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e_Lineal" sheetId="1" state="visible" r:id="rId1"/>
    <sheet xmlns:r="http://schemas.openxmlformats.org/officeDocument/2006/relationships" name="Modelo_Amortizacion_Tipo" sheetId="2" state="visible" r:id="rId2"/>
    <sheet xmlns:r="http://schemas.openxmlformats.org/officeDocument/2006/relationships" name="Caratula_Ejecutiva" sheetId="3" state="visible" r:id="rId3"/>
  </sheets>
  <definedNames>
    <definedName name="CONTRATOS_LISTA">'Reporte_Lineal'!$A$5:$A$281</definedName>
    <definedName name="_xlnm._FilterDatabase" localSheetId="0" hidden="1">'Reporte_Lineal'!$A$4:$QP$281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;[Red]-$#,##0.00;&quot;-&quot;"/>
    <numFmt numFmtId="165" formatCode="0.00000000%"/>
    <numFmt numFmtId="166" formatCode="0.0"/>
  </numFmts>
  <fonts count="15">
    <font>
      <name val="Calibri"/>
      <family val="2"/>
      <color theme="1"/>
      <sz val="11"/>
      <scheme val="minor"/>
    </font>
    <font>
      <name val="Calibri"/>
      <b val="1"/>
      <color rgb="001E5C4F"/>
      <sz val="13"/>
    </font>
    <font>
      <name val="Calibri"/>
      <i val="1"/>
      <color rgb="0064748B"/>
      <sz val="8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color rgb="001E293B"/>
      <sz val="9"/>
    </font>
    <font>
      <name val="Calibri"/>
      <b val="1"/>
      <color rgb="001E5C4F"/>
      <sz val="9"/>
    </font>
    <font>
      <name val="Calibri"/>
      <b val="1"/>
      <color rgb="00FFFFFF"/>
      <sz val="11"/>
    </font>
    <font>
      <name val="Calibri"/>
      <b val="1"/>
      <color rgb="001E5C4F"/>
      <sz val="12"/>
    </font>
    <font>
      <name val="Calibri"/>
      <i val="1"/>
      <color rgb="0064748B"/>
      <sz val="9"/>
    </font>
    <font>
      <name val="Calibri"/>
      <b val="1"/>
      <color rgb="001E293B"/>
      <sz val="9"/>
    </font>
    <font>
      <name val="Calibri"/>
      <b val="1"/>
      <color rgb="001E5C4F"/>
      <sz val="14"/>
    </font>
    <font>
      <name val="Calibri"/>
      <b val="1"/>
      <color rgb="001E293B"/>
      <sz val="16"/>
    </font>
    <font>
      <name val="Calibri"/>
      <b val="1"/>
      <color rgb="0064748B"/>
      <sz val="9"/>
    </font>
    <font>
      <name val="Calibri"/>
      <b val="1"/>
      <color rgb="001E5C4F"/>
      <sz val="11"/>
    </font>
  </fonts>
  <fills count="8">
    <fill>
      <patternFill/>
    </fill>
    <fill>
      <patternFill patternType="gray125"/>
    </fill>
    <fill>
      <patternFill patternType="solid">
        <fgColor rgb="001E5C4F"/>
        <bgColor rgb="001E5C4F"/>
      </patternFill>
    </fill>
    <fill>
      <patternFill patternType="solid">
        <fgColor rgb="002D7D6F"/>
        <bgColor rgb="002D7D6F"/>
      </patternFill>
    </fill>
    <fill>
      <patternFill patternType="solid">
        <fgColor rgb="002C3E50"/>
        <bgColor rgb="002C3E50"/>
      </patternFill>
    </fill>
    <fill>
      <patternFill patternType="solid">
        <fgColor rgb="00F8FAFC"/>
        <bgColor rgb="00F8FAFC"/>
      </patternFill>
    </fill>
    <fill>
      <patternFill patternType="solid">
        <fgColor rgb="00E2E8F0"/>
        <bgColor rgb="00E2E8F0"/>
      </patternFill>
    </fill>
    <fill>
      <patternFill patternType="solid">
        <fgColor rgb="00FEF3C7"/>
        <bgColor rgb="00FEF3C7"/>
      </patternFill>
    </fill>
  </fills>
  <borders count="4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5C4F"/>
      </bottom>
    </border>
    <border>
      <left style="medium">
        <color rgb="001E5C4F"/>
      </left>
      <right style="medium">
        <color rgb="001E5C4F"/>
      </right>
      <top style="medium">
        <color rgb="001E5C4F"/>
      </top>
      <bottom style="medium">
        <color rgb="001E5C4F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right"/>
    </xf>
    <xf numFmtId="164" fontId="5" fillId="0" borderId="1" applyAlignment="1" pivotButton="0" quotePrefix="0" xfId="0">
      <alignment horizontal="right"/>
    </xf>
    <xf numFmtId="10" fontId="5" fillId="0" borderId="1" applyAlignment="1" pivotButton="0" quotePrefix="0" xfId="0">
      <alignment horizontal="right"/>
    </xf>
    <xf numFmtId="165" fontId="5" fillId="0" borderId="1" applyAlignment="1" pivotButton="0" quotePrefix="0" xfId="0">
      <alignment horizontal="right"/>
    </xf>
    <xf numFmtId="0" fontId="5" fillId="5" borderId="1" applyAlignment="1" pivotButton="0" quotePrefix="0" xfId="0">
      <alignment horizontal="center"/>
    </xf>
    <xf numFmtId="0" fontId="5" fillId="5" borderId="1" applyAlignment="1" pivotButton="0" quotePrefix="0" xfId="0">
      <alignment horizontal="left"/>
    </xf>
    <xf numFmtId="3" fontId="5" fillId="5" borderId="1" applyAlignment="1" pivotButton="0" quotePrefix="0" xfId="0">
      <alignment horizontal="right"/>
    </xf>
    <xf numFmtId="164" fontId="5" fillId="5" borderId="1" applyAlignment="1" pivotButton="0" quotePrefix="0" xfId="0">
      <alignment horizontal="right"/>
    </xf>
    <xf numFmtId="10" fontId="5" fillId="5" borderId="1" applyAlignment="1" pivotButton="0" quotePrefix="0" xfId="0">
      <alignment horizontal="right"/>
    </xf>
    <xf numFmtId="165" fontId="5" fillId="5" borderId="1" applyAlignment="1" pivotButton="0" quotePrefix="0" xfId="0">
      <alignment horizontal="right"/>
    </xf>
    <xf numFmtId="0" fontId="6" fillId="6" borderId="2" applyAlignment="1" pivotButton="0" quotePrefix="0" xfId="0">
      <alignment horizontal="center"/>
    </xf>
    <xf numFmtId="0" fontId="6" fillId="6" borderId="2" applyAlignment="1" pivotButton="0" quotePrefix="0" xfId="0">
      <alignment horizontal="left"/>
    </xf>
    <xf numFmtId="0" fontId="6" fillId="6" borderId="2" pivotButton="0" quotePrefix="0" xfId="0"/>
    <xf numFmtId="166" fontId="6" fillId="6" borderId="2" applyAlignment="1" pivotButton="0" quotePrefix="0" xfId="0">
      <alignment horizontal="right"/>
    </xf>
    <xf numFmtId="164" fontId="6" fillId="6" borderId="2" applyAlignment="1" pivotButton="0" quotePrefix="0" xfId="0">
      <alignment horizontal="right"/>
    </xf>
    <xf numFmtId="10" fontId="6" fillId="6" borderId="2" applyAlignment="1" pivotButton="0" quotePrefix="0" xfId="0">
      <alignment horizontal="right"/>
    </xf>
    <xf numFmtId="165" fontId="6" fillId="6" borderId="2" applyAlignment="1" pivotButton="0" quotePrefix="0" xfId="0">
      <alignment horizontal="right"/>
    </xf>
    <xf numFmtId="0" fontId="7" fillId="2" borderId="1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9" fillId="0" borderId="0" pivotButton="0" quotePrefix="0" xfId="0"/>
    <xf numFmtId="0" fontId="10" fillId="0" borderId="0" applyAlignment="1" pivotButton="0" quotePrefix="0" xfId="0">
      <alignment horizontal="right" vertical="center"/>
    </xf>
    <xf numFmtId="49" fontId="5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left" vertical="center"/>
    </xf>
    <xf numFmtId="164" fontId="5" fillId="5" borderId="1" applyAlignment="1" pivotButton="0" quotePrefix="0" xfId="0">
      <alignment horizontal="left" vertical="center"/>
    </xf>
    <xf numFmtId="165" fontId="5" fillId="5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3" fontId="1" fillId="0" borderId="0" applyAlignment="1" pivotButton="0" quotePrefix="0" xfId="0">
      <alignment horizontal="left" vertical="center"/>
    </xf>
    <xf numFmtId="164" fontId="1" fillId="0" borderId="0" applyAlignment="1" pivotButton="0" quotePrefix="0" xfId="0">
      <alignment horizontal="left" vertical="center"/>
    </xf>
    <xf numFmtId="165" fontId="1" fillId="0" borderId="0" applyAlignment="1" pivotButton="0" quotePrefix="0" xfId="0">
      <alignment horizontal="left" vertical="center"/>
    </xf>
    <xf numFmtId="0" fontId="14" fillId="0" borderId="0" pivotButton="0" quotePrefix="0" xfId="0"/>
    <xf numFmtId="0" fontId="0" fillId="0" borderId="0" applyAlignment="1" pivotButton="0" quotePrefix="0" xfId="0">
      <alignment horizontal="center"/>
    </xf>
    <xf numFmtId="0" fontId="10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drawing1.xml><?xml version="1.0" encoding="utf-8"?>
<wsDr xmlns="http://schemas.openxmlformats.org/drawingml/2006/spreadsheetDrawing">
  <oneCellAnchor>
    <from>
      <col>22</col>
      <colOff>0</colOff>
      <row>1</row>
      <rowOff>0</rowOff>
    </from>
    <ext cx="1428750" cy="3143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10</col>
      <colOff>0</colOff>
      <row>1</row>
      <rowOff>0</rowOff>
    </from>
    <ext cx="1428750" cy="3143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</row>
      <rowOff>0</rowOff>
    </from>
    <ext cx="1666875" cy="3714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</row>
      <rowOff>0</rowOff>
    </from>
    <ext cx="1285875" cy="3714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P282"/>
  <sheetViews>
    <sheetView showGridLines="1" workbookViewId="0">
      <pane xSplit="26" ySplit="4" topLeftCell="AA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4" customWidth="1" min="2" max="2"/>
    <col width="26" customWidth="1" min="3" max="3"/>
    <col width="12" customWidth="1" min="4" max="4"/>
    <col width="13" customWidth="1" min="5" max="5"/>
    <col width="15" customWidth="1" min="6" max="6"/>
    <col width="12" customWidth="1" min="7" max="7"/>
    <col width="16" customWidth="1" min="8" max="8"/>
    <col width="13" customWidth="1" min="9" max="9"/>
    <col width="16" customWidth="1" min="10" max="10"/>
    <col width="16" customWidth="1" min="11" max="11"/>
    <col width="13" customWidth="1" min="12" max="12"/>
    <col width="16" customWidth="1" min="13" max="13"/>
    <col width="16" customWidth="1" min="14" max="14"/>
    <col width="13" customWidth="1" min="15" max="15"/>
    <col width="16" customWidth="1" min="16" max="16"/>
    <col width="18" customWidth="1" min="17" max="17"/>
    <col width="18" customWidth="1" min="18" max="18"/>
    <col width="18" customWidth="1" min="19" max="19"/>
    <col width="18" customWidth="1" min="20" max="20"/>
    <col width="16" customWidth="1" min="21" max="21"/>
    <col width="18" customWidth="1" min="22" max="22"/>
    <col width="18" customWidth="1" min="23" max="23"/>
    <col width="20" customWidth="1" min="24" max="24"/>
    <col width="18" customWidth="1" min="25" max="25"/>
    <col width="16" customWidth="1" min="26" max="26"/>
    <col width="16" customWidth="1" min="27" max="27"/>
    <col width="16" customWidth="1" min="28" max="28"/>
    <col width="15" customWidth="1" min="29" max="29"/>
    <col width="15" customWidth="1" min="30" max="30"/>
    <col width="16" customWidth="1" min="31" max="31"/>
    <col width="16" customWidth="1" min="32" max="32"/>
    <col width="16" customWidth="1" min="33" max="33"/>
    <col width="18" customWidth="1" min="34" max="34"/>
    <col width="16" customWidth="1" min="35" max="35"/>
    <col width="16" customWidth="1" min="36" max="36"/>
    <col width="16" customWidth="1" min="37" max="37"/>
    <col width="15" customWidth="1" min="38" max="38"/>
    <col width="15" customWidth="1" min="39" max="39"/>
    <col width="16" customWidth="1" min="40" max="40"/>
    <col width="16" customWidth="1" min="41" max="41"/>
    <col width="16" customWidth="1" min="42" max="42"/>
    <col width="18" customWidth="1" min="43" max="43"/>
    <col width="16" customWidth="1" min="44" max="44"/>
    <col width="16" customWidth="1" min="45" max="45"/>
    <col width="16" customWidth="1" min="46" max="46"/>
    <col width="15" customWidth="1" min="47" max="47"/>
    <col width="15" customWidth="1" min="48" max="48"/>
    <col width="16" customWidth="1" min="49" max="49"/>
    <col width="16" customWidth="1" min="50" max="50"/>
    <col width="16" customWidth="1" min="51" max="51"/>
    <col width="18" customWidth="1" min="52" max="52"/>
    <col width="16" customWidth="1" min="53" max="53"/>
    <col width="16" customWidth="1" min="54" max="54"/>
    <col width="16" customWidth="1" min="55" max="55"/>
    <col width="15" customWidth="1" min="56" max="56"/>
    <col width="15" customWidth="1" min="57" max="57"/>
    <col width="16" customWidth="1" min="58" max="58"/>
    <col width="16" customWidth="1" min="59" max="59"/>
    <col width="16" customWidth="1" min="60" max="60"/>
    <col width="18" customWidth="1" min="61" max="61"/>
    <col width="16" customWidth="1" min="62" max="62"/>
    <col width="16" customWidth="1" min="63" max="63"/>
    <col width="16" customWidth="1" min="64" max="64"/>
    <col width="15" customWidth="1" min="65" max="65"/>
    <col width="15" customWidth="1" min="66" max="66"/>
    <col width="16" customWidth="1" min="67" max="67"/>
    <col width="16" customWidth="1" min="68" max="68"/>
    <col width="16" customWidth="1" min="69" max="69"/>
    <col width="18" customWidth="1" min="70" max="70"/>
    <col width="16" customWidth="1" min="71" max="71"/>
    <col width="16" customWidth="1" min="72" max="72"/>
    <col width="16" customWidth="1" min="73" max="73"/>
    <col width="15" customWidth="1" min="74" max="74"/>
    <col width="15" customWidth="1" min="75" max="75"/>
    <col width="16" customWidth="1" min="76" max="76"/>
    <col width="16" customWidth="1" min="77" max="77"/>
    <col width="16" customWidth="1" min="78" max="78"/>
    <col width="18" customWidth="1" min="79" max="79"/>
    <col width="16" customWidth="1" min="80" max="80"/>
    <col width="16" customWidth="1" min="81" max="81"/>
    <col width="16" customWidth="1" min="82" max="82"/>
    <col width="15" customWidth="1" min="83" max="83"/>
    <col width="15" customWidth="1" min="84" max="84"/>
    <col width="16" customWidth="1" min="85" max="85"/>
    <col width="16" customWidth="1" min="86" max="86"/>
    <col width="16" customWidth="1" min="87" max="87"/>
    <col width="18" customWidth="1" min="88" max="88"/>
    <col width="16" customWidth="1" min="89" max="89"/>
    <col width="16" customWidth="1" min="90" max="90"/>
    <col width="16" customWidth="1" min="91" max="91"/>
    <col width="15" customWidth="1" min="92" max="92"/>
    <col width="15" customWidth="1" min="93" max="93"/>
    <col width="16" customWidth="1" min="94" max="94"/>
    <col width="16" customWidth="1" min="95" max="95"/>
    <col width="16" customWidth="1" min="96" max="96"/>
    <col width="18" customWidth="1" min="97" max="97"/>
    <col width="16" customWidth="1" min="98" max="98"/>
    <col width="16" customWidth="1" min="99" max="99"/>
    <col width="16" customWidth="1" min="100" max="100"/>
    <col width="15" customWidth="1" min="101" max="101"/>
    <col width="15" customWidth="1" min="102" max="102"/>
    <col width="16" customWidth="1" min="103" max="103"/>
    <col width="16" customWidth="1" min="104" max="104"/>
    <col width="16" customWidth="1" min="105" max="105"/>
    <col width="18" customWidth="1" min="106" max="106"/>
    <col width="16" customWidth="1" min="107" max="107"/>
    <col width="16" customWidth="1" min="108" max="108"/>
    <col width="16" customWidth="1" min="109" max="109"/>
    <col width="15" customWidth="1" min="110" max="110"/>
    <col width="15" customWidth="1" min="111" max="111"/>
    <col width="16" customWidth="1" min="112" max="112"/>
    <col width="16" customWidth="1" min="113" max="113"/>
    <col width="16" customWidth="1" min="114" max="114"/>
    <col width="18" customWidth="1" min="115" max="115"/>
    <col width="16" customWidth="1" min="116" max="116"/>
    <col width="16" customWidth="1" min="117" max="117"/>
    <col width="16" customWidth="1" min="118" max="118"/>
    <col width="15" customWidth="1" min="119" max="119"/>
    <col width="15" customWidth="1" min="120" max="120"/>
    <col width="16" customWidth="1" min="121" max="121"/>
    <col width="16" customWidth="1" min="122" max="122"/>
    <col width="16" customWidth="1" min="123" max="123"/>
    <col width="18" customWidth="1" min="124" max="124"/>
    <col width="16" customWidth="1" min="125" max="125"/>
    <col width="16" customWidth="1" min="126" max="126"/>
    <col width="16" customWidth="1" min="127" max="127"/>
    <col width="15" customWidth="1" min="128" max="128"/>
    <col width="15" customWidth="1" min="129" max="129"/>
    <col width="16" customWidth="1" min="130" max="130"/>
    <col width="16" customWidth="1" min="131" max="131"/>
    <col width="16" customWidth="1" min="132" max="132"/>
    <col width="18" customWidth="1" min="133" max="133"/>
    <col width="16" customWidth="1" min="134" max="134"/>
    <col width="16" customWidth="1" min="135" max="135"/>
    <col width="16" customWidth="1" min="136" max="136"/>
    <col width="15" customWidth="1" min="137" max="137"/>
    <col width="15" customWidth="1" min="138" max="138"/>
    <col width="16" customWidth="1" min="139" max="139"/>
    <col width="16" customWidth="1" min="140" max="140"/>
    <col width="16" customWidth="1" min="141" max="141"/>
    <col width="18" customWidth="1" min="142" max="142"/>
    <col width="16" customWidth="1" min="143" max="143"/>
    <col width="16" customWidth="1" min="144" max="144"/>
    <col width="16" customWidth="1" min="145" max="145"/>
    <col width="15" customWidth="1" min="146" max="146"/>
    <col width="15" customWidth="1" min="147" max="147"/>
    <col width="16" customWidth="1" min="148" max="148"/>
    <col width="16" customWidth="1" min="149" max="149"/>
    <col width="16" customWidth="1" min="150" max="150"/>
    <col width="18" customWidth="1" min="151" max="151"/>
    <col width="16" customWidth="1" min="152" max="152"/>
    <col width="16" customWidth="1" min="153" max="153"/>
    <col width="16" customWidth="1" min="154" max="154"/>
    <col width="15" customWidth="1" min="155" max="155"/>
    <col width="15" customWidth="1" min="156" max="156"/>
    <col width="16" customWidth="1" min="157" max="157"/>
    <col width="16" customWidth="1" min="158" max="158"/>
    <col width="16" customWidth="1" min="159" max="159"/>
    <col width="18" customWidth="1" min="160" max="160"/>
    <col width="16" customWidth="1" min="161" max="161"/>
    <col width="16" customWidth="1" min="162" max="162"/>
    <col width="16" customWidth="1" min="163" max="163"/>
    <col width="15" customWidth="1" min="164" max="164"/>
    <col width="15" customWidth="1" min="165" max="165"/>
    <col width="16" customWidth="1" min="166" max="166"/>
    <col width="16" customWidth="1" min="167" max="167"/>
    <col width="16" customWidth="1" min="168" max="168"/>
    <col width="18" customWidth="1" min="169" max="169"/>
    <col width="16" customWidth="1" min="170" max="170"/>
    <col width="16" customWidth="1" min="171" max="171"/>
    <col width="16" customWidth="1" min="172" max="172"/>
    <col width="15" customWidth="1" min="173" max="173"/>
    <col width="15" customWidth="1" min="174" max="174"/>
    <col width="16" customWidth="1" min="175" max="175"/>
    <col width="16" customWidth="1" min="176" max="176"/>
    <col width="16" customWidth="1" min="177" max="177"/>
    <col width="18" customWidth="1" min="178" max="178"/>
    <col width="16" customWidth="1" min="179" max="179"/>
    <col width="16" customWidth="1" min="180" max="180"/>
    <col width="16" customWidth="1" min="181" max="181"/>
    <col width="15" customWidth="1" min="182" max="182"/>
    <col width="15" customWidth="1" min="183" max="183"/>
    <col width="16" customWidth="1" min="184" max="184"/>
    <col width="16" customWidth="1" min="185" max="185"/>
    <col width="16" customWidth="1" min="186" max="186"/>
    <col width="18" customWidth="1" min="187" max="187"/>
    <col width="16" customWidth="1" min="188" max="188"/>
    <col width="16" customWidth="1" min="189" max="189"/>
    <col width="16" customWidth="1" min="190" max="190"/>
    <col width="15" customWidth="1" min="191" max="191"/>
    <col width="15" customWidth="1" min="192" max="192"/>
    <col width="16" customWidth="1" min="193" max="193"/>
    <col width="16" customWidth="1" min="194" max="194"/>
    <col width="16" customWidth="1" min="195" max="195"/>
    <col width="18" customWidth="1" min="196" max="196"/>
    <col width="16" customWidth="1" min="197" max="197"/>
    <col width="16" customWidth="1" min="198" max="198"/>
    <col width="16" customWidth="1" min="199" max="199"/>
    <col width="15" customWidth="1" min="200" max="200"/>
    <col width="15" customWidth="1" min="201" max="201"/>
    <col width="16" customWidth="1" min="202" max="202"/>
    <col width="16" customWidth="1" min="203" max="203"/>
    <col width="16" customWidth="1" min="204" max="204"/>
    <col width="18" customWidth="1" min="205" max="205"/>
    <col width="16" customWidth="1" min="206" max="206"/>
    <col width="16" customWidth="1" min="207" max="207"/>
    <col width="16" customWidth="1" min="208" max="208"/>
    <col width="15" customWidth="1" min="209" max="209"/>
    <col width="15" customWidth="1" min="210" max="210"/>
    <col width="16" customWidth="1" min="211" max="211"/>
    <col width="16" customWidth="1" min="212" max="212"/>
    <col width="16" customWidth="1" min="213" max="213"/>
    <col width="18" customWidth="1" min="214" max="214"/>
    <col width="16" customWidth="1" min="215" max="215"/>
    <col width="16" customWidth="1" min="216" max="216"/>
    <col width="16" customWidth="1" min="217" max="217"/>
    <col width="15" customWidth="1" min="218" max="218"/>
    <col width="15" customWidth="1" min="219" max="219"/>
    <col width="16" customWidth="1" min="220" max="220"/>
    <col width="16" customWidth="1" min="221" max="221"/>
    <col width="16" customWidth="1" min="222" max="222"/>
    <col width="18" customWidth="1" min="223" max="223"/>
    <col width="16" customWidth="1" min="224" max="224"/>
    <col width="16" customWidth="1" min="225" max="225"/>
    <col width="16" customWidth="1" min="226" max="226"/>
    <col width="15" customWidth="1" min="227" max="227"/>
    <col width="15" customWidth="1" min="228" max="228"/>
    <col width="16" customWidth="1" min="229" max="229"/>
    <col width="16" customWidth="1" min="230" max="230"/>
    <col width="16" customWidth="1" min="231" max="231"/>
    <col width="18" customWidth="1" min="232" max="232"/>
    <col width="16" customWidth="1" min="233" max="233"/>
    <col width="16" customWidth="1" min="234" max="234"/>
    <col width="16" customWidth="1" min="235" max="235"/>
    <col width="15" customWidth="1" min="236" max="236"/>
    <col width="15" customWidth="1" min="237" max="237"/>
    <col width="16" customWidth="1" min="238" max="238"/>
    <col width="16" customWidth="1" min="239" max="239"/>
    <col width="16" customWidth="1" min="240" max="240"/>
    <col width="18" customWidth="1" min="241" max="241"/>
    <col width="16" customWidth="1" min="242" max="242"/>
    <col width="16" customWidth="1" min="243" max="243"/>
    <col width="16" customWidth="1" min="244" max="244"/>
    <col width="15" customWidth="1" min="245" max="245"/>
    <col width="15" customWidth="1" min="246" max="246"/>
    <col width="16" customWidth="1" min="247" max="247"/>
    <col width="16" customWidth="1" min="248" max="248"/>
    <col width="16" customWidth="1" min="249" max="249"/>
    <col width="18" customWidth="1" min="250" max="250"/>
    <col width="16" customWidth="1" min="251" max="251"/>
    <col width="16" customWidth="1" min="252" max="252"/>
    <col width="16" customWidth="1" min="253" max="253"/>
    <col width="15" customWidth="1" min="254" max="254"/>
    <col width="15" customWidth="1" min="255" max="255"/>
    <col width="16" customWidth="1" min="256" max="256"/>
    <col width="16" customWidth="1" min="257" max="257"/>
    <col width="16" customWidth="1" min="258" max="258"/>
    <col width="18" customWidth="1" min="259" max="259"/>
    <col width="16" customWidth="1" min="260" max="260"/>
    <col width="16" customWidth="1" min="261" max="261"/>
    <col width="16" customWidth="1" min="262" max="262"/>
    <col width="15" customWidth="1" min="263" max="263"/>
    <col width="15" customWidth="1" min="264" max="264"/>
    <col width="16" customWidth="1" min="265" max="265"/>
    <col width="16" customWidth="1" min="266" max="266"/>
    <col width="16" customWidth="1" min="267" max="267"/>
    <col width="18" customWidth="1" min="268" max="268"/>
    <col width="16" customWidth="1" min="269" max="269"/>
    <col width="16" customWidth="1" min="270" max="270"/>
    <col width="16" customWidth="1" min="271" max="271"/>
    <col width="15" customWidth="1" min="272" max="272"/>
    <col width="15" customWidth="1" min="273" max="273"/>
    <col width="16" customWidth="1" min="274" max="274"/>
    <col width="16" customWidth="1" min="275" max="275"/>
    <col width="16" customWidth="1" min="276" max="276"/>
    <col width="18" customWidth="1" min="277" max="277"/>
    <col width="16" customWidth="1" min="278" max="278"/>
    <col width="16" customWidth="1" min="279" max="279"/>
    <col width="16" customWidth="1" min="280" max="280"/>
    <col width="15" customWidth="1" min="281" max="281"/>
    <col width="15" customWidth="1" min="282" max="282"/>
    <col width="16" customWidth="1" min="283" max="283"/>
    <col width="16" customWidth="1" min="284" max="284"/>
    <col width="16" customWidth="1" min="285" max="285"/>
    <col width="18" customWidth="1" min="286" max="286"/>
    <col width="16" customWidth="1" min="287" max="287"/>
    <col width="16" customWidth="1" min="288" max="288"/>
    <col width="16" customWidth="1" min="289" max="289"/>
    <col width="15" customWidth="1" min="290" max="290"/>
    <col width="15" customWidth="1" min="291" max="291"/>
    <col width="16" customWidth="1" min="292" max="292"/>
    <col width="16" customWidth="1" min="293" max="293"/>
    <col width="16" customWidth="1" min="294" max="294"/>
    <col width="18" customWidth="1" min="295" max="295"/>
    <col width="16" customWidth="1" min="296" max="296"/>
    <col width="16" customWidth="1" min="297" max="297"/>
    <col width="16" customWidth="1" min="298" max="298"/>
    <col width="15" customWidth="1" min="299" max="299"/>
    <col width="15" customWidth="1" min="300" max="300"/>
    <col width="16" customWidth="1" min="301" max="301"/>
    <col width="16" customWidth="1" min="302" max="302"/>
    <col width="16" customWidth="1" min="303" max="303"/>
    <col width="18" customWidth="1" min="304" max="304"/>
    <col width="16" customWidth="1" min="305" max="305"/>
    <col width="16" customWidth="1" min="306" max="306"/>
    <col width="16" customWidth="1" min="307" max="307"/>
    <col width="15" customWidth="1" min="308" max="308"/>
    <col width="15" customWidth="1" min="309" max="309"/>
    <col width="16" customWidth="1" min="310" max="310"/>
    <col width="16" customWidth="1" min="311" max="311"/>
    <col width="16" customWidth="1" min="312" max="312"/>
    <col width="18" customWidth="1" min="313" max="313"/>
    <col width="16" customWidth="1" min="314" max="314"/>
    <col width="16" customWidth="1" min="315" max="315"/>
    <col width="16" customWidth="1" min="316" max="316"/>
    <col width="15" customWidth="1" min="317" max="317"/>
    <col width="15" customWidth="1" min="318" max="318"/>
    <col width="16" customWidth="1" min="319" max="319"/>
    <col width="16" customWidth="1" min="320" max="320"/>
    <col width="16" customWidth="1" min="321" max="321"/>
    <col width="18" customWidth="1" min="322" max="322"/>
    <col width="16" customWidth="1" min="323" max="323"/>
    <col width="16" customWidth="1" min="324" max="324"/>
    <col width="16" customWidth="1" min="325" max="325"/>
    <col width="15" customWidth="1" min="326" max="326"/>
    <col width="15" customWidth="1" min="327" max="327"/>
    <col width="16" customWidth="1" min="328" max="328"/>
    <col width="16" customWidth="1" min="329" max="329"/>
    <col width="16" customWidth="1" min="330" max="330"/>
    <col width="18" customWidth="1" min="331" max="331"/>
    <col width="16" customWidth="1" min="332" max="332"/>
    <col width="16" customWidth="1" min="333" max="333"/>
    <col width="16" customWidth="1" min="334" max="334"/>
    <col width="15" customWidth="1" min="335" max="335"/>
    <col width="15" customWidth="1" min="336" max="336"/>
    <col width="16" customWidth="1" min="337" max="337"/>
    <col width="16" customWidth="1" min="338" max="338"/>
    <col width="16" customWidth="1" min="339" max="339"/>
    <col width="18" customWidth="1" min="340" max="340"/>
    <col width="16" customWidth="1" min="341" max="341"/>
    <col width="16" customWidth="1" min="342" max="342"/>
    <col width="16" customWidth="1" min="343" max="343"/>
    <col width="15" customWidth="1" min="344" max="344"/>
    <col width="15" customWidth="1" min="345" max="345"/>
    <col width="16" customWidth="1" min="346" max="346"/>
    <col width="16" customWidth="1" min="347" max="347"/>
    <col width="16" customWidth="1" min="348" max="348"/>
    <col width="18" customWidth="1" min="349" max="349"/>
    <col width="16" customWidth="1" min="350" max="350"/>
    <col width="16" customWidth="1" min="351" max="351"/>
    <col width="16" customWidth="1" min="352" max="352"/>
    <col width="15" customWidth="1" min="353" max="353"/>
    <col width="15" customWidth="1" min="354" max="354"/>
    <col width="16" customWidth="1" min="355" max="355"/>
    <col width="16" customWidth="1" min="356" max="356"/>
    <col width="16" customWidth="1" min="357" max="357"/>
    <col width="18" customWidth="1" min="358" max="358"/>
    <col width="16" customWidth="1" min="359" max="359"/>
    <col width="16" customWidth="1" min="360" max="360"/>
    <col width="16" customWidth="1" min="361" max="361"/>
    <col width="15" customWidth="1" min="362" max="362"/>
    <col width="15" customWidth="1" min="363" max="363"/>
    <col width="16" customWidth="1" min="364" max="364"/>
    <col width="16" customWidth="1" min="365" max="365"/>
    <col width="16" customWidth="1" min="366" max="366"/>
    <col width="18" customWidth="1" min="367" max="367"/>
    <col width="16" customWidth="1" min="368" max="368"/>
    <col width="16" customWidth="1" min="369" max="369"/>
    <col width="16" customWidth="1" min="370" max="370"/>
    <col width="15" customWidth="1" min="371" max="371"/>
    <col width="15" customWidth="1" min="372" max="372"/>
    <col width="16" customWidth="1" min="373" max="373"/>
    <col width="16" customWidth="1" min="374" max="374"/>
    <col width="16" customWidth="1" min="375" max="375"/>
    <col width="18" customWidth="1" min="376" max="376"/>
    <col width="16" customWidth="1" min="377" max="377"/>
    <col width="16" customWidth="1" min="378" max="378"/>
    <col width="16" customWidth="1" min="379" max="379"/>
    <col width="15" customWidth="1" min="380" max="380"/>
    <col width="15" customWidth="1" min="381" max="381"/>
    <col width="16" customWidth="1" min="382" max="382"/>
    <col width="16" customWidth="1" min="383" max="383"/>
    <col width="16" customWidth="1" min="384" max="384"/>
    <col width="18" customWidth="1" min="385" max="385"/>
    <col width="16" customWidth="1" min="386" max="386"/>
    <col width="16" customWidth="1" min="387" max="387"/>
    <col width="16" customWidth="1" min="388" max="388"/>
    <col width="15" customWidth="1" min="389" max="389"/>
    <col width="15" customWidth="1" min="390" max="390"/>
    <col width="16" customWidth="1" min="391" max="391"/>
    <col width="16" customWidth="1" min="392" max="392"/>
    <col width="16" customWidth="1" min="393" max="393"/>
    <col width="18" customWidth="1" min="394" max="394"/>
    <col width="16" customWidth="1" min="395" max="395"/>
    <col width="16" customWidth="1" min="396" max="396"/>
    <col width="16" customWidth="1" min="397" max="397"/>
    <col width="15" customWidth="1" min="398" max="398"/>
    <col width="15" customWidth="1" min="399" max="399"/>
    <col width="16" customWidth="1" min="400" max="400"/>
    <col width="16" customWidth="1" min="401" max="401"/>
    <col width="16" customWidth="1" min="402" max="402"/>
    <col width="18" customWidth="1" min="403" max="403"/>
    <col width="16" customWidth="1" min="404" max="404"/>
    <col width="16" customWidth="1" min="405" max="405"/>
    <col width="16" customWidth="1" min="406" max="406"/>
    <col width="15" customWidth="1" min="407" max="407"/>
    <col width="15" customWidth="1" min="408" max="408"/>
    <col width="16" customWidth="1" min="409" max="409"/>
    <col width="16" customWidth="1" min="410" max="410"/>
    <col width="16" customWidth="1" min="411" max="411"/>
    <col width="18" customWidth="1" min="412" max="412"/>
    <col width="16" customWidth="1" min="413" max="413"/>
    <col width="16" customWidth="1" min="414" max="414"/>
    <col width="16" customWidth="1" min="415" max="415"/>
    <col width="15" customWidth="1" min="416" max="416"/>
    <col width="15" customWidth="1" min="417" max="417"/>
    <col width="16" customWidth="1" min="418" max="418"/>
    <col width="16" customWidth="1" min="419" max="419"/>
    <col width="16" customWidth="1" min="420" max="420"/>
    <col width="18" customWidth="1" min="421" max="421"/>
    <col width="16" customWidth="1" min="422" max="422"/>
    <col width="16" customWidth="1" min="423" max="423"/>
    <col width="16" customWidth="1" min="424" max="424"/>
    <col width="15" customWidth="1" min="425" max="425"/>
    <col width="15" customWidth="1" min="426" max="426"/>
    <col width="16" customWidth="1" min="427" max="427"/>
    <col width="16" customWidth="1" min="428" max="428"/>
    <col width="16" customWidth="1" min="429" max="429"/>
    <col width="18" customWidth="1" min="430" max="430"/>
    <col width="16" customWidth="1" min="431" max="431"/>
    <col width="16" customWidth="1" min="432" max="432"/>
    <col width="16" customWidth="1" min="433" max="433"/>
    <col width="15" customWidth="1" min="434" max="434"/>
    <col width="15" customWidth="1" min="435" max="435"/>
    <col width="16" customWidth="1" min="436" max="436"/>
    <col width="16" customWidth="1" min="437" max="437"/>
    <col width="16" customWidth="1" min="438" max="438"/>
    <col width="18" customWidth="1" min="439" max="439"/>
    <col width="16" customWidth="1" min="440" max="440"/>
    <col width="16" customWidth="1" min="441" max="441"/>
    <col width="16" customWidth="1" min="442" max="442"/>
    <col width="15" customWidth="1" min="443" max="443"/>
    <col width="15" customWidth="1" min="444" max="444"/>
    <col width="16" customWidth="1" min="445" max="445"/>
    <col width="16" customWidth="1" min="446" max="446"/>
    <col width="16" customWidth="1" min="447" max="447"/>
    <col width="18" customWidth="1" min="448" max="448"/>
    <col width="16" customWidth="1" min="449" max="449"/>
    <col width="16" customWidth="1" min="450" max="450"/>
    <col width="16" customWidth="1" min="451" max="451"/>
    <col width="15" customWidth="1" min="452" max="452"/>
    <col width="15" customWidth="1" min="453" max="453"/>
    <col width="16" customWidth="1" min="454" max="454"/>
    <col width="16" customWidth="1" min="455" max="455"/>
    <col width="16" customWidth="1" min="456" max="456"/>
    <col width="18" customWidth="1" min="457" max="457"/>
    <col width="16" customWidth="1" min="458" max="458"/>
  </cols>
  <sheetData>
    <row r="1" ht="24" customHeight="1">
      <c r="A1" s="1" t="inlineStr">
        <is>
          <t>O-LEASING · UNA APP DE ORANGE CREW · Reporte Lineal de Cartera y Amortización Horizontal</t>
        </is>
      </c>
    </row>
    <row r="2" ht="16" customHeight="1">
      <c r="A2" s="2" t="inlineStr">
        <is>
          <t>Contratos en vertical con amortización horizontal de Mes 1 a Mes 48 con fórmulas vivas de cálculo · Auditoría Financiera NIF C-15 / IFRS 16 · Desarrollado por Orange Crew</t>
        </is>
      </c>
    </row>
    <row r="3" ht="20" customHeight="1">
      <c r="A3" s="3" t="inlineStr">
        <is>
          <t>DATOS CONTRACTUALES Y PARÁMETROS FINANCIEROS (NIF C-15 / IFRS 16)</t>
        </is>
      </c>
      <c r="AA3" s="3" t="inlineStr">
        <is>
          <t>MES 1</t>
        </is>
      </c>
      <c r="AJ3" s="4" t="inlineStr">
        <is>
          <t>MES 2</t>
        </is>
      </c>
      <c r="AS3" s="3" t="inlineStr">
        <is>
          <t>MES 3</t>
        </is>
      </c>
      <c r="BB3" s="4" t="inlineStr">
        <is>
          <t>MES 4</t>
        </is>
      </c>
      <c r="BK3" s="3" t="inlineStr">
        <is>
          <t>MES 5</t>
        </is>
      </c>
      <c r="BT3" s="4" t="inlineStr">
        <is>
          <t>MES 6</t>
        </is>
      </c>
      <c r="CC3" s="3" t="inlineStr">
        <is>
          <t>MES 7</t>
        </is>
      </c>
      <c r="CL3" s="4" t="inlineStr">
        <is>
          <t>MES 8</t>
        </is>
      </c>
      <c r="CU3" s="3" t="inlineStr">
        <is>
          <t>MES 9</t>
        </is>
      </c>
      <c r="DD3" s="4" t="inlineStr">
        <is>
          <t>MES 10</t>
        </is>
      </c>
      <c r="DM3" s="3" t="inlineStr">
        <is>
          <t>MES 11</t>
        </is>
      </c>
      <c r="DV3" s="4" t="inlineStr">
        <is>
          <t>MES 12</t>
        </is>
      </c>
      <c r="EE3" s="3" t="inlineStr">
        <is>
          <t>MES 13</t>
        </is>
      </c>
      <c r="EN3" s="4" t="inlineStr">
        <is>
          <t>MES 14</t>
        </is>
      </c>
      <c r="EW3" s="3" t="inlineStr">
        <is>
          <t>MES 15</t>
        </is>
      </c>
      <c r="FF3" s="4" t="inlineStr">
        <is>
          <t>MES 16</t>
        </is>
      </c>
      <c r="FO3" s="3" t="inlineStr">
        <is>
          <t>MES 17</t>
        </is>
      </c>
      <c r="FX3" s="4" t="inlineStr">
        <is>
          <t>MES 18</t>
        </is>
      </c>
      <c r="GG3" s="3" t="inlineStr">
        <is>
          <t>MES 19</t>
        </is>
      </c>
      <c r="GP3" s="4" t="inlineStr">
        <is>
          <t>MES 20</t>
        </is>
      </c>
      <c r="GY3" s="3" t="inlineStr">
        <is>
          <t>MES 21</t>
        </is>
      </c>
      <c r="HH3" s="4" t="inlineStr">
        <is>
          <t>MES 22</t>
        </is>
      </c>
      <c r="HQ3" s="3" t="inlineStr">
        <is>
          <t>MES 23</t>
        </is>
      </c>
      <c r="HZ3" s="4" t="inlineStr">
        <is>
          <t>MES 24</t>
        </is>
      </c>
      <c r="II3" s="3" t="inlineStr">
        <is>
          <t>MES 25</t>
        </is>
      </c>
      <c r="IR3" s="4" t="inlineStr">
        <is>
          <t>MES 26</t>
        </is>
      </c>
      <c r="JA3" s="3" t="inlineStr">
        <is>
          <t>MES 27</t>
        </is>
      </c>
      <c r="JJ3" s="4" t="inlineStr">
        <is>
          <t>MES 28</t>
        </is>
      </c>
      <c r="JS3" s="3" t="inlineStr">
        <is>
          <t>MES 29</t>
        </is>
      </c>
      <c r="KB3" s="4" t="inlineStr">
        <is>
          <t>MES 30</t>
        </is>
      </c>
      <c r="KK3" s="3" t="inlineStr">
        <is>
          <t>MES 31</t>
        </is>
      </c>
      <c r="KT3" s="4" t="inlineStr">
        <is>
          <t>MES 32</t>
        </is>
      </c>
      <c r="LC3" s="3" t="inlineStr">
        <is>
          <t>MES 33</t>
        </is>
      </c>
      <c r="LL3" s="4" t="inlineStr">
        <is>
          <t>MES 34</t>
        </is>
      </c>
      <c r="LU3" s="3" t="inlineStr">
        <is>
          <t>MES 35</t>
        </is>
      </c>
      <c r="MD3" s="4" t="inlineStr">
        <is>
          <t>MES 36</t>
        </is>
      </c>
      <c r="MM3" s="3" t="inlineStr">
        <is>
          <t>MES 37</t>
        </is>
      </c>
      <c r="MV3" s="4" t="inlineStr">
        <is>
          <t>MES 38</t>
        </is>
      </c>
      <c r="NE3" s="3" t="inlineStr">
        <is>
          <t>MES 39</t>
        </is>
      </c>
      <c r="NN3" s="4" t="inlineStr">
        <is>
          <t>MES 40</t>
        </is>
      </c>
      <c r="NW3" s="3" t="inlineStr">
        <is>
          <t>MES 41</t>
        </is>
      </c>
      <c r="OF3" s="4" t="inlineStr">
        <is>
          <t>MES 42</t>
        </is>
      </c>
      <c r="OO3" s="3" t="inlineStr">
        <is>
          <t>MES 43</t>
        </is>
      </c>
      <c r="OX3" s="4" t="inlineStr">
        <is>
          <t>MES 44</t>
        </is>
      </c>
      <c r="PG3" s="3" t="inlineStr">
        <is>
          <t>MES 45</t>
        </is>
      </c>
      <c r="PP3" s="4" t="inlineStr">
        <is>
          <t>MES 46</t>
        </is>
      </c>
      <c r="PY3" s="3" t="inlineStr">
        <is>
          <t>MES 47</t>
        </is>
      </c>
      <c r="QH3" s="4" t="inlineStr">
        <is>
          <t>MES 48</t>
        </is>
      </c>
    </row>
    <row r="4" ht="24" customHeight="1">
      <c r="A4" s="5" t="inlineStr">
        <is>
          <t>ID_Contrato</t>
        </is>
      </c>
      <c r="B4" s="5" t="inlineStr">
        <is>
          <t>Cliente</t>
        </is>
      </c>
      <c r="C4" s="5" t="inlineStr">
        <is>
          <t>Vehiculo</t>
        </is>
      </c>
      <c r="D4" s="5" t="inlineStr">
        <is>
          <t>Estatus</t>
        </is>
      </c>
      <c r="E4" s="5" t="inlineStr">
        <is>
          <t>Fecha_Alta</t>
        </is>
      </c>
      <c r="F4" s="5" t="inlineStr">
        <is>
          <t>Fecha_Vencimiento</t>
        </is>
      </c>
      <c r="G4" s="5" t="inlineStr">
        <is>
          <t>Plazo_Meses</t>
        </is>
      </c>
      <c r="H4" s="5" t="inlineStr">
        <is>
          <t>Valor_Sin_IVA</t>
        </is>
      </c>
      <c r="I4" s="5" t="inlineStr">
        <is>
          <t>Anticipo_Pct</t>
        </is>
      </c>
      <c r="J4" s="5" t="inlineStr">
        <is>
          <t>Anticipo_Monto</t>
        </is>
      </c>
      <c r="K4" s="5" t="inlineStr">
        <is>
          <t>Inversion_Neta</t>
        </is>
      </c>
      <c r="L4" s="5" t="inlineStr">
        <is>
          <t>Comision_Pct</t>
        </is>
      </c>
      <c r="M4" s="5" t="inlineStr">
        <is>
          <t>Comision_Apertura</t>
        </is>
      </c>
      <c r="N4" s="5" t="inlineStr">
        <is>
          <t>Renta_Sin_IVA</t>
        </is>
      </c>
      <c r="O4" s="5" t="inlineStr">
        <is>
          <t>Residual_Pct</t>
        </is>
      </c>
      <c r="P4" s="5" t="inlineStr">
        <is>
          <t>Residual_Pactado</t>
        </is>
      </c>
      <c r="Q4" s="5" t="inlineStr">
        <is>
          <t>Tasa_Mensual_Reg</t>
        </is>
      </c>
      <c r="R4" s="5" t="inlineStr">
        <is>
          <t>Tasa_Mensual_RATE</t>
        </is>
      </c>
      <c r="S4" s="5" t="inlineStr">
        <is>
          <t>Tasa_Nominal_Anual</t>
        </is>
      </c>
      <c r="T4" s="5" t="inlineStr">
        <is>
          <t>TIR_Anual_Efectiva</t>
        </is>
      </c>
      <c r="U4" s="5" t="inlineStr">
        <is>
          <t>VP_Residual</t>
        </is>
      </c>
      <c r="V4" s="5" t="inlineStr">
        <is>
          <t>Total_Interes_Leasing</t>
        </is>
      </c>
      <c r="W4" s="5" t="inlineStr">
        <is>
          <t>Total_Interes_Residual</t>
        </is>
      </c>
      <c r="X4" s="5" t="inlineStr">
        <is>
          <t>Ingreso_Financiero_Total</t>
        </is>
      </c>
      <c r="Y4" s="5" t="inlineStr">
        <is>
          <t>Ganancia_Neta</t>
        </is>
      </c>
      <c r="Z4" s="5" t="inlineStr">
        <is>
          <t>Margen_Sobre_Inv</t>
        </is>
      </c>
      <c r="AA4" s="5" t="inlineStr">
        <is>
          <t>Saldo_Inicial</t>
        </is>
      </c>
      <c r="AB4" s="5" t="inlineStr">
        <is>
          <t>Interes_Leasing</t>
        </is>
      </c>
      <c r="AC4" s="5" t="inlineStr">
        <is>
          <t>Renta</t>
        </is>
      </c>
      <c r="AD4" s="5" t="inlineStr">
        <is>
          <t>Capital</t>
        </is>
      </c>
      <c r="AE4" s="5" t="inlineStr">
        <is>
          <t>Saldo_Capital</t>
        </is>
      </c>
      <c r="AF4" s="5" t="inlineStr">
        <is>
          <t>Interes_Residual</t>
        </is>
      </c>
      <c r="AG4" s="5" t="inlineStr">
        <is>
          <t>Saldo_Residual</t>
        </is>
      </c>
      <c r="AH4" s="5" t="inlineStr">
        <is>
          <t>Ingreso_Financiero</t>
        </is>
      </c>
      <c r="AI4" s="5" t="inlineStr">
        <is>
          <t>Saldo_Cartera</t>
        </is>
      </c>
      <c r="AJ4" s="5" t="inlineStr">
        <is>
          <t>Saldo_Inicial</t>
        </is>
      </c>
      <c r="AK4" s="5" t="inlineStr">
        <is>
          <t>Interes_Leasing</t>
        </is>
      </c>
      <c r="AL4" s="5" t="inlineStr">
        <is>
          <t>Renta</t>
        </is>
      </c>
      <c r="AM4" s="5" t="inlineStr">
        <is>
          <t>Capital</t>
        </is>
      </c>
      <c r="AN4" s="5" t="inlineStr">
        <is>
          <t>Saldo_Capital</t>
        </is>
      </c>
      <c r="AO4" s="5" t="inlineStr">
        <is>
          <t>Interes_Residual</t>
        </is>
      </c>
      <c r="AP4" s="5" t="inlineStr">
        <is>
          <t>Saldo_Residual</t>
        </is>
      </c>
      <c r="AQ4" s="5" t="inlineStr">
        <is>
          <t>Ingreso_Financiero</t>
        </is>
      </c>
      <c r="AR4" s="5" t="inlineStr">
        <is>
          <t>Saldo_Cartera</t>
        </is>
      </c>
      <c r="AS4" s="5" t="inlineStr">
        <is>
          <t>Saldo_Inicial</t>
        </is>
      </c>
      <c r="AT4" s="5" t="inlineStr">
        <is>
          <t>Interes_Leasing</t>
        </is>
      </c>
      <c r="AU4" s="5" t="inlineStr">
        <is>
          <t>Renta</t>
        </is>
      </c>
      <c r="AV4" s="5" t="inlineStr">
        <is>
          <t>Capital</t>
        </is>
      </c>
      <c r="AW4" s="5" t="inlineStr">
        <is>
          <t>Saldo_Capital</t>
        </is>
      </c>
      <c r="AX4" s="5" t="inlineStr">
        <is>
          <t>Interes_Residual</t>
        </is>
      </c>
      <c r="AY4" s="5" t="inlineStr">
        <is>
          <t>Saldo_Residual</t>
        </is>
      </c>
      <c r="AZ4" s="5" t="inlineStr">
        <is>
          <t>Ingreso_Financiero</t>
        </is>
      </c>
      <c r="BA4" s="5" t="inlineStr">
        <is>
          <t>Saldo_Cartera</t>
        </is>
      </c>
      <c r="BB4" s="5" t="inlineStr">
        <is>
          <t>Saldo_Inicial</t>
        </is>
      </c>
      <c r="BC4" s="5" t="inlineStr">
        <is>
          <t>Interes_Leasing</t>
        </is>
      </c>
      <c r="BD4" s="5" t="inlineStr">
        <is>
          <t>Renta</t>
        </is>
      </c>
      <c r="BE4" s="5" t="inlineStr">
        <is>
          <t>Capital</t>
        </is>
      </c>
      <c r="BF4" s="5" t="inlineStr">
        <is>
          <t>Saldo_Capital</t>
        </is>
      </c>
      <c r="BG4" s="5" t="inlineStr">
        <is>
          <t>Interes_Residual</t>
        </is>
      </c>
      <c r="BH4" s="5" t="inlineStr">
        <is>
          <t>Saldo_Residual</t>
        </is>
      </c>
      <c r="BI4" s="5" t="inlineStr">
        <is>
          <t>Ingreso_Financiero</t>
        </is>
      </c>
      <c r="BJ4" s="5" t="inlineStr">
        <is>
          <t>Saldo_Cartera</t>
        </is>
      </c>
      <c r="BK4" s="5" t="inlineStr">
        <is>
          <t>Saldo_Inicial</t>
        </is>
      </c>
      <c r="BL4" s="5" t="inlineStr">
        <is>
          <t>Interes_Leasing</t>
        </is>
      </c>
      <c r="BM4" s="5" t="inlineStr">
        <is>
          <t>Renta</t>
        </is>
      </c>
      <c r="BN4" s="5" t="inlineStr">
        <is>
          <t>Capital</t>
        </is>
      </c>
      <c r="BO4" s="5" t="inlineStr">
        <is>
          <t>Saldo_Capital</t>
        </is>
      </c>
      <c r="BP4" s="5" t="inlineStr">
        <is>
          <t>Interes_Residual</t>
        </is>
      </c>
      <c r="BQ4" s="5" t="inlineStr">
        <is>
          <t>Saldo_Residual</t>
        </is>
      </c>
      <c r="BR4" s="5" t="inlineStr">
        <is>
          <t>Ingreso_Financiero</t>
        </is>
      </c>
      <c r="BS4" s="5" t="inlineStr">
        <is>
          <t>Saldo_Cartera</t>
        </is>
      </c>
      <c r="BT4" s="5" t="inlineStr">
        <is>
          <t>Saldo_Inicial</t>
        </is>
      </c>
      <c r="BU4" s="5" t="inlineStr">
        <is>
          <t>Interes_Leasing</t>
        </is>
      </c>
      <c r="BV4" s="5" t="inlineStr">
        <is>
          <t>Renta</t>
        </is>
      </c>
      <c r="BW4" s="5" t="inlineStr">
        <is>
          <t>Capital</t>
        </is>
      </c>
      <c r="BX4" s="5" t="inlineStr">
        <is>
          <t>Saldo_Capital</t>
        </is>
      </c>
      <c r="BY4" s="5" t="inlineStr">
        <is>
          <t>Interes_Residual</t>
        </is>
      </c>
      <c r="BZ4" s="5" t="inlineStr">
        <is>
          <t>Saldo_Residual</t>
        </is>
      </c>
      <c r="CA4" s="5" t="inlineStr">
        <is>
          <t>Ingreso_Financiero</t>
        </is>
      </c>
      <c r="CB4" s="5" t="inlineStr">
        <is>
          <t>Saldo_Cartera</t>
        </is>
      </c>
      <c r="CC4" s="5" t="inlineStr">
        <is>
          <t>Saldo_Inicial</t>
        </is>
      </c>
      <c r="CD4" s="5" t="inlineStr">
        <is>
          <t>Interes_Leasing</t>
        </is>
      </c>
      <c r="CE4" s="5" t="inlineStr">
        <is>
          <t>Renta</t>
        </is>
      </c>
      <c r="CF4" s="5" t="inlineStr">
        <is>
          <t>Capital</t>
        </is>
      </c>
      <c r="CG4" s="5" t="inlineStr">
        <is>
          <t>Saldo_Capital</t>
        </is>
      </c>
      <c r="CH4" s="5" t="inlineStr">
        <is>
          <t>Interes_Residual</t>
        </is>
      </c>
      <c r="CI4" s="5" t="inlineStr">
        <is>
          <t>Saldo_Residual</t>
        </is>
      </c>
      <c r="CJ4" s="5" t="inlineStr">
        <is>
          <t>Ingreso_Financiero</t>
        </is>
      </c>
      <c r="CK4" s="5" t="inlineStr">
        <is>
          <t>Saldo_Cartera</t>
        </is>
      </c>
      <c r="CL4" s="5" t="inlineStr">
        <is>
          <t>Saldo_Inicial</t>
        </is>
      </c>
      <c r="CM4" s="5" t="inlineStr">
        <is>
          <t>Interes_Leasing</t>
        </is>
      </c>
      <c r="CN4" s="5" t="inlineStr">
        <is>
          <t>Renta</t>
        </is>
      </c>
      <c r="CO4" s="5" t="inlineStr">
        <is>
          <t>Capital</t>
        </is>
      </c>
      <c r="CP4" s="5" t="inlineStr">
        <is>
          <t>Saldo_Capital</t>
        </is>
      </c>
      <c r="CQ4" s="5" t="inlineStr">
        <is>
          <t>Interes_Residual</t>
        </is>
      </c>
      <c r="CR4" s="5" t="inlineStr">
        <is>
          <t>Saldo_Residual</t>
        </is>
      </c>
      <c r="CS4" s="5" t="inlineStr">
        <is>
          <t>Ingreso_Financiero</t>
        </is>
      </c>
      <c r="CT4" s="5" t="inlineStr">
        <is>
          <t>Saldo_Cartera</t>
        </is>
      </c>
      <c r="CU4" s="5" t="inlineStr">
        <is>
          <t>Saldo_Inicial</t>
        </is>
      </c>
      <c r="CV4" s="5" t="inlineStr">
        <is>
          <t>Interes_Leasing</t>
        </is>
      </c>
      <c r="CW4" s="5" t="inlineStr">
        <is>
          <t>Renta</t>
        </is>
      </c>
      <c r="CX4" s="5" t="inlineStr">
        <is>
          <t>Capital</t>
        </is>
      </c>
      <c r="CY4" s="5" t="inlineStr">
        <is>
          <t>Saldo_Capital</t>
        </is>
      </c>
      <c r="CZ4" s="5" t="inlineStr">
        <is>
          <t>Interes_Residual</t>
        </is>
      </c>
      <c r="DA4" s="5" t="inlineStr">
        <is>
          <t>Saldo_Residual</t>
        </is>
      </c>
      <c r="DB4" s="5" t="inlineStr">
        <is>
          <t>Ingreso_Financiero</t>
        </is>
      </c>
      <c r="DC4" s="5" t="inlineStr">
        <is>
          <t>Saldo_Cartera</t>
        </is>
      </c>
      <c r="DD4" s="5" t="inlineStr">
        <is>
          <t>Saldo_Inicial</t>
        </is>
      </c>
      <c r="DE4" s="5" t="inlineStr">
        <is>
          <t>Interes_Leasing</t>
        </is>
      </c>
      <c r="DF4" s="5" t="inlineStr">
        <is>
          <t>Renta</t>
        </is>
      </c>
      <c r="DG4" s="5" t="inlineStr">
        <is>
          <t>Capital</t>
        </is>
      </c>
      <c r="DH4" s="5" t="inlineStr">
        <is>
          <t>Saldo_Capital</t>
        </is>
      </c>
      <c r="DI4" s="5" t="inlineStr">
        <is>
          <t>Interes_Residual</t>
        </is>
      </c>
      <c r="DJ4" s="5" t="inlineStr">
        <is>
          <t>Saldo_Residual</t>
        </is>
      </c>
      <c r="DK4" s="5" t="inlineStr">
        <is>
          <t>Ingreso_Financiero</t>
        </is>
      </c>
      <c r="DL4" s="5" t="inlineStr">
        <is>
          <t>Saldo_Cartera</t>
        </is>
      </c>
      <c r="DM4" s="5" t="inlineStr">
        <is>
          <t>Saldo_Inicial</t>
        </is>
      </c>
      <c r="DN4" s="5" t="inlineStr">
        <is>
          <t>Interes_Leasing</t>
        </is>
      </c>
      <c r="DO4" s="5" t="inlineStr">
        <is>
          <t>Renta</t>
        </is>
      </c>
      <c r="DP4" s="5" t="inlineStr">
        <is>
          <t>Capital</t>
        </is>
      </c>
      <c r="DQ4" s="5" t="inlineStr">
        <is>
          <t>Saldo_Capital</t>
        </is>
      </c>
      <c r="DR4" s="5" t="inlineStr">
        <is>
          <t>Interes_Residual</t>
        </is>
      </c>
      <c r="DS4" s="5" t="inlineStr">
        <is>
          <t>Saldo_Residual</t>
        </is>
      </c>
      <c r="DT4" s="5" t="inlineStr">
        <is>
          <t>Ingreso_Financiero</t>
        </is>
      </c>
      <c r="DU4" s="5" t="inlineStr">
        <is>
          <t>Saldo_Cartera</t>
        </is>
      </c>
      <c r="DV4" s="5" t="inlineStr">
        <is>
          <t>Saldo_Inicial</t>
        </is>
      </c>
      <c r="DW4" s="5" t="inlineStr">
        <is>
          <t>Interes_Leasing</t>
        </is>
      </c>
      <c r="DX4" s="5" t="inlineStr">
        <is>
          <t>Renta</t>
        </is>
      </c>
      <c r="DY4" s="5" t="inlineStr">
        <is>
          <t>Capital</t>
        </is>
      </c>
      <c r="DZ4" s="5" t="inlineStr">
        <is>
          <t>Saldo_Capital</t>
        </is>
      </c>
      <c r="EA4" s="5" t="inlineStr">
        <is>
          <t>Interes_Residual</t>
        </is>
      </c>
      <c r="EB4" s="5" t="inlineStr">
        <is>
          <t>Saldo_Residual</t>
        </is>
      </c>
      <c r="EC4" s="5" t="inlineStr">
        <is>
          <t>Ingreso_Financiero</t>
        </is>
      </c>
      <c r="ED4" s="5" t="inlineStr">
        <is>
          <t>Saldo_Cartera</t>
        </is>
      </c>
      <c r="EE4" s="5" t="inlineStr">
        <is>
          <t>Saldo_Inicial</t>
        </is>
      </c>
      <c r="EF4" s="5" t="inlineStr">
        <is>
          <t>Interes_Leasing</t>
        </is>
      </c>
      <c r="EG4" s="5" t="inlineStr">
        <is>
          <t>Renta</t>
        </is>
      </c>
      <c r="EH4" s="5" t="inlineStr">
        <is>
          <t>Capital</t>
        </is>
      </c>
      <c r="EI4" s="5" t="inlineStr">
        <is>
          <t>Saldo_Capital</t>
        </is>
      </c>
      <c r="EJ4" s="5" t="inlineStr">
        <is>
          <t>Interes_Residual</t>
        </is>
      </c>
      <c r="EK4" s="5" t="inlineStr">
        <is>
          <t>Saldo_Residual</t>
        </is>
      </c>
      <c r="EL4" s="5" t="inlineStr">
        <is>
          <t>Ingreso_Financiero</t>
        </is>
      </c>
      <c r="EM4" s="5" t="inlineStr">
        <is>
          <t>Saldo_Cartera</t>
        </is>
      </c>
      <c r="EN4" s="5" t="inlineStr">
        <is>
          <t>Saldo_Inicial</t>
        </is>
      </c>
      <c r="EO4" s="5" t="inlineStr">
        <is>
          <t>Interes_Leasing</t>
        </is>
      </c>
      <c r="EP4" s="5" t="inlineStr">
        <is>
          <t>Renta</t>
        </is>
      </c>
      <c r="EQ4" s="5" t="inlineStr">
        <is>
          <t>Capital</t>
        </is>
      </c>
      <c r="ER4" s="5" t="inlineStr">
        <is>
          <t>Saldo_Capital</t>
        </is>
      </c>
      <c r="ES4" s="5" t="inlineStr">
        <is>
          <t>Interes_Residual</t>
        </is>
      </c>
      <c r="ET4" s="5" t="inlineStr">
        <is>
          <t>Saldo_Residual</t>
        </is>
      </c>
      <c r="EU4" s="5" t="inlineStr">
        <is>
          <t>Ingreso_Financiero</t>
        </is>
      </c>
      <c r="EV4" s="5" t="inlineStr">
        <is>
          <t>Saldo_Cartera</t>
        </is>
      </c>
      <c r="EW4" s="5" t="inlineStr">
        <is>
          <t>Saldo_Inicial</t>
        </is>
      </c>
      <c r="EX4" s="5" t="inlineStr">
        <is>
          <t>Interes_Leasing</t>
        </is>
      </c>
      <c r="EY4" s="5" t="inlineStr">
        <is>
          <t>Renta</t>
        </is>
      </c>
      <c r="EZ4" s="5" t="inlineStr">
        <is>
          <t>Capital</t>
        </is>
      </c>
      <c r="FA4" s="5" t="inlineStr">
        <is>
          <t>Saldo_Capital</t>
        </is>
      </c>
      <c r="FB4" s="5" t="inlineStr">
        <is>
          <t>Interes_Residual</t>
        </is>
      </c>
      <c r="FC4" s="5" t="inlineStr">
        <is>
          <t>Saldo_Residual</t>
        </is>
      </c>
      <c r="FD4" s="5" t="inlineStr">
        <is>
          <t>Ingreso_Financiero</t>
        </is>
      </c>
      <c r="FE4" s="5" t="inlineStr">
        <is>
          <t>Saldo_Cartera</t>
        </is>
      </c>
      <c r="FF4" s="5" t="inlineStr">
        <is>
          <t>Saldo_Inicial</t>
        </is>
      </c>
      <c r="FG4" s="5" t="inlineStr">
        <is>
          <t>Interes_Leasing</t>
        </is>
      </c>
      <c r="FH4" s="5" t="inlineStr">
        <is>
          <t>Renta</t>
        </is>
      </c>
      <c r="FI4" s="5" t="inlineStr">
        <is>
          <t>Capital</t>
        </is>
      </c>
      <c r="FJ4" s="5" t="inlineStr">
        <is>
          <t>Saldo_Capital</t>
        </is>
      </c>
      <c r="FK4" s="5" t="inlineStr">
        <is>
          <t>Interes_Residual</t>
        </is>
      </c>
      <c r="FL4" s="5" t="inlineStr">
        <is>
          <t>Saldo_Residual</t>
        </is>
      </c>
      <c r="FM4" s="5" t="inlineStr">
        <is>
          <t>Ingreso_Financiero</t>
        </is>
      </c>
      <c r="FN4" s="5" t="inlineStr">
        <is>
          <t>Saldo_Cartera</t>
        </is>
      </c>
      <c r="FO4" s="5" t="inlineStr">
        <is>
          <t>Saldo_Inicial</t>
        </is>
      </c>
      <c r="FP4" s="5" t="inlineStr">
        <is>
          <t>Interes_Leasing</t>
        </is>
      </c>
      <c r="FQ4" s="5" t="inlineStr">
        <is>
          <t>Renta</t>
        </is>
      </c>
      <c r="FR4" s="5" t="inlineStr">
        <is>
          <t>Capital</t>
        </is>
      </c>
      <c r="FS4" s="5" t="inlineStr">
        <is>
          <t>Saldo_Capital</t>
        </is>
      </c>
      <c r="FT4" s="5" t="inlineStr">
        <is>
          <t>Interes_Residual</t>
        </is>
      </c>
      <c r="FU4" s="5" t="inlineStr">
        <is>
          <t>Saldo_Residual</t>
        </is>
      </c>
      <c r="FV4" s="5" t="inlineStr">
        <is>
          <t>Ingreso_Financiero</t>
        </is>
      </c>
      <c r="FW4" s="5" t="inlineStr">
        <is>
          <t>Saldo_Cartera</t>
        </is>
      </c>
      <c r="FX4" s="5" t="inlineStr">
        <is>
          <t>Saldo_Inicial</t>
        </is>
      </c>
      <c r="FY4" s="5" t="inlineStr">
        <is>
          <t>Interes_Leasing</t>
        </is>
      </c>
      <c r="FZ4" s="5" t="inlineStr">
        <is>
          <t>Renta</t>
        </is>
      </c>
      <c r="GA4" s="5" t="inlineStr">
        <is>
          <t>Capital</t>
        </is>
      </c>
      <c r="GB4" s="5" t="inlineStr">
        <is>
          <t>Saldo_Capital</t>
        </is>
      </c>
      <c r="GC4" s="5" t="inlineStr">
        <is>
          <t>Interes_Residual</t>
        </is>
      </c>
      <c r="GD4" s="5" t="inlineStr">
        <is>
          <t>Saldo_Residual</t>
        </is>
      </c>
      <c r="GE4" s="5" t="inlineStr">
        <is>
          <t>Ingreso_Financiero</t>
        </is>
      </c>
      <c r="GF4" s="5" t="inlineStr">
        <is>
          <t>Saldo_Cartera</t>
        </is>
      </c>
      <c r="GG4" s="5" t="inlineStr">
        <is>
          <t>Saldo_Inicial</t>
        </is>
      </c>
      <c r="GH4" s="5" t="inlineStr">
        <is>
          <t>Interes_Leasing</t>
        </is>
      </c>
      <c r="GI4" s="5" t="inlineStr">
        <is>
          <t>Renta</t>
        </is>
      </c>
      <c r="GJ4" s="5" t="inlineStr">
        <is>
          <t>Capital</t>
        </is>
      </c>
      <c r="GK4" s="5" t="inlineStr">
        <is>
          <t>Saldo_Capital</t>
        </is>
      </c>
      <c r="GL4" s="5" t="inlineStr">
        <is>
          <t>Interes_Residual</t>
        </is>
      </c>
      <c r="GM4" s="5" t="inlineStr">
        <is>
          <t>Saldo_Residual</t>
        </is>
      </c>
      <c r="GN4" s="5" t="inlineStr">
        <is>
          <t>Ingreso_Financiero</t>
        </is>
      </c>
      <c r="GO4" s="5" t="inlineStr">
        <is>
          <t>Saldo_Cartera</t>
        </is>
      </c>
      <c r="GP4" s="5" t="inlineStr">
        <is>
          <t>Saldo_Inicial</t>
        </is>
      </c>
      <c r="GQ4" s="5" t="inlineStr">
        <is>
          <t>Interes_Leasing</t>
        </is>
      </c>
      <c r="GR4" s="5" t="inlineStr">
        <is>
          <t>Renta</t>
        </is>
      </c>
      <c r="GS4" s="5" t="inlineStr">
        <is>
          <t>Capital</t>
        </is>
      </c>
      <c r="GT4" s="5" t="inlineStr">
        <is>
          <t>Saldo_Capital</t>
        </is>
      </c>
      <c r="GU4" s="5" t="inlineStr">
        <is>
          <t>Interes_Residual</t>
        </is>
      </c>
      <c r="GV4" s="5" t="inlineStr">
        <is>
          <t>Saldo_Residual</t>
        </is>
      </c>
      <c r="GW4" s="5" t="inlineStr">
        <is>
          <t>Ingreso_Financiero</t>
        </is>
      </c>
      <c r="GX4" s="5" t="inlineStr">
        <is>
          <t>Saldo_Cartera</t>
        </is>
      </c>
      <c r="GY4" s="5" t="inlineStr">
        <is>
          <t>Saldo_Inicial</t>
        </is>
      </c>
      <c r="GZ4" s="5" t="inlineStr">
        <is>
          <t>Interes_Leasing</t>
        </is>
      </c>
      <c r="HA4" s="5" t="inlineStr">
        <is>
          <t>Renta</t>
        </is>
      </c>
      <c r="HB4" s="5" t="inlineStr">
        <is>
          <t>Capital</t>
        </is>
      </c>
      <c r="HC4" s="5" t="inlineStr">
        <is>
          <t>Saldo_Capital</t>
        </is>
      </c>
      <c r="HD4" s="5" t="inlineStr">
        <is>
          <t>Interes_Residual</t>
        </is>
      </c>
      <c r="HE4" s="5" t="inlineStr">
        <is>
          <t>Saldo_Residual</t>
        </is>
      </c>
      <c r="HF4" s="5" t="inlineStr">
        <is>
          <t>Ingreso_Financiero</t>
        </is>
      </c>
      <c r="HG4" s="5" t="inlineStr">
        <is>
          <t>Saldo_Cartera</t>
        </is>
      </c>
      <c r="HH4" s="5" t="inlineStr">
        <is>
          <t>Saldo_Inicial</t>
        </is>
      </c>
      <c r="HI4" s="5" t="inlineStr">
        <is>
          <t>Interes_Leasing</t>
        </is>
      </c>
      <c r="HJ4" s="5" t="inlineStr">
        <is>
          <t>Renta</t>
        </is>
      </c>
      <c r="HK4" s="5" t="inlineStr">
        <is>
          <t>Capital</t>
        </is>
      </c>
      <c r="HL4" s="5" t="inlineStr">
        <is>
          <t>Saldo_Capital</t>
        </is>
      </c>
      <c r="HM4" s="5" t="inlineStr">
        <is>
          <t>Interes_Residual</t>
        </is>
      </c>
      <c r="HN4" s="5" t="inlineStr">
        <is>
          <t>Saldo_Residual</t>
        </is>
      </c>
      <c r="HO4" s="5" t="inlineStr">
        <is>
          <t>Ingreso_Financiero</t>
        </is>
      </c>
      <c r="HP4" s="5" t="inlineStr">
        <is>
          <t>Saldo_Cartera</t>
        </is>
      </c>
      <c r="HQ4" s="5" t="inlineStr">
        <is>
          <t>Saldo_Inicial</t>
        </is>
      </c>
      <c r="HR4" s="5" t="inlineStr">
        <is>
          <t>Interes_Leasing</t>
        </is>
      </c>
      <c r="HS4" s="5" t="inlineStr">
        <is>
          <t>Renta</t>
        </is>
      </c>
      <c r="HT4" s="5" t="inlineStr">
        <is>
          <t>Capital</t>
        </is>
      </c>
      <c r="HU4" s="5" t="inlineStr">
        <is>
          <t>Saldo_Capital</t>
        </is>
      </c>
      <c r="HV4" s="5" t="inlineStr">
        <is>
          <t>Interes_Residual</t>
        </is>
      </c>
      <c r="HW4" s="5" t="inlineStr">
        <is>
          <t>Saldo_Residual</t>
        </is>
      </c>
      <c r="HX4" s="5" t="inlineStr">
        <is>
          <t>Ingreso_Financiero</t>
        </is>
      </c>
      <c r="HY4" s="5" t="inlineStr">
        <is>
          <t>Saldo_Cartera</t>
        </is>
      </c>
      <c r="HZ4" s="5" t="inlineStr">
        <is>
          <t>Saldo_Inicial</t>
        </is>
      </c>
      <c r="IA4" s="5" t="inlineStr">
        <is>
          <t>Interes_Leasing</t>
        </is>
      </c>
      <c r="IB4" s="5" t="inlineStr">
        <is>
          <t>Renta</t>
        </is>
      </c>
      <c r="IC4" s="5" t="inlineStr">
        <is>
          <t>Capital</t>
        </is>
      </c>
      <c r="ID4" s="5" t="inlineStr">
        <is>
          <t>Saldo_Capital</t>
        </is>
      </c>
      <c r="IE4" s="5" t="inlineStr">
        <is>
          <t>Interes_Residual</t>
        </is>
      </c>
      <c r="IF4" s="5" t="inlineStr">
        <is>
          <t>Saldo_Residual</t>
        </is>
      </c>
      <c r="IG4" s="5" t="inlineStr">
        <is>
          <t>Ingreso_Financiero</t>
        </is>
      </c>
      <c r="IH4" s="5" t="inlineStr">
        <is>
          <t>Saldo_Cartera</t>
        </is>
      </c>
      <c r="II4" s="5" t="inlineStr">
        <is>
          <t>Saldo_Inicial</t>
        </is>
      </c>
      <c r="IJ4" s="5" t="inlineStr">
        <is>
          <t>Interes_Leasing</t>
        </is>
      </c>
      <c r="IK4" s="5" t="inlineStr">
        <is>
          <t>Renta</t>
        </is>
      </c>
      <c r="IL4" s="5" t="inlineStr">
        <is>
          <t>Capital</t>
        </is>
      </c>
      <c r="IM4" s="5" t="inlineStr">
        <is>
          <t>Saldo_Capital</t>
        </is>
      </c>
      <c r="IN4" s="5" t="inlineStr">
        <is>
          <t>Interes_Residual</t>
        </is>
      </c>
      <c r="IO4" s="5" t="inlineStr">
        <is>
          <t>Saldo_Residual</t>
        </is>
      </c>
      <c r="IP4" s="5" t="inlineStr">
        <is>
          <t>Ingreso_Financiero</t>
        </is>
      </c>
      <c r="IQ4" s="5" t="inlineStr">
        <is>
          <t>Saldo_Cartera</t>
        </is>
      </c>
      <c r="IR4" s="5" t="inlineStr">
        <is>
          <t>Saldo_Inicial</t>
        </is>
      </c>
      <c r="IS4" s="5" t="inlineStr">
        <is>
          <t>Interes_Leasing</t>
        </is>
      </c>
      <c r="IT4" s="5" t="inlineStr">
        <is>
          <t>Renta</t>
        </is>
      </c>
      <c r="IU4" s="5" t="inlineStr">
        <is>
          <t>Capital</t>
        </is>
      </c>
      <c r="IV4" s="5" t="inlineStr">
        <is>
          <t>Saldo_Capital</t>
        </is>
      </c>
      <c r="IW4" s="5" t="inlineStr">
        <is>
          <t>Interes_Residual</t>
        </is>
      </c>
      <c r="IX4" s="5" t="inlineStr">
        <is>
          <t>Saldo_Residual</t>
        </is>
      </c>
      <c r="IY4" s="5" t="inlineStr">
        <is>
          <t>Ingreso_Financiero</t>
        </is>
      </c>
      <c r="IZ4" s="5" t="inlineStr">
        <is>
          <t>Saldo_Cartera</t>
        </is>
      </c>
      <c r="JA4" s="5" t="inlineStr">
        <is>
          <t>Saldo_Inicial</t>
        </is>
      </c>
      <c r="JB4" s="5" t="inlineStr">
        <is>
          <t>Interes_Leasing</t>
        </is>
      </c>
      <c r="JC4" s="5" t="inlineStr">
        <is>
          <t>Renta</t>
        </is>
      </c>
      <c r="JD4" s="5" t="inlineStr">
        <is>
          <t>Capital</t>
        </is>
      </c>
      <c r="JE4" s="5" t="inlineStr">
        <is>
          <t>Saldo_Capital</t>
        </is>
      </c>
      <c r="JF4" s="5" t="inlineStr">
        <is>
          <t>Interes_Residual</t>
        </is>
      </c>
      <c r="JG4" s="5" t="inlineStr">
        <is>
          <t>Saldo_Residual</t>
        </is>
      </c>
      <c r="JH4" s="5" t="inlineStr">
        <is>
          <t>Ingreso_Financiero</t>
        </is>
      </c>
      <c r="JI4" s="5" t="inlineStr">
        <is>
          <t>Saldo_Cartera</t>
        </is>
      </c>
      <c r="JJ4" s="5" t="inlineStr">
        <is>
          <t>Saldo_Inicial</t>
        </is>
      </c>
      <c r="JK4" s="5" t="inlineStr">
        <is>
          <t>Interes_Leasing</t>
        </is>
      </c>
      <c r="JL4" s="5" t="inlineStr">
        <is>
          <t>Renta</t>
        </is>
      </c>
      <c r="JM4" s="5" t="inlineStr">
        <is>
          <t>Capital</t>
        </is>
      </c>
      <c r="JN4" s="5" t="inlineStr">
        <is>
          <t>Saldo_Capital</t>
        </is>
      </c>
      <c r="JO4" s="5" t="inlineStr">
        <is>
          <t>Interes_Residual</t>
        </is>
      </c>
      <c r="JP4" s="5" t="inlineStr">
        <is>
          <t>Saldo_Residual</t>
        </is>
      </c>
      <c r="JQ4" s="5" t="inlineStr">
        <is>
          <t>Ingreso_Financiero</t>
        </is>
      </c>
      <c r="JR4" s="5" t="inlineStr">
        <is>
          <t>Saldo_Cartera</t>
        </is>
      </c>
      <c r="JS4" s="5" t="inlineStr">
        <is>
          <t>Saldo_Inicial</t>
        </is>
      </c>
      <c r="JT4" s="5" t="inlineStr">
        <is>
          <t>Interes_Leasing</t>
        </is>
      </c>
      <c r="JU4" s="5" t="inlineStr">
        <is>
          <t>Renta</t>
        </is>
      </c>
      <c r="JV4" s="5" t="inlineStr">
        <is>
          <t>Capital</t>
        </is>
      </c>
      <c r="JW4" s="5" t="inlineStr">
        <is>
          <t>Saldo_Capital</t>
        </is>
      </c>
      <c r="JX4" s="5" t="inlineStr">
        <is>
          <t>Interes_Residual</t>
        </is>
      </c>
      <c r="JY4" s="5" t="inlineStr">
        <is>
          <t>Saldo_Residual</t>
        </is>
      </c>
      <c r="JZ4" s="5" t="inlineStr">
        <is>
          <t>Ingreso_Financiero</t>
        </is>
      </c>
      <c r="KA4" s="5" t="inlineStr">
        <is>
          <t>Saldo_Cartera</t>
        </is>
      </c>
      <c r="KB4" s="5" t="inlineStr">
        <is>
          <t>Saldo_Inicial</t>
        </is>
      </c>
      <c r="KC4" s="5" t="inlineStr">
        <is>
          <t>Interes_Leasing</t>
        </is>
      </c>
      <c r="KD4" s="5" t="inlineStr">
        <is>
          <t>Renta</t>
        </is>
      </c>
      <c r="KE4" s="5" t="inlineStr">
        <is>
          <t>Capital</t>
        </is>
      </c>
      <c r="KF4" s="5" t="inlineStr">
        <is>
          <t>Saldo_Capital</t>
        </is>
      </c>
      <c r="KG4" s="5" t="inlineStr">
        <is>
          <t>Interes_Residual</t>
        </is>
      </c>
      <c r="KH4" s="5" t="inlineStr">
        <is>
          <t>Saldo_Residual</t>
        </is>
      </c>
      <c r="KI4" s="5" t="inlineStr">
        <is>
          <t>Ingreso_Financiero</t>
        </is>
      </c>
      <c r="KJ4" s="5" t="inlineStr">
        <is>
          <t>Saldo_Cartera</t>
        </is>
      </c>
      <c r="KK4" s="5" t="inlineStr">
        <is>
          <t>Saldo_Inicial</t>
        </is>
      </c>
      <c r="KL4" s="5" t="inlineStr">
        <is>
          <t>Interes_Leasing</t>
        </is>
      </c>
      <c r="KM4" s="5" t="inlineStr">
        <is>
          <t>Renta</t>
        </is>
      </c>
      <c r="KN4" s="5" t="inlineStr">
        <is>
          <t>Capital</t>
        </is>
      </c>
      <c r="KO4" s="5" t="inlineStr">
        <is>
          <t>Saldo_Capital</t>
        </is>
      </c>
      <c r="KP4" s="5" t="inlineStr">
        <is>
          <t>Interes_Residual</t>
        </is>
      </c>
      <c r="KQ4" s="5" t="inlineStr">
        <is>
          <t>Saldo_Residual</t>
        </is>
      </c>
      <c r="KR4" s="5" t="inlineStr">
        <is>
          <t>Ingreso_Financiero</t>
        </is>
      </c>
      <c r="KS4" s="5" t="inlineStr">
        <is>
          <t>Saldo_Cartera</t>
        </is>
      </c>
      <c r="KT4" s="5" t="inlineStr">
        <is>
          <t>Saldo_Inicial</t>
        </is>
      </c>
      <c r="KU4" s="5" t="inlineStr">
        <is>
          <t>Interes_Leasing</t>
        </is>
      </c>
      <c r="KV4" s="5" t="inlineStr">
        <is>
          <t>Renta</t>
        </is>
      </c>
      <c r="KW4" s="5" t="inlineStr">
        <is>
          <t>Capital</t>
        </is>
      </c>
      <c r="KX4" s="5" t="inlineStr">
        <is>
          <t>Saldo_Capital</t>
        </is>
      </c>
      <c r="KY4" s="5" t="inlineStr">
        <is>
          <t>Interes_Residual</t>
        </is>
      </c>
      <c r="KZ4" s="5" t="inlineStr">
        <is>
          <t>Saldo_Residual</t>
        </is>
      </c>
      <c r="LA4" s="5" t="inlineStr">
        <is>
          <t>Ingreso_Financiero</t>
        </is>
      </c>
      <c r="LB4" s="5" t="inlineStr">
        <is>
          <t>Saldo_Cartera</t>
        </is>
      </c>
      <c r="LC4" s="5" t="inlineStr">
        <is>
          <t>Saldo_Inicial</t>
        </is>
      </c>
      <c r="LD4" s="5" t="inlineStr">
        <is>
          <t>Interes_Leasing</t>
        </is>
      </c>
      <c r="LE4" s="5" t="inlineStr">
        <is>
          <t>Renta</t>
        </is>
      </c>
      <c r="LF4" s="5" t="inlineStr">
        <is>
          <t>Capital</t>
        </is>
      </c>
      <c r="LG4" s="5" t="inlineStr">
        <is>
          <t>Saldo_Capital</t>
        </is>
      </c>
      <c r="LH4" s="5" t="inlineStr">
        <is>
          <t>Interes_Residual</t>
        </is>
      </c>
      <c r="LI4" s="5" t="inlineStr">
        <is>
          <t>Saldo_Residual</t>
        </is>
      </c>
      <c r="LJ4" s="5" t="inlineStr">
        <is>
          <t>Ingreso_Financiero</t>
        </is>
      </c>
      <c r="LK4" s="5" t="inlineStr">
        <is>
          <t>Saldo_Cartera</t>
        </is>
      </c>
      <c r="LL4" s="5" t="inlineStr">
        <is>
          <t>Saldo_Inicial</t>
        </is>
      </c>
      <c r="LM4" s="5" t="inlineStr">
        <is>
          <t>Interes_Leasing</t>
        </is>
      </c>
      <c r="LN4" s="5" t="inlineStr">
        <is>
          <t>Renta</t>
        </is>
      </c>
      <c r="LO4" s="5" t="inlineStr">
        <is>
          <t>Capital</t>
        </is>
      </c>
      <c r="LP4" s="5" t="inlineStr">
        <is>
          <t>Saldo_Capital</t>
        </is>
      </c>
      <c r="LQ4" s="5" t="inlineStr">
        <is>
          <t>Interes_Residual</t>
        </is>
      </c>
      <c r="LR4" s="5" t="inlineStr">
        <is>
          <t>Saldo_Residual</t>
        </is>
      </c>
      <c r="LS4" s="5" t="inlineStr">
        <is>
          <t>Ingreso_Financiero</t>
        </is>
      </c>
      <c r="LT4" s="5" t="inlineStr">
        <is>
          <t>Saldo_Cartera</t>
        </is>
      </c>
      <c r="LU4" s="5" t="inlineStr">
        <is>
          <t>Saldo_Inicial</t>
        </is>
      </c>
      <c r="LV4" s="5" t="inlineStr">
        <is>
          <t>Interes_Leasing</t>
        </is>
      </c>
      <c r="LW4" s="5" t="inlineStr">
        <is>
          <t>Renta</t>
        </is>
      </c>
      <c r="LX4" s="5" t="inlineStr">
        <is>
          <t>Capital</t>
        </is>
      </c>
      <c r="LY4" s="5" t="inlineStr">
        <is>
          <t>Saldo_Capital</t>
        </is>
      </c>
      <c r="LZ4" s="5" t="inlineStr">
        <is>
          <t>Interes_Residual</t>
        </is>
      </c>
      <c r="MA4" s="5" t="inlineStr">
        <is>
          <t>Saldo_Residual</t>
        </is>
      </c>
      <c r="MB4" s="5" t="inlineStr">
        <is>
          <t>Ingreso_Financiero</t>
        </is>
      </c>
      <c r="MC4" s="5" t="inlineStr">
        <is>
          <t>Saldo_Cartera</t>
        </is>
      </c>
      <c r="MD4" s="5" t="inlineStr">
        <is>
          <t>Saldo_Inicial</t>
        </is>
      </c>
      <c r="ME4" s="5" t="inlineStr">
        <is>
          <t>Interes_Leasing</t>
        </is>
      </c>
      <c r="MF4" s="5" t="inlineStr">
        <is>
          <t>Renta</t>
        </is>
      </c>
      <c r="MG4" s="5" t="inlineStr">
        <is>
          <t>Capital</t>
        </is>
      </c>
      <c r="MH4" s="5" t="inlineStr">
        <is>
          <t>Saldo_Capital</t>
        </is>
      </c>
      <c r="MI4" s="5" t="inlineStr">
        <is>
          <t>Interes_Residual</t>
        </is>
      </c>
      <c r="MJ4" s="5" t="inlineStr">
        <is>
          <t>Saldo_Residual</t>
        </is>
      </c>
      <c r="MK4" s="5" t="inlineStr">
        <is>
          <t>Ingreso_Financiero</t>
        </is>
      </c>
      <c r="ML4" s="5" t="inlineStr">
        <is>
          <t>Saldo_Cartera</t>
        </is>
      </c>
      <c r="MM4" s="5" t="inlineStr">
        <is>
          <t>Saldo_Inicial</t>
        </is>
      </c>
      <c r="MN4" s="5" t="inlineStr">
        <is>
          <t>Interes_Leasing</t>
        </is>
      </c>
      <c r="MO4" s="5" t="inlineStr">
        <is>
          <t>Renta</t>
        </is>
      </c>
      <c r="MP4" s="5" t="inlineStr">
        <is>
          <t>Capital</t>
        </is>
      </c>
      <c r="MQ4" s="5" t="inlineStr">
        <is>
          <t>Saldo_Capital</t>
        </is>
      </c>
      <c r="MR4" s="5" t="inlineStr">
        <is>
          <t>Interes_Residual</t>
        </is>
      </c>
      <c r="MS4" s="5" t="inlineStr">
        <is>
          <t>Saldo_Residual</t>
        </is>
      </c>
      <c r="MT4" s="5" t="inlineStr">
        <is>
          <t>Ingreso_Financiero</t>
        </is>
      </c>
      <c r="MU4" s="5" t="inlineStr">
        <is>
          <t>Saldo_Cartera</t>
        </is>
      </c>
      <c r="MV4" s="5" t="inlineStr">
        <is>
          <t>Saldo_Inicial</t>
        </is>
      </c>
      <c r="MW4" s="5" t="inlineStr">
        <is>
          <t>Interes_Leasing</t>
        </is>
      </c>
      <c r="MX4" s="5" t="inlineStr">
        <is>
          <t>Renta</t>
        </is>
      </c>
      <c r="MY4" s="5" t="inlineStr">
        <is>
          <t>Capital</t>
        </is>
      </c>
      <c r="MZ4" s="5" t="inlineStr">
        <is>
          <t>Saldo_Capital</t>
        </is>
      </c>
      <c r="NA4" s="5" t="inlineStr">
        <is>
          <t>Interes_Residual</t>
        </is>
      </c>
      <c r="NB4" s="5" t="inlineStr">
        <is>
          <t>Saldo_Residual</t>
        </is>
      </c>
      <c r="NC4" s="5" t="inlineStr">
        <is>
          <t>Ingreso_Financiero</t>
        </is>
      </c>
      <c r="ND4" s="5" t="inlineStr">
        <is>
          <t>Saldo_Cartera</t>
        </is>
      </c>
      <c r="NE4" s="5" t="inlineStr">
        <is>
          <t>Saldo_Inicial</t>
        </is>
      </c>
      <c r="NF4" s="5" t="inlineStr">
        <is>
          <t>Interes_Leasing</t>
        </is>
      </c>
      <c r="NG4" s="5" t="inlineStr">
        <is>
          <t>Renta</t>
        </is>
      </c>
      <c r="NH4" s="5" t="inlineStr">
        <is>
          <t>Capital</t>
        </is>
      </c>
      <c r="NI4" s="5" t="inlineStr">
        <is>
          <t>Saldo_Capital</t>
        </is>
      </c>
      <c r="NJ4" s="5" t="inlineStr">
        <is>
          <t>Interes_Residual</t>
        </is>
      </c>
      <c r="NK4" s="5" t="inlineStr">
        <is>
          <t>Saldo_Residual</t>
        </is>
      </c>
      <c r="NL4" s="5" t="inlineStr">
        <is>
          <t>Ingreso_Financiero</t>
        </is>
      </c>
      <c r="NM4" s="5" t="inlineStr">
        <is>
          <t>Saldo_Cartera</t>
        </is>
      </c>
      <c r="NN4" s="5" t="inlineStr">
        <is>
          <t>Saldo_Inicial</t>
        </is>
      </c>
      <c r="NO4" s="5" t="inlineStr">
        <is>
          <t>Interes_Leasing</t>
        </is>
      </c>
      <c r="NP4" s="5" t="inlineStr">
        <is>
          <t>Renta</t>
        </is>
      </c>
      <c r="NQ4" s="5" t="inlineStr">
        <is>
          <t>Capital</t>
        </is>
      </c>
      <c r="NR4" s="5" t="inlineStr">
        <is>
          <t>Saldo_Capital</t>
        </is>
      </c>
      <c r="NS4" s="5" t="inlineStr">
        <is>
          <t>Interes_Residual</t>
        </is>
      </c>
      <c r="NT4" s="5" t="inlineStr">
        <is>
          <t>Saldo_Residual</t>
        </is>
      </c>
      <c r="NU4" s="5" t="inlineStr">
        <is>
          <t>Ingreso_Financiero</t>
        </is>
      </c>
      <c r="NV4" s="5" t="inlineStr">
        <is>
          <t>Saldo_Cartera</t>
        </is>
      </c>
      <c r="NW4" s="5" t="inlineStr">
        <is>
          <t>Saldo_Inicial</t>
        </is>
      </c>
      <c r="NX4" s="5" t="inlineStr">
        <is>
          <t>Interes_Leasing</t>
        </is>
      </c>
      <c r="NY4" s="5" t="inlineStr">
        <is>
          <t>Renta</t>
        </is>
      </c>
      <c r="NZ4" s="5" t="inlineStr">
        <is>
          <t>Capital</t>
        </is>
      </c>
      <c r="OA4" s="5" t="inlineStr">
        <is>
          <t>Saldo_Capital</t>
        </is>
      </c>
      <c r="OB4" s="5" t="inlineStr">
        <is>
          <t>Interes_Residual</t>
        </is>
      </c>
      <c r="OC4" s="5" t="inlineStr">
        <is>
          <t>Saldo_Residual</t>
        </is>
      </c>
      <c r="OD4" s="5" t="inlineStr">
        <is>
          <t>Ingreso_Financiero</t>
        </is>
      </c>
      <c r="OE4" s="5" t="inlineStr">
        <is>
          <t>Saldo_Cartera</t>
        </is>
      </c>
      <c r="OF4" s="5" t="inlineStr">
        <is>
          <t>Saldo_Inicial</t>
        </is>
      </c>
      <c r="OG4" s="5" t="inlineStr">
        <is>
          <t>Interes_Leasing</t>
        </is>
      </c>
      <c r="OH4" s="5" t="inlineStr">
        <is>
          <t>Renta</t>
        </is>
      </c>
      <c r="OI4" s="5" t="inlineStr">
        <is>
          <t>Capital</t>
        </is>
      </c>
      <c r="OJ4" s="5" t="inlineStr">
        <is>
          <t>Saldo_Capital</t>
        </is>
      </c>
      <c r="OK4" s="5" t="inlineStr">
        <is>
          <t>Interes_Residual</t>
        </is>
      </c>
      <c r="OL4" s="5" t="inlineStr">
        <is>
          <t>Saldo_Residual</t>
        </is>
      </c>
      <c r="OM4" s="5" t="inlineStr">
        <is>
          <t>Ingreso_Financiero</t>
        </is>
      </c>
      <c r="ON4" s="5" t="inlineStr">
        <is>
          <t>Saldo_Cartera</t>
        </is>
      </c>
      <c r="OO4" s="5" t="inlineStr">
        <is>
          <t>Saldo_Inicial</t>
        </is>
      </c>
      <c r="OP4" s="5" t="inlineStr">
        <is>
          <t>Interes_Leasing</t>
        </is>
      </c>
      <c r="OQ4" s="5" t="inlineStr">
        <is>
          <t>Renta</t>
        </is>
      </c>
      <c r="OR4" s="5" t="inlineStr">
        <is>
          <t>Capital</t>
        </is>
      </c>
      <c r="OS4" s="5" t="inlineStr">
        <is>
          <t>Saldo_Capital</t>
        </is>
      </c>
      <c r="OT4" s="5" t="inlineStr">
        <is>
          <t>Interes_Residual</t>
        </is>
      </c>
      <c r="OU4" s="5" t="inlineStr">
        <is>
          <t>Saldo_Residual</t>
        </is>
      </c>
      <c r="OV4" s="5" t="inlineStr">
        <is>
          <t>Ingreso_Financiero</t>
        </is>
      </c>
      <c r="OW4" s="5" t="inlineStr">
        <is>
          <t>Saldo_Cartera</t>
        </is>
      </c>
      <c r="OX4" s="5" t="inlineStr">
        <is>
          <t>Saldo_Inicial</t>
        </is>
      </c>
      <c r="OY4" s="5" t="inlineStr">
        <is>
          <t>Interes_Leasing</t>
        </is>
      </c>
      <c r="OZ4" s="5" t="inlineStr">
        <is>
          <t>Renta</t>
        </is>
      </c>
      <c r="PA4" s="5" t="inlineStr">
        <is>
          <t>Capital</t>
        </is>
      </c>
      <c r="PB4" s="5" t="inlineStr">
        <is>
          <t>Saldo_Capital</t>
        </is>
      </c>
      <c r="PC4" s="5" t="inlineStr">
        <is>
          <t>Interes_Residual</t>
        </is>
      </c>
      <c r="PD4" s="5" t="inlineStr">
        <is>
          <t>Saldo_Residual</t>
        </is>
      </c>
      <c r="PE4" s="5" t="inlineStr">
        <is>
          <t>Ingreso_Financiero</t>
        </is>
      </c>
      <c r="PF4" s="5" t="inlineStr">
        <is>
          <t>Saldo_Cartera</t>
        </is>
      </c>
      <c r="PG4" s="5" t="inlineStr">
        <is>
          <t>Saldo_Inicial</t>
        </is>
      </c>
      <c r="PH4" s="5" t="inlineStr">
        <is>
          <t>Interes_Leasing</t>
        </is>
      </c>
      <c r="PI4" s="5" t="inlineStr">
        <is>
          <t>Renta</t>
        </is>
      </c>
      <c r="PJ4" s="5" t="inlineStr">
        <is>
          <t>Capital</t>
        </is>
      </c>
      <c r="PK4" s="5" t="inlineStr">
        <is>
          <t>Saldo_Capital</t>
        </is>
      </c>
      <c r="PL4" s="5" t="inlineStr">
        <is>
          <t>Interes_Residual</t>
        </is>
      </c>
      <c r="PM4" s="5" t="inlineStr">
        <is>
          <t>Saldo_Residual</t>
        </is>
      </c>
      <c r="PN4" s="5" t="inlineStr">
        <is>
          <t>Ingreso_Financiero</t>
        </is>
      </c>
      <c r="PO4" s="5" t="inlineStr">
        <is>
          <t>Saldo_Cartera</t>
        </is>
      </c>
      <c r="PP4" s="5" t="inlineStr">
        <is>
          <t>Saldo_Inicial</t>
        </is>
      </c>
      <c r="PQ4" s="5" t="inlineStr">
        <is>
          <t>Interes_Leasing</t>
        </is>
      </c>
      <c r="PR4" s="5" t="inlineStr">
        <is>
          <t>Renta</t>
        </is>
      </c>
      <c r="PS4" s="5" t="inlineStr">
        <is>
          <t>Capital</t>
        </is>
      </c>
      <c r="PT4" s="5" t="inlineStr">
        <is>
          <t>Saldo_Capital</t>
        </is>
      </c>
      <c r="PU4" s="5" t="inlineStr">
        <is>
          <t>Interes_Residual</t>
        </is>
      </c>
      <c r="PV4" s="5" t="inlineStr">
        <is>
          <t>Saldo_Residual</t>
        </is>
      </c>
      <c r="PW4" s="5" t="inlineStr">
        <is>
          <t>Ingreso_Financiero</t>
        </is>
      </c>
      <c r="PX4" s="5" t="inlineStr">
        <is>
          <t>Saldo_Cartera</t>
        </is>
      </c>
      <c r="PY4" s="5" t="inlineStr">
        <is>
          <t>Saldo_Inicial</t>
        </is>
      </c>
      <c r="PZ4" s="5" t="inlineStr">
        <is>
          <t>Interes_Leasing</t>
        </is>
      </c>
      <c r="QA4" s="5" t="inlineStr">
        <is>
          <t>Renta</t>
        </is>
      </c>
      <c r="QB4" s="5" t="inlineStr">
        <is>
          <t>Capital</t>
        </is>
      </c>
      <c r="QC4" s="5" t="inlineStr">
        <is>
          <t>Saldo_Capital</t>
        </is>
      </c>
      <c r="QD4" s="5" t="inlineStr">
        <is>
          <t>Interes_Residual</t>
        </is>
      </c>
      <c r="QE4" s="5" t="inlineStr">
        <is>
          <t>Saldo_Residual</t>
        </is>
      </c>
      <c r="QF4" s="5" t="inlineStr">
        <is>
          <t>Ingreso_Financiero</t>
        </is>
      </c>
      <c r="QG4" s="5" t="inlineStr">
        <is>
          <t>Saldo_Cartera</t>
        </is>
      </c>
      <c r="QH4" s="5" t="inlineStr">
        <is>
          <t>Saldo_Inicial</t>
        </is>
      </c>
      <c r="QI4" s="5" t="inlineStr">
        <is>
          <t>Interes_Leasing</t>
        </is>
      </c>
      <c r="QJ4" s="5" t="inlineStr">
        <is>
          <t>Renta</t>
        </is>
      </c>
      <c r="QK4" s="5" t="inlineStr">
        <is>
          <t>Capital</t>
        </is>
      </c>
      <c r="QL4" s="5" t="inlineStr">
        <is>
          <t>Saldo_Capital</t>
        </is>
      </c>
      <c r="QM4" s="5" t="inlineStr">
        <is>
          <t>Interes_Residual</t>
        </is>
      </c>
      <c r="QN4" s="5" t="inlineStr">
        <is>
          <t>Saldo_Residual</t>
        </is>
      </c>
      <c r="QO4" s="5" t="inlineStr">
        <is>
          <t>Ingreso_Financiero</t>
        </is>
      </c>
      <c r="QP4" s="5" t="inlineStr">
        <is>
          <t>Saldo_Cartera</t>
        </is>
      </c>
    </row>
    <row r="5">
      <c r="A5" s="6" t="inlineStr">
        <is>
          <t>0326-0003</t>
        </is>
      </c>
      <c r="B5" s="7" t="inlineStr">
        <is>
          <t>Alberto Vázquez Solorio</t>
        </is>
      </c>
      <c r="C5" s="7" t="inlineStr">
        <is>
          <t>Volkswagen Tiguan R-Line 2026</t>
        </is>
      </c>
      <c r="D5" s="6" t="inlineStr">
        <is>
          <t>ACTIVO</t>
        </is>
      </c>
      <c r="E5" s="6" t="inlineStr">
        <is>
          <t>2026-09-16</t>
        </is>
      </c>
      <c r="F5" s="6" t="inlineStr">
        <is>
          <t>2030-09-16</t>
        </is>
      </c>
      <c r="G5" s="8" t="n">
        <v>48</v>
      </c>
      <c r="H5" s="9" t="n">
        <v>645181.9</v>
      </c>
      <c r="I5" s="10" t="n">
        <v>0.3705</v>
      </c>
      <c r="J5" s="9">
        <f>ROUND(H5*I5, 2)</f>
        <v/>
      </c>
      <c r="K5" s="9">
        <f>ROUND(H5-J5, 2)</f>
        <v/>
      </c>
      <c r="L5" s="10" t="n">
        <v>0</v>
      </c>
      <c r="M5" s="9">
        <f>ROUND(H5*L5, 2)</f>
        <v/>
      </c>
      <c r="N5" s="9" t="n">
        <v>8393.91</v>
      </c>
      <c r="O5" s="10" t="n">
        <v>0.28</v>
      </c>
      <c r="P5" s="9">
        <f>ROUND(H5*O5, 2)</f>
        <v/>
      </c>
      <c r="Q5" s="11" t="n">
        <v>0.01206146</v>
      </c>
      <c r="R5" s="11">
        <f>RATE(G5, -N5, K5, -P5)</f>
        <v/>
      </c>
      <c r="S5" s="11">
        <f>ROUND(Q5*12, 8)</f>
        <v/>
      </c>
      <c r="T5" s="11">
        <f>ROUND(((1+Q5)^12)-1, 8)</f>
        <v/>
      </c>
      <c r="U5" s="9">
        <f>ROUND(PV(Q5, G5, 0, -P5), 2)</f>
        <v/>
      </c>
      <c r="V5" s="9">
        <f>SUMIF($AA$4:$QP$4, "Interes_Leasing", AA5:QP5)</f>
        <v/>
      </c>
      <c r="W5" s="9">
        <f>SUMIF($AA$4:$QP$4, "Interes_Residual", AA5:QP5)</f>
        <v/>
      </c>
      <c r="X5" s="9">
        <f>ROUND(V5+W5, 2)</f>
        <v/>
      </c>
      <c r="Y5" s="9">
        <f>ROUND((N5*G5+P5+M5)-K5, 2)</f>
        <v/>
      </c>
      <c r="Z5" s="10">
        <f>ROUND(Y5/K5, 4)</f>
        <v/>
      </c>
      <c r="AA5" s="9">
        <f>IF(1&lt;=$G5, $K5, "")</f>
        <v/>
      </c>
      <c r="AB5" s="9">
        <f>IF(1&lt;=$G5, ROUND(AA5*$Q5, 2), "")</f>
        <v/>
      </c>
      <c r="AC5" s="9">
        <f>IF(1&lt;=$G5, $N5, "")</f>
        <v/>
      </c>
      <c r="AD5" s="9">
        <f>IF(1&lt;=$G5, AC5-AB5, "")</f>
        <v/>
      </c>
      <c r="AE5" s="9">
        <f>IF(1&lt;=$G5, AA5-AD5, "")</f>
        <v/>
      </c>
      <c r="AF5" s="9">
        <f>IF(1&lt;=$G5, ROUND($U5*$Q5, 2), "")</f>
        <v/>
      </c>
      <c r="AG5" s="9">
        <f>IF(1&lt;=$G5, $U5+AF5, "")</f>
        <v/>
      </c>
      <c r="AH5" s="9">
        <f>IF(1&lt;=$G5, AB5+AF5, "")</f>
        <v/>
      </c>
      <c r="AI5" s="9">
        <f>IF(1&lt;=$G5, ($G5-1)*$N5, "")</f>
        <v/>
      </c>
      <c r="AJ5" s="9">
        <f>IF(2&lt;=$G5, AE5, "")</f>
        <v/>
      </c>
      <c r="AK5" s="9">
        <f>IF(2&lt;=$G5, ROUND(AJ5*$Q5, 2), "")</f>
        <v/>
      </c>
      <c r="AL5" s="9">
        <f>IF(2&lt;=$G5, $N5, "")</f>
        <v/>
      </c>
      <c r="AM5" s="9">
        <f>IF(2&lt;=$G5, AL5-AK5, "")</f>
        <v/>
      </c>
      <c r="AN5" s="9">
        <f>IF(2&lt;=$G5, AJ5-AM5, "")</f>
        <v/>
      </c>
      <c r="AO5" s="9">
        <f>IF(2&lt;=$G5, ROUND(AG5*$Q5, 2), "")</f>
        <v/>
      </c>
      <c r="AP5" s="9">
        <f>IF(2&lt;=$G5, AG5+AO5, "")</f>
        <v/>
      </c>
      <c r="AQ5" s="9">
        <f>IF(2&lt;=$G5, AK5+AO5, "")</f>
        <v/>
      </c>
      <c r="AR5" s="9">
        <f>IF(2&lt;=$G5, ($G5-2)*$N5, "")</f>
        <v/>
      </c>
      <c r="AS5" s="9">
        <f>IF(3&lt;=$G5, AN5, "")</f>
        <v/>
      </c>
      <c r="AT5" s="9">
        <f>IF(3&lt;=$G5, ROUND(AS5*$Q5, 2), "")</f>
        <v/>
      </c>
      <c r="AU5" s="9">
        <f>IF(3&lt;=$G5, $N5, "")</f>
        <v/>
      </c>
      <c r="AV5" s="9">
        <f>IF(3&lt;=$G5, AU5-AT5, "")</f>
        <v/>
      </c>
      <c r="AW5" s="9">
        <f>IF(3&lt;=$G5, AS5-AV5, "")</f>
        <v/>
      </c>
      <c r="AX5" s="9">
        <f>IF(3&lt;=$G5, ROUND(AP5*$Q5, 2), "")</f>
        <v/>
      </c>
      <c r="AY5" s="9">
        <f>IF(3&lt;=$G5, AP5+AX5, "")</f>
        <v/>
      </c>
      <c r="AZ5" s="9">
        <f>IF(3&lt;=$G5, AT5+AX5, "")</f>
        <v/>
      </c>
      <c r="BA5" s="9">
        <f>IF(3&lt;=$G5, ($G5-3)*$N5, "")</f>
        <v/>
      </c>
      <c r="BB5" s="9">
        <f>IF(4&lt;=$G5, AW5, "")</f>
        <v/>
      </c>
      <c r="BC5" s="9">
        <f>IF(4&lt;=$G5, ROUND(BB5*$Q5, 2), "")</f>
        <v/>
      </c>
      <c r="BD5" s="9">
        <f>IF(4&lt;=$G5, $N5, "")</f>
        <v/>
      </c>
      <c r="BE5" s="9">
        <f>IF(4&lt;=$G5, BD5-BC5, "")</f>
        <v/>
      </c>
      <c r="BF5" s="9">
        <f>IF(4&lt;=$G5, BB5-BE5, "")</f>
        <v/>
      </c>
      <c r="BG5" s="9">
        <f>IF(4&lt;=$G5, ROUND(AY5*$Q5, 2), "")</f>
        <v/>
      </c>
      <c r="BH5" s="9">
        <f>IF(4&lt;=$G5, AY5+BG5, "")</f>
        <v/>
      </c>
      <c r="BI5" s="9">
        <f>IF(4&lt;=$G5, BC5+BG5, "")</f>
        <v/>
      </c>
      <c r="BJ5" s="9">
        <f>IF(4&lt;=$G5, ($G5-4)*$N5, "")</f>
        <v/>
      </c>
      <c r="BK5" s="9">
        <f>IF(5&lt;=$G5, BF5, "")</f>
        <v/>
      </c>
      <c r="BL5" s="9">
        <f>IF(5&lt;=$G5, ROUND(BK5*$Q5, 2), "")</f>
        <v/>
      </c>
      <c r="BM5" s="9">
        <f>IF(5&lt;=$G5, $N5, "")</f>
        <v/>
      </c>
      <c r="BN5" s="9">
        <f>IF(5&lt;=$G5, BM5-BL5, "")</f>
        <v/>
      </c>
      <c r="BO5" s="9">
        <f>IF(5&lt;=$G5, BK5-BN5, "")</f>
        <v/>
      </c>
      <c r="BP5" s="9">
        <f>IF(5&lt;=$G5, ROUND(BH5*$Q5, 2), "")</f>
        <v/>
      </c>
      <c r="BQ5" s="9">
        <f>IF(5&lt;=$G5, BH5+BP5, "")</f>
        <v/>
      </c>
      <c r="BR5" s="9">
        <f>IF(5&lt;=$G5, BL5+BP5, "")</f>
        <v/>
      </c>
      <c r="BS5" s="9">
        <f>IF(5&lt;=$G5, ($G5-5)*$N5, "")</f>
        <v/>
      </c>
      <c r="BT5" s="9">
        <f>IF(6&lt;=$G5, BO5, "")</f>
        <v/>
      </c>
      <c r="BU5" s="9">
        <f>IF(6&lt;=$G5, ROUND(BT5*$Q5, 2), "")</f>
        <v/>
      </c>
      <c r="BV5" s="9">
        <f>IF(6&lt;=$G5, $N5, "")</f>
        <v/>
      </c>
      <c r="BW5" s="9">
        <f>IF(6&lt;=$G5, BV5-BU5, "")</f>
        <v/>
      </c>
      <c r="BX5" s="9">
        <f>IF(6&lt;=$G5, BT5-BW5, "")</f>
        <v/>
      </c>
      <c r="BY5" s="9">
        <f>IF(6&lt;=$G5, ROUND(BQ5*$Q5, 2), "")</f>
        <v/>
      </c>
      <c r="BZ5" s="9">
        <f>IF(6&lt;=$G5, BQ5+BY5, "")</f>
        <v/>
      </c>
      <c r="CA5" s="9">
        <f>IF(6&lt;=$G5, BU5+BY5, "")</f>
        <v/>
      </c>
      <c r="CB5" s="9">
        <f>IF(6&lt;=$G5, ($G5-6)*$N5, "")</f>
        <v/>
      </c>
      <c r="CC5" s="9">
        <f>IF(7&lt;=$G5, BX5, "")</f>
        <v/>
      </c>
      <c r="CD5" s="9">
        <f>IF(7&lt;=$G5, ROUND(CC5*$Q5, 2), "")</f>
        <v/>
      </c>
      <c r="CE5" s="9">
        <f>IF(7&lt;=$G5, $N5, "")</f>
        <v/>
      </c>
      <c r="CF5" s="9">
        <f>IF(7&lt;=$G5, CE5-CD5, "")</f>
        <v/>
      </c>
      <c r="CG5" s="9">
        <f>IF(7&lt;=$G5, CC5-CF5, "")</f>
        <v/>
      </c>
      <c r="CH5" s="9">
        <f>IF(7&lt;=$G5, ROUND(BZ5*$Q5, 2), "")</f>
        <v/>
      </c>
      <c r="CI5" s="9">
        <f>IF(7&lt;=$G5, BZ5+CH5, "")</f>
        <v/>
      </c>
      <c r="CJ5" s="9">
        <f>IF(7&lt;=$G5, CD5+CH5, "")</f>
        <v/>
      </c>
      <c r="CK5" s="9">
        <f>IF(7&lt;=$G5, ($G5-7)*$N5, "")</f>
        <v/>
      </c>
      <c r="CL5" s="9">
        <f>IF(8&lt;=$G5, CG5, "")</f>
        <v/>
      </c>
      <c r="CM5" s="9">
        <f>IF(8&lt;=$G5, ROUND(CL5*$Q5, 2), "")</f>
        <v/>
      </c>
      <c r="CN5" s="9">
        <f>IF(8&lt;=$G5, $N5, "")</f>
        <v/>
      </c>
      <c r="CO5" s="9">
        <f>IF(8&lt;=$G5, CN5-CM5, "")</f>
        <v/>
      </c>
      <c r="CP5" s="9">
        <f>IF(8&lt;=$G5, CL5-CO5, "")</f>
        <v/>
      </c>
      <c r="CQ5" s="9">
        <f>IF(8&lt;=$G5, ROUND(CI5*$Q5, 2), "")</f>
        <v/>
      </c>
      <c r="CR5" s="9">
        <f>IF(8&lt;=$G5, CI5+CQ5, "")</f>
        <v/>
      </c>
      <c r="CS5" s="9">
        <f>IF(8&lt;=$G5, CM5+CQ5, "")</f>
        <v/>
      </c>
      <c r="CT5" s="9">
        <f>IF(8&lt;=$G5, ($G5-8)*$N5, "")</f>
        <v/>
      </c>
      <c r="CU5" s="9">
        <f>IF(9&lt;=$G5, CP5, "")</f>
        <v/>
      </c>
      <c r="CV5" s="9">
        <f>IF(9&lt;=$G5, ROUND(CU5*$Q5, 2), "")</f>
        <v/>
      </c>
      <c r="CW5" s="9">
        <f>IF(9&lt;=$G5, $N5, "")</f>
        <v/>
      </c>
      <c r="CX5" s="9">
        <f>IF(9&lt;=$G5, CW5-CV5, "")</f>
        <v/>
      </c>
      <c r="CY5" s="9">
        <f>IF(9&lt;=$G5, CU5-CX5, "")</f>
        <v/>
      </c>
      <c r="CZ5" s="9">
        <f>IF(9&lt;=$G5, ROUND(CR5*$Q5, 2), "")</f>
        <v/>
      </c>
      <c r="DA5" s="9">
        <f>IF(9&lt;=$G5, CR5+CZ5, "")</f>
        <v/>
      </c>
      <c r="DB5" s="9">
        <f>IF(9&lt;=$G5, CV5+CZ5, "")</f>
        <v/>
      </c>
      <c r="DC5" s="9">
        <f>IF(9&lt;=$G5, ($G5-9)*$N5, "")</f>
        <v/>
      </c>
      <c r="DD5" s="9">
        <f>IF(10&lt;=$G5, CY5, "")</f>
        <v/>
      </c>
      <c r="DE5" s="9">
        <f>IF(10&lt;=$G5, ROUND(DD5*$Q5, 2), "")</f>
        <v/>
      </c>
      <c r="DF5" s="9">
        <f>IF(10&lt;=$G5, $N5, "")</f>
        <v/>
      </c>
      <c r="DG5" s="9">
        <f>IF(10&lt;=$G5, DF5-DE5, "")</f>
        <v/>
      </c>
      <c r="DH5" s="9">
        <f>IF(10&lt;=$G5, DD5-DG5, "")</f>
        <v/>
      </c>
      <c r="DI5" s="9">
        <f>IF(10&lt;=$G5, ROUND(DA5*$Q5, 2), "")</f>
        <v/>
      </c>
      <c r="DJ5" s="9">
        <f>IF(10&lt;=$G5, DA5+DI5, "")</f>
        <v/>
      </c>
      <c r="DK5" s="9">
        <f>IF(10&lt;=$G5, DE5+DI5, "")</f>
        <v/>
      </c>
      <c r="DL5" s="9">
        <f>IF(10&lt;=$G5, ($G5-10)*$N5, "")</f>
        <v/>
      </c>
      <c r="DM5" s="9">
        <f>IF(11&lt;=$G5, DH5, "")</f>
        <v/>
      </c>
      <c r="DN5" s="9">
        <f>IF(11&lt;=$G5, ROUND(DM5*$Q5, 2), "")</f>
        <v/>
      </c>
      <c r="DO5" s="9">
        <f>IF(11&lt;=$G5, $N5, "")</f>
        <v/>
      </c>
      <c r="DP5" s="9">
        <f>IF(11&lt;=$G5, DO5-DN5, "")</f>
        <v/>
      </c>
      <c r="DQ5" s="9">
        <f>IF(11&lt;=$G5, DM5-DP5, "")</f>
        <v/>
      </c>
      <c r="DR5" s="9">
        <f>IF(11&lt;=$G5, ROUND(DJ5*$Q5, 2), "")</f>
        <v/>
      </c>
      <c r="DS5" s="9">
        <f>IF(11&lt;=$G5, DJ5+DR5, "")</f>
        <v/>
      </c>
      <c r="DT5" s="9">
        <f>IF(11&lt;=$G5, DN5+DR5, "")</f>
        <v/>
      </c>
      <c r="DU5" s="9">
        <f>IF(11&lt;=$G5, ($G5-11)*$N5, "")</f>
        <v/>
      </c>
      <c r="DV5" s="9">
        <f>IF(12&lt;=$G5, DQ5, "")</f>
        <v/>
      </c>
      <c r="DW5" s="9">
        <f>IF(12&lt;=$G5, ROUND(DV5*$Q5, 2), "")</f>
        <v/>
      </c>
      <c r="DX5" s="9">
        <f>IF(12&lt;=$G5, $N5, "")</f>
        <v/>
      </c>
      <c r="DY5" s="9">
        <f>IF(12&lt;=$G5, DX5-DW5, "")</f>
        <v/>
      </c>
      <c r="DZ5" s="9">
        <f>IF(12&lt;=$G5, DV5-DY5, "")</f>
        <v/>
      </c>
      <c r="EA5" s="9">
        <f>IF(12&lt;=$G5, ROUND(DS5*$Q5, 2), "")</f>
        <v/>
      </c>
      <c r="EB5" s="9">
        <f>IF(12&lt;=$G5, DS5+EA5, "")</f>
        <v/>
      </c>
      <c r="EC5" s="9">
        <f>IF(12&lt;=$G5, DW5+EA5, "")</f>
        <v/>
      </c>
      <c r="ED5" s="9">
        <f>IF(12&lt;=$G5, ($G5-12)*$N5, "")</f>
        <v/>
      </c>
      <c r="EE5" s="9">
        <f>IF(13&lt;=$G5, DZ5, "")</f>
        <v/>
      </c>
      <c r="EF5" s="9">
        <f>IF(13&lt;=$G5, ROUND(EE5*$Q5, 2), "")</f>
        <v/>
      </c>
      <c r="EG5" s="9">
        <f>IF(13&lt;=$G5, $N5, "")</f>
        <v/>
      </c>
      <c r="EH5" s="9">
        <f>IF(13&lt;=$G5, EG5-EF5, "")</f>
        <v/>
      </c>
      <c r="EI5" s="9">
        <f>IF(13&lt;=$G5, EE5-EH5, "")</f>
        <v/>
      </c>
      <c r="EJ5" s="9">
        <f>IF(13&lt;=$G5, ROUND(EB5*$Q5, 2), "")</f>
        <v/>
      </c>
      <c r="EK5" s="9">
        <f>IF(13&lt;=$G5, EB5+EJ5, "")</f>
        <v/>
      </c>
      <c r="EL5" s="9">
        <f>IF(13&lt;=$G5, EF5+EJ5, "")</f>
        <v/>
      </c>
      <c r="EM5" s="9">
        <f>IF(13&lt;=$G5, ($G5-13)*$N5, "")</f>
        <v/>
      </c>
      <c r="EN5" s="9">
        <f>IF(14&lt;=$G5, EI5, "")</f>
        <v/>
      </c>
      <c r="EO5" s="9">
        <f>IF(14&lt;=$G5, ROUND(EN5*$Q5, 2), "")</f>
        <v/>
      </c>
      <c r="EP5" s="9">
        <f>IF(14&lt;=$G5, $N5, "")</f>
        <v/>
      </c>
      <c r="EQ5" s="9">
        <f>IF(14&lt;=$G5, EP5-EO5, "")</f>
        <v/>
      </c>
      <c r="ER5" s="9">
        <f>IF(14&lt;=$G5, EN5-EQ5, "")</f>
        <v/>
      </c>
      <c r="ES5" s="9">
        <f>IF(14&lt;=$G5, ROUND(EK5*$Q5, 2), "")</f>
        <v/>
      </c>
      <c r="ET5" s="9">
        <f>IF(14&lt;=$G5, EK5+ES5, "")</f>
        <v/>
      </c>
      <c r="EU5" s="9">
        <f>IF(14&lt;=$G5, EO5+ES5, "")</f>
        <v/>
      </c>
      <c r="EV5" s="9">
        <f>IF(14&lt;=$G5, ($G5-14)*$N5, "")</f>
        <v/>
      </c>
      <c r="EW5" s="9">
        <f>IF(15&lt;=$G5, ER5, "")</f>
        <v/>
      </c>
      <c r="EX5" s="9">
        <f>IF(15&lt;=$G5, ROUND(EW5*$Q5, 2), "")</f>
        <v/>
      </c>
      <c r="EY5" s="9">
        <f>IF(15&lt;=$G5, $N5, "")</f>
        <v/>
      </c>
      <c r="EZ5" s="9">
        <f>IF(15&lt;=$G5, EY5-EX5, "")</f>
        <v/>
      </c>
      <c r="FA5" s="9">
        <f>IF(15&lt;=$G5, EW5-EZ5, "")</f>
        <v/>
      </c>
      <c r="FB5" s="9">
        <f>IF(15&lt;=$G5, ROUND(ET5*$Q5, 2), "")</f>
        <v/>
      </c>
      <c r="FC5" s="9">
        <f>IF(15&lt;=$G5, ET5+FB5, "")</f>
        <v/>
      </c>
      <c r="FD5" s="9">
        <f>IF(15&lt;=$G5, EX5+FB5, "")</f>
        <v/>
      </c>
      <c r="FE5" s="9">
        <f>IF(15&lt;=$G5, ($G5-15)*$N5, "")</f>
        <v/>
      </c>
      <c r="FF5" s="9">
        <f>IF(16&lt;=$G5, FA5, "")</f>
        <v/>
      </c>
      <c r="FG5" s="9">
        <f>IF(16&lt;=$G5, ROUND(FF5*$Q5, 2), "")</f>
        <v/>
      </c>
      <c r="FH5" s="9">
        <f>IF(16&lt;=$G5, $N5, "")</f>
        <v/>
      </c>
      <c r="FI5" s="9">
        <f>IF(16&lt;=$G5, FH5-FG5, "")</f>
        <v/>
      </c>
      <c r="FJ5" s="9">
        <f>IF(16&lt;=$G5, FF5-FI5, "")</f>
        <v/>
      </c>
      <c r="FK5" s="9">
        <f>IF(16&lt;=$G5, ROUND(FC5*$Q5, 2), "")</f>
        <v/>
      </c>
      <c r="FL5" s="9">
        <f>IF(16&lt;=$G5, FC5+FK5, "")</f>
        <v/>
      </c>
      <c r="FM5" s="9">
        <f>IF(16&lt;=$G5, FG5+FK5, "")</f>
        <v/>
      </c>
      <c r="FN5" s="9">
        <f>IF(16&lt;=$G5, ($G5-16)*$N5, "")</f>
        <v/>
      </c>
      <c r="FO5" s="9">
        <f>IF(17&lt;=$G5, FJ5, "")</f>
        <v/>
      </c>
      <c r="FP5" s="9">
        <f>IF(17&lt;=$G5, ROUND(FO5*$Q5, 2), "")</f>
        <v/>
      </c>
      <c r="FQ5" s="9">
        <f>IF(17&lt;=$G5, $N5, "")</f>
        <v/>
      </c>
      <c r="FR5" s="9">
        <f>IF(17&lt;=$G5, FQ5-FP5, "")</f>
        <v/>
      </c>
      <c r="FS5" s="9">
        <f>IF(17&lt;=$G5, FO5-FR5, "")</f>
        <v/>
      </c>
      <c r="FT5" s="9">
        <f>IF(17&lt;=$G5, ROUND(FL5*$Q5, 2), "")</f>
        <v/>
      </c>
      <c r="FU5" s="9">
        <f>IF(17&lt;=$G5, FL5+FT5, "")</f>
        <v/>
      </c>
      <c r="FV5" s="9">
        <f>IF(17&lt;=$G5, FP5+FT5, "")</f>
        <v/>
      </c>
      <c r="FW5" s="9">
        <f>IF(17&lt;=$G5, ($G5-17)*$N5, "")</f>
        <v/>
      </c>
      <c r="FX5" s="9">
        <f>IF(18&lt;=$G5, FS5, "")</f>
        <v/>
      </c>
      <c r="FY5" s="9">
        <f>IF(18&lt;=$G5, ROUND(FX5*$Q5, 2), "")</f>
        <v/>
      </c>
      <c r="FZ5" s="9">
        <f>IF(18&lt;=$G5, $N5, "")</f>
        <v/>
      </c>
      <c r="GA5" s="9">
        <f>IF(18&lt;=$G5, FZ5-FY5, "")</f>
        <v/>
      </c>
      <c r="GB5" s="9">
        <f>IF(18&lt;=$G5, FX5-GA5, "")</f>
        <v/>
      </c>
      <c r="GC5" s="9">
        <f>IF(18&lt;=$G5, ROUND(FU5*$Q5, 2), "")</f>
        <v/>
      </c>
      <c r="GD5" s="9">
        <f>IF(18&lt;=$G5, FU5+GC5, "")</f>
        <v/>
      </c>
      <c r="GE5" s="9">
        <f>IF(18&lt;=$G5, FY5+GC5, "")</f>
        <v/>
      </c>
      <c r="GF5" s="9">
        <f>IF(18&lt;=$G5, ($G5-18)*$N5, "")</f>
        <v/>
      </c>
      <c r="GG5" s="9">
        <f>IF(19&lt;=$G5, GB5, "")</f>
        <v/>
      </c>
      <c r="GH5" s="9">
        <f>IF(19&lt;=$G5, ROUND(GG5*$Q5, 2), "")</f>
        <v/>
      </c>
      <c r="GI5" s="9">
        <f>IF(19&lt;=$G5, $N5, "")</f>
        <v/>
      </c>
      <c r="GJ5" s="9">
        <f>IF(19&lt;=$G5, GI5-GH5, "")</f>
        <v/>
      </c>
      <c r="GK5" s="9">
        <f>IF(19&lt;=$G5, GG5-GJ5, "")</f>
        <v/>
      </c>
      <c r="GL5" s="9">
        <f>IF(19&lt;=$G5, ROUND(GD5*$Q5, 2), "")</f>
        <v/>
      </c>
      <c r="GM5" s="9">
        <f>IF(19&lt;=$G5, GD5+GL5, "")</f>
        <v/>
      </c>
      <c r="GN5" s="9">
        <f>IF(19&lt;=$G5, GH5+GL5, "")</f>
        <v/>
      </c>
      <c r="GO5" s="9">
        <f>IF(19&lt;=$G5, ($G5-19)*$N5, "")</f>
        <v/>
      </c>
      <c r="GP5" s="9">
        <f>IF(20&lt;=$G5, GK5, "")</f>
        <v/>
      </c>
      <c r="GQ5" s="9">
        <f>IF(20&lt;=$G5, ROUND(GP5*$Q5, 2), "")</f>
        <v/>
      </c>
      <c r="GR5" s="9">
        <f>IF(20&lt;=$G5, $N5, "")</f>
        <v/>
      </c>
      <c r="GS5" s="9">
        <f>IF(20&lt;=$G5, GR5-GQ5, "")</f>
        <v/>
      </c>
      <c r="GT5" s="9">
        <f>IF(20&lt;=$G5, GP5-GS5, "")</f>
        <v/>
      </c>
      <c r="GU5" s="9">
        <f>IF(20&lt;=$G5, ROUND(GM5*$Q5, 2), "")</f>
        <v/>
      </c>
      <c r="GV5" s="9">
        <f>IF(20&lt;=$G5, GM5+GU5, "")</f>
        <v/>
      </c>
      <c r="GW5" s="9">
        <f>IF(20&lt;=$G5, GQ5+GU5, "")</f>
        <v/>
      </c>
      <c r="GX5" s="9">
        <f>IF(20&lt;=$G5, ($G5-20)*$N5, "")</f>
        <v/>
      </c>
      <c r="GY5" s="9">
        <f>IF(21&lt;=$G5, GT5, "")</f>
        <v/>
      </c>
      <c r="GZ5" s="9">
        <f>IF(21&lt;=$G5, ROUND(GY5*$Q5, 2), "")</f>
        <v/>
      </c>
      <c r="HA5" s="9">
        <f>IF(21&lt;=$G5, $N5, "")</f>
        <v/>
      </c>
      <c r="HB5" s="9">
        <f>IF(21&lt;=$G5, HA5-GZ5, "")</f>
        <v/>
      </c>
      <c r="HC5" s="9">
        <f>IF(21&lt;=$G5, GY5-HB5, "")</f>
        <v/>
      </c>
      <c r="HD5" s="9">
        <f>IF(21&lt;=$G5, ROUND(GV5*$Q5, 2), "")</f>
        <v/>
      </c>
      <c r="HE5" s="9">
        <f>IF(21&lt;=$G5, GV5+HD5, "")</f>
        <v/>
      </c>
      <c r="HF5" s="9">
        <f>IF(21&lt;=$G5, GZ5+HD5, "")</f>
        <v/>
      </c>
      <c r="HG5" s="9">
        <f>IF(21&lt;=$G5, ($G5-21)*$N5, "")</f>
        <v/>
      </c>
      <c r="HH5" s="9">
        <f>IF(22&lt;=$G5, HC5, "")</f>
        <v/>
      </c>
      <c r="HI5" s="9">
        <f>IF(22&lt;=$G5, ROUND(HH5*$Q5, 2), "")</f>
        <v/>
      </c>
      <c r="HJ5" s="9">
        <f>IF(22&lt;=$G5, $N5, "")</f>
        <v/>
      </c>
      <c r="HK5" s="9">
        <f>IF(22&lt;=$G5, HJ5-HI5, "")</f>
        <v/>
      </c>
      <c r="HL5" s="9">
        <f>IF(22&lt;=$G5, HH5-HK5, "")</f>
        <v/>
      </c>
      <c r="HM5" s="9">
        <f>IF(22&lt;=$G5, ROUND(HE5*$Q5, 2), "")</f>
        <v/>
      </c>
      <c r="HN5" s="9">
        <f>IF(22&lt;=$G5, HE5+HM5, "")</f>
        <v/>
      </c>
      <c r="HO5" s="9">
        <f>IF(22&lt;=$G5, HI5+HM5, "")</f>
        <v/>
      </c>
      <c r="HP5" s="9">
        <f>IF(22&lt;=$G5, ($G5-22)*$N5, "")</f>
        <v/>
      </c>
      <c r="HQ5" s="9">
        <f>IF(23&lt;=$G5, HL5, "")</f>
        <v/>
      </c>
      <c r="HR5" s="9">
        <f>IF(23&lt;=$G5, ROUND(HQ5*$Q5, 2), "")</f>
        <v/>
      </c>
      <c r="HS5" s="9">
        <f>IF(23&lt;=$G5, $N5, "")</f>
        <v/>
      </c>
      <c r="HT5" s="9">
        <f>IF(23&lt;=$G5, HS5-HR5, "")</f>
        <v/>
      </c>
      <c r="HU5" s="9">
        <f>IF(23&lt;=$G5, HQ5-HT5, "")</f>
        <v/>
      </c>
      <c r="HV5" s="9">
        <f>IF(23&lt;=$G5, ROUND(HN5*$Q5, 2), "")</f>
        <v/>
      </c>
      <c r="HW5" s="9">
        <f>IF(23&lt;=$G5, HN5+HV5, "")</f>
        <v/>
      </c>
      <c r="HX5" s="9">
        <f>IF(23&lt;=$G5, HR5+HV5, "")</f>
        <v/>
      </c>
      <c r="HY5" s="9">
        <f>IF(23&lt;=$G5, ($G5-23)*$N5, "")</f>
        <v/>
      </c>
      <c r="HZ5" s="9">
        <f>IF(24&lt;=$G5, HU5, "")</f>
        <v/>
      </c>
      <c r="IA5" s="9">
        <f>IF(24&lt;=$G5, ROUND(HZ5*$Q5, 2), "")</f>
        <v/>
      </c>
      <c r="IB5" s="9">
        <f>IF(24&lt;=$G5, $N5, "")</f>
        <v/>
      </c>
      <c r="IC5" s="9">
        <f>IF(24&lt;=$G5, IB5-IA5, "")</f>
        <v/>
      </c>
      <c r="ID5" s="9">
        <f>IF(24&lt;=$G5, HZ5-IC5, "")</f>
        <v/>
      </c>
      <c r="IE5" s="9">
        <f>IF(24&lt;=$G5, ROUND(HW5*$Q5, 2), "")</f>
        <v/>
      </c>
      <c r="IF5" s="9">
        <f>IF(24&lt;=$G5, HW5+IE5, "")</f>
        <v/>
      </c>
      <c r="IG5" s="9">
        <f>IF(24&lt;=$G5, IA5+IE5, "")</f>
        <v/>
      </c>
      <c r="IH5" s="9">
        <f>IF(24&lt;=$G5, ($G5-24)*$N5, "")</f>
        <v/>
      </c>
      <c r="II5" s="9">
        <f>IF(25&lt;=$G5, ID5, "")</f>
        <v/>
      </c>
      <c r="IJ5" s="9">
        <f>IF(25&lt;=$G5, ROUND(II5*$Q5, 2), "")</f>
        <v/>
      </c>
      <c r="IK5" s="9">
        <f>IF(25&lt;=$G5, $N5, "")</f>
        <v/>
      </c>
      <c r="IL5" s="9">
        <f>IF(25&lt;=$G5, IK5-IJ5, "")</f>
        <v/>
      </c>
      <c r="IM5" s="9">
        <f>IF(25&lt;=$G5, II5-IL5, "")</f>
        <v/>
      </c>
      <c r="IN5" s="9">
        <f>IF(25&lt;=$G5, ROUND(IF5*$Q5, 2), "")</f>
        <v/>
      </c>
      <c r="IO5" s="9">
        <f>IF(25&lt;=$G5, IF5+IN5, "")</f>
        <v/>
      </c>
      <c r="IP5" s="9">
        <f>IF(25&lt;=$G5, IJ5+IN5, "")</f>
        <v/>
      </c>
      <c r="IQ5" s="9">
        <f>IF(25&lt;=$G5, ($G5-25)*$N5, "")</f>
        <v/>
      </c>
      <c r="IR5" s="9">
        <f>IF(26&lt;=$G5, IM5, "")</f>
        <v/>
      </c>
      <c r="IS5" s="9">
        <f>IF(26&lt;=$G5, ROUND(IR5*$Q5, 2), "")</f>
        <v/>
      </c>
      <c r="IT5" s="9">
        <f>IF(26&lt;=$G5, $N5, "")</f>
        <v/>
      </c>
      <c r="IU5" s="9">
        <f>IF(26&lt;=$G5, IT5-IS5, "")</f>
        <v/>
      </c>
      <c r="IV5" s="9">
        <f>IF(26&lt;=$G5, IR5-IU5, "")</f>
        <v/>
      </c>
      <c r="IW5" s="9">
        <f>IF(26&lt;=$G5, ROUND(IO5*$Q5, 2), "")</f>
        <v/>
      </c>
      <c r="IX5" s="9">
        <f>IF(26&lt;=$G5, IO5+IW5, "")</f>
        <v/>
      </c>
      <c r="IY5" s="9">
        <f>IF(26&lt;=$G5, IS5+IW5, "")</f>
        <v/>
      </c>
      <c r="IZ5" s="9">
        <f>IF(26&lt;=$G5, ($G5-26)*$N5, "")</f>
        <v/>
      </c>
      <c r="JA5" s="9">
        <f>IF(27&lt;=$G5, IV5, "")</f>
        <v/>
      </c>
      <c r="JB5" s="9">
        <f>IF(27&lt;=$G5, ROUND(JA5*$Q5, 2), "")</f>
        <v/>
      </c>
      <c r="JC5" s="9">
        <f>IF(27&lt;=$G5, $N5, "")</f>
        <v/>
      </c>
      <c r="JD5" s="9">
        <f>IF(27&lt;=$G5, JC5-JB5, "")</f>
        <v/>
      </c>
      <c r="JE5" s="9">
        <f>IF(27&lt;=$G5, JA5-JD5, "")</f>
        <v/>
      </c>
      <c r="JF5" s="9">
        <f>IF(27&lt;=$G5, ROUND(IX5*$Q5, 2), "")</f>
        <v/>
      </c>
      <c r="JG5" s="9">
        <f>IF(27&lt;=$G5, IX5+JF5, "")</f>
        <v/>
      </c>
      <c r="JH5" s="9">
        <f>IF(27&lt;=$G5, JB5+JF5, "")</f>
        <v/>
      </c>
      <c r="JI5" s="9">
        <f>IF(27&lt;=$G5, ($G5-27)*$N5, "")</f>
        <v/>
      </c>
      <c r="JJ5" s="9">
        <f>IF(28&lt;=$G5, JE5, "")</f>
        <v/>
      </c>
      <c r="JK5" s="9">
        <f>IF(28&lt;=$G5, ROUND(JJ5*$Q5, 2), "")</f>
        <v/>
      </c>
      <c r="JL5" s="9">
        <f>IF(28&lt;=$G5, $N5, "")</f>
        <v/>
      </c>
      <c r="JM5" s="9">
        <f>IF(28&lt;=$G5, JL5-JK5, "")</f>
        <v/>
      </c>
      <c r="JN5" s="9">
        <f>IF(28&lt;=$G5, JJ5-JM5, "")</f>
        <v/>
      </c>
      <c r="JO5" s="9">
        <f>IF(28&lt;=$G5, ROUND(JG5*$Q5, 2), "")</f>
        <v/>
      </c>
      <c r="JP5" s="9">
        <f>IF(28&lt;=$G5, JG5+JO5, "")</f>
        <v/>
      </c>
      <c r="JQ5" s="9">
        <f>IF(28&lt;=$G5, JK5+JO5, "")</f>
        <v/>
      </c>
      <c r="JR5" s="9">
        <f>IF(28&lt;=$G5, ($G5-28)*$N5, "")</f>
        <v/>
      </c>
      <c r="JS5" s="9">
        <f>IF(29&lt;=$G5, JN5, "")</f>
        <v/>
      </c>
      <c r="JT5" s="9">
        <f>IF(29&lt;=$G5, ROUND(JS5*$Q5, 2), "")</f>
        <v/>
      </c>
      <c r="JU5" s="9">
        <f>IF(29&lt;=$G5, $N5, "")</f>
        <v/>
      </c>
      <c r="JV5" s="9">
        <f>IF(29&lt;=$G5, JU5-JT5, "")</f>
        <v/>
      </c>
      <c r="JW5" s="9">
        <f>IF(29&lt;=$G5, JS5-JV5, "")</f>
        <v/>
      </c>
      <c r="JX5" s="9">
        <f>IF(29&lt;=$G5, ROUND(JP5*$Q5, 2), "")</f>
        <v/>
      </c>
      <c r="JY5" s="9">
        <f>IF(29&lt;=$G5, JP5+JX5, "")</f>
        <v/>
      </c>
      <c r="JZ5" s="9">
        <f>IF(29&lt;=$G5, JT5+JX5, "")</f>
        <v/>
      </c>
      <c r="KA5" s="9">
        <f>IF(29&lt;=$G5, ($G5-29)*$N5, "")</f>
        <v/>
      </c>
      <c r="KB5" s="9">
        <f>IF(30&lt;=$G5, JW5, "")</f>
        <v/>
      </c>
      <c r="KC5" s="9">
        <f>IF(30&lt;=$G5, ROUND(KB5*$Q5, 2), "")</f>
        <v/>
      </c>
      <c r="KD5" s="9">
        <f>IF(30&lt;=$G5, $N5, "")</f>
        <v/>
      </c>
      <c r="KE5" s="9">
        <f>IF(30&lt;=$G5, KD5-KC5, "")</f>
        <v/>
      </c>
      <c r="KF5" s="9">
        <f>IF(30&lt;=$G5, KB5-KE5, "")</f>
        <v/>
      </c>
      <c r="KG5" s="9">
        <f>IF(30&lt;=$G5, ROUND(JY5*$Q5, 2), "")</f>
        <v/>
      </c>
      <c r="KH5" s="9">
        <f>IF(30&lt;=$G5, JY5+KG5, "")</f>
        <v/>
      </c>
      <c r="KI5" s="9">
        <f>IF(30&lt;=$G5, KC5+KG5, "")</f>
        <v/>
      </c>
      <c r="KJ5" s="9">
        <f>IF(30&lt;=$G5, ($G5-30)*$N5, "")</f>
        <v/>
      </c>
      <c r="KK5" s="9">
        <f>IF(31&lt;=$G5, KF5, "")</f>
        <v/>
      </c>
      <c r="KL5" s="9">
        <f>IF(31&lt;=$G5, ROUND(KK5*$Q5, 2), "")</f>
        <v/>
      </c>
      <c r="KM5" s="9">
        <f>IF(31&lt;=$G5, $N5, "")</f>
        <v/>
      </c>
      <c r="KN5" s="9">
        <f>IF(31&lt;=$G5, KM5-KL5, "")</f>
        <v/>
      </c>
      <c r="KO5" s="9">
        <f>IF(31&lt;=$G5, KK5-KN5, "")</f>
        <v/>
      </c>
      <c r="KP5" s="9">
        <f>IF(31&lt;=$G5, ROUND(KH5*$Q5, 2), "")</f>
        <v/>
      </c>
      <c r="KQ5" s="9">
        <f>IF(31&lt;=$G5, KH5+KP5, "")</f>
        <v/>
      </c>
      <c r="KR5" s="9">
        <f>IF(31&lt;=$G5, KL5+KP5, "")</f>
        <v/>
      </c>
      <c r="KS5" s="9">
        <f>IF(31&lt;=$G5, ($G5-31)*$N5, "")</f>
        <v/>
      </c>
      <c r="KT5" s="9">
        <f>IF(32&lt;=$G5, KO5, "")</f>
        <v/>
      </c>
      <c r="KU5" s="9">
        <f>IF(32&lt;=$G5, ROUND(KT5*$Q5, 2), "")</f>
        <v/>
      </c>
      <c r="KV5" s="9">
        <f>IF(32&lt;=$G5, $N5, "")</f>
        <v/>
      </c>
      <c r="KW5" s="9">
        <f>IF(32&lt;=$G5, KV5-KU5, "")</f>
        <v/>
      </c>
      <c r="KX5" s="9">
        <f>IF(32&lt;=$G5, KT5-KW5, "")</f>
        <v/>
      </c>
      <c r="KY5" s="9">
        <f>IF(32&lt;=$G5, ROUND(KQ5*$Q5, 2), "")</f>
        <v/>
      </c>
      <c r="KZ5" s="9">
        <f>IF(32&lt;=$G5, KQ5+KY5, "")</f>
        <v/>
      </c>
      <c r="LA5" s="9">
        <f>IF(32&lt;=$G5, KU5+KY5, "")</f>
        <v/>
      </c>
      <c r="LB5" s="9">
        <f>IF(32&lt;=$G5, ($G5-32)*$N5, "")</f>
        <v/>
      </c>
      <c r="LC5" s="9">
        <f>IF(33&lt;=$G5, KX5, "")</f>
        <v/>
      </c>
      <c r="LD5" s="9">
        <f>IF(33&lt;=$G5, ROUND(LC5*$Q5, 2), "")</f>
        <v/>
      </c>
      <c r="LE5" s="9">
        <f>IF(33&lt;=$G5, $N5, "")</f>
        <v/>
      </c>
      <c r="LF5" s="9">
        <f>IF(33&lt;=$G5, LE5-LD5, "")</f>
        <v/>
      </c>
      <c r="LG5" s="9">
        <f>IF(33&lt;=$G5, LC5-LF5, "")</f>
        <v/>
      </c>
      <c r="LH5" s="9">
        <f>IF(33&lt;=$G5, ROUND(KZ5*$Q5, 2), "")</f>
        <v/>
      </c>
      <c r="LI5" s="9">
        <f>IF(33&lt;=$G5, KZ5+LH5, "")</f>
        <v/>
      </c>
      <c r="LJ5" s="9">
        <f>IF(33&lt;=$G5, LD5+LH5, "")</f>
        <v/>
      </c>
      <c r="LK5" s="9">
        <f>IF(33&lt;=$G5, ($G5-33)*$N5, "")</f>
        <v/>
      </c>
      <c r="LL5" s="9">
        <f>IF(34&lt;=$G5, LG5, "")</f>
        <v/>
      </c>
      <c r="LM5" s="9">
        <f>IF(34&lt;=$G5, ROUND(LL5*$Q5, 2), "")</f>
        <v/>
      </c>
      <c r="LN5" s="9">
        <f>IF(34&lt;=$G5, $N5, "")</f>
        <v/>
      </c>
      <c r="LO5" s="9">
        <f>IF(34&lt;=$G5, LN5-LM5, "")</f>
        <v/>
      </c>
      <c r="LP5" s="9">
        <f>IF(34&lt;=$G5, LL5-LO5, "")</f>
        <v/>
      </c>
      <c r="LQ5" s="9">
        <f>IF(34&lt;=$G5, ROUND(LI5*$Q5, 2), "")</f>
        <v/>
      </c>
      <c r="LR5" s="9">
        <f>IF(34&lt;=$G5, LI5+LQ5, "")</f>
        <v/>
      </c>
      <c r="LS5" s="9">
        <f>IF(34&lt;=$G5, LM5+LQ5, "")</f>
        <v/>
      </c>
      <c r="LT5" s="9">
        <f>IF(34&lt;=$G5, ($G5-34)*$N5, "")</f>
        <v/>
      </c>
      <c r="LU5" s="9">
        <f>IF(35&lt;=$G5, LP5, "")</f>
        <v/>
      </c>
      <c r="LV5" s="9">
        <f>IF(35&lt;=$G5, ROUND(LU5*$Q5, 2), "")</f>
        <v/>
      </c>
      <c r="LW5" s="9">
        <f>IF(35&lt;=$G5, $N5, "")</f>
        <v/>
      </c>
      <c r="LX5" s="9">
        <f>IF(35&lt;=$G5, LW5-LV5, "")</f>
        <v/>
      </c>
      <c r="LY5" s="9">
        <f>IF(35&lt;=$G5, LU5-LX5, "")</f>
        <v/>
      </c>
      <c r="LZ5" s="9">
        <f>IF(35&lt;=$G5, ROUND(LR5*$Q5, 2), "")</f>
        <v/>
      </c>
      <c r="MA5" s="9">
        <f>IF(35&lt;=$G5, LR5+LZ5, "")</f>
        <v/>
      </c>
      <c r="MB5" s="9">
        <f>IF(35&lt;=$G5, LV5+LZ5, "")</f>
        <v/>
      </c>
      <c r="MC5" s="9">
        <f>IF(35&lt;=$G5, ($G5-35)*$N5, "")</f>
        <v/>
      </c>
      <c r="MD5" s="9">
        <f>IF(36&lt;=$G5, LY5, "")</f>
        <v/>
      </c>
      <c r="ME5" s="9">
        <f>IF(36&lt;=$G5, ROUND(MD5*$Q5, 2), "")</f>
        <v/>
      </c>
      <c r="MF5" s="9">
        <f>IF(36&lt;=$G5, $N5, "")</f>
        <v/>
      </c>
      <c r="MG5" s="9">
        <f>IF(36&lt;=$G5, MF5-ME5, "")</f>
        <v/>
      </c>
      <c r="MH5" s="9">
        <f>IF(36&lt;=$G5, MD5-MG5, "")</f>
        <v/>
      </c>
      <c r="MI5" s="9">
        <f>IF(36&lt;=$G5, ROUND(MA5*$Q5, 2), "")</f>
        <v/>
      </c>
      <c r="MJ5" s="9">
        <f>IF(36&lt;=$G5, MA5+MI5, "")</f>
        <v/>
      </c>
      <c r="MK5" s="9">
        <f>IF(36&lt;=$G5, ME5+MI5, "")</f>
        <v/>
      </c>
      <c r="ML5" s="9">
        <f>IF(36&lt;=$G5, ($G5-36)*$N5, "")</f>
        <v/>
      </c>
      <c r="MM5" s="9">
        <f>IF(37&lt;=$G5, MH5, "")</f>
        <v/>
      </c>
      <c r="MN5" s="9">
        <f>IF(37&lt;=$G5, ROUND(MM5*$Q5, 2), "")</f>
        <v/>
      </c>
      <c r="MO5" s="9">
        <f>IF(37&lt;=$G5, $N5, "")</f>
        <v/>
      </c>
      <c r="MP5" s="9">
        <f>IF(37&lt;=$G5, MO5-MN5, "")</f>
        <v/>
      </c>
      <c r="MQ5" s="9">
        <f>IF(37&lt;=$G5, MM5-MP5, "")</f>
        <v/>
      </c>
      <c r="MR5" s="9">
        <f>IF(37&lt;=$G5, ROUND(MJ5*$Q5, 2), "")</f>
        <v/>
      </c>
      <c r="MS5" s="9">
        <f>IF(37&lt;=$G5, MJ5+MR5, "")</f>
        <v/>
      </c>
      <c r="MT5" s="9">
        <f>IF(37&lt;=$G5, MN5+MR5, "")</f>
        <v/>
      </c>
      <c r="MU5" s="9">
        <f>IF(37&lt;=$G5, ($G5-37)*$N5, "")</f>
        <v/>
      </c>
      <c r="MV5" s="9">
        <f>IF(38&lt;=$G5, MQ5, "")</f>
        <v/>
      </c>
      <c r="MW5" s="9">
        <f>IF(38&lt;=$G5, ROUND(MV5*$Q5, 2), "")</f>
        <v/>
      </c>
      <c r="MX5" s="9">
        <f>IF(38&lt;=$G5, $N5, "")</f>
        <v/>
      </c>
      <c r="MY5" s="9">
        <f>IF(38&lt;=$G5, MX5-MW5, "")</f>
        <v/>
      </c>
      <c r="MZ5" s="9">
        <f>IF(38&lt;=$G5, MV5-MY5, "")</f>
        <v/>
      </c>
      <c r="NA5" s="9">
        <f>IF(38&lt;=$G5, ROUND(MS5*$Q5, 2), "")</f>
        <v/>
      </c>
      <c r="NB5" s="9">
        <f>IF(38&lt;=$G5, MS5+NA5, "")</f>
        <v/>
      </c>
      <c r="NC5" s="9">
        <f>IF(38&lt;=$G5, MW5+NA5, "")</f>
        <v/>
      </c>
      <c r="ND5" s="9">
        <f>IF(38&lt;=$G5, ($G5-38)*$N5, "")</f>
        <v/>
      </c>
      <c r="NE5" s="9">
        <f>IF(39&lt;=$G5, MZ5, "")</f>
        <v/>
      </c>
      <c r="NF5" s="9">
        <f>IF(39&lt;=$G5, ROUND(NE5*$Q5, 2), "")</f>
        <v/>
      </c>
      <c r="NG5" s="9">
        <f>IF(39&lt;=$G5, $N5, "")</f>
        <v/>
      </c>
      <c r="NH5" s="9">
        <f>IF(39&lt;=$G5, NG5-NF5, "")</f>
        <v/>
      </c>
      <c r="NI5" s="9">
        <f>IF(39&lt;=$G5, NE5-NH5, "")</f>
        <v/>
      </c>
      <c r="NJ5" s="9">
        <f>IF(39&lt;=$G5, ROUND(NB5*$Q5, 2), "")</f>
        <v/>
      </c>
      <c r="NK5" s="9">
        <f>IF(39&lt;=$G5, NB5+NJ5, "")</f>
        <v/>
      </c>
      <c r="NL5" s="9">
        <f>IF(39&lt;=$G5, NF5+NJ5, "")</f>
        <v/>
      </c>
      <c r="NM5" s="9">
        <f>IF(39&lt;=$G5, ($G5-39)*$N5, "")</f>
        <v/>
      </c>
      <c r="NN5" s="9">
        <f>IF(40&lt;=$G5, NI5, "")</f>
        <v/>
      </c>
      <c r="NO5" s="9">
        <f>IF(40&lt;=$G5, ROUND(NN5*$Q5, 2), "")</f>
        <v/>
      </c>
      <c r="NP5" s="9">
        <f>IF(40&lt;=$G5, $N5, "")</f>
        <v/>
      </c>
      <c r="NQ5" s="9">
        <f>IF(40&lt;=$G5, NP5-NO5, "")</f>
        <v/>
      </c>
      <c r="NR5" s="9">
        <f>IF(40&lt;=$G5, NN5-NQ5, "")</f>
        <v/>
      </c>
      <c r="NS5" s="9">
        <f>IF(40&lt;=$G5, ROUND(NK5*$Q5, 2), "")</f>
        <v/>
      </c>
      <c r="NT5" s="9">
        <f>IF(40&lt;=$G5, NK5+NS5, "")</f>
        <v/>
      </c>
      <c r="NU5" s="9">
        <f>IF(40&lt;=$G5, NO5+NS5, "")</f>
        <v/>
      </c>
      <c r="NV5" s="9">
        <f>IF(40&lt;=$G5, ($G5-40)*$N5, "")</f>
        <v/>
      </c>
      <c r="NW5" s="9">
        <f>IF(41&lt;=$G5, NR5, "")</f>
        <v/>
      </c>
      <c r="NX5" s="9">
        <f>IF(41&lt;=$G5, ROUND(NW5*$Q5, 2), "")</f>
        <v/>
      </c>
      <c r="NY5" s="9">
        <f>IF(41&lt;=$G5, $N5, "")</f>
        <v/>
      </c>
      <c r="NZ5" s="9">
        <f>IF(41&lt;=$G5, NY5-NX5, "")</f>
        <v/>
      </c>
      <c r="OA5" s="9">
        <f>IF(41&lt;=$G5, NW5-NZ5, "")</f>
        <v/>
      </c>
      <c r="OB5" s="9">
        <f>IF(41&lt;=$G5, ROUND(NT5*$Q5, 2), "")</f>
        <v/>
      </c>
      <c r="OC5" s="9">
        <f>IF(41&lt;=$G5, NT5+OB5, "")</f>
        <v/>
      </c>
      <c r="OD5" s="9">
        <f>IF(41&lt;=$G5, NX5+OB5, "")</f>
        <v/>
      </c>
      <c r="OE5" s="9">
        <f>IF(41&lt;=$G5, ($G5-41)*$N5, "")</f>
        <v/>
      </c>
      <c r="OF5" s="9">
        <f>IF(42&lt;=$G5, OA5, "")</f>
        <v/>
      </c>
      <c r="OG5" s="9">
        <f>IF(42&lt;=$G5, ROUND(OF5*$Q5, 2), "")</f>
        <v/>
      </c>
      <c r="OH5" s="9">
        <f>IF(42&lt;=$G5, $N5, "")</f>
        <v/>
      </c>
      <c r="OI5" s="9">
        <f>IF(42&lt;=$G5, OH5-OG5, "")</f>
        <v/>
      </c>
      <c r="OJ5" s="9">
        <f>IF(42&lt;=$G5, OF5-OI5, "")</f>
        <v/>
      </c>
      <c r="OK5" s="9">
        <f>IF(42&lt;=$G5, ROUND(OC5*$Q5, 2), "")</f>
        <v/>
      </c>
      <c r="OL5" s="9">
        <f>IF(42&lt;=$G5, OC5+OK5, "")</f>
        <v/>
      </c>
      <c r="OM5" s="9">
        <f>IF(42&lt;=$G5, OG5+OK5, "")</f>
        <v/>
      </c>
      <c r="ON5" s="9">
        <f>IF(42&lt;=$G5, ($G5-42)*$N5, "")</f>
        <v/>
      </c>
      <c r="OO5" s="9">
        <f>IF(43&lt;=$G5, OJ5, "")</f>
        <v/>
      </c>
      <c r="OP5" s="9">
        <f>IF(43&lt;=$G5, ROUND(OO5*$Q5, 2), "")</f>
        <v/>
      </c>
      <c r="OQ5" s="9">
        <f>IF(43&lt;=$G5, $N5, "")</f>
        <v/>
      </c>
      <c r="OR5" s="9">
        <f>IF(43&lt;=$G5, OQ5-OP5, "")</f>
        <v/>
      </c>
      <c r="OS5" s="9">
        <f>IF(43&lt;=$G5, OO5-OR5, "")</f>
        <v/>
      </c>
      <c r="OT5" s="9">
        <f>IF(43&lt;=$G5, ROUND(OL5*$Q5, 2), "")</f>
        <v/>
      </c>
      <c r="OU5" s="9">
        <f>IF(43&lt;=$G5, OL5+OT5, "")</f>
        <v/>
      </c>
      <c r="OV5" s="9">
        <f>IF(43&lt;=$G5, OP5+OT5, "")</f>
        <v/>
      </c>
      <c r="OW5" s="9">
        <f>IF(43&lt;=$G5, ($G5-43)*$N5, "")</f>
        <v/>
      </c>
      <c r="OX5" s="9">
        <f>IF(44&lt;=$G5, OS5, "")</f>
        <v/>
      </c>
      <c r="OY5" s="9">
        <f>IF(44&lt;=$G5, ROUND(OX5*$Q5, 2), "")</f>
        <v/>
      </c>
      <c r="OZ5" s="9">
        <f>IF(44&lt;=$G5, $N5, "")</f>
        <v/>
      </c>
      <c r="PA5" s="9">
        <f>IF(44&lt;=$G5, OZ5-OY5, "")</f>
        <v/>
      </c>
      <c r="PB5" s="9">
        <f>IF(44&lt;=$G5, OX5-PA5, "")</f>
        <v/>
      </c>
      <c r="PC5" s="9">
        <f>IF(44&lt;=$G5, ROUND(OU5*$Q5, 2), "")</f>
        <v/>
      </c>
      <c r="PD5" s="9">
        <f>IF(44&lt;=$G5, OU5+PC5, "")</f>
        <v/>
      </c>
      <c r="PE5" s="9">
        <f>IF(44&lt;=$G5, OY5+PC5, "")</f>
        <v/>
      </c>
      <c r="PF5" s="9">
        <f>IF(44&lt;=$G5, ($G5-44)*$N5, "")</f>
        <v/>
      </c>
      <c r="PG5" s="9">
        <f>IF(45&lt;=$G5, PB5, "")</f>
        <v/>
      </c>
      <c r="PH5" s="9">
        <f>IF(45&lt;=$G5, ROUND(PG5*$Q5, 2), "")</f>
        <v/>
      </c>
      <c r="PI5" s="9">
        <f>IF(45&lt;=$G5, $N5, "")</f>
        <v/>
      </c>
      <c r="PJ5" s="9">
        <f>IF(45&lt;=$G5, PI5-PH5, "")</f>
        <v/>
      </c>
      <c r="PK5" s="9">
        <f>IF(45&lt;=$G5, PG5-PJ5, "")</f>
        <v/>
      </c>
      <c r="PL5" s="9">
        <f>IF(45&lt;=$G5, ROUND(PD5*$Q5, 2), "")</f>
        <v/>
      </c>
      <c r="PM5" s="9">
        <f>IF(45&lt;=$G5, PD5+PL5, "")</f>
        <v/>
      </c>
      <c r="PN5" s="9">
        <f>IF(45&lt;=$G5, PH5+PL5, "")</f>
        <v/>
      </c>
      <c r="PO5" s="9">
        <f>IF(45&lt;=$G5, ($G5-45)*$N5, "")</f>
        <v/>
      </c>
      <c r="PP5" s="9">
        <f>IF(46&lt;=$G5, PK5, "")</f>
        <v/>
      </c>
      <c r="PQ5" s="9">
        <f>IF(46&lt;=$G5, ROUND(PP5*$Q5, 2), "")</f>
        <v/>
      </c>
      <c r="PR5" s="9">
        <f>IF(46&lt;=$G5, $N5, "")</f>
        <v/>
      </c>
      <c r="PS5" s="9">
        <f>IF(46&lt;=$G5, PR5-PQ5, "")</f>
        <v/>
      </c>
      <c r="PT5" s="9">
        <f>IF(46&lt;=$G5, PP5-PS5, "")</f>
        <v/>
      </c>
      <c r="PU5" s="9">
        <f>IF(46&lt;=$G5, ROUND(PM5*$Q5, 2), "")</f>
        <v/>
      </c>
      <c r="PV5" s="9">
        <f>IF(46&lt;=$G5, PM5+PU5, "")</f>
        <v/>
      </c>
      <c r="PW5" s="9">
        <f>IF(46&lt;=$G5, PQ5+PU5, "")</f>
        <v/>
      </c>
      <c r="PX5" s="9">
        <f>IF(46&lt;=$G5, ($G5-46)*$N5, "")</f>
        <v/>
      </c>
      <c r="PY5" s="9">
        <f>IF(47&lt;=$G5, PT5, "")</f>
        <v/>
      </c>
      <c r="PZ5" s="9">
        <f>IF(47&lt;=$G5, ROUND(PY5*$Q5, 2), "")</f>
        <v/>
      </c>
      <c r="QA5" s="9">
        <f>IF(47&lt;=$G5, $N5, "")</f>
        <v/>
      </c>
      <c r="QB5" s="9">
        <f>IF(47&lt;=$G5, QA5-PZ5, "")</f>
        <v/>
      </c>
      <c r="QC5" s="9">
        <f>IF(47&lt;=$G5, PY5-QB5, "")</f>
        <v/>
      </c>
      <c r="QD5" s="9">
        <f>IF(47&lt;=$G5, ROUND(PV5*$Q5, 2), "")</f>
        <v/>
      </c>
      <c r="QE5" s="9">
        <f>IF(47&lt;=$G5, PV5+QD5, "")</f>
        <v/>
      </c>
      <c r="QF5" s="9">
        <f>IF(47&lt;=$G5, PZ5+QD5, "")</f>
        <v/>
      </c>
      <c r="QG5" s="9">
        <f>IF(47&lt;=$G5, ($G5-47)*$N5, "")</f>
        <v/>
      </c>
      <c r="QH5" s="9">
        <f>IF(48&lt;=$G5, QC5, "")</f>
        <v/>
      </c>
      <c r="QI5" s="9">
        <f>IF(48&lt;=$G5, ROUND(QH5*$Q5, 2), "")</f>
        <v/>
      </c>
      <c r="QJ5" s="9">
        <f>IF(48&lt;=$G5, $N5, "")</f>
        <v/>
      </c>
      <c r="QK5" s="9">
        <f>IF(48&lt;=$G5, QJ5-QI5, "")</f>
        <v/>
      </c>
      <c r="QL5" s="9">
        <f>IF(48&lt;=$G5, QH5-QK5, "")</f>
        <v/>
      </c>
      <c r="QM5" s="9">
        <f>IF(48&lt;=$G5, ROUND(QE5*$Q5, 2), "")</f>
        <v/>
      </c>
      <c r="QN5" s="9">
        <f>IF(48&lt;=$G5, QE5+QM5, "")</f>
        <v/>
      </c>
      <c r="QO5" s="9">
        <f>IF(48&lt;=$G5, QI5+QM5, "")</f>
        <v/>
      </c>
      <c r="QP5" s="9">
        <f>IF(48&lt;=$G5, ($G5-48)*$N5, "")</f>
        <v/>
      </c>
    </row>
    <row r="6">
      <c r="A6" s="12" t="inlineStr">
        <is>
          <t>0472-0003</t>
        </is>
      </c>
      <c r="B6" s="13" t="inlineStr">
        <is>
          <t>Miguel Zazueta Beltrán</t>
        </is>
      </c>
      <c r="C6" s="13" t="inlineStr">
        <is>
          <t>Jeep Grand Cherokee</t>
        </is>
      </c>
      <c r="D6" s="12" t="inlineStr">
        <is>
          <t>ACTIVO</t>
        </is>
      </c>
      <c r="E6" s="12" t="inlineStr">
        <is>
          <t>2026-02-03</t>
        </is>
      </c>
      <c r="F6" s="12" t="inlineStr">
        <is>
          <t>2029-02-03</t>
        </is>
      </c>
      <c r="G6" s="14" t="n">
        <v>36</v>
      </c>
      <c r="H6" s="15" t="n">
        <v>1217433.62</v>
      </c>
      <c r="I6" s="16" t="n">
        <v>0.3</v>
      </c>
      <c r="J6" s="15">
        <f>ROUND(H6*I6, 2)</f>
        <v/>
      </c>
      <c r="K6" s="15">
        <f>ROUND(H6-J6, 2)</f>
        <v/>
      </c>
      <c r="L6" s="16" t="n">
        <v>0.02</v>
      </c>
      <c r="M6" s="15">
        <f>ROUND(H6*L6, 2)</f>
        <v/>
      </c>
      <c r="N6" s="15" t="n">
        <v>35031.5</v>
      </c>
      <c r="O6" s="16" t="n">
        <v>0.1</v>
      </c>
      <c r="P6" s="15">
        <f>ROUND(H6*O6, 2)</f>
        <v/>
      </c>
      <c r="Q6" s="17" t="n">
        <v>0.02661776</v>
      </c>
      <c r="R6" s="17">
        <f>RATE(G6, -N6, K6, -P6)</f>
        <v/>
      </c>
      <c r="S6" s="17">
        <f>ROUND(Q6*12, 8)</f>
        <v/>
      </c>
      <c r="T6" s="17">
        <f>ROUND(((1+Q6)^12)-1, 8)</f>
        <v/>
      </c>
      <c r="U6" s="15">
        <f>ROUND(PV(Q6, G6, 0, -P6), 2)</f>
        <v/>
      </c>
      <c r="V6" s="15">
        <f>SUMIF($AA$4:$QP$4, "Interes_Leasing", AA6:QP6)</f>
        <v/>
      </c>
      <c r="W6" s="15">
        <f>SUMIF($AA$4:$QP$4, "Interes_Residual", AA6:QP6)</f>
        <v/>
      </c>
      <c r="X6" s="15">
        <f>ROUND(V6+W6, 2)</f>
        <v/>
      </c>
      <c r="Y6" s="15">
        <f>ROUND((N6*G6+P6+M6)-K6, 2)</f>
        <v/>
      </c>
      <c r="Z6" s="16">
        <f>ROUND(Y6/K6, 4)</f>
        <v/>
      </c>
      <c r="AA6" s="15">
        <f>IF(1&lt;=$G6, $K6, "")</f>
        <v/>
      </c>
      <c r="AB6" s="15">
        <f>IF(1&lt;=$G6, ROUND(AA6*$Q6, 2), "")</f>
        <v/>
      </c>
      <c r="AC6" s="15">
        <f>IF(1&lt;=$G6, $N6, "")</f>
        <v/>
      </c>
      <c r="AD6" s="15">
        <f>IF(1&lt;=$G6, AC6-AB6, "")</f>
        <v/>
      </c>
      <c r="AE6" s="15">
        <f>IF(1&lt;=$G6, AA6-AD6, "")</f>
        <v/>
      </c>
      <c r="AF6" s="15">
        <f>IF(1&lt;=$G6, ROUND($U6*$Q6, 2), "")</f>
        <v/>
      </c>
      <c r="AG6" s="15">
        <f>IF(1&lt;=$G6, $U6+AF6, "")</f>
        <v/>
      </c>
      <c r="AH6" s="15">
        <f>IF(1&lt;=$G6, AB6+AF6, "")</f>
        <v/>
      </c>
      <c r="AI6" s="15">
        <f>IF(1&lt;=$G6, ($G6-1)*$N6, "")</f>
        <v/>
      </c>
      <c r="AJ6" s="15">
        <f>IF(2&lt;=$G6, AE6, "")</f>
        <v/>
      </c>
      <c r="AK6" s="15">
        <f>IF(2&lt;=$G6, ROUND(AJ6*$Q6, 2), "")</f>
        <v/>
      </c>
      <c r="AL6" s="15">
        <f>IF(2&lt;=$G6, $N6, "")</f>
        <v/>
      </c>
      <c r="AM6" s="15">
        <f>IF(2&lt;=$G6, AL6-AK6, "")</f>
        <v/>
      </c>
      <c r="AN6" s="15">
        <f>IF(2&lt;=$G6, AJ6-AM6, "")</f>
        <v/>
      </c>
      <c r="AO6" s="15">
        <f>IF(2&lt;=$G6, ROUND(AG6*$Q6, 2), "")</f>
        <v/>
      </c>
      <c r="AP6" s="15">
        <f>IF(2&lt;=$G6, AG6+AO6, "")</f>
        <v/>
      </c>
      <c r="AQ6" s="15">
        <f>IF(2&lt;=$G6, AK6+AO6, "")</f>
        <v/>
      </c>
      <c r="AR6" s="15">
        <f>IF(2&lt;=$G6, ($G6-2)*$N6, "")</f>
        <v/>
      </c>
      <c r="AS6" s="15">
        <f>IF(3&lt;=$G6, AN6, "")</f>
        <v/>
      </c>
      <c r="AT6" s="15">
        <f>IF(3&lt;=$G6, ROUND(AS6*$Q6, 2), "")</f>
        <v/>
      </c>
      <c r="AU6" s="15">
        <f>IF(3&lt;=$G6, $N6, "")</f>
        <v/>
      </c>
      <c r="AV6" s="15">
        <f>IF(3&lt;=$G6, AU6-AT6, "")</f>
        <v/>
      </c>
      <c r="AW6" s="15">
        <f>IF(3&lt;=$G6, AS6-AV6, "")</f>
        <v/>
      </c>
      <c r="AX6" s="15">
        <f>IF(3&lt;=$G6, ROUND(AP6*$Q6, 2), "")</f>
        <v/>
      </c>
      <c r="AY6" s="15">
        <f>IF(3&lt;=$G6, AP6+AX6, "")</f>
        <v/>
      </c>
      <c r="AZ6" s="15">
        <f>IF(3&lt;=$G6, AT6+AX6, "")</f>
        <v/>
      </c>
      <c r="BA6" s="15">
        <f>IF(3&lt;=$G6, ($G6-3)*$N6, "")</f>
        <v/>
      </c>
      <c r="BB6" s="15">
        <f>IF(4&lt;=$G6, AW6, "")</f>
        <v/>
      </c>
      <c r="BC6" s="15">
        <f>IF(4&lt;=$G6, ROUND(BB6*$Q6, 2), "")</f>
        <v/>
      </c>
      <c r="BD6" s="15">
        <f>IF(4&lt;=$G6, $N6, "")</f>
        <v/>
      </c>
      <c r="BE6" s="15">
        <f>IF(4&lt;=$G6, BD6-BC6, "")</f>
        <v/>
      </c>
      <c r="BF6" s="15">
        <f>IF(4&lt;=$G6, BB6-BE6, "")</f>
        <v/>
      </c>
      <c r="BG6" s="15">
        <f>IF(4&lt;=$G6, ROUND(AY6*$Q6, 2), "")</f>
        <v/>
      </c>
      <c r="BH6" s="15">
        <f>IF(4&lt;=$G6, AY6+BG6, "")</f>
        <v/>
      </c>
      <c r="BI6" s="15">
        <f>IF(4&lt;=$G6, BC6+BG6, "")</f>
        <v/>
      </c>
      <c r="BJ6" s="15">
        <f>IF(4&lt;=$G6, ($G6-4)*$N6, "")</f>
        <v/>
      </c>
      <c r="BK6" s="15">
        <f>IF(5&lt;=$G6, BF6, "")</f>
        <v/>
      </c>
      <c r="BL6" s="15">
        <f>IF(5&lt;=$G6, ROUND(BK6*$Q6, 2), "")</f>
        <v/>
      </c>
      <c r="BM6" s="15">
        <f>IF(5&lt;=$G6, $N6, "")</f>
        <v/>
      </c>
      <c r="BN6" s="15">
        <f>IF(5&lt;=$G6, BM6-BL6, "")</f>
        <v/>
      </c>
      <c r="BO6" s="15">
        <f>IF(5&lt;=$G6, BK6-BN6, "")</f>
        <v/>
      </c>
      <c r="BP6" s="15">
        <f>IF(5&lt;=$G6, ROUND(BH6*$Q6, 2), "")</f>
        <v/>
      </c>
      <c r="BQ6" s="15">
        <f>IF(5&lt;=$G6, BH6+BP6, "")</f>
        <v/>
      </c>
      <c r="BR6" s="15">
        <f>IF(5&lt;=$G6, BL6+BP6, "")</f>
        <v/>
      </c>
      <c r="BS6" s="15">
        <f>IF(5&lt;=$G6, ($G6-5)*$N6, "")</f>
        <v/>
      </c>
      <c r="BT6" s="15">
        <f>IF(6&lt;=$G6, BO6, "")</f>
        <v/>
      </c>
      <c r="BU6" s="15">
        <f>IF(6&lt;=$G6, ROUND(BT6*$Q6, 2), "")</f>
        <v/>
      </c>
      <c r="BV6" s="15">
        <f>IF(6&lt;=$G6, $N6, "")</f>
        <v/>
      </c>
      <c r="BW6" s="15">
        <f>IF(6&lt;=$G6, BV6-BU6, "")</f>
        <v/>
      </c>
      <c r="BX6" s="15">
        <f>IF(6&lt;=$G6, BT6-BW6, "")</f>
        <v/>
      </c>
      <c r="BY6" s="15">
        <f>IF(6&lt;=$G6, ROUND(BQ6*$Q6, 2), "")</f>
        <v/>
      </c>
      <c r="BZ6" s="15">
        <f>IF(6&lt;=$G6, BQ6+BY6, "")</f>
        <v/>
      </c>
      <c r="CA6" s="15">
        <f>IF(6&lt;=$G6, BU6+BY6, "")</f>
        <v/>
      </c>
      <c r="CB6" s="15">
        <f>IF(6&lt;=$G6, ($G6-6)*$N6, "")</f>
        <v/>
      </c>
      <c r="CC6" s="15">
        <f>IF(7&lt;=$G6, BX6, "")</f>
        <v/>
      </c>
      <c r="CD6" s="15">
        <f>IF(7&lt;=$G6, ROUND(CC6*$Q6, 2), "")</f>
        <v/>
      </c>
      <c r="CE6" s="15">
        <f>IF(7&lt;=$G6, $N6, "")</f>
        <v/>
      </c>
      <c r="CF6" s="15">
        <f>IF(7&lt;=$G6, CE6-CD6, "")</f>
        <v/>
      </c>
      <c r="CG6" s="15">
        <f>IF(7&lt;=$G6, CC6-CF6, "")</f>
        <v/>
      </c>
      <c r="CH6" s="15">
        <f>IF(7&lt;=$G6, ROUND(BZ6*$Q6, 2), "")</f>
        <v/>
      </c>
      <c r="CI6" s="15">
        <f>IF(7&lt;=$G6, BZ6+CH6, "")</f>
        <v/>
      </c>
      <c r="CJ6" s="15">
        <f>IF(7&lt;=$G6, CD6+CH6, "")</f>
        <v/>
      </c>
      <c r="CK6" s="15">
        <f>IF(7&lt;=$G6, ($G6-7)*$N6, "")</f>
        <v/>
      </c>
      <c r="CL6" s="15">
        <f>IF(8&lt;=$G6, CG6, "")</f>
        <v/>
      </c>
      <c r="CM6" s="15">
        <f>IF(8&lt;=$G6, ROUND(CL6*$Q6, 2), "")</f>
        <v/>
      </c>
      <c r="CN6" s="15">
        <f>IF(8&lt;=$G6, $N6, "")</f>
        <v/>
      </c>
      <c r="CO6" s="15">
        <f>IF(8&lt;=$G6, CN6-CM6, "")</f>
        <v/>
      </c>
      <c r="CP6" s="15">
        <f>IF(8&lt;=$G6, CL6-CO6, "")</f>
        <v/>
      </c>
      <c r="CQ6" s="15">
        <f>IF(8&lt;=$G6, ROUND(CI6*$Q6, 2), "")</f>
        <v/>
      </c>
      <c r="CR6" s="15">
        <f>IF(8&lt;=$G6, CI6+CQ6, "")</f>
        <v/>
      </c>
      <c r="CS6" s="15">
        <f>IF(8&lt;=$G6, CM6+CQ6, "")</f>
        <v/>
      </c>
      <c r="CT6" s="15">
        <f>IF(8&lt;=$G6, ($G6-8)*$N6, "")</f>
        <v/>
      </c>
      <c r="CU6" s="15">
        <f>IF(9&lt;=$G6, CP6, "")</f>
        <v/>
      </c>
      <c r="CV6" s="15">
        <f>IF(9&lt;=$G6, ROUND(CU6*$Q6, 2), "")</f>
        <v/>
      </c>
      <c r="CW6" s="15">
        <f>IF(9&lt;=$G6, $N6, "")</f>
        <v/>
      </c>
      <c r="CX6" s="15">
        <f>IF(9&lt;=$G6, CW6-CV6, "")</f>
        <v/>
      </c>
      <c r="CY6" s="15">
        <f>IF(9&lt;=$G6, CU6-CX6, "")</f>
        <v/>
      </c>
      <c r="CZ6" s="15">
        <f>IF(9&lt;=$G6, ROUND(CR6*$Q6, 2), "")</f>
        <v/>
      </c>
      <c r="DA6" s="15">
        <f>IF(9&lt;=$G6, CR6+CZ6, "")</f>
        <v/>
      </c>
      <c r="DB6" s="15">
        <f>IF(9&lt;=$G6, CV6+CZ6, "")</f>
        <v/>
      </c>
      <c r="DC6" s="15">
        <f>IF(9&lt;=$G6, ($G6-9)*$N6, "")</f>
        <v/>
      </c>
      <c r="DD6" s="15">
        <f>IF(10&lt;=$G6, CY6, "")</f>
        <v/>
      </c>
      <c r="DE6" s="15">
        <f>IF(10&lt;=$G6, ROUND(DD6*$Q6, 2), "")</f>
        <v/>
      </c>
      <c r="DF6" s="15">
        <f>IF(10&lt;=$G6, $N6, "")</f>
        <v/>
      </c>
      <c r="DG6" s="15">
        <f>IF(10&lt;=$G6, DF6-DE6, "")</f>
        <v/>
      </c>
      <c r="DH6" s="15">
        <f>IF(10&lt;=$G6, DD6-DG6, "")</f>
        <v/>
      </c>
      <c r="DI6" s="15">
        <f>IF(10&lt;=$G6, ROUND(DA6*$Q6, 2), "")</f>
        <v/>
      </c>
      <c r="DJ6" s="15">
        <f>IF(10&lt;=$G6, DA6+DI6, "")</f>
        <v/>
      </c>
      <c r="DK6" s="15">
        <f>IF(10&lt;=$G6, DE6+DI6, "")</f>
        <v/>
      </c>
      <c r="DL6" s="15">
        <f>IF(10&lt;=$G6, ($G6-10)*$N6, "")</f>
        <v/>
      </c>
      <c r="DM6" s="15">
        <f>IF(11&lt;=$G6, DH6, "")</f>
        <v/>
      </c>
      <c r="DN6" s="15">
        <f>IF(11&lt;=$G6, ROUND(DM6*$Q6, 2), "")</f>
        <v/>
      </c>
      <c r="DO6" s="15">
        <f>IF(11&lt;=$G6, $N6, "")</f>
        <v/>
      </c>
      <c r="DP6" s="15">
        <f>IF(11&lt;=$G6, DO6-DN6, "")</f>
        <v/>
      </c>
      <c r="DQ6" s="15">
        <f>IF(11&lt;=$G6, DM6-DP6, "")</f>
        <v/>
      </c>
      <c r="DR6" s="15">
        <f>IF(11&lt;=$G6, ROUND(DJ6*$Q6, 2), "")</f>
        <v/>
      </c>
      <c r="DS6" s="15">
        <f>IF(11&lt;=$G6, DJ6+DR6, "")</f>
        <v/>
      </c>
      <c r="DT6" s="15">
        <f>IF(11&lt;=$G6, DN6+DR6, "")</f>
        <v/>
      </c>
      <c r="DU6" s="15">
        <f>IF(11&lt;=$G6, ($G6-11)*$N6, "")</f>
        <v/>
      </c>
      <c r="DV6" s="15">
        <f>IF(12&lt;=$G6, DQ6, "")</f>
        <v/>
      </c>
      <c r="DW6" s="15">
        <f>IF(12&lt;=$G6, ROUND(DV6*$Q6, 2), "")</f>
        <v/>
      </c>
      <c r="DX6" s="15">
        <f>IF(12&lt;=$G6, $N6, "")</f>
        <v/>
      </c>
      <c r="DY6" s="15">
        <f>IF(12&lt;=$G6, DX6-DW6, "")</f>
        <v/>
      </c>
      <c r="DZ6" s="15">
        <f>IF(12&lt;=$G6, DV6-DY6, "")</f>
        <v/>
      </c>
      <c r="EA6" s="15">
        <f>IF(12&lt;=$G6, ROUND(DS6*$Q6, 2), "")</f>
        <v/>
      </c>
      <c r="EB6" s="15">
        <f>IF(12&lt;=$G6, DS6+EA6, "")</f>
        <v/>
      </c>
      <c r="EC6" s="15">
        <f>IF(12&lt;=$G6, DW6+EA6, "")</f>
        <v/>
      </c>
      <c r="ED6" s="15">
        <f>IF(12&lt;=$G6, ($G6-12)*$N6, "")</f>
        <v/>
      </c>
      <c r="EE6" s="15">
        <f>IF(13&lt;=$G6, DZ6, "")</f>
        <v/>
      </c>
      <c r="EF6" s="15">
        <f>IF(13&lt;=$G6, ROUND(EE6*$Q6, 2), "")</f>
        <v/>
      </c>
      <c r="EG6" s="15">
        <f>IF(13&lt;=$G6, $N6, "")</f>
        <v/>
      </c>
      <c r="EH6" s="15">
        <f>IF(13&lt;=$G6, EG6-EF6, "")</f>
        <v/>
      </c>
      <c r="EI6" s="15">
        <f>IF(13&lt;=$G6, EE6-EH6, "")</f>
        <v/>
      </c>
      <c r="EJ6" s="15">
        <f>IF(13&lt;=$G6, ROUND(EB6*$Q6, 2), "")</f>
        <v/>
      </c>
      <c r="EK6" s="15">
        <f>IF(13&lt;=$G6, EB6+EJ6, "")</f>
        <v/>
      </c>
      <c r="EL6" s="15">
        <f>IF(13&lt;=$G6, EF6+EJ6, "")</f>
        <v/>
      </c>
      <c r="EM6" s="15">
        <f>IF(13&lt;=$G6, ($G6-13)*$N6, "")</f>
        <v/>
      </c>
      <c r="EN6" s="15">
        <f>IF(14&lt;=$G6, EI6, "")</f>
        <v/>
      </c>
      <c r="EO6" s="15">
        <f>IF(14&lt;=$G6, ROUND(EN6*$Q6, 2), "")</f>
        <v/>
      </c>
      <c r="EP6" s="15">
        <f>IF(14&lt;=$G6, $N6, "")</f>
        <v/>
      </c>
      <c r="EQ6" s="15">
        <f>IF(14&lt;=$G6, EP6-EO6, "")</f>
        <v/>
      </c>
      <c r="ER6" s="15">
        <f>IF(14&lt;=$G6, EN6-EQ6, "")</f>
        <v/>
      </c>
      <c r="ES6" s="15">
        <f>IF(14&lt;=$G6, ROUND(EK6*$Q6, 2), "")</f>
        <v/>
      </c>
      <c r="ET6" s="15">
        <f>IF(14&lt;=$G6, EK6+ES6, "")</f>
        <v/>
      </c>
      <c r="EU6" s="15">
        <f>IF(14&lt;=$G6, EO6+ES6, "")</f>
        <v/>
      </c>
      <c r="EV6" s="15">
        <f>IF(14&lt;=$G6, ($G6-14)*$N6, "")</f>
        <v/>
      </c>
      <c r="EW6" s="15">
        <f>IF(15&lt;=$G6, ER6, "")</f>
        <v/>
      </c>
      <c r="EX6" s="15">
        <f>IF(15&lt;=$G6, ROUND(EW6*$Q6, 2), "")</f>
        <v/>
      </c>
      <c r="EY6" s="15">
        <f>IF(15&lt;=$G6, $N6, "")</f>
        <v/>
      </c>
      <c r="EZ6" s="15">
        <f>IF(15&lt;=$G6, EY6-EX6, "")</f>
        <v/>
      </c>
      <c r="FA6" s="15">
        <f>IF(15&lt;=$G6, EW6-EZ6, "")</f>
        <v/>
      </c>
      <c r="FB6" s="15">
        <f>IF(15&lt;=$G6, ROUND(ET6*$Q6, 2), "")</f>
        <v/>
      </c>
      <c r="FC6" s="15">
        <f>IF(15&lt;=$G6, ET6+FB6, "")</f>
        <v/>
      </c>
      <c r="FD6" s="15">
        <f>IF(15&lt;=$G6, EX6+FB6, "")</f>
        <v/>
      </c>
      <c r="FE6" s="15">
        <f>IF(15&lt;=$G6, ($G6-15)*$N6, "")</f>
        <v/>
      </c>
      <c r="FF6" s="15">
        <f>IF(16&lt;=$G6, FA6, "")</f>
        <v/>
      </c>
      <c r="FG6" s="15">
        <f>IF(16&lt;=$G6, ROUND(FF6*$Q6, 2), "")</f>
        <v/>
      </c>
      <c r="FH6" s="15">
        <f>IF(16&lt;=$G6, $N6, "")</f>
        <v/>
      </c>
      <c r="FI6" s="15">
        <f>IF(16&lt;=$G6, FH6-FG6, "")</f>
        <v/>
      </c>
      <c r="FJ6" s="15">
        <f>IF(16&lt;=$G6, FF6-FI6, "")</f>
        <v/>
      </c>
      <c r="FK6" s="15">
        <f>IF(16&lt;=$G6, ROUND(FC6*$Q6, 2), "")</f>
        <v/>
      </c>
      <c r="FL6" s="15">
        <f>IF(16&lt;=$G6, FC6+FK6, "")</f>
        <v/>
      </c>
      <c r="FM6" s="15">
        <f>IF(16&lt;=$G6, FG6+FK6, "")</f>
        <v/>
      </c>
      <c r="FN6" s="15">
        <f>IF(16&lt;=$G6, ($G6-16)*$N6, "")</f>
        <v/>
      </c>
      <c r="FO6" s="15">
        <f>IF(17&lt;=$G6, FJ6, "")</f>
        <v/>
      </c>
      <c r="FP6" s="15">
        <f>IF(17&lt;=$G6, ROUND(FO6*$Q6, 2), "")</f>
        <v/>
      </c>
      <c r="FQ6" s="15">
        <f>IF(17&lt;=$G6, $N6, "")</f>
        <v/>
      </c>
      <c r="FR6" s="15">
        <f>IF(17&lt;=$G6, FQ6-FP6, "")</f>
        <v/>
      </c>
      <c r="FS6" s="15">
        <f>IF(17&lt;=$G6, FO6-FR6, "")</f>
        <v/>
      </c>
      <c r="FT6" s="15">
        <f>IF(17&lt;=$G6, ROUND(FL6*$Q6, 2), "")</f>
        <v/>
      </c>
      <c r="FU6" s="15">
        <f>IF(17&lt;=$G6, FL6+FT6, "")</f>
        <v/>
      </c>
      <c r="FV6" s="15">
        <f>IF(17&lt;=$G6, FP6+FT6, "")</f>
        <v/>
      </c>
      <c r="FW6" s="15">
        <f>IF(17&lt;=$G6, ($G6-17)*$N6, "")</f>
        <v/>
      </c>
      <c r="FX6" s="15">
        <f>IF(18&lt;=$G6, FS6, "")</f>
        <v/>
      </c>
      <c r="FY6" s="15">
        <f>IF(18&lt;=$G6, ROUND(FX6*$Q6, 2), "")</f>
        <v/>
      </c>
      <c r="FZ6" s="15">
        <f>IF(18&lt;=$G6, $N6, "")</f>
        <v/>
      </c>
      <c r="GA6" s="15">
        <f>IF(18&lt;=$G6, FZ6-FY6, "")</f>
        <v/>
      </c>
      <c r="GB6" s="15">
        <f>IF(18&lt;=$G6, FX6-GA6, "")</f>
        <v/>
      </c>
      <c r="GC6" s="15">
        <f>IF(18&lt;=$G6, ROUND(FU6*$Q6, 2), "")</f>
        <v/>
      </c>
      <c r="GD6" s="15">
        <f>IF(18&lt;=$G6, FU6+GC6, "")</f>
        <v/>
      </c>
      <c r="GE6" s="15">
        <f>IF(18&lt;=$G6, FY6+GC6, "")</f>
        <v/>
      </c>
      <c r="GF6" s="15">
        <f>IF(18&lt;=$G6, ($G6-18)*$N6, "")</f>
        <v/>
      </c>
      <c r="GG6" s="15">
        <f>IF(19&lt;=$G6, GB6, "")</f>
        <v/>
      </c>
      <c r="GH6" s="15">
        <f>IF(19&lt;=$G6, ROUND(GG6*$Q6, 2), "")</f>
        <v/>
      </c>
      <c r="GI6" s="15">
        <f>IF(19&lt;=$G6, $N6, "")</f>
        <v/>
      </c>
      <c r="GJ6" s="15">
        <f>IF(19&lt;=$G6, GI6-GH6, "")</f>
        <v/>
      </c>
      <c r="GK6" s="15">
        <f>IF(19&lt;=$G6, GG6-GJ6, "")</f>
        <v/>
      </c>
      <c r="GL6" s="15">
        <f>IF(19&lt;=$G6, ROUND(GD6*$Q6, 2), "")</f>
        <v/>
      </c>
      <c r="GM6" s="15">
        <f>IF(19&lt;=$G6, GD6+GL6, "")</f>
        <v/>
      </c>
      <c r="GN6" s="15">
        <f>IF(19&lt;=$G6, GH6+GL6, "")</f>
        <v/>
      </c>
      <c r="GO6" s="15">
        <f>IF(19&lt;=$G6, ($G6-19)*$N6, "")</f>
        <v/>
      </c>
      <c r="GP6" s="15">
        <f>IF(20&lt;=$G6, GK6, "")</f>
        <v/>
      </c>
      <c r="GQ6" s="15">
        <f>IF(20&lt;=$G6, ROUND(GP6*$Q6, 2), "")</f>
        <v/>
      </c>
      <c r="GR6" s="15">
        <f>IF(20&lt;=$G6, $N6, "")</f>
        <v/>
      </c>
      <c r="GS6" s="15">
        <f>IF(20&lt;=$G6, GR6-GQ6, "")</f>
        <v/>
      </c>
      <c r="GT6" s="15">
        <f>IF(20&lt;=$G6, GP6-GS6, "")</f>
        <v/>
      </c>
      <c r="GU6" s="15">
        <f>IF(20&lt;=$G6, ROUND(GM6*$Q6, 2), "")</f>
        <v/>
      </c>
      <c r="GV6" s="15">
        <f>IF(20&lt;=$G6, GM6+GU6, "")</f>
        <v/>
      </c>
      <c r="GW6" s="15">
        <f>IF(20&lt;=$G6, GQ6+GU6, "")</f>
        <v/>
      </c>
      <c r="GX6" s="15">
        <f>IF(20&lt;=$G6, ($G6-20)*$N6, "")</f>
        <v/>
      </c>
      <c r="GY6" s="15">
        <f>IF(21&lt;=$G6, GT6, "")</f>
        <v/>
      </c>
      <c r="GZ6" s="15">
        <f>IF(21&lt;=$G6, ROUND(GY6*$Q6, 2), "")</f>
        <v/>
      </c>
      <c r="HA6" s="15">
        <f>IF(21&lt;=$G6, $N6, "")</f>
        <v/>
      </c>
      <c r="HB6" s="15">
        <f>IF(21&lt;=$G6, HA6-GZ6, "")</f>
        <v/>
      </c>
      <c r="HC6" s="15">
        <f>IF(21&lt;=$G6, GY6-HB6, "")</f>
        <v/>
      </c>
      <c r="HD6" s="15">
        <f>IF(21&lt;=$G6, ROUND(GV6*$Q6, 2), "")</f>
        <v/>
      </c>
      <c r="HE6" s="15">
        <f>IF(21&lt;=$G6, GV6+HD6, "")</f>
        <v/>
      </c>
      <c r="HF6" s="15">
        <f>IF(21&lt;=$G6, GZ6+HD6, "")</f>
        <v/>
      </c>
      <c r="HG6" s="15">
        <f>IF(21&lt;=$G6, ($G6-21)*$N6, "")</f>
        <v/>
      </c>
      <c r="HH6" s="15">
        <f>IF(22&lt;=$G6, HC6, "")</f>
        <v/>
      </c>
      <c r="HI6" s="15">
        <f>IF(22&lt;=$G6, ROUND(HH6*$Q6, 2), "")</f>
        <v/>
      </c>
      <c r="HJ6" s="15">
        <f>IF(22&lt;=$G6, $N6, "")</f>
        <v/>
      </c>
      <c r="HK6" s="15">
        <f>IF(22&lt;=$G6, HJ6-HI6, "")</f>
        <v/>
      </c>
      <c r="HL6" s="15">
        <f>IF(22&lt;=$G6, HH6-HK6, "")</f>
        <v/>
      </c>
      <c r="HM6" s="15">
        <f>IF(22&lt;=$G6, ROUND(HE6*$Q6, 2), "")</f>
        <v/>
      </c>
      <c r="HN6" s="15">
        <f>IF(22&lt;=$G6, HE6+HM6, "")</f>
        <v/>
      </c>
      <c r="HO6" s="15">
        <f>IF(22&lt;=$G6, HI6+HM6, "")</f>
        <v/>
      </c>
      <c r="HP6" s="15">
        <f>IF(22&lt;=$G6, ($G6-22)*$N6, "")</f>
        <v/>
      </c>
      <c r="HQ6" s="15">
        <f>IF(23&lt;=$G6, HL6, "")</f>
        <v/>
      </c>
      <c r="HR6" s="15">
        <f>IF(23&lt;=$G6, ROUND(HQ6*$Q6, 2), "")</f>
        <v/>
      </c>
      <c r="HS6" s="15">
        <f>IF(23&lt;=$G6, $N6, "")</f>
        <v/>
      </c>
      <c r="HT6" s="15">
        <f>IF(23&lt;=$G6, HS6-HR6, "")</f>
        <v/>
      </c>
      <c r="HU6" s="15">
        <f>IF(23&lt;=$G6, HQ6-HT6, "")</f>
        <v/>
      </c>
      <c r="HV6" s="15">
        <f>IF(23&lt;=$G6, ROUND(HN6*$Q6, 2), "")</f>
        <v/>
      </c>
      <c r="HW6" s="15">
        <f>IF(23&lt;=$G6, HN6+HV6, "")</f>
        <v/>
      </c>
      <c r="HX6" s="15">
        <f>IF(23&lt;=$G6, HR6+HV6, "")</f>
        <v/>
      </c>
      <c r="HY6" s="15">
        <f>IF(23&lt;=$G6, ($G6-23)*$N6, "")</f>
        <v/>
      </c>
      <c r="HZ6" s="15">
        <f>IF(24&lt;=$G6, HU6, "")</f>
        <v/>
      </c>
      <c r="IA6" s="15">
        <f>IF(24&lt;=$G6, ROUND(HZ6*$Q6, 2), "")</f>
        <v/>
      </c>
      <c r="IB6" s="15">
        <f>IF(24&lt;=$G6, $N6, "")</f>
        <v/>
      </c>
      <c r="IC6" s="15">
        <f>IF(24&lt;=$G6, IB6-IA6, "")</f>
        <v/>
      </c>
      <c r="ID6" s="15">
        <f>IF(24&lt;=$G6, HZ6-IC6, "")</f>
        <v/>
      </c>
      <c r="IE6" s="15">
        <f>IF(24&lt;=$G6, ROUND(HW6*$Q6, 2), "")</f>
        <v/>
      </c>
      <c r="IF6" s="15">
        <f>IF(24&lt;=$G6, HW6+IE6, "")</f>
        <v/>
      </c>
      <c r="IG6" s="15">
        <f>IF(24&lt;=$G6, IA6+IE6, "")</f>
        <v/>
      </c>
      <c r="IH6" s="15">
        <f>IF(24&lt;=$G6, ($G6-24)*$N6, "")</f>
        <v/>
      </c>
      <c r="II6" s="15">
        <f>IF(25&lt;=$G6, ID6, "")</f>
        <v/>
      </c>
      <c r="IJ6" s="15">
        <f>IF(25&lt;=$G6, ROUND(II6*$Q6, 2), "")</f>
        <v/>
      </c>
      <c r="IK6" s="15">
        <f>IF(25&lt;=$G6, $N6, "")</f>
        <v/>
      </c>
      <c r="IL6" s="15">
        <f>IF(25&lt;=$G6, IK6-IJ6, "")</f>
        <v/>
      </c>
      <c r="IM6" s="15">
        <f>IF(25&lt;=$G6, II6-IL6, "")</f>
        <v/>
      </c>
      <c r="IN6" s="15">
        <f>IF(25&lt;=$G6, ROUND(IF6*$Q6, 2), "")</f>
        <v/>
      </c>
      <c r="IO6" s="15">
        <f>IF(25&lt;=$G6, IF6+IN6, "")</f>
        <v/>
      </c>
      <c r="IP6" s="15">
        <f>IF(25&lt;=$G6, IJ6+IN6, "")</f>
        <v/>
      </c>
      <c r="IQ6" s="15">
        <f>IF(25&lt;=$G6, ($G6-25)*$N6, "")</f>
        <v/>
      </c>
      <c r="IR6" s="15">
        <f>IF(26&lt;=$G6, IM6, "")</f>
        <v/>
      </c>
      <c r="IS6" s="15">
        <f>IF(26&lt;=$G6, ROUND(IR6*$Q6, 2), "")</f>
        <v/>
      </c>
      <c r="IT6" s="15">
        <f>IF(26&lt;=$G6, $N6, "")</f>
        <v/>
      </c>
      <c r="IU6" s="15">
        <f>IF(26&lt;=$G6, IT6-IS6, "")</f>
        <v/>
      </c>
      <c r="IV6" s="15">
        <f>IF(26&lt;=$G6, IR6-IU6, "")</f>
        <v/>
      </c>
      <c r="IW6" s="15">
        <f>IF(26&lt;=$G6, ROUND(IO6*$Q6, 2), "")</f>
        <v/>
      </c>
      <c r="IX6" s="15">
        <f>IF(26&lt;=$G6, IO6+IW6, "")</f>
        <v/>
      </c>
      <c r="IY6" s="15">
        <f>IF(26&lt;=$G6, IS6+IW6, "")</f>
        <v/>
      </c>
      <c r="IZ6" s="15">
        <f>IF(26&lt;=$G6, ($G6-26)*$N6, "")</f>
        <v/>
      </c>
      <c r="JA6" s="15">
        <f>IF(27&lt;=$G6, IV6, "")</f>
        <v/>
      </c>
      <c r="JB6" s="15">
        <f>IF(27&lt;=$G6, ROUND(JA6*$Q6, 2), "")</f>
        <v/>
      </c>
      <c r="JC6" s="15">
        <f>IF(27&lt;=$G6, $N6, "")</f>
        <v/>
      </c>
      <c r="JD6" s="15">
        <f>IF(27&lt;=$G6, JC6-JB6, "")</f>
        <v/>
      </c>
      <c r="JE6" s="15">
        <f>IF(27&lt;=$G6, JA6-JD6, "")</f>
        <v/>
      </c>
      <c r="JF6" s="15">
        <f>IF(27&lt;=$G6, ROUND(IX6*$Q6, 2), "")</f>
        <v/>
      </c>
      <c r="JG6" s="15">
        <f>IF(27&lt;=$G6, IX6+JF6, "")</f>
        <v/>
      </c>
      <c r="JH6" s="15">
        <f>IF(27&lt;=$G6, JB6+JF6, "")</f>
        <v/>
      </c>
      <c r="JI6" s="15">
        <f>IF(27&lt;=$G6, ($G6-27)*$N6, "")</f>
        <v/>
      </c>
      <c r="JJ6" s="15">
        <f>IF(28&lt;=$G6, JE6, "")</f>
        <v/>
      </c>
      <c r="JK6" s="15">
        <f>IF(28&lt;=$G6, ROUND(JJ6*$Q6, 2), "")</f>
        <v/>
      </c>
      <c r="JL6" s="15">
        <f>IF(28&lt;=$G6, $N6, "")</f>
        <v/>
      </c>
      <c r="JM6" s="15">
        <f>IF(28&lt;=$G6, JL6-JK6, "")</f>
        <v/>
      </c>
      <c r="JN6" s="15">
        <f>IF(28&lt;=$G6, JJ6-JM6, "")</f>
        <v/>
      </c>
      <c r="JO6" s="15">
        <f>IF(28&lt;=$G6, ROUND(JG6*$Q6, 2), "")</f>
        <v/>
      </c>
      <c r="JP6" s="15">
        <f>IF(28&lt;=$G6, JG6+JO6, "")</f>
        <v/>
      </c>
      <c r="JQ6" s="15">
        <f>IF(28&lt;=$G6, JK6+JO6, "")</f>
        <v/>
      </c>
      <c r="JR6" s="15">
        <f>IF(28&lt;=$G6, ($G6-28)*$N6, "")</f>
        <v/>
      </c>
      <c r="JS6" s="15">
        <f>IF(29&lt;=$G6, JN6, "")</f>
        <v/>
      </c>
      <c r="JT6" s="15">
        <f>IF(29&lt;=$G6, ROUND(JS6*$Q6, 2), "")</f>
        <v/>
      </c>
      <c r="JU6" s="15">
        <f>IF(29&lt;=$G6, $N6, "")</f>
        <v/>
      </c>
      <c r="JV6" s="15">
        <f>IF(29&lt;=$G6, JU6-JT6, "")</f>
        <v/>
      </c>
      <c r="JW6" s="15">
        <f>IF(29&lt;=$G6, JS6-JV6, "")</f>
        <v/>
      </c>
      <c r="JX6" s="15">
        <f>IF(29&lt;=$G6, ROUND(JP6*$Q6, 2), "")</f>
        <v/>
      </c>
      <c r="JY6" s="15">
        <f>IF(29&lt;=$G6, JP6+JX6, "")</f>
        <v/>
      </c>
      <c r="JZ6" s="15">
        <f>IF(29&lt;=$G6, JT6+JX6, "")</f>
        <v/>
      </c>
      <c r="KA6" s="15">
        <f>IF(29&lt;=$G6, ($G6-29)*$N6, "")</f>
        <v/>
      </c>
      <c r="KB6" s="15">
        <f>IF(30&lt;=$G6, JW6, "")</f>
        <v/>
      </c>
      <c r="KC6" s="15">
        <f>IF(30&lt;=$G6, ROUND(KB6*$Q6, 2), "")</f>
        <v/>
      </c>
      <c r="KD6" s="15">
        <f>IF(30&lt;=$G6, $N6, "")</f>
        <v/>
      </c>
      <c r="KE6" s="15">
        <f>IF(30&lt;=$G6, KD6-KC6, "")</f>
        <v/>
      </c>
      <c r="KF6" s="15">
        <f>IF(30&lt;=$G6, KB6-KE6, "")</f>
        <v/>
      </c>
      <c r="KG6" s="15">
        <f>IF(30&lt;=$G6, ROUND(JY6*$Q6, 2), "")</f>
        <v/>
      </c>
      <c r="KH6" s="15">
        <f>IF(30&lt;=$G6, JY6+KG6, "")</f>
        <v/>
      </c>
      <c r="KI6" s="15">
        <f>IF(30&lt;=$G6, KC6+KG6, "")</f>
        <v/>
      </c>
      <c r="KJ6" s="15">
        <f>IF(30&lt;=$G6, ($G6-30)*$N6, "")</f>
        <v/>
      </c>
      <c r="KK6" s="15">
        <f>IF(31&lt;=$G6, KF6, "")</f>
        <v/>
      </c>
      <c r="KL6" s="15">
        <f>IF(31&lt;=$G6, ROUND(KK6*$Q6, 2), "")</f>
        <v/>
      </c>
      <c r="KM6" s="15">
        <f>IF(31&lt;=$G6, $N6, "")</f>
        <v/>
      </c>
      <c r="KN6" s="15">
        <f>IF(31&lt;=$G6, KM6-KL6, "")</f>
        <v/>
      </c>
      <c r="KO6" s="15">
        <f>IF(31&lt;=$G6, KK6-KN6, "")</f>
        <v/>
      </c>
      <c r="KP6" s="15">
        <f>IF(31&lt;=$G6, ROUND(KH6*$Q6, 2), "")</f>
        <v/>
      </c>
      <c r="KQ6" s="15">
        <f>IF(31&lt;=$G6, KH6+KP6, "")</f>
        <v/>
      </c>
      <c r="KR6" s="15">
        <f>IF(31&lt;=$G6, KL6+KP6, "")</f>
        <v/>
      </c>
      <c r="KS6" s="15">
        <f>IF(31&lt;=$G6, ($G6-31)*$N6, "")</f>
        <v/>
      </c>
      <c r="KT6" s="15">
        <f>IF(32&lt;=$G6, KO6, "")</f>
        <v/>
      </c>
      <c r="KU6" s="15">
        <f>IF(32&lt;=$G6, ROUND(KT6*$Q6, 2), "")</f>
        <v/>
      </c>
      <c r="KV6" s="15">
        <f>IF(32&lt;=$G6, $N6, "")</f>
        <v/>
      </c>
      <c r="KW6" s="15">
        <f>IF(32&lt;=$G6, KV6-KU6, "")</f>
        <v/>
      </c>
      <c r="KX6" s="15">
        <f>IF(32&lt;=$G6, KT6-KW6, "")</f>
        <v/>
      </c>
      <c r="KY6" s="15">
        <f>IF(32&lt;=$G6, ROUND(KQ6*$Q6, 2), "")</f>
        <v/>
      </c>
      <c r="KZ6" s="15">
        <f>IF(32&lt;=$G6, KQ6+KY6, "")</f>
        <v/>
      </c>
      <c r="LA6" s="15">
        <f>IF(32&lt;=$G6, KU6+KY6, "")</f>
        <v/>
      </c>
      <c r="LB6" s="15">
        <f>IF(32&lt;=$G6, ($G6-32)*$N6, "")</f>
        <v/>
      </c>
      <c r="LC6" s="15">
        <f>IF(33&lt;=$G6, KX6, "")</f>
        <v/>
      </c>
      <c r="LD6" s="15">
        <f>IF(33&lt;=$G6, ROUND(LC6*$Q6, 2), "")</f>
        <v/>
      </c>
      <c r="LE6" s="15">
        <f>IF(33&lt;=$G6, $N6, "")</f>
        <v/>
      </c>
      <c r="LF6" s="15">
        <f>IF(33&lt;=$G6, LE6-LD6, "")</f>
        <v/>
      </c>
      <c r="LG6" s="15">
        <f>IF(33&lt;=$G6, LC6-LF6, "")</f>
        <v/>
      </c>
      <c r="LH6" s="15">
        <f>IF(33&lt;=$G6, ROUND(KZ6*$Q6, 2), "")</f>
        <v/>
      </c>
      <c r="LI6" s="15">
        <f>IF(33&lt;=$G6, KZ6+LH6, "")</f>
        <v/>
      </c>
      <c r="LJ6" s="15">
        <f>IF(33&lt;=$G6, LD6+LH6, "")</f>
        <v/>
      </c>
      <c r="LK6" s="15">
        <f>IF(33&lt;=$G6, ($G6-33)*$N6, "")</f>
        <v/>
      </c>
      <c r="LL6" s="15">
        <f>IF(34&lt;=$G6, LG6, "")</f>
        <v/>
      </c>
      <c r="LM6" s="15">
        <f>IF(34&lt;=$G6, ROUND(LL6*$Q6, 2), "")</f>
        <v/>
      </c>
      <c r="LN6" s="15">
        <f>IF(34&lt;=$G6, $N6, "")</f>
        <v/>
      </c>
      <c r="LO6" s="15">
        <f>IF(34&lt;=$G6, LN6-LM6, "")</f>
        <v/>
      </c>
      <c r="LP6" s="15">
        <f>IF(34&lt;=$G6, LL6-LO6, "")</f>
        <v/>
      </c>
      <c r="LQ6" s="15">
        <f>IF(34&lt;=$G6, ROUND(LI6*$Q6, 2), "")</f>
        <v/>
      </c>
      <c r="LR6" s="15">
        <f>IF(34&lt;=$G6, LI6+LQ6, "")</f>
        <v/>
      </c>
      <c r="LS6" s="15">
        <f>IF(34&lt;=$G6, LM6+LQ6, "")</f>
        <v/>
      </c>
      <c r="LT6" s="15">
        <f>IF(34&lt;=$G6, ($G6-34)*$N6, "")</f>
        <v/>
      </c>
      <c r="LU6" s="15">
        <f>IF(35&lt;=$G6, LP6, "")</f>
        <v/>
      </c>
      <c r="LV6" s="15">
        <f>IF(35&lt;=$G6, ROUND(LU6*$Q6, 2), "")</f>
        <v/>
      </c>
      <c r="LW6" s="15">
        <f>IF(35&lt;=$G6, $N6, "")</f>
        <v/>
      </c>
      <c r="LX6" s="15">
        <f>IF(35&lt;=$G6, LW6-LV6, "")</f>
        <v/>
      </c>
      <c r="LY6" s="15">
        <f>IF(35&lt;=$G6, LU6-LX6, "")</f>
        <v/>
      </c>
      <c r="LZ6" s="15">
        <f>IF(35&lt;=$G6, ROUND(LR6*$Q6, 2), "")</f>
        <v/>
      </c>
      <c r="MA6" s="15">
        <f>IF(35&lt;=$G6, LR6+LZ6, "")</f>
        <v/>
      </c>
      <c r="MB6" s="15">
        <f>IF(35&lt;=$G6, LV6+LZ6, "")</f>
        <v/>
      </c>
      <c r="MC6" s="15">
        <f>IF(35&lt;=$G6, ($G6-35)*$N6, "")</f>
        <v/>
      </c>
      <c r="MD6" s="15">
        <f>IF(36&lt;=$G6, LY6, "")</f>
        <v/>
      </c>
      <c r="ME6" s="15">
        <f>IF(36&lt;=$G6, ROUND(MD6*$Q6, 2), "")</f>
        <v/>
      </c>
      <c r="MF6" s="15">
        <f>IF(36&lt;=$G6, $N6, "")</f>
        <v/>
      </c>
      <c r="MG6" s="15">
        <f>IF(36&lt;=$G6, MF6-ME6, "")</f>
        <v/>
      </c>
      <c r="MH6" s="15">
        <f>IF(36&lt;=$G6, MD6-MG6, "")</f>
        <v/>
      </c>
      <c r="MI6" s="15">
        <f>IF(36&lt;=$G6, ROUND(MA6*$Q6, 2), "")</f>
        <v/>
      </c>
      <c r="MJ6" s="15">
        <f>IF(36&lt;=$G6, MA6+MI6, "")</f>
        <v/>
      </c>
      <c r="MK6" s="15">
        <f>IF(36&lt;=$G6, ME6+MI6, "")</f>
        <v/>
      </c>
      <c r="ML6" s="15">
        <f>IF(36&lt;=$G6, ($G6-36)*$N6, "")</f>
        <v/>
      </c>
      <c r="MM6" s="15">
        <f>IF(37&lt;=$G6, MH6, "")</f>
        <v/>
      </c>
      <c r="MN6" s="15">
        <f>IF(37&lt;=$G6, ROUND(MM6*$Q6, 2), "")</f>
        <v/>
      </c>
      <c r="MO6" s="15">
        <f>IF(37&lt;=$G6, $N6, "")</f>
        <v/>
      </c>
      <c r="MP6" s="15">
        <f>IF(37&lt;=$G6, MO6-MN6, "")</f>
        <v/>
      </c>
      <c r="MQ6" s="15">
        <f>IF(37&lt;=$G6, MM6-MP6, "")</f>
        <v/>
      </c>
      <c r="MR6" s="15">
        <f>IF(37&lt;=$G6, ROUND(MJ6*$Q6, 2), "")</f>
        <v/>
      </c>
      <c r="MS6" s="15">
        <f>IF(37&lt;=$G6, MJ6+MR6, "")</f>
        <v/>
      </c>
      <c r="MT6" s="15">
        <f>IF(37&lt;=$G6, MN6+MR6, "")</f>
        <v/>
      </c>
      <c r="MU6" s="15">
        <f>IF(37&lt;=$G6, ($G6-37)*$N6, "")</f>
        <v/>
      </c>
      <c r="MV6" s="15">
        <f>IF(38&lt;=$G6, MQ6, "")</f>
        <v/>
      </c>
      <c r="MW6" s="15">
        <f>IF(38&lt;=$G6, ROUND(MV6*$Q6, 2), "")</f>
        <v/>
      </c>
      <c r="MX6" s="15">
        <f>IF(38&lt;=$G6, $N6, "")</f>
        <v/>
      </c>
      <c r="MY6" s="15">
        <f>IF(38&lt;=$G6, MX6-MW6, "")</f>
        <v/>
      </c>
      <c r="MZ6" s="15">
        <f>IF(38&lt;=$G6, MV6-MY6, "")</f>
        <v/>
      </c>
      <c r="NA6" s="15">
        <f>IF(38&lt;=$G6, ROUND(MS6*$Q6, 2), "")</f>
        <v/>
      </c>
      <c r="NB6" s="15">
        <f>IF(38&lt;=$G6, MS6+NA6, "")</f>
        <v/>
      </c>
      <c r="NC6" s="15">
        <f>IF(38&lt;=$G6, MW6+NA6, "")</f>
        <v/>
      </c>
      <c r="ND6" s="15">
        <f>IF(38&lt;=$G6, ($G6-38)*$N6, "")</f>
        <v/>
      </c>
      <c r="NE6" s="15">
        <f>IF(39&lt;=$G6, MZ6, "")</f>
        <v/>
      </c>
      <c r="NF6" s="15">
        <f>IF(39&lt;=$G6, ROUND(NE6*$Q6, 2), "")</f>
        <v/>
      </c>
      <c r="NG6" s="15">
        <f>IF(39&lt;=$G6, $N6, "")</f>
        <v/>
      </c>
      <c r="NH6" s="15">
        <f>IF(39&lt;=$G6, NG6-NF6, "")</f>
        <v/>
      </c>
      <c r="NI6" s="15">
        <f>IF(39&lt;=$G6, NE6-NH6, "")</f>
        <v/>
      </c>
      <c r="NJ6" s="15">
        <f>IF(39&lt;=$G6, ROUND(NB6*$Q6, 2), "")</f>
        <v/>
      </c>
      <c r="NK6" s="15">
        <f>IF(39&lt;=$G6, NB6+NJ6, "")</f>
        <v/>
      </c>
      <c r="NL6" s="15">
        <f>IF(39&lt;=$G6, NF6+NJ6, "")</f>
        <v/>
      </c>
      <c r="NM6" s="15">
        <f>IF(39&lt;=$G6, ($G6-39)*$N6, "")</f>
        <v/>
      </c>
      <c r="NN6" s="15">
        <f>IF(40&lt;=$G6, NI6, "")</f>
        <v/>
      </c>
      <c r="NO6" s="15">
        <f>IF(40&lt;=$G6, ROUND(NN6*$Q6, 2), "")</f>
        <v/>
      </c>
      <c r="NP6" s="15">
        <f>IF(40&lt;=$G6, $N6, "")</f>
        <v/>
      </c>
      <c r="NQ6" s="15">
        <f>IF(40&lt;=$G6, NP6-NO6, "")</f>
        <v/>
      </c>
      <c r="NR6" s="15">
        <f>IF(40&lt;=$G6, NN6-NQ6, "")</f>
        <v/>
      </c>
      <c r="NS6" s="15">
        <f>IF(40&lt;=$G6, ROUND(NK6*$Q6, 2), "")</f>
        <v/>
      </c>
      <c r="NT6" s="15">
        <f>IF(40&lt;=$G6, NK6+NS6, "")</f>
        <v/>
      </c>
      <c r="NU6" s="15">
        <f>IF(40&lt;=$G6, NO6+NS6, "")</f>
        <v/>
      </c>
      <c r="NV6" s="15">
        <f>IF(40&lt;=$G6, ($G6-40)*$N6, "")</f>
        <v/>
      </c>
      <c r="NW6" s="15">
        <f>IF(41&lt;=$G6, NR6, "")</f>
        <v/>
      </c>
      <c r="NX6" s="15">
        <f>IF(41&lt;=$G6, ROUND(NW6*$Q6, 2), "")</f>
        <v/>
      </c>
      <c r="NY6" s="15">
        <f>IF(41&lt;=$G6, $N6, "")</f>
        <v/>
      </c>
      <c r="NZ6" s="15">
        <f>IF(41&lt;=$G6, NY6-NX6, "")</f>
        <v/>
      </c>
      <c r="OA6" s="15">
        <f>IF(41&lt;=$G6, NW6-NZ6, "")</f>
        <v/>
      </c>
      <c r="OB6" s="15">
        <f>IF(41&lt;=$G6, ROUND(NT6*$Q6, 2), "")</f>
        <v/>
      </c>
      <c r="OC6" s="15">
        <f>IF(41&lt;=$G6, NT6+OB6, "")</f>
        <v/>
      </c>
      <c r="OD6" s="15">
        <f>IF(41&lt;=$G6, NX6+OB6, "")</f>
        <v/>
      </c>
      <c r="OE6" s="15">
        <f>IF(41&lt;=$G6, ($G6-41)*$N6, "")</f>
        <v/>
      </c>
      <c r="OF6" s="15">
        <f>IF(42&lt;=$G6, OA6, "")</f>
        <v/>
      </c>
      <c r="OG6" s="15">
        <f>IF(42&lt;=$G6, ROUND(OF6*$Q6, 2), "")</f>
        <v/>
      </c>
      <c r="OH6" s="15">
        <f>IF(42&lt;=$G6, $N6, "")</f>
        <v/>
      </c>
      <c r="OI6" s="15">
        <f>IF(42&lt;=$G6, OH6-OG6, "")</f>
        <v/>
      </c>
      <c r="OJ6" s="15">
        <f>IF(42&lt;=$G6, OF6-OI6, "")</f>
        <v/>
      </c>
      <c r="OK6" s="15">
        <f>IF(42&lt;=$G6, ROUND(OC6*$Q6, 2), "")</f>
        <v/>
      </c>
      <c r="OL6" s="15">
        <f>IF(42&lt;=$G6, OC6+OK6, "")</f>
        <v/>
      </c>
      <c r="OM6" s="15">
        <f>IF(42&lt;=$G6, OG6+OK6, "")</f>
        <v/>
      </c>
      <c r="ON6" s="15">
        <f>IF(42&lt;=$G6, ($G6-42)*$N6, "")</f>
        <v/>
      </c>
      <c r="OO6" s="15">
        <f>IF(43&lt;=$G6, OJ6, "")</f>
        <v/>
      </c>
      <c r="OP6" s="15">
        <f>IF(43&lt;=$G6, ROUND(OO6*$Q6, 2), "")</f>
        <v/>
      </c>
      <c r="OQ6" s="15">
        <f>IF(43&lt;=$G6, $N6, "")</f>
        <v/>
      </c>
      <c r="OR6" s="15">
        <f>IF(43&lt;=$G6, OQ6-OP6, "")</f>
        <v/>
      </c>
      <c r="OS6" s="15">
        <f>IF(43&lt;=$G6, OO6-OR6, "")</f>
        <v/>
      </c>
      <c r="OT6" s="15">
        <f>IF(43&lt;=$G6, ROUND(OL6*$Q6, 2), "")</f>
        <v/>
      </c>
      <c r="OU6" s="15">
        <f>IF(43&lt;=$G6, OL6+OT6, "")</f>
        <v/>
      </c>
      <c r="OV6" s="15">
        <f>IF(43&lt;=$G6, OP6+OT6, "")</f>
        <v/>
      </c>
      <c r="OW6" s="15">
        <f>IF(43&lt;=$G6, ($G6-43)*$N6, "")</f>
        <v/>
      </c>
      <c r="OX6" s="15">
        <f>IF(44&lt;=$G6, OS6, "")</f>
        <v/>
      </c>
      <c r="OY6" s="15">
        <f>IF(44&lt;=$G6, ROUND(OX6*$Q6, 2), "")</f>
        <v/>
      </c>
      <c r="OZ6" s="15">
        <f>IF(44&lt;=$G6, $N6, "")</f>
        <v/>
      </c>
      <c r="PA6" s="15">
        <f>IF(44&lt;=$G6, OZ6-OY6, "")</f>
        <v/>
      </c>
      <c r="PB6" s="15">
        <f>IF(44&lt;=$G6, OX6-PA6, "")</f>
        <v/>
      </c>
      <c r="PC6" s="15">
        <f>IF(44&lt;=$G6, ROUND(OU6*$Q6, 2), "")</f>
        <v/>
      </c>
      <c r="PD6" s="15">
        <f>IF(44&lt;=$G6, OU6+PC6, "")</f>
        <v/>
      </c>
      <c r="PE6" s="15">
        <f>IF(44&lt;=$G6, OY6+PC6, "")</f>
        <v/>
      </c>
      <c r="PF6" s="15">
        <f>IF(44&lt;=$G6, ($G6-44)*$N6, "")</f>
        <v/>
      </c>
      <c r="PG6" s="15">
        <f>IF(45&lt;=$G6, PB6, "")</f>
        <v/>
      </c>
      <c r="PH6" s="15">
        <f>IF(45&lt;=$G6, ROUND(PG6*$Q6, 2), "")</f>
        <v/>
      </c>
      <c r="PI6" s="15">
        <f>IF(45&lt;=$G6, $N6, "")</f>
        <v/>
      </c>
      <c r="PJ6" s="15">
        <f>IF(45&lt;=$G6, PI6-PH6, "")</f>
        <v/>
      </c>
      <c r="PK6" s="15">
        <f>IF(45&lt;=$G6, PG6-PJ6, "")</f>
        <v/>
      </c>
      <c r="PL6" s="15">
        <f>IF(45&lt;=$G6, ROUND(PD6*$Q6, 2), "")</f>
        <v/>
      </c>
      <c r="PM6" s="15">
        <f>IF(45&lt;=$G6, PD6+PL6, "")</f>
        <v/>
      </c>
      <c r="PN6" s="15">
        <f>IF(45&lt;=$G6, PH6+PL6, "")</f>
        <v/>
      </c>
      <c r="PO6" s="15">
        <f>IF(45&lt;=$G6, ($G6-45)*$N6, "")</f>
        <v/>
      </c>
      <c r="PP6" s="15">
        <f>IF(46&lt;=$G6, PK6, "")</f>
        <v/>
      </c>
      <c r="PQ6" s="15">
        <f>IF(46&lt;=$G6, ROUND(PP6*$Q6, 2), "")</f>
        <v/>
      </c>
      <c r="PR6" s="15">
        <f>IF(46&lt;=$G6, $N6, "")</f>
        <v/>
      </c>
      <c r="PS6" s="15">
        <f>IF(46&lt;=$G6, PR6-PQ6, "")</f>
        <v/>
      </c>
      <c r="PT6" s="15">
        <f>IF(46&lt;=$G6, PP6-PS6, "")</f>
        <v/>
      </c>
      <c r="PU6" s="15">
        <f>IF(46&lt;=$G6, ROUND(PM6*$Q6, 2), "")</f>
        <v/>
      </c>
      <c r="PV6" s="15">
        <f>IF(46&lt;=$G6, PM6+PU6, "")</f>
        <v/>
      </c>
      <c r="PW6" s="15">
        <f>IF(46&lt;=$G6, PQ6+PU6, "")</f>
        <v/>
      </c>
      <c r="PX6" s="15">
        <f>IF(46&lt;=$G6, ($G6-46)*$N6, "")</f>
        <v/>
      </c>
      <c r="PY6" s="15">
        <f>IF(47&lt;=$G6, PT6, "")</f>
        <v/>
      </c>
      <c r="PZ6" s="15">
        <f>IF(47&lt;=$G6, ROUND(PY6*$Q6, 2), "")</f>
        <v/>
      </c>
      <c r="QA6" s="15">
        <f>IF(47&lt;=$G6, $N6, "")</f>
        <v/>
      </c>
      <c r="QB6" s="15">
        <f>IF(47&lt;=$G6, QA6-PZ6, "")</f>
        <v/>
      </c>
      <c r="QC6" s="15">
        <f>IF(47&lt;=$G6, PY6-QB6, "")</f>
        <v/>
      </c>
      <c r="QD6" s="15">
        <f>IF(47&lt;=$G6, ROUND(PV6*$Q6, 2), "")</f>
        <v/>
      </c>
      <c r="QE6" s="15">
        <f>IF(47&lt;=$G6, PV6+QD6, "")</f>
        <v/>
      </c>
      <c r="QF6" s="15">
        <f>IF(47&lt;=$G6, PZ6+QD6, "")</f>
        <v/>
      </c>
      <c r="QG6" s="15">
        <f>IF(47&lt;=$G6, ($G6-47)*$N6, "")</f>
        <v/>
      </c>
      <c r="QH6" s="15">
        <f>IF(48&lt;=$G6, QC6, "")</f>
        <v/>
      </c>
      <c r="QI6" s="15">
        <f>IF(48&lt;=$G6, ROUND(QH6*$Q6, 2), "")</f>
        <v/>
      </c>
      <c r="QJ6" s="15">
        <f>IF(48&lt;=$G6, $N6, "")</f>
        <v/>
      </c>
      <c r="QK6" s="15">
        <f>IF(48&lt;=$G6, QJ6-QI6, "")</f>
        <v/>
      </c>
      <c r="QL6" s="15">
        <f>IF(48&lt;=$G6, QH6-QK6, "")</f>
        <v/>
      </c>
      <c r="QM6" s="15">
        <f>IF(48&lt;=$G6, ROUND(QE6*$Q6, 2), "")</f>
        <v/>
      </c>
      <c r="QN6" s="15">
        <f>IF(48&lt;=$G6, QE6+QM6, "")</f>
        <v/>
      </c>
      <c r="QO6" s="15">
        <f>IF(48&lt;=$G6, QI6+QM6, "")</f>
        <v/>
      </c>
      <c r="QP6" s="15">
        <f>IF(48&lt;=$G6, ($G6-48)*$N6, "")</f>
        <v/>
      </c>
    </row>
    <row r="7">
      <c r="A7" s="6" t="inlineStr">
        <is>
          <t>0504-0004</t>
        </is>
      </c>
      <c r="B7" s="7" t="inlineStr">
        <is>
          <t>Oscar Ivan Lozano Terriquez</t>
        </is>
      </c>
      <c r="C7" s="7" t="inlineStr">
        <is>
          <t>700 BIGHORN "S" CREW CAB MT</t>
        </is>
      </c>
      <c r="D7" s="6" t="inlineStr">
        <is>
          <t>ACTIVO</t>
        </is>
      </c>
      <c r="E7" s="6" t="inlineStr">
        <is>
          <t>2026-01-05</t>
        </is>
      </c>
      <c r="F7" s="6" t="inlineStr">
        <is>
          <t>2027-01-05</t>
        </is>
      </c>
      <c r="G7" s="8" t="n">
        <v>12</v>
      </c>
      <c r="H7" s="9" t="n">
        <v>352500</v>
      </c>
      <c r="I7" s="10" t="n">
        <v>0.35</v>
      </c>
      <c r="J7" s="9">
        <f>ROUND(H7*I7, 2)</f>
        <v/>
      </c>
      <c r="K7" s="9">
        <f>ROUND(H7-J7, 2)</f>
        <v/>
      </c>
      <c r="L7" s="10" t="n">
        <v>0.02</v>
      </c>
      <c r="M7" s="9">
        <f>ROUND(H7*L7, 2)</f>
        <v/>
      </c>
      <c r="N7" s="9" t="n">
        <v>19654.64</v>
      </c>
      <c r="O7" s="10" t="n">
        <v>0.1</v>
      </c>
      <c r="P7" s="9">
        <f>ROUND(H7*O7, 2)</f>
        <v/>
      </c>
      <c r="Q7" s="11" t="n">
        <v>0.02415117</v>
      </c>
      <c r="R7" s="11">
        <f>RATE(G7, -N7, K7, -P7)</f>
        <v/>
      </c>
      <c r="S7" s="11">
        <f>ROUND(Q7*12, 8)</f>
        <v/>
      </c>
      <c r="T7" s="11">
        <f>ROUND(((1+Q7)^12)-1, 8)</f>
        <v/>
      </c>
      <c r="U7" s="9">
        <f>ROUND(PV(Q7, G7, 0, -P7), 2)</f>
        <v/>
      </c>
      <c r="V7" s="9">
        <f>SUMIF($AA$4:$QP$4, "Interes_Leasing", AA7:QP7)</f>
        <v/>
      </c>
      <c r="W7" s="9">
        <f>SUMIF($AA$4:$QP$4, "Interes_Residual", AA7:QP7)</f>
        <v/>
      </c>
      <c r="X7" s="9">
        <f>ROUND(V7+W7, 2)</f>
        <v/>
      </c>
      <c r="Y7" s="9">
        <f>ROUND((N7*G7+P7+M7)-K7, 2)</f>
        <v/>
      </c>
      <c r="Z7" s="10">
        <f>ROUND(Y7/K7, 4)</f>
        <v/>
      </c>
      <c r="AA7" s="9">
        <f>IF(1&lt;=$G7, $K7, "")</f>
        <v/>
      </c>
      <c r="AB7" s="9">
        <f>IF(1&lt;=$G7, ROUND(AA7*$Q7, 2), "")</f>
        <v/>
      </c>
      <c r="AC7" s="9">
        <f>IF(1&lt;=$G7, $N7, "")</f>
        <v/>
      </c>
      <c r="AD7" s="9">
        <f>IF(1&lt;=$G7, AC7-AB7, "")</f>
        <v/>
      </c>
      <c r="AE7" s="9">
        <f>IF(1&lt;=$G7, AA7-AD7, "")</f>
        <v/>
      </c>
      <c r="AF7" s="9">
        <f>IF(1&lt;=$G7, ROUND($U7*$Q7, 2), "")</f>
        <v/>
      </c>
      <c r="AG7" s="9">
        <f>IF(1&lt;=$G7, $U7+AF7, "")</f>
        <v/>
      </c>
      <c r="AH7" s="9">
        <f>IF(1&lt;=$G7, AB7+AF7, "")</f>
        <v/>
      </c>
      <c r="AI7" s="9">
        <f>IF(1&lt;=$G7, ($G7-1)*$N7, "")</f>
        <v/>
      </c>
      <c r="AJ7" s="9">
        <f>IF(2&lt;=$G7, AE7, "")</f>
        <v/>
      </c>
      <c r="AK7" s="9">
        <f>IF(2&lt;=$G7, ROUND(AJ7*$Q7, 2), "")</f>
        <v/>
      </c>
      <c r="AL7" s="9">
        <f>IF(2&lt;=$G7, $N7, "")</f>
        <v/>
      </c>
      <c r="AM7" s="9">
        <f>IF(2&lt;=$G7, AL7-AK7, "")</f>
        <v/>
      </c>
      <c r="AN7" s="9">
        <f>IF(2&lt;=$G7, AJ7-AM7, "")</f>
        <v/>
      </c>
      <c r="AO7" s="9">
        <f>IF(2&lt;=$G7, ROUND(AG7*$Q7, 2), "")</f>
        <v/>
      </c>
      <c r="AP7" s="9">
        <f>IF(2&lt;=$G7, AG7+AO7, "")</f>
        <v/>
      </c>
      <c r="AQ7" s="9">
        <f>IF(2&lt;=$G7, AK7+AO7, "")</f>
        <v/>
      </c>
      <c r="AR7" s="9">
        <f>IF(2&lt;=$G7, ($G7-2)*$N7, "")</f>
        <v/>
      </c>
      <c r="AS7" s="9">
        <f>IF(3&lt;=$G7, AN7, "")</f>
        <v/>
      </c>
      <c r="AT7" s="9">
        <f>IF(3&lt;=$G7, ROUND(AS7*$Q7, 2), "")</f>
        <v/>
      </c>
      <c r="AU7" s="9">
        <f>IF(3&lt;=$G7, $N7, "")</f>
        <v/>
      </c>
      <c r="AV7" s="9">
        <f>IF(3&lt;=$G7, AU7-AT7, "")</f>
        <v/>
      </c>
      <c r="AW7" s="9">
        <f>IF(3&lt;=$G7, AS7-AV7, "")</f>
        <v/>
      </c>
      <c r="AX7" s="9">
        <f>IF(3&lt;=$G7, ROUND(AP7*$Q7, 2), "")</f>
        <v/>
      </c>
      <c r="AY7" s="9">
        <f>IF(3&lt;=$G7, AP7+AX7, "")</f>
        <v/>
      </c>
      <c r="AZ7" s="9">
        <f>IF(3&lt;=$G7, AT7+AX7, "")</f>
        <v/>
      </c>
      <c r="BA7" s="9">
        <f>IF(3&lt;=$G7, ($G7-3)*$N7, "")</f>
        <v/>
      </c>
      <c r="BB7" s="9">
        <f>IF(4&lt;=$G7, AW7, "")</f>
        <v/>
      </c>
      <c r="BC7" s="9">
        <f>IF(4&lt;=$G7, ROUND(BB7*$Q7, 2), "")</f>
        <v/>
      </c>
      <c r="BD7" s="9">
        <f>IF(4&lt;=$G7, $N7, "")</f>
        <v/>
      </c>
      <c r="BE7" s="9">
        <f>IF(4&lt;=$G7, BD7-BC7, "")</f>
        <v/>
      </c>
      <c r="BF7" s="9">
        <f>IF(4&lt;=$G7, BB7-BE7, "")</f>
        <v/>
      </c>
      <c r="BG7" s="9">
        <f>IF(4&lt;=$G7, ROUND(AY7*$Q7, 2), "")</f>
        <v/>
      </c>
      <c r="BH7" s="9">
        <f>IF(4&lt;=$G7, AY7+BG7, "")</f>
        <v/>
      </c>
      <c r="BI7" s="9">
        <f>IF(4&lt;=$G7, BC7+BG7, "")</f>
        <v/>
      </c>
      <c r="BJ7" s="9">
        <f>IF(4&lt;=$G7, ($G7-4)*$N7, "")</f>
        <v/>
      </c>
      <c r="BK7" s="9">
        <f>IF(5&lt;=$G7, BF7, "")</f>
        <v/>
      </c>
      <c r="BL7" s="9">
        <f>IF(5&lt;=$G7, ROUND(BK7*$Q7, 2), "")</f>
        <v/>
      </c>
      <c r="BM7" s="9">
        <f>IF(5&lt;=$G7, $N7, "")</f>
        <v/>
      </c>
      <c r="BN7" s="9">
        <f>IF(5&lt;=$G7, BM7-BL7, "")</f>
        <v/>
      </c>
      <c r="BO7" s="9">
        <f>IF(5&lt;=$G7, BK7-BN7, "")</f>
        <v/>
      </c>
      <c r="BP7" s="9">
        <f>IF(5&lt;=$G7, ROUND(BH7*$Q7, 2), "")</f>
        <v/>
      </c>
      <c r="BQ7" s="9">
        <f>IF(5&lt;=$G7, BH7+BP7, "")</f>
        <v/>
      </c>
      <c r="BR7" s="9">
        <f>IF(5&lt;=$G7, BL7+BP7, "")</f>
        <v/>
      </c>
      <c r="BS7" s="9">
        <f>IF(5&lt;=$G7, ($G7-5)*$N7, "")</f>
        <v/>
      </c>
      <c r="BT7" s="9">
        <f>IF(6&lt;=$G7, BO7, "")</f>
        <v/>
      </c>
      <c r="BU7" s="9">
        <f>IF(6&lt;=$G7, ROUND(BT7*$Q7, 2), "")</f>
        <v/>
      </c>
      <c r="BV7" s="9">
        <f>IF(6&lt;=$G7, $N7, "")</f>
        <v/>
      </c>
      <c r="BW7" s="9">
        <f>IF(6&lt;=$G7, BV7-BU7, "")</f>
        <v/>
      </c>
      <c r="BX7" s="9">
        <f>IF(6&lt;=$G7, BT7-BW7, "")</f>
        <v/>
      </c>
      <c r="BY7" s="9">
        <f>IF(6&lt;=$G7, ROUND(BQ7*$Q7, 2), "")</f>
        <v/>
      </c>
      <c r="BZ7" s="9">
        <f>IF(6&lt;=$G7, BQ7+BY7, "")</f>
        <v/>
      </c>
      <c r="CA7" s="9">
        <f>IF(6&lt;=$G7, BU7+BY7, "")</f>
        <v/>
      </c>
      <c r="CB7" s="9">
        <f>IF(6&lt;=$G7, ($G7-6)*$N7, "")</f>
        <v/>
      </c>
      <c r="CC7" s="9">
        <f>IF(7&lt;=$G7, BX7, "")</f>
        <v/>
      </c>
      <c r="CD7" s="9">
        <f>IF(7&lt;=$G7, ROUND(CC7*$Q7, 2), "")</f>
        <v/>
      </c>
      <c r="CE7" s="9">
        <f>IF(7&lt;=$G7, $N7, "")</f>
        <v/>
      </c>
      <c r="CF7" s="9">
        <f>IF(7&lt;=$G7, CE7-CD7, "")</f>
        <v/>
      </c>
      <c r="CG7" s="9">
        <f>IF(7&lt;=$G7, CC7-CF7, "")</f>
        <v/>
      </c>
      <c r="CH7" s="9">
        <f>IF(7&lt;=$G7, ROUND(BZ7*$Q7, 2), "")</f>
        <v/>
      </c>
      <c r="CI7" s="9">
        <f>IF(7&lt;=$G7, BZ7+CH7, "")</f>
        <v/>
      </c>
      <c r="CJ7" s="9">
        <f>IF(7&lt;=$G7, CD7+CH7, "")</f>
        <v/>
      </c>
      <c r="CK7" s="9">
        <f>IF(7&lt;=$G7, ($G7-7)*$N7, "")</f>
        <v/>
      </c>
      <c r="CL7" s="9">
        <f>IF(8&lt;=$G7, CG7, "")</f>
        <v/>
      </c>
      <c r="CM7" s="9">
        <f>IF(8&lt;=$G7, ROUND(CL7*$Q7, 2), "")</f>
        <v/>
      </c>
      <c r="CN7" s="9">
        <f>IF(8&lt;=$G7, $N7, "")</f>
        <v/>
      </c>
      <c r="CO7" s="9">
        <f>IF(8&lt;=$G7, CN7-CM7, "")</f>
        <v/>
      </c>
      <c r="CP7" s="9">
        <f>IF(8&lt;=$G7, CL7-CO7, "")</f>
        <v/>
      </c>
      <c r="CQ7" s="9">
        <f>IF(8&lt;=$G7, ROUND(CI7*$Q7, 2), "")</f>
        <v/>
      </c>
      <c r="CR7" s="9">
        <f>IF(8&lt;=$G7, CI7+CQ7, "")</f>
        <v/>
      </c>
      <c r="CS7" s="9">
        <f>IF(8&lt;=$G7, CM7+CQ7, "")</f>
        <v/>
      </c>
      <c r="CT7" s="9">
        <f>IF(8&lt;=$G7, ($G7-8)*$N7, "")</f>
        <v/>
      </c>
      <c r="CU7" s="9">
        <f>IF(9&lt;=$G7, CP7, "")</f>
        <v/>
      </c>
      <c r="CV7" s="9">
        <f>IF(9&lt;=$G7, ROUND(CU7*$Q7, 2), "")</f>
        <v/>
      </c>
      <c r="CW7" s="9">
        <f>IF(9&lt;=$G7, $N7, "")</f>
        <v/>
      </c>
      <c r="CX7" s="9">
        <f>IF(9&lt;=$G7, CW7-CV7, "")</f>
        <v/>
      </c>
      <c r="CY7" s="9">
        <f>IF(9&lt;=$G7, CU7-CX7, "")</f>
        <v/>
      </c>
      <c r="CZ7" s="9">
        <f>IF(9&lt;=$G7, ROUND(CR7*$Q7, 2), "")</f>
        <v/>
      </c>
      <c r="DA7" s="9">
        <f>IF(9&lt;=$G7, CR7+CZ7, "")</f>
        <v/>
      </c>
      <c r="DB7" s="9">
        <f>IF(9&lt;=$G7, CV7+CZ7, "")</f>
        <v/>
      </c>
      <c r="DC7" s="9">
        <f>IF(9&lt;=$G7, ($G7-9)*$N7, "")</f>
        <v/>
      </c>
      <c r="DD7" s="9">
        <f>IF(10&lt;=$G7, CY7, "")</f>
        <v/>
      </c>
      <c r="DE7" s="9">
        <f>IF(10&lt;=$G7, ROUND(DD7*$Q7, 2), "")</f>
        <v/>
      </c>
      <c r="DF7" s="9">
        <f>IF(10&lt;=$G7, $N7, "")</f>
        <v/>
      </c>
      <c r="DG7" s="9">
        <f>IF(10&lt;=$G7, DF7-DE7, "")</f>
        <v/>
      </c>
      <c r="DH7" s="9">
        <f>IF(10&lt;=$G7, DD7-DG7, "")</f>
        <v/>
      </c>
      <c r="DI7" s="9">
        <f>IF(10&lt;=$G7, ROUND(DA7*$Q7, 2), "")</f>
        <v/>
      </c>
      <c r="DJ7" s="9">
        <f>IF(10&lt;=$G7, DA7+DI7, "")</f>
        <v/>
      </c>
      <c r="DK7" s="9">
        <f>IF(10&lt;=$G7, DE7+DI7, "")</f>
        <v/>
      </c>
      <c r="DL7" s="9">
        <f>IF(10&lt;=$G7, ($G7-10)*$N7, "")</f>
        <v/>
      </c>
      <c r="DM7" s="9">
        <f>IF(11&lt;=$G7, DH7, "")</f>
        <v/>
      </c>
      <c r="DN7" s="9">
        <f>IF(11&lt;=$G7, ROUND(DM7*$Q7, 2), "")</f>
        <v/>
      </c>
      <c r="DO7" s="9">
        <f>IF(11&lt;=$G7, $N7, "")</f>
        <v/>
      </c>
      <c r="DP7" s="9">
        <f>IF(11&lt;=$G7, DO7-DN7, "")</f>
        <v/>
      </c>
      <c r="DQ7" s="9">
        <f>IF(11&lt;=$G7, DM7-DP7, "")</f>
        <v/>
      </c>
      <c r="DR7" s="9">
        <f>IF(11&lt;=$G7, ROUND(DJ7*$Q7, 2), "")</f>
        <v/>
      </c>
      <c r="DS7" s="9">
        <f>IF(11&lt;=$G7, DJ7+DR7, "")</f>
        <v/>
      </c>
      <c r="DT7" s="9">
        <f>IF(11&lt;=$G7, DN7+DR7, "")</f>
        <v/>
      </c>
      <c r="DU7" s="9">
        <f>IF(11&lt;=$G7, ($G7-11)*$N7, "")</f>
        <v/>
      </c>
      <c r="DV7" s="9">
        <f>IF(12&lt;=$G7, DQ7, "")</f>
        <v/>
      </c>
      <c r="DW7" s="9">
        <f>IF(12&lt;=$G7, ROUND(DV7*$Q7, 2), "")</f>
        <v/>
      </c>
      <c r="DX7" s="9">
        <f>IF(12&lt;=$G7, $N7, "")</f>
        <v/>
      </c>
      <c r="DY7" s="9">
        <f>IF(12&lt;=$G7, DX7-DW7, "")</f>
        <v/>
      </c>
      <c r="DZ7" s="9">
        <f>IF(12&lt;=$G7, DV7-DY7, "")</f>
        <v/>
      </c>
      <c r="EA7" s="9">
        <f>IF(12&lt;=$G7, ROUND(DS7*$Q7, 2), "")</f>
        <v/>
      </c>
      <c r="EB7" s="9">
        <f>IF(12&lt;=$G7, DS7+EA7, "")</f>
        <v/>
      </c>
      <c r="EC7" s="9">
        <f>IF(12&lt;=$G7, DW7+EA7, "")</f>
        <v/>
      </c>
      <c r="ED7" s="9">
        <f>IF(12&lt;=$G7, ($G7-12)*$N7, "")</f>
        <v/>
      </c>
      <c r="EE7" s="9">
        <f>IF(13&lt;=$G7, DZ7, "")</f>
        <v/>
      </c>
      <c r="EF7" s="9">
        <f>IF(13&lt;=$G7, ROUND(EE7*$Q7, 2), "")</f>
        <v/>
      </c>
      <c r="EG7" s="9">
        <f>IF(13&lt;=$G7, $N7, "")</f>
        <v/>
      </c>
      <c r="EH7" s="9">
        <f>IF(13&lt;=$G7, EG7-EF7, "")</f>
        <v/>
      </c>
      <c r="EI7" s="9">
        <f>IF(13&lt;=$G7, EE7-EH7, "")</f>
        <v/>
      </c>
      <c r="EJ7" s="9">
        <f>IF(13&lt;=$G7, ROUND(EB7*$Q7, 2), "")</f>
        <v/>
      </c>
      <c r="EK7" s="9">
        <f>IF(13&lt;=$G7, EB7+EJ7, "")</f>
        <v/>
      </c>
      <c r="EL7" s="9">
        <f>IF(13&lt;=$G7, EF7+EJ7, "")</f>
        <v/>
      </c>
      <c r="EM7" s="9">
        <f>IF(13&lt;=$G7, ($G7-13)*$N7, "")</f>
        <v/>
      </c>
      <c r="EN7" s="9">
        <f>IF(14&lt;=$G7, EI7, "")</f>
        <v/>
      </c>
      <c r="EO7" s="9">
        <f>IF(14&lt;=$G7, ROUND(EN7*$Q7, 2), "")</f>
        <v/>
      </c>
      <c r="EP7" s="9">
        <f>IF(14&lt;=$G7, $N7, "")</f>
        <v/>
      </c>
      <c r="EQ7" s="9">
        <f>IF(14&lt;=$G7, EP7-EO7, "")</f>
        <v/>
      </c>
      <c r="ER7" s="9">
        <f>IF(14&lt;=$G7, EN7-EQ7, "")</f>
        <v/>
      </c>
      <c r="ES7" s="9">
        <f>IF(14&lt;=$G7, ROUND(EK7*$Q7, 2), "")</f>
        <v/>
      </c>
      <c r="ET7" s="9">
        <f>IF(14&lt;=$G7, EK7+ES7, "")</f>
        <v/>
      </c>
      <c r="EU7" s="9">
        <f>IF(14&lt;=$G7, EO7+ES7, "")</f>
        <v/>
      </c>
      <c r="EV7" s="9">
        <f>IF(14&lt;=$G7, ($G7-14)*$N7, "")</f>
        <v/>
      </c>
      <c r="EW7" s="9">
        <f>IF(15&lt;=$G7, ER7, "")</f>
        <v/>
      </c>
      <c r="EX7" s="9">
        <f>IF(15&lt;=$G7, ROUND(EW7*$Q7, 2), "")</f>
        <v/>
      </c>
      <c r="EY7" s="9">
        <f>IF(15&lt;=$G7, $N7, "")</f>
        <v/>
      </c>
      <c r="EZ7" s="9">
        <f>IF(15&lt;=$G7, EY7-EX7, "")</f>
        <v/>
      </c>
      <c r="FA7" s="9">
        <f>IF(15&lt;=$G7, EW7-EZ7, "")</f>
        <v/>
      </c>
      <c r="FB7" s="9">
        <f>IF(15&lt;=$G7, ROUND(ET7*$Q7, 2), "")</f>
        <v/>
      </c>
      <c r="FC7" s="9">
        <f>IF(15&lt;=$G7, ET7+FB7, "")</f>
        <v/>
      </c>
      <c r="FD7" s="9">
        <f>IF(15&lt;=$G7, EX7+FB7, "")</f>
        <v/>
      </c>
      <c r="FE7" s="9">
        <f>IF(15&lt;=$G7, ($G7-15)*$N7, "")</f>
        <v/>
      </c>
      <c r="FF7" s="9">
        <f>IF(16&lt;=$G7, FA7, "")</f>
        <v/>
      </c>
      <c r="FG7" s="9">
        <f>IF(16&lt;=$G7, ROUND(FF7*$Q7, 2), "")</f>
        <v/>
      </c>
      <c r="FH7" s="9">
        <f>IF(16&lt;=$G7, $N7, "")</f>
        <v/>
      </c>
      <c r="FI7" s="9">
        <f>IF(16&lt;=$G7, FH7-FG7, "")</f>
        <v/>
      </c>
      <c r="FJ7" s="9">
        <f>IF(16&lt;=$G7, FF7-FI7, "")</f>
        <v/>
      </c>
      <c r="FK7" s="9">
        <f>IF(16&lt;=$G7, ROUND(FC7*$Q7, 2), "")</f>
        <v/>
      </c>
      <c r="FL7" s="9">
        <f>IF(16&lt;=$G7, FC7+FK7, "")</f>
        <v/>
      </c>
      <c r="FM7" s="9">
        <f>IF(16&lt;=$G7, FG7+FK7, "")</f>
        <v/>
      </c>
      <c r="FN7" s="9">
        <f>IF(16&lt;=$G7, ($G7-16)*$N7, "")</f>
        <v/>
      </c>
      <c r="FO7" s="9">
        <f>IF(17&lt;=$G7, FJ7, "")</f>
        <v/>
      </c>
      <c r="FP7" s="9">
        <f>IF(17&lt;=$G7, ROUND(FO7*$Q7, 2), "")</f>
        <v/>
      </c>
      <c r="FQ7" s="9">
        <f>IF(17&lt;=$G7, $N7, "")</f>
        <v/>
      </c>
      <c r="FR7" s="9">
        <f>IF(17&lt;=$G7, FQ7-FP7, "")</f>
        <v/>
      </c>
      <c r="FS7" s="9">
        <f>IF(17&lt;=$G7, FO7-FR7, "")</f>
        <v/>
      </c>
      <c r="FT7" s="9">
        <f>IF(17&lt;=$G7, ROUND(FL7*$Q7, 2), "")</f>
        <v/>
      </c>
      <c r="FU7" s="9">
        <f>IF(17&lt;=$G7, FL7+FT7, "")</f>
        <v/>
      </c>
      <c r="FV7" s="9">
        <f>IF(17&lt;=$G7, FP7+FT7, "")</f>
        <v/>
      </c>
      <c r="FW7" s="9">
        <f>IF(17&lt;=$G7, ($G7-17)*$N7, "")</f>
        <v/>
      </c>
      <c r="FX7" s="9">
        <f>IF(18&lt;=$G7, FS7, "")</f>
        <v/>
      </c>
      <c r="FY7" s="9">
        <f>IF(18&lt;=$G7, ROUND(FX7*$Q7, 2), "")</f>
        <v/>
      </c>
      <c r="FZ7" s="9">
        <f>IF(18&lt;=$G7, $N7, "")</f>
        <v/>
      </c>
      <c r="GA7" s="9">
        <f>IF(18&lt;=$G7, FZ7-FY7, "")</f>
        <v/>
      </c>
      <c r="GB7" s="9">
        <f>IF(18&lt;=$G7, FX7-GA7, "")</f>
        <v/>
      </c>
      <c r="GC7" s="9">
        <f>IF(18&lt;=$G7, ROUND(FU7*$Q7, 2), "")</f>
        <v/>
      </c>
      <c r="GD7" s="9">
        <f>IF(18&lt;=$G7, FU7+GC7, "")</f>
        <v/>
      </c>
      <c r="GE7" s="9">
        <f>IF(18&lt;=$G7, FY7+GC7, "")</f>
        <v/>
      </c>
      <c r="GF7" s="9">
        <f>IF(18&lt;=$G7, ($G7-18)*$N7, "")</f>
        <v/>
      </c>
      <c r="GG7" s="9">
        <f>IF(19&lt;=$G7, GB7, "")</f>
        <v/>
      </c>
      <c r="GH7" s="9">
        <f>IF(19&lt;=$G7, ROUND(GG7*$Q7, 2), "")</f>
        <v/>
      </c>
      <c r="GI7" s="9">
        <f>IF(19&lt;=$G7, $N7, "")</f>
        <v/>
      </c>
      <c r="GJ7" s="9">
        <f>IF(19&lt;=$G7, GI7-GH7, "")</f>
        <v/>
      </c>
      <c r="GK7" s="9">
        <f>IF(19&lt;=$G7, GG7-GJ7, "")</f>
        <v/>
      </c>
      <c r="GL7" s="9">
        <f>IF(19&lt;=$G7, ROUND(GD7*$Q7, 2), "")</f>
        <v/>
      </c>
      <c r="GM7" s="9">
        <f>IF(19&lt;=$G7, GD7+GL7, "")</f>
        <v/>
      </c>
      <c r="GN7" s="9">
        <f>IF(19&lt;=$G7, GH7+GL7, "")</f>
        <v/>
      </c>
      <c r="GO7" s="9">
        <f>IF(19&lt;=$G7, ($G7-19)*$N7, "")</f>
        <v/>
      </c>
      <c r="GP7" s="9">
        <f>IF(20&lt;=$G7, GK7, "")</f>
        <v/>
      </c>
      <c r="GQ7" s="9">
        <f>IF(20&lt;=$G7, ROUND(GP7*$Q7, 2), "")</f>
        <v/>
      </c>
      <c r="GR7" s="9">
        <f>IF(20&lt;=$G7, $N7, "")</f>
        <v/>
      </c>
      <c r="GS7" s="9">
        <f>IF(20&lt;=$G7, GR7-GQ7, "")</f>
        <v/>
      </c>
      <c r="GT7" s="9">
        <f>IF(20&lt;=$G7, GP7-GS7, "")</f>
        <v/>
      </c>
      <c r="GU7" s="9">
        <f>IF(20&lt;=$G7, ROUND(GM7*$Q7, 2), "")</f>
        <v/>
      </c>
      <c r="GV7" s="9">
        <f>IF(20&lt;=$G7, GM7+GU7, "")</f>
        <v/>
      </c>
      <c r="GW7" s="9">
        <f>IF(20&lt;=$G7, GQ7+GU7, "")</f>
        <v/>
      </c>
      <c r="GX7" s="9">
        <f>IF(20&lt;=$G7, ($G7-20)*$N7, "")</f>
        <v/>
      </c>
      <c r="GY7" s="9">
        <f>IF(21&lt;=$G7, GT7, "")</f>
        <v/>
      </c>
      <c r="GZ7" s="9">
        <f>IF(21&lt;=$G7, ROUND(GY7*$Q7, 2), "")</f>
        <v/>
      </c>
      <c r="HA7" s="9">
        <f>IF(21&lt;=$G7, $N7, "")</f>
        <v/>
      </c>
      <c r="HB7" s="9">
        <f>IF(21&lt;=$G7, HA7-GZ7, "")</f>
        <v/>
      </c>
      <c r="HC7" s="9">
        <f>IF(21&lt;=$G7, GY7-HB7, "")</f>
        <v/>
      </c>
      <c r="HD7" s="9">
        <f>IF(21&lt;=$G7, ROUND(GV7*$Q7, 2), "")</f>
        <v/>
      </c>
      <c r="HE7" s="9">
        <f>IF(21&lt;=$G7, GV7+HD7, "")</f>
        <v/>
      </c>
      <c r="HF7" s="9">
        <f>IF(21&lt;=$G7, GZ7+HD7, "")</f>
        <v/>
      </c>
      <c r="HG7" s="9">
        <f>IF(21&lt;=$G7, ($G7-21)*$N7, "")</f>
        <v/>
      </c>
      <c r="HH7" s="9">
        <f>IF(22&lt;=$G7, HC7, "")</f>
        <v/>
      </c>
      <c r="HI7" s="9">
        <f>IF(22&lt;=$G7, ROUND(HH7*$Q7, 2), "")</f>
        <v/>
      </c>
      <c r="HJ7" s="9">
        <f>IF(22&lt;=$G7, $N7, "")</f>
        <v/>
      </c>
      <c r="HK7" s="9">
        <f>IF(22&lt;=$G7, HJ7-HI7, "")</f>
        <v/>
      </c>
      <c r="HL7" s="9">
        <f>IF(22&lt;=$G7, HH7-HK7, "")</f>
        <v/>
      </c>
      <c r="HM7" s="9">
        <f>IF(22&lt;=$G7, ROUND(HE7*$Q7, 2), "")</f>
        <v/>
      </c>
      <c r="HN7" s="9">
        <f>IF(22&lt;=$G7, HE7+HM7, "")</f>
        <v/>
      </c>
      <c r="HO7" s="9">
        <f>IF(22&lt;=$G7, HI7+HM7, "")</f>
        <v/>
      </c>
      <c r="HP7" s="9">
        <f>IF(22&lt;=$G7, ($G7-22)*$N7, "")</f>
        <v/>
      </c>
      <c r="HQ7" s="9">
        <f>IF(23&lt;=$G7, HL7, "")</f>
        <v/>
      </c>
      <c r="HR7" s="9">
        <f>IF(23&lt;=$G7, ROUND(HQ7*$Q7, 2), "")</f>
        <v/>
      </c>
      <c r="HS7" s="9">
        <f>IF(23&lt;=$G7, $N7, "")</f>
        <v/>
      </c>
      <c r="HT7" s="9">
        <f>IF(23&lt;=$G7, HS7-HR7, "")</f>
        <v/>
      </c>
      <c r="HU7" s="9">
        <f>IF(23&lt;=$G7, HQ7-HT7, "")</f>
        <v/>
      </c>
      <c r="HV7" s="9">
        <f>IF(23&lt;=$G7, ROUND(HN7*$Q7, 2), "")</f>
        <v/>
      </c>
      <c r="HW7" s="9">
        <f>IF(23&lt;=$G7, HN7+HV7, "")</f>
        <v/>
      </c>
      <c r="HX7" s="9">
        <f>IF(23&lt;=$G7, HR7+HV7, "")</f>
        <v/>
      </c>
      <c r="HY7" s="9">
        <f>IF(23&lt;=$G7, ($G7-23)*$N7, "")</f>
        <v/>
      </c>
      <c r="HZ7" s="9">
        <f>IF(24&lt;=$G7, HU7, "")</f>
        <v/>
      </c>
      <c r="IA7" s="9">
        <f>IF(24&lt;=$G7, ROUND(HZ7*$Q7, 2), "")</f>
        <v/>
      </c>
      <c r="IB7" s="9">
        <f>IF(24&lt;=$G7, $N7, "")</f>
        <v/>
      </c>
      <c r="IC7" s="9">
        <f>IF(24&lt;=$G7, IB7-IA7, "")</f>
        <v/>
      </c>
      <c r="ID7" s="9">
        <f>IF(24&lt;=$G7, HZ7-IC7, "")</f>
        <v/>
      </c>
      <c r="IE7" s="9">
        <f>IF(24&lt;=$G7, ROUND(HW7*$Q7, 2), "")</f>
        <v/>
      </c>
      <c r="IF7" s="9">
        <f>IF(24&lt;=$G7, HW7+IE7, "")</f>
        <v/>
      </c>
      <c r="IG7" s="9">
        <f>IF(24&lt;=$G7, IA7+IE7, "")</f>
        <v/>
      </c>
      <c r="IH7" s="9">
        <f>IF(24&lt;=$G7, ($G7-24)*$N7, "")</f>
        <v/>
      </c>
      <c r="II7" s="9">
        <f>IF(25&lt;=$G7, ID7, "")</f>
        <v/>
      </c>
      <c r="IJ7" s="9">
        <f>IF(25&lt;=$G7, ROUND(II7*$Q7, 2), "")</f>
        <v/>
      </c>
      <c r="IK7" s="9">
        <f>IF(25&lt;=$G7, $N7, "")</f>
        <v/>
      </c>
      <c r="IL7" s="9">
        <f>IF(25&lt;=$G7, IK7-IJ7, "")</f>
        <v/>
      </c>
      <c r="IM7" s="9">
        <f>IF(25&lt;=$G7, II7-IL7, "")</f>
        <v/>
      </c>
      <c r="IN7" s="9">
        <f>IF(25&lt;=$G7, ROUND(IF7*$Q7, 2), "")</f>
        <v/>
      </c>
      <c r="IO7" s="9">
        <f>IF(25&lt;=$G7, IF7+IN7, "")</f>
        <v/>
      </c>
      <c r="IP7" s="9">
        <f>IF(25&lt;=$G7, IJ7+IN7, "")</f>
        <v/>
      </c>
      <c r="IQ7" s="9">
        <f>IF(25&lt;=$G7, ($G7-25)*$N7, "")</f>
        <v/>
      </c>
      <c r="IR7" s="9">
        <f>IF(26&lt;=$G7, IM7, "")</f>
        <v/>
      </c>
      <c r="IS7" s="9">
        <f>IF(26&lt;=$G7, ROUND(IR7*$Q7, 2), "")</f>
        <v/>
      </c>
      <c r="IT7" s="9">
        <f>IF(26&lt;=$G7, $N7, "")</f>
        <v/>
      </c>
      <c r="IU7" s="9">
        <f>IF(26&lt;=$G7, IT7-IS7, "")</f>
        <v/>
      </c>
      <c r="IV7" s="9">
        <f>IF(26&lt;=$G7, IR7-IU7, "")</f>
        <v/>
      </c>
      <c r="IW7" s="9">
        <f>IF(26&lt;=$G7, ROUND(IO7*$Q7, 2), "")</f>
        <v/>
      </c>
      <c r="IX7" s="9">
        <f>IF(26&lt;=$G7, IO7+IW7, "")</f>
        <v/>
      </c>
      <c r="IY7" s="9">
        <f>IF(26&lt;=$G7, IS7+IW7, "")</f>
        <v/>
      </c>
      <c r="IZ7" s="9">
        <f>IF(26&lt;=$G7, ($G7-26)*$N7, "")</f>
        <v/>
      </c>
      <c r="JA7" s="9">
        <f>IF(27&lt;=$G7, IV7, "")</f>
        <v/>
      </c>
      <c r="JB7" s="9">
        <f>IF(27&lt;=$G7, ROUND(JA7*$Q7, 2), "")</f>
        <v/>
      </c>
      <c r="JC7" s="9">
        <f>IF(27&lt;=$G7, $N7, "")</f>
        <v/>
      </c>
      <c r="JD7" s="9">
        <f>IF(27&lt;=$G7, JC7-JB7, "")</f>
        <v/>
      </c>
      <c r="JE7" s="9">
        <f>IF(27&lt;=$G7, JA7-JD7, "")</f>
        <v/>
      </c>
      <c r="JF7" s="9">
        <f>IF(27&lt;=$G7, ROUND(IX7*$Q7, 2), "")</f>
        <v/>
      </c>
      <c r="JG7" s="9">
        <f>IF(27&lt;=$G7, IX7+JF7, "")</f>
        <v/>
      </c>
      <c r="JH7" s="9">
        <f>IF(27&lt;=$G7, JB7+JF7, "")</f>
        <v/>
      </c>
      <c r="JI7" s="9">
        <f>IF(27&lt;=$G7, ($G7-27)*$N7, "")</f>
        <v/>
      </c>
      <c r="JJ7" s="9">
        <f>IF(28&lt;=$G7, JE7, "")</f>
        <v/>
      </c>
      <c r="JK7" s="9">
        <f>IF(28&lt;=$G7, ROUND(JJ7*$Q7, 2), "")</f>
        <v/>
      </c>
      <c r="JL7" s="9">
        <f>IF(28&lt;=$G7, $N7, "")</f>
        <v/>
      </c>
      <c r="JM7" s="9">
        <f>IF(28&lt;=$G7, JL7-JK7, "")</f>
        <v/>
      </c>
      <c r="JN7" s="9">
        <f>IF(28&lt;=$G7, JJ7-JM7, "")</f>
        <v/>
      </c>
      <c r="JO7" s="9">
        <f>IF(28&lt;=$G7, ROUND(JG7*$Q7, 2), "")</f>
        <v/>
      </c>
      <c r="JP7" s="9">
        <f>IF(28&lt;=$G7, JG7+JO7, "")</f>
        <v/>
      </c>
      <c r="JQ7" s="9">
        <f>IF(28&lt;=$G7, JK7+JO7, "")</f>
        <v/>
      </c>
      <c r="JR7" s="9">
        <f>IF(28&lt;=$G7, ($G7-28)*$N7, "")</f>
        <v/>
      </c>
      <c r="JS7" s="9">
        <f>IF(29&lt;=$G7, JN7, "")</f>
        <v/>
      </c>
      <c r="JT7" s="9">
        <f>IF(29&lt;=$G7, ROUND(JS7*$Q7, 2), "")</f>
        <v/>
      </c>
      <c r="JU7" s="9">
        <f>IF(29&lt;=$G7, $N7, "")</f>
        <v/>
      </c>
      <c r="JV7" s="9">
        <f>IF(29&lt;=$G7, JU7-JT7, "")</f>
        <v/>
      </c>
      <c r="JW7" s="9">
        <f>IF(29&lt;=$G7, JS7-JV7, "")</f>
        <v/>
      </c>
      <c r="JX7" s="9">
        <f>IF(29&lt;=$G7, ROUND(JP7*$Q7, 2), "")</f>
        <v/>
      </c>
      <c r="JY7" s="9">
        <f>IF(29&lt;=$G7, JP7+JX7, "")</f>
        <v/>
      </c>
      <c r="JZ7" s="9">
        <f>IF(29&lt;=$G7, JT7+JX7, "")</f>
        <v/>
      </c>
      <c r="KA7" s="9">
        <f>IF(29&lt;=$G7, ($G7-29)*$N7, "")</f>
        <v/>
      </c>
      <c r="KB7" s="9">
        <f>IF(30&lt;=$G7, JW7, "")</f>
        <v/>
      </c>
      <c r="KC7" s="9">
        <f>IF(30&lt;=$G7, ROUND(KB7*$Q7, 2), "")</f>
        <v/>
      </c>
      <c r="KD7" s="9">
        <f>IF(30&lt;=$G7, $N7, "")</f>
        <v/>
      </c>
      <c r="KE7" s="9">
        <f>IF(30&lt;=$G7, KD7-KC7, "")</f>
        <v/>
      </c>
      <c r="KF7" s="9">
        <f>IF(30&lt;=$G7, KB7-KE7, "")</f>
        <v/>
      </c>
      <c r="KG7" s="9">
        <f>IF(30&lt;=$G7, ROUND(JY7*$Q7, 2), "")</f>
        <v/>
      </c>
      <c r="KH7" s="9">
        <f>IF(30&lt;=$G7, JY7+KG7, "")</f>
        <v/>
      </c>
      <c r="KI7" s="9">
        <f>IF(30&lt;=$G7, KC7+KG7, "")</f>
        <v/>
      </c>
      <c r="KJ7" s="9">
        <f>IF(30&lt;=$G7, ($G7-30)*$N7, "")</f>
        <v/>
      </c>
      <c r="KK7" s="9">
        <f>IF(31&lt;=$G7, KF7, "")</f>
        <v/>
      </c>
      <c r="KL7" s="9">
        <f>IF(31&lt;=$G7, ROUND(KK7*$Q7, 2), "")</f>
        <v/>
      </c>
      <c r="KM7" s="9">
        <f>IF(31&lt;=$G7, $N7, "")</f>
        <v/>
      </c>
      <c r="KN7" s="9">
        <f>IF(31&lt;=$G7, KM7-KL7, "")</f>
        <v/>
      </c>
      <c r="KO7" s="9">
        <f>IF(31&lt;=$G7, KK7-KN7, "")</f>
        <v/>
      </c>
      <c r="KP7" s="9">
        <f>IF(31&lt;=$G7, ROUND(KH7*$Q7, 2), "")</f>
        <v/>
      </c>
      <c r="KQ7" s="9">
        <f>IF(31&lt;=$G7, KH7+KP7, "")</f>
        <v/>
      </c>
      <c r="KR7" s="9">
        <f>IF(31&lt;=$G7, KL7+KP7, "")</f>
        <v/>
      </c>
      <c r="KS7" s="9">
        <f>IF(31&lt;=$G7, ($G7-31)*$N7, "")</f>
        <v/>
      </c>
      <c r="KT7" s="9">
        <f>IF(32&lt;=$G7, KO7, "")</f>
        <v/>
      </c>
      <c r="KU7" s="9">
        <f>IF(32&lt;=$G7, ROUND(KT7*$Q7, 2), "")</f>
        <v/>
      </c>
      <c r="KV7" s="9">
        <f>IF(32&lt;=$G7, $N7, "")</f>
        <v/>
      </c>
      <c r="KW7" s="9">
        <f>IF(32&lt;=$G7, KV7-KU7, "")</f>
        <v/>
      </c>
      <c r="KX7" s="9">
        <f>IF(32&lt;=$G7, KT7-KW7, "")</f>
        <v/>
      </c>
      <c r="KY7" s="9">
        <f>IF(32&lt;=$G7, ROUND(KQ7*$Q7, 2), "")</f>
        <v/>
      </c>
      <c r="KZ7" s="9">
        <f>IF(32&lt;=$G7, KQ7+KY7, "")</f>
        <v/>
      </c>
      <c r="LA7" s="9">
        <f>IF(32&lt;=$G7, KU7+KY7, "")</f>
        <v/>
      </c>
      <c r="LB7" s="9">
        <f>IF(32&lt;=$G7, ($G7-32)*$N7, "")</f>
        <v/>
      </c>
      <c r="LC7" s="9">
        <f>IF(33&lt;=$G7, KX7, "")</f>
        <v/>
      </c>
      <c r="LD7" s="9">
        <f>IF(33&lt;=$G7, ROUND(LC7*$Q7, 2), "")</f>
        <v/>
      </c>
      <c r="LE7" s="9">
        <f>IF(33&lt;=$G7, $N7, "")</f>
        <v/>
      </c>
      <c r="LF7" s="9">
        <f>IF(33&lt;=$G7, LE7-LD7, "")</f>
        <v/>
      </c>
      <c r="LG7" s="9">
        <f>IF(33&lt;=$G7, LC7-LF7, "")</f>
        <v/>
      </c>
      <c r="LH7" s="9">
        <f>IF(33&lt;=$G7, ROUND(KZ7*$Q7, 2), "")</f>
        <v/>
      </c>
      <c r="LI7" s="9">
        <f>IF(33&lt;=$G7, KZ7+LH7, "")</f>
        <v/>
      </c>
      <c r="LJ7" s="9">
        <f>IF(33&lt;=$G7, LD7+LH7, "")</f>
        <v/>
      </c>
      <c r="LK7" s="9">
        <f>IF(33&lt;=$G7, ($G7-33)*$N7, "")</f>
        <v/>
      </c>
      <c r="LL7" s="9">
        <f>IF(34&lt;=$G7, LG7, "")</f>
        <v/>
      </c>
      <c r="LM7" s="9">
        <f>IF(34&lt;=$G7, ROUND(LL7*$Q7, 2), "")</f>
        <v/>
      </c>
      <c r="LN7" s="9">
        <f>IF(34&lt;=$G7, $N7, "")</f>
        <v/>
      </c>
      <c r="LO7" s="9">
        <f>IF(34&lt;=$G7, LN7-LM7, "")</f>
        <v/>
      </c>
      <c r="LP7" s="9">
        <f>IF(34&lt;=$G7, LL7-LO7, "")</f>
        <v/>
      </c>
      <c r="LQ7" s="9">
        <f>IF(34&lt;=$G7, ROUND(LI7*$Q7, 2), "")</f>
        <v/>
      </c>
      <c r="LR7" s="9">
        <f>IF(34&lt;=$G7, LI7+LQ7, "")</f>
        <v/>
      </c>
      <c r="LS7" s="9">
        <f>IF(34&lt;=$G7, LM7+LQ7, "")</f>
        <v/>
      </c>
      <c r="LT7" s="9">
        <f>IF(34&lt;=$G7, ($G7-34)*$N7, "")</f>
        <v/>
      </c>
      <c r="LU7" s="9">
        <f>IF(35&lt;=$G7, LP7, "")</f>
        <v/>
      </c>
      <c r="LV7" s="9">
        <f>IF(35&lt;=$G7, ROUND(LU7*$Q7, 2), "")</f>
        <v/>
      </c>
      <c r="LW7" s="9">
        <f>IF(35&lt;=$G7, $N7, "")</f>
        <v/>
      </c>
      <c r="LX7" s="9">
        <f>IF(35&lt;=$G7, LW7-LV7, "")</f>
        <v/>
      </c>
      <c r="LY7" s="9">
        <f>IF(35&lt;=$G7, LU7-LX7, "")</f>
        <v/>
      </c>
      <c r="LZ7" s="9">
        <f>IF(35&lt;=$G7, ROUND(LR7*$Q7, 2), "")</f>
        <v/>
      </c>
      <c r="MA7" s="9">
        <f>IF(35&lt;=$G7, LR7+LZ7, "")</f>
        <v/>
      </c>
      <c r="MB7" s="9">
        <f>IF(35&lt;=$G7, LV7+LZ7, "")</f>
        <v/>
      </c>
      <c r="MC7" s="9">
        <f>IF(35&lt;=$G7, ($G7-35)*$N7, "")</f>
        <v/>
      </c>
      <c r="MD7" s="9">
        <f>IF(36&lt;=$G7, LY7, "")</f>
        <v/>
      </c>
      <c r="ME7" s="9">
        <f>IF(36&lt;=$G7, ROUND(MD7*$Q7, 2), "")</f>
        <v/>
      </c>
      <c r="MF7" s="9">
        <f>IF(36&lt;=$G7, $N7, "")</f>
        <v/>
      </c>
      <c r="MG7" s="9">
        <f>IF(36&lt;=$G7, MF7-ME7, "")</f>
        <v/>
      </c>
      <c r="MH7" s="9">
        <f>IF(36&lt;=$G7, MD7-MG7, "")</f>
        <v/>
      </c>
      <c r="MI7" s="9">
        <f>IF(36&lt;=$G7, ROUND(MA7*$Q7, 2), "")</f>
        <v/>
      </c>
      <c r="MJ7" s="9">
        <f>IF(36&lt;=$G7, MA7+MI7, "")</f>
        <v/>
      </c>
      <c r="MK7" s="9">
        <f>IF(36&lt;=$G7, ME7+MI7, "")</f>
        <v/>
      </c>
      <c r="ML7" s="9">
        <f>IF(36&lt;=$G7, ($G7-36)*$N7, "")</f>
        <v/>
      </c>
      <c r="MM7" s="9">
        <f>IF(37&lt;=$G7, MH7, "")</f>
        <v/>
      </c>
      <c r="MN7" s="9">
        <f>IF(37&lt;=$G7, ROUND(MM7*$Q7, 2), "")</f>
        <v/>
      </c>
      <c r="MO7" s="9">
        <f>IF(37&lt;=$G7, $N7, "")</f>
        <v/>
      </c>
      <c r="MP7" s="9">
        <f>IF(37&lt;=$G7, MO7-MN7, "")</f>
        <v/>
      </c>
      <c r="MQ7" s="9">
        <f>IF(37&lt;=$G7, MM7-MP7, "")</f>
        <v/>
      </c>
      <c r="MR7" s="9">
        <f>IF(37&lt;=$G7, ROUND(MJ7*$Q7, 2), "")</f>
        <v/>
      </c>
      <c r="MS7" s="9">
        <f>IF(37&lt;=$G7, MJ7+MR7, "")</f>
        <v/>
      </c>
      <c r="MT7" s="9">
        <f>IF(37&lt;=$G7, MN7+MR7, "")</f>
        <v/>
      </c>
      <c r="MU7" s="9">
        <f>IF(37&lt;=$G7, ($G7-37)*$N7, "")</f>
        <v/>
      </c>
      <c r="MV7" s="9">
        <f>IF(38&lt;=$G7, MQ7, "")</f>
        <v/>
      </c>
      <c r="MW7" s="9">
        <f>IF(38&lt;=$G7, ROUND(MV7*$Q7, 2), "")</f>
        <v/>
      </c>
      <c r="MX7" s="9">
        <f>IF(38&lt;=$G7, $N7, "")</f>
        <v/>
      </c>
      <c r="MY7" s="9">
        <f>IF(38&lt;=$G7, MX7-MW7, "")</f>
        <v/>
      </c>
      <c r="MZ7" s="9">
        <f>IF(38&lt;=$G7, MV7-MY7, "")</f>
        <v/>
      </c>
      <c r="NA7" s="9">
        <f>IF(38&lt;=$G7, ROUND(MS7*$Q7, 2), "")</f>
        <v/>
      </c>
      <c r="NB7" s="9">
        <f>IF(38&lt;=$G7, MS7+NA7, "")</f>
        <v/>
      </c>
      <c r="NC7" s="9">
        <f>IF(38&lt;=$G7, MW7+NA7, "")</f>
        <v/>
      </c>
      <c r="ND7" s="9">
        <f>IF(38&lt;=$G7, ($G7-38)*$N7, "")</f>
        <v/>
      </c>
      <c r="NE7" s="9">
        <f>IF(39&lt;=$G7, MZ7, "")</f>
        <v/>
      </c>
      <c r="NF7" s="9">
        <f>IF(39&lt;=$G7, ROUND(NE7*$Q7, 2), "")</f>
        <v/>
      </c>
      <c r="NG7" s="9">
        <f>IF(39&lt;=$G7, $N7, "")</f>
        <v/>
      </c>
      <c r="NH7" s="9">
        <f>IF(39&lt;=$G7, NG7-NF7, "")</f>
        <v/>
      </c>
      <c r="NI7" s="9">
        <f>IF(39&lt;=$G7, NE7-NH7, "")</f>
        <v/>
      </c>
      <c r="NJ7" s="9">
        <f>IF(39&lt;=$G7, ROUND(NB7*$Q7, 2), "")</f>
        <v/>
      </c>
      <c r="NK7" s="9">
        <f>IF(39&lt;=$G7, NB7+NJ7, "")</f>
        <v/>
      </c>
      <c r="NL7" s="9">
        <f>IF(39&lt;=$G7, NF7+NJ7, "")</f>
        <v/>
      </c>
      <c r="NM7" s="9">
        <f>IF(39&lt;=$G7, ($G7-39)*$N7, "")</f>
        <v/>
      </c>
      <c r="NN7" s="9">
        <f>IF(40&lt;=$G7, NI7, "")</f>
        <v/>
      </c>
      <c r="NO7" s="9">
        <f>IF(40&lt;=$G7, ROUND(NN7*$Q7, 2), "")</f>
        <v/>
      </c>
      <c r="NP7" s="9">
        <f>IF(40&lt;=$G7, $N7, "")</f>
        <v/>
      </c>
      <c r="NQ7" s="9">
        <f>IF(40&lt;=$G7, NP7-NO7, "")</f>
        <v/>
      </c>
      <c r="NR7" s="9">
        <f>IF(40&lt;=$G7, NN7-NQ7, "")</f>
        <v/>
      </c>
      <c r="NS7" s="9">
        <f>IF(40&lt;=$G7, ROUND(NK7*$Q7, 2), "")</f>
        <v/>
      </c>
      <c r="NT7" s="9">
        <f>IF(40&lt;=$G7, NK7+NS7, "")</f>
        <v/>
      </c>
      <c r="NU7" s="9">
        <f>IF(40&lt;=$G7, NO7+NS7, "")</f>
        <v/>
      </c>
      <c r="NV7" s="9">
        <f>IF(40&lt;=$G7, ($G7-40)*$N7, "")</f>
        <v/>
      </c>
      <c r="NW7" s="9">
        <f>IF(41&lt;=$G7, NR7, "")</f>
        <v/>
      </c>
      <c r="NX7" s="9">
        <f>IF(41&lt;=$G7, ROUND(NW7*$Q7, 2), "")</f>
        <v/>
      </c>
      <c r="NY7" s="9">
        <f>IF(41&lt;=$G7, $N7, "")</f>
        <v/>
      </c>
      <c r="NZ7" s="9">
        <f>IF(41&lt;=$G7, NY7-NX7, "")</f>
        <v/>
      </c>
      <c r="OA7" s="9">
        <f>IF(41&lt;=$G7, NW7-NZ7, "")</f>
        <v/>
      </c>
      <c r="OB7" s="9">
        <f>IF(41&lt;=$G7, ROUND(NT7*$Q7, 2), "")</f>
        <v/>
      </c>
      <c r="OC7" s="9">
        <f>IF(41&lt;=$G7, NT7+OB7, "")</f>
        <v/>
      </c>
      <c r="OD7" s="9">
        <f>IF(41&lt;=$G7, NX7+OB7, "")</f>
        <v/>
      </c>
      <c r="OE7" s="9">
        <f>IF(41&lt;=$G7, ($G7-41)*$N7, "")</f>
        <v/>
      </c>
      <c r="OF7" s="9">
        <f>IF(42&lt;=$G7, OA7, "")</f>
        <v/>
      </c>
      <c r="OG7" s="9">
        <f>IF(42&lt;=$G7, ROUND(OF7*$Q7, 2), "")</f>
        <v/>
      </c>
      <c r="OH7" s="9">
        <f>IF(42&lt;=$G7, $N7, "")</f>
        <v/>
      </c>
      <c r="OI7" s="9">
        <f>IF(42&lt;=$G7, OH7-OG7, "")</f>
        <v/>
      </c>
      <c r="OJ7" s="9">
        <f>IF(42&lt;=$G7, OF7-OI7, "")</f>
        <v/>
      </c>
      <c r="OK7" s="9">
        <f>IF(42&lt;=$G7, ROUND(OC7*$Q7, 2), "")</f>
        <v/>
      </c>
      <c r="OL7" s="9">
        <f>IF(42&lt;=$G7, OC7+OK7, "")</f>
        <v/>
      </c>
      <c r="OM7" s="9">
        <f>IF(42&lt;=$G7, OG7+OK7, "")</f>
        <v/>
      </c>
      <c r="ON7" s="9">
        <f>IF(42&lt;=$G7, ($G7-42)*$N7, "")</f>
        <v/>
      </c>
      <c r="OO7" s="9">
        <f>IF(43&lt;=$G7, OJ7, "")</f>
        <v/>
      </c>
      <c r="OP7" s="9">
        <f>IF(43&lt;=$G7, ROUND(OO7*$Q7, 2), "")</f>
        <v/>
      </c>
      <c r="OQ7" s="9">
        <f>IF(43&lt;=$G7, $N7, "")</f>
        <v/>
      </c>
      <c r="OR7" s="9">
        <f>IF(43&lt;=$G7, OQ7-OP7, "")</f>
        <v/>
      </c>
      <c r="OS7" s="9">
        <f>IF(43&lt;=$G7, OO7-OR7, "")</f>
        <v/>
      </c>
      <c r="OT7" s="9">
        <f>IF(43&lt;=$G7, ROUND(OL7*$Q7, 2), "")</f>
        <v/>
      </c>
      <c r="OU7" s="9">
        <f>IF(43&lt;=$G7, OL7+OT7, "")</f>
        <v/>
      </c>
      <c r="OV7" s="9">
        <f>IF(43&lt;=$G7, OP7+OT7, "")</f>
        <v/>
      </c>
      <c r="OW7" s="9">
        <f>IF(43&lt;=$G7, ($G7-43)*$N7, "")</f>
        <v/>
      </c>
      <c r="OX7" s="9">
        <f>IF(44&lt;=$G7, OS7, "")</f>
        <v/>
      </c>
      <c r="OY7" s="9">
        <f>IF(44&lt;=$G7, ROUND(OX7*$Q7, 2), "")</f>
        <v/>
      </c>
      <c r="OZ7" s="9">
        <f>IF(44&lt;=$G7, $N7, "")</f>
        <v/>
      </c>
      <c r="PA7" s="9">
        <f>IF(44&lt;=$G7, OZ7-OY7, "")</f>
        <v/>
      </c>
      <c r="PB7" s="9">
        <f>IF(44&lt;=$G7, OX7-PA7, "")</f>
        <v/>
      </c>
      <c r="PC7" s="9">
        <f>IF(44&lt;=$G7, ROUND(OU7*$Q7, 2), "")</f>
        <v/>
      </c>
      <c r="PD7" s="9">
        <f>IF(44&lt;=$G7, OU7+PC7, "")</f>
        <v/>
      </c>
      <c r="PE7" s="9">
        <f>IF(44&lt;=$G7, OY7+PC7, "")</f>
        <v/>
      </c>
      <c r="PF7" s="9">
        <f>IF(44&lt;=$G7, ($G7-44)*$N7, "")</f>
        <v/>
      </c>
      <c r="PG7" s="9">
        <f>IF(45&lt;=$G7, PB7, "")</f>
        <v/>
      </c>
      <c r="PH7" s="9">
        <f>IF(45&lt;=$G7, ROUND(PG7*$Q7, 2), "")</f>
        <v/>
      </c>
      <c r="PI7" s="9">
        <f>IF(45&lt;=$G7, $N7, "")</f>
        <v/>
      </c>
      <c r="PJ7" s="9">
        <f>IF(45&lt;=$G7, PI7-PH7, "")</f>
        <v/>
      </c>
      <c r="PK7" s="9">
        <f>IF(45&lt;=$G7, PG7-PJ7, "")</f>
        <v/>
      </c>
      <c r="PL7" s="9">
        <f>IF(45&lt;=$G7, ROUND(PD7*$Q7, 2), "")</f>
        <v/>
      </c>
      <c r="PM7" s="9">
        <f>IF(45&lt;=$G7, PD7+PL7, "")</f>
        <v/>
      </c>
      <c r="PN7" s="9">
        <f>IF(45&lt;=$G7, PH7+PL7, "")</f>
        <v/>
      </c>
      <c r="PO7" s="9">
        <f>IF(45&lt;=$G7, ($G7-45)*$N7, "")</f>
        <v/>
      </c>
      <c r="PP7" s="9">
        <f>IF(46&lt;=$G7, PK7, "")</f>
        <v/>
      </c>
      <c r="PQ7" s="9">
        <f>IF(46&lt;=$G7, ROUND(PP7*$Q7, 2), "")</f>
        <v/>
      </c>
      <c r="PR7" s="9">
        <f>IF(46&lt;=$G7, $N7, "")</f>
        <v/>
      </c>
      <c r="PS7" s="9">
        <f>IF(46&lt;=$G7, PR7-PQ7, "")</f>
        <v/>
      </c>
      <c r="PT7" s="9">
        <f>IF(46&lt;=$G7, PP7-PS7, "")</f>
        <v/>
      </c>
      <c r="PU7" s="9">
        <f>IF(46&lt;=$G7, ROUND(PM7*$Q7, 2), "")</f>
        <v/>
      </c>
      <c r="PV7" s="9">
        <f>IF(46&lt;=$G7, PM7+PU7, "")</f>
        <v/>
      </c>
      <c r="PW7" s="9">
        <f>IF(46&lt;=$G7, PQ7+PU7, "")</f>
        <v/>
      </c>
      <c r="PX7" s="9">
        <f>IF(46&lt;=$G7, ($G7-46)*$N7, "")</f>
        <v/>
      </c>
      <c r="PY7" s="9">
        <f>IF(47&lt;=$G7, PT7, "")</f>
        <v/>
      </c>
      <c r="PZ7" s="9">
        <f>IF(47&lt;=$G7, ROUND(PY7*$Q7, 2), "")</f>
        <v/>
      </c>
      <c r="QA7" s="9">
        <f>IF(47&lt;=$G7, $N7, "")</f>
        <v/>
      </c>
      <c r="QB7" s="9">
        <f>IF(47&lt;=$G7, QA7-PZ7, "")</f>
        <v/>
      </c>
      <c r="QC7" s="9">
        <f>IF(47&lt;=$G7, PY7-QB7, "")</f>
        <v/>
      </c>
      <c r="QD7" s="9">
        <f>IF(47&lt;=$G7, ROUND(PV7*$Q7, 2), "")</f>
        <v/>
      </c>
      <c r="QE7" s="9">
        <f>IF(47&lt;=$G7, PV7+QD7, "")</f>
        <v/>
      </c>
      <c r="QF7" s="9">
        <f>IF(47&lt;=$G7, PZ7+QD7, "")</f>
        <v/>
      </c>
      <c r="QG7" s="9">
        <f>IF(47&lt;=$G7, ($G7-47)*$N7, "")</f>
        <v/>
      </c>
      <c r="QH7" s="9">
        <f>IF(48&lt;=$G7, QC7, "")</f>
        <v/>
      </c>
      <c r="QI7" s="9">
        <f>IF(48&lt;=$G7, ROUND(QH7*$Q7, 2), "")</f>
        <v/>
      </c>
      <c r="QJ7" s="9">
        <f>IF(48&lt;=$G7, $N7, "")</f>
        <v/>
      </c>
      <c r="QK7" s="9">
        <f>IF(48&lt;=$G7, QJ7-QI7, "")</f>
        <v/>
      </c>
      <c r="QL7" s="9">
        <f>IF(48&lt;=$G7, QH7-QK7, "")</f>
        <v/>
      </c>
      <c r="QM7" s="9">
        <f>IF(48&lt;=$G7, ROUND(QE7*$Q7, 2), "")</f>
        <v/>
      </c>
      <c r="QN7" s="9">
        <f>IF(48&lt;=$G7, QE7+QM7, "")</f>
        <v/>
      </c>
      <c r="QO7" s="9">
        <f>IF(48&lt;=$G7, QI7+QM7, "")</f>
        <v/>
      </c>
      <c r="QP7" s="9">
        <f>IF(48&lt;=$G7, ($G7-48)*$N7, "")</f>
        <v/>
      </c>
    </row>
    <row r="8">
      <c r="A8" s="12" t="inlineStr">
        <is>
          <t>0506-0006</t>
        </is>
      </c>
      <c r="B8" s="13" t="inlineStr">
        <is>
          <t>Electronic Accounting Sa de Cv</t>
        </is>
      </c>
      <c r="C8" s="13" t="inlineStr">
        <is>
          <t>X5</t>
        </is>
      </c>
      <c r="D8" s="12" t="inlineStr">
        <is>
          <t>ACTIVO</t>
        </is>
      </c>
      <c r="E8" s="12" t="inlineStr">
        <is>
          <t>2024-01-10</t>
        </is>
      </c>
      <c r="F8" s="12" t="inlineStr">
        <is>
          <t>2027-01-10</t>
        </is>
      </c>
      <c r="G8" s="14" t="n">
        <v>36</v>
      </c>
      <c r="H8" s="15" t="n">
        <v>1622338.79</v>
      </c>
      <c r="I8" s="16" t="n">
        <v>0.1759</v>
      </c>
      <c r="J8" s="15">
        <f>ROUND(H8*I8, 2)</f>
        <v/>
      </c>
      <c r="K8" s="15">
        <f>ROUND(H8-J8, 2)</f>
        <v/>
      </c>
      <c r="L8" s="16" t="n">
        <v>0</v>
      </c>
      <c r="M8" s="15">
        <f>ROUND(H8*L8, 2)</f>
        <v/>
      </c>
      <c r="N8" s="15" t="n">
        <v>35607.45</v>
      </c>
      <c r="O8" s="16" t="n">
        <v>0.35</v>
      </c>
      <c r="P8" s="15">
        <f>ROUND(H8*O8, 2)</f>
        <v/>
      </c>
      <c r="Q8" s="17" t="n">
        <v>0.01430392</v>
      </c>
      <c r="R8" s="17">
        <f>RATE(G8, -N8, K8, -P8)</f>
        <v/>
      </c>
      <c r="S8" s="17">
        <f>ROUND(Q8*12, 8)</f>
        <v/>
      </c>
      <c r="T8" s="17">
        <f>ROUND(((1+Q8)^12)-1, 8)</f>
        <v/>
      </c>
      <c r="U8" s="15">
        <f>ROUND(PV(Q8, G8, 0, -P8), 2)</f>
        <v/>
      </c>
      <c r="V8" s="15">
        <f>SUMIF($AA$4:$QP$4, "Interes_Leasing", AA8:QP8)</f>
        <v/>
      </c>
      <c r="W8" s="15">
        <f>SUMIF($AA$4:$QP$4, "Interes_Residual", AA8:QP8)</f>
        <v/>
      </c>
      <c r="X8" s="15">
        <f>ROUND(V8+W8, 2)</f>
        <v/>
      </c>
      <c r="Y8" s="15">
        <f>ROUND((N8*G8+P8+M8)-K8, 2)</f>
        <v/>
      </c>
      <c r="Z8" s="16">
        <f>ROUND(Y8/K8, 4)</f>
        <v/>
      </c>
      <c r="AA8" s="15">
        <f>IF(1&lt;=$G8, $K8, "")</f>
        <v/>
      </c>
      <c r="AB8" s="15">
        <f>IF(1&lt;=$G8, ROUND(AA8*$Q8, 2), "")</f>
        <v/>
      </c>
      <c r="AC8" s="15">
        <f>IF(1&lt;=$G8, $N8, "")</f>
        <v/>
      </c>
      <c r="AD8" s="15">
        <f>IF(1&lt;=$G8, AC8-AB8, "")</f>
        <v/>
      </c>
      <c r="AE8" s="15">
        <f>IF(1&lt;=$G8, AA8-AD8, "")</f>
        <v/>
      </c>
      <c r="AF8" s="15">
        <f>IF(1&lt;=$G8, ROUND($U8*$Q8, 2), "")</f>
        <v/>
      </c>
      <c r="AG8" s="15">
        <f>IF(1&lt;=$G8, $U8+AF8, "")</f>
        <v/>
      </c>
      <c r="AH8" s="15">
        <f>IF(1&lt;=$G8, AB8+AF8, "")</f>
        <v/>
      </c>
      <c r="AI8" s="15">
        <f>IF(1&lt;=$G8, ($G8-1)*$N8, "")</f>
        <v/>
      </c>
      <c r="AJ8" s="15">
        <f>IF(2&lt;=$G8, AE8, "")</f>
        <v/>
      </c>
      <c r="AK8" s="15">
        <f>IF(2&lt;=$G8, ROUND(AJ8*$Q8, 2), "")</f>
        <v/>
      </c>
      <c r="AL8" s="15">
        <f>IF(2&lt;=$G8, $N8, "")</f>
        <v/>
      </c>
      <c r="AM8" s="15">
        <f>IF(2&lt;=$G8, AL8-AK8, "")</f>
        <v/>
      </c>
      <c r="AN8" s="15">
        <f>IF(2&lt;=$G8, AJ8-AM8, "")</f>
        <v/>
      </c>
      <c r="AO8" s="15">
        <f>IF(2&lt;=$G8, ROUND(AG8*$Q8, 2), "")</f>
        <v/>
      </c>
      <c r="AP8" s="15">
        <f>IF(2&lt;=$G8, AG8+AO8, "")</f>
        <v/>
      </c>
      <c r="AQ8" s="15">
        <f>IF(2&lt;=$G8, AK8+AO8, "")</f>
        <v/>
      </c>
      <c r="AR8" s="15">
        <f>IF(2&lt;=$G8, ($G8-2)*$N8, "")</f>
        <v/>
      </c>
      <c r="AS8" s="15">
        <f>IF(3&lt;=$G8, AN8, "")</f>
        <v/>
      </c>
      <c r="AT8" s="15">
        <f>IF(3&lt;=$G8, ROUND(AS8*$Q8, 2), "")</f>
        <v/>
      </c>
      <c r="AU8" s="15">
        <f>IF(3&lt;=$G8, $N8, "")</f>
        <v/>
      </c>
      <c r="AV8" s="15">
        <f>IF(3&lt;=$G8, AU8-AT8, "")</f>
        <v/>
      </c>
      <c r="AW8" s="15">
        <f>IF(3&lt;=$G8, AS8-AV8, "")</f>
        <v/>
      </c>
      <c r="AX8" s="15">
        <f>IF(3&lt;=$G8, ROUND(AP8*$Q8, 2), "")</f>
        <v/>
      </c>
      <c r="AY8" s="15">
        <f>IF(3&lt;=$G8, AP8+AX8, "")</f>
        <v/>
      </c>
      <c r="AZ8" s="15">
        <f>IF(3&lt;=$G8, AT8+AX8, "")</f>
        <v/>
      </c>
      <c r="BA8" s="15">
        <f>IF(3&lt;=$G8, ($G8-3)*$N8, "")</f>
        <v/>
      </c>
      <c r="BB8" s="15">
        <f>IF(4&lt;=$G8, AW8, "")</f>
        <v/>
      </c>
      <c r="BC8" s="15">
        <f>IF(4&lt;=$G8, ROUND(BB8*$Q8, 2), "")</f>
        <v/>
      </c>
      <c r="BD8" s="15">
        <f>IF(4&lt;=$G8, $N8, "")</f>
        <v/>
      </c>
      <c r="BE8" s="15">
        <f>IF(4&lt;=$G8, BD8-BC8, "")</f>
        <v/>
      </c>
      <c r="BF8" s="15">
        <f>IF(4&lt;=$G8, BB8-BE8, "")</f>
        <v/>
      </c>
      <c r="BG8" s="15">
        <f>IF(4&lt;=$G8, ROUND(AY8*$Q8, 2), "")</f>
        <v/>
      </c>
      <c r="BH8" s="15">
        <f>IF(4&lt;=$G8, AY8+BG8, "")</f>
        <v/>
      </c>
      <c r="BI8" s="15">
        <f>IF(4&lt;=$G8, BC8+BG8, "")</f>
        <v/>
      </c>
      <c r="BJ8" s="15">
        <f>IF(4&lt;=$G8, ($G8-4)*$N8, "")</f>
        <v/>
      </c>
      <c r="BK8" s="15">
        <f>IF(5&lt;=$G8, BF8, "")</f>
        <v/>
      </c>
      <c r="BL8" s="15">
        <f>IF(5&lt;=$G8, ROUND(BK8*$Q8, 2), "")</f>
        <v/>
      </c>
      <c r="BM8" s="15">
        <f>IF(5&lt;=$G8, $N8, "")</f>
        <v/>
      </c>
      <c r="BN8" s="15">
        <f>IF(5&lt;=$G8, BM8-BL8, "")</f>
        <v/>
      </c>
      <c r="BO8" s="15">
        <f>IF(5&lt;=$G8, BK8-BN8, "")</f>
        <v/>
      </c>
      <c r="BP8" s="15">
        <f>IF(5&lt;=$G8, ROUND(BH8*$Q8, 2), "")</f>
        <v/>
      </c>
      <c r="BQ8" s="15">
        <f>IF(5&lt;=$G8, BH8+BP8, "")</f>
        <v/>
      </c>
      <c r="BR8" s="15">
        <f>IF(5&lt;=$G8, BL8+BP8, "")</f>
        <v/>
      </c>
      <c r="BS8" s="15">
        <f>IF(5&lt;=$G8, ($G8-5)*$N8, "")</f>
        <v/>
      </c>
      <c r="BT8" s="15">
        <f>IF(6&lt;=$G8, BO8, "")</f>
        <v/>
      </c>
      <c r="BU8" s="15">
        <f>IF(6&lt;=$G8, ROUND(BT8*$Q8, 2), "")</f>
        <v/>
      </c>
      <c r="BV8" s="15">
        <f>IF(6&lt;=$G8, $N8, "")</f>
        <v/>
      </c>
      <c r="BW8" s="15">
        <f>IF(6&lt;=$G8, BV8-BU8, "")</f>
        <v/>
      </c>
      <c r="BX8" s="15">
        <f>IF(6&lt;=$G8, BT8-BW8, "")</f>
        <v/>
      </c>
      <c r="BY8" s="15">
        <f>IF(6&lt;=$G8, ROUND(BQ8*$Q8, 2), "")</f>
        <v/>
      </c>
      <c r="BZ8" s="15">
        <f>IF(6&lt;=$G8, BQ8+BY8, "")</f>
        <v/>
      </c>
      <c r="CA8" s="15">
        <f>IF(6&lt;=$G8, BU8+BY8, "")</f>
        <v/>
      </c>
      <c r="CB8" s="15">
        <f>IF(6&lt;=$G8, ($G8-6)*$N8, "")</f>
        <v/>
      </c>
      <c r="CC8" s="15">
        <f>IF(7&lt;=$G8, BX8, "")</f>
        <v/>
      </c>
      <c r="CD8" s="15">
        <f>IF(7&lt;=$G8, ROUND(CC8*$Q8, 2), "")</f>
        <v/>
      </c>
      <c r="CE8" s="15">
        <f>IF(7&lt;=$G8, $N8, "")</f>
        <v/>
      </c>
      <c r="CF8" s="15">
        <f>IF(7&lt;=$G8, CE8-CD8, "")</f>
        <v/>
      </c>
      <c r="CG8" s="15">
        <f>IF(7&lt;=$G8, CC8-CF8, "")</f>
        <v/>
      </c>
      <c r="CH8" s="15">
        <f>IF(7&lt;=$G8, ROUND(BZ8*$Q8, 2), "")</f>
        <v/>
      </c>
      <c r="CI8" s="15">
        <f>IF(7&lt;=$G8, BZ8+CH8, "")</f>
        <v/>
      </c>
      <c r="CJ8" s="15">
        <f>IF(7&lt;=$G8, CD8+CH8, "")</f>
        <v/>
      </c>
      <c r="CK8" s="15">
        <f>IF(7&lt;=$G8, ($G8-7)*$N8, "")</f>
        <v/>
      </c>
      <c r="CL8" s="15">
        <f>IF(8&lt;=$G8, CG8, "")</f>
        <v/>
      </c>
      <c r="CM8" s="15">
        <f>IF(8&lt;=$G8, ROUND(CL8*$Q8, 2), "")</f>
        <v/>
      </c>
      <c r="CN8" s="15">
        <f>IF(8&lt;=$G8, $N8, "")</f>
        <v/>
      </c>
      <c r="CO8" s="15">
        <f>IF(8&lt;=$G8, CN8-CM8, "")</f>
        <v/>
      </c>
      <c r="CP8" s="15">
        <f>IF(8&lt;=$G8, CL8-CO8, "")</f>
        <v/>
      </c>
      <c r="CQ8" s="15">
        <f>IF(8&lt;=$G8, ROUND(CI8*$Q8, 2), "")</f>
        <v/>
      </c>
      <c r="CR8" s="15">
        <f>IF(8&lt;=$G8, CI8+CQ8, "")</f>
        <v/>
      </c>
      <c r="CS8" s="15">
        <f>IF(8&lt;=$G8, CM8+CQ8, "")</f>
        <v/>
      </c>
      <c r="CT8" s="15">
        <f>IF(8&lt;=$G8, ($G8-8)*$N8, "")</f>
        <v/>
      </c>
      <c r="CU8" s="15">
        <f>IF(9&lt;=$G8, CP8, "")</f>
        <v/>
      </c>
      <c r="CV8" s="15">
        <f>IF(9&lt;=$G8, ROUND(CU8*$Q8, 2), "")</f>
        <v/>
      </c>
      <c r="CW8" s="15">
        <f>IF(9&lt;=$G8, $N8, "")</f>
        <v/>
      </c>
      <c r="CX8" s="15">
        <f>IF(9&lt;=$G8, CW8-CV8, "")</f>
        <v/>
      </c>
      <c r="CY8" s="15">
        <f>IF(9&lt;=$G8, CU8-CX8, "")</f>
        <v/>
      </c>
      <c r="CZ8" s="15">
        <f>IF(9&lt;=$G8, ROUND(CR8*$Q8, 2), "")</f>
        <v/>
      </c>
      <c r="DA8" s="15">
        <f>IF(9&lt;=$G8, CR8+CZ8, "")</f>
        <v/>
      </c>
      <c r="DB8" s="15">
        <f>IF(9&lt;=$G8, CV8+CZ8, "")</f>
        <v/>
      </c>
      <c r="DC8" s="15">
        <f>IF(9&lt;=$G8, ($G8-9)*$N8, "")</f>
        <v/>
      </c>
      <c r="DD8" s="15">
        <f>IF(10&lt;=$G8, CY8, "")</f>
        <v/>
      </c>
      <c r="DE8" s="15">
        <f>IF(10&lt;=$G8, ROUND(DD8*$Q8, 2), "")</f>
        <v/>
      </c>
      <c r="DF8" s="15">
        <f>IF(10&lt;=$G8, $N8, "")</f>
        <v/>
      </c>
      <c r="DG8" s="15">
        <f>IF(10&lt;=$G8, DF8-DE8, "")</f>
        <v/>
      </c>
      <c r="DH8" s="15">
        <f>IF(10&lt;=$G8, DD8-DG8, "")</f>
        <v/>
      </c>
      <c r="DI8" s="15">
        <f>IF(10&lt;=$G8, ROUND(DA8*$Q8, 2), "")</f>
        <v/>
      </c>
      <c r="DJ8" s="15">
        <f>IF(10&lt;=$G8, DA8+DI8, "")</f>
        <v/>
      </c>
      <c r="DK8" s="15">
        <f>IF(10&lt;=$G8, DE8+DI8, "")</f>
        <v/>
      </c>
      <c r="DL8" s="15">
        <f>IF(10&lt;=$G8, ($G8-10)*$N8, "")</f>
        <v/>
      </c>
      <c r="DM8" s="15">
        <f>IF(11&lt;=$G8, DH8, "")</f>
        <v/>
      </c>
      <c r="DN8" s="15">
        <f>IF(11&lt;=$G8, ROUND(DM8*$Q8, 2), "")</f>
        <v/>
      </c>
      <c r="DO8" s="15">
        <f>IF(11&lt;=$G8, $N8, "")</f>
        <v/>
      </c>
      <c r="DP8" s="15">
        <f>IF(11&lt;=$G8, DO8-DN8, "")</f>
        <v/>
      </c>
      <c r="DQ8" s="15">
        <f>IF(11&lt;=$G8, DM8-DP8, "")</f>
        <v/>
      </c>
      <c r="DR8" s="15">
        <f>IF(11&lt;=$G8, ROUND(DJ8*$Q8, 2), "")</f>
        <v/>
      </c>
      <c r="DS8" s="15">
        <f>IF(11&lt;=$G8, DJ8+DR8, "")</f>
        <v/>
      </c>
      <c r="DT8" s="15">
        <f>IF(11&lt;=$G8, DN8+DR8, "")</f>
        <v/>
      </c>
      <c r="DU8" s="15">
        <f>IF(11&lt;=$G8, ($G8-11)*$N8, "")</f>
        <v/>
      </c>
      <c r="DV8" s="15">
        <f>IF(12&lt;=$G8, DQ8, "")</f>
        <v/>
      </c>
      <c r="DW8" s="15">
        <f>IF(12&lt;=$G8, ROUND(DV8*$Q8, 2), "")</f>
        <v/>
      </c>
      <c r="DX8" s="15">
        <f>IF(12&lt;=$G8, $N8, "")</f>
        <v/>
      </c>
      <c r="DY8" s="15">
        <f>IF(12&lt;=$G8, DX8-DW8, "")</f>
        <v/>
      </c>
      <c r="DZ8" s="15">
        <f>IF(12&lt;=$G8, DV8-DY8, "")</f>
        <v/>
      </c>
      <c r="EA8" s="15">
        <f>IF(12&lt;=$G8, ROUND(DS8*$Q8, 2), "")</f>
        <v/>
      </c>
      <c r="EB8" s="15">
        <f>IF(12&lt;=$G8, DS8+EA8, "")</f>
        <v/>
      </c>
      <c r="EC8" s="15">
        <f>IF(12&lt;=$G8, DW8+EA8, "")</f>
        <v/>
      </c>
      <c r="ED8" s="15">
        <f>IF(12&lt;=$G8, ($G8-12)*$N8, "")</f>
        <v/>
      </c>
      <c r="EE8" s="15">
        <f>IF(13&lt;=$G8, DZ8, "")</f>
        <v/>
      </c>
      <c r="EF8" s="15">
        <f>IF(13&lt;=$G8, ROUND(EE8*$Q8, 2), "")</f>
        <v/>
      </c>
      <c r="EG8" s="15">
        <f>IF(13&lt;=$G8, $N8, "")</f>
        <v/>
      </c>
      <c r="EH8" s="15">
        <f>IF(13&lt;=$G8, EG8-EF8, "")</f>
        <v/>
      </c>
      <c r="EI8" s="15">
        <f>IF(13&lt;=$G8, EE8-EH8, "")</f>
        <v/>
      </c>
      <c r="EJ8" s="15">
        <f>IF(13&lt;=$G8, ROUND(EB8*$Q8, 2), "")</f>
        <v/>
      </c>
      <c r="EK8" s="15">
        <f>IF(13&lt;=$G8, EB8+EJ8, "")</f>
        <v/>
      </c>
      <c r="EL8" s="15">
        <f>IF(13&lt;=$G8, EF8+EJ8, "")</f>
        <v/>
      </c>
      <c r="EM8" s="15">
        <f>IF(13&lt;=$G8, ($G8-13)*$N8, "")</f>
        <v/>
      </c>
      <c r="EN8" s="15">
        <f>IF(14&lt;=$G8, EI8, "")</f>
        <v/>
      </c>
      <c r="EO8" s="15">
        <f>IF(14&lt;=$G8, ROUND(EN8*$Q8, 2), "")</f>
        <v/>
      </c>
      <c r="EP8" s="15">
        <f>IF(14&lt;=$G8, $N8, "")</f>
        <v/>
      </c>
      <c r="EQ8" s="15">
        <f>IF(14&lt;=$G8, EP8-EO8, "")</f>
        <v/>
      </c>
      <c r="ER8" s="15">
        <f>IF(14&lt;=$G8, EN8-EQ8, "")</f>
        <v/>
      </c>
      <c r="ES8" s="15">
        <f>IF(14&lt;=$G8, ROUND(EK8*$Q8, 2), "")</f>
        <v/>
      </c>
      <c r="ET8" s="15">
        <f>IF(14&lt;=$G8, EK8+ES8, "")</f>
        <v/>
      </c>
      <c r="EU8" s="15">
        <f>IF(14&lt;=$G8, EO8+ES8, "")</f>
        <v/>
      </c>
      <c r="EV8" s="15">
        <f>IF(14&lt;=$G8, ($G8-14)*$N8, "")</f>
        <v/>
      </c>
      <c r="EW8" s="15">
        <f>IF(15&lt;=$G8, ER8, "")</f>
        <v/>
      </c>
      <c r="EX8" s="15">
        <f>IF(15&lt;=$G8, ROUND(EW8*$Q8, 2), "")</f>
        <v/>
      </c>
      <c r="EY8" s="15">
        <f>IF(15&lt;=$G8, $N8, "")</f>
        <v/>
      </c>
      <c r="EZ8" s="15">
        <f>IF(15&lt;=$G8, EY8-EX8, "")</f>
        <v/>
      </c>
      <c r="FA8" s="15">
        <f>IF(15&lt;=$G8, EW8-EZ8, "")</f>
        <v/>
      </c>
      <c r="FB8" s="15">
        <f>IF(15&lt;=$G8, ROUND(ET8*$Q8, 2), "")</f>
        <v/>
      </c>
      <c r="FC8" s="15">
        <f>IF(15&lt;=$G8, ET8+FB8, "")</f>
        <v/>
      </c>
      <c r="FD8" s="15">
        <f>IF(15&lt;=$G8, EX8+FB8, "")</f>
        <v/>
      </c>
      <c r="FE8" s="15">
        <f>IF(15&lt;=$G8, ($G8-15)*$N8, "")</f>
        <v/>
      </c>
      <c r="FF8" s="15">
        <f>IF(16&lt;=$G8, FA8, "")</f>
        <v/>
      </c>
      <c r="FG8" s="15">
        <f>IF(16&lt;=$G8, ROUND(FF8*$Q8, 2), "")</f>
        <v/>
      </c>
      <c r="FH8" s="15">
        <f>IF(16&lt;=$G8, $N8, "")</f>
        <v/>
      </c>
      <c r="FI8" s="15">
        <f>IF(16&lt;=$G8, FH8-FG8, "")</f>
        <v/>
      </c>
      <c r="FJ8" s="15">
        <f>IF(16&lt;=$G8, FF8-FI8, "")</f>
        <v/>
      </c>
      <c r="FK8" s="15">
        <f>IF(16&lt;=$G8, ROUND(FC8*$Q8, 2), "")</f>
        <v/>
      </c>
      <c r="FL8" s="15">
        <f>IF(16&lt;=$G8, FC8+FK8, "")</f>
        <v/>
      </c>
      <c r="FM8" s="15">
        <f>IF(16&lt;=$G8, FG8+FK8, "")</f>
        <v/>
      </c>
      <c r="FN8" s="15">
        <f>IF(16&lt;=$G8, ($G8-16)*$N8, "")</f>
        <v/>
      </c>
      <c r="FO8" s="15">
        <f>IF(17&lt;=$G8, FJ8, "")</f>
        <v/>
      </c>
      <c r="FP8" s="15">
        <f>IF(17&lt;=$G8, ROUND(FO8*$Q8, 2), "")</f>
        <v/>
      </c>
      <c r="FQ8" s="15">
        <f>IF(17&lt;=$G8, $N8, "")</f>
        <v/>
      </c>
      <c r="FR8" s="15">
        <f>IF(17&lt;=$G8, FQ8-FP8, "")</f>
        <v/>
      </c>
      <c r="FS8" s="15">
        <f>IF(17&lt;=$G8, FO8-FR8, "")</f>
        <v/>
      </c>
      <c r="FT8" s="15">
        <f>IF(17&lt;=$G8, ROUND(FL8*$Q8, 2), "")</f>
        <v/>
      </c>
      <c r="FU8" s="15">
        <f>IF(17&lt;=$G8, FL8+FT8, "")</f>
        <v/>
      </c>
      <c r="FV8" s="15">
        <f>IF(17&lt;=$G8, FP8+FT8, "")</f>
        <v/>
      </c>
      <c r="FW8" s="15">
        <f>IF(17&lt;=$G8, ($G8-17)*$N8, "")</f>
        <v/>
      </c>
      <c r="FX8" s="15">
        <f>IF(18&lt;=$G8, FS8, "")</f>
        <v/>
      </c>
      <c r="FY8" s="15">
        <f>IF(18&lt;=$G8, ROUND(FX8*$Q8, 2), "")</f>
        <v/>
      </c>
      <c r="FZ8" s="15">
        <f>IF(18&lt;=$G8, $N8, "")</f>
        <v/>
      </c>
      <c r="GA8" s="15">
        <f>IF(18&lt;=$G8, FZ8-FY8, "")</f>
        <v/>
      </c>
      <c r="GB8" s="15">
        <f>IF(18&lt;=$G8, FX8-GA8, "")</f>
        <v/>
      </c>
      <c r="GC8" s="15">
        <f>IF(18&lt;=$G8, ROUND(FU8*$Q8, 2), "")</f>
        <v/>
      </c>
      <c r="GD8" s="15">
        <f>IF(18&lt;=$G8, FU8+GC8, "")</f>
        <v/>
      </c>
      <c r="GE8" s="15">
        <f>IF(18&lt;=$G8, FY8+GC8, "")</f>
        <v/>
      </c>
      <c r="GF8" s="15">
        <f>IF(18&lt;=$G8, ($G8-18)*$N8, "")</f>
        <v/>
      </c>
      <c r="GG8" s="15">
        <f>IF(19&lt;=$G8, GB8, "")</f>
        <v/>
      </c>
      <c r="GH8" s="15">
        <f>IF(19&lt;=$G8, ROUND(GG8*$Q8, 2), "")</f>
        <v/>
      </c>
      <c r="GI8" s="15">
        <f>IF(19&lt;=$G8, $N8, "")</f>
        <v/>
      </c>
      <c r="GJ8" s="15">
        <f>IF(19&lt;=$G8, GI8-GH8, "")</f>
        <v/>
      </c>
      <c r="GK8" s="15">
        <f>IF(19&lt;=$G8, GG8-GJ8, "")</f>
        <v/>
      </c>
      <c r="GL8" s="15">
        <f>IF(19&lt;=$G8, ROUND(GD8*$Q8, 2), "")</f>
        <v/>
      </c>
      <c r="GM8" s="15">
        <f>IF(19&lt;=$G8, GD8+GL8, "")</f>
        <v/>
      </c>
      <c r="GN8" s="15">
        <f>IF(19&lt;=$G8, GH8+GL8, "")</f>
        <v/>
      </c>
      <c r="GO8" s="15">
        <f>IF(19&lt;=$G8, ($G8-19)*$N8, "")</f>
        <v/>
      </c>
      <c r="GP8" s="15">
        <f>IF(20&lt;=$G8, GK8, "")</f>
        <v/>
      </c>
      <c r="GQ8" s="15">
        <f>IF(20&lt;=$G8, ROUND(GP8*$Q8, 2), "")</f>
        <v/>
      </c>
      <c r="GR8" s="15">
        <f>IF(20&lt;=$G8, $N8, "")</f>
        <v/>
      </c>
      <c r="GS8" s="15">
        <f>IF(20&lt;=$G8, GR8-GQ8, "")</f>
        <v/>
      </c>
      <c r="GT8" s="15">
        <f>IF(20&lt;=$G8, GP8-GS8, "")</f>
        <v/>
      </c>
      <c r="GU8" s="15">
        <f>IF(20&lt;=$G8, ROUND(GM8*$Q8, 2), "")</f>
        <v/>
      </c>
      <c r="GV8" s="15">
        <f>IF(20&lt;=$G8, GM8+GU8, "")</f>
        <v/>
      </c>
      <c r="GW8" s="15">
        <f>IF(20&lt;=$G8, GQ8+GU8, "")</f>
        <v/>
      </c>
      <c r="GX8" s="15">
        <f>IF(20&lt;=$G8, ($G8-20)*$N8, "")</f>
        <v/>
      </c>
      <c r="GY8" s="15">
        <f>IF(21&lt;=$G8, GT8, "")</f>
        <v/>
      </c>
      <c r="GZ8" s="15">
        <f>IF(21&lt;=$G8, ROUND(GY8*$Q8, 2), "")</f>
        <v/>
      </c>
      <c r="HA8" s="15">
        <f>IF(21&lt;=$G8, $N8, "")</f>
        <v/>
      </c>
      <c r="HB8" s="15">
        <f>IF(21&lt;=$G8, HA8-GZ8, "")</f>
        <v/>
      </c>
      <c r="HC8" s="15">
        <f>IF(21&lt;=$G8, GY8-HB8, "")</f>
        <v/>
      </c>
      <c r="HD8" s="15">
        <f>IF(21&lt;=$G8, ROUND(GV8*$Q8, 2), "")</f>
        <v/>
      </c>
      <c r="HE8" s="15">
        <f>IF(21&lt;=$G8, GV8+HD8, "")</f>
        <v/>
      </c>
      <c r="HF8" s="15">
        <f>IF(21&lt;=$G8, GZ8+HD8, "")</f>
        <v/>
      </c>
      <c r="HG8" s="15">
        <f>IF(21&lt;=$G8, ($G8-21)*$N8, "")</f>
        <v/>
      </c>
      <c r="HH8" s="15">
        <f>IF(22&lt;=$G8, HC8, "")</f>
        <v/>
      </c>
      <c r="HI8" s="15">
        <f>IF(22&lt;=$G8, ROUND(HH8*$Q8, 2), "")</f>
        <v/>
      </c>
      <c r="HJ8" s="15">
        <f>IF(22&lt;=$G8, $N8, "")</f>
        <v/>
      </c>
      <c r="HK8" s="15">
        <f>IF(22&lt;=$G8, HJ8-HI8, "")</f>
        <v/>
      </c>
      <c r="HL8" s="15">
        <f>IF(22&lt;=$G8, HH8-HK8, "")</f>
        <v/>
      </c>
      <c r="HM8" s="15">
        <f>IF(22&lt;=$G8, ROUND(HE8*$Q8, 2), "")</f>
        <v/>
      </c>
      <c r="HN8" s="15">
        <f>IF(22&lt;=$G8, HE8+HM8, "")</f>
        <v/>
      </c>
      <c r="HO8" s="15">
        <f>IF(22&lt;=$G8, HI8+HM8, "")</f>
        <v/>
      </c>
      <c r="HP8" s="15">
        <f>IF(22&lt;=$G8, ($G8-22)*$N8, "")</f>
        <v/>
      </c>
      <c r="HQ8" s="15">
        <f>IF(23&lt;=$G8, HL8, "")</f>
        <v/>
      </c>
      <c r="HR8" s="15">
        <f>IF(23&lt;=$G8, ROUND(HQ8*$Q8, 2), "")</f>
        <v/>
      </c>
      <c r="HS8" s="15">
        <f>IF(23&lt;=$G8, $N8, "")</f>
        <v/>
      </c>
      <c r="HT8" s="15">
        <f>IF(23&lt;=$G8, HS8-HR8, "")</f>
        <v/>
      </c>
      <c r="HU8" s="15">
        <f>IF(23&lt;=$G8, HQ8-HT8, "")</f>
        <v/>
      </c>
      <c r="HV8" s="15">
        <f>IF(23&lt;=$G8, ROUND(HN8*$Q8, 2), "")</f>
        <v/>
      </c>
      <c r="HW8" s="15">
        <f>IF(23&lt;=$G8, HN8+HV8, "")</f>
        <v/>
      </c>
      <c r="HX8" s="15">
        <f>IF(23&lt;=$G8, HR8+HV8, "")</f>
        <v/>
      </c>
      <c r="HY8" s="15">
        <f>IF(23&lt;=$G8, ($G8-23)*$N8, "")</f>
        <v/>
      </c>
      <c r="HZ8" s="15">
        <f>IF(24&lt;=$G8, HU8, "")</f>
        <v/>
      </c>
      <c r="IA8" s="15">
        <f>IF(24&lt;=$G8, ROUND(HZ8*$Q8, 2), "")</f>
        <v/>
      </c>
      <c r="IB8" s="15">
        <f>IF(24&lt;=$G8, $N8, "")</f>
        <v/>
      </c>
      <c r="IC8" s="15">
        <f>IF(24&lt;=$G8, IB8-IA8, "")</f>
        <v/>
      </c>
      <c r="ID8" s="15">
        <f>IF(24&lt;=$G8, HZ8-IC8, "")</f>
        <v/>
      </c>
      <c r="IE8" s="15">
        <f>IF(24&lt;=$G8, ROUND(HW8*$Q8, 2), "")</f>
        <v/>
      </c>
      <c r="IF8" s="15">
        <f>IF(24&lt;=$G8, HW8+IE8, "")</f>
        <v/>
      </c>
      <c r="IG8" s="15">
        <f>IF(24&lt;=$G8, IA8+IE8, "")</f>
        <v/>
      </c>
      <c r="IH8" s="15">
        <f>IF(24&lt;=$G8, ($G8-24)*$N8, "")</f>
        <v/>
      </c>
      <c r="II8" s="15">
        <f>IF(25&lt;=$G8, ID8, "")</f>
        <v/>
      </c>
      <c r="IJ8" s="15">
        <f>IF(25&lt;=$G8, ROUND(II8*$Q8, 2), "")</f>
        <v/>
      </c>
      <c r="IK8" s="15">
        <f>IF(25&lt;=$G8, $N8, "")</f>
        <v/>
      </c>
      <c r="IL8" s="15">
        <f>IF(25&lt;=$G8, IK8-IJ8, "")</f>
        <v/>
      </c>
      <c r="IM8" s="15">
        <f>IF(25&lt;=$G8, II8-IL8, "")</f>
        <v/>
      </c>
      <c r="IN8" s="15">
        <f>IF(25&lt;=$G8, ROUND(IF8*$Q8, 2), "")</f>
        <v/>
      </c>
      <c r="IO8" s="15">
        <f>IF(25&lt;=$G8, IF8+IN8, "")</f>
        <v/>
      </c>
      <c r="IP8" s="15">
        <f>IF(25&lt;=$G8, IJ8+IN8, "")</f>
        <v/>
      </c>
      <c r="IQ8" s="15">
        <f>IF(25&lt;=$G8, ($G8-25)*$N8, "")</f>
        <v/>
      </c>
      <c r="IR8" s="15">
        <f>IF(26&lt;=$G8, IM8, "")</f>
        <v/>
      </c>
      <c r="IS8" s="15">
        <f>IF(26&lt;=$G8, ROUND(IR8*$Q8, 2), "")</f>
        <v/>
      </c>
      <c r="IT8" s="15">
        <f>IF(26&lt;=$G8, $N8, "")</f>
        <v/>
      </c>
      <c r="IU8" s="15">
        <f>IF(26&lt;=$G8, IT8-IS8, "")</f>
        <v/>
      </c>
      <c r="IV8" s="15">
        <f>IF(26&lt;=$G8, IR8-IU8, "")</f>
        <v/>
      </c>
      <c r="IW8" s="15">
        <f>IF(26&lt;=$G8, ROUND(IO8*$Q8, 2), "")</f>
        <v/>
      </c>
      <c r="IX8" s="15">
        <f>IF(26&lt;=$G8, IO8+IW8, "")</f>
        <v/>
      </c>
      <c r="IY8" s="15">
        <f>IF(26&lt;=$G8, IS8+IW8, "")</f>
        <v/>
      </c>
      <c r="IZ8" s="15">
        <f>IF(26&lt;=$G8, ($G8-26)*$N8, "")</f>
        <v/>
      </c>
      <c r="JA8" s="15">
        <f>IF(27&lt;=$G8, IV8, "")</f>
        <v/>
      </c>
      <c r="JB8" s="15">
        <f>IF(27&lt;=$G8, ROUND(JA8*$Q8, 2), "")</f>
        <v/>
      </c>
      <c r="JC8" s="15">
        <f>IF(27&lt;=$G8, $N8, "")</f>
        <v/>
      </c>
      <c r="JD8" s="15">
        <f>IF(27&lt;=$G8, JC8-JB8, "")</f>
        <v/>
      </c>
      <c r="JE8" s="15">
        <f>IF(27&lt;=$G8, JA8-JD8, "")</f>
        <v/>
      </c>
      <c r="JF8" s="15">
        <f>IF(27&lt;=$G8, ROUND(IX8*$Q8, 2), "")</f>
        <v/>
      </c>
      <c r="JG8" s="15">
        <f>IF(27&lt;=$G8, IX8+JF8, "")</f>
        <v/>
      </c>
      <c r="JH8" s="15">
        <f>IF(27&lt;=$G8, JB8+JF8, "")</f>
        <v/>
      </c>
      <c r="JI8" s="15">
        <f>IF(27&lt;=$G8, ($G8-27)*$N8, "")</f>
        <v/>
      </c>
      <c r="JJ8" s="15">
        <f>IF(28&lt;=$G8, JE8, "")</f>
        <v/>
      </c>
      <c r="JK8" s="15">
        <f>IF(28&lt;=$G8, ROUND(JJ8*$Q8, 2), "")</f>
        <v/>
      </c>
      <c r="JL8" s="15">
        <f>IF(28&lt;=$G8, $N8, "")</f>
        <v/>
      </c>
      <c r="JM8" s="15">
        <f>IF(28&lt;=$G8, JL8-JK8, "")</f>
        <v/>
      </c>
      <c r="JN8" s="15">
        <f>IF(28&lt;=$G8, JJ8-JM8, "")</f>
        <v/>
      </c>
      <c r="JO8" s="15">
        <f>IF(28&lt;=$G8, ROUND(JG8*$Q8, 2), "")</f>
        <v/>
      </c>
      <c r="JP8" s="15">
        <f>IF(28&lt;=$G8, JG8+JO8, "")</f>
        <v/>
      </c>
      <c r="JQ8" s="15">
        <f>IF(28&lt;=$G8, JK8+JO8, "")</f>
        <v/>
      </c>
      <c r="JR8" s="15">
        <f>IF(28&lt;=$G8, ($G8-28)*$N8, "")</f>
        <v/>
      </c>
      <c r="JS8" s="15">
        <f>IF(29&lt;=$G8, JN8, "")</f>
        <v/>
      </c>
      <c r="JT8" s="15">
        <f>IF(29&lt;=$G8, ROUND(JS8*$Q8, 2), "")</f>
        <v/>
      </c>
      <c r="JU8" s="15">
        <f>IF(29&lt;=$G8, $N8, "")</f>
        <v/>
      </c>
      <c r="JV8" s="15">
        <f>IF(29&lt;=$G8, JU8-JT8, "")</f>
        <v/>
      </c>
      <c r="JW8" s="15">
        <f>IF(29&lt;=$G8, JS8-JV8, "")</f>
        <v/>
      </c>
      <c r="JX8" s="15">
        <f>IF(29&lt;=$G8, ROUND(JP8*$Q8, 2), "")</f>
        <v/>
      </c>
      <c r="JY8" s="15">
        <f>IF(29&lt;=$G8, JP8+JX8, "")</f>
        <v/>
      </c>
      <c r="JZ8" s="15">
        <f>IF(29&lt;=$G8, JT8+JX8, "")</f>
        <v/>
      </c>
      <c r="KA8" s="15">
        <f>IF(29&lt;=$G8, ($G8-29)*$N8, "")</f>
        <v/>
      </c>
      <c r="KB8" s="15">
        <f>IF(30&lt;=$G8, JW8, "")</f>
        <v/>
      </c>
      <c r="KC8" s="15">
        <f>IF(30&lt;=$G8, ROUND(KB8*$Q8, 2), "")</f>
        <v/>
      </c>
      <c r="KD8" s="15">
        <f>IF(30&lt;=$G8, $N8, "")</f>
        <v/>
      </c>
      <c r="KE8" s="15">
        <f>IF(30&lt;=$G8, KD8-KC8, "")</f>
        <v/>
      </c>
      <c r="KF8" s="15">
        <f>IF(30&lt;=$G8, KB8-KE8, "")</f>
        <v/>
      </c>
      <c r="KG8" s="15">
        <f>IF(30&lt;=$G8, ROUND(JY8*$Q8, 2), "")</f>
        <v/>
      </c>
      <c r="KH8" s="15">
        <f>IF(30&lt;=$G8, JY8+KG8, "")</f>
        <v/>
      </c>
      <c r="KI8" s="15">
        <f>IF(30&lt;=$G8, KC8+KG8, "")</f>
        <v/>
      </c>
      <c r="KJ8" s="15">
        <f>IF(30&lt;=$G8, ($G8-30)*$N8, "")</f>
        <v/>
      </c>
      <c r="KK8" s="15">
        <f>IF(31&lt;=$G8, KF8, "")</f>
        <v/>
      </c>
      <c r="KL8" s="15">
        <f>IF(31&lt;=$G8, ROUND(KK8*$Q8, 2), "")</f>
        <v/>
      </c>
      <c r="KM8" s="15">
        <f>IF(31&lt;=$G8, $N8, "")</f>
        <v/>
      </c>
      <c r="KN8" s="15">
        <f>IF(31&lt;=$G8, KM8-KL8, "")</f>
        <v/>
      </c>
      <c r="KO8" s="15">
        <f>IF(31&lt;=$G8, KK8-KN8, "")</f>
        <v/>
      </c>
      <c r="KP8" s="15">
        <f>IF(31&lt;=$G8, ROUND(KH8*$Q8, 2), "")</f>
        <v/>
      </c>
      <c r="KQ8" s="15">
        <f>IF(31&lt;=$G8, KH8+KP8, "")</f>
        <v/>
      </c>
      <c r="KR8" s="15">
        <f>IF(31&lt;=$G8, KL8+KP8, "")</f>
        <v/>
      </c>
      <c r="KS8" s="15">
        <f>IF(31&lt;=$G8, ($G8-31)*$N8, "")</f>
        <v/>
      </c>
      <c r="KT8" s="15">
        <f>IF(32&lt;=$G8, KO8, "")</f>
        <v/>
      </c>
      <c r="KU8" s="15">
        <f>IF(32&lt;=$G8, ROUND(KT8*$Q8, 2), "")</f>
        <v/>
      </c>
      <c r="KV8" s="15">
        <f>IF(32&lt;=$G8, $N8, "")</f>
        <v/>
      </c>
      <c r="KW8" s="15">
        <f>IF(32&lt;=$G8, KV8-KU8, "")</f>
        <v/>
      </c>
      <c r="KX8" s="15">
        <f>IF(32&lt;=$G8, KT8-KW8, "")</f>
        <v/>
      </c>
      <c r="KY8" s="15">
        <f>IF(32&lt;=$G8, ROUND(KQ8*$Q8, 2), "")</f>
        <v/>
      </c>
      <c r="KZ8" s="15">
        <f>IF(32&lt;=$G8, KQ8+KY8, "")</f>
        <v/>
      </c>
      <c r="LA8" s="15">
        <f>IF(32&lt;=$G8, KU8+KY8, "")</f>
        <v/>
      </c>
      <c r="LB8" s="15">
        <f>IF(32&lt;=$G8, ($G8-32)*$N8, "")</f>
        <v/>
      </c>
      <c r="LC8" s="15">
        <f>IF(33&lt;=$G8, KX8, "")</f>
        <v/>
      </c>
      <c r="LD8" s="15">
        <f>IF(33&lt;=$G8, ROUND(LC8*$Q8, 2), "")</f>
        <v/>
      </c>
      <c r="LE8" s="15">
        <f>IF(33&lt;=$G8, $N8, "")</f>
        <v/>
      </c>
      <c r="LF8" s="15">
        <f>IF(33&lt;=$G8, LE8-LD8, "")</f>
        <v/>
      </c>
      <c r="LG8" s="15">
        <f>IF(33&lt;=$G8, LC8-LF8, "")</f>
        <v/>
      </c>
      <c r="LH8" s="15">
        <f>IF(33&lt;=$G8, ROUND(KZ8*$Q8, 2), "")</f>
        <v/>
      </c>
      <c r="LI8" s="15">
        <f>IF(33&lt;=$G8, KZ8+LH8, "")</f>
        <v/>
      </c>
      <c r="LJ8" s="15">
        <f>IF(33&lt;=$G8, LD8+LH8, "")</f>
        <v/>
      </c>
      <c r="LK8" s="15">
        <f>IF(33&lt;=$G8, ($G8-33)*$N8, "")</f>
        <v/>
      </c>
      <c r="LL8" s="15">
        <f>IF(34&lt;=$G8, LG8, "")</f>
        <v/>
      </c>
      <c r="LM8" s="15">
        <f>IF(34&lt;=$G8, ROUND(LL8*$Q8, 2), "")</f>
        <v/>
      </c>
      <c r="LN8" s="15">
        <f>IF(34&lt;=$G8, $N8, "")</f>
        <v/>
      </c>
      <c r="LO8" s="15">
        <f>IF(34&lt;=$G8, LN8-LM8, "")</f>
        <v/>
      </c>
      <c r="LP8" s="15">
        <f>IF(34&lt;=$G8, LL8-LO8, "")</f>
        <v/>
      </c>
      <c r="LQ8" s="15">
        <f>IF(34&lt;=$G8, ROUND(LI8*$Q8, 2), "")</f>
        <v/>
      </c>
      <c r="LR8" s="15">
        <f>IF(34&lt;=$G8, LI8+LQ8, "")</f>
        <v/>
      </c>
      <c r="LS8" s="15">
        <f>IF(34&lt;=$G8, LM8+LQ8, "")</f>
        <v/>
      </c>
      <c r="LT8" s="15">
        <f>IF(34&lt;=$G8, ($G8-34)*$N8, "")</f>
        <v/>
      </c>
      <c r="LU8" s="15">
        <f>IF(35&lt;=$G8, LP8, "")</f>
        <v/>
      </c>
      <c r="LV8" s="15">
        <f>IF(35&lt;=$G8, ROUND(LU8*$Q8, 2), "")</f>
        <v/>
      </c>
      <c r="LW8" s="15">
        <f>IF(35&lt;=$G8, $N8, "")</f>
        <v/>
      </c>
      <c r="LX8" s="15">
        <f>IF(35&lt;=$G8, LW8-LV8, "")</f>
        <v/>
      </c>
      <c r="LY8" s="15">
        <f>IF(35&lt;=$G8, LU8-LX8, "")</f>
        <v/>
      </c>
      <c r="LZ8" s="15">
        <f>IF(35&lt;=$G8, ROUND(LR8*$Q8, 2), "")</f>
        <v/>
      </c>
      <c r="MA8" s="15">
        <f>IF(35&lt;=$G8, LR8+LZ8, "")</f>
        <v/>
      </c>
      <c r="MB8" s="15">
        <f>IF(35&lt;=$G8, LV8+LZ8, "")</f>
        <v/>
      </c>
      <c r="MC8" s="15">
        <f>IF(35&lt;=$G8, ($G8-35)*$N8, "")</f>
        <v/>
      </c>
      <c r="MD8" s="15">
        <f>IF(36&lt;=$G8, LY8, "")</f>
        <v/>
      </c>
      <c r="ME8" s="15">
        <f>IF(36&lt;=$G8, ROUND(MD8*$Q8, 2), "")</f>
        <v/>
      </c>
      <c r="MF8" s="15">
        <f>IF(36&lt;=$G8, $N8, "")</f>
        <v/>
      </c>
      <c r="MG8" s="15">
        <f>IF(36&lt;=$G8, MF8-ME8, "")</f>
        <v/>
      </c>
      <c r="MH8" s="15">
        <f>IF(36&lt;=$G8, MD8-MG8, "")</f>
        <v/>
      </c>
      <c r="MI8" s="15">
        <f>IF(36&lt;=$G8, ROUND(MA8*$Q8, 2), "")</f>
        <v/>
      </c>
      <c r="MJ8" s="15">
        <f>IF(36&lt;=$G8, MA8+MI8, "")</f>
        <v/>
      </c>
      <c r="MK8" s="15">
        <f>IF(36&lt;=$G8, ME8+MI8, "")</f>
        <v/>
      </c>
      <c r="ML8" s="15">
        <f>IF(36&lt;=$G8, ($G8-36)*$N8, "")</f>
        <v/>
      </c>
      <c r="MM8" s="15">
        <f>IF(37&lt;=$G8, MH8, "")</f>
        <v/>
      </c>
      <c r="MN8" s="15">
        <f>IF(37&lt;=$G8, ROUND(MM8*$Q8, 2), "")</f>
        <v/>
      </c>
      <c r="MO8" s="15">
        <f>IF(37&lt;=$G8, $N8, "")</f>
        <v/>
      </c>
      <c r="MP8" s="15">
        <f>IF(37&lt;=$G8, MO8-MN8, "")</f>
        <v/>
      </c>
      <c r="MQ8" s="15">
        <f>IF(37&lt;=$G8, MM8-MP8, "")</f>
        <v/>
      </c>
      <c r="MR8" s="15">
        <f>IF(37&lt;=$G8, ROUND(MJ8*$Q8, 2), "")</f>
        <v/>
      </c>
      <c r="MS8" s="15">
        <f>IF(37&lt;=$G8, MJ8+MR8, "")</f>
        <v/>
      </c>
      <c r="MT8" s="15">
        <f>IF(37&lt;=$G8, MN8+MR8, "")</f>
        <v/>
      </c>
      <c r="MU8" s="15">
        <f>IF(37&lt;=$G8, ($G8-37)*$N8, "")</f>
        <v/>
      </c>
      <c r="MV8" s="15">
        <f>IF(38&lt;=$G8, MQ8, "")</f>
        <v/>
      </c>
      <c r="MW8" s="15">
        <f>IF(38&lt;=$G8, ROUND(MV8*$Q8, 2), "")</f>
        <v/>
      </c>
      <c r="MX8" s="15">
        <f>IF(38&lt;=$G8, $N8, "")</f>
        <v/>
      </c>
      <c r="MY8" s="15">
        <f>IF(38&lt;=$G8, MX8-MW8, "")</f>
        <v/>
      </c>
      <c r="MZ8" s="15">
        <f>IF(38&lt;=$G8, MV8-MY8, "")</f>
        <v/>
      </c>
      <c r="NA8" s="15">
        <f>IF(38&lt;=$G8, ROUND(MS8*$Q8, 2), "")</f>
        <v/>
      </c>
      <c r="NB8" s="15">
        <f>IF(38&lt;=$G8, MS8+NA8, "")</f>
        <v/>
      </c>
      <c r="NC8" s="15">
        <f>IF(38&lt;=$G8, MW8+NA8, "")</f>
        <v/>
      </c>
      <c r="ND8" s="15">
        <f>IF(38&lt;=$G8, ($G8-38)*$N8, "")</f>
        <v/>
      </c>
      <c r="NE8" s="15">
        <f>IF(39&lt;=$G8, MZ8, "")</f>
        <v/>
      </c>
      <c r="NF8" s="15">
        <f>IF(39&lt;=$G8, ROUND(NE8*$Q8, 2), "")</f>
        <v/>
      </c>
      <c r="NG8" s="15">
        <f>IF(39&lt;=$G8, $N8, "")</f>
        <v/>
      </c>
      <c r="NH8" s="15">
        <f>IF(39&lt;=$G8, NG8-NF8, "")</f>
        <v/>
      </c>
      <c r="NI8" s="15">
        <f>IF(39&lt;=$G8, NE8-NH8, "")</f>
        <v/>
      </c>
      <c r="NJ8" s="15">
        <f>IF(39&lt;=$G8, ROUND(NB8*$Q8, 2), "")</f>
        <v/>
      </c>
      <c r="NK8" s="15">
        <f>IF(39&lt;=$G8, NB8+NJ8, "")</f>
        <v/>
      </c>
      <c r="NL8" s="15">
        <f>IF(39&lt;=$G8, NF8+NJ8, "")</f>
        <v/>
      </c>
      <c r="NM8" s="15">
        <f>IF(39&lt;=$G8, ($G8-39)*$N8, "")</f>
        <v/>
      </c>
      <c r="NN8" s="15">
        <f>IF(40&lt;=$G8, NI8, "")</f>
        <v/>
      </c>
      <c r="NO8" s="15">
        <f>IF(40&lt;=$G8, ROUND(NN8*$Q8, 2), "")</f>
        <v/>
      </c>
      <c r="NP8" s="15">
        <f>IF(40&lt;=$G8, $N8, "")</f>
        <v/>
      </c>
      <c r="NQ8" s="15">
        <f>IF(40&lt;=$G8, NP8-NO8, "")</f>
        <v/>
      </c>
      <c r="NR8" s="15">
        <f>IF(40&lt;=$G8, NN8-NQ8, "")</f>
        <v/>
      </c>
      <c r="NS8" s="15">
        <f>IF(40&lt;=$G8, ROUND(NK8*$Q8, 2), "")</f>
        <v/>
      </c>
      <c r="NT8" s="15">
        <f>IF(40&lt;=$G8, NK8+NS8, "")</f>
        <v/>
      </c>
      <c r="NU8" s="15">
        <f>IF(40&lt;=$G8, NO8+NS8, "")</f>
        <v/>
      </c>
      <c r="NV8" s="15">
        <f>IF(40&lt;=$G8, ($G8-40)*$N8, "")</f>
        <v/>
      </c>
      <c r="NW8" s="15">
        <f>IF(41&lt;=$G8, NR8, "")</f>
        <v/>
      </c>
      <c r="NX8" s="15">
        <f>IF(41&lt;=$G8, ROUND(NW8*$Q8, 2), "")</f>
        <v/>
      </c>
      <c r="NY8" s="15">
        <f>IF(41&lt;=$G8, $N8, "")</f>
        <v/>
      </c>
      <c r="NZ8" s="15">
        <f>IF(41&lt;=$G8, NY8-NX8, "")</f>
        <v/>
      </c>
      <c r="OA8" s="15">
        <f>IF(41&lt;=$G8, NW8-NZ8, "")</f>
        <v/>
      </c>
      <c r="OB8" s="15">
        <f>IF(41&lt;=$G8, ROUND(NT8*$Q8, 2), "")</f>
        <v/>
      </c>
      <c r="OC8" s="15">
        <f>IF(41&lt;=$G8, NT8+OB8, "")</f>
        <v/>
      </c>
      <c r="OD8" s="15">
        <f>IF(41&lt;=$G8, NX8+OB8, "")</f>
        <v/>
      </c>
      <c r="OE8" s="15">
        <f>IF(41&lt;=$G8, ($G8-41)*$N8, "")</f>
        <v/>
      </c>
      <c r="OF8" s="15">
        <f>IF(42&lt;=$G8, OA8, "")</f>
        <v/>
      </c>
      <c r="OG8" s="15">
        <f>IF(42&lt;=$G8, ROUND(OF8*$Q8, 2), "")</f>
        <v/>
      </c>
      <c r="OH8" s="15">
        <f>IF(42&lt;=$G8, $N8, "")</f>
        <v/>
      </c>
      <c r="OI8" s="15">
        <f>IF(42&lt;=$G8, OH8-OG8, "")</f>
        <v/>
      </c>
      <c r="OJ8" s="15">
        <f>IF(42&lt;=$G8, OF8-OI8, "")</f>
        <v/>
      </c>
      <c r="OK8" s="15">
        <f>IF(42&lt;=$G8, ROUND(OC8*$Q8, 2), "")</f>
        <v/>
      </c>
      <c r="OL8" s="15">
        <f>IF(42&lt;=$G8, OC8+OK8, "")</f>
        <v/>
      </c>
      <c r="OM8" s="15">
        <f>IF(42&lt;=$G8, OG8+OK8, "")</f>
        <v/>
      </c>
      <c r="ON8" s="15">
        <f>IF(42&lt;=$G8, ($G8-42)*$N8, "")</f>
        <v/>
      </c>
      <c r="OO8" s="15">
        <f>IF(43&lt;=$G8, OJ8, "")</f>
        <v/>
      </c>
      <c r="OP8" s="15">
        <f>IF(43&lt;=$G8, ROUND(OO8*$Q8, 2), "")</f>
        <v/>
      </c>
      <c r="OQ8" s="15">
        <f>IF(43&lt;=$G8, $N8, "")</f>
        <v/>
      </c>
      <c r="OR8" s="15">
        <f>IF(43&lt;=$G8, OQ8-OP8, "")</f>
        <v/>
      </c>
      <c r="OS8" s="15">
        <f>IF(43&lt;=$G8, OO8-OR8, "")</f>
        <v/>
      </c>
      <c r="OT8" s="15">
        <f>IF(43&lt;=$G8, ROUND(OL8*$Q8, 2), "")</f>
        <v/>
      </c>
      <c r="OU8" s="15">
        <f>IF(43&lt;=$G8, OL8+OT8, "")</f>
        <v/>
      </c>
      <c r="OV8" s="15">
        <f>IF(43&lt;=$G8, OP8+OT8, "")</f>
        <v/>
      </c>
      <c r="OW8" s="15">
        <f>IF(43&lt;=$G8, ($G8-43)*$N8, "")</f>
        <v/>
      </c>
      <c r="OX8" s="15">
        <f>IF(44&lt;=$G8, OS8, "")</f>
        <v/>
      </c>
      <c r="OY8" s="15">
        <f>IF(44&lt;=$G8, ROUND(OX8*$Q8, 2), "")</f>
        <v/>
      </c>
      <c r="OZ8" s="15">
        <f>IF(44&lt;=$G8, $N8, "")</f>
        <v/>
      </c>
      <c r="PA8" s="15">
        <f>IF(44&lt;=$G8, OZ8-OY8, "")</f>
        <v/>
      </c>
      <c r="PB8" s="15">
        <f>IF(44&lt;=$G8, OX8-PA8, "")</f>
        <v/>
      </c>
      <c r="PC8" s="15">
        <f>IF(44&lt;=$G8, ROUND(OU8*$Q8, 2), "")</f>
        <v/>
      </c>
      <c r="PD8" s="15">
        <f>IF(44&lt;=$G8, OU8+PC8, "")</f>
        <v/>
      </c>
      <c r="PE8" s="15">
        <f>IF(44&lt;=$G8, OY8+PC8, "")</f>
        <v/>
      </c>
      <c r="PF8" s="15">
        <f>IF(44&lt;=$G8, ($G8-44)*$N8, "")</f>
        <v/>
      </c>
      <c r="PG8" s="15">
        <f>IF(45&lt;=$G8, PB8, "")</f>
        <v/>
      </c>
      <c r="PH8" s="15">
        <f>IF(45&lt;=$G8, ROUND(PG8*$Q8, 2), "")</f>
        <v/>
      </c>
      <c r="PI8" s="15">
        <f>IF(45&lt;=$G8, $N8, "")</f>
        <v/>
      </c>
      <c r="PJ8" s="15">
        <f>IF(45&lt;=$G8, PI8-PH8, "")</f>
        <v/>
      </c>
      <c r="PK8" s="15">
        <f>IF(45&lt;=$G8, PG8-PJ8, "")</f>
        <v/>
      </c>
      <c r="PL8" s="15">
        <f>IF(45&lt;=$G8, ROUND(PD8*$Q8, 2), "")</f>
        <v/>
      </c>
      <c r="PM8" s="15">
        <f>IF(45&lt;=$G8, PD8+PL8, "")</f>
        <v/>
      </c>
      <c r="PN8" s="15">
        <f>IF(45&lt;=$G8, PH8+PL8, "")</f>
        <v/>
      </c>
      <c r="PO8" s="15">
        <f>IF(45&lt;=$G8, ($G8-45)*$N8, "")</f>
        <v/>
      </c>
      <c r="PP8" s="15">
        <f>IF(46&lt;=$G8, PK8, "")</f>
        <v/>
      </c>
      <c r="PQ8" s="15">
        <f>IF(46&lt;=$G8, ROUND(PP8*$Q8, 2), "")</f>
        <v/>
      </c>
      <c r="PR8" s="15">
        <f>IF(46&lt;=$G8, $N8, "")</f>
        <v/>
      </c>
      <c r="PS8" s="15">
        <f>IF(46&lt;=$G8, PR8-PQ8, "")</f>
        <v/>
      </c>
      <c r="PT8" s="15">
        <f>IF(46&lt;=$G8, PP8-PS8, "")</f>
        <v/>
      </c>
      <c r="PU8" s="15">
        <f>IF(46&lt;=$G8, ROUND(PM8*$Q8, 2), "")</f>
        <v/>
      </c>
      <c r="PV8" s="15">
        <f>IF(46&lt;=$G8, PM8+PU8, "")</f>
        <v/>
      </c>
      <c r="PW8" s="15">
        <f>IF(46&lt;=$G8, PQ8+PU8, "")</f>
        <v/>
      </c>
      <c r="PX8" s="15">
        <f>IF(46&lt;=$G8, ($G8-46)*$N8, "")</f>
        <v/>
      </c>
      <c r="PY8" s="15">
        <f>IF(47&lt;=$G8, PT8, "")</f>
        <v/>
      </c>
      <c r="PZ8" s="15">
        <f>IF(47&lt;=$G8, ROUND(PY8*$Q8, 2), "")</f>
        <v/>
      </c>
      <c r="QA8" s="15">
        <f>IF(47&lt;=$G8, $N8, "")</f>
        <v/>
      </c>
      <c r="QB8" s="15">
        <f>IF(47&lt;=$G8, QA8-PZ8, "")</f>
        <v/>
      </c>
      <c r="QC8" s="15">
        <f>IF(47&lt;=$G8, PY8-QB8, "")</f>
        <v/>
      </c>
      <c r="QD8" s="15">
        <f>IF(47&lt;=$G8, ROUND(PV8*$Q8, 2), "")</f>
        <v/>
      </c>
      <c r="QE8" s="15">
        <f>IF(47&lt;=$G8, PV8+QD8, "")</f>
        <v/>
      </c>
      <c r="QF8" s="15">
        <f>IF(47&lt;=$G8, PZ8+QD8, "")</f>
        <v/>
      </c>
      <c r="QG8" s="15">
        <f>IF(47&lt;=$G8, ($G8-47)*$N8, "")</f>
        <v/>
      </c>
      <c r="QH8" s="15">
        <f>IF(48&lt;=$G8, QC8, "")</f>
        <v/>
      </c>
      <c r="QI8" s="15">
        <f>IF(48&lt;=$G8, ROUND(QH8*$Q8, 2), "")</f>
        <v/>
      </c>
      <c r="QJ8" s="15">
        <f>IF(48&lt;=$G8, $N8, "")</f>
        <v/>
      </c>
      <c r="QK8" s="15">
        <f>IF(48&lt;=$G8, QJ8-QI8, "")</f>
        <v/>
      </c>
      <c r="QL8" s="15">
        <f>IF(48&lt;=$G8, QH8-QK8, "")</f>
        <v/>
      </c>
      <c r="QM8" s="15">
        <f>IF(48&lt;=$G8, ROUND(QE8*$Q8, 2), "")</f>
        <v/>
      </c>
      <c r="QN8" s="15">
        <f>IF(48&lt;=$G8, QE8+QM8, "")</f>
        <v/>
      </c>
      <c r="QO8" s="15">
        <f>IF(48&lt;=$G8, QI8+QM8, "")</f>
        <v/>
      </c>
      <c r="QP8" s="15">
        <f>IF(48&lt;=$G8, ($G8-48)*$N8, "")</f>
        <v/>
      </c>
    </row>
    <row r="9">
      <c r="A9" s="6" t="inlineStr">
        <is>
          <t>0506-0007</t>
        </is>
      </c>
      <c r="B9" s="7" t="inlineStr">
        <is>
          <t>Electronic Acounting</t>
        </is>
      </c>
      <c r="C9" s="7" t="inlineStr">
        <is>
          <t>L200 Glx Diesel</t>
        </is>
      </c>
      <c r="D9" s="6" t="inlineStr">
        <is>
          <t>ACTIVO</t>
        </is>
      </c>
      <c r="E9" s="6" t="inlineStr">
        <is>
          <t>2024-09-05</t>
        </is>
      </c>
      <c r="F9" s="6" t="inlineStr">
        <is>
          <t>2027-09-05</t>
        </is>
      </c>
      <c r="G9" s="8" t="n">
        <v>36</v>
      </c>
      <c r="H9" s="9" t="n">
        <v>536762.9300000001</v>
      </c>
      <c r="I9" s="10" t="n">
        <v>0</v>
      </c>
      <c r="J9" s="9">
        <f>ROUND(H9*I9, 2)</f>
        <v/>
      </c>
      <c r="K9" s="9">
        <f>ROUND(H9-J9, 2)</f>
        <v/>
      </c>
      <c r="L9" s="10" t="n">
        <v>0</v>
      </c>
      <c r="M9" s="9">
        <f>ROUND(H9*L9, 2)</f>
        <v/>
      </c>
      <c r="N9" s="9" t="n">
        <v>16715.69</v>
      </c>
      <c r="O9" s="10" t="n">
        <v>0.35</v>
      </c>
      <c r="P9" s="9">
        <f>ROUND(H9*O9, 2)</f>
        <v/>
      </c>
      <c r="Q9" s="11" t="n">
        <v>0.01820217</v>
      </c>
      <c r="R9" s="11">
        <f>RATE(G9, -N9, K9, -P9)</f>
        <v/>
      </c>
      <c r="S9" s="11">
        <f>ROUND(Q9*12, 8)</f>
        <v/>
      </c>
      <c r="T9" s="11">
        <f>ROUND(((1+Q9)^12)-1, 8)</f>
        <v/>
      </c>
      <c r="U9" s="9">
        <f>ROUND(PV(Q9, G9, 0, -P9), 2)</f>
        <v/>
      </c>
      <c r="V9" s="9">
        <f>SUMIF($AA$4:$QP$4, "Interes_Leasing", AA9:QP9)</f>
        <v/>
      </c>
      <c r="W9" s="9">
        <f>SUMIF($AA$4:$QP$4, "Interes_Residual", AA9:QP9)</f>
        <v/>
      </c>
      <c r="X9" s="9">
        <f>ROUND(V9+W9, 2)</f>
        <v/>
      </c>
      <c r="Y9" s="9">
        <f>ROUND((N9*G9+P9+M9)-K9, 2)</f>
        <v/>
      </c>
      <c r="Z9" s="10">
        <f>ROUND(Y9/K9, 4)</f>
        <v/>
      </c>
      <c r="AA9" s="9">
        <f>IF(1&lt;=$G9, $K9, "")</f>
        <v/>
      </c>
      <c r="AB9" s="9">
        <f>IF(1&lt;=$G9, ROUND(AA9*$Q9, 2), "")</f>
        <v/>
      </c>
      <c r="AC9" s="9">
        <f>IF(1&lt;=$G9, $N9, "")</f>
        <v/>
      </c>
      <c r="AD9" s="9">
        <f>IF(1&lt;=$G9, AC9-AB9, "")</f>
        <v/>
      </c>
      <c r="AE9" s="9">
        <f>IF(1&lt;=$G9, AA9-AD9, "")</f>
        <v/>
      </c>
      <c r="AF9" s="9">
        <f>IF(1&lt;=$G9, ROUND($U9*$Q9, 2), "")</f>
        <v/>
      </c>
      <c r="AG9" s="9">
        <f>IF(1&lt;=$G9, $U9+AF9, "")</f>
        <v/>
      </c>
      <c r="AH9" s="9">
        <f>IF(1&lt;=$G9, AB9+AF9, "")</f>
        <v/>
      </c>
      <c r="AI9" s="9">
        <f>IF(1&lt;=$G9, ($G9-1)*$N9, "")</f>
        <v/>
      </c>
      <c r="AJ9" s="9">
        <f>IF(2&lt;=$G9, AE9, "")</f>
        <v/>
      </c>
      <c r="AK9" s="9">
        <f>IF(2&lt;=$G9, ROUND(AJ9*$Q9, 2), "")</f>
        <v/>
      </c>
      <c r="AL9" s="9">
        <f>IF(2&lt;=$G9, $N9, "")</f>
        <v/>
      </c>
      <c r="AM9" s="9">
        <f>IF(2&lt;=$G9, AL9-AK9, "")</f>
        <v/>
      </c>
      <c r="AN9" s="9">
        <f>IF(2&lt;=$G9, AJ9-AM9, "")</f>
        <v/>
      </c>
      <c r="AO9" s="9">
        <f>IF(2&lt;=$G9, ROUND(AG9*$Q9, 2), "")</f>
        <v/>
      </c>
      <c r="AP9" s="9">
        <f>IF(2&lt;=$G9, AG9+AO9, "")</f>
        <v/>
      </c>
      <c r="AQ9" s="9">
        <f>IF(2&lt;=$G9, AK9+AO9, "")</f>
        <v/>
      </c>
      <c r="AR9" s="9">
        <f>IF(2&lt;=$G9, ($G9-2)*$N9, "")</f>
        <v/>
      </c>
      <c r="AS9" s="9">
        <f>IF(3&lt;=$G9, AN9, "")</f>
        <v/>
      </c>
      <c r="AT9" s="9">
        <f>IF(3&lt;=$G9, ROUND(AS9*$Q9, 2), "")</f>
        <v/>
      </c>
      <c r="AU9" s="9">
        <f>IF(3&lt;=$G9, $N9, "")</f>
        <v/>
      </c>
      <c r="AV9" s="9">
        <f>IF(3&lt;=$G9, AU9-AT9, "")</f>
        <v/>
      </c>
      <c r="AW9" s="9">
        <f>IF(3&lt;=$G9, AS9-AV9, "")</f>
        <v/>
      </c>
      <c r="AX9" s="9">
        <f>IF(3&lt;=$G9, ROUND(AP9*$Q9, 2), "")</f>
        <v/>
      </c>
      <c r="AY9" s="9">
        <f>IF(3&lt;=$G9, AP9+AX9, "")</f>
        <v/>
      </c>
      <c r="AZ9" s="9">
        <f>IF(3&lt;=$G9, AT9+AX9, "")</f>
        <v/>
      </c>
      <c r="BA9" s="9">
        <f>IF(3&lt;=$G9, ($G9-3)*$N9, "")</f>
        <v/>
      </c>
      <c r="BB9" s="9">
        <f>IF(4&lt;=$G9, AW9, "")</f>
        <v/>
      </c>
      <c r="BC9" s="9">
        <f>IF(4&lt;=$G9, ROUND(BB9*$Q9, 2), "")</f>
        <v/>
      </c>
      <c r="BD9" s="9">
        <f>IF(4&lt;=$G9, $N9, "")</f>
        <v/>
      </c>
      <c r="BE9" s="9">
        <f>IF(4&lt;=$G9, BD9-BC9, "")</f>
        <v/>
      </c>
      <c r="BF9" s="9">
        <f>IF(4&lt;=$G9, BB9-BE9, "")</f>
        <v/>
      </c>
      <c r="BG9" s="9">
        <f>IF(4&lt;=$G9, ROUND(AY9*$Q9, 2), "")</f>
        <v/>
      </c>
      <c r="BH9" s="9">
        <f>IF(4&lt;=$G9, AY9+BG9, "")</f>
        <v/>
      </c>
      <c r="BI9" s="9">
        <f>IF(4&lt;=$G9, BC9+BG9, "")</f>
        <v/>
      </c>
      <c r="BJ9" s="9">
        <f>IF(4&lt;=$G9, ($G9-4)*$N9, "")</f>
        <v/>
      </c>
      <c r="BK9" s="9">
        <f>IF(5&lt;=$G9, BF9, "")</f>
        <v/>
      </c>
      <c r="BL9" s="9">
        <f>IF(5&lt;=$G9, ROUND(BK9*$Q9, 2), "")</f>
        <v/>
      </c>
      <c r="BM9" s="9">
        <f>IF(5&lt;=$G9, $N9, "")</f>
        <v/>
      </c>
      <c r="BN9" s="9">
        <f>IF(5&lt;=$G9, BM9-BL9, "")</f>
        <v/>
      </c>
      <c r="BO9" s="9">
        <f>IF(5&lt;=$G9, BK9-BN9, "")</f>
        <v/>
      </c>
      <c r="BP9" s="9">
        <f>IF(5&lt;=$G9, ROUND(BH9*$Q9, 2), "")</f>
        <v/>
      </c>
      <c r="BQ9" s="9">
        <f>IF(5&lt;=$G9, BH9+BP9, "")</f>
        <v/>
      </c>
      <c r="BR9" s="9">
        <f>IF(5&lt;=$G9, BL9+BP9, "")</f>
        <v/>
      </c>
      <c r="BS9" s="9">
        <f>IF(5&lt;=$G9, ($G9-5)*$N9, "")</f>
        <v/>
      </c>
      <c r="BT9" s="9">
        <f>IF(6&lt;=$G9, BO9, "")</f>
        <v/>
      </c>
      <c r="BU9" s="9">
        <f>IF(6&lt;=$G9, ROUND(BT9*$Q9, 2), "")</f>
        <v/>
      </c>
      <c r="BV9" s="9">
        <f>IF(6&lt;=$G9, $N9, "")</f>
        <v/>
      </c>
      <c r="BW9" s="9">
        <f>IF(6&lt;=$G9, BV9-BU9, "")</f>
        <v/>
      </c>
      <c r="BX9" s="9">
        <f>IF(6&lt;=$G9, BT9-BW9, "")</f>
        <v/>
      </c>
      <c r="BY9" s="9">
        <f>IF(6&lt;=$G9, ROUND(BQ9*$Q9, 2), "")</f>
        <v/>
      </c>
      <c r="BZ9" s="9">
        <f>IF(6&lt;=$G9, BQ9+BY9, "")</f>
        <v/>
      </c>
      <c r="CA9" s="9">
        <f>IF(6&lt;=$G9, BU9+BY9, "")</f>
        <v/>
      </c>
      <c r="CB9" s="9">
        <f>IF(6&lt;=$G9, ($G9-6)*$N9, "")</f>
        <v/>
      </c>
      <c r="CC9" s="9">
        <f>IF(7&lt;=$G9, BX9, "")</f>
        <v/>
      </c>
      <c r="CD9" s="9">
        <f>IF(7&lt;=$G9, ROUND(CC9*$Q9, 2), "")</f>
        <v/>
      </c>
      <c r="CE9" s="9">
        <f>IF(7&lt;=$G9, $N9, "")</f>
        <v/>
      </c>
      <c r="CF9" s="9">
        <f>IF(7&lt;=$G9, CE9-CD9, "")</f>
        <v/>
      </c>
      <c r="CG9" s="9">
        <f>IF(7&lt;=$G9, CC9-CF9, "")</f>
        <v/>
      </c>
      <c r="CH9" s="9">
        <f>IF(7&lt;=$G9, ROUND(BZ9*$Q9, 2), "")</f>
        <v/>
      </c>
      <c r="CI9" s="9">
        <f>IF(7&lt;=$G9, BZ9+CH9, "")</f>
        <v/>
      </c>
      <c r="CJ9" s="9">
        <f>IF(7&lt;=$G9, CD9+CH9, "")</f>
        <v/>
      </c>
      <c r="CK9" s="9">
        <f>IF(7&lt;=$G9, ($G9-7)*$N9, "")</f>
        <v/>
      </c>
      <c r="CL9" s="9">
        <f>IF(8&lt;=$G9, CG9, "")</f>
        <v/>
      </c>
      <c r="CM9" s="9">
        <f>IF(8&lt;=$G9, ROUND(CL9*$Q9, 2), "")</f>
        <v/>
      </c>
      <c r="CN9" s="9">
        <f>IF(8&lt;=$G9, $N9, "")</f>
        <v/>
      </c>
      <c r="CO9" s="9">
        <f>IF(8&lt;=$G9, CN9-CM9, "")</f>
        <v/>
      </c>
      <c r="CP9" s="9">
        <f>IF(8&lt;=$G9, CL9-CO9, "")</f>
        <v/>
      </c>
      <c r="CQ9" s="9">
        <f>IF(8&lt;=$G9, ROUND(CI9*$Q9, 2), "")</f>
        <v/>
      </c>
      <c r="CR9" s="9">
        <f>IF(8&lt;=$G9, CI9+CQ9, "")</f>
        <v/>
      </c>
      <c r="CS9" s="9">
        <f>IF(8&lt;=$G9, CM9+CQ9, "")</f>
        <v/>
      </c>
      <c r="CT9" s="9">
        <f>IF(8&lt;=$G9, ($G9-8)*$N9, "")</f>
        <v/>
      </c>
      <c r="CU9" s="9">
        <f>IF(9&lt;=$G9, CP9, "")</f>
        <v/>
      </c>
      <c r="CV9" s="9">
        <f>IF(9&lt;=$G9, ROUND(CU9*$Q9, 2), "")</f>
        <v/>
      </c>
      <c r="CW9" s="9">
        <f>IF(9&lt;=$G9, $N9, "")</f>
        <v/>
      </c>
      <c r="CX9" s="9">
        <f>IF(9&lt;=$G9, CW9-CV9, "")</f>
        <v/>
      </c>
      <c r="CY9" s="9">
        <f>IF(9&lt;=$G9, CU9-CX9, "")</f>
        <v/>
      </c>
      <c r="CZ9" s="9">
        <f>IF(9&lt;=$G9, ROUND(CR9*$Q9, 2), "")</f>
        <v/>
      </c>
      <c r="DA9" s="9">
        <f>IF(9&lt;=$G9, CR9+CZ9, "")</f>
        <v/>
      </c>
      <c r="DB9" s="9">
        <f>IF(9&lt;=$G9, CV9+CZ9, "")</f>
        <v/>
      </c>
      <c r="DC9" s="9">
        <f>IF(9&lt;=$G9, ($G9-9)*$N9, "")</f>
        <v/>
      </c>
      <c r="DD9" s="9">
        <f>IF(10&lt;=$G9, CY9, "")</f>
        <v/>
      </c>
      <c r="DE9" s="9">
        <f>IF(10&lt;=$G9, ROUND(DD9*$Q9, 2), "")</f>
        <v/>
      </c>
      <c r="DF9" s="9">
        <f>IF(10&lt;=$G9, $N9, "")</f>
        <v/>
      </c>
      <c r="DG9" s="9">
        <f>IF(10&lt;=$G9, DF9-DE9, "")</f>
        <v/>
      </c>
      <c r="DH9" s="9">
        <f>IF(10&lt;=$G9, DD9-DG9, "")</f>
        <v/>
      </c>
      <c r="DI9" s="9">
        <f>IF(10&lt;=$G9, ROUND(DA9*$Q9, 2), "")</f>
        <v/>
      </c>
      <c r="DJ9" s="9">
        <f>IF(10&lt;=$G9, DA9+DI9, "")</f>
        <v/>
      </c>
      <c r="DK9" s="9">
        <f>IF(10&lt;=$G9, DE9+DI9, "")</f>
        <v/>
      </c>
      <c r="DL9" s="9">
        <f>IF(10&lt;=$G9, ($G9-10)*$N9, "")</f>
        <v/>
      </c>
      <c r="DM9" s="9">
        <f>IF(11&lt;=$G9, DH9, "")</f>
        <v/>
      </c>
      <c r="DN9" s="9">
        <f>IF(11&lt;=$G9, ROUND(DM9*$Q9, 2), "")</f>
        <v/>
      </c>
      <c r="DO9" s="9">
        <f>IF(11&lt;=$G9, $N9, "")</f>
        <v/>
      </c>
      <c r="DP9" s="9">
        <f>IF(11&lt;=$G9, DO9-DN9, "")</f>
        <v/>
      </c>
      <c r="DQ9" s="9">
        <f>IF(11&lt;=$G9, DM9-DP9, "")</f>
        <v/>
      </c>
      <c r="DR9" s="9">
        <f>IF(11&lt;=$G9, ROUND(DJ9*$Q9, 2), "")</f>
        <v/>
      </c>
      <c r="DS9" s="9">
        <f>IF(11&lt;=$G9, DJ9+DR9, "")</f>
        <v/>
      </c>
      <c r="DT9" s="9">
        <f>IF(11&lt;=$G9, DN9+DR9, "")</f>
        <v/>
      </c>
      <c r="DU9" s="9">
        <f>IF(11&lt;=$G9, ($G9-11)*$N9, "")</f>
        <v/>
      </c>
      <c r="DV9" s="9">
        <f>IF(12&lt;=$G9, DQ9, "")</f>
        <v/>
      </c>
      <c r="DW9" s="9">
        <f>IF(12&lt;=$G9, ROUND(DV9*$Q9, 2), "")</f>
        <v/>
      </c>
      <c r="DX9" s="9">
        <f>IF(12&lt;=$G9, $N9, "")</f>
        <v/>
      </c>
      <c r="DY9" s="9">
        <f>IF(12&lt;=$G9, DX9-DW9, "")</f>
        <v/>
      </c>
      <c r="DZ9" s="9">
        <f>IF(12&lt;=$G9, DV9-DY9, "")</f>
        <v/>
      </c>
      <c r="EA9" s="9">
        <f>IF(12&lt;=$G9, ROUND(DS9*$Q9, 2), "")</f>
        <v/>
      </c>
      <c r="EB9" s="9">
        <f>IF(12&lt;=$G9, DS9+EA9, "")</f>
        <v/>
      </c>
      <c r="EC9" s="9">
        <f>IF(12&lt;=$G9, DW9+EA9, "")</f>
        <v/>
      </c>
      <c r="ED9" s="9">
        <f>IF(12&lt;=$G9, ($G9-12)*$N9, "")</f>
        <v/>
      </c>
      <c r="EE9" s="9">
        <f>IF(13&lt;=$G9, DZ9, "")</f>
        <v/>
      </c>
      <c r="EF9" s="9">
        <f>IF(13&lt;=$G9, ROUND(EE9*$Q9, 2), "")</f>
        <v/>
      </c>
      <c r="EG9" s="9">
        <f>IF(13&lt;=$G9, $N9, "")</f>
        <v/>
      </c>
      <c r="EH9" s="9">
        <f>IF(13&lt;=$G9, EG9-EF9, "")</f>
        <v/>
      </c>
      <c r="EI9" s="9">
        <f>IF(13&lt;=$G9, EE9-EH9, "")</f>
        <v/>
      </c>
      <c r="EJ9" s="9">
        <f>IF(13&lt;=$G9, ROUND(EB9*$Q9, 2), "")</f>
        <v/>
      </c>
      <c r="EK9" s="9">
        <f>IF(13&lt;=$G9, EB9+EJ9, "")</f>
        <v/>
      </c>
      <c r="EL9" s="9">
        <f>IF(13&lt;=$G9, EF9+EJ9, "")</f>
        <v/>
      </c>
      <c r="EM9" s="9">
        <f>IF(13&lt;=$G9, ($G9-13)*$N9, "")</f>
        <v/>
      </c>
      <c r="EN9" s="9">
        <f>IF(14&lt;=$G9, EI9, "")</f>
        <v/>
      </c>
      <c r="EO9" s="9">
        <f>IF(14&lt;=$G9, ROUND(EN9*$Q9, 2), "")</f>
        <v/>
      </c>
      <c r="EP9" s="9">
        <f>IF(14&lt;=$G9, $N9, "")</f>
        <v/>
      </c>
      <c r="EQ9" s="9">
        <f>IF(14&lt;=$G9, EP9-EO9, "")</f>
        <v/>
      </c>
      <c r="ER9" s="9">
        <f>IF(14&lt;=$G9, EN9-EQ9, "")</f>
        <v/>
      </c>
      <c r="ES9" s="9">
        <f>IF(14&lt;=$G9, ROUND(EK9*$Q9, 2), "")</f>
        <v/>
      </c>
      <c r="ET9" s="9">
        <f>IF(14&lt;=$G9, EK9+ES9, "")</f>
        <v/>
      </c>
      <c r="EU9" s="9">
        <f>IF(14&lt;=$G9, EO9+ES9, "")</f>
        <v/>
      </c>
      <c r="EV9" s="9">
        <f>IF(14&lt;=$G9, ($G9-14)*$N9, "")</f>
        <v/>
      </c>
      <c r="EW9" s="9">
        <f>IF(15&lt;=$G9, ER9, "")</f>
        <v/>
      </c>
      <c r="EX9" s="9">
        <f>IF(15&lt;=$G9, ROUND(EW9*$Q9, 2), "")</f>
        <v/>
      </c>
      <c r="EY9" s="9">
        <f>IF(15&lt;=$G9, $N9, "")</f>
        <v/>
      </c>
      <c r="EZ9" s="9">
        <f>IF(15&lt;=$G9, EY9-EX9, "")</f>
        <v/>
      </c>
      <c r="FA9" s="9">
        <f>IF(15&lt;=$G9, EW9-EZ9, "")</f>
        <v/>
      </c>
      <c r="FB9" s="9">
        <f>IF(15&lt;=$G9, ROUND(ET9*$Q9, 2), "")</f>
        <v/>
      </c>
      <c r="FC9" s="9">
        <f>IF(15&lt;=$G9, ET9+FB9, "")</f>
        <v/>
      </c>
      <c r="FD9" s="9">
        <f>IF(15&lt;=$G9, EX9+FB9, "")</f>
        <v/>
      </c>
      <c r="FE9" s="9">
        <f>IF(15&lt;=$G9, ($G9-15)*$N9, "")</f>
        <v/>
      </c>
      <c r="FF9" s="9">
        <f>IF(16&lt;=$G9, FA9, "")</f>
        <v/>
      </c>
      <c r="FG9" s="9">
        <f>IF(16&lt;=$G9, ROUND(FF9*$Q9, 2), "")</f>
        <v/>
      </c>
      <c r="FH9" s="9">
        <f>IF(16&lt;=$G9, $N9, "")</f>
        <v/>
      </c>
      <c r="FI9" s="9">
        <f>IF(16&lt;=$G9, FH9-FG9, "")</f>
        <v/>
      </c>
      <c r="FJ9" s="9">
        <f>IF(16&lt;=$G9, FF9-FI9, "")</f>
        <v/>
      </c>
      <c r="FK9" s="9">
        <f>IF(16&lt;=$G9, ROUND(FC9*$Q9, 2), "")</f>
        <v/>
      </c>
      <c r="FL9" s="9">
        <f>IF(16&lt;=$G9, FC9+FK9, "")</f>
        <v/>
      </c>
      <c r="FM9" s="9">
        <f>IF(16&lt;=$G9, FG9+FK9, "")</f>
        <v/>
      </c>
      <c r="FN9" s="9">
        <f>IF(16&lt;=$G9, ($G9-16)*$N9, "")</f>
        <v/>
      </c>
      <c r="FO9" s="9">
        <f>IF(17&lt;=$G9, FJ9, "")</f>
        <v/>
      </c>
      <c r="FP9" s="9">
        <f>IF(17&lt;=$G9, ROUND(FO9*$Q9, 2), "")</f>
        <v/>
      </c>
      <c r="FQ9" s="9">
        <f>IF(17&lt;=$G9, $N9, "")</f>
        <v/>
      </c>
      <c r="FR9" s="9">
        <f>IF(17&lt;=$G9, FQ9-FP9, "")</f>
        <v/>
      </c>
      <c r="FS9" s="9">
        <f>IF(17&lt;=$G9, FO9-FR9, "")</f>
        <v/>
      </c>
      <c r="FT9" s="9">
        <f>IF(17&lt;=$G9, ROUND(FL9*$Q9, 2), "")</f>
        <v/>
      </c>
      <c r="FU9" s="9">
        <f>IF(17&lt;=$G9, FL9+FT9, "")</f>
        <v/>
      </c>
      <c r="FV9" s="9">
        <f>IF(17&lt;=$G9, FP9+FT9, "")</f>
        <v/>
      </c>
      <c r="FW9" s="9">
        <f>IF(17&lt;=$G9, ($G9-17)*$N9, "")</f>
        <v/>
      </c>
      <c r="FX9" s="9">
        <f>IF(18&lt;=$G9, FS9, "")</f>
        <v/>
      </c>
      <c r="FY9" s="9">
        <f>IF(18&lt;=$G9, ROUND(FX9*$Q9, 2), "")</f>
        <v/>
      </c>
      <c r="FZ9" s="9">
        <f>IF(18&lt;=$G9, $N9, "")</f>
        <v/>
      </c>
      <c r="GA9" s="9">
        <f>IF(18&lt;=$G9, FZ9-FY9, "")</f>
        <v/>
      </c>
      <c r="GB9" s="9">
        <f>IF(18&lt;=$G9, FX9-GA9, "")</f>
        <v/>
      </c>
      <c r="GC9" s="9">
        <f>IF(18&lt;=$G9, ROUND(FU9*$Q9, 2), "")</f>
        <v/>
      </c>
      <c r="GD9" s="9">
        <f>IF(18&lt;=$G9, FU9+GC9, "")</f>
        <v/>
      </c>
      <c r="GE9" s="9">
        <f>IF(18&lt;=$G9, FY9+GC9, "")</f>
        <v/>
      </c>
      <c r="GF9" s="9">
        <f>IF(18&lt;=$G9, ($G9-18)*$N9, "")</f>
        <v/>
      </c>
      <c r="GG9" s="9">
        <f>IF(19&lt;=$G9, GB9, "")</f>
        <v/>
      </c>
      <c r="GH9" s="9">
        <f>IF(19&lt;=$G9, ROUND(GG9*$Q9, 2), "")</f>
        <v/>
      </c>
      <c r="GI9" s="9">
        <f>IF(19&lt;=$G9, $N9, "")</f>
        <v/>
      </c>
      <c r="GJ9" s="9">
        <f>IF(19&lt;=$G9, GI9-GH9, "")</f>
        <v/>
      </c>
      <c r="GK9" s="9">
        <f>IF(19&lt;=$G9, GG9-GJ9, "")</f>
        <v/>
      </c>
      <c r="GL9" s="9">
        <f>IF(19&lt;=$G9, ROUND(GD9*$Q9, 2), "")</f>
        <v/>
      </c>
      <c r="GM9" s="9">
        <f>IF(19&lt;=$G9, GD9+GL9, "")</f>
        <v/>
      </c>
      <c r="GN9" s="9">
        <f>IF(19&lt;=$G9, GH9+GL9, "")</f>
        <v/>
      </c>
      <c r="GO9" s="9">
        <f>IF(19&lt;=$G9, ($G9-19)*$N9, "")</f>
        <v/>
      </c>
      <c r="GP9" s="9">
        <f>IF(20&lt;=$G9, GK9, "")</f>
        <v/>
      </c>
      <c r="GQ9" s="9">
        <f>IF(20&lt;=$G9, ROUND(GP9*$Q9, 2), "")</f>
        <v/>
      </c>
      <c r="GR9" s="9">
        <f>IF(20&lt;=$G9, $N9, "")</f>
        <v/>
      </c>
      <c r="GS9" s="9">
        <f>IF(20&lt;=$G9, GR9-GQ9, "")</f>
        <v/>
      </c>
      <c r="GT9" s="9">
        <f>IF(20&lt;=$G9, GP9-GS9, "")</f>
        <v/>
      </c>
      <c r="GU9" s="9">
        <f>IF(20&lt;=$G9, ROUND(GM9*$Q9, 2), "")</f>
        <v/>
      </c>
      <c r="GV9" s="9">
        <f>IF(20&lt;=$G9, GM9+GU9, "")</f>
        <v/>
      </c>
      <c r="GW9" s="9">
        <f>IF(20&lt;=$G9, GQ9+GU9, "")</f>
        <v/>
      </c>
      <c r="GX9" s="9">
        <f>IF(20&lt;=$G9, ($G9-20)*$N9, "")</f>
        <v/>
      </c>
      <c r="GY9" s="9">
        <f>IF(21&lt;=$G9, GT9, "")</f>
        <v/>
      </c>
      <c r="GZ9" s="9">
        <f>IF(21&lt;=$G9, ROUND(GY9*$Q9, 2), "")</f>
        <v/>
      </c>
      <c r="HA9" s="9">
        <f>IF(21&lt;=$G9, $N9, "")</f>
        <v/>
      </c>
      <c r="HB9" s="9">
        <f>IF(21&lt;=$G9, HA9-GZ9, "")</f>
        <v/>
      </c>
      <c r="HC9" s="9">
        <f>IF(21&lt;=$G9, GY9-HB9, "")</f>
        <v/>
      </c>
      <c r="HD9" s="9">
        <f>IF(21&lt;=$G9, ROUND(GV9*$Q9, 2), "")</f>
        <v/>
      </c>
      <c r="HE9" s="9">
        <f>IF(21&lt;=$G9, GV9+HD9, "")</f>
        <v/>
      </c>
      <c r="HF9" s="9">
        <f>IF(21&lt;=$G9, GZ9+HD9, "")</f>
        <v/>
      </c>
      <c r="HG9" s="9">
        <f>IF(21&lt;=$G9, ($G9-21)*$N9, "")</f>
        <v/>
      </c>
      <c r="HH9" s="9">
        <f>IF(22&lt;=$G9, HC9, "")</f>
        <v/>
      </c>
      <c r="HI9" s="9">
        <f>IF(22&lt;=$G9, ROUND(HH9*$Q9, 2), "")</f>
        <v/>
      </c>
      <c r="HJ9" s="9">
        <f>IF(22&lt;=$G9, $N9, "")</f>
        <v/>
      </c>
      <c r="HK9" s="9">
        <f>IF(22&lt;=$G9, HJ9-HI9, "")</f>
        <v/>
      </c>
      <c r="HL9" s="9">
        <f>IF(22&lt;=$G9, HH9-HK9, "")</f>
        <v/>
      </c>
      <c r="HM9" s="9">
        <f>IF(22&lt;=$G9, ROUND(HE9*$Q9, 2), "")</f>
        <v/>
      </c>
      <c r="HN9" s="9">
        <f>IF(22&lt;=$G9, HE9+HM9, "")</f>
        <v/>
      </c>
      <c r="HO9" s="9">
        <f>IF(22&lt;=$G9, HI9+HM9, "")</f>
        <v/>
      </c>
      <c r="HP9" s="9">
        <f>IF(22&lt;=$G9, ($G9-22)*$N9, "")</f>
        <v/>
      </c>
      <c r="HQ9" s="9">
        <f>IF(23&lt;=$G9, HL9, "")</f>
        <v/>
      </c>
      <c r="HR9" s="9">
        <f>IF(23&lt;=$G9, ROUND(HQ9*$Q9, 2), "")</f>
        <v/>
      </c>
      <c r="HS9" s="9">
        <f>IF(23&lt;=$G9, $N9, "")</f>
        <v/>
      </c>
      <c r="HT9" s="9">
        <f>IF(23&lt;=$G9, HS9-HR9, "")</f>
        <v/>
      </c>
      <c r="HU9" s="9">
        <f>IF(23&lt;=$G9, HQ9-HT9, "")</f>
        <v/>
      </c>
      <c r="HV9" s="9">
        <f>IF(23&lt;=$G9, ROUND(HN9*$Q9, 2), "")</f>
        <v/>
      </c>
      <c r="HW9" s="9">
        <f>IF(23&lt;=$G9, HN9+HV9, "")</f>
        <v/>
      </c>
      <c r="HX9" s="9">
        <f>IF(23&lt;=$G9, HR9+HV9, "")</f>
        <v/>
      </c>
      <c r="HY9" s="9">
        <f>IF(23&lt;=$G9, ($G9-23)*$N9, "")</f>
        <v/>
      </c>
      <c r="HZ9" s="9">
        <f>IF(24&lt;=$G9, HU9, "")</f>
        <v/>
      </c>
      <c r="IA9" s="9">
        <f>IF(24&lt;=$G9, ROUND(HZ9*$Q9, 2), "")</f>
        <v/>
      </c>
      <c r="IB9" s="9">
        <f>IF(24&lt;=$G9, $N9, "")</f>
        <v/>
      </c>
      <c r="IC9" s="9">
        <f>IF(24&lt;=$G9, IB9-IA9, "")</f>
        <v/>
      </c>
      <c r="ID9" s="9">
        <f>IF(24&lt;=$G9, HZ9-IC9, "")</f>
        <v/>
      </c>
      <c r="IE9" s="9">
        <f>IF(24&lt;=$G9, ROUND(HW9*$Q9, 2), "")</f>
        <v/>
      </c>
      <c r="IF9" s="9">
        <f>IF(24&lt;=$G9, HW9+IE9, "")</f>
        <v/>
      </c>
      <c r="IG9" s="9">
        <f>IF(24&lt;=$G9, IA9+IE9, "")</f>
        <v/>
      </c>
      <c r="IH9" s="9">
        <f>IF(24&lt;=$G9, ($G9-24)*$N9, "")</f>
        <v/>
      </c>
      <c r="II9" s="9">
        <f>IF(25&lt;=$G9, ID9, "")</f>
        <v/>
      </c>
      <c r="IJ9" s="9">
        <f>IF(25&lt;=$G9, ROUND(II9*$Q9, 2), "")</f>
        <v/>
      </c>
      <c r="IK9" s="9">
        <f>IF(25&lt;=$G9, $N9, "")</f>
        <v/>
      </c>
      <c r="IL9" s="9">
        <f>IF(25&lt;=$G9, IK9-IJ9, "")</f>
        <v/>
      </c>
      <c r="IM9" s="9">
        <f>IF(25&lt;=$G9, II9-IL9, "")</f>
        <v/>
      </c>
      <c r="IN9" s="9">
        <f>IF(25&lt;=$G9, ROUND(IF9*$Q9, 2), "")</f>
        <v/>
      </c>
      <c r="IO9" s="9">
        <f>IF(25&lt;=$G9, IF9+IN9, "")</f>
        <v/>
      </c>
      <c r="IP9" s="9">
        <f>IF(25&lt;=$G9, IJ9+IN9, "")</f>
        <v/>
      </c>
      <c r="IQ9" s="9">
        <f>IF(25&lt;=$G9, ($G9-25)*$N9, "")</f>
        <v/>
      </c>
      <c r="IR9" s="9">
        <f>IF(26&lt;=$G9, IM9, "")</f>
        <v/>
      </c>
      <c r="IS9" s="9">
        <f>IF(26&lt;=$G9, ROUND(IR9*$Q9, 2), "")</f>
        <v/>
      </c>
      <c r="IT9" s="9">
        <f>IF(26&lt;=$G9, $N9, "")</f>
        <v/>
      </c>
      <c r="IU9" s="9">
        <f>IF(26&lt;=$G9, IT9-IS9, "")</f>
        <v/>
      </c>
      <c r="IV9" s="9">
        <f>IF(26&lt;=$G9, IR9-IU9, "")</f>
        <v/>
      </c>
      <c r="IW9" s="9">
        <f>IF(26&lt;=$G9, ROUND(IO9*$Q9, 2), "")</f>
        <v/>
      </c>
      <c r="IX9" s="9">
        <f>IF(26&lt;=$G9, IO9+IW9, "")</f>
        <v/>
      </c>
      <c r="IY9" s="9">
        <f>IF(26&lt;=$G9, IS9+IW9, "")</f>
        <v/>
      </c>
      <c r="IZ9" s="9">
        <f>IF(26&lt;=$G9, ($G9-26)*$N9, "")</f>
        <v/>
      </c>
      <c r="JA9" s="9">
        <f>IF(27&lt;=$G9, IV9, "")</f>
        <v/>
      </c>
      <c r="JB9" s="9">
        <f>IF(27&lt;=$G9, ROUND(JA9*$Q9, 2), "")</f>
        <v/>
      </c>
      <c r="JC9" s="9">
        <f>IF(27&lt;=$G9, $N9, "")</f>
        <v/>
      </c>
      <c r="JD9" s="9">
        <f>IF(27&lt;=$G9, JC9-JB9, "")</f>
        <v/>
      </c>
      <c r="JE9" s="9">
        <f>IF(27&lt;=$G9, JA9-JD9, "")</f>
        <v/>
      </c>
      <c r="JF9" s="9">
        <f>IF(27&lt;=$G9, ROUND(IX9*$Q9, 2), "")</f>
        <v/>
      </c>
      <c r="JG9" s="9">
        <f>IF(27&lt;=$G9, IX9+JF9, "")</f>
        <v/>
      </c>
      <c r="JH9" s="9">
        <f>IF(27&lt;=$G9, JB9+JF9, "")</f>
        <v/>
      </c>
      <c r="JI9" s="9">
        <f>IF(27&lt;=$G9, ($G9-27)*$N9, "")</f>
        <v/>
      </c>
      <c r="JJ9" s="9">
        <f>IF(28&lt;=$G9, JE9, "")</f>
        <v/>
      </c>
      <c r="JK9" s="9">
        <f>IF(28&lt;=$G9, ROUND(JJ9*$Q9, 2), "")</f>
        <v/>
      </c>
      <c r="JL9" s="9">
        <f>IF(28&lt;=$G9, $N9, "")</f>
        <v/>
      </c>
      <c r="JM9" s="9">
        <f>IF(28&lt;=$G9, JL9-JK9, "")</f>
        <v/>
      </c>
      <c r="JN9" s="9">
        <f>IF(28&lt;=$G9, JJ9-JM9, "")</f>
        <v/>
      </c>
      <c r="JO9" s="9">
        <f>IF(28&lt;=$G9, ROUND(JG9*$Q9, 2), "")</f>
        <v/>
      </c>
      <c r="JP9" s="9">
        <f>IF(28&lt;=$G9, JG9+JO9, "")</f>
        <v/>
      </c>
      <c r="JQ9" s="9">
        <f>IF(28&lt;=$G9, JK9+JO9, "")</f>
        <v/>
      </c>
      <c r="JR9" s="9">
        <f>IF(28&lt;=$G9, ($G9-28)*$N9, "")</f>
        <v/>
      </c>
      <c r="JS9" s="9">
        <f>IF(29&lt;=$G9, JN9, "")</f>
        <v/>
      </c>
      <c r="JT9" s="9">
        <f>IF(29&lt;=$G9, ROUND(JS9*$Q9, 2), "")</f>
        <v/>
      </c>
      <c r="JU9" s="9">
        <f>IF(29&lt;=$G9, $N9, "")</f>
        <v/>
      </c>
      <c r="JV9" s="9">
        <f>IF(29&lt;=$G9, JU9-JT9, "")</f>
        <v/>
      </c>
      <c r="JW9" s="9">
        <f>IF(29&lt;=$G9, JS9-JV9, "")</f>
        <v/>
      </c>
      <c r="JX9" s="9">
        <f>IF(29&lt;=$G9, ROUND(JP9*$Q9, 2), "")</f>
        <v/>
      </c>
      <c r="JY9" s="9">
        <f>IF(29&lt;=$G9, JP9+JX9, "")</f>
        <v/>
      </c>
      <c r="JZ9" s="9">
        <f>IF(29&lt;=$G9, JT9+JX9, "")</f>
        <v/>
      </c>
      <c r="KA9" s="9">
        <f>IF(29&lt;=$G9, ($G9-29)*$N9, "")</f>
        <v/>
      </c>
      <c r="KB9" s="9">
        <f>IF(30&lt;=$G9, JW9, "")</f>
        <v/>
      </c>
      <c r="KC9" s="9">
        <f>IF(30&lt;=$G9, ROUND(KB9*$Q9, 2), "")</f>
        <v/>
      </c>
      <c r="KD9" s="9">
        <f>IF(30&lt;=$G9, $N9, "")</f>
        <v/>
      </c>
      <c r="KE9" s="9">
        <f>IF(30&lt;=$G9, KD9-KC9, "")</f>
        <v/>
      </c>
      <c r="KF9" s="9">
        <f>IF(30&lt;=$G9, KB9-KE9, "")</f>
        <v/>
      </c>
      <c r="KG9" s="9">
        <f>IF(30&lt;=$G9, ROUND(JY9*$Q9, 2), "")</f>
        <v/>
      </c>
      <c r="KH9" s="9">
        <f>IF(30&lt;=$G9, JY9+KG9, "")</f>
        <v/>
      </c>
      <c r="KI9" s="9">
        <f>IF(30&lt;=$G9, KC9+KG9, "")</f>
        <v/>
      </c>
      <c r="KJ9" s="9">
        <f>IF(30&lt;=$G9, ($G9-30)*$N9, "")</f>
        <v/>
      </c>
      <c r="KK9" s="9">
        <f>IF(31&lt;=$G9, KF9, "")</f>
        <v/>
      </c>
      <c r="KL9" s="9">
        <f>IF(31&lt;=$G9, ROUND(KK9*$Q9, 2), "")</f>
        <v/>
      </c>
      <c r="KM9" s="9">
        <f>IF(31&lt;=$G9, $N9, "")</f>
        <v/>
      </c>
      <c r="KN9" s="9">
        <f>IF(31&lt;=$G9, KM9-KL9, "")</f>
        <v/>
      </c>
      <c r="KO9" s="9">
        <f>IF(31&lt;=$G9, KK9-KN9, "")</f>
        <v/>
      </c>
      <c r="KP9" s="9">
        <f>IF(31&lt;=$G9, ROUND(KH9*$Q9, 2), "")</f>
        <v/>
      </c>
      <c r="KQ9" s="9">
        <f>IF(31&lt;=$G9, KH9+KP9, "")</f>
        <v/>
      </c>
      <c r="KR9" s="9">
        <f>IF(31&lt;=$G9, KL9+KP9, "")</f>
        <v/>
      </c>
      <c r="KS9" s="9">
        <f>IF(31&lt;=$G9, ($G9-31)*$N9, "")</f>
        <v/>
      </c>
      <c r="KT9" s="9">
        <f>IF(32&lt;=$G9, KO9, "")</f>
        <v/>
      </c>
      <c r="KU9" s="9">
        <f>IF(32&lt;=$G9, ROUND(KT9*$Q9, 2), "")</f>
        <v/>
      </c>
      <c r="KV9" s="9">
        <f>IF(32&lt;=$G9, $N9, "")</f>
        <v/>
      </c>
      <c r="KW9" s="9">
        <f>IF(32&lt;=$G9, KV9-KU9, "")</f>
        <v/>
      </c>
      <c r="KX9" s="9">
        <f>IF(32&lt;=$G9, KT9-KW9, "")</f>
        <v/>
      </c>
      <c r="KY9" s="9">
        <f>IF(32&lt;=$G9, ROUND(KQ9*$Q9, 2), "")</f>
        <v/>
      </c>
      <c r="KZ9" s="9">
        <f>IF(32&lt;=$G9, KQ9+KY9, "")</f>
        <v/>
      </c>
      <c r="LA9" s="9">
        <f>IF(32&lt;=$G9, KU9+KY9, "")</f>
        <v/>
      </c>
      <c r="LB9" s="9">
        <f>IF(32&lt;=$G9, ($G9-32)*$N9, "")</f>
        <v/>
      </c>
      <c r="LC9" s="9">
        <f>IF(33&lt;=$G9, KX9, "")</f>
        <v/>
      </c>
      <c r="LD9" s="9">
        <f>IF(33&lt;=$G9, ROUND(LC9*$Q9, 2), "")</f>
        <v/>
      </c>
      <c r="LE9" s="9">
        <f>IF(33&lt;=$G9, $N9, "")</f>
        <v/>
      </c>
      <c r="LF9" s="9">
        <f>IF(33&lt;=$G9, LE9-LD9, "")</f>
        <v/>
      </c>
      <c r="LG9" s="9">
        <f>IF(33&lt;=$G9, LC9-LF9, "")</f>
        <v/>
      </c>
      <c r="LH9" s="9">
        <f>IF(33&lt;=$G9, ROUND(KZ9*$Q9, 2), "")</f>
        <v/>
      </c>
      <c r="LI9" s="9">
        <f>IF(33&lt;=$G9, KZ9+LH9, "")</f>
        <v/>
      </c>
      <c r="LJ9" s="9">
        <f>IF(33&lt;=$G9, LD9+LH9, "")</f>
        <v/>
      </c>
      <c r="LK9" s="9">
        <f>IF(33&lt;=$G9, ($G9-33)*$N9, "")</f>
        <v/>
      </c>
      <c r="LL9" s="9">
        <f>IF(34&lt;=$G9, LG9, "")</f>
        <v/>
      </c>
      <c r="LM9" s="9">
        <f>IF(34&lt;=$G9, ROUND(LL9*$Q9, 2), "")</f>
        <v/>
      </c>
      <c r="LN9" s="9">
        <f>IF(34&lt;=$G9, $N9, "")</f>
        <v/>
      </c>
      <c r="LO9" s="9">
        <f>IF(34&lt;=$G9, LN9-LM9, "")</f>
        <v/>
      </c>
      <c r="LP9" s="9">
        <f>IF(34&lt;=$G9, LL9-LO9, "")</f>
        <v/>
      </c>
      <c r="LQ9" s="9">
        <f>IF(34&lt;=$G9, ROUND(LI9*$Q9, 2), "")</f>
        <v/>
      </c>
      <c r="LR9" s="9">
        <f>IF(34&lt;=$G9, LI9+LQ9, "")</f>
        <v/>
      </c>
      <c r="LS9" s="9">
        <f>IF(34&lt;=$G9, LM9+LQ9, "")</f>
        <v/>
      </c>
      <c r="LT9" s="9">
        <f>IF(34&lt;=$G9, ($G9-34)*$N9, "")</f>
        <v/>
      </c>
      <c r="LU9" s="9">
        <f>IF(35&lt;=$G9, LP9, "")</f>
        <v/>
      </c>
      <c r="LV9" s="9">
        <f>IF(35&lt;=$G9, ROUND(LU9*$Q9, 2), "")</f>
        <v/>
      </c>
      <c r="LW9" s="9">
        <f>IF(35&lt;=$G9, $N9, "")</f>
        <v/>
      </c>
      <c r="LX9" s="9">
        <f>IF(35&lt;=$G9, LW9-LV9, "")</f>
        <v/>
      </c>
      <c r="LY9" s="9">
        <f>IF(35&lt;=$G9, LU9-LX9, "")</f>
        <v/>
      </c>
      <c r="LZ9" s="9">
        <f>IF(35&lt;=$G9, ROUND(LR9*$Q9, 2), "")</f>
        <v/>
      </c>
      <c r="MA9" s="9">
        <f>IF(35&lt;=$G9, LR9+LZ9, "")</f>
        <v/>
      </c>
      <c r="MB9" s="9">
        <f>IF(35&lt;=$G9, LV9+LZ9, "")</f>
        <v/>
      </c>
      <c r="MC9" s="9">
        <f>IF(35&lt;=$G9, ($G9-35)*$N9, "")</f>
        <v/>
      </c>
      <c r="MD9" s="9">
        <f>IF(36&lt;=$G9, LY9, "")</f>
        <v/>
      </c>
      <c r="ME9" s="9">
        <f>IF(36&lt;=$G9, ROUND(MD9*$Q9, 2), "")</f>
        <v/>
      </c>
      <c r="MF9" s="9">
        <f>IF(36&lt;=$G9, $N9, "")</f>
        <v/>
      </c>
      <c r="MG9" s="9">
        <f>IF(36&lt;=$G9, MF9-ME9, "")</f>
        <v/>
      </c>
      <c r="MH9" s="9">
        <f>IF(36&lt;=$G9, MD9-MG9, "")</f>
        <v/>
      </c>
      <c r="MI9" s="9">
        <f>IF(36&lt;=$G9, ROUND(MA9*$Q9, 2), "")</f>
        <v/>
      </c>
      <c r="MJ9" s="9">
        <f>IF(36&lt;=$G9, MA9+MI9, "")</f>
        <v/>
      </c>
      <c r="MK9" s="9">
        <f>IF(36&lt;=$G9, ME9+MI9, "")</f>
        <v/>
      </c>
      <c r="ML9" s="9">
        <f>IF(36&lt;=$G9, ($G9-36)*$N9, "")</f>
        <v/>
      </c>
      <c r="MM9" s="9">
        <f>IF(37&lt;=$G9, MH9, "")</f>
        <v/>
      </c>
      <c r="MN9" s="9">
        <f>IF(37&lt;=$G9, ROUND(MM9*$Q9, 2), "")</f>
        <v/>
      </c>
      <c r="MO9" s="9">
        <f>IF(37&lt;=$G9, $N9, "")</f>
        <v/>
      </c>
      <c r="MP9" s="9">
        <f>IF(37&lt;=$G9, MO9-MN9, "")</f>
        <v/>
      </c>
      <c r="MQ9" s="9">
        <f>IF(37&lt;=$G9, MM9-MP9, "")</f>
        <v/>
      </c>
      <c r="MR9" s="9">
        <f>IF(37&lt;=$G9, ROUND(MJ9*$Q9, 2), "")</f>
        <v/>
      </c>
      <c r="MS9" s="9">
        <f>IF(37&lt;=$G9, MJ9+MR9, "")</f>
        <v/>
      </c>
      <c r="MT9" s="9">
        <f>IF(37&lt;=$G9, MN9+MR9, "")</f>
        <v/>
      </c>
      <c r="MU9" s="9">
        <f>IF(37&lt;=$G9, ($G9-37)*$N9, "")</f>
        <v/>
      </c>
      <c r="MV9" s="9">
        <f>IF(38&lt;=$G9, MQ9, "")</f>
        <v/>
      </c>
      <c r="MW9" s="9">
        <f>IF(38&lt;=$G9, ROUND(MV9*$Q9, 2), "")</f>
        <v/>
      </c>
      <c r="MX9" s="9">
        <f>IF(38&lt;=$G9, $N9, "")</f>
        <v/>
      </c>
      <c r="MY9" s="9">
        <f>IF(38&lt;=$G9, MX9-MW9, "")</f>
        <v/>
      </c>
      <c r="MZ9" s="9">
        <f>IF(38&lt;=$G9, MV9-MY9, "")</f>
        <v/>
      </c>
      <c r="NA9" s="9">
        <f>IF(38&lt;=$G9, ROUND(MS9*$Q9, 2), "")</f>
        <v/>
      </c>
      <c r="NB9" s="9">
        <f>IF(38&lt;=$G9, MS9+NA9, "")</f>
        <v/>
      </c>
      <c r="NC9" s="9">
        <f>IF(38&lt;=$G9, MW9+NA9, "")</f>
        <v/>
      </c>
      <c r="ND9" s="9">
        <f>IF(38&lt;=$G9, ($G9-38)*$N9, "")</f>
        <v/>
      </c>
      <c r="NE9" s="9">
        <f>IF(39&lt;=$G9, MZ9, "")</f>
        <v/>
      </c>
      <c r="NF9" s="9">
        <f>IF(39&lt;=$G9, ROUND(NE9*$Q9, 2), "")</f>
        <v/>
      </c>
      <c r="NG9" s="9">
        <f>IF(39&lt;=$G9, $N9, "")</f>
        <v/>
      </c>
      <c r="NH9" s="9">
        <f>IF(39&lt;=$G9, NG9-NF9, "")</f>
        <v/>
      </c>
      <c r="NI9" s="9">
        <f>IF(39&lt;=$G9, NE9-NH9, "")</f>
        <v/>
      </c>
      <c r="NJ9" s="9">
        <f>IF(39&lt;=$G9, ROUND(NB9*$Q9, 2), "")</f>
        <v/>
      </c>
      <c r="NK9" s="9">
        <f>IF(39&lt;=$G9, NB9+NJ9, "")</f>
        <v/>
      </c>
      <c r="NL9" s="9">
        <f>IF(39&lt;=$G9, NF9+NJ9, "")</f>
        <v/>
      </c>
      <c r="NM9" s="9">
        <f>IF(39&lt;=$G9, ($G9-39)*$N9, "")</f>
        <v/>
      </c>
      <c r="NN9" s="9">
        <f>IF(40&lt;=$G9, NI9, "")</f>
        <v/>
      </c>
      <c r="NO9" s="9">
        <f>IF(40&lt;=$G9, ROUND(NN9*$Q9, 2), "")</f>
        <v/>
      </c>
      <c r="NP9" s="9">
        <f>IF(40&lt;=$G9, $N9, "")</f>
        <v/>
      </c>
      <c r="NQ9" s="9">
        <f>IF(40&lt;=$G9, NP9-NO9, "")</f>
        <v/>
      </c>
      <c r="NR9" s="9">
        <f>IF(40&lt;=$G9, NN9-NQ9, "")</f>
        <v/>
      </c>
      <c r="NS9" s="9">
        <f>IF(40&lt;=$G9, ROUND(NK9*$Q9, 2), "")</f>
        <v/>
      </c>
      <c r="NT9" s="9">
        <f>IF(40&lt;=$G9, NK9+NS9, "")</f>
        <v/>
      </c>
      <c r="NU9" s="9">
        <f>IF(40&lt;=$G9, NO9+NS9, "")</f>
        <v/>
      </c>
      <c r="NV9" s="9">
        <f>IF(40&lt;=$G9, ($G9-40)*$N9, "")</f>
        <v/>
      </c>
      <c r="NW9" s="9">
        <f>IF(41&lt;=$G9, NR9, "")</f>
        <v/>
      </c>
      <c r="NX9" s="9">
        <f>IF(41&lt;=$G9, ROUND(NW9*$Q9, 2), "")</f>
        <v/>
      </c>
      <c r="NY9" s="9">
        <f>IF(41&lt;=$G9, $N9, "")</f>
        <v/>
      </c>
      <c r="NZ9" s="9">
        <f>IF(41&lt;=$G9, NY9-NX9, "")</f>
        <v/>
      </c>
      <c r="OA9" s="9">
        <f>IF(41&lt;=$G9, NW9-NZ9, "")</f>
        <v/>
      </c>
      <c r="OB9" s="9">
        <f>IF(41&lt;=$G9, ROUND(NT9*$Q9, 2), "")</f>
        <v/>
      </c>
      <c r="OC9" s="9">
        <f>IF(41&lt;=$G9, NT9+OB9, "")</f>
        <v/>
      </c>
      <c r="OD9" s="9">
        <f>IF(41&lt;=$G9, NX9+OB9, "")</f>
        <v/>
      </c>
      <c r="OE9" s="9">
        <f>IF(41&lt;=$G9, ($G9-41)*$N9, "")</f>
        <v/>
      </c>
      <c r="OF9" s="9">
        <f>IF(42&lt;=$G9, OA9, "")</f>
        <v/>
      </c>
      <c r="OG9" s="9">
        <f>IF(42&lt;=$G9, ROUND(OF9*$Q9, 2), "")</f>
        <v/>
      </c>
      <c r="OH9" s="9">
        <f>IF(42&lt;=$G9, $N9, "")</f>
        <v/>
      </c>
      <c r="OI9" s="9">
        <f>IF(42&lt;=$G9, OH9-OG9, "")</f>
        <v/>
      </c>
      <c r="OJ9" s="9">
        <f>IF(42&lt;=$G9, OF9-OI9, "")</f>
        <v/>
      </c>
      <c r="OK9" s="9">
        <f>IF(42&lt;=$G9, ROUND(OC9*$Q9, 2), "")</f>
        <v/>
      </c>
      <c r="OL9" s="9">
        <f>IF(42&lt;=$G9, OC9+OK9, "")</f>
        <v/>
      </c>
      <c r="OM9" s="9">
        <f>IF(42&lt;=$G9, OG9+OK9, "")</f>
        <v/>
      </c>
      <c r="ON9" s="9">
        <f>IF(42&lt;=$G9, ($G9-42)*$N9, "")</f>
        <v/>
      </c>
      <c r="OO9" s="9">
        <f>IF(43&lt;=$G9, OJ9, "")</f>
        <v/>
      </c>
      <c r="OP9" s="9">
        <f>IF(43&lt;=$G9, ROUND(OO9*$Q9, 2), "")</f>
        <v/>
      </c>
      <c r="OQ9" s="9">
        <f>IF(43&lt;=$G9, $N9, "")</f>
        <v/>
      </c>
      <c r="OR9" s="9">
        <f>IF(43&lt;=$G9, OQ9-OP9, "")</f>
        <v/>
      </c>
      <c r="OS9" s="9">
        <f>IF(43&lt;=$G9, OO9-OR9, "")</f>
        <v/>
      </c>
      <c r="OT9" s="9">
        <f>IF(43&lt;=$G9, ROUND(OL9*$Q9, 2), "")</f>
        <v/>
      </c>
      <c r="OU9" s="9">
        <f>IF(43&lt;=$G9, OL9+OT9, "")</f>
        <v/>
      </c>
      <c r="OV9" s="9">
        <f>IF(43&lt;=$G9, OP9+OT9, "")</f>
        <v/>
      </c>
      <c r="OW9" s="9">
        <f>IF(43&lt;=$G9, ($G9-43)*$N9, "")</f>
        <v/>
      </c>
      <c r="OX9" s="9">
        <f>IF(44&lt;=$G9, OS9, "")</f>
        <v/>
      </c>
      <c r="OY9" s="9">
        <f>IF(44&lt;=$G9, ROUND(OX9*$Q9, 2), "")</f>
        <v/>
      </c>
      <c r="OZ9" s="9">
        <f>IF(44&lt;=$G9, $N9, "")</f>
        <v/>
      </c>
      <c r="PA9" s="9">
        <f>IF(44&lt;=$G9, OZ9-OY9, "")</f>
        <v/>
      </c>
      <c r="PB9" s="9">
        <f>IF(44&lt;=$G9, OX9-PA9, "")</f>
        <v/>
      </c>
      <c r="PC9" s="9">
        <f>IF(44&lt;=$G9, ROUND(OU9*$Q9, 2), "")</f>
        <v/>
      </c>
      <c r="PD9" s="9">
        <f>IF(44&lt;=$G9, OU9+PC9, "")</f>
        <v/>
      </c>
      <c r="PE9" s="9">
        <f>IF(44&lt;=$G9, OY9+PC9, "")</f>
        <v/>
      </c>
      <c r="PF9" s="9">
        <f>IF(44&lt;=$G9, ($G9-44)*$N9, "")</f>
        <v/>
      </c>
      <c r="PG9" s="9">
        <f>IF(45&lt;=$G9, PB9, "")</f>
        <v/>
      </c>
      <c r="PH9" s="9">
        <f>IF(45&lt;=$G9, ROUND(PG9*$Q9, 2), "")</f>
        <v/>
      </c>
      <c r="PI9" s="9">
        <f>IF(45&lt;=$G9, $N9, "")</f>
        <v/>
      </c>
      <c r="PJ9" s="9">
        <f>IF(45&lt;=$G9, PI9-PH9, "")</f>
        <v/>
      </c>
      <c r="PK9" s="9">
        <f>IF(45&lt;=$G9, PG9-PJ9, "")</f>
        <v/>
      </c>
      <c r="PL9" s="9">
        <f>IF(45&lt;=$G9, ROUND(PD9*$Q9, 2), "")</f>
        <v/>
      </c>
      <c r="PM9" s="9">
        <f>IF(45&lt;=$G9, PD9+PL9, "")</f>
        <v/>
      </c>
      <c r="PN9" s="9">
        <f>IF(45&lt;=$G9, PH9+PL9, "")</f>
        <v/>
      </c>
      <c r="PO9" s="9">
        <f>IF(45&lt;=$G9, ($G9-45)*$N9, "")</f>
        <v/>
      </c>
      <c r="PP9" s="9">
        <f>IF(46&lt;=$G9, PK9, "")</f>
        <v/>
      </c>
      <c r="PQ9" s="9">
        <f>IF(46&lt;=$G9, ROUND(PP9*$Q9, 2), "")</f>
        <v/>
      </c>
      <c r="PR9" s="9">
        <f>IF(46&lt;=$G9, $N9, "")</f>
        <v/>
      </c>
      <c r="PS9" s="9">
        <f>IF(46&lt;=$G9, PR9-PQ9, "")</f>
        <v/>
      </c>
      <c r="PT9" s="9">
        <f>IF(46&lt;=$G9, PP9-PS9, "")</f>
        <v/>
      </c>
      <c r="PU9" s="9">
        <f>IF(46&lt;=$G9, ROUND(PM9*$Q9, 2), "")</f>
        <v/>
      </c>
      <c r="PV9" s="9">
        <f>IF(46&lt;=$G9, PM9+PU9, "")</f>
        <v/>
      </c>
      <c r="PW9" s="9">
        <f>IF(46&lt;=$G9, PQ9+PU9, "")</f>
        <v/>
      </c>
      <c r="PX9" s="9">
        <f>IF(46&lt;=$G9, ($G9-46)*$N9, "")</f>
        <v/>
      </c>
      <c r="PY9" s="9">
        <f>IF(47&lt;=$G9, PT9, "")</f>
        <v/>
      </c>
      <c r="PZ9" s="9">
        <f>IF(47&lt;=$G9, ROUND(PY9*$Q9, 2), "")</f>
        <v/>
      </c>
      <c r="QA9" s="9">
        <f>IF(47&lt;=$G9, $N9, "")</f>
        <v/>
      </c>
      <c r="QB9" s="9">
        <f>IF(47&lt;=$G9, QA9-PZ9, "")</f>
        <v/>
      </c>
      <c r="QC9" s="9">
        <f>IF(47&lt;=$G9, PY9-QB9, "")</f>
        <v/>
      </c>
      <c r="QD9" s="9">
        <f>IF(47&lt;=$G9, ROUND(PV9*$Q9, 2), "")</f>
        <v/>
      </c>
      <c r="QE9" s="9">
        <f>IF(47&lt;=$G9, PV9+QD9, "")</f>
        <v/>
      </c>
      <c r="QF9" s="9">
        <f>IF(47&lt;=$G9, PZ9+QD9, "")</f>
        <v/>
      </c>
      <c r="QG9" s="9">
        <f>IF(47&lt;=$G9, ($G9-47)*$N9, "")</f>
        <v/>
      </c>
      <c r="QH9" s="9">
        <f>IF(48&lt;=$G9, QC9, "")</f>
        <v/>
      </c>
      <c r="QI9" s="9">
        <f>IF(48&lt;=$G9, ROUND(QH9*$Q9, 2), "")</f>
        <v/>
      </c>
      <c r="QJ9" s="9">
        <f>IF(48&lt;=$G9, $N9, "")</f>
        <v/>
      </c>
      <c r="QK9" s="9">
        <f>IF(48&lt;=$G9, QJ9-QI9, "")</f>
        <v/>
      </c>
      <c r="QL9" s="9">
        <f>IF(48&lt;=$G9, QH9-QK9, "")</f>
        <v/>
      </c>
      <c r="QM9" s="9">
        <f>IF(48&lt;=$G9, ROUND(QE9*$Q9, 2), "")</f>
        <v/>
      </c>
      <c r="QN9" s="9">
        <f>IF(48&lt;=$G9, QE9+QM9, "")</f>
        <v/>
      </c>
      <c r="QO9" s="9">
        <f>IF(48&lt;=$G9, QI9+QM9, "")</f>
        <v/>
      </c>
      <c r="QP9" s="9">
        <f>IF(48&lt;=$G9, ($G9-48)*$N9, "")</f>
        <v/>
      </c>
    </row>
    <row r="10">
      <c r="A10" s="12" t="inlineStr">
        <is>
          <t>0519-0005</t>
        </is>
      </c>
      <c r="B10" s="13" t="inlineStr">
        <is>
          <t>Tequilas el Mexicano S.A. de C.V.</t>
        </is>
      </c>
      <c r="C10" s="13" t="inlineStr">
        <is>
          <t>Attitude Sport</t>
        </is>
      </c>
      <c r="D10" s="12" t="inlineStr">
        <is>
          <t>ACTIVO</t>
        </is>
      </c>
      <c r="E10" s="12" t="inlineStr">
        <is>
          <t>2025-07-14</t>
        </is>
      </c>
      <c r="F10" s="12" t="inlineStr">
        <is>
          <t>2029-07-14</t>
        </is>
      </c>
      <c r="G10" s="14" t="n">
        <v>48</v>
      </c>
      <c r="H10" s="15" t="n">
        <v>352500</v>
      </c>
      <c r="I10" s="16" t="n">
        <v>0.1</v>
      </c>
      <c r="J10" s="15">
        <f>ROUND(H10*I10, 2)</f>
        <v/>
      </c>
      <c r="K10" s="15">
        <f>ROUND(H10-J10, 2)</f>
        <v/>
      </c>
      <c r="L10" s="16" t="n">
        <v>0</v>
      </c>
      <c r="M10" s="15">
        <f>ROUND(H10*L10, 2)</f>
        <v/>
      </c>
      <c r="N10" s="15" t="n">
        <v>11483.47</v>
      </c>
      <c r="O10" s="16" t="n">
        <v>0.1</v>
      </c>
      <c r="P10" s="15">
        <f>ROUND(H10*O10, 2)</f>
        <v/>
      </c>
      <c r="Q10" s="17" t="n">
        <v>0.02691789</v>
      </c>
      <c r="R10" s="17">
        <f>RATE(G10, -N10, K10, -P10)</f>
        <v/>
      </c>
      <c r="S10" s="17">
        <f>ROUND(Q10*12, 8)</f>
        <v/>
      </c>
      <c r="T10" s="17">
        <f>ROUND(((1+Q10)^12)-1, 8)</f>
        <v/>
      </c>
      <c r="U10" s="15">
        <f>ROUND(PV(Q10, G10, 0, -P10), 2)</f>
        <v/>
      </c>
      <c r="V10" s="15">
        <f>SUMIF($AA$4:$QP$4, "Interes_Leasing", AA10:QP10)</f>
        <v/>
      </c>
      <c r="W10" s="15">
        <f>SUMIF($AA$4:$QP$4, "Interes_Residual", AA10:QP10)</f>
        <v/>
      </c>
      <c r="X10" s="15">
        <f>ROUND(V10+W10, 2)</f>
        <v/>
      </c>
      <c r="Y10" s="15">
        <f>ROUND((N10*G10+P10+M10)-K10, 2)</f>
        <v/>
      </c>
      <c r="Z10" s="16">
        <f>ROUND(Y10/K10, 4)</f>
        <v/>
      </c>
      <c r="AA10" s="15">
        <f>IF(1&lt;=$G10, $K10, "")</f>
        <v/>
      </c>
      <c r="AB10" s="15">
        <f>IF(1&lt;=$G10, ROUND(AA10*$Q10, 2), "")</f>
        <v/>
      </c>
      <c r="AC10" s="15">
        <f>IF(1&lt;=$G10, $N10, "")</f>
        <v/>
      </c>
      <c r="AD10" s="15">
        <f>IF(1&lt;=$G10, AC10-AB10, "")</f>
        <v/>
      </c>
      <c r="AE10" s="15">
        <f>IF(1&lt;=$G10, AA10-AD10, "")</f>
        <v/>
      </c>
      <c r="AF10" s="15">
        <f>IF(1&lt;=$G10, ROUND($U10*$Q10, 2), "")</f>
        <v/>
      </c>
      <c r="AG10" s="15">
        <f>IF(1&lt;=$G10, $U10+AF10, "")</f>
        <v/>
      </c>
      <c r="AH10" s="15">
        <f>IF(1&lt;=$G10, AB10+AF10, "")</f>
        <v/>
      </c>
      <c r="AI10" s="15">
        <f>IF(1&lt;=$G10, ($G10-1)*$N10, "")</f>
        <v/>
      </c>
      <c r="AJ10" s="15">
        <f>IF(2&lt;=$G10, AE10, "")</f>
        <v/>
      </c>
      <c r="AK10" s="15">
        <f>IF(2&lt;=$G10, ROUND(AJ10*$Q10, 2), "")</f>
        <v/>
      </c>
      <c r="AL10" s="15">
        <f>IF(2&lt;=$G10, $N10, "")</f>
        <v/>
      </c>
      <c r="AM10" s="15">
        <f>IF(2&lt;=$G10, AL10-AK10, "")</f>
        <v/>
      </c>
      <c r="AN10" s="15">
        <f>IF(2&lt;=$G10, AJ10-AM10, "")</f>
        <v/>
      </c>
      <c r="AO10" s="15">
        <f>IF(2&lt;=$G10, ROUND(AG10*$Q10, 2), "")</f>
        <v/>
      </c>
      <c r="AP10" s="15">
        <f>IF(2&lt;=$G10, AG10+AO10, "")</f>
        <v/>
      </c>
      <c r="AQ10" s="15">
        <f>IF(2&lt;=$G10, AK10+AO10, "")</f>
        <v/>
      </c>
      <c r="AR10" s="15">
        <f>IF(2&lt;=$G10, ($G10-2)*$N10, "")</f>
        <v/>
      </c>
      <c r="AS10" s="15">
        <f>IF(3&lt;=$G10, AN10, "")</f>
        <v/>
      </c>
      <c r="AT10" s="15">
        <f>IF(3&lt;=$G10, ROUND(AS10*$Q10, 2), "")</f>
        <v/>
      </c>
      <c r="AU10" s="15">
        <f>IF(3&lt;=$G10, $N10, "")</f>
        <v/>
      </c>
      <c r="AV10" s="15">
        <f>IF(3&lt;=$G10, AU10-AT10, "")</f>
        <v/>
      </c>
      <c r="AW10" s="15">
        <f>IF(3&lt;=$G10, AS10-AV10, "")</f>
        <v/>
      </c>
      <c r="AX10" s="15">
        <f>IF(3&lt;=$G10, ROUND(AP10*$Q10, 2), "")</f>
        <v/>
      </c>
      <c r="AY10" s="15">
        <f>IF(3&lt;=$G10, AP10+AX10, "")</f>
        <v/>
      </c>
      <c r="AZ10" s="15">
        <f>IF(3&lt;=$G10, AT10+AX10, "")</f>
        <v/>
      </c>
      <c r="BA10" s="15">
        <f>IF(3&lt;=$G10, ($G10-3)*$N10, "")</f>
        <v/>
      </c>
      <c r="BB10" s="15">
        <f>IF(4&lt;=$G10, AW10, "")</f>
        <v/>
      </c>
      <c r="BC10" s="15">
        <f>IF(4&lt;=$G10, ROUND(BB10*$Q10, 2), "")</f>
        <v/>
      </c>
      <c r="BD10" s="15">
        <f>IF(4&lt;=$G10, $N10, "")</f>
        <v/>
      </c>
      <c r="BE10" s="15">
        <f>IF(4&lt;=$G10, BD10-BC10, "")</f>
        <v/>
      </c>
      <c r="BF10" s="15">
        <f>IF(4&lt;=$G10, BB10-BE10, "")</f>
        <v/>
      </c>
      <c r="BG10" s="15">
        <f>IF(4&lt;=$G10, ROUND(AY10*$Q10, 2), "")</f>
        <v/>
      </c>
      <c r="BH10" s="15">
        <f>IF(4&lt;=$G10, AY10+BG10, "")</f>
        <v/>
      </c>
      <c r="BI10" s="15">
        <f>IF(4&lt;=$G10, BC10+BG10, "")</f>
        <v/>
      </c>
      <c r="BJ10" s="15">
        <f>IF(4&lt;=$G10, ($G10-4)*$N10, "")</f>
        <v/>
      </c>
      <c r="BK10" s="15">
        <f>IF(5&lt;=$G10, BF10, "")</f>
        <v/>
      </c>
      <c r="BL10" s="15">
        <f>IF(5&lt;=$G10, ROUND(BK10*$Q10, 2), "")</f>
        <v/>
      </c>
      <c r="BM10" s="15">
        <f>IF(5&lt;=$G10, $N10, "")</f>
        <v/>
      </c>
      <c r="BN10" s="15">
        <f>IF(5&lt;=$G10, BM10-BL10, "")</f>
        <v/>
      </c>
      <c r="BO10" s="15">
        <f>IF(5&lt;=$G10, BK10-BN10, "")</f>
        <v/>
      </c>
      <c r="BP10" s="15">
        <f>IF(5&lt;=$G10, ROUND(BH10*$Q10, 2), "")</f>
        <v/>
      </c>
      <c r="BQ10" s="15">
        <f>IF(5&lt;=$G10, BH10+BP10, "")</f>
        <v/>
      </c>
      <c r="BR10" s="15">
        <f>IF(5&lt;=$G10, BL10+BP10, "")</f>
        <v/>
      </c>
      <c r="BS10" s="15">
        <f>IF(5&lt;=$G10, ($G10-5)*$N10, "")</f>
        <v/>
      </c>
      <c r="BT10" s="15">
        <f>IF(6&lt;=$G10, BO10, "")</f>
        <v/>
      </c>
      <c r="BU10" s="15">
        <f>IF(6&lt;=$G10, ROUND(BT10*$Q10, 2), "")</f>
        <v/>
      </c>
      <c r="BV10" s="15">
        <f>IF(6&lt;=$G10, $N10, "")</f>
        <v/>
      </c>
      <c r="BW10" s="15">
        <f>IF(6&lt;=$G10, BV10-BU10, "")</f>
        <v/>
      </c>
      <c r="BX10" s="15">
        <f>IF(6&lt;=$G10, BT10-BW10, "")</f>
        <v/>
      </c>
      <c r="BY10" s="15">
        <f>IF(6&lt;=$G10, ROUND(BQ10*$Q10, 2), "")</f>
        <v/>
      </c>
      <c r="BZ10" s="15">
        <f>IF(6&lt;=$G10, BQ10+BY10, "")</f>
        <v/>
      </c>
      <c r="CA10" s="15">
        <f>IF(6&lt;=$G10, BU10+BY10, "")</f>
        <v/>
      </c>
      <c r="CB10" s="15">
        <f>IF(6&lt;=$G10, ($G10-6)*$N10, "")</f>
        <v/>
      </c>
      <c r="CC10" s="15">
        <f>IF(7&lt;=$G10, BX10, "")</f>
        <v/>
      </c>
      <c r="CD10" s="15">
        <f>IF(7&lt;=$G10, ROUND(CC10*$Q10, 2), "")</f>
        <v/>
      </c>
      <c r="CE10" s="15">
        <f>IF(7&lt;=$G10, $N10, "")</f>
        <v/>
      </c>
      <c r="CF10" s="15">
        <f>IF(7&lt;=$G10, CE10-CD10, "")</f>
        <v/>
      </c>
      <c r="CG10" s="15">
        <f>IF(7&lt;=$G10, CC10-CF10, "")</f>
        <v/>
      </c>
      <c r="CH10" s="15">
        <f>IF(7&lt;=$G10, ROUND(BZ10*$Q10, 2), "")</f>
        <v/>
      </c>
      <c r="CI10" s="15">
        <f>IF(7&lt;=$G10, BZ10+CH10, "")</f>
        <v/>
      </c>
      <c r="CJ10" s="15">
        <f>IF(7&lt;=$G10, CD10+CH10, "")</f>
        <v/>
      </c>
      <c r="CK10" s="15">
        <f>IF(7&lt;=$G10, ($G10-7)*$N10, "")</f>
        <v/>
      </c>
      <c r="CL10" s="15">
        <f>IF(8&lt;=$G10, CG10, "")</f>
        <v/>
      </c>
      <c r="CM10" s="15">
        <f>IF(8&lt;=$G10, ROUND(CL10*$Q10, 2), "")</f>
        <v/>
      </c>
      <c r="CN10" s="15">
        <f>IF(8&lt;=$G10, $N10, "")</f>
        <v/>
      </c>
      <c r="CO10" s="15">
        <f>IF(8&lt;=$G10, CN10-CM10, "")</f>
        <v/>
      </c>
      <c r="CP10" s="15">
        <f>IF(8&lt;=$G10, CL10-CO10, "")</f>
        <v/>
      </c>
      <c r="CQ10" s="15">
        <f>IF(8&lt;=$G10, ROUND(CI10*$Q10, 2), "")</f>
        <v/>
      </c>
      <c r="CR10" s="15">
        <f>IF(8&lt;=$G10, CI10+CQ10, "")</f>
        <v/>
      </c>
      <c r="CS10" s="15">
        <f>IF(8&lt;=$G10, CM10+CQ10, "")</f>
        <v/>
      </c>
      <c r="CT10" s="15">
        <f>IF(8&lt;=$G10, ($G10-8)*$N10, "")</f>
        <v/>
      </c>
      <c r="CU10" s="15">
        <f>IF(9&lt;=$G10, CP10, "")</f>
        <v/>
      </c>
      <c r="CV10" s="15">
        <f>IF(9&lt;=$G10, ROUND(CU10*$Q10, 2), "")</f>
        <v/>
      </c>
      <c r="CW10" s="15">
        <f>IF(9&lt;=$G10, $N10, "")</f>
        <v/>
      </c>
      <c r="CX10" s="15">
        <f>IF(9&lt;=$G10, CW10-CV10, "")</f>
        <v/>
      </c>
      <c r="CY10" s="15">
        <f>IF(9&lt;=$G10, CU10-CX10, "")</f>
        <v/>
      </c>
      <c r="CZ10" s="15">
        <f>IF(9&lt;=$G10, ROUND(CR10*$Q10, 2), "")</f>
        <v/>
      </c>
      <c r="DA10" s="15">
        <f>IF(9&lt;=$G10, CR10+CZ10, "")</f>
        <v/>
      </c>
      <c r="DB10" s="15">
        <f>IF(9&lt;=$G10, CV10+CZ10, "")</f>
        <v/>
      </c>
      <c r="DC10" s="15">
        <f>IF(9&lt;=$G10, ($G10-9)*$N10, "")</f>
        <v/>
      </c>
      <c r="DD10" s="15">
        <f>IF(10&lt;=$G10, CY10, "")</f>
        <v/>
      </c>
      <c r="DE10" s="15">
        <f>IF(10&lt;=$G10, ROUND(DD10*$Q10, 2), "")</f>
        <v/>
      </c>
      <c r="DF10" s="15">
        <f>IF(10&lt;=$G10, $N10, "")</f>
        <v/>
      </c>
      <c r="DG10" s="15">
        <f>IF(10&lt;=$G10, DF10-DE10, "")</f>
        <v/>
      </c>
      <c r="DH10" s="15">
        <f>IF(10&lt;=$G10, DD10-DG10, "")</f>
        <v/>
      </c>
      <c r="DI10" s="15">
        <f>IF(10&lt;=$G10, ROUND(DA10*$Q10, 2), "")</f>
        <v/>
      </c>
      <c r="DJ10" s="15">
        <f>IF(10&lt;=$G10, DA10+DI10, "")</f>
        <v/>
      </c>
      <c r="DK10" s="15">
        <f>IF(10&lt;=$G10, DE10+DI10, "")</f>
        <v/>
      </c>
      <c r="DL10" s="15">
        <f>IF(10&lt;=$G10, ($G10-10)*$N10, "")</f>
        <v/>
      </c>
      <c r="DM10" s="15">
        <f>IF(11&lt;=$G10, DH10, "")</f>
        <v/>
      </c>
      <c r="DN10" s="15">
        <f>IF(11&lt;=$G10, ROUND(DM10*$Q10, 2), "")</f>
        <v/>
      </c>
      <c r="DO10" s="15">
        <f>IF(11&lt;=$G10, $N10, "")</f>
        <v/>
      </c>
      <c r="DP10" s="15">
        <f>IF(11&lt;=$G10, DO10-DN10, "")</f>
        <v/>
      </c>
      <c r="DQ10" s="15">
        <f>IF(11&lt;=$G10, DM10-DP10, "")</f>
        <v/>
      </c>
      <c r="DR10" s="15">
        <f>IF(11&lt;=$G10, ROUND(DJ10*$Q10, 2), "")</f>
        <v/>
      </c>
      <c r="DS10" s="15">
        <f>IF(11&lt;=$G10, DJ10+DR10, "")</f>
        <v/>
      </c>
      <c r="DT10" s="15">
        <f>IF(11&lt;=$G10, DN10+DR10, "")</f>
        <v/>
      </c>
      <c r="DU10" s="15">
        <f>IF(11&lt;=$G10, ($G10-11)*$N10, "")</f>
        <v/>
      </c>
      <c r="DV10" s="15">
        <f>IF(12&lt;=$G10, DQ10, "")</f>
        <v/>
      </c>
      <c r="DW10" s="15">
        <f>IF(12&lt;=$G10, ROUND(DV10*$Q10, 2), "")</f>
        <v/>
      </c>
      <c r="DX10" s="15">
        <f>IF(12&lt;=$G10, $N10, "")</f>
        <v/>
      </c>
      <c r="DY10" s="15">
        <f>IF(12&lt;=$G10, DX10-DW10, "")</f>
        <v/>
      </c>
      <c r="DZ10" s="15">
        <f>IF(12&lt;=$G10, DV10-DY10, "")</f>
        <v/>
      </c>
      <c r="EA10" s="15">
        <f>IF(12&lt;=$G10, ROUND(DS10*$Q10, 2), "")</f>
        <v/>
      </c>
      <c r="EB10" s="15">
        <f>IF(12&lt;=$G10, DS10+EA10, "")</f>
        <v/>
      </c>
      <c r="EC10" s="15">
        <f>IF(12&lt;=$G10, DW10+EA10, "")</f>
        <v/>
      </c>
      <c r="ED10" s="15">
        <f>IF(12&lt;=$G10, ($G10-12)*$N10, "")</f>
        <v/>
      </c>
      <c r="EE10" s="15">
        <f>IF(13&lt;=$G10, DZ10, "")</f>
        <v/>
      </c>
      <c r="EF10" s="15">
        <f>IF(13&lt;=$G10, ROUND(EE10*$Q10, 2), "")</f>
        <v/>
      </c>
      <c r="EG10" s="15">
        <f>IF(13&lt;=$G10, $N10, "")</f>
        <v/>
      </c>
      <c r="EH10" s="15">
        <f>IF(13&lt;=$G10, EG10-EF10, "")</f>
        <v/>
      </c>
      <c r="EI10" s="15">
        <f>IF(13&lt;=$G10, EE10-EH10, "")</f>
        <v/>
      </c>
      <c r="EJ10" s="15">
        <f>IF(13&lt;=$G10, ROUND(EB10*$Q10, 2), "")</f>
        <v/>
      </c>
      <c r="EK10" s="15">
        <f>IF(13&lt;=$G10, EB10+EJ10, "")</f>
        <v/>
      </c>
      <c r="EL10" s="15">
        <f>IF(13&lt;=$G10, EF10+EJ10, "")</f>
        <v/>
      </c>
      <c r="EM10" s="15">
        <f>IF(13&lt;=$G10, ($G10-13)*$N10, "")</f>
        <v/>
      </c>
      <c r="EN10" s="15">
        <f>IF(14&lt;=$G10, EI10, "")</f>
        <v/>
      </c>
      <c r="EO10" s="15">
        <f>IF(14&lt;=$G10, ROUND(EN10*$Q10, 2), "")</f>
        <v/>
      </c>
      <c r="EP10" s="15">
        <f>IF(14&lt;=$G10, $N10, "")</f>
        <v/>
      </c>
      <c r="EQ10" s="15">
        <f>IF(14&lt;=$G10, EP10-EO10, "")</f>
        <v/>
      </c>
      <c r="ER10" s="15">
        <f>IF(14&lt;=$G10, EN10-EQ10, "")</f>
        <v/>
      </c>
      <c r="ES10" s="15">
        <f>IF(14&lt;=$G10, ROUND(EK10*$Q10, 2), "")</f>
        <v/>
      </c>
      <c r="ET10" s="15">
        <f>IF(14&lt;=$G10, EK10+ES10, "")</f>
        <v/>
      </c>
      <c r="EU10" s="15">
        <f>IF(14&lt;=$G10, EO10+ES10, "")</f>
        <v/>
      </c>
      <c r="EV10" s="15">
        <f>IF(14&lt;=$G10, ($G10-14)*$N10, "")</f>
        <v/>
      </c>
      <c r="EW10" s="15">
        <f>IF(15&lt;=$G10, ER10, "")</f>
        <v/>
      </c>
      <c r="EX10" s="15">
        <f>IF(15&lt;=$G10, ROUND(EW10*$Q10, 2), "")</f>
        <v/>
      </c>
      <c r="EY10" s="15">
        <f>IF(15&lt;=$G10, $N10, "")</f>
        <v/>
      </c>
      <c r="EZ10" s="15">
        <f>IF(15&lt;=$G10, EY10-EX10, "")</f>
        <v/>
      </c>
      <c r="FA10" s="15">
        <f>IF(15&lt;=$G10, EW10-EZ10, "")</f>
        <v/>
      </c>
      <c r="FB10" s="15">
        <f>IF(15&lt;=$G10, ROUND(ET10*$Q10, 2), "")</f>
        <v/>
      </c>
      <c r="FC10" s="15">
        <f>IF(15&lt;=$G10, ET10+FB10, "")</f>
        <v/>
      </c>
      <c r="FD10" s="15">
        <f>IF(15&lt;=$G10, EX10+FB10, "")</f>
        <v/>
      </c>
      <c r="FE10" s="15">
        <f>IF(15&lt;=$G10, ($G10-15)*$N10, "")</f>
        <v/>
      </c>
      <c r="FF10" s="15">
        <f>IF(16&lt;=$G10, FA10, "")</f>
        <v/>
      </c>
      <c r="FG10" s="15">
        <f>IF(16&lt;=$G10, ROUND(FF10*$Q10, 2), "")</f>
        <v/>
      </c>
      <c r="FH10" s="15">
        <f>IF(16&lt;=$G10, $N10, "")</f>
        <v/>
      </c>
      <c r="FI10" s="15">
        <f>IF(16&lt;=$G10, FH10-FG10, "")</f>
        <v/>
      </c>
      <c r="FJ10" s="15">
        <f>IF(16&lt;=$G10, FF10-FI10, "")</f>
        <v/>
      </c>
      <c r="FK10" s="15">
        <f>IF(16&lt;=$G10, ROUND(FC10*$Q10, 2), "")</f>
        <v/>
      </c>
      <c r="FL10" s="15">
        <f>IF(16&lt;=$G10, FC10+FK10, "")</f>
        <v/>
      </c>
      <c r="FM10" s="15">
        <f>IF(16&lt;=$G10, FG10+FK10, "")</f>
        <v/>
      </c>
      <c r="FN10" s="15">
        <f>IF(16&lt;=$G10, ($G10-16)*$N10, "")</f>
        <v/>
      </c>
      <c r="FO10" s="15">
        <f>IF(17&lt;=$G10, FJ10, "")</f>
        <v/>
      </c>
      <c r="FP10" s="15">
        <f>IF(17&lt;=$G10, ROUND(FO10*$Q10, 2), "")</f>
        <v/>
      </c>
      <c r="FQ10" s="15">
        <f>IF(17&lt;=$G10, $N10, "")</f>
        <v/>
      </c>
      <c r="FR10" s="15">
        <f>IF(17&lt;=$G10, FQ10-FP10, "")</f>
        <v/>
      </c>
      <c r="FS10" s="15">
        <f>IF(17&lt;=$G10, FO10-FR10, "")</f>
        <v/>
      </c>
      <c r="FT10" s="15">
        <f>IF(17&lt;=$G10, ROUND(FL10*$Q10, 2), "")</f>
        <v/>
      </c>
      <c r="FU10" s="15">
        <f>IF(17&lt;=$G10, FL10+FT10, "")</f>
        <v/>
      </c>
      <c r="FV10" s="15">
        <f>IF(17&lt;=$G10, FP10+FT10, "")</f>
        <v/>
      </c>
      <c r="FW10" s="15">
        <f>IF(17&lt;=$G10, ($G10-17)*$N10, "")</f>
        <v/>
      </c>
      <c r="FX10" s="15">
        <f>IF(18&lt;=$G10, FS10, "")</f>
        <v/>
      </c>
      <c r="FY10" s="15">
        <f>IF(18&lt;=$G10, ROUND(FX10*$Q10, 2), "")</f>
        <v/>
      </c>
      <c r="FZ10" s="15">
        <f>IF(18&lt;=$G10, $N10, "")</f>
        <v/>
      </c>
      <c r="GA10" s="15">
        <f>IF(18&lt;=$G10, FZ10-FY10, "")</f>
        <v/>
      </c>
      <c r="GB10" s="15">
        <f>IF(18&lt;=$G10, FX10-GA10, "")</f>
        <v/>
      </c>
      <c r="GC10" s="15">
        <f>IF(18&lt;=$G10, ROUND(FU10*$Q10, 2), "")</f>
        <v/>
      </c>
      <c r="GD10" s="15">
        <f>IF(18&lt;=$G10, FU10+GC10, "")</f>
        <v/>
      </c>
      <c r="GE10" s="15">
        <f>IF(18&lt;=$G10, FY10+GC10, "")</f>
        <v/>
      </c>
      <c r="GF10" s="15">
        <f>IF(18&lt;=$G10, ($G10-18)*$N10, "")</f>
        <v/>
      </c>
      <c r="GG10" s="15">
        <f>IF(19&lt;=$G10, GB10, "")</f>
        <v/>
      </c>
      <c r="GH10" s="15">
        <f>IF(19&lt;=$G10, ROUND(GG10*$Q10, 2), "")</f>
        <v/>
      </c>
      <c r="GI10" s="15">
        <f>IF(19&lt;=$G10, $N10, "")</f>
        <v/>
      </c>
      <c r="GJ10" s="15">
        <f>IF(19&lt;=$G10, GI10-GH10, "")</f>
        <v/>
      </c>
      <c r="GK10" s="15">
        <f>IF(19&lt;=$G10, GG10-GJ10, "")</f>
        <v/>
      </c>
      <c r="GL10" s="15">
        <f>IF(19&lt;=$G10, ROUND(GD10*$Q10, 2), "")</f>
        <v/>
      </c>
      <c r="GM10" s="15">
        <f>IF(19&lt;=$G10, GD10+GL10, "")</f>
        <v/>
      </c>
      <c r="GN10" s="15">
        <f>IF(19&lt;=$G10, GH10+GL10, "")</f>
        <v/>
      </c>
      <c r="GO10" s="15">
        <f>IF(19&lt;=$G10, ($G10-19)*$N10, "")</f>
        <v/>
      </c>
      <c r="GP10" s="15">
        <f>IF(20&lt;=$G10, GK10, "")</f>
        <v/>
      </c>
      <c r="GQ10" s="15">
        <f>IF(20&lt;=$G10, ROUND(GP10*$Q10, 2), "")</f>
        <v/>
      </c>
      <c r="GR10" s="15">
        <f>IF(20&lt;=$G10, $N10, "")</f>
        <v/>
      </c>
      <c r="GS10" s="15">
        <f>IF(20&lt;=$G10, GR10-GQ10, "")</f>
        <v/>
      </c>
      <c r="GT10" s="15">
        <f>IF(20&lt;=$G10, GP10-GS10, "")</f>
        <v/>
      </c>
      <c r="GU10" s="15">
        <f>IF(20&lt;=$G10, ROUND(GM10*$Q10, 2), "")</f>
        <v/>
      </c>
      <c r="GV10" s="15">
        <f>IF(20&lt;=$G10, GM10+GU10, "")</f>
        <v/>
      </c>
      <c r="GW10" s="15">
        <f>IF(20&lt;=$G10, GQ10+GU10, "")</f>
        <v/>
      </c>
      <c r="GX10" s="15">
        <f>IF(20&lt;=$G10, ($G10-20)*$N10, "")</f>
        <v/>
      </c>
      <c r="GY10" s="15">
        <f>IF(21&lt;=$G10, GT10, "")</f>
        <v/>
      </c>
      <c r="GZ10" s="15">
        <f>IF(21&lt;=$G10, ROUND(GY10*$Q10, 2), "")</f>
        <v/>
      </c>
      <c r="HA10" s="15">
        <f>IF(21&lt;=$G10, $N10, "")</f>
        <v/>
      </c>
      <c r="HB10" s="15">
        <f>IF(21&lt;=$G10, HA10-GZ10, "")</f>
        <v/>
      </c>
      <c r="HC10" s="15">
        <f>IF(21&lt;=$G10, GY10-HB10, "")</f>
        <v/>
      </c>
      <c r="HD10" s="15">
        <f>IF(21&lt;=$G10, ROUND(GV10*$Q10, 2), "")</f>
        <v/>
      </c>
      <c r="HE10" s="15">
        <f>IF(21&lt;=$G10, GV10+HD10, "")</f>
        <v/>
      </c>
      <c r="HF10" s="15">
        <f>IF(21&lt;=$G10, GZ10+HD10, "")</f>
        <v/>
      </c>
      <c r="HG10" s="15">
        <f>IF(21&lt;=$G10, ($G10-21)*$N10, "")</f>
        <v/>
      </c>
      <c r="HH10" s="15">
        <f>IF(22&lt;=$G10, HC10, "")</f>
        <v/>
      </c>
      <c r="HI10" s="15">
        <f>IF(22&lt;=$G10, ROUND(HH10*$Q10, 2), "")</f>
        <v/>
      </c>
      <c r="HJ10" s="15">
        <f>IF(22&lt;=$G10, $N10, "")</f>
        <v/>
      </c>
      <c r="HK10" s="15">
        <f>IF(22&lt;=$G10, HJ10-HI10, "")</f>
        <v/>
      </c>
      <c r="HL10" s="15">
        <f>IF(22&lt;=$G10, HH10-HK10, "")</f>
        <v/>
      </c>
      <c r="HM10" s="15">
        <f>IF(22&lt;=$G10, ROUND(HE10*$Q10, 2), "")</f>
        <v/>
      </c>
      <c r="HN10" s="15">
        <f>IF(22&lt;=$G10, HE10+HM10, "")</f>
        <v/>
      </c>
      <c r="HO10" s="15">
        <f>IF(22&lt;=$G10, HI10+HM10, "")</f>
        <v/>
      </c>
      <c r="HP10" s="15">
        <f>IF(22&lt;=$G10, ($G10-22)*$N10, "")</f>
        <v/>
      </c>
      <c r="HQ10" s="15">
        <f>IF(23&lt;=$G10, HL10, "")</f>
        <v/>
      </c>
      <c r="HR10" s="15">
        <f>IF(23&lt;=$G10, ROUND(HQ10*$Q10, 2), "")</f>
        <v/>
      </c>
      <c r="HS10" s="15">
        <f>IF(23&lt;=$G10, $N10, "")</f>
        <v/>
      </c>
      <c r="HT10" s="15">
        <f>IF(23&lt;=$G10, HS10-HR10, "")</f>
        <v/>
      </c>
      <c r="HU10" s="15">
        <f>IF(23&lt;=$G10, HQ10-HT10, "")</f>
        <v/>
      </c>
      <c r="HV10" s="15">
        <f>IF(23&lt;=$G10, ROUND(HN10*$Q10, 2), "")</f>
        <v/>
      </c>
      <c r="HW10" s="15">
        <f>IF(23&lt;=$G10, HN10+HV10, "")</f>
        <v/>
      </c>
      <c r="HX10" s="15">
        <f>IF(23&lt;=$G10, HR10+HV10, "")</f>
        <v/>
      </c>
      <c r="HY10" s="15">
        <f>IF(23&lt;=$G10, ($G10-23)*$N10, "")</f>
        <v/>
      </c>
      <c r="HZ10" s="15">
        <f>IF(24&lt;=$G10, HU10, "")</f>
        <v/>
      </c>
      <c r="IA10" s="15">
        <f>IF(24&lt;=$G10, ROUND(HZ10*$Q10, 2), "")</f>
        <v/>
      </c>
      <c r="IB10" s="15">
        <f>IF(24&lt;=$G10, $N10, "")</f>
        <v/>
      </c>
      <c r="IC10" s="15">
        <f>IF(24&lt;=$G10, IB10-IA10, "")</f>
        <v/>
      </c>
      <c r="ID10" s="15">
        <f>IF(24&lt;=$G10, HZ10-IC10, "")</f>
        <v/>
      </c>
      <c r="IE10" s="15">
        <f>IF(24&lt;=$G10, ROUND(HW10*$Q10, 2), "")</f>
        <v/>
      </c>
      <c r="IF10" s="15">
        <f>IF(24&lt;=$G10, HW10+IE10, "")</f>
        <v/>
      </c>
      <c r="IG10" s="15">
        <f>IF(24&lt;=$G10, IA10+IE10, "")</f>
        <v/>
      </c>
      <c r="IH10" s="15">
        <f>IF(24&lt;=$G10, ($G10-24)*$N10, "")</f>
        <v/>
      </c>
      <c r="II10" s="15">
        <f>IF(25&lt;=$G10, ID10, "")</f>
        <v/>
      </c>
      <c r="IJ10" s="15">
        <f>IF(25&lt;=$G10, ROUND(II10*$Q10, 2), "")</f>
        <v/>
      </c>
      <c r="IK10" s="15">
        <f>IF(25&lt;=$G10, $N10, "")</f>
        <v/>
      </c>
      <c r="IL10" s="15">
        <f>IF(25&lt;=$G10, IK10-IJ10, "")</f>
        <v/>
      </c>
      <c r="IM10" s="15">
        <f>IF(25&lt;=$G10, II10-IL10, "")</f>
        <v/>
      </c>
      <c r="IN10" s="15">
        <f>IF(25&lt;=$G10, ROUND(IF10*$Q10, 2), "")</f>
        <v/>
      </c>
      <c r="IO10" s="15">
        <f>IF(25&lt;=$G10, IF10+IN10, "")</f>
        <v/>
      </c>
      <c r="IP10" s="15">
        <f>IF(25&lt;=$G10, IJ10+IN10, "")</f>
        <v/>
      </c>
      <c r="IQ10" s="15">
        <f>IF(25&lt;=$G10, ($G10-25)*$N10, "")</f>
        <v/>
      </c>
      <c r="IR10" s="15">
        <f>IF(26&lt;=$G10, IM10, "")</f>
        <v/>
      </c>
      <c r="IS10" s="15">
        <f>IF(26&lt;=$G10, ROUND(IR10*$Q10, 2), "")</f>
        <v/>
      </c>
      <c r="IT10" s="15">
        <f>IF(26&lt;=$G10, $N10, "")</f>
        <v/>
      </c>
      <c r="IU10" s="15">
        <f>IF(26&lt;=$G10, IT10-IS10, "")</f>
        <v/>
      </c>
      <c r="IV10" s="15">
        <f>IF(26&lt;=$G10, IR10-IU10, "")</f>
        <v/>
      </c>
      <c r="IW10" s="15">
        <f>IF(26&lt;=$G10, ROUND(IO10*$Q10, 2), "")</f>
        <v/>
      </c>
      <c r="IX10" s="15">
        <f>IF(26&lt;=$G10, IO10+IW10, "")</f>
        <v/>
      </c>
      <c r="IY10" s="15">
        <f>IF(26&lt;=$G10, IS10+IW10, "")</f>
        <v/>
      </c>
      <c r="IZ10" s="15">
        <f>IF(26&lt;=$G10, ($G10-26)*$N10, "")</f>
        <v/>
      </c>
      <c r="JA10" s="15">
        <f>IF(27&lt;=$G10, IV10, "")</f>
        <v/>
      </c>
      <c r="JB10" s="15">
        <f>IF(27&lt;=$G10, ROUND(JA10*$Q10, 2), "")</f>
        <v/>
      </c>
      <c r="JC10" s="15">
        <f>IF(27&lt;=$G10, $N10, "")</f>
        <v/>
      </c>
      <c r="JD10" s="15">
        <f>IF(27&lt;=$G10, JC10-JB10, "")</f>
        <v/>
      </c>
      <c r="JE10" s="15">
        <f>IF(27&lt;=$G10, JA10-JD10, "")</f>
        <v/>
      </c>
      <c r="JF10" s="15">
        <f>IF(27&lt;=$G10, ROUND(IX10*$Q10, 2), "")</f>
        <v/>
      </c>
      <c r="JG10" s="15">
        <f>IF(27&lt;=$G10, IX10+JF10, "")</f>
        <v/>
      </c>
      <c r="JH10" s="15">
        <f>IF(27&lt;=$G10, JB10+JF10, "")</f>
        <v/>
      </c>
      <c r="JI10" s="15">
        <f>IF(27&lt;=$G10, ($G10-27)*$N10, "")</f>
        <v/>
      </c>
      <c r="JJ10" s="15">
        <f>IF(28&lt;=$G10, JE10, "")</f>
        <v/>
      </c>
      <c r="JK10" s="15">
        <f>IF(28&lt;=$G10, ROUND(JJ10*$Q10, 2), "")</f>
        <v/>
      </c>
      <c r="JL10" s="15">
        <f>IF(28&lt;=$G10, $N10, "")</f>
        <v/>
      </c>
      <c r="JM10" s="15">
        <f>IF(28&lt;=$G10, JL10-JK10, "")</f>
        <v/>
      </c>
      <c r="JN10" s="15">
        <f>IF(28&lt;=$G10, JJ10-JM10, "")</f>
        <v/>
      </c>
      <c r="JO10" s="15">
        <f>IF(28&lt;=$G10, ROUND(JG10*$Q10, 2), "")</f>
        <v/>
      </c>
      <c r="JP10" s="15">
        <f>IF(28&lt;=$G10, JG10+JO10, "")</f>
        <v/>
      </c>
      <c r="JQ10" s="15">
        <f>IF(28&lt;=$G10, JK10+JO10, "")</f>
        <v/>
      </c>
      <c r="JR10" s="15">
        <f>IF(28&lt;=$G10, ($G10-28)*$N10, "")</f>
        <v/>
      </c>
      <c r="JS10" s="15">
        <f>IF(29&lt;=$G10, JN10, "")</f>
        <v/>
      </c>
      <c r="JT10" s="15">
        <f>IF(29&lt;=$G10, ROUND(JS10*$Q10, 2), "")</f>
        <v/>
      </c>
      <c r="JU10" s="15">
        <f>IF(29&lt;=$G10, $N10, "")</f>
        <v/>
      </c>
      <c r="JV10" s="15">
        <f>IF(29&lt;=$G10, JU10-JT10, "")</f>
        <v/>
      </c>
      <c r="JW10" s="15">
        <f>IF(29&lt;=$G10, JS10-JV10, "")</f>
        <v/>
      </c>
      <c r="JX10" s="15">
        <f>IF(29&lt;=$G10, ROUND(JP10*$Q10, 2), "")</f>
        <v/>
      </c>
      <c r="JY10" s="15">
        <f>IF(29&lt;=$G10, JP10+JX10, "")</f>
        <v/>
      </c>
      <c r="JZ10" s="15">
        <f>IF(29&lt;=$G10, JT10+JX10, "")</f>
        <v/>
      </c>
      <c r="KA10" s="15">
        <f>IF(29&lt;=$G10, ($G10-29)*$N10, "")</f>
        <v/>
      </c>
      <c r="KB10" s="15">
        <f>IF(30&lt;=$G10, JW10, "")</f>
        <v/>
      </c>
      <c r="KC10" s="15">
        <f>IF(30&lt;=$G10, ROUND(KB10*$Q10, 2), "")</f>
        <v/>
      </c>
      <c r="KD10" s="15">
        <f>IF(30&lt;=$G10, $N10, "")</f>
        <v/>
      </c>
      <c r="KE10" s="15">
        <f>IF(30&lt;=$G10, KD10-KC10, "")</f>
        <v/>
      </c>
      <c r="KF10" s="15">
        <f>IF(30&lt;=$G10, KB10-KE10, "")</f>
        <v/>
      </c>
      <c r="KG10" s="15">
        <f>IF(30&lt;=$G10, ROUND(JY10*$Q10, 2), "")</f>
        <v/>
      </c>
      <c r="KH10" s="15">
        <f>IF(30&lt;=$G10, JY10+KG10, "")</f>
        <v/>
      </c>
      <c r="KI10" s="15">
        <f>IF(30&lt;=$G10, KC10+KG10, "")</f>
        <v/>
      </c>
      <c r="KJ10" s="15">
        <f>IF(30&lt;=$G10, ($G10-30)*$N10, "")</f>
        <v/>
      </c>
      <c r="KK10" s="15">
        <f>IF(31&lt;=$G10, KF10, "")</f>
        <v/>
      </c>
      <c r="KL10" s="15">
        <f>IF(31&lt;=$G10, ROUND(KK10*$Q10, 2), "")</f>
        <v/>
      </c>
      <c r="KM10" s="15">
        <f>IF(31&lt;=$G10, $N10, "")</f>
        <v/>
      </c>
      <c r="KN10" s="15">
        <f>IF(31&lt;=$G10, KM10-KL10, "")</f>
        <v/>
      </c>
      <c r="KO10" s="15">
        <f>IF(31&lt;=$G10, KK10-KN10, "")</f>
        <v/>
      </c>
      <c r="KP10" s="15">
        <f>IF(31&lt;=$G10, ROUND(KH10*$Q10, 2), "")</f>
        <v/>
      </c>
      <c r="KQ10" s="15">
        <f>IF(31&lt;=$G10, KH10+KP10, "")</f>
        <v/>
      </c>
      <c r="KR10" s="15">
        <f>IF(31&lt;=$G10, KL10+KP10, "")</f>
        <v/>
      </c>
      <c r="KS10" s="15">
        <f>IF(31&lt;=$G10, ($G10-31)*$N10, "")</f>
        <v/>
      </c>
      <c r="KT10" s="15">
        <f>IF(32&lt;=$G10, KO10, "")</f>
        <v/>
      </c>
      <c r="KU10" s="15">
        <f>IF(32&lt;=$G10, ROUND(KT10*$Q10, 2), "")</f>
        <v/>
      </c>
      <c r="KV10" s="15">
        <f>IF(32&lt;=$G10, $N10, "")</f>
        <v/>
      </c>
      <c r="KW10" s="15">
        <f>IF(32&lt;=$G10, KV10-KU10, "")</f>
        <v/>
      </c>
      <c r="KX10" s="15">
        <f>IF(32&lt;=$G10, KT10-KW10, "")</f>
        <v/>
      </c>
      <c r="KY10" s="15">
        <f>IF(32&lt;=$G10, ROUND(KQ10*$Q10, 2), "")</f>
        <v/>
      </c>
      <c r="KZ10" s="15">
        <f>IF(32&lt;=$G10, KQ10+KY10, "")</f>
        <v/>
      </c>
      <c r="LA10" s="15">
        <f>IF(32&lt;=$G10, KU10+KY10, "")</f>
        <v/>
      </c>
      <c r="LB10" s="15">
        <f>IF(32&lt;=$G10, ($G10-32)*$N10, "")</f>
        <v/>
      </c>
      <c r="LC10" s="15">
        <f>IF(33&lt;=$G10, KX10, "")</f>
        <v/>
      </c>
      <c r="LD10" s="15">
        <f>IF(33&lt;=$G10, ROUND(LC10*$Q10, 2), "")</f>
        <v/>
      </c>
      <c r="LE10" s="15">
        <f>IF(33&lt;=$G10, $N10, "")</f>
        <v/>
      </c>
      <c r="LF10" s="15">
        <f>IF(33&lt;=$G10, LE10-LD10, "")</f>
        <v/>
      </c>
      <c r="LG10" s="15">
        <f>IF(33&lt;=$G10, LC10-LF10, "")</f>
        <v/>
      </c>
      <c r="LH10" s="15">
        <f>IF(33&lt;=$G10, ROUND(KZ10*$Q10, 2), "")</f>
        <v/>
      </c>
      <c r="LI10" s="15">
        <f>IF(33&lt;=$G10, KZ10+LH10, "")</f>
        <v/>
      </c>
      <c r="LJ10" s="15">
        <f>IF(33&lt;=$G10, LD10+LH10, "")</f>
        <v/>
      </c>
      <c r="LK10" s="15">
        <f>IF(33&lt;=$G10, ($G10-33)*$N10, "")</f>
        <v/>
      </c>
      <c r="LL10" s="15">
        <f>IF(34&lt;=$G10, LG10, "")</f>
        <v/>
      </c>
      <c r="LM10" s="15">
        <f>IF(34&lt;=$G10, ROUND(LL10*$Q10, 2), "")</f>
        <v/>
      </c>
      <c r="LN10" s="15">
        <f>IF(34&lt;=$G10, $N10, "")</f>
        <v/>
      </c>
      <c r="LO10" s="15">
        <f>IF(34&lt;=$G10, LN10-LM10, "")</f>
        <v/>
      </c>
      <c r="LP10" s="15">
        <f>IF(34&lt;=$G10, LL10-LO10, "")</f>
        <v/>
      </c>
      <c r="LQ10" s="15">
        <f>IF(34&lt;=$G10, ROUND(LI10*$Q10, 2), "")</f>
        <v/>
      </c>
      <c r="LR10" s="15">
        <f>IF(34&lt;=$G10, LI10+LQ10, "")</f>
        <v/>
      </c>
      <c r="LS10" s="15">
        <f>IF(34&lt;=$G10, LM10+LQ10, "")</f>
        <v/>
      </c>
      <c r="LT10" s="15">
        <f>IF(34&lt;=$G10, ($G10-34)*$N10, "")</f>
        <v/>
      </c>
      <c r="LU10" s="15">
        <f>IF(35&lt;=$G10, LP10, "")</f>
        <v/>
      </c>
      <c r="LV10" s="15">
        <f>IF(35&lt;=$G10, ROUND(LU10*$Q10, 2), "")</f>
        <v/>
      </c>
      <c r="LW10" s="15">
        <f>IF(35&lt;=$G10, $N10, "")</f>
        <v/>
      </c>
      <c r="LX10" s="15">
        <f>IF(35&lt;=$G10, LW10-LV10, "")</f>
        <v/>
      </c>
      <c r="LY10" s="15">
        <f>IF(35&lt;=$G10, LU10-LX10, "")</f>
        <v/>
      </c>
      <c r="LZ10" s="15">
        <f>IF(35&lt;=$G10, ROUND(LR10*$Q10, 2), "")</f>
        <v/>
      </c>
      <c r="MA10" s="15">
        <f>IF(35&lt;=$G10, LR10+LZ10, "")</f>
        <v/>
      </c>
      <c r="MB10" s="15">
        <f>IF(35&lt;=$G10, LV10+LZ10, "")</f>
        <v/>
      </c>
      <c r="MC10" s="15">
        <f>IF(35&lt;=$G10, ($G10-35)*$N10, "")</f>
        <v/>
      </c>
      <c r="MD10" s="15">
        <f>IF(36&lt;=$G10, LY10, "")</f>
        <v/>
      </c>
      <c r="ME10" s="15">
        <f>IF(36&lt;=$G10, ROUND(MD10*$Q10, 2), "")</f>
        <v/>
      </c>
      <c r="MF10" s="15">
        <f>IF(36&lt;=$G10, $N10, "")</f>
        <v/>
      </c>
      <c r="MG10" s="15">
        <f>IF(36&lt;=$G10, MF10-ME10, "")</f>
        <v/>
      </c>
      <c r="MH10" s="15">
        <f>IF(36&lt;=$G10, MD10-MG10, "")</f>
        <v/>
      </c>
      <c r="MI10" s="15">
        <f>IF(36&lt;=$G10, ROUND(MA10*$Q10, 2), "")</f>
        <v/>
      </c>
      <c r="MJ10" s="15">
        <f>IF(36&lt;=$G10, MA10+MI10, "")</f>
        <v/>
      </c>
      <c r="MK10" s="15">
        <f>IF(36&lt;=$G10, ME10+MI10, "")</f>
        <v/>
      </c>
      <c r="ML10" s="15">
        <f>IF(36&lt;=$G10, ($G10-36)*$N10, "")</f>
        <v/>
      </c>
      <c r="MM10" s="15">
        <f>IF(37&lt;=$G10, MH10, "")</f>
        <v/>
      </c>
      <c r="MN10" s="15">
        <f>IF(37&lt;=$G10, ROUND(MM10*$Q10, 2), "")</f>
        <v/>
      </c>
      <c r="MO10" s="15">
        <f>IF(37&lt;=$G10, $N10, "")</f>
        <v/>
      </c>
      <c r="MP10" s="15">
        <f>IF(37&lt;=$G10, MO10-MN10, "")</f>
        <v/>
      </c>
      <c r="MQ10" s="15">
        <f>IF(37&lt;=$G10, MM10-MP10, "")</f>
        <v/>
      </c>
      <c r="MR10" s="15">
        <f>IF(37&lt;=$G10, ROUND(MJ10*$Q10, 2), "")</f>
        <v/>
      </c>
      <c r="MS10" s="15">
        <f>IF(37&lt;=$G10, MJ10+MR10, "")</f>
        <v/>
      </c>
      <c r="MT10" s="15">
        <f>IF(37&lt;=$G10, MN10+MR10, "")</f>
        <v/>
      </c>
      <c r="MU10" s="15">
        <f>IF(37&lt;=$G10, ($G10-37)*$N10, "")</f>
        <v/>
      </c>
      <c r="MV10" s="15">
        <f>IF(38&lt;=$G10, MQ10, "")</f>
        <v/>
      </c>
      <c r="MW10" s="15">
        <f>IF(38&lt;=$G10, ROUND(MV10*$Q10, 2), "")</f>
        <v/>
      </c>
      <c r="MX10" s="15">
        <f>IF(38&lt;=$G10, $N10, "")</f>
        <v/>
      </c>
      <c r="MY10" s="15">
        <f>IF(38&lt;=$G10, MX10-MW10, "")</f>
        <v/>
      </c>
      <c r="MZ10" s="15">
        <f>IF(38&lt;=$G10, MV10-MY10, "")</f>
        <v/>
      </c>
      <c r="NA10" s="15">
        <f>IF(38&lt;=$G10, ROUND(MS10*$Q10, 2), "")</f>
        <v/>
      </c>
      <c r="NB10" s="15">
        <f>IF(38&lt;=$G10, MS10+NA10, "")</f>
        <v/>
      </c>
      <c r="NC10" s="15">
        <f>IF(38&lt;=$G10, MW10+NA10, "")</f>
        <v/>
      </c>
      <c r="ND10" s="15">
        <f>IF(38&lt;=$G10, ($G10-38)*$N10, "")</f>
        <v/>
      </c>
      <c r="NE10" s="15">
        <f>IF(39&lt;=$G10, MZ10, "")</f>
        <v/>
      </c>
      <c r="NF10" s="15">
        <f>IF(39&lt;=$G10, ROUND(NE10*$Q10, 2), "")</f>
        <v/>
      </c>
      <c r="NG10" s="15">
        <f>IF(39&lt;=$G10, $N10, "")</f>
        <v/>
      </c>
      <c r="NH10" s="15">
        <f>IF(39&lt;=$G10, NG10-NF10, "")</f>
        <v/>
      </c>
      <c r="NI10" s="15">
        <f>IF(39&lt;=$G10, NE10-NH10, "")</f>
        <v/>
      </c>
      <c r="NJ10" s="15">
        <f>IF(39&lt;=$G10, ROUND(NB10*$Q10, 2), "")</f>
        <v/>
      </c>
      <c r="NK10" s="15">
        <f>IF(39&lt;=$G10, NB10+NJ10, "")</f>
        <v/>
      </c>
      <c r="NL10" s="15">
        <f>IF(39&lt;=$G10, NF10+NJ10, "")</f>
        <v/>
      </c>
      <c r="NM10" s="15">
        <f>IF(39&lt;=$G10, ($G10-39)*$N10, "")</f>
        <v/>
      </c>
      <c r="NN10" s="15">
        <f>IF(40&lt;=$G10, NI10, "")</f>
        <v/>
      </c>
      <c r="NO10" s="15">
        <f>IF(40&lt;=$G10, ROUND(NN10*$Q10, 2), "")</f>
        <v/>
      </c>
      <c r="NP10" s="15">
        <f>IF(40&lt;=$G10, $N10, "")</f>
        <v/>
      </c>
      <c r="NQ10" s="15">
        <f>IF(40&lt;=$G10, NP10-NO10, "")</f>
        <v/>
      </c>
      <c r="NR10" s="15">
        <f>IF(40&lt;=$G10, NN10-NQ10, "")</f>
        <v/>
      </c>
      <c r="NS10" s="15">
        <f>IF(40&lt;=$G10, ROUND(NK10*$Q10, 2), "")</f>
        <v/>
      </c>
      <c r="NT10" s="15">
        <f>IF(40&lt;=$G10, NK10+NS10, "")</f>
        <v/>
      </c>
      <c r="NU10" s="15">
        <f>IF(40&lt;=$G10, NO10+NS10, "")</f>
        <v/>
      </c>
      <c r="NV10" s="15">
        <f>IF(40&lt;=$G10, ($G10-40)*$N10, "")</f>
        <v/>
      </c>
      <c r="NW10" s="15">
        <f>IF(41&lt;=$G10, NR10, "")</f>
        <v/>
      </c>
      <c r="NX10" s="15">
        <f>IF(41&lt;=$G10, ROUND(NW10*$Q10, 2), "")</f>
        <v/>
      </c>
      <c r="NY10" s="15">
        <f>IF(41&lt;=$G10, $N10, "")</f>
        <v/>
      </c>
      <c r="NZ10" s="15">
        <f>IF(41&lt;=$G10, NY10-NX10, "")</f>
        <v/>
      </c>
      <c r="OA10" s="15">
        <f>IF(41&lt;=$G10, NW10-NZ10, "")</f>
        <v/>
      </c>
      <c r="OB10" s="15">
        <f>IF(41&lt;=$G10, ROUND(NT10*$Q10, 2), "")</f>
        <v/>
      </c>
      <c r="OC10" s="15">
        <f>IF(41&lt;=$G10, NT10+OB10, "")</f>
        <v/>
      </c>
      <c r="OD10" s="15">
        <f>IF(41&lt;=$G10, NX10+OB10, "")</f>
        <v/>
      </c>
      <c r="OE10" s="15">
        <f>IF(41&lt;=$G10, ($G10-41)*$N10, "")</f>
        <v/>
      </c>
      <c r="OF10" s="15">
        <f>IF(42&lt;=$G10, OA10, "")</f>
        <v/>
      </c>
      <c r="OG10" s="15">
        <f>IF(42&lt;=$G10, ROUND(OF10*$Q10, 2), "")</f>
        <v/>
      </c>
      <c r="OH10" s="15">
        <f>IF(42&lt;=$G10, $N10, "")</f>
        <v/>
      </c>
      <c r="OI10" s="15">
        <f>IF(42&lt;=$G10, OH10-OG10, "")</f>
        <v/>
      </c>
      <c r="OJ10" s="15">
        <f>IF(42&lt;=$G10, OF10-OI10, "")</f>
        <v/>
      </c>
      <c r="OK10" s="15">
        <f>IF(42&lt;=$G10, ROUND(OC10*$Q10, 2), "")</f>
        <v/>
      </c>
      <c r="OL10" s="15">
        <f>IF(42&lt;=$G10, OC10+OK10, "")</f>
        <v/>
      </c>
      <c r="OM10" s="15">
        <f>IF(42&lt;=$G10, OG10+OK10, "")</f>
        <v/>
      </c>
      <c r="ON10" s="15">
        <f>IF(42&lt;=$G10, ($G10-42)*$N10, "")</f>
        <v/>
      </c>
      <c r="OO10" s="15">
        <f>IF(43&lt;=$G10, OJ10, "")</f>
        <v/>
      </c>
      <c r="OP10" s="15">
        <f>IF(43&lt;=$G10, ROUND(OO10*$Q10, 2), "")</f>
        <v/>
      </c>
      <c r="OQ10" s="15">
        <f>IF(43&lt;=$G10, $N10, "")</f>
        <v/>
      </c>
      <c r="OR10" s="15">
        <f>IF(43&lt;=$G10, OQ10-OP10, "")</f>
        <v/>
      </c>
      <c r="OS10" s="15">
        <f>IF(43&lt;=$G10, OO10-OR10, "")</f>
        <v/>
      </c>
      <c r="OT10" s="15">
        <f>IF(43&lt;=$G10, ROUND(OL10*$Q10, 2), "")</f>
        <v/>
      </c>
      <c r="OU10" s="15">
        <f>IF(43&lt;=$G10, OL10+OT10, "")</f>
        <v/>
      </c>
      <c r="OV10" s="15">
        <f>IF(43&lt;=$G10, OP10+OT10, "")</f>
        <v/>
      </c>
      <c r="OW10" s="15">
        <f>IF(43&lt;=$G10, ($G10-43)*$N10, "")</f>
        <v/>
      </c>
      <c r="OX10" s="15">
        <f>IF(44&lt;=$G10, OS10, "")</f>
        <v/>
      </c>
      <c r="OY10" s="15">
        <f>IF(44&lt;=$G10, ROUND(OX10*$Q10, 2), "")</f>
        <v/>
      </c>
      <c r="OZ10" s="15">
        <f>IF(44&lt;=$G10, $N10, "")</f>
        <v/>
      </c>
      <c r="PA10" s="15">
        <f>IF(44&lt;=$G10, OZ10-OY10, "")</f>
        <v/>
      </c>
      <c r="PB10" s="15">
        <f>IF(44&lt;=$G10, OX10-PA10, "")</f>
        <v/>
      </c>
      <c r="PC10" s="15">
        <f>IF(44&lt;=$G10, ROUND(OU10*$Q10, 2), "")</f>
        <v/>
      </c>
      <c r="PD10" s="15">
        <f>IF(44&lt;=$G10, OU10+PC10, "")</f>
        <v/>
      </c>
      <c r="PE10" s="15">
        <f>IF(44&lt;=$G10, OY10+PC10, "")</f>
        <v/>
      </c>
      <c r="PF10" s="15">
        <f>IF(44&lt;=$G10, ($G10-44)*$N10, "")</f>
        <v/>
      </c>
      <c r="PG10" s="15">
        <f>IF(45&lt;=$G10, PB10, "")</f>
        <v/>
      </c>
      <c r="PH10" s="15">
        <f>IF(45&lt;=$G10, ROUND(PG10*$Q10, 2), "")</f>
        <v/>
      </c>
      <c r="PI10" s="15">
        <f>IF(45&lt;=$G10, $N10, "")</f>
        <v/>
      </c>
      <c r="PJ10" s="15">
        <f>IF(45&lt;=$G10, PI10-PH10, "")</f>
        <v/>
      </c>
      <c r="PK10" s="15">
        <f>IF(45&lt;=$G10, PG10-PJ10, "")</f>
        <v/>
      </c>
      <c r="PL10" s="15">
        <f>IF(45&lt;=$G10, ROUND(PD10*$Q10, 2), "")</f>
        <v/>
      </c>
      <c r="PM10" s="15">
        <f>IF(45&lt;=$G10, PD10+PL10, "")</f>
        <v/>
      </c>
      <c r="PN10" s="15">
        <f>IF(45&lt;=$G10, PH10+PL10, "")</f>
        <v/>
      </c>
      <c r="PO10" s="15">
        <f>IF(45&lt;=$G10, ($G10-45)*$N10, "")</f>
        <v/>
      </c>
      <c r="PP10" s="15">
        <f>IF(46&lt;=$G10, PK10, "")</f>
        <v/>
      </c>
      <c r="PQ10" s="15">
        <f>IF(46&lt;=$G10, ROUND(PP10*$Q10, 2), "")</f>
        <v/>
      </c>
      <c r="PR10" s="15">
        <f>IF(46&lt;=$G10, $N10, "")</f>
        <v/>
      </c>
      <c r="PS10" s="15">
        <f>IF(46&lt;=$G10, PR10-PQ10, "")</f>
        <v/>
      </c>
      <c r="PT10" s="15">
        <f>IF(46&lt;=$G10, PP10-PS10, "")</f>
        <v/>
      </c>
      <c r="PU10" s="15">
        <f>IF(46&lt;=$G10, ROUND(PM10*$Q10, 2), "")</f>
        <v/>
      </c>
      <c r="PV10" s="15">
        <f>IF(46&lt;=$G10, PM10+PU10, "")</f>
        <v/>
      </c>
      <c r="PW10" s="15">
        <f>IF(46&lt;=$G10, PQ10+PU10, "")</f>
        <v/>
      </c>
      <c r="PX10" s="15">
        <f>IF(46&lt;=$G10, ($G10-46)*$N10, "")</f>
        <v/>
      </c>
      <c r="PY10" s="15">
        <f>IF(47&lt;=$G10, PT10, "")</f>
        <v/>
      </c>
      <c r="PZ10" s="15">
        <f>IF(47&lt;=$G10, ROUND(PY10*$Q10, 2), "")</f>
        <v/>
      </c>
      <c r="QA10" s="15">
        <f>IF(47&lt;=$G10, $N10, "")</f>
        <v/>
      </c>
      <c r="QB10" s="15">
        <f>IF(47&lt;=$G10, QA10-PZ10, "")</f>
        <v/>
      </c>
      <c r="QC10" s="15">
        <f>IF(47&lt;=$G10, PY10-QB10, "")</f>
        <v/>
      </c>
      <c r="QD10" s="15">
        <f>IF(47&lt;=$G10, ROUND(PV10*$Q10, 2), "")</f>
        <v/>
      </c>
      <c r="QE10" s="15">
        <f>IF(47&lt;=$G10, PV10+QD10, "")</f>
        <v/>
      </c>
      <c r="QF10" s="15">
        <f>IF(47&lt;=$G10, PZ10+QD10, "")</f>
        <v/>
      </c>
      <c r="QG10" s="15">
        <f>IF(47&lt;=$G10, ($G10-47)*$N10, "")</f>
        <v/>
      </c>
      <c r="QH10" s="15">
        <f>IF(48&lt;=$G10, QC10, "")</f>
        <v/>
      </c>
      <c r="QI10" s="15">
        <f>IF(48&lt;=$G10, ROUND(QH10*$Q10, 2), "")</f>
        <v/>
      </c>
      <c r="QJ10" s="15">
        <f>IF(48&lt;=$G10, $N10, "")</f>
        <v/>
      </c>
      <c r="QK10" s="15">
        <f>IF(48&lt;=$G10, QJ10-QI10, "")</f>
        <v/>
      </c>
      <c r="QL10" s="15">
        <f>IF(48&lt;=$G10, QH10-QK10, "")</f>
        <v/>
      </c>
      <c r="QM10" s="15">
        <f>IF(48&lt;=$G10, ROUND(QE10*$Q10, 2), "")</f>
        <v/>
      </c>
      <c r="QN10" s="15">
        <f>IF(48&lt;=$G10, QE10+QM10, "")</f>
        <v/>
      </c>
      <c r="QO10" s="15">
        <f>IF(48&lt;=$G10, QI10+QM10, "")</f>
        <v/>
      </c>
      <c r="QP10" s="15">
        <f>IF(48&lt;=$G10, ($G10-48)*$N10, "")</f>
        <v/>
      </c>
    </row>
    <row r="11">
      <c r="A11" s="6" t="inlineStr">
        <is>
          <t>0520-0003</t>
        </is>
      </c>
      <c r="B11" s="7" t="inlineStr">
        <is>
          <t>Tractomotriz Diesel Leal, S.A. de C.V.</t>
        </is>
      </c>
      <c r="C11" s="7" t="inlineStr">
        <is>
          <t>Montero Sport</t>
        </is>
      </c>
      <c r="D11" s="6" t="inlineStr">
        <is>
          <t>ACTIVO</t>
        </is>
      </c>
      <c r="E11" s="6" t="inlineStr">
        <is>
          <t>2025-11-28</t>
        </is>
      </c>
      <c r="F11" s="6" t="inlineStr">
        <is>
          <t>2028-11-28</t>
        </is>
      </c>
      <c r="G11" s="8" t="n">
        <v>36</v>
      </c>
      <c r="H11" s="9" t="n">
        <v>621465.52</v>
      </c>
      <c r="I11" s="10" t="n">
        <v>0.4</v>
      </c>
      <c r="J11" s="9">
        <f>ROUND(H11*I11, 2)</f>
        <v/>
      </c>
      <c r="K11" s="9">
        <f>ROUND(H11-J11, 2)</f>
        <v/>
      </c>
      <c r="L11" s="10" t="n">
        <v>1</v>
      </c>
      <c r="M11" s="9">
        <f>ROUND(H11*L11, 2)</f>
        <v/>
      </c>
      <c r="N11" s="9" t="n">
        <v>15182.88</v>
      </c>
      <c r="O11" s="10" t="n">
        <v>0.1</v>
      </c>
      <c r="P11" s="9">
        <f>ROUND(H11*O11, 2)</f>
        <v/>
      </c>
      <c r="Q11" s="11" t="n">
        <v>0.02663641</v>
      </c>
      <c r="R11" s="11">
        <f>RATE(G11, -N11, K11, -P11)</f>
        <v/>
      </c>
      <c r="S11" s="11">
        <f>ROUND(Q11*12, 8)</f>
        <v/>
      </c>
      <c r="T11" s="11">
        <f>ROUND(((1+Q11)^12)-1, 8)</f>
        <v/>
      </c>
      <c r="U11" s="9">
        <f>ROUND(PV(Q11, G11, 0, -P11), 2)</f>
        <v/>
      </c>
      <c r="V11" s="9">
        <f>SUMIF($AA$4:$QP$4, "Interes_Leasing", AA11:QP11)</f>
        <v/>
      </c>
      <c r="W11" s="9">
        <f>SUMIF($AA$4:$QP$4, "Interes_Residual", AA11:QP11)</f>
        <v/>
      </c>
      <c r="X11" s="9">
        <f>ROUND(V11+W11, 2)</f>
        <v/>
      </c>
      <c r="Y11" s="9">
        <f>ROUND((N11*G11+P11+M11)-K11, 2)</f>
        <v/>
      </c>
      <c r="Z11" s="10">
        <f>ROUND(Y11/K11, 4)</f>
        <v/>
      </c>
      <c r="AA11" s="9">
        <f>IF(1&lt;=$G11, $K11, "")</f>
        <v/>
      </c>
      <c r="AB11" s="9">
        <f>IF(1&lt;=$G11, ROUND(AA11*$Q11, 2), "")</f>
        <v/>
      </c>
      <c r="AC11" s="9">
        <f>IF(1&lt;=$G11, $N11, "")</f>
        <v/>
      </c>
      <c r="AD11" s="9">
        <f>IF(1&lt;=$G11, AC11-AB11, "")</f>
        <v/>
      </c>
      <c r="AE11" s="9">
        <f>IF(1&lt;=$G11, AA11-AD11, "")</f>
        <v/>
      </c>
      <c r="AF11" s="9">
        <f>IF(1&lt;=$G11, ROUND($U11*$Q11, 2), "")</f>
        <v/>
      </c>
      <c r="AG11" s="9">
        <f>IF(1&lt;=$G11, $U11+AF11, "")</f>
        <v/>
      </c>
      <c r="AH11" s="9">
        <f>IF(1&lt;=$G11, AB11+AF11, "")</f>
        <v/>
      </c>
      <c r="AI11" s="9">
        <f>IF(1&lt;=$G11, ($G11-1)*$N11, "")</f>
        <v/>
      </c>
      <c r="AJ11" s="9">
        <f>IF(2&lt;=$G11, AE11, "")</f>
        <v/>
      </c>
      <c r="AK11" s="9">
        <f>IF(2&lt;=$G11, ROUND(AJ11*$Q11, 2), "")</f>
        <v/>
      </c>
      <c r="AL11" s="9">
        <f>IF(2&lt;=$G11, $N11, "")</f>
        <v/>
      </c>
      <c r="AM11" s="9">
        <f>IF(2&lt;=$G11, AL11-AK11, "")</f>
        <v/>
      </c>
      <c r="AN11" s="9">
        <f>IF(2&lt;=$G11, AJ11-AM11, "")</f>
        <v/>
      </c>
      <c r="AO11" s="9">
        <f>IF(2&lt;=$G11, ROUND(AG11*$Q11, 2), "")</f>
        <v/>
      </c>
      <c r="AP11" s="9">
        <f>IF(2&lt;=$G11, AG11+AO11, "")</f>
        <v/>
      </c>
      <c r="AQ11" s="9">
        <f>IF(2&lt;=$G11, AK11+AO11, "")</f>
        <v/>
      </c>
      <c r="AR11" s="9">
        <f>IF(2&lt;=$G11, ($G11-2)*$N11, "")</f>
        <v/>
      </c>
      <c r="AS11" s="9">
        <f>IF(3&lt;=$G11, AN11, "")</f>
        <v/>
      </c>
      <c r="AT11" s="9">
        <f>IF(3&lt;=$G11, ROUND(AS11*$Q11, 2), "")</f>
        <v/>
      </c>
      <c r="AU11" s="9">
        <f>IF(3&lt;=$G11, $N11, "")</f>
        <v/>
      </c>
      <c r="AV11" s="9">
        <f>IF(3&lt;=$G11, AU11-AT11, "")</f>
        <v/>
      </c>
      <c r="AW11" s="9">
        <f>IF(3&lt;=$G11, AS11-AV11, "")</f>
        <v/>
      </c>
      <c r="AX11" s="9">
        <f>IF(3&lt;=$G11, ROUND(AP11*$Q11, 2), "")</f>
        <v/>
      </c>
      <c r="AY11" s="9">
        <f>IF(3&lt;=$G11, AP11+AX11, "")</f>
        <v/>
      </c>
      <c r="AZ11" s="9">
        <f>IF(3&lt;=$G11, AT11+AX11, "")</f>
        <v/>
      </c>
      <c r="BA11" s="9">
        <f>IF(3&lt;=$G11, ($G11-3)*$N11, "")</f>
        <v/>
      </c>
      <c r="BB11" s="9">
        <f>IF(4&lt;=$G11, AW11, "")</f>
        <v/>
      </c>
      <c r="BC11" s="9">
        <f>IF(4&lt;=$G11, ROUND(BB11*$Q11, 2), "")</f>
        <v/>
      </c>
      <c r="BD11" s="9">
        <f>IF(4&lt;=$G11, $N11, "")</f>
        <v/>
      </c>
      <c r="BE11" s="9">
        <f>IF(4&lt;=$G11, BD11-BC11, "")</f>
        <v/>
      </c>
      <c r="BF11" s="9">
        <f>IF(4&lt;=$G11, BB11-BE11, "")</f>
        <v/>
      </c>
      <c r="BG11" s="9">
        <f>IF(4&lt;=$G11, ROUND(AY11*$Q11, 2), "")</f>
        <v/>
      </c>
      <c r="BH11" s="9">
        <f>IF(4&lt;=$G11, AY11+BG11, "")</f>
        <v/>
      </c>
      <c r="BI11" s="9">
        <f>IF(4&lt;=$G11, BC11+BG11, "")</f>
        <v/>
      </c>
      <c r="BJ11" s="9">
        <f>IF(4&lt;=$G11, ($G11-4)*$N11, "")</f>
        <v/>
      </c>
      <c r="BK11" s="9">
        <f>IF(5&lt;=$G11, BF11, "")</f>
        <v/>
      </c>
      <c r="BL11" s="9">
        <f>IF(5&lt;=$G11, ROUND(BK11*$Q11, 2), "")</f>
        <v/>
      </c>
      <c r="BM11" s="9">
        <f>IF(5&lt;=$G11, $N11, "")</f>
        <v/>
      </c>
      <c r="BN11" s="9">
        <f>IF(5&lt;=$G11, BM11-BL11, "")</f>
        <v/>
      </c>
      <c r="BO11" s="9">
        <f>IF(5&lt;=$G11, BK11-BN11, "")</f>
        <v/>
      </c>
      <c r="BP11" s="9">
        <f>IF(5&lt;=$G11, ROUND(BH11*$Q11, 2), "")</f>
        <v/>
      </c>
      <c r="BQ11" s="9">
        <f>IF(5&lt;=$G11, BH11+BP11, "")</f>
        <v/>
      </c>
      <c r="BR11" s="9">
        <f>IF(5&lt;=$G11, BL11+BP11, "")</f>
        <v/>
      </c>
      <c r="BS11" s="9">
        <f>IF(5&lt;=$G11, ($G11-5)*$N11, "")</f>
        <v/>
      </c>
      <c r="BT11" s="9">
        <f>IF(6&lt;=$G11, BO11, "")</f>
        <v/>
      </c>
      <c r="BU11" s="9">
        <f>IF(6&lt;=$G11, ROUND(BT11*$Q11, 2), "")</f>
        <v/>
      </c>
      <c r="BV11" s="9">
        <f>IF(6&lt;=$G11, $N11, "")</f>
        <v/>
      </c>
      <c r="BW11" s="9">
        <f>IF(6&lt;=$G11, BV11-BU11, "")</f>
        <v/>
      </c>
      <c r="BX11" s="9">
        <f>IF(6&lt;=$G11, BT11-BW11, "")</f>
        <v/>
      </c>
      <c r="BY11" s="9">
        <f>IF(6&lt;=$G11, ROUND(BQ11*$Q11, 2), "")</f>
        <v/>
      </c>
      <c r="BZ11" s="9">
        <f>IF(6&lt;=$G11, BQ11+BY11, "")</f>
        <v/>
      </c>
      <c r="CA11" s="9">
        <f>IF(6&lt;=$G11, BU11+BY11, "")</f>
        <v/>
      </c>
      <c r="CB11" s="9">
        <f>IF(6&lt;=$G11, ($G11-6)*$N11, "")</f>
        <v/>
      </c>
      <c r="CC11" s="9">
        <f>IF(7&lt;=$G11, BX11, "")</f>
        <v/>
      </c>
      <c r="CD11" s="9">
        <f>IF(7&lt;=$G11, ROUND(CC11*$Q11, 2), "")</f>
        <v/>
      </c>
      <c r="CE11" s="9">
        <f>IF(7&lt;=$G11, $N11, "")</f>
        <v/>
      </c>
      <c r="CF11" s="9">
        <f>IF(7&lt;=$G11, CE11-CD11, "")</f>
        <v/>
      </c>
      <c r="CG11" s="9">
        <f>IF(7&lt;=$G11, CC11-CF11, "")</f>
        <v/>
      </c>
      <c r="CH11" s="9">
        <f>IF(7&lt;=$G11, ROUND(BZ11*$Q11, 2), "")</f>
        <v/>
      </c>
      <c r="CI11" s="9">
        <f>IF(7&lt;=$G11, BZ11+CH11, "")</f>
        <v/>
      </c>
      <c r="CJ11" s="9">
        <f>IF(7&lt;=$G11, CD11+CH11, "")</f>
        <v/>
      </c>
      <c r="CK11" s="9">
        <f>IF(7&lt;=$G11, ($G11-7)*$N11, "")</f>
        <v/>
      </c>
      <c r="CL11" s="9">
        <f>IF(8&lt;=$G11, CG11, "")</f>
        <v/>
      </c>
      <c r="CM11" s="9">
        <f>IF(8&lt;=$G11, ROUND(CL11*$Q11, 2), "")</f>
        <v/>
      </c>
      <c r="CN11" s="9">
        <f>IF(8&lt;=$G11, $N11, "")</f>
        <v/>
      </c>
      <c r="CO11" s="9">
        <f>IF(8&lt;=$G11, CN11-CM11, "")</f>
        <v/>
      </c>
      <c r="CP11" s="9">
        <f>IF(8&lt;=$G11, CL11-CO11, "")</f>
        <v/>
      </c>
      <c r="CQ11" s="9">
        <f>IF(8&lt;=$G11, ROUND(CI11*$Q11, 2), "")</f>
        <v/>
      </c>
      <c r="CR11" s="9">
        <f>IF(8&lt;=$G11, CI11+CQ11, "")</f>
        <v/>
      </c>
      <c r="CS11" s="9">
        <f>IF(8&lt;=$G11, CM11+CQ11, "")</f>
        <v/>
      </c>
      <c r="CT11" s="9">
        <f>IF(8&lt;=$G11, ($G11-8)*$N11, "")</f>
        <v/>
      </c>
      <c r="CU11" s="9">
        <f>IF(9&lt;=$G11, CP11, "")</f>
        <v/>
      </c>
      <c r="CV11" s="9">
        <f>IF(9&lt;=$G11, ROUND(CU11*$Q11, 2), "")</f>
        <v/>
      </c>
      <c r="CW11" s="9">
        <f>IF(9&lt;=$G11, $N11, "")</f>
        <v/>
      </c>
      <c r="CX11" s="9">
        <f>IF(9&lt;=$G11, CW11-CV11, "")</f>
        <v/>
      </c>
      <c r="CY11" s="9">
        <f>IF(9&lt;=$G11, CU11-CX11, "")</f>
        <v/>
      </c>
      <c r="CZ11" s="9">
        <f>IF(9&lt;=$G11, ROUND(CR11*$Q11, 2), "")</f>
        <v/>
      </c>
      <c r="DA11" s="9">
        <f>IF(9&lt;=$G11, CR11+CZ11, "")</f>
        <v/>
      </c>
      <c r="DB11" s="9">
        <f>IF(9&lt;=$G11, CV11+CZ11, "")</f>
        <v/>
      </c>
      <c r="DC11" s="9">
        <f>IF(9&lt;=$G11, ($G11-9)*$N11, "")</f>
        <v/>
      </c>
      <c r="DD11" s="9">
        <f>IF(10&lt;=$G11, CY11, "")</f>
        <v/>
      </c>
      <c r="DE11" s="9">
        <f>IF(10&lt;=$G11, ROUND(DD11*$Q11, 2), "")</f>
        <v/>
      </c>
      <c r="DF11" s="9">
        <f>IF(10&lt;=$G11, $N11, "")</f>
        <v/>
      </c>
      <c r="DG11" s="9">
        <f>IF(10&lt;=$G11, DF11-DE11, "")</f>
        <v/>
      </c>
      <c r="DH11" s="9">
        <f>IF(10&lt;=$G11, DD11-DG11, "")</f>
        <v/>
      </c>
      <c r="DI11" s="9">
        <f>IF(10&lt;=$G11, ROUND(DA11*$Q11, 2), "")</f>
        <v/>
      </c>
      <c r="DJ11" s="9">
        <f>IF(10&lt;=$G11, DA11+DI11, "")</f>
        <v/>
      </c>
      <c r="DK11" s="9">
        <f>IF(10&lt;=$G11, DE11+DI11, "")</f>
        <v/>
      </c>
      <c r="DL11" s="9">
        <f>IF(10&lt;=$G11, ($G11-10)*$N11, "")</f>
        <v/>
      </c>
      <c r="DM11" s="9">
        <f>IF(11&lt;=$G11, DH11, "")</f>
        <v/>
      </c>
      <c r="DN11" s="9">
        <f>IF(11&lt;=$G11, ROUND(DM11*$Q11, 2), "")</f>
        <v/>
      </c>
      <c r="DO11" s="9">
        <f>IF(11&lt;=$G11, $N11, "")</f>
        <v/>
      </c>
      <c r="DP11" s="9">
        <f>IF(11&lt;=$G11, DO11-DN11, "")</f>
        <v/>
      </c>
      <c r="DQ11" s="9">
        <f>IF(11&lt;=$G11, DM11-DP11, "")</f>
        <v/>
      </c>
      <c r="DR11" s="9">
        <f>IF(11&lt;=$G11, ROUND(DJ11*$Q11, 2), "")</f>
        <v/>
      </c>
      <c r="DS11" s="9">
        <f>IF(11&lt;=$G11, DJ11+DR11, "")</f>
        <v/>
      </c>
      <c r="DT11" s="9">
        <f>IF(11&lt;=$G11, DN11+DR11, "")</f>
        <v/>
      </c>
      <c r="DU11" s="9">
        <f>IF(11&lt;=$G11, ($G11-11)*$N11, "")</f>
        <v/>
      </c>
      <c r="DV11" s="9">
        <f>IF(12&lt;=$G11, DQ11, "")</f>
        <v/>
      </c>
      <c r="DW11" s="9">
        <f>IF(12&lt;=$G11, ROUND(DV11*$Q11, 2), "")</f>
        <v/>
      </c>
      <c r="DX11" s="9">
        <f>IF(12&lt;=$G11, $N11, "")</f>
        <v/>
      </c>
      <c r="DY11" s="9">
        <f>IF(12&lt;=$G11, DX11-DW11, "")</f>
        <v/>
      </c>
      <c r="DZ11" s="9">
        <f>IF(12&lt;=$G11, DV11-DY11, "")</f>
        <v/>
      </c>
      <c r="EA11" s="9">
        <f>IF(12&lt;=$G11, ROUND(DS11*$Q11, 2), "")</f>
        <v/>
      </c>
      <c r="EB11" s="9">
        <f>IF(12&lt;=$G11, DS11+EA11, "")</f>
        <v/>
      </c>
      <c r="EC11" s="9">
        <f>IF(12&lt;=$G11, DW11+EA11, "")</f>
        <v/>
      </c>
      <c r="ED11" s="9">
        <f>IF(12&lt;=$G11, ($G11-12)*$N11, "")</f>
        <v/>
      </c>
      <c r="EE11" s="9">
        <f>IF(13&lt;=$G11, DZ11, "")</f>
        <v/>
      </c>
      <c r="EF11" s="9">
        <f>IF(13&lt;=$G11, ROUND(EE11*$Q11, 2), "")</f>
        <v/>
      </c>
      <c r="EG11" s="9">
        <f>IF(13&lt;=$G11, $N11, "")</f>
        <v/>
      </c>
      <c r="EH11" s="9">
        <f>IF(13&lt;=$G11, EG11-EF11, "")</f>
        <v/>
      </c>
      <c r="EI11" s="9">
        <f>IF(13&lt;=$G11, EE11-EH11, "")</f>
        <v/>
      </c>
      <c r="EJ11" s="9">
        <f>IF(13&lt;=$G11, ROUND(EB11*$Q11, 2), "")</f>
        <v/>
      </c>
      <c r="EK11" s="9">
        <f>IF(13&lt;=$G11, EB11+EJ11, "")</f>
        <v/>
      </c>
      <c r="EL11" s="9">
        <f>IF(13&lt;=$G11, EF11+EJ11, "")</f>
        <v/>
      </c>
      <c r="EM11" s="9">
        <f>IF(13&lt;=$G11, ($G11-13)*$N11, "")</f>
        <v/>
      </c>
      <c r="EN11" s="9">
        <f>IF(14&lt;=$G11, EI11, "")</f>
        <v/>
      </c>
      <c r="EO11" s="9">
        <f>IF(14&lt;=$G11, ROUND(EN11*$Q11, 2), "")</f>
        <v/>
      </c>
      <c r="EP11" s="9">
        <f>IF(14&lt;=$G11, $N11, "")</f>
        <v/>
      </c>
      <c r="EQ11" s="9">
        <f>IF(14&lt;=$G11, EP11-EO11, "")</f>
        <v/>
      </c>
      <c r="ER11" s="9">
        <f>IF(14&lt;=$G11, EN11-EQ11, "")</f>
        <v/>
      </c>
      <c r="ES11" s="9">
        <f>IF(14&lt;=$G11, ROUND(EK11*$Q11, 2), "")</f>
        <v/>
      </c>
      <c r="ET11" s="9">
        <f>IF(14&lt;=$G11, EK11+ES11, "")</f>
        <v/>
      </c>
      <c r="EU11" s="9">
        <f>IF(14&lt;=$G11, EO11+ES11, "")</f>
        <v/>
      </c>
      <c r="EV11" s="9">
        <f>IF(14&lt;=$G11, ($G11-14)*$N11, "")</f>
        <v/>
      </c>
      <c r="EW11" s="9">
        <f>IF(15&lt;=$G11, ER11, "")</f>
        <v/>
      </c>
      <c r="EX11" s="9">
        <f>IF(15&lt;=$G11, ROUND(EW11*$Q11, 2), "")</f>
        <v/>
      </c>
      <c r="EY11" s="9">
        <f>IF(15&lt;=$G11, $N11, "")</f>
        <v/>
      </c>
      <c r="EZ11" s="9">
        <f>IF(15&lt;=$G11, EY11-EX11, "")</f>
        <v/>
      </c>
      <c r="FA11" s="9">
        <f>IF(15&lt;=$G11, EW11-EZ11, "")</f>
        <v/>
      </c>
      <c r="FB11" s="9">
        <f>IF(15&lt;=$G11, ROUND(ET11*$Q11, 2), "")</f>
        <v/>
      </c>
      <c r="FC11" s="9">
        <f>IF(15&lt;=$G11, ET11+FB11, "")</f>
        <v/>
      </c>
      <c r="FD11" s="9">
        <f>IF(15&lt;=$G11, EX11+FB11, "")</f>
        <v/>
      </c>
      <c r="FE11" s="9">
        <f>IF(15&lt;=$G11, ($G11-15)*$N11, "")</f>
        <v/>
      </c>
      <c r="FF11" s="9">
        <f>IF(16&lt;=$G11, FA11, "")</f>
        <v/>
      </c>
      <c r="FG11" s="9">
        <f>IF(16&lt;=$G11, ROUND(FF11*$Q11, 2), "")</f>
        <v/>
      </c>
      <c r="FH11" s="9">
        <f>IF(16&lt;=$G11, $N11, "")</f>
        <v/>
      </c>
      <c r="FI11" s="9">
        <f>IF(16&lt;=$G11, FH11-FG11, "")</f>
        <v/>
      </c>
      <c r="FJ11" s="9">
        <f>IF(16&lt;=$G11, FF11-FI11, "")</f>
        <v/>
      </c>
      <c r="FK11" s="9">
        <f>IF(16&lt;=$G11, ROUND(FC11*$Q11, 2), "")</f>
        <v/>
      </c>
      <c r="FL11" s="9">
        <f>IF(16&lt;=$G11, FC11+FK11, "")</f>
        <v/>
      </c>
      <c r="FM11" s="9">
        <f>IF(16&lt;=$G11, FG11+FK11, "")</f>
        <v/>
      </c>
      <c r="FN11" s="9">
        <f>IF(16&lt;=$G11, ($G11-16)*$N11, "")</f>
        <v/>
      </c>
      <c r="FO11" s="9">
        <f>IF(17&lt;=$G11, FJ11, "")</f>
        <v/>
      </c>
      <c r="FP11" s="9">
        <f>IF(17&lt;=$G11, ROUND(FO11*$Q11, 2), "")</f>
        <v/>
      </c>
      <c r="FQ11" s="9">
        <f>IF(17&lt;=$G11, $N11, "")</f>
        <v/>
      </c>
      <c r="FR11" s="9">
        <f>IF(17&lt;=$G11, FQ11-FP11, "")</f>
        <v/>
      </c>
      <c r="FS11" s="9">
        <f>IF(17&lt;=$G11, FO11-FR11, "")</f>
        <v/>
      </c>
      <c r="FT11" s="9">
        <f>IF(17&lt;=$G11, ROUND(FL11*$Q11, 2), "")</f>
        <v/>
      </c>
      <c r="FU11" s="9">
        <f>IF(17&lt;=$G11, FL11+FT11, "")</f>
        <v/>
      </c>
      <c r="FV11" s="9">
        <f>IF(17&lt;=$G11, FP11+FT11, "")</f>
        <v/>
      </c>
      <c r="FW11" s="9">
        <f>IF(17&lt;=$G11, ($G11-17)*$N11, "")</f>
        <v/>
      </c>
      <c r="FX11" s="9">
        <f>IF(18&lt;=$G11, FS11, "")</f>
        <v/>
      </c>
      <c r="FY11" s="9">
        <f>IF(18&lt;=$G11, ROUND(FX11*$Q11, 2), "")</f>
        <v/>
      </c>
      <c r="FZ11" s="9">
        <f>IF(18&lt;=$G11, $N11, "")</f>
        <v/>
      </c>
      <c r="GA11" s="9">
        <f>IF(18&lt;=$G11, FZ11-FY11, "")</f>
        <v/>
      </c>
      <c r="GB11" s="9">
        <f>IF(18&lt;=$G11, FX11-GA11, "")</f>
        <v/>
      </c>
      <c r="GC11" s="9">
        <f>IF(18&lt;=$G11, ROUND(FU11*$Q11, 2), "")</f>
        <v/>
      </c>
      <c r="GD11" s="9">
        <f>IF(18&lt;=$G11, FU11+GC11, "")</f>
        <v/>
      </c>
      <c r="GE11" s="9">
        <f>IF(18&lt;=$G11, FY11+GC11, "")</f>
        <v/>
      </c>
      <c r="GF11" s="9">
        <f>IF(18&lt;=$G11, ($G11-18)*$N11, "")</f>
        <v/>
      </c>
      <c r="GG11" s="9">
        <f>IF(19&lt;=$G11, GB11, "")</f>
        <v/>
      </c>
      <c r="GH11" s="9">
        <f>IF(19&lt;=$G11, ROUND(GG11*$Q11, 2), "")</f>
        <v/>
      </c>
      <c r="GI11" s="9">
        <f>IF(19&lt;=$G11, $N11, "")</f>
        <v/>
      </c>
      <c r="GJ11" s="9">
        <f>IF(19&lt;=$G11, GI11-GH11, "")</f>
        <v/>
      </c>
      <c r="GK11" s="9">
        <f>IF(19&lt;=$G11, GG11-GJ11, "")</f>
        <v/>
      </c>
      <c r="GL11" s="9">
        <f>IF(19&lt;=$G11, ROUND(GD11*$Q11, 2), "")</f>
        <v/>
      </c>
      <c r="GM11" s="9">
        <f>IF(19&lt;=$G11, GD11+GL11, "")</f>
        <v/>
      </c>
      <c r="GN11" s="9">
        <f>IF(19&lt;=$G11, GH11+GL11, "")</f>
        <v/>
      </c>
      <c r="GO11" s="9">
        <f>IF(19&lt;=$G11, ($G11-19)*$N11, "")</f>
        <v/>
      </c>
      <c r="GP11" s="9">
        <f>IF(20&lt;=$G11, GK11, "")</f>
        <v/>
      </c>
      <c r="GQ11" s="9">
        <f>IF(20&lt;=$G11, ROUND(GP11*$Q11, 2), "")</f>
        <v/>
      </c>
      <c r="GR11" s="9">
        <f>IF(20&lt;=$G11, $N11, "")</f>
        <v/>
      </c>
      <c r="GS11" s="9">
        <f>IF(20&lt;=$G11, GR11-GQ11, "")</f>
        <v/>
      </c>
      <c r="GT11" s="9">
        <f>IF(20&lt;=$G11, GP11-GS11, "")</f>
        <v/>
      </c>
      <c r="GU11" s="9">
        <f>IF(20&lt;=$G11, ROUND(GM11*$Q11, 2), "")</f>
        <v/>
      </c>
      <c r="GV11" s="9">
        <f>IF(20&lt;=$G11, GM11+GU11, "")</f>
        <v/>
      </c>
      <c r="GW11" s="9">
        <f>IF(20&lt;=$G11, GQ11+GU11, "")</f>
        <v/>
      </c>
      <c r="GX11" s="9">
        <f>IF(20&lt;=$G11, ($G11-20)*$N11, "")</f>
        <v/>
      </c>
      <c r="GY11" s="9">
        <f>IF(21&lt;=$G11, GT11, "")</f>
        <v/>
      </c>
      <c r="GZ11" s="9">
        <f>IF(21&lt;=$G11, ROUND(GY11*$Q11, 2), "")</f>
        <v/>
      </c>
      <c r="HA11" s="9">
        <f>IF(21&lt;=$G11, $N11, "")</f>
        <v/>
      </c>
      <c r="HB11" s="9">
        <f>IF(21&lt;=$G11, HA11-GZ11, "")</f>
        <v/>
      </c>
      <c r="HC11" s="9">
        <f>IF(21&lt;=$G11, GY11-HB11, "")</f>
        <v/>
      </c>
      <c r="HD11" s="9">
        <f>IF(21&lt;=$G11, ROUND(GV11*$Q11, 2), "")</f>
        <v/>
      </c>
      <c r="HE11" s="9">
        <f>IF(21&lt;=$G11, GV11+HD11, "")</f>
        <v/>
      </c>
      <c r="HF11" s="9">
        <f>IF(21&lt;=$G11, GZ11+HD11, "")</f>
        <v/>
      </c>
      <c r="HG11" s="9">
        <f>IF(21&lt;=$G11, ($G11-21)*$N11, "")</f>
        <v/>
      </c>
      <c r="HH11" s="9">
        <f>IF(22&lt;=$G11, HC11, "")</f>
        <v/>
      </c>
      <c r="HI11" s="9">
        <f>IF(22&lt;=$G11, ROUND(HH11*$Q11, 2), "")</f>
        <v/>
      </c>
      <c r="HJ11" s="9">
        <f>IF(22&lt;=$G11, $N11, "")</f>
        <v/>
      </c>
      <c r="HK11" s="9">
        <f>IF(22&lt;=$G11, HJ11-HI11, "")</f>
        <v/>
      </c>
      <c r="HL11" s="9">
        <f>IF(22&lt;=$G11, HH11-HK11, "")</f>
        <v/>
      </c>
      <c r="HM11" s="9">
        <f>IF(22&lt;=$G11, ROUND(HE11*$Q11, 2), "")</f>
        <v/>
      </c>
      <c r="HN11" s="9">
        <f>IF(22&lt;=$G11, HE11+HM11, "")</f>
        <v/>
      </c>
      <c r="HO11" s="9">
        <f>IF(22&lt;=$G11, HI11+HM11, "")</f>
        <v/>
      </c>
      <c r="HP11" s="9">
        <f>IF(22&lt;=$G11, ($G11-22)*$N11, "")</f>
        <v/>
      </c>
      <c r="HQ11" s="9">
        <f>IF(23&lt;=$G11, HL11, "")</f>
        <v/>
      </c>
      <c r="HR11" s="9">
        <f>IF(23&lt;=$G11, ROUND(HQ11*$Q11, 2), "")</f>
        <v/>
      </c>
      <c r="HS11" s="9">
        <f>IF(23&lt;=$G11, $N11, "")</f>
        <v/>
      </c>
      <c r="HT11" s="9">
        <f>IF(23&lt;=$G11, HS11-HR11, "")</f>
        <v/>
      </c>
      <c r="HU11" s="9">
        <f>IF(23&lt;=$G11, HQ11-HT11, "")</f>
        <v/>
      </c>
      <c r="HV11" s="9">
        <f>IF(23&lt;=$G11, ROUND(HN11*$Q11, 2), "")</f>
        <v/>
      </c>
      <c r="HW11" s="9">
        <f>IF(23&lt;=$G11, HN11+HV11, "")</f>
        <v/>
      </c>
      <c r="HX11" s="9">
        <f>IF(23&lt;=$G11, HR11+HV11, "")</f>
        <v/>
      </c>
      <c r="HY11" s="9">
        <f>IF(23&lt;=$G11, ($G11-23)*$N11, "")</f>
        <v/>
      </c>
      <c r="HZ11" s="9">
        <f>IF(24&lt;=$G11, HU11, "")</f>
        <v/>
      </c>
      <c r="IA11" s="9">
        <f>IF(24&lt;=$G11, ROUND(HZ11*$Q11, 2), "")</f>
        <v/>
      </c>
      <c r="IB11" s="9">
        <f>IF(24&lt;=$G11, $N11, "")</f>
        <v/>
      </c>
      <c r="IC11" s="9">
        <f>IF(24&lt;=$G11, IB11-IA11, "")</f>
        <v/>
      </c>
      <c r="ID11" s="9">
        <f>IF(24&lt;=$G11, HZ11-IC11, "")</f>
        <v/>
      </c>
      <c r="IE11" s="9">
        <f>IF(24&lt;=$G11, ROUND(HW11*$Q11, 2), "")</f>
        <v/>
      </c>
      <c r="IF11" s="9">
        <f>IF(24&lt;=$G11, HW11+IE11, "")</f>
        <v/>
      </c>
      <c r="IG11" s="9">
        <f>IF(24&lt;=$G11, IA11+IE11, "")</f>
        <v/>
      </c>
      <c r="IH11" s="9">
        <f>IF(24&lt;=$G11, ($G11-24)*$N11, "")</f>
        <v/>
      </c>
      <c r="II11" s="9">
        <f>IF(25&lt;=$G11, ID11, "")</f>
        <v/>
      </c>
      <c r="IJ11" s="9">
        <f>IF(25&lt;=$G11, ROUND(II11*$Q11, 2), "")</f>
        <v/>
      </c>
      <c r="IK11" s="9">
        <f>IF(25&lt;=$G11, $N11, "")</f>
        <v/>
      </c>
      <c r="IL11" s="9">
        <f>IF(25&lt;=$G11, IK11-IJ11, "")</f>
        <v/>
      </c>
      <c r="IM11" s="9">
        <f>IF(25&lt;=$G11, II11-IL11, "")</f>
        <v/>
      </c>
      <c r="IN11" s="9">
        <f>IF(25&lt;=$G11, ROUND(IF11*$Q11, 2), "")</f>
        <v/>
      </c>
      <c r="IO11" s="9">
        <f>IF(25&lt;=$G11, IF11+IN11, "")</f>
        <v/>
      </c>
      <c r="IP11" s="9">
        <f>IF(25&lt;=$G11, IJ11+IN11, "")</f>
        <v/>
      </c>
      <c r="IQ11" s="9">
        <f>IF(25&lt;=$G11, ($G11-25)*$N11, "")</f>
        <v/>
      </c>
      <c r="IR11" s="9">
        <f>IF(26&lt;=$G11, IM11, "")</f>
        <v/>
      </c>
      <c r="IS11" s="9">
        <f>IF(26&lt;=$G11, ROUND(IR11*$Q11, 2), "")</f>
        <v/>
      </c>
      <c r="IT11" s="9">
        <f>IF(26&lt;=$G11, $N11, "")</f>
        <v/>
      </c>
      <c r="IU11" s="9">
        <f>IF(26&lt;=$G11, IT11-IS11, "")</f>
        <v/>
      </c>
      <c r="IV11" s="9">
        <f>IF(26&lt;=$G11, IR11-IU11, "")</f>
        <v/>
      </c>
      <c r="IW11" s="9">
        <f>IF(26&lt;=$G11, ROUND(IO11*$Q11, 2), "")</f>
        <v/>
      </c>
      <c r="IX11" s="9">
        <f>IF(26&lt;=$G11, IO11+IW11, "")</f>
        <v/>
      </c>
      <c r="IY11" s="9">
        <f>IF(26&lt;=$G11, IS11+IW11, "")</f>
        <v/>
      </c>
      <c r="IZ11" s="9">
        <f>IF(26&lt;=$G11, ($G11-26)*$N11, "")</f>
        <v/>
      </c>
      <c r="JA11" s="9">
        <f>IF(27&lt;=$G11, IV11, "")</f>
        <v/>
      </c>
      <c r="JB11" s="9">
        <f>IF(27&lt;=$G11, ROUND(JA11*$Q11, 2), "")</f>
        <v/>
      </c>
      <c r="JC11" s="9">
        <f>IF(27&lt;=$G11, $N11, "")</f>
        <v/>
      </c>
      <c r="JD11" s="9">
        <f>IF(27&lt;=$G11, JC11-JB11, "")</f>
        <v/>
      </c>
      <c r="JE11" s="9">
        <f>IF(27&lt;=$G11, JA11-JD11, "")</f>
        <v/>
      </c>
      <c r="JF11" s="9">
        <f>IF(27&lt;=$G11, ROUND(IX11*$Q11, 2), "")</f>
        <v/>
      </c>
      <c r="JG11" s="9">
        <f>IF(27&lt;=$G11, IX11+JF11, "")</f>
        <v/>
      </c>
      <c r="JH11" s="9">
        <f>IF(27&lt;=$G11, JB11+JF11, "")</f>
        <v/>
      </c>
      <c r="JI11" s="9">
        <f>IF(27&lt;=$G11, ($G11-27)*$N11, "")</f>
        <v/>
      </c>
      <c r="JJ11" s="9">
        <f>IF(28&lt;=$G11, JE11, "")</f>
        <v/>
      </c>
      <c r="JK11" s="9">
        <f>IF(28&lt;=$G11, ROUND(JJ11*$Q11, 2), "")</f>
        <v/>
      </c>
      <c r="JL11" s="9">
        <f>IF(28&lt;=$G11, $N11, "")</f>
        <v/>
      </c>
      <c r="JM11" s="9">
        <f>IF(28&lt;=$G11, JL11-JK11, "")</f>
        <v/>
      </c>
      <c r="JN11" s="9">
        <f>IF(28&lt;=$G11, JJ11-JM11, "")</f>
        <v/>
      </c>
      <c r="JO11" s="9">
        <f>IF(28&lt;=$G11, ROUND(JG11*$Q11, 2), "")</f>
        <v/>
      </c>
      <c r="JP11" s="9">
        <f>IF(28&lt;=$G11, JG11+JO11, "")</f>
        <v/>
      </c>
      <c r="JQ11" s="9">
        <f>IF(28&lt;=$G11, JK11+JO11, "")</f>
        <v/>
      </c>
      <c r="JR11" s="9">
        <f>IF(28&lt;=$G11, ($G11-28)*$N11, "")</f>
        <v/>
      </c>
      <c r="JS11" s="9">
        <f>IF(29&lt;=$G11, JN11, "")</f>
        <v/>
      </c>
      <c r="JT11" s="9">
        <f>IF(29&lt;=$G11, ROUND(JS11*$Q11, 2), "")</f>
        <v/>
      </c>
      <c r="JU11" s="9">
        <f>IF(29&lt;=$G11, $N11, "")</f>
        <v/>
      </c>
      <c r="JV11" s="9">
        <f>IF(29&lt;=$G11, JU11-JT11, "")</f>
        <v/>
      </c>
      <c r="JW11" s="9">
        <f>IF(29&lt;=$G11, JS11-JV11, "")</f>
        <v/>
      </c>
      <c r="JX11" s="9">
        <f>IF(29&lt;=$G11, ROUND(JP11*$Q11, 2), "")</f>
        <v/>
      </c>
      <c r="JY11" s="9">
        <f>IF(29&lt;=$G11, JP11+JX11, "")</f>
        <v/>
      </c>
      <c r="JZ11" s="9">
        <f>IF(29&lt;=$G11, JT11+JX11, "")</f>
        <v/>
      </c>
      <c r="KA11" s="9">
        <f>IF(29&lt;=$G11, ($G11-29)*$N11, "")</f>
        <v/>
      </c>
      <c r="KB11" s="9">
        <f>IF(30&lt;=$G11, JW11, "")</f>
        <v/>
      </c>
      <c r="KC11" s="9">
        <f>IF(30&lt;=$G11, ROUND(KB11*$Q11, 2), "")</f>
        <v/>
      </c>
      <c r="KD11" s="9">
        <f>IF(30&lt;=$G11, $N11, "")</f>
        <v/>
      </c>
      <c r="KE11" s="9">
        <f>IF(30&lt;=$G11, KD11-KC11, "")</f>
        <v/>
      </c>
      <c r="KF11" s="9">
        <f>IF(30&lt;=$G11, KB11-KE11, "")</f>
        <v/>
      </c>
      <c r="KG11" s="9">
        <f>IF(30&lt;=$G11, ROUND(JY11*$Q11, 2), "")</f>
        <v/>
      </c>
      <c r="KH11" s="9">
        <f>IF(30&lt;=$G11, JY11+KG11, "")</f>
        <v/>
      </c>
      <c r="KI11" s="9">
        <f>IF(30&lt;=$G11, KC11+KG11, "")</f>
        <v/>
      </c>
      <c r="KJ11" s="9">
        <f>IF(30&lt;=$G11, ($G11-30)*$N11, "")</f>
        <v/>
      </c>
      <c r="KK11" s="9">
        <f>IF(31&lt;=$G11, KF11, "")</f>
        <v/>
      </c>
      <c r="KL11" s="9">
        <f>IF(31&lt;=$G11, ROUND(KK11*$Q11, 2), "")</f>
        <v/>
      </c>
      <c r="KM11" s="9">
        <f>IF(31&lt;=$G11, $N11, "")</f>
        <v/>
      </c>
      <c r="KN11" s="9">
        <f>IF(31&lt;=$G11, KM11-KL11, "")</f>
        <v/>
      </c>
      <c r="KO11" s="9">
        <f>IF(31&lt;=$G11, KK11-KN11, "")</f>
        <v/>
      </c>
      <c r="KP11" s="9">
        <f>IF(31&lt;=$G11, ROUND(KH11*$Q11, 2), "")</f>
        <v/>
      </c>
      <c r="KQ11" s="9">
        <f>IF(31&lt;=$G11, KH11+KP11, "")</f>
        <v/>
      </c>
      <c r="KR11" s="9">
        <f>IF(31&lt;=$G11, KL11+KP11, "")</f>
        <v/>
      </c>
      <c r="KS11" s="9">
        <f>IF(31&lt;=$G11, ($G11-31)*$N11, "")</f>
        <v/>
      </c>
      <c r="KT11" s="9">
        <f>IF(32&lt;=$G11, KO11, "")</f>
        <v/>
      </c>
      <c r="KU11" s="9">
        <f>IF(32&lt;=$G11, ROUND(KT11*$Q11, 2), "")</f>
        <v/>
      </c>
      <c r="KV11" s="9">
        <f>IF(32&lt;=$G11, $N11, "")</f>
        <v/>
      </c>
      <c r="KW11" s="9">
        <f>IF(32&lt;=$G11, KV11-KU11, "")</f>
        <v/>
      </c>
      <c r="KX11" s="9">
        <f>IF(32&lt;=$G11, KT11-KW11, "")</f>
        <v/>
      </c>
      <c r="KY11" s="9">
        <f>IF(32&lt;=$G11, ROUND(KQ11*$Q11, 2), "")</f>
        <v/>
      </c>
      <c r="KZ11" s="9">
        <f>IF(32&lt;=$G11, KQ11+KY11, "")</f>
        <v/>
      </c>
      <c r="LA11" s="9">
        <f>IF(32&lt;=$G11, KU11+KY11, "")</f>
        <v/>
      </c>
      <c r="LB11" s="9">
        <f>IF(32&lt;=$G11, ($G11-32)*$N11, "")</f>
        <v/>
      </c>
      <c r="LC11" s="9">
        <f>IF(33&lt;=$G11, KX11, "")</f>
        <v/>
      </c>
      <c r="LD11" s="9">
        <f>IF(33&lt;=$G11, ROUND(LC11*$Q11, 2), "")</f>
        <v/>
      </c>
      <c r="LE11" s="9">
        <f>IF(33&lt;=$G11, $N11, "")</f>
        <v/>
      </c>
      <c r="LF11" s="9">
        <f>IF(33&lt;=$G11, LE11-LD11, "")</f>
        <v/>
      </c>
      <c r="LG11" s="9">
        <f>IF(33&lt;=$G11, LC11-LF11, "")</f>
        <v/>
      </c>
      <c r="LH11" s="9">
        <f>IF(33&lt;=$G11, ROUND(KZ11*$Q11, 2), "")</f>
        <v/>
      </c>
      <c r="LI11" s="9">
        <f>IF(33&lt;=$G11, KZ11+LH11, "")</f>
        <v/>
      </c>
      <c r="LJ11" s="9">
        <f>IF(33&lt;=$G11, LD11+LH11, "")</f>
        <v/>
      </c>
      <c r="LK11" s="9">
        <f>IF(33&lt;=$G11, ($G11-33)*$N11, "")</f>
        <v/>
      </c>
      <c r="LL11" s="9">
        <f>IF(34&lt;=$G11, LG11, "")</f>
        <v/>
      </c>
      <c r="LM11" s="9">
        <f>IF(34&lt;=$G11, ROUND(LL11*$Q11, 2), "")</f>
        <v/>
      </c>
      <c r="LN11" s="9">
        <f>IF(34&lt;=$G11, $N11, "")</f>
        <v/>
      </c>
      <c r="LO11" s="9">
        <f>IF(34&lt;=$G11, LN11-LM11, "")</f>
        <v/>
      </c>
      <c r="LP11" s="9">
        <f>IF(34&lt;=$G11, LL11-LO11, "")</f>
        <v/>
      </c>
      <c r="LQ11" s="9">
        <f>IF(34&lt;=$G11, ROUND(LI11*$Q11, 2), "")</f>
        <v/>
      </c>
      <c r="LR11" s="9">
        <f>IF(34&lt;=$G11, LI11+LQ11, "")</f>
        <v/>
      </c>
      <c r="LS11" s="9">
        <f>IF(34&lt;=$G11, LM11+LQ11, "")</f>
        <v/>
      </c>
      <c r="LT11" s="9">
        <f>IF(34&lt;=$G11, ($G11-34)*$N11, "")</f>
        <v/>
      </c>
      <c r="LU11" s="9">
        <f>IF(35&lt;=$G11, LP11, "")</f>
        <v/>
      </c>
      <c r="LV11" s="9">
        <f>IF(35&lt;=$G11, ROUND(LU11*$Q11, 2), "")</f>
        <v/>
      </c>
      <c r="LW11" s="9">
        <f>IF(35&lt;=$G11, $N11, "")</f>
        <v/>
      </c>
      <c r="LX11" s="9">
        <f>IF(35&lt;=$G11, LW11-LV11, "")</f>
        <v/>
      </c>
      <c r="LY11" s="9">
        <f>IF(35&lt;=$G11, LU11-LX11, "")</f>
        <v/>
      </c>
      <c r="LZ11" s="9">
        <f>IF(35&lt;=$G11, ROUND(LR11*$Q11, 2), "")</f>
        <v/>
      </c>
      <c r="MA11" s="9">
        <f>IF(35&lt;=$G11, LR11+LZ11, "")</f>
        <v/>
      </c>
      <c r="MB11" s="9">
        <f>IF(35&lt;=$G11, LV11+LZ11, "")</f>
        <v/>
      </c>
      <c r="MC11" s="9">
        <f>IF(35&lt;=$G11, ($G11-35)*$N11, "")</f>
        <v/>
      </c>
      <c r="MD11" s="9">
        <f>IF(36&lt;=$G11, LY11, "")</f>
        <v/>
      </c>
      <c r="ME11" s="9">
        <f>IF(36&lt;=$G11, ROUND(MD11*$Q11, 2), "")</f>
        <v/>
      </c>
      <c r="MF11" s="9">
        <f>IF(36&lt;=$G11, $N11, "")</f>
        <v/>
      </c>
      <c r="MG11" s="9">
        <f>IF(36&lt;=$G11, MF11-ME11, "")</f>
        <v/>
      </c>
      <c r="MH11" s="9">
        <f>IF(36&lt;=$G11, MD11-MG11, "")</f>
        <v/>
      </c>
      <c r="MI11" s="9">
        <f>IF(36&lt;=$G11, ROUND(MA11*$Q11, 2), "")</f>
        <v/>
      </c>
      <c r="MJ11" s="9">
        <f>IF(36&lt;=$G11, MA11+MI11, "")</f>
        <v/>
      </c>
      <c r="MK11" s="9">
        <f>IF(36&lt;=$G11, ME11+MI11, "")</f>
        <v/>
      </c>
      <c r="ML11" s="9">
        <f>IF(36&lt;=$G11, ($G11-36)*$N11, "")</f>
        <v/>
      </c>
      <c r="MM11" s="9">
        <f>IF(37&lt;=$G11, MH11, "")</f>
        <v/>
      </c>
      <c r="MN11" s="9">
        <f>IF(37&lt;=$G11, ROUND(MM11*$Q11, 2), "")</f>
        <v/>
      </c>
      <c r="MO11" s="9">
        <f>IF(37&lt;=$G11, $N11, "")</f>
        <v/>
      </c>
      <c r="MP11" s="9">
        <f>IF(37&lt;=$G11, MO11-MN11, "")</f>
        <v/>
      </c>
      <c r="MQ11" s="9">
        <f>IF(37&lt;=$G11, MM11-MP11, "")</f>
        <v/>
      </c>
      <c r="MR11" s="9">
        <f>IF(37&lt;=$G11, ROUND(MJ11*$Q11, 2), "")</f>
        <v/>
      </c>
      <c r="MS11" s="9">
        <f>IF(37&lt;=$G11, MJ11+MR11, "")</f>
        <v/>
      </c>
      <c r="MT11" s="9">
        <f>IF(37&lt;=$G11, MN11+MR11, "")</f>
        <v/>
      </c>
      <c r="MU11" s="9">
        <f>IF(37&lt;=$G11, ($G11-37)*$N11, "")</f>
        <v/>
      </c>
      <c r="MV11" s="9">
        <f>IF(38&lt;=$G11, MQ11, "")</f>
        <v/>
      </c>
      <c r="MW11" s="9">
        <f>IF(38&lt;=$G11, ROUND(MV11*$Q11, 2), "")</f>
        <v/>
      </c>
      <c r="MX11" s="9">
        <f>IF(38&lt;=$G11, $N11, "")</f>
        <v/>
      </c>
      <c r="MY11" s="9">
        <f>IF(38&lt;=$G11, MX11-MW11, "")</f>
        <v/>
      </c>
      <c r="MZ11" s="9">
        <f>IF(38&lt;=$G11, MV11-MY11, "")</f>
        <v/>
      </c>
      <c r="NA11" s="9">
        <f>IF(38&lt;=$G11, ROUND(MS11*$Q11, 2), "")</f>
        <v/>
      </c>
      <c r="NB11" s="9">
        <f>IF(38&lt;=$G11, MS11+NA11, "")</f>
        <v/>
      </c>
      <c r="NC11" s="9">
        <f>IF(38&lt;=$G11, MW11+NA11, "")</f>
        <v/>
      </c>
      <c r="ND11" s="9">
        <f>IF(38&lt;=$G11, ($G11-38)*$N11, "")</f>
        <v/>
      </c>
      <c r="NE11" s="9">
        <f>IF(39&lt;=$G11, MZ11, "")</f>
        <v/>
      </c>
      <c r="NF11" s="9">
        <f>IF(39&lt;=$G11, ROUND(NE11*$Q11, 2), "")</f>
        <v/>
      </c>
      <c r="NG11" s="9">
        <f>IF(39&lt;=$G11, $N11, "")</f>
        <v/>
      </c>
      <c r="NH11" s="9">
        <f>IF(39&lt;=$G11, NG11-NF11, "")</f>
        <v/>
      </c>
      <c r="NI11" s="9">
        <f>IF(39&lt;=$G11, NE11-NH11, "")</f>
        <v/>
      </c>
      <c r="NJ11" s="9">
        <f>IF(39&lt;=$G11, ROUND(NB11*$Q11, 2), "")</f>
        <v/>
      </c>
      <c r="NK11" s="9">
        <f>IF(39&lt;=$G11, NB11+NJ11, "")</f>
        <v/>
      </c>
      <c r="NL11" s="9">
        <f>IF(39&lt;=$G11, NF11+NJ11, "")</f>
        <v/>
      </c>
      <c r="NM11" s="9">
        <f>IF(39&lt;=$G11, ($G11-39)*$N11, "")</f>
        <v/>
      </c>
      <c r="NN11" s="9">
        <f>IF(40&lt;=$G11, NI11, "")</f>
        <v/>
      </c>
      <c r="NO11" s="9">
        <f>IF(40&lt;=$G11, ROUND(NN11*$Q11, 2), "")</f>
        <v/>
      </c>
      <c r="NP11" s="9">
        <f>IF(40&lt;=$G11, $N11, "")</f>
        <v/>
      </c>
      <c r="NQ11" s="9">
        <f>IF(40&lt;=$G11, NP11-NO11, "")</f>
        <v/>
      </c>
      <c r="NR11" s="9">
        <f>IF(40&lt;=$G11, NN11-NQ11, "")</f>
        <v/>
      </c>
      <c r="NS11" s="9">
        <f>IF(40&lt;=$G11, ROUND(NK11*$Q11, 2), "")</f>
        <v/>
      </c>
      <c r="NT11" s="9">
        <f>IF(40&lt;=$G11, NK11+NS11, "")</f>
        <v/>
      </c>
      <c r="NU11" s="9">
        <f>IF(40&lt;=$G11, NO11+NS11, "")</f>
        <v/>
      </c>
      <c r="NV11" s="9">
        <f>IF(40&lt;=$G11, ($G11-40)*$N11, "")</f>
        <v/>
      </c>
      <c r="NW11" s="9">
        <f>IF(41&lt;=$G11, NR11, "")</f>
        <v/>
      </c>
      <c r="NX11" s="9">
        <f>IF(41&lt;=$G11, ROUND(NW11*$Q11, 2), "")</f>
        <v/>
      </c>
      <c r="NY11" s="9">
        <f>IF(41&lt;=$G11, $N11, "")</f>
        <v/>
      </c>
      <c r="NZ11" s="9">
        <f>IF(41&lt;=$G11, NY11-NX11, "")</f>
        <v/>
      </c>
      <c r="OA11" s="9">
        <f>IF(41&lt;=$G11, NW11-NZ11, "")</f>
        <v/>
      </c>
      <c r="OB11" s="9">
        <f>IF(41&lt;=$G11, ROUND(NT11*$Q11, 2), "")</f>
        <v/>
      </c>
      <c r="OC11" s="9">
        <f>IF(41&lt;=$G11, NT11+OB11, "")</f>
        <v/>
      </c>
      <c r="OD11" s="9">
        <f>IF(41&lt;=$G11, NX11+OB11, "")</f>
        <v/>
      </c>
      <c r="OE11" s="9">
        <f>IF(41&lt;=$G11, ($G11-41)*$N11, "")</f>
        <v/>
      </c>
      <c r="OF11" s="9">
        <f>IF(42&lt;=$G11, OA11, "")</f>
        <v/>
      </c>
      <c r="OG11" s="9">
        <f>IF(42&lt;=$G11, ROUND(OF11*$Q11, 2), "")</f>
        <v/>
      </c>
      <c r="OH11" s="9">
        <f>IF(42&lt;=$G11, $N11, "")</f>
        <v/>
      </c>
      <c r="OI11" s="9">
        <f>IF(42&lt;=$G11, OH11-OG11, "")</f>
        <v/>
      </c>
      <c r="OJ11" s="9">
        <f>IF(42&lt;=$G11, OF11-OI11, "")</f>
        <v/>
      </c>
      <c r="OK11" s="9">
        <f>IF(42&lt;=$G11, ROUND(OC11*$Q11, 2), "")</f>
        <v/>
      </c>
      <c r="OL11" s="9">
        <f>IF(42&lt;=$G11, OC11+OK11, "")</f>
        <v/>
      </c>
      <c r="OM11" s="9">
        <f>IF(42&lt;=$G11, OG11+OK11, "")</f>
        <v/>
      </c>
      <c r="ON11" s="9">
        <f>IF(42&lt;=$G11, ($G11-42)*$N11, "")</f>
        <v/>
      </c>
      <c r="OO11" s="9">
        <f>IF(43&lt;=$G11, OJ11, "")</f>
        <v/>
      </c>
      <c r="OP11" s="9">
        <f>IF(43&lt;=$G11, ROUND(OO11*$Q11, 2), "")</f>
        <v/>
      </c>
      <c r="OQ11" s="9">
        <f>IF(43&lt;=$G11, $N11, "")</f>
        <v/>
      </c>
      <c r="OR11" s="9">
        <f>IF(43&lt;=$G11, OQ11-OP11, "")</f>
        <v/>
      </c>
      <c r="OS11" s="9">
        <f>IF(43&lt;=$G11, OO11-OR11, "")</f>
        <v/>
      </c>
      <c r="OT11" s="9">
        <f>IF(43&lt;=$G11, ROUND(OL11*$Q11, 2), "")</f>
        <v/>
      </c>
      <c r="OU11" s="9">
        <f>IF(43&lt;=$G11, OL11+OT11, "")</f>
        <v/>
      </c>
      <c r="OV11" s="9">
        <f>IF(43&lt;=$G11, OP11+OT11, "")</f>
        <v/>
      </c>
      <c r="OW11" s="9">
        <f>IF(43&lt;=$G11, ($G11-43)*$N11, "")</f>
        <v/>
      </c>
      <c r="OX11" s="9">
        <f>IF(44&lt;=$G11, OS11, "")</f>
        <v/>
      </c>
      <c r="OY11" s="9">
        <f>IF(44&lt;=$G11, ROUND(OX11*$Q11, 2), "")</f>
        <v/>
      </c>
      <c r="OZ11" s="9">
        <f>IF(44&lt;=$G11, $N11, "")</f>
        <v/>
      </c>
      <c r="PA11" s="9">
        <f>IF(44&lt;=$G11, OZ11-OY11, "")</f>
        <v/>
      </c>
      <c r="PB11" s="9">
        <f>IF(44&lt;=$G11, OX11-PA11, "")</f>
        <v/>
      </c>
      <c r="PC11" s="9">
        <f>IF(44&lt;=$G11, ROUND(OU11*$Q11, 2), "")</f>
        <v/>
      </c>
      <c r="PD11" s="9">
        <f>IF(44&lt;=$G11, OU11+PC11, "")</f>
        <v/>
      </c>
      <c r="PE11" s="9">
        <f>IF(44&lt;=$G11, OY11+PC11, "")</f>
        <v/>
      </c>
      <c r="PF11" s="9">
        <f>IF(44&lt;=$G11, ($G11-44)*$N11, "")</f>
        <v/>
      </c>
      <c r="PG11" s="9">
        <f>IF(45&lt;=$G11, PB11, "")</f>
        <v/>
      </c>
      <c r="PH11" s="9">
        <f>IF(45&lt;=$G11, ROUND(PG11*$Q11, 2), "")</f>
        <v/>
      </c>
      <c r="PI11" s="9">
        <f>IF(45&lt;=$G11, $N11, "")</f>
        <v/>
      </c>
      <c r="PJ11" s="9">
        <f>IF(45&lt;=$G11, PI11-PH11, "")</f>
        <v/>
      </c>
      <c r="PK11" s="9">
        <f>IF(45&lt;=$G11, PG11-PJ11, "")</f>
        <v/>
      </c>
      <c r="PL11" s="9">
        <f>IF(45&lt;=$G11, ROUND(PD11*$Q11, 2), "")</f>
        <v/>
      </c>
      <c r="PM11" s="9">
        <f>IF(45&lt;=$G11, PD11+PL11, "")</f>
        <v/>
      </c>
      <c r="PN11" s="9">
        <f>IF(45&lt;=$G11, PH11+PL11, "")</f>
        <v/>
      </c>
      <c r="PO11" s="9">
        <f>IF(45&lt;=$G11, ($G11-45)*$N11, "")</f>
        <v/>
      </c>
      <c r="PP11" s="9">
        <f>IF(46&lt;=$G11, PK11, "")</f>
        <v/>
      </c>
      <c r="PQ11" s="9">
        <f>IF(46&lt;=$G11, ROUND(PP11*$Q11, 2), "")</f>
        <v/>
      </c>
      <c r="PR11" s="9">
        <f>IF(46&lt;=$G11, $N11, "")</f>
        <v/>
      </c>
      <c r="PS11" s="9">
        <f>IF(46&lt;=$G11, PR11-PQ11, "")</f>
        <v/>
      </c>
      <c r="PT11" s="9">
        <f>IF(46&lt;=$G11, PP11-PS11, "")</f>
        <v/>
      </c>
      <c r="PU11" s="9">
        <f>IF(46&lt;=$G11, ROUND(PM11*$Q11, 2), "")</f>
        <v/>
      </c>
      <c r="PV11" s="9">
        <f>IF(46&lt;=$G11, PM11+PU11, "")</f>
        <v/>
      </c>
      <c r="PW11" s="9">
        <f>IF(46&lt;=$G11, PQ11+PU11, "")</f>
        <v/>
      </c>
      <c r="PX11" s="9">
        <f>IF(46&lt;=$G11, ($G11-46)*$N11, "")</f>
        <v/>
      </c>
      <c r="PY11" s="9">
        <f>IF(47&lt;=$G11, PT11, "")</f>
        <v/>
      </c>
      <c r="PZ11" s="9">
        <f>IF(47&lt;=$G11, ROUND(PY11*$Q11, 2), "")</f>
        <v/>
      </c>
      <c r="QA11" s="9">
        <f>IF(47&lt;=$G11, $N11, "")</f>
        <v/>
      </c>
      <c r="QB11" s="9">
        <f>IF(47&lt;=$G11, QA11-PZ11, "")</f>
        <v/>
      </c>
      <c r="QC11" s="9">
        <f>IF(47&lt;=$G11, PY11-QB11, "")</f>
        <v/>
      </c>
      <c r="QD11" s="9">
        <f>IF(47&lt;=$G11, ROUND(PV11*$Q11, 2), "")</f>
        <v/>
      </c>
      <c r="QE11" s="9">
        <f>IF(47&lt;=$G11, PV11+QD11, "")</f>
        <v/>
      </c>
      <c r="QF11" s="9">
        <f>IF(47&lt;=$G11, PZ11+QD11, "")</f>
        <v/>
      </c>
      <c r="QG11" s="9">
        <f>IF(47&lt;=$G11, ($G11-47)*$N11, "")</f>
        <v/>
      </c>
      <c r="QH11" s="9">
        <f>IF(48&lt;=$G11, QC11, "")</f>
        <v/>
      </c>
      <c r="QI11" s="9">
        <f>IF(48&lt;=$G11, ROUND(QH11*$Q11, 2), "")</f>
        <v/>
      </c>
      <c r="QJ11" s="9">
        <f>IF(48&lt;=$G11, $N11, "")</f>
        <v/>
      </c>
      <c r="QK11" s="9">
        <f>IF(48&lt;=$G11, QJ11-QI11, "")</f>
        <v/>
      </c>
      <c r="QL11" s="9">
        <f>IF(48&lt;=$G11, QH11-QK11, "")</f>
        <v/>
      </c>
      <c r="QM11" s="9">
        <f>IF(48&lt;=$G11, ROUND(QE11*$Q11, 2), "")</f>
        <v/>
      </c>
      <c r="QN11" s="9">
        <f>IF(48&lt;=$G11, QE11+QM11, "")</f>
        <v/>
      </c>
      <c r="QO11" s="9">
        <f>IF(48&lt;=$G11, QI11+QM11, "")</f>
        <v/>
      </c>
      <c r="QP11" s="9">
        <f>IF(48&lt;=$G11, ($G11-48)*$N11, "")</f>
        <v/>
      </c>
    </row>
    <row r="12">
      <c r="A12" s="12" t="inlineStr">
        <is>
          <t>0520-0004</t>
        </is>
      </c>
      <c r="B12" s="13" t="inlineStr">
        <is>
          <t>Tractomotriz Diesel Leal, S.A. de C.V.</t>
        </is>
      </c>
      <c r="C12" s="13" t="inlineStr">
        <is>
          <t>Partner Maxi Pack</t>
        </is>
      </c>
      <c r="D12" s="12" t="inlineStr">
        <is>
          <t>ACTIVO</t>
        </is>
      </c>
      <c r="E12" s="12" t="inlineStr">
        <is>
          <t>2025-12-04</t>
        </is>
      </c>
      <c r="F12" s="12" t="inlineStr">
        <is>
          <t>2028-12-04</t>
        </is>
      </c>
      <c r="G12" s="14" t="n">
        <v>36</v>
      </c>
      <c r="H12" s="15" t="n">
        <v>400363.79</v>
      </c>
      <c r="I12" s="16" t="n">
        <v>0.4</v>
      </c>
      <c r="J12" s="15">
        <f>ROUND(H12*I12, 2)</f>
        <v/>
      </c>
      <c r="K12" s="15">
        <f>ROUND(H12-J12, 2)</f>
        <v/>
      </c>
      <c r="L12" s="16" t="n">
        <v>1</v>
      </c>
      <c r="M12" s="15">
        <f>ROUND(H12*L12, 2)</f>
        <v/>
      </c>
      <c r="N12" s="15" t="n">
        <v>9781.200000000001</v>
      </c>
      <c r="O12" s="16" t="n">
        <v>0.1</v>
      </c>
      <c r="P12" s="15">
        <f>ROUND(H12*O12, 2)</f>
        <v/>
      </c>
      <c r="Q12" s="17" t="n">
        <v>0.02663643</v>
      </c>
      <c r="R12" s="17">
        <f>RATE(G12, -N12, K12, -P12)</f>
        <v/>
      </c>
      <c r="S12" s="17">
        <f>ROUND(Q12*12, 8)</f>
        <v/>
      </c>
      <c r="T12" s="17">
        <f>ROUND(((1+Q12)^12)-1, 8)</f>
        <v/>
      </c>
      <c r="U12" s="15">
        <f>ROUND(PV(Q12, G12, 0, -P12), 2)</f>
        <v/>
      </c>
      <c r="V12" s="15">
        <f>SUMIF($AA$4:$QP$4, "Interes_Leasing", AA12:QP12)</f>
        <v/>
      </c>
      <c r="W12" s="15">
        <f>SUMIF($AA$4:$QP$4, "Interes_Residual", AA12:QP12)</f>
        <v/>
      </c>
      <c r="X12" s="15">
        <f>ROUND(V12+W12, 2)</f>
        <v/>
      </c>
      <c r="Y12" s="15">
        <f>ROUND((N12*G12+P12+M12)-K12, 2)</f>
        <v/>
      </c>
      <c r="Z12" s="16">
        <f>ROUND(Y12/K12, 4)</f>
        <v/>
      </c>
      <c r="AA12" s="15">
        <f>IF(1&lt;=$G12, $K12, "")</f>
        <v/>
      </c>
      <c r="AB12" s="15">
        <f>IF(1&lt;=$G12, ROUND(AA12*$Q12, 2), "")</f>
        <v/>
      </c>
      <c r="AC12" s="15">
        <f>IF(1&lt;=$G12, $N12, "")</f>
        <v/>
      </c>
      <c r="AD12" s="15">
        <f>IF(1&lt;=$G12, AC12-AB12, "")</f>
        <v/>
      </c>
      <c r="AE12" s="15">
        <f>IF(1&lt;=$G12, AA12-AD12, "")</f>
        <v/>
      </c>
      <c r="AF12" s="15">
        <f>IF(1&lt;=$G12, ROUND($U12*$Q12, 2), "")</f>
        <v/>
      </c>
      <c r="AG12" s="15">
        <f>IF(1&lt;=$G12, $U12+AF12, "")</f>
        <v/>
      </c>
      <c r="AH12" s="15">
        <f>IF(1&lt;=$G12, AB12+AF12, "")</f>
        <v/>
      </c>
      <c r="AI12" s="15">
        <f>IF(1&lt;=$G12, ($G12-1)*$N12, "")</f>
        <v/>
      </c>
      <c r="AJ12" s="15">
        <f>IF(2&lt;=$G12, AE12, "")</f>
        <v/>
      </c>
      <c r="AK12" s="15">
        <f>IF(2&lt;=$G12, ROUND(AJ12*$Q12, 2), "")</f>
        <v/>
      </c>
      <c r="AL12" s="15">
        <f>IF(2&lt;=$G12, $N12, "")</f>
        <v/>
      </c>
      <c r="AM12" s="15">
        <f>IF(2&lt;=$G12, AL12-AK12, "")</f>
        <v/>
      </c>
      <c r="AN12" s="15">
        <f>IF(2&lt;=$G12, AJ12-AM12, "")</f>
        <v/>
      </c>
      <c r="AO12" s="15">
        <f>IF(2&lt;=$G12, ROUND(AG12*$Q12, 2), "")</f>
        <v/>
      </c>
      <c r="AP12" s="15">
        <f>IF(2&lt;=$G12, AG12+AO12, "")</f>
        <v/>
      </c>
      <c r="AQ12" s="15">
        <f>IF(2&lt;=$G12, AK12+AO12, "")</f>
        <v/>
      </c>
      <c r="AR12" s="15">
        <f>IF(2&lt;=$G12, ($G12-2)*$N12, "")</f>
        <v/>
      </c>
      <c r="AS12" s="15">
        <f>IF(3&lt;=$G12, AN12, "")</f>
        <v/>
      </c>
      <c r="AT12" s="15">
        <f>IF(3&lt;=$G12, ROUND(AS12*$Q12, 2), "")</f>
        <v/>
      </c>
      <c r="AU12" s="15">
        <f>IF(3&lt;=$G12, $N12, "")</f>
        <v/>
      </c>
      <c r="AV12" s="15">
        <f>IF(3&lt;=$G12, AU12-AT12, "")</f>
        <v/>
      </c>
      <c r="AW12" s="15">
        <f>IF(3&lt;=$G12, AS12-AV12, "")</f>
        <v/>
      </c>
      <c r="AX12" s="15">
        <f>IF(3&lt;=$G12, ROUND(AP12*$Q12, 2), "")</f>
        <v/>
      </c>
      <c r="AY12" s="15">
        <f>IF(3&lt;=$G12, AP12+AX12, "")</f>
        <v/>
      </c>
      <c r="AZ12" s="15">
        <f>IF(3&lt;=$G12, AT12+AX12, "")</f>
        <v/>
      </c>
      <c r="BA12" s="15">
        <f>IF(3&lt;=$G12, ($G12-3)*$N12, "")</f>
        <v/>
      </c>
      <c r="BB12" s="15">
        <f>IF(4&lt;=$G12, AW12, "")</f>
        <v/>
      </c>
      <c r="BC12" s="15">
        <f>IF(4&lt;=$G12, ROUND(BB12*$Q12, 2), "")</f>
        <v/>
      </c>
      <c r="BD12" s="15">
        <f>IF(4&lt;=$G12, $N12, "")</f>
        <v/>
      </c>
      <c r="BE12" s="15">
        <f>IF(4&lt;=$G12, BD12-BC12, "")</f>
        <v/>
      </c>
      <c r="BF12" s="15">
        <f>IF(4&lt;=$G12, BB12-BE12, "")</f>
        <v/>
      </c>
      <c r="BG12" s="15">
        <f>IF(4&lt;=$G12, ROUND(AY12*$Q12, 2), "")</f>
        <v/>
      </c>
      <c r="BH12" s="15">
        <f>IF(4&lt;=$G12, AY12+BG12, "")</f>
        <v/>
      </c>
      <c r="BI12" s="15">
        <f>IF(4&lt;=$G12, BC12+BG12, "")</f>
        <v/>
      </c>
      <c r="BJ12" s="15">
        <f>IF(4&lt;=$G12, ($G12-4)*$N12, "")</f>
        <v/>
      </c>
      <c r="BK12" s="15">
        <f>IF(5&lt;=$G12, BF12, "")</f>
        <v/>
      </c>
      <c r="BL12" s="15">
        <f>IF(5&lt;=$G12, ROUND(BK12*$Q12, 2), "")</f>
        <v/>
      </c>
      <c r="BM12" s="15">
        <f>IF(5&lt;=$G12, $N12, "")</f>
        <v/>
      </c>
      <c r="BN12" s="15">
        <f>IF(5&lt;=$G12, BM12-BL12, "")</f>
        <v/>
      </c>
      <c r="BO12" s="15">
        <f>IF(5&lt;=$G12, BK12-BN12, "")</f>
        <v/>
      </c>
      <c r="BP12" s="15">
        <f>IF(5&lt;=$G12, ROUND(BH12*$Q12, 2), "")</f>
        <v/>
      </c>
      <c r="BQ12" s="15">
        <f>IF(5&lt;=$G12, BH12+BP12, "")</f>
        <v/>
      </c>
      <c r="BR12" s="15">
        <f>IF(5&lt;=$G12, BL12+BP12, "")</f>
        <v/>
      </c>
      <c r="BS12" s="15">
        <f>IF(5&lt;=$G12, ($G12-5)*$N12, "")</f>
        <v/>
      </c>
      <c r="BT12" s="15">
        <f>IF(6&lt;=$G12, BO12, "")</f>
        <v/>
      </c>
      <c r="BU12" s="15">
        <f>IF(6&lt;=$G12, ROUND(BT12*$Q12, 2), "")</f>
        <v/>
      </c>
      <c r="BV12" s="15">
        <f>IF(6&lt;=$G12, $N12, "")</f>
        <v/>
      </c>
      <c r="BW12" s="15">
        <f>IF(6&lt;=$G12, BV12-BU12, "")</f>
        <v/>
      </c>
      <c r="BX12" s="15">
        <f>IF(6&lt;=$G12, BT12-BW12, "")</f>
        <v/>
      </c>
      <c r="BY12" s="15">
        <f>IF(6&lt;=$G12, ROUND(BQ12*$Q12, 2), "")</f>
        <v/>
      </c>
      <c r="BZ12" s="15">
        <f>IF(6&lt;=$G12, BQ12+BY12, "")</f>
        <v/>
      </c>
      <c r="CA12" s="15">
        <f>IF(6&lt;=$G12, BU12+BY12, "")</f>
        <v/>
      </c>
      <c r="CB12" s="15">
        <f>IF(6&lt;=$G12, ($G12-6)*$N12, "")</f>
        <v/>
      </c>
      <c r="CC12" s="15">
        <f>IF(7&lt;=$G12, BX12, "")</f>
        <v/>
      </c>
      <c r="CD12" s="15">
        <f>IF(7&lt;=$G12, ROUND(CC12*$Q12, 2), "")</f>
        <v/>
      </c>
      <c r="CE12" s="15">
        <f>IF(7&lt;=$G12, $N12, "")</f>
        <v/>
      </c>
      <c r="CF12" s="15">
        <f>IF(7&lt;=$G12, CE12-CD12, "")</f>
        <v/>
      </c>
      <c r="CG12" s="15">
        <f>IF(7&lt;=$G12, CC12-CF12, "")</f>
        <v/>
      </c>
      <c r="CH12" s="15">
        <f>IF(7&lt;=$G12, ROUND(BZ12*$Q12, 2), "")</f>
        <v/>
      </c>
      <c r="CI12" s="15">
        <f>IF(7&lt;=$G12, BZ12+CH12, "")</f>
        <v/>
      </c>
      <c r="CJ12" s="15">
        <f>IF(7&lt;=$G12, CD12+CH12, "")</f>
        <v/>
      </c>
      <c r="CK12" s="15">
        <f>IF(7&lt;=$G12, ($G12-7)*$N12, "")</f>
        <v/>
      </c>
      <c r="CL12" s="15">
        <f>IF(8&lt;=$G12, CG12, "")</f>
        <v/>
      </c>
      <c r="CM12" s="15">
        <f>IF(8&lt;=$G12, ROUND(CL12*$Q12, 2), "")</f>
        <v/>
      </c>
      <c r="CN12" s="15">
        <f>IF(8&lt;=$G12, $N12, "")</f>
        <v/>
      </c>
      <c r="CO12" s="15">
        <f>IF(8&lt;=$G12, CN12-CM12, "")</f>
        <v/>
      </c>
      <c r="CP12" s="15">
        <f>IF(8&lt;=$G12, CL12-CO12, "")</f>
        <v/>
      </c>
      <c r="CQ12" s="15">
        <f>IF(8&lt;=$G12, ROUND(CI12*$Q12, 2), "")</f>
        <v/>
      </c>
      <c r="CR12" s="15">
        <f>IF(8&lt;=$G12, CI12+CQ12, "")</f>
        <v/>
      </c>
      <c r="CS12" s="15">
        <f>IF(8&lt;=$G12, CM12+CQ12, "")</f>
        <v/>
      </c>
      <c r="CT12" s="15">
        <f>IF(8&lt;=$G12, ($G12-8)*$N12, "")</f>
        <v/>
      </c>
      <c r="CU12" s="15">
        <f>IF(9&lt;=$G12, CP12, "")</f>
        <v/>
      </c>
      <c r="CV12" s="15">
        <f>IF(9&lt;=$G12, ROUND(CU12*$Q12, 2), "")</f>
        <v/>
      </c>
      <c r="CW12" s="15">
        <f>IF(9&lt;=$G12, $N12, "")</f>
        <v/>
      </c>
      <c r="CX12" s="15">
        <f>IF(9&lt;=$G12, CW12-CV12, "")</f>
        <v/>
      </c>
      <c r="CY12" s="15">
        <f>IF(9&lt;=$G12, CU12-CX12, "")</f>
        <v/>
      </c>
      <c r="CZ12" s="15">
        <f>IF(9&lt;=$G12, ROUND(CR12*$Q12, 2), "")</f>
        <v/>
      </c>
      <c r="DA12" s="15">
        <f>IF(9&lt;=$G12, CR12+CZ12, "")</f>
        <v/>
      </c>
      <c r="DB12" s="15">
        <f>IF(9&lt;=$G12, CV12+CZ12, "")</f>
        <v/>
      </c>
      <c r="DC12" s="15">
        <f>IF(9&lt;=$G12, ($G12-9)*$N12, "")</f>
        <v/>
      </c>
      <c r="DD12" s="15">
        <f>IF(10&lt;=$G12, CY12, "")</f>
        <v/>
      </c>
      <c r="DE12" s="15">
        <f>IF(10&lt;=$G12, ROUND(DD12*$Q12, 2), "")</f>
        <v/>
      </c>
      <c r="DF12" s="15">
        <f>IF(10&lt;=$G12, $N12, "")</f>
        <v/>
      </c>
      <c r="DG12" s="15">
        <f>IF(10&lt;=$G12, DF12-DE12, "")</f>
        <v/>
      </c>
      <c r="DH12" s="15">
        <f>IF(10&lt;=$G12, DD12-DG12, "")</f>
        <v/>
      </c>
      <c r="DI12" s="15">
        <f>IF(10&lt;=$G12, ROUND(DA12*$Q12, 2), "")</f>
        <v/>
      </c>
      <c r="DJ12" s="15">
        <f>IF(10&lt;=$G12, DA12+DI12, "")</f>
        <v/>
      </c>
      <c r="DK12" s="15">
        <f>IF(10&lt;=$G12, DE12+DI12, "")</f>
        <v/>
      </c>
      <c r="DL12" s="15">
        <f>IF(10&lt;=$G12, ($G12-10)*$N12, "")</f>
        <v/>
      </c>
      <c r="DM12" s="15">
        <f>IF(11&lt;=$G12, DH12, "")</f>
        <v/>
      </c>
      <c r="DN12" s="15">
        <f>IF(11&lt;=$G12, ROUND(DM12*$Q12, 2), "")</f>
        <v/>
      </c>
      <c r="DO12" s="15">
        <f>IF(11&lt;=$G12, $N12, "")</f>
        <v/>
      </c>
      <c r="DP12" s="15">
        <f>IF(11&lt;=$G12, DO12-DN12, "")</f>
        <v/>
      </c>
      <c r="DQ12" s="15">
        <f>IF(11&lt;=$G12, DM12-DP12, "")</f>
        <v/>
      </c>
      <c r="DR12" s="15">
        <f>IF(11&lt;=$G12, ROUND(DJ12*$Q12, 2), "")</f>
        <v/>
      </c>
      <c r="DS12" s="15">
        <f>IF(11&lt;=$G12, DJ12+DR12, "")</f>
        <v/>
      </c>
      <c r="DT12" s="15">
        <f>IF(11&lt;=$G12, DN12+DR12, "")</f>
        <v/>
      </c>
      <c r="DU12" s="15">
        <f>IF(11&lt;=$G12, ($G12-11)*$N12, "")</f>
        <v/>
      </c>
      <c r="DV12" s="15">
        <f>IF(12&lt;=$G12, DQ12, "")</f>
        <v/>
      </c>
      <c r="DW12" s="15">
        <f>IF(12&lt;=$G12, ROUND(DV12*$Q12, 2), "")</f>
        <v/>
      </c>
      <c r="DX12" s="15">
        <f>IF(12&lt;=$G12, $N12, "")</f>
        <v/>
      </c>
      <c r="DY12" s="15">
        <f>IF(12&lt;=$G12, DX12-DW12, "")</f>
        <v/>
      </c>
      <c r="DZ12" s="15">
        <f>IF(12&lt;=$G12, DV12-DY12, "")</f>
        <v/>
      </c>
      <c r="EA12" s="15">
        <f>IF(12&lt;=$G12, ROUND(DS12*$Q12, 2), "")</f>
        <v/>
      </c>
      <c r="EB12" s="15">
        <f>IF(12&lt;=$G12, DS12+EA12, "")</f>
        <v/>
      </c>
      <c r="EC12" s="15">
        <f>IF(12&lt;=$G12, DW12+EA12, "")</f>
        <v/>
      </c>
      <c r="ED12" s="15">
        <f>IF(12&lt;=$G12, ($G12-12)*$N12, "")</f>
        <v/>
      </c>
      <c r="EE12" s="15">
        <f>IF(13&lt;=$G12, DZ12, "")</f>
        <v/>
      </c>
      <c r="EF12" s="15">
        <f>IF(13&lt;=$G12, ROUND(EE12*$Q12, 2), "")</f>
        <v/>
      </c>
      <c r="EG12" s="15">
        <f>IF(13&lt;=$G12, $N12, "")</f>
        <v/>
      </c>
      <c r="EH12" s="15">
        <f>IF(13&lt;=$G12, EG12-EF12, "")</f>
        <v/>
      </c>
      <c r="EI12" s="15">
        <f>IF(13&lt;=$G12, EE12-EH12, "")</f>
        <v/>
      </c>
      <c r="EJ12" s="15">
        <f>IF(13&lt;=$G12, ROUND(EB12*$Q12, 2), "")</f>
        <v/>
      </c>
      <c r="EK12" s="15">
        <f>IF(13&lt;=$G12, EB12+EJ12, "")</f>
        <v/>
      </c>
      <c r="EL12" s="15">
        <f>IF(13&lt;=$G12, EF12+EJ12, "")</f>
        <v/>
      </c>
      <c r="EM12" s="15">
        <f>IF(13&lt;=$G12, ($G12-13)*$N12, "")</f>
        <v/>
      </c>
      <c r="EN12" s="15">
        <f>IF(14&lt;=$G12, EI12, "")</f>
        <v/>
      </c>
      <c r="EO12" s="15">
        <f>IF(14&lt;=$G12, ROUND(EN12*$Q12, 2), "")</f>
        <v/>
      </c>
      <c r="EP12" s="15">
        <f>IF(14&lt;=$G12, $N12, "")</f>
        <v/>
      </c>
      <c r="EQ12" s="15">
        <f>IF(14&lt;=$G12, EP12-EO12, "")</f>
        <v/>
      </c>
      <c r="ER12" s="15">
        <f>IF(14&lt;=$G12, EN12-EQ12, "")</f>
        <v/>
      </c>
      <c r="ES12" s="15">
        <f>IF(14&lt;=$G12, ROUND(EK12*$Q12, 2), "")</f>
        <v/>
      </c>
      <c r="ET12" s="15">
        <f>IF(14&lt;=$G12, EK12+ES12, "")</f>
        <v/>
      </c>
      <c r="EU12" s="15">
        <f>IF(14&lt;=$G12, EO12+ES12, "")</f>
        <v/>
      </c>
      <c r="EV12" s="15">
        <f>IF(14&lt;=$G12, ($G12-14)*$N12, "")</f>
        <v/>
      </c>
      <c r="EW12" s="15">
        <f>IF(15&lt;=$G12, ER12, "")</f>
        <v/>
      </c>
      <c r="EX12" s="15">
        <f>IF(15&lt;=$G12, ROUND(EW12*$Q12, 2), "")</f>
        <v/>
      </c>
      <c r="EY12" s="15">
        <f>IF(15&lt;=$G12, $N12, "")</f>
        <v/>
      </c>
      <c r="EZ12" s="15">
        <f>IF(15&lt;=$G12, EY12-EX12, "")</f>
        <v/>
      </c>
      <c r="FA12" s="15">
        <f>IF(15&lt;=$G12, EW12-EZ12, "")</f>
        <v/>
      </c>
      <c r="FB12" s="15">
        <f>IF(15&lt;=$G12, ROUND(ET12*$Q12, 2), "")</f>
        <v/>
      </c>
      <c r="FC12" s="15">
        <f>IF(15&lt;=$G12, ET12+FB12, "")</f>
        <v/>
      </c>
      <c r="FD12" s="15">
        <f>IF(15&lt;=$G12, EX12+FB12, "")</f>
        <v/>
      </c>
      <c r="FE12" s="15">
        <f>IF(15&lt;=$G12, ($G12-15)*$N12, "")</f>
        <v/>
      </c>
      <c r="FF12" s="15">
        <f>IF(16&lt;=$G12, FA12, "")</f>
        <v/>
      </c>
      <c r="FG12" s="15">
        <f>IF(16&lt;=$G12, ROUND(FF12*$Q12, 2), "")</f>
        <v/>
      </c>
      <c r="FH12" s="15">
        <f>IF(16&lt;=$G12, $N12, "")</f>
        <v/>
      </c>
      <c r="FI12" s="15">
        <f>IF(16&lt;=$G12, FH12-FG12, "")</f>
        <v/>
      </c>
      <c r="FJ12" s="15">
        <f>IF(16&lt;=$G12, FF12-FI12, "")</f>
        <v/>
      </c>
      <c r="FK12" s="15">
        <f>IF(16&lt;=$G12, ROUND(FC12*$Q12, 2), "")</f>
        <v/>
      </c>
      <c r="FL12" s="15">
        <f>IF(16&lt;=$G12, FC12+FK12, "")</f>
        <v/>
      </c>
      <c r="FM12" s="15">
        <f>IF(16&lt;=$G12, FG12+FK12, "")</f>
        <v/>
      </c>
      <c r="FN12" s="15">
        <f>IF(16&lt;=$G12, ($G12-16)*$N12, "")</f>
        <v/>
      </c>
      <c r="FO12" s="15">
        <f>IF(17&lt;=$G12, FJ12, "")</f>
        <v/>
      </c>
      <c r="FP12" s="15">
        <f>IF(17&lt;=$G12, ROUND(FO12*$Q12, 2), "")</f>
        <v/>
      </c>
      <c r="FQ12" s="15">
        <f>IF(17&lt;=$G12, $N12, "")</f>
        <v/>
      </c>
      <c r="FR12" s="15">
        <f>IF(17&lt;=$G12, FQ12-FP12, "")</f>
        <v/>
      </c>
      <c r="FS12" s="15">
        <f>IF(17&lt;=$G12, FO12-FR12, "")</f>
        <v/>
      </c>
      <c r="FT12" s="15">
        <f>IF(17&lt;=$G12, ROUND(FL12*$Q12, 2), "")</f>
        <v/>
      </c>
      <c r="FU12" s="15">
        <f>IF(17&lt;=$G12, FL12+FT12, "")</f>
        <v/>
      </c>
      <c r="FV12" s="15">
        <f>IF(17&lt;=$G12, FP12+FT12, "")</f>
        <v/>
      </c>
      <c r="FW12" s="15">
        <f>IF(17&lt;=$G12, ($G12-17)*$N12, "")</f>
        <v/>
      </c>
      <c r="FX12" s="15">
        <f>IF(18&lt;=$G12, FS12, "")</f>
        <v/>
      </c>
      <c r="FY12" s="15">
        <f>IF(18&lt;=$G12, ROUND(FX12*$Q12, 2), "")</f>
        <v/>
      </c>
      <c r="FZ12" s="15">
        <f>IF(18&lt;=$G12, $N12, "")</f>
        <v/>
      </c>
      <c r="GA12" s="15">
        <f>IF(18&lt;=$G12, FZ12-FY12, "")</f>
        <v/>
      </c>
      <c r="GB12" s="15">
        <f>IF(18&lt;=$G12, FX12-GA12, "")</f>
        <v/>
      </c>
      <c r="GC12" s="15">
        <f>IF(18&lt;=$G12, ROUND(FU12*$Q12, 2), "")</f>
        <v/>
      </c>
      <c r="GD12" s="15">
        <f>IF(18&lt;=$G12, FU12+GC12, "")</f>
        <v/>
      </c>
      <c r="GE12" s="15">
        <f>IF(18&lt;=$G12, FY12+GC12, "")</f>
        <v/>
      </c>
      <c r="GF12" s="15">
        <f>IF(18&lt;=$G12, ($G12-18)*$N12, "")</f>
        <v/>
      </c>
      <c r="GG12" s="15">
        <f>IF(19&lt;=$G12, GB12, "")</f>
        <v/>
      </c>
      <c r="GH12" s="15">
        <f>IF(19&lt;=$G12, ROUND(GG12*$Q12, 2), "")</f>
        <v/>
      </c>
      <c r="GI12" s="15">
        <f>IF(19&lt;=$G12, $N12, "")</f>
        <v/>
      </c>
      <c r="GJ12" s="15">
        <f>IF(19&lt;=$G12, GI12-GH12, "")</f>
        <v/>
      </c>
      <c r="GK12" s="15">
        <f>IF(19&lt;=$G12, GG12-GJ12, "")</f>
        <v/>
      </c>
      <c r="GL12" s="15">
        <f>IF(19&lt;=$G12, ROUND(GD12*$Q12, 2), "")</f>
        <v/>
      </c>
      <c r="GM12" s="15">
        <f>IF(19&lt;=$G12, GD12+GL12, "")</f>
        <v/>
      </c>
      <c r="GN12" s="15">
        <f>IF(19&lt;=$G12, GH12+GL12, "")</f>
        <v/>
      </c>
      <c r="GO12" s="15">
        <f>IF(19&lt;=$G12, ($G12-19)*$N12, "")</f>
        <v/>
      </c>
      <c r="GP12" s="15">
        <f>IF(20&lt;=$G12, GK12, "")</f>
        <v/>
      </c>
      <c r="GQ12" s="15">
        <f>IF(20&lt;=$G12, ROUND(GP12*$Q12, 2), "")</f>
        <v/>
      </c>
      <c r="GR12" s="15">
        <f>IF(20&lt;=$G12, $N12, "")</f>
        <v/>
      </c>
      <c r="GS12" s="15">
        <f>IF(20&lt;=$G12, GR12-GQ12, "")</f>
        <v/>
      </c>
      <c r="GT12" s="15">
        <f>IF(20&lt;=$G12, GP12-GS12, "")</f>
        <v/>
      </c>
      <c r="GU12" s="15">
        <f>IF(20&lt;=$G12, ROUND(GM12*$Q12, 2), "")</f>
        <v/>
      </c>
      <c r="GV12" s="15">
        <f>IF(20&lt;=$G12, GM12+GU12, "")</f>
        <v/>
      </c>
      <c r="GW12" s="15">
        <f>IF(20&lt;=$G12, GQ12+GU12, "")</f>
        <v/>
      </c>
      <c r="GX12" s="15">
        <f>IF(20&lt;=$G12, ($G12-20)*$N12, "")</f>
        <v/>
      </c>
      <c r="GY12" s="15">
        <f>IF(21&lt;=$G12, GT12, "")</f>
        <v/>
      </c>
      <c r="GZ12" s="15">
        <f>IF(21&lt;=$G12, ROUND(GY12*$Q12, 2), "")</f>
        <v/>
      </c>
      <c r="HA12" s="15">
        <f>IF(21&lt;=$G12, $N12, "")</f>
        <v/>
      </c>
      <c r="HB12" s="15">
        <f>IF(21&lt;=$G12, HA12-GZ12, "")</f>
        <v/>
      </c>
      <c r="HC12" s="15">
        <f>IF(21&lt;=$G12, GY12-HB12, "")</f>
        <v/>
      </c>
      <c r="HD12" s="15">
        <f>IF(21&lt;=$G12, ROUND(GV12*$Q12, 2), "")</f>
        <v/>
      </c>
      <c r="HE12" s="15">
        <f>IF(21&lt;=$G12, GV12+HD12, "")</f>
        <v/>
      </c>
      <c r="HF12" s="15">
        <f>IF(21&lt;=$G12, GZ12+HD12, "")</f>
        <v/>
      </c>
      <c r="HG12" s="15">
        <f>IF(21&lt;=$G12, ($G12-21)*$N12, "")</f>
        <v/>
      </c>
      <c r="HH12" s="15">
        <f>IF(22&lt;=$G12, HC12, "")</f>
        <v/>
      </c>
      <c r="HI12" s="15">
        <f>IF(22&lt;=$G12, ROUND(HH12*$Q12, 2), "")</f>
        <v/>
      </c>
      <c r="HJ12" s="15">
        <f>IF(22&lt;=$G12, $N12, "")</f>
        <v/>
      </c>
      <c r="HK12" s="15">
        <f>IF(22&lt;=$G12, HJ12-HI12, "")</f>
        <v/>
      </c>
      <c r="HL12" s="15">
        <f>IF(22&lt;=$G12, HH12-HK12, "")</f>
        <v/>
      </c>
      <c r="HM12" s="15">
        <f>IF(22&lt;=$G12, ROUND(HE12*$Q12, 2), "")</f>
        <v/>
      </c>
      <c r="HN12" s="15">
        <f>IF(22&lt;=$G12, HE12+HM12, "")</f>
        <v/>
      </c>
      <c r="HO12" s="15">
        <f>IF(22&lt;=$G12, HI12+HM12, "")</f>
        <v/>
      </c>
      <c r="HP12" s="15">
        <f>IF(22&lt;=$G12, ($G12-22)*$N12, "")</f>
        <v/>
      </c>
      <c r="HQ12" s="15">
        <f>IF(23&lt;=$G12, HL12, "")</f>
        <v/>
      </c>
      <c r="HR12" s="15">
        <f>IF(23&lt;=$G12, ROUND(HQ12*$Q12, 2), "")</f>
        <v/>
      </c>
      <c r="HS12" s="15">
        <f>IF(23&lt;=$G12, $N12, "")</f>
        <v/>
      </c>
      <c r="HT12" s="15">
        <f>IF(23&lt;=$G12, HS12-HR12, "")</f>
        <v/>
      </c>
      <c r="HU12" s="15">
        <f>IF(23&lt;=$G12, HQ12-HT12, "")</f>
        <v/>
      </c>
      <c r="HV12" s="15">
        <f>IF(23&lt;=$G12, ROUND(HN12*$Q12, 2), "")</f>
        <v/>
      </c>
      <c r="HW12" s="15">
        <f>IF(23&lt;=$G12, HN12+HV12, "")</f>
        <v/>
      </c>
      <c r="HX12" s="15">
        <f>IF(23&lt;=$G12, HR12+HV12, "")</f>
        <v/>
      </c>
      <c r="HY12" s="15">
        <f>IF(23&lt;=$G12, ($G12-23)*$N12, "")</f>
        <v/>
      </c>
      <c r="HZ12" s="15">
        <f>IF(24&lt;=$G12, HU12, "")</f>
        <v/>
      </c>
      <c r="IA12" s="15">
        <f>IF(24&lt;=$G12, ROUND(HZ12*$Q12, 2), "")</f>
        <v/>
      </c>
      <c r="IB12" s="15">
        <f>IF(24&lt;=$G12, $N12, "")</f>
        <v/>
      </c>
      <c r="IC12" s="15">
        <f>IF(24&lt;=$G12, IB12-IA12, "")</f>
        <v/>
      </c>
      <c r="ID12" s="15">
        <f>IF(24&lt;=$G12, HZ12-IC12, "")</f>
        <v/>
      </c>
      <c r="IE12" s="15">
        <f>IF(24&lt;=$G12, ROUND(HW12*$Q12, 2), "")</f>
        <v/>
      </c>
      <c r="IF12" s="15">
        <f>IF(24&lt;=$G12, HW12+IE12, "")</f>
        <v/>
      </c>
      <c r="IG12" s="15">
        <f>IF(24&lt;=$G12, IA12+IE12, "")</f>
        <v/>
      </c>
      <c r="IH12" s="15">
        <f>IF(24&lt;=$G12, ($G12-24)*$N12, "")</f>
        <v/>
      </c>
      <c r="II12" s="15">
        <f>IF(25&lt;=$G12, ID12, "")</f>
        <v/>
      </c>
      <c r="IJ12" s="15">
        <f>IF(25&lt;=$G12, ROUND(II12*$Q12, 2), "")</f>
        <v/>
      </c>
      <c r="IK12" s="15">
        <f>IF(25&lt;=$G12, $N12, "")</f>
        <v/>
      </c>
      <c r="IL12" s="15">
        <f>IF(25&lt;=$G12, IK12-IJ12, "")</f>
        <v/>
      </c>
      <c r="IM12" s="15">
        <f>IF(25&lt;=$G12, II12-IL12, "")</f>
        <v/>
      </c>
      <c r="IN12" s="15">
        <f>IF(25&lt;=$G12, ROUND(IF12*$Q12, 2), "")</f>
        <v/>
      </c>
      <c r="IO12" s="15">
        <f>IF(25&lt;=$G12, IF12+IN12, "")</f>
        <v/>
      </c>
      <c r="IP12" s="15">
        <f>IF(25&lt;=$G12, IJ12+IN12, "")</f>
        <v/>
      </c>
      <c r="IQ12" s="15">
        <f>IF(25&lt;=$G12, ($G12-25)*$N12, "")</f>
        <v/>
      </c>
      <c r="IR12" s="15">
        <f>IF(26&lt;=$G12, IM12, "")</f>
        <v/>
      </c>
      <c r="IS12" s="15">
        <f>IF(26&lt;=$G12, ROUND(IR12*$Q12, 2), "")</f>
        <v/>
      </c>
      <c r="IT12" s="15">
        <f>IF(26&lt;=$G12, $N12, "")</f>
        <v/>
      </c>
      <c r="IU12" s="15">
        <f>IF(26&lt;=$G12, IT12-IS12, "")</f>
        <v/>
      </c>
      <c r="IV12" s="15">
        <f>IF(26&lt;=$G12, IR12-IU12, "")</f>
        <v/>
      </c>
      <c r="IW12" s="15">
        <f>IF(26&lt;=$G12, ROUND(IO12*$Q12, 2), "")</f>
        <v/>
      </c>
      <c r="IX12" s="15">
        <f>IF(26&lt;=$G12, IO12+IW12, "")</f>
        <v/>
      </c>
      <c r="IY12" s="15">
        <f>IF(26&lt;=$G12, IS12+IW12, "")</f>
        <v/>
      </c>
      <c r="IZ12" s="15">
        <f>IF(26&lt;=$G12, ($G12-26)*$N12, "")</f>
        <v/>
      </c>
      <c r="JA12" s="15">
        <f>IF(27&lt;=$G12, IV12, "")</f>
        <v/>
      </c>
      <c r="JB12" s="15">
        <f>IF(27&lt;=$G12, ROUND(JA12*$Q12, 2), "")</f>
        <v/>
      </c>
      <c r="JC12" s="15">
        <f>IF(27&lt;=$G12, $N12, "")</f>
        <v/>
      </c>
      <c r="JD12" s="15">
        <f>IF(27&lt;=$G12, JC12-JB12, "")</f>
        <v/>
      </c>
      <c r="JE12" s="15">
        <f>IF(27&lt;=$G12, JA12-JD12, "")</f>
        <v/>
      </c>
      <c r="JF12" s="15">
        <f>IF(27&lt;=$G12, ROUND(IX12*$Q12, 2), "")</f>
        <v/>
      </c>
      <c r="JG12" s="15">
        <f>IF(27&lt;=$G12, IX12+JF12, "")</f>
        <v/>
      </c>
      <c r="JH12" s="15">
        <f>IF(27&lt;=$G12, JB12+JF12, "")</f>
        <v/>
      </c>
      <c r="JI12" s="15">
        <f>IF(27&lt;=$G12, ($G12-27)*$N12, "")</f>
        <v/>
      </c>
      <c r="JJ12" s="15">
        <f>IF(28&lt;=$G12, JE12, "")</f>
        <v/>
      </c>
      <c r="JK12" s="15">
        <f>IF(28&lt;=$G12, ROUND(JJ12*$Q12, 2), "")</f>
        <v/>
      </c>
      <c r="JL12" s="15">
        <f>IF(28&lt;=$G12, $N12, "")</f>
        <v/>
      </c>
      <c r="JM12" s="15">
        <f>IF(28&lt;=$G12, JL12-JK12, "")</f>
        <v/>
      </c>
      <c r="JN12" s="15">
        <f>IF(28&lt;=$G12, JJ12-JM12, "")</f>
        <v/>
      </c>
      <c r="JO12" s="15">
        <f>IF(28&lt;=$G12, ROUND(JG12*$Q12, 2), "")</f>
        <v/>
      </c>
      <c r="JP12" s="15">
        <f>IF(28&lt;=$G12, JG12+JO12, "")</f>
        <v/>
      </c>
      <c r="JQ12" s="15">
        <f>IF(28&lt;=$G12, JK12+JO12, "")</f>
        <v/>
      </c>
      <c r="JR12" s="15">
        <f>IF(28&lt;=$G12, ($G12-28)*$N12, "")</f>
        <v/>
      </c>
      <c r="JS12" s="15">
        <f>IF(29&lt;=$G12, JN12, "")</f>
        <v/>
      </c>
      <c r="JT12" s="15">
        <f>IF(29&lt;=$G12, ROUND(JS12*$Q12, 2), "")</f>
        <v/>
      </c>
      <c r="JU12" s="15">
        <f>IF(29&lt;=$G12, $N12, "")</f>
        <v/>
      </c>
      <c r="JV12" s="15">
        <f>IF(29&lt;=$G12, JU12-JT12, "")</f>
        <v/>
      </c>
      <c r="JW12" s="15">
        <f>IF(29&lt;=$G12, JS12-JV12, "")</f>
        <v/>
      </c>
      <c r="JX12" s="15">
        <f>IF(29&lt;=$G12, ROUND(JP12*$Q12, 2), "")</f>
        <v/>
      </c>
      <c r="JY12" s="15">
        <f>IF(29&lt;=$G12, JP12+JX12, "")</f>
        <v/>
      </c>
      <c r="JZ12" s="15">
        <f>IF(29&lt;=$G12, JT12+JX12, "")</f>
        <v/>
      </c>
      <c r="KA12" s="15">
        <f>IF(29&lt;=$G12, ($G12-29)*$N12, "")</f>
        <v/>
      </c>
      <c r="KB12" s="15">
        <f>IF(30&lt;=$G12, JW12, "")</f>
        <v/>
      </c>
      <c r="KC12" s="15">
        <f>IF(30&lt;=$G12, ROUND(KB12*$Q12, 2), "")</f>
        <v/>
      </c>
      <c r="KD12" s="15">
        <f>IF(30&lt;=$G12, $N12, "")</f>
        <v/>
      </c>
      <c r="KE12" s="15">
        <f>IF(30&lt;=$G12, KD12-KC12, "")</f>
        <v/>
      </c>
      <c r="KF12" s="15">
        <f>IF(30&lt;=$G12, KB12-KE12, "")</f>
        <v/>
      </c>
      <c r="KG12" s="15">
        <f>IF(30&lt;=$G12, ROUND(JY12*$Q12, 2), "")</f>
        <v/>
      </c>
      <c r="KH12" s="15">
        <f>IF(30&lt;=$G12, JY12+KG12, "")</f>
        <v/>
      </c>
      <c r="KI12" s="15">
        <f>IF(30&lt;=$G12, KC12+KG12, "")</f>
        <v/>
      </c>
      <c r="KJ12" s="15">
        <f>IF(30&lt;=$G12, ($G12-30)*$N12, "")</f>
        <v/>
      </c>
      <c r="KK12" s="15">
        <f>IF(31&lt;=$G12, KF12, "")</f>
        <v/>
      </c>
      <c r="KL12" s="15">
        <f>IF(31&lt;=$G12, ROUND(KK12*$Q12, 2), "")</f>
        <v/>
      </c>
      <c r="KM12" s="15">
        <f>IF(31&lt;=$G12, $N12, "")</f>
        <v/>
      </c>
      <c r="KN12" s="15">
        <f>IF(31&lt;=$G12, KM12-KL12, "")</f>
        <v/>
      </c>
      <c r="KO12" s="15">
        <f>IF(31&lt;=$G12, KK12-KN12, "")</f>
        <v/>
      </c>
      <c r="KP12" s="15">
        <f>IF(31&lt;=$G12, ROUND(KH12*$Q12, 2), "")</f>
        <v/>
      </c>
      <c r="KQ12" s="15">
        <f>IF(31&lt;=$G12, KH12+KP12, "")</f>
        <v/>
      </c>
      <c r="KR12" s="15">
        <f>IF(31&lt;=$G12, KL12+KP12, "")</f>
        <v/>
      </c>
      <c r="KS12" s="15">
        <f>IF(31&lt;=$G12, ($G12-31)*$N12, "")</f>
        <v/>
      </c>
      <c r="KT12" s="15">
        <f>IF(32&lt;=$G12, KO12, "")</f>
        <v/>
      </c>
      <c r="KU12" s="15">
        <f>IF(32&lt;=$G12, ROUND(KT12*$Q12, 2), "")</f>
        <v/>
      </c>
      <c r="KV12" s="15">
        <f>IF(32&lt;=$G12, $N12, "")</f>
        <v/>
      </c>
      <c r="KW12" s="15">
        <f>IF(32&lt;=$G12, KV12-KU12, "")</f>
        <v/>
      </c>
      <c r="KX12" s="15">
        <f>IF(32&lt;=$G12, KT12-KW12, "")</f>
        <v/>
      </c>
      <c r="KY12" s="15">
        <f>IF(32&lt;=$G12, ROUND(KQ12*$Q12, 2), "")</f>
        <v/>
      </c>
      <c r="KZ12" s="15">
        <f>IF(32&lt;=$G12, KQ12+KY12, "")</f>
        <v/>
      </c>
      <c r="LA12" s="15">
        <f>IF(32&lt;=$G12, KU12+KY12, "")</f>
        <v/>
      </c>
      <c r="LB12" s="15">
        <f>IF(32&lt;=$G12, ($G12-32)*$N12, "")</f>
        <v/>
      </c>
      <c r="LC12" s="15">
        <f>IF(33&lt;=$G12, KX12, "")</f>
        <v/>
      </c>
      <c r="LD12" s="15">
        <f>IF(33&lt;=$G12, ROUND(LC12*$Q12, 2), "")</f>
        <v/>
      </c>
      <c r="LE12" s="15">
        <f>IF(33&lt;=$G12, $N12, "")</f>
        <v/>
      </c>
      <c r="LF12" s="15">
        <f>IF(33&lt;=$G12, LE12-LD12, "")</f>
        <v/>
      </c>
      <c r="LG12" s="15">
        <f>IF(33&lt;=$G12, LC12-LF12, "")</f>
        <v/>
      </c>
      <c r="LH12" s="15">
        <f>IF(33&lt;=$G12, ROUND(KZ12*$Q12, 2), "")</f>
        <v/>
      </c>
      <c r="LI12" s="15">
        <f>IF(33&lt;=$G12, KZ12+LH12, "")</f>
        <v/>
      </c>
      <c r="LJ12" s="15">
        <f>IF(33&lt;=$G12, LD12+LH12, "")</f>
        <v/>
      </c>
      <c r="LK12" s="15">
        <f>IF(33&lt;=$G12, ($G12-33)*$N12, "")</f>
        <v/>
      </c>
      <c r="LL12" s="15">
        <f>IF(34&lt;=$G12, LG12, "")</f>
        <v/>
      </c>
      <c r="LM12" s="15">
        <f>IF(34&lt;=$G12, ROUND(LL12*$Q12, 2), "")</f>
        <v/>
      </c>
      <c r="LN12" s="15">
        <f>IF(34&lt;=$G12, $N12, "")</f>
        <v/>
      </c>
      <c r="LO12" s="15">
        <f>IF(34&lt;=$G12, LN12-LM12, "")</f>
        <v/>
      </c>
      <c r="LP12" s="15">
        <f>IF(34&lt;=$G12, LL12-LO12, "")</f>
        <v/>
      </c>
      <c r="LQ12" s="15">
        <f>IF(34&lt;=$G12, ROUND(LI12*$Q12, 2), "")</f>
        <v/>
      </c>
      <c r="LR12" s="15">
        <f>IF(34&lt;=$G12, LI12+LQ12, "")</f>
        <v/>
      </c>
      <c r="LS12" s="15">
        <f>IF(34&lt;=$G12, LM12+LQ12, "")</f>
        <v/>
      </c>
      <c r="LT12" s="15">
        <f>IF(34&lt;=$G12, ($G12-34)*$N12, "")</f>
        <v/>
      </c>
      <c r="LU12" s="15">
        <f>IF(35&lt;=$G12, LP12, "")</f>
        <v/>
      </c>
      <c r="LV12" s="15">
        <f>IF(35&lt;=$G12, ROUND(LU12*$Q12, 2), "")</f>
        <v/>
      </c>
      <c r="LW12" s="15">
        <f>IF(35&lt;=$G12, $N12, "")</f>
        <v/>
      </c>
      <c r="LX12" s="15">
        <f>IF(35&lt;=$G12, LW12-LV12, "")</f>
        <v/>
      </c>
      <c r="LY12" s="15">
        <f>IF(35&lt;=$G12, LU12-LX12, "")</f>
        <v/>
      </c>
      <c r="LZ12" s="15">
        <f>IF(35&lt;=$G12, ROUND(LR12*$Q12, 2), "")</f>
        <v/>
      </c>
      <c r="MA12" s="15">
        <f>IF(35&lt;=$G12, LR12+LZ12, "")</f>
        <v/>
      </c>
      <c r="MB12" s="15">
        <f>IF(35&lt;=$G12, LV12+LZ12, "")</f>
        <v/>
      </c>
      <c r="MC12" s="15">
        <f>IF(35&lt;=$G12, ($G12-35)*$N12, "")</f>
        <v/>
      </c>
      <c r="MD12" s="15">
        <f>IF(36&lt;=$G12, LY12, "")</f>
        <v/>
      </c>
      <c r="ME12" s="15">
        <f>IF(36&lt;=$G12, ROUND(MD12*$Q12, 2), "")</f>
        <v/>
      </c>
      <c r="MF12" s="15">
        <f>IF(36&lt;=$G12, $N12, "")</f>
        <v/>
      </c>
      <c r="MG12" s="15">
        <f>IF(36&lt;=$G12, MF12-ME12, "")</f>
        <v/>
      </c>
      <c r="MH12" s="15">
        <f>IF(36&lt;=$G12, MD12-MG12, "")</f>
        <v/>
      </c>
      <c r="MI12" s="15">
        <f>IF(36&lt;=$G12, ROUND(MA12*$Q12, 2), "")</f>
        <v/>
      </c>
      <c r="MJ12" s="15">
        <f>IF(36&lt;=$G12, MA12+MI12, "")</f>
        <v/>
      </c>
      <c r="MK12" s="15">
        <f>IF(36&lt;=$G12, ME12+MI12, "")</f>
        <v/>
      </c>
      <c r="ML12" s="15">
        <f>IF(36&lt;=$G12, ($G12-36)*$N12, "")</f>
        <v/>
      </c>
      <c r="MM12" s="15">
        <f>IF(37&lt;=$G12, MH12, "")</f>
        <v/>
      </c>
      <c r="MN12" s="15">
        <f>IF(37&lt;=$G12, ROUND(MM12*$Q12, 2), "")</f>
        <v/>
      </c>
      <c r="MO12" s="15">
        <f>IF(37&lt;=$G12, $N12, "")</f>
        <v/>
      </c>
      <c r="MP12" s="15">
        <f>IF(37&lt;=$G12, MO12-MN12, "")</f>
        <v/>
      </c>
      <c r="MQ12" s="15">
        <f>IF(37&lt;=$G12, MM12-MP12, "")</f>
        <v/>
      </c>
      <c r="MR12" s="15">
        <f>IF(37&lt;=$G12, ROUND(MJ12*$Q12, 2), "")</f>
        <v/>
      </c>
      <c r="MS12" s="15">
        <f>IF(37&lt;=$G12, MJ12+MR12, "")</f>
        <v/>
      </c>
      <c r="MT12" s="15">
        <f>IF(37&lt;=$G12, MN12+MR12, "")</f>
        <v/>
      </c>
      <c r="MU12" s="15">
        <f>IF(37&lt;=$G12, ($G12-37)*$N12, "")</f>
        <v/>
      </c>
      <c r="MV12" s="15">
        <f>IF(38&lt;=$G12, MQ12, "")</f>
        <v/>
      </c>
      <c r="MW12" s="15">
        <f>IF(38&lt;=$G12, ROUND(MV12*$Q12, 2), "")</f>
        <v/>
      </c>
      <c r="MX12" s="15">
        <f>IF(38&lt;=$G12, $N12, "")</f>
        <v/>
      </c>
      <c r="MY12" s="15">
        <f>IF(38&lt;=$G12, MX12-MW12, "")</f>
        <v/>
      </c>
      <c r="MZ12" s="15">
        <f>IF(38&lt;=$G12, MV12-MY12, "")</f>
        <v/>
      </c>
      <c r="NA12" s="15">
        <f>IF(38&lt;=$G12, ROUND(MS12*$Q12, 2), "")</f>
        <v/>
      </c>
      <c r="NB12" s="15">
        <f>IF(38&lt;=$G12, MS12+NA12, "")</f>
        <v/>
      </c>
      <c r="NC12" s="15">
        <f>IF(38&lt;=$G12, MW12+NA12, "")</f>
        <v/>
      </c>
      <c r="ND12" s="15">
        <f>IF(38&lt;=$G12, ($G12-38)*$N12, "")</f>
        <v/>
      </c>
      <c r="NE12" s="15">
        <f>IF(39&lt;=$G12, MZ12, "")</f>
        <v/>
      </c>
      <c r="NF12" s="15">
        <f>IF(39&lt;=$G12, ROUND(NE12*$Q12, 2), "")</f>
        <v/>
      </c>
      <c r="NG12" s="15">
        <f>IF(39&lt;=$G12, $N12, "")</f>
        <v/>
      </c>
      <c r="NH12" s="15">
        <f>IF(39&lt;=$G12, NG12-NF12, "")</f>
        <v/>
      </c>
      <c r="NI12" s="15">
        <f>IF(39&lt;=$G12, NE12-NH12, "")</f>
        <v/>
      </c>
      <c r="NJ12" s="15">
        <f>IF(39&lt;=$G12, ROUND(NB12*$Q12, 2), "")</f>
        <v/>
      </c>
      <c r="NK12" s="15">
        <f>IF(39&lt;=$G12, NB12+NJ12, "")</f>
        <v/>
      </c>
      <c r="NL12" s="15">
        <f>IF(39&lt;=$G12, NF12+NJ12, "")</f>
        <v/>
      </c>
      <c r="NM12" s="15">
        <f>IF(39&lt;=$G12, ($G12-39)*$N12, "")</f>
        <v/>
      </c>
      <c r="NN12" s="15">
        <f>IF(40&lt;=$G12, NI12, "")</f>
        <v/>
      </c>
      <c r="NO12" s="15">
        <f>IF(40&lt;=$G12, ROUND(NN12*$Q12, 2), "")</f>
        <v/>
      </c>
      <c r="NP12" s="15">
        <f>IF(40&lt;=$G12, $N12, "")</f>
        <v/>
      </c>
      <c r="NQ12" s="15">
        <f>IF(40&lt;=$G12, NP12-NO12, "")</f>
        <v/>
      </c>
      <c r="NR12" s="15">
        <f>IF(40&lt;=$G12, NN12-NQ12, "")</f>
        <v/>
      </c>
      <c r="NS12" s="15">
        <f>IF(40&lt;=$G12, ROUND(NK12*$Q12, 2), "")</f>
        <v/>
      </c>
      <c r="NT12" s="15">
        <f>IF(40&lt;=$G12, NK12+NS12, "")</f>
        <v/>
      </c>
      <c r="NU12" s="15">
        <f>IF(40&lt;=$G12, NO12+NS12, "")</f>
        <v/>
      </c>
      <c r="NV12" s="15">
        <f>IF(40&lt;=$G12, ($G12-40)*$N12, "")</f>
        <v/>
      </c>
      <c r="NW12" s="15">
        <f>IF(41&lt;=$G12, NR12, "")</f>
        <v/>
      </c>
      <c r="NX12" s="15">
        <f>IF(41&lt;=$G12, ROUND(NW12*$Q12, 2), "")</f>
        <v/>
      </c>
      <c r="NY12" s="15">
        <f>IF(41&lt;=$G12, $N12, "")</f>
        <v/>
      </c>
      <c r="NZ12" s="15">
        <f>IF(41&lt;=$G12, NY12-NX12, "")</f>
        <v/>
      </c>
      <c r="OA12" s="15">
        <f>IF(41&lt;=$G12, NW12-NZ12, "")</f>
        <v/>
      </c>
      <c r="OB12" s="15">
        <f>IF(41&lt;=$G12, ROUND(NT12*$Q12, 2), "")</f>
        <v/>
      </c>
      <c r="OC12" s="15">
        <f>IF(41&lt;=$G12, NT12+OB12, "")</f>
        <v/>
      </c>
      <c r="OD12" s="15">
        <f>IF(41&lt;=$G12, NX12+OB12, "")</f>
        <v/>
      </c>
      <c r="OE12" s="15">
        <f>IF(41&lt;=$G12, ($G12-41)*$N12, "")</f>
        <v/>
      </c>
      <c r="OF12" s="15">
        <f>IF(42&lt;=$G12, OA12, "")</f>
        <v/>
      </c>
      <c r="OG12" s="15">
        <f>IF(42&lt;=$G12, ROUND(OF12*$Q12, 2), "")</f>
        <v/>
      </c>
      <c r="OH12" s="15">
        <f>IF(42&lt;=$G12, $N12, "")</f>
        <v/>
      </c>
      <c r="OI12" s="15">
        <f>IF(42&lt;=$G12, OH12-OG12, "")</f>
        <v/>
      </c>
      <c r="OJ12" s="15">
        <f>IF(42&lt;=$G12, OF12-OI12, "")</f>
        <v/>
      </c>
      <c r="OK12" s="15">
        <f>IF(42&lt;=$G12, ROUND(OC12*$Q12, 2), "")</f>
        <v/>
      </c>
      <c r="OL12" s="15">
        <f>IF(42&lt;=$G12, OC12+OK12, "")</f>
        <v/>
      </c>
      <c r="OM12" s="15">
        <f>IF(42&lt;=$G12, OG12+OK12, "")</f>
        <v/>
      </c>
      <c r="ON12" s="15">
        <f>IF(42&lt;=$G12, ($G12-42)*$N12, "")</f>
        <v/>
      </c>
      <c r="OO12" s="15">
        <f>IF(43&lt;=$G12, OJ12, "")</f>
        <v/>
      </c>
      <c r="OP12" s="15">
        <f>IF(43&lt;=$G12, ROUND(OO12*$Q12, 2), "")</f>
        <v/>
      </c>
      <c r="OQ12" s="15">
        <f>IF(43&lt;=$G12, $N12, "")</f>
        <v/>
      </c>
      <c r="OR12" s="15">
        <f>IF(43&lt;=$G12, OQ12-OP12, "")</f>
        <v/>
      </c>
      <c r="OS12" s="15">
        <f>IF(43&lt;=$G12, OO12-OR12, "")</f>
        <v/>
      </c>
      <c r="OT12" s="15">
        <f>IF(43&lt;=$G12, ROUND(OL12*$Q12, 2), "")</f>
        <v/>
      </c>
      <c r="OU12" s="15">
        <f>IF(43&lt;=$G12, OL12+OT12, "")</f>
        <v/>
      </c>
      <c r="OV12" s="15">
        <f>IF(43&lt;=$G12, OP12+OT12, "")</f>
        <v/>
      </c>
      <c r="OW12" s="15">
        <f>IF(43&lt;=$G12, ($G12-43)*$N12, "")</f>
        <v/>
      </c>
      <c r="OX12" s="15">
        <f>IF(44&lt;=$G12, OS12, "")</f>
        <v/>
      </c>
      <c r="OY12" s="15">
        <f>IF(44&lt;=$G12, ROUND(OX12*$Q12, 2), "")</f>
        <v/>
      </c>
      <c r="OZ12" s="15">
        <f>IF(44&lt;=$G12, $N12, "")</f>
        <v/>
      </c>
      <c r="PA12" s="15">
        <f>IF(44&lt;=$G12, OZ12-OY12, "")</f>
        <v/>
      </c>
      <c r="PB12" s="15">
        <f>IF(44&lt;=$G12, OX12-PA12, "")</f>
        <v/>
      </c>
      <c r="PC12" s="15">
        <f>IF(44&lt;=$G12, ROUND(OU12*$Q12, 2), "")</f>
        <v/>
      </c>
      <c r="PD12" s="15">
        <f>IF(44&lt;=$G12, OU12+PC12, "")</f>
        <v/>
      </c>
      <c r="PE12" s="15">
        <f>IF(44&lt;=$G12, OY12+PC12, "")</f>
        <v/>
      </c>
      <c r="PF12" s="15">
        <f>IF(44&lt;=$G12, ($G12-44)*$N12, "")</f>
        <v/>
      </c>
      <c r="PG12" s="15">
        <f>IF(45&lt;=$G12, PB12, "")</f>
        <v/>
      </c>
      <c r="PH12" s="15">
        <f>IF(45&lt;=$G12, ROUND(PG12*$Q12, 2), "")</f>
        <v/>
      </c>
      <c r="PI12" s="15">
        <f>IF(45&lt;=$G12, $N12, "")</f>
        <v/>
      </c>
      <c r="PJ12" s="15">
        <f>IF(45&lt;=$G12, PI12-PH12, "")</f>
        <v/>
      </c>
      <c r="PK12" s="15">
        <f>IF(45&lt;=$G12, PG12-PJ12, "")</f>
        <v/>
      </c>
      <c r="PL12" s="15">
        <f>IF(45&lt;=$G12, ROUND(PD12*$Q12, 2), "")</f>
        <v/>
      </c>
      <c r="PM12" s="15">
        <f>IF(45&lt;=$G12, PD12+PL12, "")</f>
        <v/>
      </c>
      <c r="PN12" s="15">
        <f>IF(45&lt;=$G12, PH12+PL12, "")</f>
        <v/>
      </c>
      <c r="PO12" s="15">
        <f>IF(45&lt;=$G12, ($G12-45)*$N12, "")</f>
        <v/>
      </c>
      <c r="PP12" s="15">
        <f>IF(46&lt;=$G12, PK12, "")</f>
        <v/>
      </c>
      <c r="PQ12" s="15">
        <f>IF(46&lt;=$G12, ROUND(PP12*$Q12, 2), "")</f>
        <v/>
      </c>
      <c r="PR12" s="15">
        <f>IF(46&lt;=$G12, $N12, "")</f>
        <v/>
      </c>
      <c r="PS12" s="15">
        <f>IF(46&lt;=$G12, PR12-PQ12, "")</f>
        <v/>
      </c>
      <c r="PT12" s="15">
        <f>IF(46&lt;=$G12, PP12-PS12, "")</f>
        <v/>
      </c>
      <c r="PU12" s="15">
        <f>IF(46&lt;=$G12, ROUND(PM12*$Q12, 2), "")</f>
        <v/>
      </c>
      <c r="PV12" s="15">
        <f>IF(46&lt;=$G12, PM12+PU12, "")</f>
        <v/>
      </c>
      <c r="PW12" s="15">
        <f>IF(46&lt;=$G12, PQ12+PU12, "")</f>
        <v/>
      </c>
      <c r="PX12" s="15">
        <f>IF(46&lt;=$G12, ($G12-46)*$N12, "")</f>
        <v/>
      </c>
      <c r="PY12" s="15">
        <f>IF(47&lt;=$G12, PT12, "")</f>
        <v/>
      </c>
      <c r="PZ12" s="15">
        <f>IF(47&lt;=$G12, ROUND(PY12*$Q12, 2), "")</f>
        <v/>
      </c>
      <c r="QA12" s="15">
        <f>IF(47&lt;=$G12, $N12, "")</f>
        <v/>
      </c>
      <c r="QB12" s="15">
        <f>IF(47&lt;=$G12, QA12-PZ12, "")</f>
        <v/>
      </c>
      <c r="QC12" s="15">
        <f>IF(47&lt;=$G12, PY12-QB12, "")</f>
        <v/>
      </c>
      <c r="QD12" s="15">
        <f>IF(47&lt;=$G12, ROUND(PV12*$Q12, 2), "")</f>
        <v/>
      </c>
      <c r="QE12" s="15">
        <f>IF(47&lt;=$G12, PV12+QD12, "")</f>
        <v/>
      </c>
      <c r="QF12" s="15">
        <f>IF(47&lt;=$G12, PZ12+QD12, "")</f>
        <v/>
      </c>
      <c r="QG12" s="15">
        <f>IF(47&lt;=$G12, ($G12-47)*$N12, "")</f>
        <v/>
      </c>
      <c r="QH12" s="15">
        <f>IF(48&lt;=$G12, QC12, "")</f>
        <v/>
      </c>
      <c r="QI12" s="15">
        <f>IF(48&lt;=$G12, ROUND(QH12*$Q12, 2), "")</f>
        <v/>
      </c>
      <c r="QJ12" s="15">
        <f>IF(48&lt;=$G12, $N12, "")</f>
        <v/>
      </c>
      <c r="QK12" s="15">
        <f>IF(48&lt;=$G12, QJ12-QI12, "")</f>
        <v/>
      </c>
      <c r="QL12" s="15">
        <f>IF(48&lt;=$G12, QH12-QK12, "")</f>
        <v/>
      </c>
      <c r="QM12" s="15">
        <f>IF(48&lt;=$G12, ROUND(QE12*$Q12, 2), "")</f>
        <v/>
      </c>
      <c r="QN12" s="15">
        <f>IF(48&lt;=$G12, QE12+QM12, "")</f>
        <v/>
      </c>
      <c r="QO12" s="15">
        <f>IF(48&lt;=$G12, QI12+QM12, "")</f>
        <v/>
      </c>
      <c r="QP12" s="15">
        <f>IF(48&lt;=$G12, ($G12-48)*$N12, "")</f>
        <v/>
      </c>
    </row>
    <row r="13">
      <c r="A13" s="6" t="inlineStr">
        <is>
          <t>0521-0002</t>
        </is>
      </c>
      <c r="B13" s="7" t="inlineStr">
        <is>
          <t>Carlos Hiram leal Leal</t>
        </is>
      </c>
      <c r="C13" s="7" t="inlineStr">
        <is>
          <t>Xpander</t>
        </is>
      </c>
      <c r="D13" s="6" t="inlineStr">
        <is>
          <t>ACTIVO</t>
        </is>
      </c>
      <c r="E13" s="6" t="inlineStr">
        <is>
          <t>2025-09-08</t>
        </is>
      </c>
      <c r="F13" s="6" t="inlineStr">
        <is>
          <t>2028-09-08</t>
        </is>
      </c>
      <c r="G13" s="8" t="n">
        <v>36</v>
      </c>
      <c r="H13" s="9" t="n">
        <v>365988.79</v>
      </c>
      <c r="I13" s="10" t="n">
        <v>0.1</v>
      </c>
      <c r="J13" s="9">
        <f>ROUND(H13*I13, 2)</f>
        <v/>
      </c>
      <c r="K13" s="9">
        <f>ROUND(H13-J13, 2)</f>
        <v/>
      </c>
      <c r="L13" s="10" t="n">
        <v>1</v>
      </c>
      <c r="M13" s="9">
        <f>ROUND(H13*L13, 2)</f>
        <v/>
      </c>
      <c r="N13" s="9" t="n">
        <v>13100.96</v>
      </c>
      <c r="O13" s="10" t="n">
        <v>0.2</v>
      </c>
      <c r="P13" s="9">
        <f>ROUND(H13*O13, 2)</f>
        <v/>
      </c>
      <c r="Q13" s="11" t="n">
        <v>0.02662861</v>
      </c>
      <c r="R13" s="11">
        <f>RATE(G13, -N13, K13, -P13)</f>
        <v/>
      </c>
      <c r="S13" s="11">
        <f>ROUND(Q13*12, 8)</f>
        <v/>
      </c>
      <c r="T13" s="11">
        <f>ROUND(((1+Q13)^12)-1, 8)</f>
        <v/>
      </c>
      <c r="U13" s="9">
        <f>ROUND(PV(Q13, G13, 0, -P13), 2)</f>
        <v/>
      </c>
      <c r="V13" s="9">
        <f>SUMIF($AA$4:$QP$4, "Interes_Leasing", AA13:QP13)</f>
        <v/>
      </c>
      <c r="W13" s="9">
        <f>SUMIF($AA$4:$QP$4, "Interes_Residual", AA13:QP13)</f>
        <v/>
      </c>
      <c r="X13" s="9">
        <f>ROUND(V13+W13, 2)</f>
        <v/>
      </c>
      <c r="Y13" s="9">
        <f>ROUND((N13*G13+P13+M13)-K13, 2)</f>
        <v/>
      </c>
      <c r="Z13" s="10">
        <f>ROUND(Y13/K13, 4)</f>
        <v/>
      </c>
      <c r="AA13" s="9">
        <f>IF(1&lt;=$G13, $K13, "")</f>
        <v/>
      </c>
      <c r="AB13" s="9">
        <f>IF(1&lt;=$G13, ROUND(AA13*$Q13, 2), "")</f>
        <v/>
      </c>
      <c r="AC13" s="9">
        <f>IF(1&lt;=$G13, $N13, "")</f>
        <v/>
      </c>
      <c r="AD13" s="9">
        <f>IF(1&lt;=$G13, AC13-AB13, "")</f>
        <v/>
      </c>
      <c r="AE13" s="9">
        <f>IF(1&lt;=$G13, AA13-AD13, "")</f>
        <v/>
      </c>
      <c r="AF13" s="9">
        <f>IF(1&lt;=$G13, ROUND($U13*$Q13, 2), "")</f>
        <v/>
      </c>
      <c r="AG13" s="9">
        <f>IF(1&lt;=$G13, $U13+AF13, "")</f>
        <v/>
      </c>
      <c r="AH13" s="9">
        <f>IF(1&lt;=$G13, AB13+AF13, "")</f>
        <v/>
      </c>
      <c r="AI13" s="9">
        <f>IF(1&lt;=$G13, ($G13-1)*$N13, "")</f>
        <v/>
      </c>
      <c r="AJ13" s="9">
        <f>IF(2&lt;=$G13, AE13, "")</f>
        <v/>
      </c>
      <c r="AK13" s="9">
        <f>IF(2&lt;=$G13, ROUND(AJ13*$Q13, 2), "")</f>
        <v/>
      </c>
      <c r="AL13" s="9">
        <f>IF(2&lt;=$G13, $N13, "")</f>
        <v/>
      </c>
      <c r="AM13" s="9">
        <f>IF(2&lt;=$G13, AL13-AK13, "")</f>
        <v/>
      </c>
      <c r="AN13" s="9">
        <f>IF(2&lt;=$G13, AJ13-AM13, "")</f>
        <v/>
      </c>
      <c r="AO13" s="9">
        <f>IF(2&lt;=$G13, ROUND(AG13*$Q13, 2), "")</f>
        <v/>
      </c>
      <c r="AP13" s="9">
        <f>IF(2&lt;=$G13, AG13+AO13, "")</f>
        <v/>
      </c>
      <c r="AQ13" s="9">
        <f>IF(2&lt;=$G13, AK13+AO13, "")</f>
        <v/>
      </c>
      <c r="AR13" s="9">
        <f>IF(2&lt;=$G13, ($G13-2)*$N13, "")</f>
        <v/>
      </c>
      <c r="AS13" s="9">
        <f>IF(3&lt;=$G13, AN13, "")</f>
        <v/>
      </c>
      <c r="AT13" s="9">
        <f>IF(3&lt;=$G13, ROUND(AS13*$Q13, 2), "")</f>
        <v/>
      </c>
      <c r="AU13" s="9">
        <f>IF(3&lt;=$G13, $N13, "")</f>
        <v/>
      </c>
      <c r="AV13" s="9">
        <f>IF(3&lt;=$G13, AU13-AT13, "")</f>
        <v/>
      </c>
      <c r="AW13" s="9">
        <f>IF(3&lt;=$G13, AS13-AV13, "")</f>
        <v/>
      </c>
      <c r="AX13" s="9">
        <f>IF(3&lt;=$G13, ROUND(AP13*$Q13, 2), "")</f>
        <v/>
      </c>
      <c r="AY13" s="9">
        <f>IF(3&lt;=$G13, AP13+AX13, "")</f>
        <v/>
      </c>
      <c r="AZ13" s="9">
        <f>IF(3&lt;=$G13, AT13+AX13, "")</f>
        <v/>
      </c>
      <c r="BA13" s="9">
        <f>IF(3&lt;=$G13, ($G13-3)*$N13, "")</f>
        <v/>
      </c>
      <c r="BB13" s="9">
        <f>IF(4&lt;=$G13, AW13, "")</f>
        <v/>
      </c>
      <c r="BC13" s="9">
        <f>IF(4&lt;=$G13, ROUND(BB13*$Q13, 2), "")</f>
        <v/>
      </c>
      <c r="BD13" s="9">
        <f>IF(4&lt;=$G13, $N13, "")</f>
        <v/>
      </c>
      <c r="BE13" s="9">
        <f>IF(4&lt;=$G13, BD13-BC13, "")</f>
        <v/>
      </c>
      <c r="BF13" s="9">
        <f>IF(4&lt;=$G13, BB13-BE13, "")</f>
        <v/>
      </c>
      <c r="BG13" s="9">
        <f>IF(4&lt;=$G13, ROUND(AY13*$Q13, 2), "")</f>
        <v/>
      </c>
      <c r="BH13" s="9">
        <f>IF(4&lt;=$G13, AY13+BG13, "")</f>
        <v/>
      </c>
      <c r="BI13" s="9">
        <f>IF(4&lt;=$G13, BC13+BG13, "")</f>
        <v/>
      </c>
      <c r="BJ13" s="9">
        <f>IF(4&lt;=$G13, ($G13-4)*$N13, "")</f>
        <v/>
      </c>
      <c r="BK13" s="9">
        <f>IF(5&lt;=$G13, BF13, "")</f>
        <v/>
      </c>
      <c r="BL13" s="9">
        <f>IF(5&lt;=$G13, ROUND(BK13*$Q13, 2), "")</f>
        <v/>
      </c>
      <c r="BM13" s="9">
        <f>IF(5&lt;=$G13, $N13, "")</f>
        <v/>
      </c>
      <c r="BN13" s="9">
        <f>IF(5&lt;=$G13, BM13-BL13, "")</f>
        <v/>
      </c>
      <c r="BO13" s="9">
        <f>IF(5&lt;=$G13, BK13-BN13, "")</f>
        <v/>
      </c>
      <c r="BP13" s="9">
        <f>IF(5&lt;=$G13, ROUND(BH13*$Q13, 2), "")</f>
        <v/>
      </c>
      <c r="BQ13" s="9">
        <f>IF(5&lt;=$G13, BH13+BP13, "")</f>
        <v/>
      </c>
      <c r="BR13" s="9">
        <f>IF(5&lt;=$G13, BL13+BP13, "")</f>
        <v/>
      </c>
      <c r="BS13" s="9">
        <f>IF(5&lt;=$G13, ($G13-5)*$N13, "")</f>
        <v/>
      </c>
      <c r="BT13" s="9">
        <f>IF(6&lt;=$G13, BO13, "")</f>
        <v/>
      </c>
      <c r="BU13" s="9">
        <f>IF(6&lt;=$G13, ROUND(BT13*$Q13, 2), "")</f>
        <v/>
      </c>
      <c r="BV13" s="9">
        <f>IF(6&lt;=$G13, $N13, "")</f>
        <v/>
      </c>
      <c r="BW13" s="9">
        <f>IF(6&lt;=$G13, BV13-BU13, "")</f>
        <v/>
      </c>
      <c r="BX13" s="9">
        <f>IF(6&lt;=$G13, BT13-BW13, "")</f>
        <v/>
      </c>
      <c r="BY13" s="9">
        <f>IF(6&lt;=$G13, ROUND(BQ13*$Q13, 2), "")</f>
        <v/>
      </c>
      <c r="BZ13" s="9">
        <f>IF(6&lt;=$G13, BQ13+BY13, "")</f>
        <v/>
      </c>
      <c r="CA13" s="9">
        <f>IF(6&lt;=$G13, BU13+BY13, "")</f>
        <v/>
      </c>
      <c r="CB13" s="9">
        <f>IF(6&lt;=$G13, ($G13-6)*$N13, "")</f>
        <v/>
      </c>
      <c r="CC13" s="9">
        <f>IF(7&lt;=$G13, BX13, "")</f>
        <v/>
      </c>
      <c r="CD13" s="9">
        <f>IF(7&lt;=$G13, ROUND(CC13*$Q13, 2), "")</f>
        <v/>
      </c>
      <c r="CE13" s="9">
        <f>IF(7&lt;=$G13, $N13, "")</f>
        <v/>
      </c>
      <c r="CF13" s="9">
        <f>IF(7&lt;=$G13, CE13-CD13, "")</f>
        <v/>
      </c>
      <c r="CG13" s="9">
        <f>IF(7&lt;=$G13, CC13-CF13, "")</f>
        <v/>
      </c>
      <c r="CH13" s="9">
        <f>IF(7&lt;=$G13, ROUND(BZ13*$Q13, 2), "")</f>
        <v/>
      </c>
      <c r="CI13" s="9">
        <f>IF(7&lt;=$G13, BZ13+CH13, "")</f>
        <v/>
      </c>
      <c r="CJ13" s="9">
        <f>IF(7&lt;=$G13, CD13+CH13, "")</f>
        <v/>
      </c>
      <c r="CK13" s="9">
        <f>IF(7&lt;=$G13, ($G13-7)*$N13, "")</f>
        <v/>
      </c>
      <c r="CL13" s="9">
        <f>IF(8&lt;=$G13, CG13, "")</f>
        <v/>
      </c>
      <c r="CM13" s="9">
        <f>IF(8&lt;=$G13, ROUND(CL13*$Q13, 2), "")</f>
        <v/>
      </c>
      <c r="CN13" s="9">
        <f>IF(8&lt;=$G13, $N13, "")</f>
        <v/>
      </c>
      <c r="CO13" s="9">
        <f>IF(8&lt;=$G13, CN13-CM13, "")</f>
        <v/>
      </c>
      <c r="CP13" s="9">
        <f>IF(8&lt;=$G13, CL13-CO13, "")</f>
        <v/>
      </c>
      <c r="CQ13" s="9">
        <f>IF(8&lt;=$G13, ROUND(CI13*$Q13, 2), "")</f>
        <v/>
      </c>
      <c r="CR13" s="9">
        <f>IF(8&lt;=$G13, CI13+CQ13, "")</f>
        <v/>
      </c>
      <c r="CS13" s="9">
        <f>IF(8&lt;=$G13, CM13+CQ13, "")</f>
        <v/>
      </c>
      <c r="CT13" s="9">
        <f>IF(8&lt;=$G13, ($G13-8)*$N13, "")</f>
        <v/>
      </c>
      <c r="CU13" s="9">
        <f>IF(9&lt;=$G13, CP13, "")</f>
        <v/>
      </c>
      <c r="CV13" s="9">
        <f>IF(9&lt;=$G13, ROUND(CU13*$Q13, 2), "")</f>
        <v/>
      </c>
      <c r="CW13" s="9">
        <f>IF(9&lt;=$G13, $N13, "")</f>
        <v/>
      </c>
      <c r="CX13" s="9">
        <f>IF(9&lt;=$G13, CW13-CV13, "")</f>
        <v/>
      </c>
      <c r="CY13" s="9">
        <f>IF(9&lt;=$G13, CU13-CX13, "")</f>
        <v/>
      </c>
      <c r="CZ13" s="9">
        <f>IF(9&lt;=$G13, ROUND(CR13*$Q13, 2), "")</f>
        <v/>
      </c>
      <c r="DA13" s="9">
        <f>IF(9&lt;=$G13, CR13+CZ13, "")</f>
        <v/>
      </c>
      <c r="DB13" s="9">
        <f>IF(9&lt;=$G13, CV13+CZ13, "")</f>
        <v/>
      </c>
      <c r="DC13" s="9">
        <f>IF(9&lt;=$G13, ($G13-9)*$N13, "")</f>
        <v/>
      </c>
      <c r="DD13" s="9">
        <f>IF(10&lt;=$G13, CY13, "")</f>
        <v/>
      </c>
      <c r="DE13" s="9">
        <f>IF(10&lt;=$G13, ROUND(DD13*$Q13, 2), "")</f>
        <v/>
      </c>
      <c r="DF13" s="9">
        <f>IF(10&lt;=$G13, $N13, "")</f>
        <v/>
      </c>
      <c r="DG13" s="9">
        <f>IF(10&lt;=$G13, DF13-DE13, "")</f>
        <v/>
      </c>
      <c r="DH13" s="9">
        <f>IF(10&lt;=$G13, DD13-DG13, "")</f>
        <v/>
      </c>
      <c r="DI13" s="9">
        <f>IF(10&lt;=$G13, ROUND(DA13*$Q13, 2), "")</f>
        <v/>
      </c>
      <c r="DJ13" s="9">
        <f>IF(10&lt;=$G13, DA13+DI13, "")</f>
        <v/>
      </c>
      <c r="DK13" s="9">
        <f>IF(10&lt;=$G13, DE13+DI13, "")</f>
        <v/>
      </c>
      <c r="DL13" s="9">
        <f>IF(10&lt;=$G13, ($G13-10)*$N13, "")</f>
        <v/>
      </c>
      <c r="DM13" s="9">
        <f>IF(11&lt;=$G13, DH13, "")</f>
        <v/>
      </c>
      <c r="DN13" s="9">
        <f>IF(11&lt;=$G13, ROUND(DM13*$Q13, 2), "")</f>
        <v/>
      </c>
      <c r="DO13" s="9">
        <f>IF(11&lt;=$G13, $N13, "")</f>
        <v/>
      </c>
      <c r="DP13" s="9">
        <f>IF(11&lt;=$G13, DO13-DN13, "")</f>
        <v/>
      </c>
      <c r="DQ13" s="9">
        <f>IF(11&lt;=$G13, DM13-DP13, "")</f>
        <v/>
      </c>
      <c r="DR13" s="9">
        <f>IF(11&lt;=$G13, ROUND(DJ13*$Q13, 2), "")</f>
        <v/>
      </c>
      <c r="DS13" s="9">
        <f>IF(11&lt;=$G13, DJ13+DR13, "")</f>
        <v/>
      </c>
      <c r="DT13" s="9">
        <f>IF(11&lt;=$G13, DN13+DR13, "")</f>
        <v/>
      </c>
      <c r="DU13" s="9">
        <f>IF(11&lt;=$G13, ($G13-11)*$N13, "")</f>
        <v/>
      </c>
      <c r="DV13" s="9">
        <f>IF(12&lt;=$G13, DQ13, "")</f>
        <v/>
      </c>
      <c r="DW13" s="9">
        <f>IF(12&lt;=$G13, ROUND(DV13*$Q13, 2), "")</f>
        <v/>
      </c>
      <c r="DX13" s="9">
        <f>IF(12&lt;=$G13, $N13, "")</f>
        <v/>
      </c>
      <c r="DY13" s="9">
        <f>IF(12&lt;=$G13, DX13-DW13, "")</f>
        <v/>
      </c>
      <c r="DZ13" s="9">
        <f>IF(12&lt;=$G13, DV13-DY13, "")</f>
        <v/>
      </c>
      <c r="EA13" s="9">
        <f>IF(12&lt;=$G13, ROUND(DS13*$Q13, 2), "")</f>
        <v/>
      </c>
      <c r="EB13" s="9">
        <f>IF(12&lt;=$G13, DS13+EA13, "")</f>
        <v/>
      </c>
      <c r="EC13" s="9">
        <f>IF(12&lt;=$G13, DW13+EA13, "")</f>
        <v/>
      </c>
      <c r="ED13" s="9">
        <f>IF(12&lt;=$G13, ($G13-12)*$N13, "")</f>
        <v/>
      </c>
      <c r="EE13" s="9">
        <f>IF(13&lt;=$G13, DZ13, "")</f>
        <v/>
      </c>
      <c r="EF13" s="9">
        <f>IF(13&lt;=$G13, ROUND(EE13*$Q13, 2), "")</f>
        <v/>
      </c>
      <c r="EG13" s="9">
        <f>IF(13&lt;=$G13, $N13, "")</f>
        <v/>
      </c>
      <c r="EH13" s="9">
        <f>IF(13&lt;=$G13, EG13-EF13, "")</f>
        <v/>
      </c>
      <c r="EI13" s="9">
        <f>IF(13&lt;=$G13, EE13-EH13, "")</f>
        <v/>
      </c>
      <c r="EJ13" s="9">
        <f>IF(13&lt;=$G13, ROUND(EB13*$Q13, 2), "")</f>
        <v/>
      </c>
      <c r="EK13" s="9">
        <f>IF(13&lt;=$G13, EB13+EJ13, "")</f>
        <v/>
      </c>
      <c r="EL13" s="9">
        <f>IF(13&lt;=$G13, EF13+EJ13, "")</f>
        <v/>
      </c>
      <c r="EM13" s="9">
        <f>IF(13&lt;=$G13, ($G13-13)*$N13, "")</f>
        <v/>
      </c>
      <c r="EN13" s="9">
        <f>IF(14&lt;=$G13, EI13, "")</f>
        <v/>
      </c>
      <c r="EO13" s="9">
        <f>IF(14&lt;=$G13, ROUND(EN13*$Q13, 2), "")</f>
        <v/>
      </c>
      <c r="EP13" s="9">
        <f>IF(14&lt;=$G13, $N13, "")</f>
        <v/>
      </c>
      <c r="EQ13" s="9">
        <f>IF(14&lt;=$G13, EP13-EO13, "")</f>
        <v/>
      </c>
      <c r="ER13" s="9">
        <f>IF(14&lt;=$G13, EN13-EQ13, "")</f>
        <v/>
      </c>
      <c r="ES13" s="9">
        <f>IF(14&lt;=$G13, ROUND(EK13*$Q13, 2), "")</f>
        <v/>
      </c>
      <c r="ET13" s="9">
        <f>IF(14&lt;=$G13, EK13+ES13, "")</f>
        <v/>
      </c>
      <c r="EU13" s="9">
        <f>IF(14&lt;=$G13, EO13+ES13, "")</f>
        <v/>
      </c>
      <c r="EV13" s="9">
        <f>IF(14&lt;=$G13, ($G13-14)*$N13, "")</f>
        <v/>
      </c>
      <c r="EW13" s="9">
        <f>IF(15&lt;=$G13, ER13, "")</f>
        <v/>
      </c>
      <c r="EX13" s="9">
        <f>IF(15&lt;=$G13, ROUND(EW13*$Q13, 2), "")</f>
        <v/>
      </c>
      <c r="EY13" s="9">
        <f>IF(15&lt;=$G13, $N13, "")</f>
        <v/>
      </c>
      <c r="EZ13" s="9">
        <f>IF(15&lt;=$G13, EY13-EX13, "")</f>
        <v/>
      </c>
      <c r="FA13" s="9">
        <f>IF(15&lt;=$G13, EW13-EZ13, "")</f>
        <v/>
      </c>
      <c r="FB13" s="9">
        <f>IF(15&lt;=$G13, ROUND(ET13*$Q13, 2), "")</f>
        <v/>
      </c>
      <c r="FC13" s="9">
        <f>IF(15&lt;=$G13, ET13+FB13, "")</f>
        <v/>
      </c>
      <c r="FD13" s="9">
        <f>IF(15&lt;=$G13, EX13+FB13, "")</f>
        <v/>
      </c>
      <c r="FE13" s="9">
        <f>IF(15&lt;=$G13, ($G13-15)*$N13, "")</f>
        <v/>
      </c>
      <c r="FF13" s="9">
        <f>IF(16&lt;=$G13, FA13, "")</f>
        <v/>
      </c>
      <c r="FG13" s="9">
        <f>IF(16&lt;=$G13, ROUND(FF13*$Q13, 2), "")</f>
        <v/>
      </c>
      <c r="FH13" s="9">
        <f>IF(16&lt;=$G13, $N13, "")</f>
        <v/>
      </c>
      <c r="FI13" s="9">
        <f>IF(16&lt;=$G13, FH13-FG13, "")</f>
        <v/>
      </c>
      <c r="FJ13" s="9">
        <f>IF(16&lt;=$G13, FF13-FI13, "")</f>
        <v/>
      </c>
      <c r="FK13" s="9">
        <f>IF(16&lt;=$G13, ROUND(FC13*$Q13, 2), "")</f>
        <v/>
      </c>
      <c r="FL13" s="9">
        <f>IF(16&lt;=$G13, FC13+FK13, "")</f>
        <v/>
      </c>
      <c r="FM13" s="9">
        <f>IF(16&lt;=$G13, FG13+FK13, "")</f>
        <v/>
      </c>
      <c r="FN13" s="9">
        <f>IF(16&lt;=$G13, ($G13-16)*$N13, "")</f>
        <v/>
      </c>
      <c r="FO13" s="9">
        <f>IF(17&lt;=$G13, FJ13, "")</f>
        <v/>
      </c>
      <c r="FP13" s="9">
        <f>IF(17&lt;=$G13, ROUND(FO13*$Q13, 2), "")</f>
        <v/>
      </c>
      <c r="FQ13" s="9">
        <f>IF(17&lt;=$G13, $N13, "")</f>
        <v/>
      </c>
      <c r="FR13" s="9">
        <f>IF(17&lt;=$G13, FQ13-FP13, "")</f>
        <v/>
      </c>
      <c r="FS13" s="9">
        <f>IF(17&lt;=$G13, FO13-FR13, "")</f>
        <v/>
      </c>
      <c r="FT13" s="9">
        <f>IF(17&lt;=$G13, ROUND(FL13*$Q13, 2), "")</f>
        <v/>
      </c>
      <c r="FU13" s="9">
        <f>IF(17&lt;=$G13, FL13+FT13, "")</f>
        <v/>
      </c>
      <c r="FV13" s="9">
        <f>IF(17&lt;=$G13, FP13+FT13, "")</f>
        <v/>
      </c>
      <c r="FW13" s="9">
        <f>IF(17&lt;=$G13, ($G13-17)*$N13, "")</f>
        <v/>
      </c>
      <c r="FX13" s="9">
        <f>IF(18&lt;=$G13, FS13, "")</f>
        <v/>
      </c>
      <c r="FY13" s="9">
        <f>IF(18&lt;=$G13, ROUND(FX13*$Q13, 2), "")</f>
        <v/>
      </c>
      <c r="FZ13" s="9">
        <f>IF(18&lt;=$G13, $N13, "")</f>
        <v/>
      </c>
      <c r="GA13" s="9">
        <f>IF(18&lt;=$G13, FZ13-FY13, "")</f>
        <v/>
      </c>
      <c r="GB13" s="9">
        <f>IF(18&lt;=$G13, FX13-GA13, "")</f>
        <v/>
      </c>
      <c r="GC13" s="9">
        <f>IF(18&lt;=$G13, ROUND(FU13*$Q13, 2), "")</f>
        <v/>
      </c>
      <c r="GD13" s="9">
        <f>IF(18&lt;=$G13, FU13+GC13, "")</f>
        <v/>
      </c>
      <c r="GE13" s="9">
        <f>IF(18&lt;=$G13, FY13+GC13, "")</f>
        <v/>
      </c>
      <c r="GF13" s="9">
        <f>IF(18&lt;=$G13, ($G13-18)*$N13, "")</f>
        <v/>
      </c>
      <c r="GG13" s="9">
        <f>IF(19&lt;=$G13, GB13, "")</f>
        <v/>
      </c>
      <c r="GH13" s="9">
        <f>IF(19&lt;=$G13, ROUND(GG13*$Q13, 2), "")</f>
        <v/>
      </c>
      <c r="GI13" s="9">
        <f>IF(19&lt;=$G13, $N13, "")</f>
        <v/>
      </c>
      <c r="GJ13" s="9">
        <f>IF(19&lt;=$G13, GI13-GH13, "")</f>
        <v/>
      </c>
      <c r="GK13" s="9">
        <f>IF(19&lt;=$G13, GG13-GJ13, "")</f>
        <v/>
      </c>
      <c r="GL13" s="9">
        <f>IF(19&lt;=$G13, ROUND(GD13*$Q13, 2), "")</f>
        <v/>
      </c>
      <c r="GM13" s="9">
        <f>IF(19&lt;=$G13, GD13+GL13, "")</f>
        <v/>
      </c>
      <c r="GN13" s="9">
        <f>IF(19&lt;=$G13, GH13+GL13, "")</f>
        <v/>
      </c>
      <c r="GO13" s="9">
        <f>IF(19&lt;=$G13, ($G13-19)*$N13, "")</f>
        <v/>
      </c>
      <c r="GP13" s="9">
        <f>IF(20&lt;=$G13, GK13, "")</f>
        <v/>
      </c>
      <c r="GQ13" s="9">
        <f>IF(20&lt;=$G13, ROUND(GP13*$Q13, 2), "")</f>
        <v/>
      </c>
      <c r="GR13" s="9">
        <f>IF(20&lt;=$G13, $N13, "")</f>
        <v/>
      </c>
      <c r="GS13" s="9">
        <f>IF(20&lt;=$G13, GR13-GQ13, "")</f>
        <v/>
      </c>
      <c r="GT13" s="9">
        <f>IF(20&lt;=$G13, GP13-GS13, "")</f>
        <v/>
      </c>
      <c r="GU13" s="9">
        <f>IF(20&lt;=$G13, ROUND(GM13*$Q13, 2), "")</f>
        <v/>
      </c>
      <c r="GV13" s="9">
        <f>IF(20&lt;=$G13, GM13+GU13, "")</f>
        <v/>
      </c>
      <c r="GW13" s="9">
        <f>IF(20&lt;=$G13, GQ13+GU13, "")</f>
        <v/>
      </c>
      <c r="GX13" s="9">
        <f>IF(20&lt;=$G13, ($G13-20)*$N13, "")</f>
        <v/>
      </c>
      <c r="GY13" s="9">
        <f>IF(21&lt;=$G13, GT13, "")</f>
        <v/>
      </c>
      <c r="GZ13" s="9">
        <f>IF(21&lt;=$G13, ROUND(GY13*$Q13, 2), "")</f>
        <v/>
      </c>
      <c r="HA13" s="9">
        <f>IF(21&lt;=$G13, $N13, "")</f>
        <v/>
      </c>
      <c r="HB13" s="9">
        <f>IF(21&lt;=$G13, HA13-GZ13, "")</f>
        <v/>
      </c>
      <c r="HC13" s="9">
        <f>IF(21&lt;=$G13, GY13-HB13, "")</f>
        <v/>
      </c>
      <c r="HD13" s="9">
        <f>IF(21&lt;=$G13, ROUND(GV13*$Q13, 2), "")</f>
        <v/>
      </c>
      <c r="HE13" s="9">
        <f>IF(21&lt;=$G13, GV13+HD13, "")</f>
        <v/>
      </c>
      <c r="HF13" s="9">
        <f>IF(21&lt;=$G13, GZ13+HD13, "")</f>
        <v/>
      </c>
      <c r="HG13" s="9">
        <f>IF(21&lt;=$G13, ($G13-21)*$N13, "")</f>
        <v/>
      </c>
      <c r="HH13" s="9">
        <f>IF(22&lt;=$G13, HC13, "")</f>
        <v/>
      </c>
      <c r="HI13" s="9">
        <f>IF(22&lt;=$G13, ROUND(HH13*$Q13, 2), "")</f>
        <v/>
      </c>
      <c r="HJ13" s="9">
        <f>IF(22&lt;=$G13, $N13, "")</f>
        <v/>
      </c>
      <c r="HK13" s="9">
        <f>IF(22&lt;=$G13, HJ13-HI13, "")</f>
        <v/>
      </c>
      <c r="HL13" s="9">
        <f>IF(22&lt;=$G13, HH13-HK13, "")</f>
        <v/>
      </c>
      <c r="HM13" s="9">
        <f>IF(22&lt;=$G13, ROUND(HE13*$Q13, 2), "")</f>
        <v/>
      </c>
      <c r="HN13" s="9">
        <f>IF(22&lt;=$G13, HE13+HM13, "")</f>
        <v/>
      </c>
      <c r="HO13" s="9">
        <f>IF(22&lt;=$G13, HI13+HM13, "")</f>
        <v/>
      </c>
      <c r="HP13" s="9">
        <f>IF(22&lt;=$G13, ($G13-22)*$N13, "")</f>
        <v/>
      </c>
      <c r="HQ13" s="9">
        <f>IF(23&lt;=$G13, HL13, "")</f>
        <v/>
      </c>
      <c r="HR13" s="9">
        <f>IF(23&lt;=$G13, ROUND(HQ13*$Q13, 2), "")</f>
        <v/>
      </c>
      <c r="HS13" s="9">
        <f>IF(23&lt;=$G13, $N13, "")</f>
        <v/>
      </c>
      <c r="HT13" s="9">
        <f>IF(23&lt;=$G13, HS13-HR13, "")</f>
        <v/>
      </c>
      <c r="HU13" s="9">
        <f>IF(23&lt;=$G13, HQ13-HT13, "")</f>
        <v/>
      </c>
      <c r="HV13" s="9">
        <f>IF(23&lt;=$G13, ROUND(HN13*$Q13, 2), "")</f>
        <v/>
      </c>
      <c r="HW13" s="9">
        <f>IF(23&lt;=$G13, HN13+HV13, "")</f>
        <v/>
      </c>
      <c r="HX13" s="9">
        <f>IF(23&lt;=$G13, HR13+HV13, "")</f>
        <v/>
      </c>
      <c r="HY13" s="9">
        <f>IF(23&lt;=$G13, ($G13-23)*$N13, "")</f>
        <v/>
      </c>
      <c r="HZ13" s="9">
        <f>IF(24&lt;=$G13, HU13, "")</f>
        <v/>
      </c>
      <c r="IA13" s="9">
        <f>IF(24&lt;=$G13, ROUND(HZ13*$Q13, 2), "")</f>
        <v/>
      </c>
      <c r="IB13" s="9">
        <f>IF(24&lt;=$G13, $N13, "")</f>
        <v/>
      </c>
      <c r="IC13" s="9">
        <f>IF(24&lt;=$G13, IB13-IA13, "")</f>
        <v/>
      </c>
      <c r="ID13" s="9">
        <f>IF(24&lt;=$G13, HZ13-IC13, "")</f>
        <v/>
      </c>
      <c r="IE13" s="9">
        <f>IF(24&lt;=$G13, ROUND(HW13*$Q13, 2), "")</f>
        <v/>
      </c>
      <c r="IF13" s="9">
        <f>IF(24&lt;=$G13, HW13+IE13, "")</f>
        <v/>
      </c>
      <c r="IG13" s="9">
        <f>IF(24&lt;=$G13, IA13+IE13, "")</f>
        <v/>
      </c>
      <c r="IH13" s="9">
        <f>IF(24&lt;=$G13, ($G13-24)*$N13, "")</f>
        <v/>
      </c>
      <c r="II13" s="9">
        <f>IF(25&lt;=$G13, ID13, "")</f>
        <v/>
      </c>
      <c r="IJ13" s="9">
        <f>IF(25&lt;=$G13, ROUND(II13*$Q13, 2), "")</f>
        <v/>
      </c>
      <c r="IK13" s="9">
        <f>IF(25&lt;=$G13, $N13, "")</f>
        <v/>
      </c>
      <c r="IL13" s="9">
        <f>IF(25&lt;=$G13, IK13-IJ13, "")</f>
        <v/>
      </c>
      <c r="IM13" s="9">
        <f>IF(25&lt;=$G13, II13-IL13, "")</f>
        <v/>
      </c>
      <c r="IN13" s="9">
        <f>IF(25&lt;=$G13, ROUND(IF13*$Q13, 2), "")</f>
        <v/>
      </c>
      <c r="IO13" s="9">
        <f>IF(25&lt;=$G13, IF13+IN13, "")</f>
        <v/>
      </c>
      <c r="IP13" s="9">
        <f>IF(25&lt;=$G13, IJ13+IN13, "")</f>
        <v/>
      </c>
      <c r="IQ13" s="9">
        <f>IF(25&lt;=$G13, ($G13-25)*$N13, "")</f>
        <v/>
      </c>
      <c r="IR13" s="9">
        <f>IF(26&lt;=$G13, IM13, "")</f>
        <v/>
      </c>
      <c r="IS13" s="9">
        <f>IF(26&lt;=$G13, ROUND(IR13*$Q13, 2), "")</f>
        <v/>
      </c>
      <c r="IT13" s="9">
        <f>IF(26&lt;=$G13, $N13, "")</f>
        <v/>
      </c>
      <c r="IU13" s="9">
        <f>IF(26&lt;=$G13, IT13-IS13, "")</f>
        <v/>
      </c>
      <c r="IV13" s="9">
        <f>IF(26&lt;=$G13, IR13-IU13, "")</f>
        <v/>
      </c>
      <c r="IW13" s="9">
        <f>IF(26&lt;=$G13, ROUND(IO13*$Q13, 2), "")</f>
        <v/>
      </c>
      <c r="IX13" s="9">
        <f>IF(26&lt;=$G13, IO13+IW13, "")</f>
        <v/>
      </c>
      <c r="IY13" s="9">
        <f>IF(26&lt;=$G13, IS13+IW13, "")</f>
        <v/>
      </c>
      <c r="IZ13" s="9">
        <f>IF(26&lt;=$G13, ($G13-26)*$N13, "")</f>
        <v/>
      </c>
      <c r="JA13" s="9">
        <f>IF(27&lt;=$G13, IV13, "")</f>
        <v/>
      </c>
      <c r="JB13" s="9">
        <f>IF(27&lt;=$G13, ROUND(JA13*$Q13, 2), "")</f>
        <v/>
      </c>
      <c r="JC13" s="9">
        <f>IF(27&lt;=$G13, $N13, "")</f>
        <v/>
      </c>
      <c r="JD13" s="9">
        <f>IF(27&lt;=$G13, JC13-JB13, "")</f>
        <v/>
      </c>
      <c r="JE13" s="9">
        <f>IF(27&lt;=$G13, JA13-JD13, "")</f>
        <v/>
      </c>
      <c r="JF13" s="9">
        <f>IF(27&lt;=$G13, ROUND(IX13*$Q13, 2), "")</f>
        <v/>
      </c>
      <c r="JG13" s="9">
        <f>IF(27&lt;=$G13, IX13+JF13, "")</f>
        <v/>
      </c>
      <c r="JH13" s="9">
        <f>IF(27&lt;=$G13, JB13+JF13, "")</f>
        <v/>
      </c>
      <c r="JI13" s="9">
        <f>IF(27&lt;=$G13, ($G13-27)*$N13, "")</f>
        <v/>
      </c>
      <c r="JJ13" s="9">
        <f>IF(28&lt;=$G13, JE13, "")</f>
        <v/>
      </c>
      <c r="JK13" s="9">
        <f>IF(28&lt;=$G13, ROUND(JJ13*$Q13, 2), "")</f>
        <v/>
      </c>
      <c r="JL13" s="9">
        <f>IF(28&lt;=$G13, $N13, "")</f>
        <v/>
      </c>
      <c r="JM13" s="9">
        <f>IF(28&lt;=$G13, JL13-JK13, "")</f>
        <v/>
      </c>
      <c r="JN13" s="9">
        <f>IF(28&lt;=$G13, JJ13-JM13, "")</f>
        <v/>
      </c>
      <c r="JO13" s="9">
        <f>IF(28&lt;=$G13, ROUND(JG13*$Q13, 2), "")</f>
        <v/>
      </c>
      <c r="JP13" s="9">
        <f>IF(28&lt;=$G13, JG13+JO13, "")</f>
        <v/>
      </c>
      <c r="JQ13" s="9">
        <f>IF(28&lt;=$G13, JK13+JO13, "")</f>
        <v/>
      </c>
      <c r="JR13" s="9">
        <f>IF(28&lt;=$G13, ($G13-28)*$N13, "")</f>
        <v/>
      </c>
      <c r="JS13" s="9">
        <f>IF(29&lt;=$G13, JN13, "")</f>
        <v/>
      </c>
      <c r="JT13" s="9">
        <f>IF(29&lt;=$G13, ROUND(JS13*$Q13, 2), "")</f>
        <v/>
      </c>
      <c r="JU13" s="9">
        <f>IF(29&lt;=$G13, $N13, "")</f>
        <v/>
      </c>
      <c r="JV13" s="9">
        <f>IF(29&lt;=$G13, JU13-JT13, "")</f>
        <v/>
      </c>
      <c r="JW13" s="9">
        <f>IF(29&lt;=$G13, JS13-JV13, "")</f>
        <v/>
      </c>
      <c r="JX13" s="9">
        <f>IF(29&lt;=$G13, ROUND(JP13*$Q13, 2), "")</f>
        <v/>
      </c>
      <c r="JY13" s="9">
        <f>IF(29&lt;=$G13, JP13+JX13, "")</f>
        <v/>
      </c>
      <c r="JZ13" s="9">
        <f>IF(29&lt;=$G13, JT13+JX13, "")</f>
        <v/>
      </c>
      <c r="KA13" s="9">
        <f>IF(29&lt;=$G13, ($G13-29)*$N13, "")</f>
        <v/>
      </c>
      <c r="KB13" s="9">
        <f>IF(30&lt;=$G13, JW13, "")</f>
        <v/>
      </c>
      <c r="KC13" s="9">
        <f>IF(30&lt;=$G13, ROUND(KB13*$Q13, 2), "")</f>
        <v/>
      </c>
      <c r="KD13" s="9">
        <f>IF(30&lt;=$G13, $N13, "")</f>
        <v/>
      </c>
      <c r="KE13" s="9">
        <f>IF(30&lt;=$G13, KD13-KC13, "")</f>
        <v/>
      </c>
      <c r="KF13" s="9">
        <f>IF(30&lt;=$G13, KB13-KE13, "")</f>
        <v/>
      </c>
      <c r="KG13" s="9">
        <f>IF(30&lt;=$G13, ROUND(JY13*$Q13, 2), "")</f>
        <v/>
      </c>
      <c r="KH13" s="9">
        <f>IF(30&lt;=$G13, JY13+KG13, "")</f>
        <v/>
      </c>
      <c r="KI13" s="9">
        <f>IF(30&lt;=$G13, KC13+KG13, "")</f>
        <v/>
      </c>
      <c r="KJ13" s="9">
        <f>IF(30&lt;=$G13, ($G13-30)*$N13, "")</f>
        <v/>
      </c>
      <c r="KK13" s="9">
        <f>IF(31&lt;=$G13, KF13, "")</f>
        <v/>
      </c>
      <c r="KL13" s="9">
        <f>IF(31&lt;=$G13, ROUND(KK13*$Q13, 2), "")</f>
        <v/>
      </c>
      <c r="KM13" s="9">
        <f>IF(31&lt;=$G13, $N13, "")</f>
        <v/>
      </c>
      <c r="KN13" s="9">
        <f>IF(31&lt;=$G13, KM13-KL13, "")</f>
        <v/>
      </c>
      <c r="KO13" s="9">
        <f>IF(31&lt;=$G13, KK13-KN13, "")</f>
        <v/>
      </c>
      <c r="KP13" s="9">
        <f>IF(31&lt;=$G13, ROUND(KH13*$Q13, 2), "")</f>
        <v/>
      </c>
      <c r="KQ13" s="9">
        <f>IF(31&lt;=$G13, KH13+KP13, "")</f>
        <v/>
      </c>
      <c r="KR13" s="9">
        <f>IF(31&lt;=$G13, KL13+KP13, "")</f>
        <v/>
      </c>
      <c r="KS13" s="9">
        <f>IF(31&lt;=$G13, ($G13-31)*$N13, "")</f>
        <v/>
      </c>
      <c r="KT13" s="9">
        <f>IF(32&lt;=$G13, KO13, "")</f>
        <v/>
      </c>
      <c r="KU13" s="9">
        <f>IF(32&lt;=$G13, ROUND(KT13*$Q13, 2), "")</f>
        <v/>
      </c>
      <c r="KV13" s="9">
        <f>IF(32&lt;=$G13, $N13, "")</f>
        <v/>
      </c>
      <c r="KW13" s="9">
        <f>IF(32&lt;=$G13, KV13-KU13, "")</f>
        <v/>
      </c>
      <c r="KX13" s="9">
        <f>IF(32&lt;=$G13, KT13-KW13, "")</f>
        <v/>
      </c>
      <c r="KY13" s="9">
        <f>IF(32&lt;=$G13, ROUND(KQ13*$Q13, 2), "")</f>
        <v/>
      </c>
      <c r="KZ13" s="9">
        <f>IF(32&lt;=$G13, KQ13+KY13, "")</f>
        <v/>
      </c>
      <c r="LA13" s="9">
        <f>IF(32&lt;=$G13, KU13+KY13, "")</f>
        <v/>
      </c>
      <c r="LB13" s="9">
        <f>IF(32&lt;=$G13, ($G13-32)*$N13, "")</f>
        <v/>
      </c>
      <c r="LC13" s="9">
        <f>IF(33&lt;=$G13, KX13, "")</f>
        <v/>
      </c>
      <c r="LD13" s="9">
        <f>IF(33&lt;=$G13, ROUND(LC13*$Q13, 2), "")</f>
        <v/>
      </c>
      <c r="LE13" s="9">
        <f>IF(33&lt;=$G13, $N13, "")</f>
        <v/>
      </c>
      <c r="LF13" s="9">
        <f>IF(33&lt;=$G13, LE13-LD13, "")</f>
        <v/>
      </c>
      <c r="LG13" s="9">
        <f>IF(33&lt;=$G13, LC13-LF13, "")</f>
        <v/>
      </c>
      <c r="LH13" s="9">
        <f>IF(33&lt;=$G13, ROUND(KZ13*$Q13, 2), "")</f>
        <v/>
      </c>
      <c r="LI13" s="9">
        <f>IF(33&lt;=$G13, KZ13+LH13, "")</f>
        <v/>
      </c>
      <c r="LJ13" s="9">
        <f>IF(33&lt;=$G13, LD13+LH13, "")</f>
        <v/>
      </c>
      <c r="LK13" s="9">
        <f>IF(33&lt;=$G13, ($G13-33)*$N13, "")</f>
        <v/>
      </c>
      <c r="LL13" s="9">
        <f>IF(34&lt;=$G13, LG13, "")</f>
        <v/>
      </c>
      <c r="LM13" s="9">
        <f>IF(34&lt;=$G13, ROUND(LL13*$Q13, 2), "")</f>
        <v/>
      </c>
      <c r="LN13" s="9">
        <f>IF(34&lt;=$G13, $N13, "")</f>
        <v/>
      </c>
      <c r="LO13" s="9">
        <f>IF(34&lt;=$G13, LN13-LM13, "")</f>
        <v/>
      </c>
      <c r="LP13" s="9">
        <f>IF(34&lt;=$G13, LL13-LO13, "")</f>
        <v/>
      </c>
      <c r="LQ13" s="9">
        <f>IF(34&lt;=$G13, ROUND(LI13*$Q13, 2), "")</f>
        <v/>
      </c>
      <c r="LR13" s="9">
        <f>IF(34&lt;=$G13, LI13+LQ13, "")</f>
        <v/>
      </c>
      <c r="LS13" s="9">
        <f>IF(34&lt;=$G13, LM13+LQ13, "")</f>
        <v/>
      </c>
      <c r="LT13" s="9">
        <f>IF(34&lt;=$G13, ($G13-34)*$N13, "")</f>
        <v/>
      </c>
      <c r="LU13" s="9">
        <f>IF(35&lt;=$G13, LP13, "")</f>
        <v/>
      </c>
      <c r="LV13" s="9">
        <f>IF(35&lt;=$G13, ROUND(LU13*$Q13, 2), "")</f>
        <v/>
      </c>
      <c r="LW13" s="9">
        <f>IF(35&lt;=$G13, $N13, "")</f>
        <v/>
      </c>
      <c r="LX13" s="9">
        <f>IF(35&lt;=$G13, LW13-LV13, "")</f>
        <v/>
      </c>
      <c r="LY13" s="9">
        <f>IF(35&lt;=$G13, LU13-LX13, "")</f>
        <v/>
      </c>
      <c r="LZ13" s="9">
        <f>IF(35&lt;=$G13, ROUND(LR13*$Q13, 2), "")</f>
        <v/>
      </c>
      <c r="MA13" s="9">
        <f>IF(35&lt;=$G13, LR13+LZ13, "")</f>
        <v/>
      </c>
      <c r="MB13" s="9">
        <f>IF(35&lt;=$G13, LV13+LZ13, "")</f>
        <v/>
      </c>
      <c r="MC13" s="9">
        <f>IF(35&lt;=$G13, ($G13-35)*$N13, "")</f>
        <v/>
      </c>
      <c r="MD13" s="9">
        <f>IF(36&lt;=$G13, LY13, "")</f>
        <v/>
      </c>
      <c r="ME13" s="9">
        <f>IF(36&lt;=$G13, ROUND(MD13*$Q13, 2), "")</f>
        <v/>
      </c>
      <c r="MF13" s="9">
        <f>IF(36&lt;=$G13, $N13, "")</f>
        <v/>
      </c>
      <c r="MG13" s="9">
        <f>IF(36&lt;=$G13, MF13-ME13, "")</f>
        <v/>
      </c>
      <c r="MH13" s="9">
        <f>IF(36&lt;=$G13, MD13-MG13, "")</f>
        <v/>
      </c>
      <c r="MI13" s="9">
        <f>IF(36&lt;=$G13, ROUND(MA13*$Q13, 2), "")</f>
        <v/>
      </c>
      <c r="MJ13" s="9">
        <f>IF(36&lt;=$G13, MA13+MI13, "")</f>
        <v/>
      </c>
      <c r="MK13" s="9">
        <f>IF(36&lt;=$G13, ME13+MI13, "")</f>
        <v/>
      </c>
      <c r="ML13" s="9">
        <f>IF(36&lt;=$G13, ($G13-36)*$N13, "")</f>
        <v/>
      </c>
      <c r="MM13" s="9">
        <f>IF(37&lt;=$G13, MH13, "")</f>
        <v/>
      </c>
      <c r="MN13" s="9">
        <f>IF(37&lt;=$G13, ROUND(MM13*$Q13, 2), "")</f>
        <v/>
      </c>
      <c r="MO13" s="9">
        <f>IF(37&lt;=$G13, $N13, "")</f>
        <v/>
      </c>
      <c r="MP13" s="9">
        <f>IF(37&lt;=$G13, MO13-MN13, "")</f>
        <v/>
      </c>
      <c r="MQ13" s="9">
        <f>IF(37&lt;=$G13, MM13-MP13, "")</f>
        <v/>
      </c>
      <c r="MR13" s="9">
        <f>IF(37&lt;=$G13, ROUND(MJ13*$Q13, 2), "")</f>
        <v/>
      </c>
      <c r="MS13" s="9">
        <f>IF(37&lt;=$G13, MJ13+MR13, "")</f>
        <v/>
      </c>
      <c r="MT13" s="9">
        <f>IF(37&lt;=$G13, MN13+MR13, "")</f>
        <v/>
      </c>
      <c r="MU13" s="9">
        <f>IF(37&lt;=$G13, ($G13-37)*$N13, "")</f>
        <v/>
      </c>
      <c r="MV13" s="9">
        <f>IF(38&lt;=$G13, MQ13, "")</f>
        <v/>
      </c>
      <c r="MW13" s="9">
        <f>IF(38&lt;=$G13, ROUND(MV13*$Q13, 2), "")</f>
        <v/>
      </c>
      <c r="MX13" s="9">
        <f>IF(38&lt;=$G13, $N13, "")</f>
        <v/>
      </c>
      <c r="MY13" s="9">
        <f>IF(38&lt;=$G13, MX13-MW13, "")</f>
        <v/>
      </c>
      <c r="MZ13" s="9">
        <f>IF(38&lt;=$G13, MV13-MY13, "")</f>
        <v/>
      </c>
      <c r="NA13" s="9">
        <f>IF(38&lt;=$G13, ROUND(MS13*$Q13, 2), "")</f>
        <v/>
      </c>
      <c r="NB13" s="9">
        <f>IF(38&lt;=$G13, MS13+NA13, "")</f>
        <v/>
      </c>
      <c r="NC13" s="9">
        <f>IF(38&lt;=$G13, MW13+NA13, "")</f>
        <v/>
      </c>
      <c r="ND13" s="9">
        <f>IF(38&lt;=$G13, ($G13-38)*$N13, "")</f>
        <v/>
      </c>
      <c r="NE13" s="9">
        <f>IF(39&lt;=$G13, MZ13, "")</f>
        <v/>
      </c>
      <c r="NF13" s="9">
        <f>IF(39&lt;=$G13, ROUND(NE13*$Q13, 2), "")</f>
        <v/>
      </c>
      <c r="NG13" s="9">
        <f>IF(39&lt;=$G13, $N13, "")</f>
        <v/>
      </c>
      <c r="NH13" s="9">
        <f>IF(39&lt;=$G13, NG13-NF13, "")</f>
        <v/>
      </c>
      <c r="NI13" s="9">
        <f>IF(39&lt;=$G13, NE13-NH13, "")</f>
        <v/>
      </c>
      <c r="NJ13" s="9">
        <f>IF(39&lt;=$G13, ROUND(NB13*$Q13, 2), "")</f>
        <v/>
      </c>
      <c r="NK13" s="9">
        <f>IF(39&lt;=$G13, NB13+NJ13, "")</f>
        <v/>
      </c>
      <c r="NL13" s="9">
        <f>IF(39&lt;=$G13, NF13+NJ13, "")</f>
        <v/>
      </c>
      <c r="NM13" s="9">
        <f>IF(39&lt;=$G13, ($G13-39)*$N13, "")</f>
        <v/>
      </c>
      <c r="NN13" s="9">
        <f>IF(40&lt;=$G13, NI13, "")</f>
        <v/>
      </c>
      <c r="NO13" s="9">
        <f>IF(40&lt;=$G13, ROUND(NN13*$Q13, 2), "")</f>
        <v/>
      </c>
      <c r="NP13" s="9">
        <f>IF(40&lt;=$G13, $N13, "")</f>
        <v/>
      </c>
      <c r="NQ13" s="9">
        <f>IF(40&lt;=$G13, NP13-NO13, "")</f>
        <v/>
      </c>
      <c r="NR13" s="9">
        <f>IF(40&lt;=$G13, NN13-NQ13, "")</f>
        <v/>
      </c>
      <c r="NS13" s="9">
        <f>IF(40&lt;=$G13, ROUND(NK13*$Q13, 2), "")</f>
        <v/>
      </c>
      <c r="NT13" s="9">
        <f>IF(40&lt;=$G13, NK13+NS13, "")</f>
        <v/>
      </c>
      <c r="NU13" s="9">
        <f>IF(40&lt;=$G13, NO13+NS13, "")</f>
        <v/>
      </c>
      <c r="NV13" s="9">
        <f>IF(40&lt;=$G13, ($G13-40)*$N13, "")</f>
        <v/>
      </c>
      <c r="NW13" s="9">
        <f>IF(41&lt;=$G13, NR13, "")</f>
        <v/>
      </c>
      <c r="NX13" s="9">
        <f>IF(41&lt;=$G13, ROUND(NW13*$Q13, 2), "")</f>
        <v/>
      </c>
      <c r="NY13" s="9">
        <f>IF(41&lt;=$G13, $N13, "")</f>
        <v/>
      </c>
      <c r="NZ13" s="9">
        <f>IF(41&lt;=$G13, NY13-NX13, "")</f>
        <v/>
      </c>
      <c r="OA13" s="9">
        <f>IF(41&lt;=$G13, NW13-NZ13, "")</f>
        <v/>
      </c>
      <c r="OB13" s="9">
        <f>IF(41&lt;=$G13, ROUND(NT13*$Q13, 2), "")</f>
        <v/>
      </c>
      <c r="OC13" s="9">
        <f>IF(41&lt;=$G13, NT13+OB13, "")</f>
        <v/>
      </c>
      <c r="OD13" s="9">
        <f>IF(41&lt;=$G13, NX13+OB13, "")</f>
        <v/>
      </c>
      <c r="OE13" s="9">
        <f>IF(41&lt;=$G13, ($G13-41)*$N13, "")</f>
        <v/>
      </c>
      <c r="OF13" s="9">
        <f>IF(42&lt;=$G13, OA13, "")</f>
        <v/>
      </c>
      <c r="OG13" s="9">
        <f>IF(42&lt;=$G13, ROUND(OF13*$Q13, 2), "")</f>
        <v/>
      </c>
      <c r="OH13" s="9">
        <f>IF(42&lt;=$G13, $N13, "")</f>
        <v/>
      </c>
      <c r="OI13" s="9">
        <f>IF(42&lt;=$G13, OH13-OG13, "")</f>
        <v/>
      </c>
      <c r="OJ13" s="9">
        <f>IF(42&lt;=$G13, OF13-OI13, "")</f>
        <v/>
      </c>
      <c r="OK13" s="9">
        <f>IF(42&lt;=$G13, ROUND(OC13*$Q13, 2), "")</f>
        <v/>
      </c>
      <c r="OL13" s="9">
        <f>IF(42&lt;=$G13, OC13+OK13, "")</f>
        <v/>
      </c>
      <c r="OM13" s="9">
        <f>IF(42&lt;=$G13, OG13+OK13, "")</f>
        <v/>
      </c>
      <c r="ON13" s="9">
        <f>IF(42&lt;=$G13, ($G13-42)*$N13, "")</f>
        <v/>
      </c>
      <c r="OO13" s="9">
        <f>IF(43&lt;=$G13, OJ13, "")</f>
        <v/>
      </c>
      <c r="OP13" s="9">
        <f>IF(43&lt;=$G13, ROUND(OO13*$Q13, 2), "")</f>
        <v/>
      </c>
      <c r="OQ13" s="9">
        <f>IF(43&lt;=$G13, $N13, "")</f>
        <v/>
      </c>
      <c r="OR13" s="9">
        <f>IF(43&lt;=$G13, OQ13-OP13, "")</f>
        <v/>
      </c>
      <c r="OS13" s="9">
        <f>IF(43&lt;=$G13, OO13-OR13, "")</f>
        <v/>
      </c>
      <c r="OT13" s="9">
        <f>IF(43&lt;=$G13, ROUND(OL13*$Q13, 2), "")</f>
        <v/>
      </c>
      <c r="OU13" s="9">
        <f>IF(43&lt;=$G13, OL13+OT13, "")</f>
        <v/>
      </c>
      <c r="OV13" s="9">
        <f>IF(43&lt;=$G13, OP13+OT13, "")</f>
        <v/>
      </c>
      <c r="OW13" s="9">
        <f>IF(43&lt;=$G13, ($G13-43)*$N13, "")</f>
        <v/>
      </c>
      <c r="OX13" s="9">
        <f>IF(44&lt;=$G13, OS13, "")</f>
        <v/>
      </c>
      <c r="OY13" s="9">
        <f>IF(44&lt;=$G13, ROUND(OX13*$Q13, 2), "")</f>
        <v/>
      </c>
      <c r="OZ13" s="9">
        <f>IF(44&lt;=$G13, $N13, "")</f>
        <v/>
      </c>
      <c r="PA13" s="9">
        <f>IF(44&lt;=$G13, OZ13-OY13, "")</f>
        <v/>
      </c>
      <c r="PB13" s="9">
        <f>IF(44&lt;=$G13, OX13-PA13, "")</f>
        <v/>
      </c>
      <c r="PC13" s="9">
        <f>IF(44&lt;=$G13, ROUND(OU13*$Q13, 2), "")</f>
        <v/>
      </c>
      <c r="PD13" s="9">
        <f>IF(44&lt;=$G13, OU13+PC13, "")</f>
        <v/>
      </c>
      <c r="PE13" s="9">
        <f>IF(44&lt;=$G13, OY13+PC13, "")</f>
        <v/>
      </c>
      <c r="PF13" s="9">
        <f>IF(44&lt;=$G13, ($G13-44)*$N13, "")</f>
        <v/>
      </c>
      <c r="PG13" s="9">
        <f>IF(45&lt;=$G13, PB13, "")</f>
        <v/>
      </c>
      <c r="PH13" s="9">
        <f>IF(45&lt;=$G13, ROUND(PG13*$Q13, 2), "")</f>
        <v/>
      </c>
      <c r="PI13" s="9">
        <f>IF(45&lt;=$G13, $N13, "")</f>
        <v/>
      </c>
      <c r="PJ13" s="9">
        <f>IF(45&lt;=$G13, PI13-PH13, "")</f>
        <v/>
      </c>
      <c r="PK13" s="9">
        <f>IF(45&lt;=$G13, PG13-PJ13, "")</f>
        <v/>
      </c>
      <c r="PL13" s="9">
        <f>IF(45&lt;=$G13, ROUND(PD13*$Q13, 2), "")</f>
        <v/>
      </c>
      <c r="PM13" s="9">
        <f>IF(45&lt;=$G13, PD13+PL13, "")</f>
        <v/>
      </c>
      <c r="PN13" s="9">
        <f>IF(45&lt;=$G13, PH13+PL13, "")</f>
        <v/>
      </c>
      <c r="PO13" s="9">
        <f>IF(45&lt;=$G13, ($G13-45)*$N13, "")</f>
        <v/>
      </c>
      <c r="PP13" s="9">
        <f>IF(46&lt;=$G13, PK13, "")</f>
        <v/>
      </c>
      <c r="PQ13" s="9">
        <f>IF(46&lt;=$G13, ROUND(PP13*$Q13, 2), "")</f>
        <v/>
      </c>
      <c r="PR13" s="9">
        <f>IF(46&lt;=$G13, $N13, "")</f>
        <v/>
      </c>
      <c r="PS13" s="9">
        <f>IF(46&lt;=$G13, PR13-PQ13, "")</f>
        <v/>
      </c>
      <c r="PT13" s="9">
        <f>IF(46&lt;=$G13, PP13-PS13, "")</f>
        <v/>
      </c>
      <c r="PU13" s="9">
        <f>IF(46&lt;=$G13, ROUND(PM13*$Q13, 2), "")</f>
        <v/>
      </c>
      <c r="PV13" s="9">
        <f>IF(46&lt;=$G13, PM13+PU13, "")</f>
        <v/>
      </c>
      <c r="PW13" s="9">
        <f>IF(46&lt;=$G13, PQ13+PU13, "")</f>
        <v/>
      </c>
      <c r="PX13" s="9">
        <f>IF(46&lt;=$G13, ($G13-46)*$N13, "")</f>
        <v/>
      </c>
      <c r="PY13" s="9">
        <f>IF(47&lt;=$G13, PT13, "")</f>
        <v/>
      </c>
      <c r="PZ13" s="9">
        <f>IF(47&lt;=$G13, ROUND(PY13*$Q13, 2), "")</f>
        <v/>
      </c>
      <c r="QA13" s="9">
        <f>IF(47&lt;=$G13, $N13, "")</f>
        <v/>
      </c>
      <c r="QB13" s="9">
        <f>IF(47&lt;=$G13, QA13-PZ13, "")</f>
        <v/>
      </c>
      <c r="QC13" s="9">
        <f>IF(47&lt;=$G13, PY13-QB13, "")</f>
        <v/>
      </c>
      <c r="QD13" s="9">
        <f>IF(47&lt;=$G13, ROUND(PV13*$Q13, 2), "")</f>
        <v/>
      </c>
      <c r="QE13" s="9">
        <f>IF(47&lt;=$G13, PV13+QD13, "")</f>
        <v/>
      </c>
      <c r="QF13" s="9">
        <f>IF(47&lt;=$G13, PZ13+QD13, "")</f>
        <v/>
      </c>
      <c r="QG13" s="9">
        <f>IF(47&lt;=$G13, ($G13-47)*$N13, "")</f>
        <v/>
      </c>
      <c r="QH13" s="9">
        <f>IF(48&lt;=$G13, QC13, "")</f>
        <v/>
      </c>
      <c r="QI13" s="9">
        <f>IF(48&lt;=$G13, ROUND(QH13*$Q13, 2), "")</f>
        <v/>
      </c>
      <c r="QJ13" s="9">
        <f>IF(48&lt;=$G13, $N13, "")</f>
        <v/>
      </c>
      <c r="QK13" s="9">
        <f>IF(48&lt;=$G13, QJ13-QI13, "")</f>
        <v/>
      </c>
      <c r="QL13" s="9">
        <f>IF(48&lt;=$G13, QH13-QK13, "")</f>
        <v/>
      </c>
      <c r="QM13" s="9">
        <f>IF(48&lt;=$G13, ROUND(QE13*$Q13, 2), "")</f>
        <v/>
      </c>
      <c r="QN13" s="9">
        <f>IF(48&lt;=$G13, QE13+QM13, "")</f>
        <v/>
      </c>
      <c r="QO13" s="9">
        <f>IF(48&lt;=$G13, QI13+QM13, "")</f>
        <v/>
      </c>
      <c r="QP13" s="9">
        <f>IF(48&lt;=$G13, ($G13-48)*$N13, "")</f>
        <v/>
      </c>
    </row>
    <row r="14">
      <c r="A14" s="12" t="inlineStr">
        <is>
          <t>0524-0007</t>
        </is>
      </c>
      <c r="B14" s="13" t="inlineStr">
        <is>
          <t>Lider En Derecho De Via y Construcción SA DE CV</t>
        </is>
      </c>
      <c r="C14" s="13" t="inlineStr">
        <is>
          <t>L200 Gls</t>
        </is>
      </c>
      <c r="D14" s="12" t="inlineStr">
        <is>
          <t>ACTIVO</t>
        </is>
      </c>
      <c r="E14" s="12" t="inlineStr">
        <is>
          <t>2025-08-15</t>
        </is>
      </c>
      <c r="F14" s="12" t="inlineStr">
        <is>
          <t>2027-08-15</t>
        </is>
      </c>
      <c r="G14" s="14" t="n">
        <v>24</v>
      </c>
      <c r="H14" s="15" t="n">
        <v>649987.0699999999</v>
      </c>
      <c r="I14" s="16" t="n">
        <v>0.1</v>
      </c>
      <c r="J14" s="15">
        <f>ROUND(H14*I14, 2)</f>
        <v/>
      </c>
      <c r="K14" s="15">
        <f>ROUND(H14-J14, 2)</f>
        <v/>
      </c>
      <c r="L14" s="16" t="n">
        <v>0</v>
      </c>
      <c r="M14" s="15">
        <f>ROUND(H14*L14, 2)</f>
        <v/>
      </c>
      <c r="N14" s="15" t="n">
        <v>27206.74</v>
      </c>
      <c r="O14" s="16" t="n">
        <v>0.3</v>
      </c>
      <c r="P14" s="15">
        <f>ROUND(H14*O14, 2)</f>
        <v/>
      </c>
      <c r="Q14" s="17" t="n">
        <v>0.02620493</v>
      </c>
      <c r="R14" s="17">
        <f>RATE(G14, -N14, K14, -P14)</f>
        <v/>
      </c>
      <c r="S14" s="17">
        <f>ROUND(Q14*12, 8)</f>
        <v/>
      </c>
      <c r="T14" s="17">
        <f>ROUND(((1+Q14)^12)-1, 8)</f>
        <v/>
      </c>
      <c r="U14" s="15">
        <f>ROUND(PV(Q14, G14, 0, -P14), 2)</f>
        <v/>
      </c>
      <c r="V14" s="15">
        <f>SUMIF($AA$4:$QP$4, "Interes_Leasing", AA14:QP14)</f>
        <v/>
      </c>
      <c r="W14" s="15">
        <f>SUMIF($AA$4:$QP$4, "Interes_Residual", AA14:QP14)</f>
        <v/>
      </c>
      <c r="X14" s="15">
        <f>ROUND(V14+W14, 2)</f>
        <v/>
      </c>
      <c r="Y14" s="15">
        <f>ROUND((N14*G14+P14+M14)-K14, 2)</f>
        <v/>
      </c>
      <c r="Z14" s="16">
        <f>ROUND(Y14/K14, 4)</f>
        <v/>
      </c>
      <c r="AA14" s="15">
        <f>IF(1&lt;=$G14, $K14, "")</f>
        <v/>
      </c>
      <c r="AB14" s="15">
        <f>IF(1&lt;=$G14, ROUND(AA14*$Q14, 2), "")</f>
        <v/>
      </c>
      <c r="AC14" s="15">
        <f>IF(1&lt;=$G14, $N14, "")</f>
        <v/>
      </c>
      <c r="AD14" s="15">
        <f>IF(1&lt;=$G14, AC14-AB14, "")</f>
        <v/>
      </c>
      <c r="AE14" s="15">
        <f>IF(1&lt;=$G14, AA14-AD14, "")</f>
        <v/>
      </c>
      <c r="AF14" s="15">
        <f>IF(1&lt;=$G14, ROUND($U14*$Q14, 2), "")</f>
        <v/>
      </c>
      <c r="AG14" s="15">
        <f>IF(1&lt;=$G14, $U14+AF14, "")</f>
        <v/>
      </c>
      <c r="AH14" s="15">
        <f>IF(1&lt;=$G14, AB14+AF14, "")</f>
        <v/>
      </c>
      <c r="AI14" s="15">
        <f>IF(1&lt;=$G14, ($G14-1)*$N14, "")</f>
        <v/>
      </c>
      <c r="AJ14" s="15">
        <f>IF(2&lt;=$G14, AE14, "")</f>
        <v/>
      </c>
      <c r="AK14" s="15">
        <f>IF(2&lt;=$G14, ROUND(AJ14*$Q14, 2), "")</f>
        <v/>
      </c>
      <c r="AL14" s="15">
        <f>IF(2&lt;=$G14, $N14, "")</f>
        <v/>
      </c>
      <c r="AM14" s="15">
        <f>IF(2&lt;=$G14, AL14-AK14, "")</f>
        <v/>
      </c>
      <c r="AN14" s="15">
        <f>IF(2&lt;=$G14, AJ14-AM14, "")</f>
        <v/>
      </c>
      <c r="AO14" s="15">
        <f>IF(2&lt;=$G14, ROUND(AG14*$Q14, 2), "")</f>
        <v/>
      </c>
      <c r="AP14" s="15">
        <f>IF(2&lt;=$G14, AG14+AO14, "")</f>
        <v/>
      </c>
      <c r="AQ14" s="15">
        <f>IF(2&lt;=$G14, AK14+AO14, "")</f>
        <v/>
      </c>
      <c r="AR14" s="15">
        <f>IF(2&lt;=$G14, ($G14-2)*$N14, "")</f>
        <v/>
      </c>
      <c r="AS14" s="15">
        <f>IF(3&lt;=$G14, AN14, "")</f>
        <v/>
      </c>
      <c r="AT14" s="15">
        <f>IF(3&lt;=$G14, ROUND(AS14*$Q14, 2), "")</f>
        <v/>
      </c>
      <c r="AU14" s="15">
        <f>IF(3&lt;=$G14, $N14, "")</f>
        <v/>
      </c>
      <c r="AV14" s="15">
        <f>IF(3&lt;=$G14, AU14-AT14, "")</f>
        <v/>
      </c>
      <c r="AW14" s="15">
        <f>IF(3&lt;=$G14, AS14-AV14, "")</f>
        <v/>
      </c>
      <c r="AX14" s="15">
        <f>IF(3&lt;=$G14, ROUND(AP14*$Q14, 2), "")</f>
        <v/>
      </c>
      <c r="AY14" s="15">
        <f>IF(3&lt;=$G14, AP14+AX14, "")</f>
        <v/>
      </c>
      <c r="AZ14" s="15">
        <f>IF(3&lt;=$G14, AT14+AX14, "")</f>
        <v/>
      </c>
      <c r="BA14" s="15">
        <f>IF(3&lt;=$G14, ($G14-3)*$N14, "")</f>
        <v/>
      </c>
      <c r="BB14" s="15">
        <f>IF(4&lt;=$G14, AW14, "")</f>
        <v/>
      </c>
      <c r="BC14" s="15">
        <f>IF(4&lt;=$G14, ROUND(BB14*$Q14, 2), "")</f>
        <v/>
      </c>
      <c r="BD14" s="15">
        <f>IF(4&lt;=$G14, $N14, "")</f>
        <v/>
      </c>
      <c r="BE14" s="15">
        <f>IF(4&lt;=$G14, BD14-BC14, "")</f>
        <v/>
      </c>
      <c r="BF14" s="15">
        <f>IF(4&lt;=$G14, BB14-BE14, "")</f>
        <v/>
      </c>
      <c r="BG14" s="15">
        <f>IF(4&lt;=$G14, ROUND(AY14*$Q14, 2), "")</f>
        <v/>
      </c>
      <c r="BH14" s="15">
        <f>IF(4&lt;=$G14, AY14+BG14, "")</f>
        <v/>
      </c>
      <c r="BI14" s="15">
        <f>IF(4&lt;=$G14, BC14+BG14, "")</f>
        <v/>
      </c>
      <c r="BJ14" s="15">
        <f>IF(4&lt;=$G14, ($G14-4)*$N14, "")</f>
        <v/>
      </c>
      <c r="BK14" s="15">
        <f>IF(5&lt;=$G14, BF14, "")</f>
        <v/>
      </c>
      <c r="BL14" s="15">
        <f>IF(5&lt;=$G14, ROUND(BK14*$Q14, 2), "")</f>
        <v/>
      </c>
      <c r="BM14" s="15">
        <f>IF(5&lt;=$G14, $N14, "")</f>
        <v/>
      </c>
      <c r="BN14" s="15">
        <f>IF(5&lt;=$G14, BM14-BL14, "")</f>
        <v/>
      </c>
      <c r="BO14" s="15">
        <f>IF(5&lt;=$G14, BK14-BN14, "")</f>
        <v/>
      </c>
      <c r="BP14" s="15">
        <f>IF(5&lt;=$G14, ROUND(BH14*$Q14, 2), "")</f>
        <v/>
      </c>
      <c r="BQ14" s="15">
        <f>IF(5&lt;=$G14, BH14+BP14, "")</f>
        <v/>
      </c>
      <c r="BR14" s="15">
        <f>IF(5&lt;=$G14, BL14+BP14, "")</f>
        <v/>
      </c>
      <c r="BS14" s="15">
        <f>IF(5&lt;=$G14, ($G14-5)*$N14, "")</f>
        <v/>
      </c>
      <c r="BT14" s="15">
        <f>IF(6&lt;=$G14, BO14, "")</f>
        <v/>
      </c>
      <c r="BU14" s="15">
        <f>IF(6&lt;=$G14, ROUND(BT14*$Q14, 2), "")</f>
        <v/>
      </c>
      <c r="BV14" s="15">
        <f>IF(6&lt;=$G14, $N14, "")</f>
        <v/>
      </c>
      <c r="BW14" s="15">
        <f>IF(6&lt;=$G14, BV14-BU14, "")</f>
        <v/>
      </c>
      <c r="BX14" s="15">
        <f>IF(6&lt;=$G14, BT14-BW14, "")</f>
        <v/>
      </c>
      <c r="BY14" s="15">
        <f>IF(6&lt;=$G14, ROUND(BQ14*$Q14, 2), "")</f>
        <v/>
      </c>
      <c r="BZ14" s="15">
        <f>IF(6&lt;=$G14, BQ14+BY14, "")</f>
        <v/>
      </c>
      <c r="CA14" s="15">
        <f>IF(6&lt;=$G14, BU14+BY14, "")</f>
        <v/>
      </c>
      <c r="CB14" s="15">
        <f>IF(6&lt;=$G14, ($G14-6)*$N14, "")</f>
        <v/>
      </c>
      <c r="CC14" s="15">
        <f>IF(7&lt;=$G14, BX14, "")</f>
        <v/>
      </c>
      <c r="CD14" s="15">
        <f>IF(7&lt;=$G14, ROUND(CC14*$Q14, 2), "")</f>
        <v/>
      </c>
      <c r="CE14" s="15">
        <f>IF(7&lt;=$G14, $N14, "")</f>
        <v/>
      </c>
      <c r="CF14" s="15">
        <f>IF(7&lt;=$G14, CE14-CD14, "")</f>
        <v/>
      </c>
      <c r="CG14" s="15">
        <f>IF(7&lt;=$G14, CC14-CF14, "")</f>
        <v/>
      </c>
      <c r="CH14" s="15">
        <f>IF(7&lt;=$G14, ROUND(BZ14*$Q14, 2), "")</f>
        <v/>
      </c>
      <c r="CI14" s="15">
        <f>IF(7&lt;=$G14, BZ14+CH14, "")</f>
        <v/>
      </c>
      <c r="CJ14" s="15">
        <f>IF(7&lt;=$G14, CD14+CH14, "")</f>
        <v/>
      </c>
      <c r="CK14" s="15">
        <f>IF(7&lt;=$G14, ($G14-7)*$N14, "")</f>
        <v/>
      </c>
      <c r="CL14" s="15">
        <f>IF(8&lt;=$G14, CG14, "")</f>
        <v/>
      </c>
      <c r="CM14" s="15">
        <f>IF(8&lt;=$G14, ROUND(CL14*$Q14, 2), "")</f>
        <v/>
      </c>
      <c r="CN14" s="15">
        <f>IF(8&lt;=$G14, $N14, "")</f>
        <v/>
      </c>
      <c r="CO14" s="15">
        <f>IF(8&lt;=$G14, CN14-CM14, "")</f>
        <v/>
      </c>
      <c r="CP14" s="15">
        <f>IF(8&lt;=$G14, CL14-CO14, "")</f>
        <v/>
      </c>
      <c r="CQ14" s="15">
        <f>IF(8&lt;=$G14, ROUND(CI14*$Q14, 2), "")</f>
        <v/>
      </c>
      <c r="CR14" s="15">
        <f>IF(8&lt;=$G14, CI14+CQ14, "")</f>
        <v/>
      </c>
      <c r="CS14" s="15">
        <f>IF(8&lt;=$G14, CM14+CQ14, "")</f>
        <v/>
      </c>
      <c r="CT14" s="15">
        <f>IF(8&lt;=$G14, ($G14-8)*$N14, "")</f>
        <v/>
      </c>
      <c r="CU14" s="15">
        <f>IF(9&lt;=$G14, CP14, "")</f>
        <v/>
      </c>
      <c r="CV14" s="15">
        <f>IF(9&lt;=$G14, ROUND(CU14*$Q14, 2), "")</f>
        <v/>
      </c>
      <c r="CW14" s="15">
        <f>IF(9&lt;=$G14, $N14, "")</f>
        <v/>
      </c>
      <c r="CX14" s="15">
        <f>IF(9&lt;=$G14, CW14-CV14, "")</f>
        <v/>
      </c>
      <c r="CY14" s="15">
        <f>IF(9&lt;=$G14, CU14-CX14, "")</f>
        <v/>
      </c>
      <c r="CZ14" s="15">
        <f>IF(9&lt;=$G14, ROUND(CR14*$Q14, 2), "")</f>
        <v/>
      </c>
      <c r="DA14" s="15">
        <f>IF(9&lt;=$G14, CR14+CZ14, "")</f>
        <v/>
      </c>
      <c r="DB14" s="15">
        <f>IF(9&lt;=$G14, CV14+CZ14, "")</f>
        <v/>
      </c>
      <c r="DC14" s="15">
        <f>IF(9&lt;=$G14, ($G14-9)*$N14, "")</f>
        <v/>
      </c>
      <c r="DD14" s="15">
        <f>IF(10&lt;=$G14, CY14, "")</f>
        <v/>
      </c>
      <c r="DE14" s="15">
        <f>IF(10&lt;=$G14, ROUND(DD14*$Q14, 2), "")</f>
        <v/>
      </c>
      <c r="DF14" s="15">
        <f>IF(10&lt;=$G14, $N14, "")</f>
        <v/>
      </c>
      <c r="DG14" s="15">
        <f>IF(10&lt;=$G14, DF14-DE14, "")</f>
        <v/>
      </c>
      <c r="DH14" s="15">
        <f>IF(10&lt;=$G14, DD14-DG14, "")</f>
        <v/>
      </c>
      <c r="DI14" s="15">
        <f>IF(10&lt;=$G14, ROUND(DA14*$Q14, 2), "")</f>
        <v/>
      </c>
      <c r="DJ14" s="15">
        <f>IF(10&lt;=$G14, DA14+DI14, "")</f>
        <v/>
      </c>
      <c r="DK14" s="15">
        <f>IF(10&lt;=$G14, DE14+DI14, "")</f>
        <v/>
      </c>
      <c r="DL14" s="15">
        <f>IF(10&lt;=$G14, ($G14-10)*$N14, "")</f>
        <v/>
      </c>
      <c r="DM14" s="15">
        <f>IF(11&lt;=$G14, DH14, "")</f>
        <v/>
      </c>
      <c r="DN14" s="15">
        <f>IF(11&lt;=$G14, ROUND(DM14*$Q14, 2), "")</f>
        <v/>
      </c>
      <c r="DO14" s="15">
        <f>IF(11&lt;=$G14, $N14, "")</f>
        <v/>
      </c>
      <c r="DP14" s="15">
        <f>IF(11&lt;=$G14, DO14-DN14, "")</f>
        <v/>
      </c>
      <c r="DQ14" s="15">
        <f>IF(11&lt;=$G14, DM14-DP14, "")</f>
        <v/>
      </c>
      <c r="DR14" s="15">
        <f>IF(11&lt;=$G14, ROUND(DJ14*$Q14, 2), "")</f>
        <v/>
      </c>
      <c r="DS14" s="15">
        <f>IF(11&lt;=$G14, DJ14+DR14, "")</f>
        <v/>
      </c>
      <c r="DT14" s="15">
        <f>IF(11&lt;=$G14, DN14+DR14, "")</f>
        <v/>
      </c>
      <c r="DU14" s="15">
        <f>IF(11&lt;=$G14, ($G14-11)*$N14, "")</f>
        <v/>
      </c>
      <c r="DV14" s="15">
        <f>IF(12&lt;=$G14, DQ14, "")</f>
        <v/>
      </c>
      <c r="DW14" s="15">
        <f>IF(12&lt;=$G14, ROUND(DV14*$Q14, 2), "")</f>
        <v/>
      </c>
      <c r="DX14" s="15">
        <f>IF(12&lt;=$G14, $N14, "")</f>
        <v/>
      </c>
      <c r="DY14" s="15">
        <f>IF(12&lt;=$G14, DX14-DW14, "")</f>
        <v/>
      </c>
      <c r="DZ14" s="15">
        <f>IF(12&lt;=$G14, DV14-DY14, "")</f>
        <v/>
      </c>
      <c r="EA14" s="15">
        <f>IF(12&lt;=$G14, ROUND(DS14*$Q14, 2), "")</f>
        <v/>
      </c>
      <c r="EB14" s="15">
        <f>IF(12&lt;=$G14, DS14+EA14, "")</f>
        <v/>
      </c>
      <c r="EC14" s="15">
        <f>IF(12&lt;=$G14, DW14+EA14, "")</f>
        <v/>
      </c>
      <c r="ED14" s="15">
        <f>IF(12&lt;=$G14, ($G14-12)*$N14, "")</f>
        <v/>
      </c>
      <c r="EE14" s="15">
        <f>IF(13&lt;=$G14, DZ14, "")</f>
        <v/>
      </c>
      <c r="EF14" s="15">
        <f>IF(13&lt;=$G14, ROUND(EE14*$Q14, 2), "")</f>
        <v/>
      </c>
      <c r="EG14" s="15">
        <f>IF(13&lt;=$G14, $N14, "")</f>
        <v/>
      </c>
      <c r="EH14" s="15">
        <f>IF(13&lt;=$G14, EG14-EF14, "")</f>
        <v/>
      </c>
      <c r="EI14" s="15">
        <f>IF(13&lt;=$G14, EE14-EH14, "")</f>
        <v/>
      </c>
      <c r="EJ14" s="15">
        <f>IF(13&lt;=$G14, ROUND(EB14*$Q14, 2), "")</f>
        <v/>
      </c>
      <c r="EK14" s="15">
        <f>IF(13&lt;=$G14, EB14+EJ14, "")</f>
        <v/>
      </c>
      <c r="EL14" s="15">
        <f>IF(13&lt;=$G14, EF14+EJ14, "")</f>
        <v/>
      </c>
      <c r="EM14" s="15">
        <f>IF(13&lt;=$G14, ($G14-13)*$N14, "")</f>
        <v/>
      </c>
      <c r="EN14" s="15">
        <f>IF(14&lt;=$G14, EI14, "")</f>
        <v/>
      </c>
      <c r="EO14" s="15">
        <f>IF(14&lt;=$G14, ROUND(EN14*$Q14, 2), "")</f>
        <v/>
      </c>
      <c r="EP14" s="15">
        <f>IF(14&lt;=$G14, $N14, "")</f>
        <v/>
      </c>
      <c r="EQ14" s="15">
        <f>IF(14&lt;=$G14, EP14-EO14, "")</f>
        <v/>
      </c>
      <c r="ER14" s="15">
        <f>IF(14&lt;=$G14, EN14-EQ14, "")</f>
        <v/>
      </c>
      <c r="ES14" s="15">
        <f>IF(14&lt;=$G14, ROUND(EK14*$Q14, 2), "")</f>
        <v/>
      </c>
      <c r="ET14" s="15">
        <f>IF(14&lt;=$G14, EK14+ES14, "")</f>
        <v/>
      </c>
      <c r="EU14" s="15">
        <f>IF(14&lt;=$G14, EO14+ES14, "")</f>
        <v/>
      </c>
      <c r="EV14" s="15">
        <f>IF(14&lt;=$G14, ($G14-14)*$N14, "")</f>
        <v/>
      </c>
      <c r="EW14" s="15">
        <f>IF(15&lt;=$G14, ER14, "")</f>
        <v/>
      </c>
      <c r="EX14" s="15">
        <f>IF(15&lt;=$G14, ROUND(EW14*$Q14, 2), "")</f>
        <v/>
      </c>
      <c r="EY14" s="15">
        <f>IF(15&lt;=$G14, $N14, "")</f>
        <v/>
      </c>
      <c r="EZ14" s="15">
        <f>IF(15&lt;=$G14, EY14-EX14, "")</f>
        <v/>
      </c>
      <c r="FA14" s="15">
        <f>IF(15&lt;=$G14, EW14-EZ14, "")</f>
        <v/>
      </c>
      <c r="FB14" s="15">
        <f>IF(15&lt;=$G14, ROUND(ET14*$Q14, 2), "")</f>
        <v/>
      </c>
      <c r="FC14" s="15">
        <f>IF(15&lt;=$G14, ET14+FB14, "")</f>
        <v/>
      </c>
      <c r="FD14" s="15">
        <f>IF(15&lt;=$G14, EX14+FB14, "")</f>
        <v/>
      </c>
      <c r="FE14" s="15">
        <f>IF(15&lt;=$G14, ($G14-15)*$N14, "")</f>
        <v/>
      </c>
      <c r="FF14" s="15">
        <f>IF(16&lt;=$G14, FA14, "")</f>
        <v/>
      </c>
      <c r="FG14" s="15">
        <f>IF(16&lt;=$G14, ROUND(FF14*$Q14, 2), "")</f>
        <v/>
      </c>
      <c r="FH14" s="15">
        <f>IF(16&lt;=$G14, $N14, "")</f>
        <v/>
      </c>
      <c r="FI14" s="15">
        <f>IF(16&lt;=$G14, FH14-FG14, "")</f>
        <v/>
      </c>
      <c r="FJ14" s="15">
        <f>IF(16&lt;=$G14, FF14-FI14, "")</f>
        <v/>
      </c>
      <c r="FK14" s="15">
        <f>IF(16&lt;=$G14, ROUND(FC14*$Q14, 2), "")</f>
        <v/>
      </c>
      <c r="FL14" s="15">
        <f>IF(16&lt;=$G14, FC14+FK14, "")</f>
        <v/>
      </c>
      <c r="FM14" s="15">
        <f>IF(16&lt;=$G14, FG14+FK14, "")</f>
        <v/>
      </c>
      <c r="FN14" s="15">
        <f>IF(16&lt;=$G14, ($G14-16)*$N14, "")</f>
        <v/>
      </c>
      <c r="FO14" s="15">
        <f>IF(17&lt;=$G14, FJ14, "")</f>
        <v/>
      </c>
      <c r="FP14" s="15">
        <f>IF(17&lt;=$G14, ROUND(FO14*$Q14, 2), "")</f>
        <v/>
      </c>
      <c r="FQ14" s="15">
        <f>IF(17&lt;=$G14, $N14, "")</f>
        <v/>
      </c>
      <c r="FR14" s="15">
        <f>IF(17&lt;=$G14, FQ14-FP14, "")</f>
        <v/>
      </c>
      <c r="FS14" s="15">
        <f>IF(17&lt;=$G14, FO14-FR14, "")</f>
        <v/>
      </c>
      <c r="FT14" s="15">
        <f>IF(17&lt;=$G14, ROUND(FL14*$Q14, 2), "")</f>
        <v/>
      </c>
      <c r="FU14" s="15">
        <f>IF(17&lt;=$G14, FL14+FT14, "")</f>
        <v/>
      </c>
      <c r="FV14" s="15">
        <f>IF(17&lt;=$G14, FP14+FT14, "")</f>
        <v/>
      </c>
      <c r="FW14" s="15">
        <f>IF(17&lt;=$G14, ($G14-17)*$N14, "")</f>
        <v/>
      </c>
      <c r="FX14" s="15">
        <f>IF(18&lt;=$G14, FS14, "")</f>
        <v/>
      </c>
      <c r="FY14" s="15">
        <f>IF(18&lt;=$G14, ROUND(FX14*$Q14, 2), "")</f>
        <v/>
      </c>
      <c r="FZ14" s="15">
        <f>IF(18&lt;=$G14, $N14, "")</f>
        <v/>
      </c>
      <c r="GA14" s="15">
        <f>IF(18&lt;=$G14, FZ14-FY14, "")</f>
        <v/>
      </c>
      <c r="GB14" s="15">
        <f>IF(18&lt;=$G14, FX14-GA14, "")</f>
        <v/>
      </c>
      <c r="GC14" s="15">
        <f>IF(18&lt;=$G14, ROUND(FU14*$Q14, 2), "")</f>
        <v/>
      </c>
      <c r="GD14" s="15">
        <f>IF(18&lt;=$G14, FU14+GC14, "")</f>
        <v/>
      </c>
      <c r="GE14" s="15">
        <f>IF(18&lt;=$G14, FY14+GC14, "")</f>
        <v/>
      </c>
      <c r="GF14" s="15">
        <f>IF(18&lt;=$G14, ($G14-18)*$N14, "")</f>
        <v/>
      </c>
      <c r="GG14" s="15">
        <f>IF(19&lt;=$G14, GB14, "")</f>
        <v/>
      </c>
      <c r="GH14" s="15">
        <f>IF(19&lt;=$G14, ROUND(GG14*$Q14, 2), "")</f>
        <v/>
      </c>
      <c r="GI14" s="15">
        <f>IF(19&lt;=$G14, $N14, "")</f>
        <v/>
      </c>
      <c r="GJ14" s="15">
        <f>IF(19&lt;=$G14, GI14-GH14, "")</f>
        <v/>
      </c>
      <c r="GK14" s="15">
        <f>IF(19&lt;=$G14, GG14-GJ14, "")</f>
        <v/>
      </c>
      <c r="GL14" s="15">
        <f>IF(19&lt;=$G14, ROUND(GD14*$Q14, 2), "")</f>
        <v/>
      </c>
      <c r="GM14" s="15">
        <f>IF(19&lt;=$G14, GD14+GL14, "")</f>
        <v/>
      </c>
      <c r="GN14" s="15">
        <f>IF(19&lt;=$G14, GH14+GL14, "")</f>
        <v/>
      </c>
      <c r="GO14" s="15">
        <f>IF(19&lt;=$G14, ($G14-19)*$N14, "")</f>
        <v/>
      </c>
      <c r="GP14" s="15">
        <f>IF(20&lt;=$G14, GK14, "")</f>
        <v/>
      </c>
      <c r="GQ14" s="15">
        <f>IF(20&lt;=$G14, ROUND(GP14*$Q14, 2), "")</f>
        <v/>
      </c>
      <c r="GR14" s="15">
        <f>IF(20&lt;=$G14, $N14, "")</f>
        <v/>
      </c>
      <c r="GS14" s="15">
        <f>IF(20&lt;=$G14, GR14-GQ14, "")</f>
        <v/>
      </c>
      <c r="GT14" s="15">
        <f>IF(20&lt;=$G14, GP14-GS14, "")</f>
        <v/>
      </c>
      <c r="GU14" s="15">
        <f>IF(20&lt;=$G14, ROUND(GM14*$Q14, 2), "")</f>
        <v/>
      </c>
      <c r="GV14" s="15">
        <f>IF(20&lt;=$G14, GM14+GU14, "")</f>
        <v/>
      </c>
      <c r="GW14" s="15">
        <f>IF(20&lt;=$G14, GQ14+GU14, "")</f>
        <v/>
      </c>
      <c r="GX14" s="15">
        <f>IF(20&lt;=$G14, ($G14-20)*$N14, "")</f>
        <v/>
      </c>
      <c r="GY14" s="15">
        <f>IF(21&lt;=$G14, GT14, "")</f>
        <v/>
      </c>
      <c r="GZ14" s="15">
        <f>IF(21&lt;=$G14, ROUND(GY14*$Q14, 2), "")</f>
        <v/>
      </c>
      <c r="HA14" s="15">
        <f>IF(21&lt;=$G14, $N14, "")</f>
        <v/>
      </c>
      <c r="HB14" s="15">
        <f>IF(21&lt;=$G14, HA14-GZ14, "")</f>
        <v/>
      </c>
      <c r="HC14" s="15">
        <f>IF(21&lt;=$G14, GY14-HB14, "")</f>
        <v/>
      </c>
      <c r="HD14" s="15">
        <f>IF(21&lt;=$G14, ROUND(GV14*$Q14, 2), "")</f>
        <v/>
      </c>
      <c r="HE14" s="15">
        <f>IF(21&lt;=$G14, GV14+HD14, "")</f>
        <v/>
      </c>
      <c r="HF14" s="15">
        <f>IF(21&lt;=$G14, GZ14+HD14, "")</f>
        <v/>
      </c>
      <c r="HG14" s="15">
        <f>IF(21&lt;=$G14, ($G14-21)*$N14, "")</f>
        <v/>
      </c>
      <c r="HH14" s="15">
        <f>IF(22&lt;=$G14, HC14, "")</f>
        <v/>
      </c>
      <c r="HI14" s="15">
        <f>IF(22&lt;=$G14, ROUND(HH14*$Q14, 2), "")</f>
        <v/>
      </c>
      <c r="HJ14" s="15">
        <f>IF(22&lt;=$G14, $N14, "")</f>
        <v/>
      </c>
      <c r="HK14" s="15">
        <f>IF(22&lt;=$G14, HJ14-HI14, "")</f>
        <v/>
      </c>
      <c r="HL14" s="15">
        <f>IF(22&lt;=$G14, HH14-HK14, "")</f>
        <v/>
      </c>
      <c r="HM14" s="15">
        <f>IF(22&lt;=$G14, ROUND(HE14*$Q14, 2), "")</f>
        <v/>
      </c>
      <c r="HN14" s="15">
        <f>IF(22&lt;=$G14, HE14+HM14, "")</f>
        <v/>
      </c>
      <c r="HO14" s="15">
        <f>IF(22&lt;=$G14, HI14+HM14, "")</f>
        <v/>
      </c>
      <c r="HP14" s="15">
        <f>IF(22&lt;=$G14, ($G14-22)*$N14, "")</f>
        <v/>
      </c>
      <c r="HQ14" s="15">
        <f>IF(23&lt;=$G14, HL14, "")</f>
        <v/>
      </c>
      <c r="HR14" s="15">
        <f>IF(23&lt;=$G14, ROUND(HQ14*$Q14, 2), "")</f>
        <v/>
      </c>
      <c r="HS14" s="15">
        <f>IF(23&lt;=$G14, $N14, "")</f>
        <v/>
      </c>
      <c r="HT14" s="15">
        <f>IF(23&lt;=$G14, HS14-HR14, "")</f>
        <v/>
      </c>
      <c r="HU14" s="15">
        <f>IF(23&lt;=$G14, HQ14-HT14, "")</f>
        <v/>
      </c>
      <c r="HV14" s="15">
        <f>IF(23&lt;=$G14, ROUND(HN14*$Q14, 2), "")</f>
        <v/>
      </c>
      <c r="HW14" s="15">
        <f>IF(23&lt;=$G14, HN14+HV14, "")</f>
        <v/>
      </c>
      <c r="HX14" s="15">
        <f>IF(23&lt;=$G14, HR14+HV14, "")</f>
        <v/>
      </c>
      <c r="HY14" s="15">
        <f>IF(23&lt;=$G14, ($G14-23)*$N14, "")</f>
        <v/>
      </c>
      <c r="HZ14" s="15">
        <f>IF(24&lt;=$G14, HU14, "")</f>
        <v/>
      </c>
      <c r="IA14" s="15">
        <f>IF(24&lt;=$G14, ROUND(HZ14*$Q14, 2), "")</f>
        <v/>
      </c>
      <c r="IB14" s="15">
        <f>IF(24&lt;=$G14, $N14, "")</f>
        <v/>
      </c>
      <c r="IC14" s="15">
        <f>IF(24&lt;=$G14, IB14-IA14, "")</f>
        <v/>
      </c>
      <c r="ID14" s="15">
        <f>IF(24&lt;=$G14, HZ14-IC14, "")</f>
        <v/>
      </c>
      <c r="IE14" s="15">
        <f>IF(24&lt;=$G14, ROUND(HW14*$Q14, 2), "")</f>
        <v/>
      </c>
      <c r="IF14" s="15">
        <f>IF(24&lt;=$G14, HW14+IE14, "")</f>
        <v/>
      </c>
      <c r="IG14" s="15">
        <f>IF(24&lt;=$G14, IA14+IE14, "")</f>
        <v/>
      </c>
      <c r="IH14" s="15">
        <f>IF(24&lt;=$G14, ($G14-24)*$N14, "")</f>
        <v/>
      </c>
      <c r="II14" s="15">
        <f>IF(25&lt;=$G14, ID14, "")</f>
        <v/>
      </c>
      <c r="IJ14" s="15">
        <f>IF(25&lt;=$G14, ROUND(II14*$Q14, 2), "")</f>
        <v/>
      </c>
      <c r="IK14" s="15">
        <f>IF(25&lt;=$G14, $N14, "")</f>
        <v/>
      </c>
      <c r="IL14" s="15">
        <f>IF(25&lt;=$G14, IK14-IJ14, "")</f>
        <v/>
      </c>
      <c r="IM14" s="15">
        <f>IF(25&lt;=$G14, II14-IL14, "")</f>
        <v/>
      </c>
      <c r="IN14" s="15">
        <f>IF(25&lt;=$G14, ROUND(IF14*$Q14, 2), "")</f>
        <v/>
      </c>
      <c r="IO14" s="15">
        <f>IF(25&lt;=$G14, IF14+IN14, "")</f>
        <v/>
      </c>
      <c r="IP14" s="15">
        <f>IF(25&lt;=$G14, IJ14+IN14, "")</f>
        <v/>
      </c>
      <c r="IQ14" s="15">
        <f>IF(25&lt;=$G14, ($G14-25)*$N14, "")</f>
        <v/>
      </c>
      <c r="IR14" s="15">
        <f>IF(26&lt;=$G14, IM14, "")</f>
        <v/>
      </c>
      <c r="IS14" s="15">
        <f>IF(26&lt;=$G14, ROUND(IR14*$Q14, 2), "")</f>
        <v/>
      </c>
      <c r="IT14" s="15">
        <f>IF(26&lt;=$G14, $N14, "")</f>
        <v/>
      </c>
      <c r="IU14" s="15">
        <f>IF(26&lt;=$G14, IT14-IS14, "")</f>
        <v/>
      </c>
      <c r="IV14" s="15">
        <f>IF(26&lt;=$G14, IR14-IU14, "")</f>
        <v/>
      </c>
      <c r="IW14" s="15">
        <f>IF(26&lt;=$G14, ROUND(IO14*$Q14, 2), "")</f>
        <v/>
      </c>
      <c r="IX14" s="15">
        <f>IF(26&lt;=$G14, IO14+IW14, "")</f>
        <v/>
      </c>
      <c r="IY14" s="15">
        <f>IF(26&lt;=$G14, IS14+IW14, "")</f>
        <v/>
      </c>
      <c r="IZ14" s="15">
        <f>IF(26&lt;=$G14, ($G14-26)*$N14, "")</f>
        <v/>
      </c>
      <c r="JA14" s="15">
        <f>IF(27&lt;=$G14, IV14, "")</f>
        <v/>
      </c>
      <c r="JB14" s="15">
        <f>IF(27&lt;=$G14, ROUND(JA14*$Q14, 2), "")</f>
        <v/>
      </c>
      <c r="JC14" s="15">
        <f>IF(27&lt;=$G14, $N14, "")</f>
        <v/>
      </c>
      <c r="JD14" s="15">
        <f>IF(27&lt;=$G14, JC14-JB14, "")</f>
        <v/>
      </c>
      <c r="JE14" s="15">
        <f>IF(27&lt;=$G14, JA14-JD14, "")</f>
        <v/>
      </c>
      <c r="JF14" s="15">
        <f>IF(27&lt;=$G14, ROUND(IX14*$Q14, 2), "")</f>
        <v/>
      </c>
      <c r="JG14" s="15">
        <f>IF(27&lt;=$G14, IX14+JF14, "")</f>
        <v/>
      </c>
      <c r="JH14" s="15">
        <f>IF(27&lt;=$G14, JB14+JF14, "")</f>
        <v/>
      </c>
      <c r="JI14" s="15">
        <f>IF(27&lt;=$G14, ($G14-27)*$N14, "")</f>
        <v/>
      </c>
      <c r="JJ14" s="15">
        <f>IF(28&lt;=$G14, JE14, "")</f>
        <v/>
      </c>
      <c r="JK14" s="15">
        <f>IF(28&lt;=$G14, ROUND(JJ14*$Q14, 2), "")</f>
        <v/>
      </c>
      <c r="JL14" s="15">
        <f>IF(28&lt;=$G14, $N14, "")</f>
        <v/>
      </c>
      <c r="JM14" s="15">
        <f>IF(28&lt;=$G14, JL14-JK14, "")</f>
        <v/>
      </c>
      <c r="JN14" s="15">
        <f>IF(28&lt;=$G14, JJ14-JM14, "")</f>
        <v/>
      </c>
      <c r="JO14" s="15">
        <f>IF(28&lt;=$G14, ROUND(JG14*$Q14, 2), "")</f>
        <v/>
      </c>
      <c r="JP14" s="15">
        <f>IF(28&lt;=$G14, JG14+JO14, "")</f>
        <v/>
      </c>
      <c r="JQ14" s="15">
        <f>IF(28&lt;=$G14, JK14+JO14, "")</f>
        <v/>
      </c>
      <c r="JR14" s="15">
        <f>IF(28&lt;=$G14, ($G14-28)*$N14, "")</f>
        <v/>
      </c>
      <c r="JS14" s="15">
        <f>IF(29&lt;=$G14, JN14, "")</f>
        <v/>
      </c>
      <c r="JT14" s="15">
        <f>IF(29&lt;=$G14, ROUND(JS14*$Q14, 2), "")</f>
        <v/>
      </c>
      <c r="JU14" s="15">
        <f>IF(29&lt;=$G14, $N14, "")</f>
        <v/>
      </c>
      <c r="JV14" s="15">
        <f>IF(29&lt;=$G14, JU14-JT14, "")</f>
        <v/>
      </c>
      <c r="JW14" s="15">
        <f>IF(29&lt;=$G14, JS14-JV14, "")</f>
        <v/>
      </c>
      <c r="JX14" s="15">
        <f>IF(29&lt;=$G14, ROUND(JP14*$Q14, 2), "")</f>
        <v/>
      </c>
      <c r="JY14" s="15">
        <f>IF(29&lt;=$G14, JP14+JX14, "")</f>
        <v/>
      </c>
      <c r="JZ14" s="15">
        <f>IF(29&lt;=$G14, JT14+JX14, "")</f>
        <v/>
      </c>
      <c r="KA14" s="15">
        <f>IF(29&lt;=$G14, ($G14-29)*$N14, "")</f>
        <v/>
      </c>
      <c r="KB14" s="15">
        <f>IF(30&lt;=$G14, JW14, "")</f>
        <v/>
      </c>
      <c r="KC14" s="15">
        <f>IF(30&lt;=$G14, ROUND(KB14*$Q14, 2), "")</f>
        <v/>
      </c>
      <c r="KD14" s="15">
        <f>IF(30&lt;=$G14, $N14, "")</f>
        <v/>
      </c>
      <c r="KE14" s="15">
        <f>IF(30&lt;=$G14, KD14-KC14, "")</f>
        <v/>
      </c>
      <c r="KF14" s="15">
        <f>IF(30&lt;=$G14, KB14-KE14, "")</f>
        <v/>
      </c>
      <c r="KG14" s="15">
        <f>IF(30&lt;=$G14, ROUND(JY14*$Q14, 2), "")</f>
        <v/>
      </c>
      <c r="KH14" s="15">
        <f>IF(30&lt;=$G14, JY14+KG14, "")</f>
        <v/>
      </c>
      <c r="KI14" s="15">
        <f>IF(30&lt;=$G14, KC14+KG14, "")</f>
        <v/>
      </c>
      <c r="KJ14" s="15">
        <f>IF(30&lt;=$G14, ($G14-30)*$N14, "")</f>
        <v/>
      </c>
      <c r="KK14" s="15">
        <f>IF(31&lt;=$G14, KF14, "")</f>
        <v/>
      </c>
      <c r="KL14" s="15">
        <f>IF(31&lt;=$G14, ROUND(KK14*$Q14, 2), "")</f>
        <v/>
      </c>
      <c r="KM14" s="15">
        <f>IF(31&lt;=$G14, $N14, "")</f>
        <v/>
      </c>
      <c r="KN14" s="15">
        <f>IF(31&lt;=$G14, KM14-KL14, "")</f>
        <v/>
      </c>
      <c r="KO14" s="15">
        <f>IF(31&lt;=$G14, KK14-KN14, "")</f>
        <v/>
      </c>
      <c r="KP14" s="15">
        <f>IF(31&lt;=$G14, ROUND(KH14*$Q14, 2), "")</f>
        <v/>
      </c>
      <c r="KQ14" s="15">
        <f>IF(31&lt;=$G14, KH14+KP14, "")</f>
        <v/>
      </c>
      <c r="KR14" s="15">
        <f>IF(31&lt;=$G14, KL14+KP14, "")</f>
        <v/>
      </c>
      <c r="KS14" s="15">
        <f>IF(31&lt;=$G14, ($G14-31)*$N14, "")</f>
        <v/>
      </c>
      <c r="KT14" s="15">
        <f>IF(32&lt;=$G14, KO14, "")</f>
        <v/>
      </c>
      <c r="KU14" s="15">
        <f>IF(32&lt;=$G14, ROUND(KT14*$Q14, 2), "")</f>
        <v/>
      </c>
      <c r="KV14" s="15">
        <f>IF(32&lt;=$G14, $N14, "")</f>
        <v/>
      </c>
      <c r="KW14" s="15">
        <f>IF(32&lt;=$G14, KV14-KU14, "")</f>
        <v/>
      </c>
      <c r="KX14" s="15">
        <f>IF(32&lt;=$G14, KT14-KW14, "")</f>
        <v/>
      </c>
      <c r="KY14" s="15">
        <f>IF(32&lt;=$G14, ROUND(KQ14*$Q14, 2), "")</f>
        <v/>
      </c>
      <c r="KZ14" s="15">
        <f>IF(32&lt;=$G14, KQ14+KY14, "")</f>
        <v/>
      </c>
      <c r="LA14" s="15">
        <f>IF(32&lt;=$G14, KU14+KY14, "")</f>
        <v/>
      </c>
      <c r="LB14" s="15">
        <f>IF(32&lt;=$G14, ($G14-32)*$N14, "")</f>
        <v/>
      </c>
      <c r="LC14" s="15">
        <f>IF(33&lt;=$G14, KX14, "")</f>
        <v/>
      </c>
      <c r="LD14" s="15">
        <f>IF(33&lt;=$G14, ROUND(LC14*$Q14, 2), "")</f>
        <v/>
      </c>
      <c r="LE14" s="15">
        <f>IF(33&lt;=$G14, $N14, "")</f>
        <v/>
      </c>
      <c r="LF14" s="15">
        <f>IF(33&lt;=$G14, LE14-LD14, "")</f>
        <v/>
      </c>
      <c r="LG14" s="15">
        <f>IF(33&lt;=$G14, LC14-LF14, "")</f>
        <v/>
      </c>
      <c r="LH14" s="15">
        <f>IF(33&lt;=$G14, ROUND(KZ14*$Q14, 2), "")</f>
        <v/>
      </c>
      <c r="LI14" s="15">
        <f>IF(33&lt;=$G14, KZ14+LH14, "")</f>
        <v/>
      </c>
      <c r="LJ14" s="15">
        <f>IF(33&lt;=$G14, LD14+LH14, "")</f>
        <v/>
      </c>
      <c r="LK14" s="15">
        <f>IF(33&lt;=$G14, ($G14-33)*$N14, "")</f>
        <v/>
      </c>
      <c r="LL14" s="15">
        <f>IF(34&lt;=$G14, LG14, "")</f>
        <v/>
      </c>
      <c r="LM14" s="15">
        <f>IF(34&lt;=$G14, ROUND(LL14*$Q14, 2), "")</f>
        <v/>
      </c>
      <c r="LN14" s="15">
        <f>IF(34&lt;=$G14, $N14, "")</f>
        <v/>
      </c>
      <c r="LO14" s="15">
        <f>IF(34&lt;=$G14, LN14-LM14, "")</f>
        <v/>
      </c>
      <c r="LP14" s="15">
        <f>IF(34&lt;=$G14, LL14-LO14, "")</f>
        <v/>
      </c>
      <c r="LQ14" s="15">
        <f>IF(34&lt;=$G14, ROUND(LI14*$Q14, 2), "")</f>
        <v/>
      </c>
      <c r="LR14" s="15">
        <f>IF(34&lt;=$G14, LI14+LQ14, "")</f>
        <v/>
      </c>
      <c r="LS14" s="15">
        <f>IF(34&lt;=$G14, LM14+LQ14, "")</f>
        <v/>
      </c>
      <c r="LT14" s="15">
        <f>IF(34&lt;=$G14, ($G14-34)*$N14, "")</f>
        <v/>
      </c>
      <c r="LU14" s="15">
        <f>IF(35&lt;=$G14, LP14, "")</f>
        <v/>
      </c>
      <c r="LV14" s="15">
        <f>IF(35&lt;=$G14, ROUND(LU14*$Q14, 2), "")</f>
        <v/>
      </c>
      <c r="LW14" s="15">
        <f>IF(35&lt;=$G14, $N14, "")</f>
        <v/>
      </c>
      <c r="LX14" s="15">
        <f>IF(35&lt;=$G14, LW14-LV14, "")</f>
        <v/>
      </c>
      <c r="LY14" s="15">
        <f>IF(35&lt;=$G14, LU14-LX14, "")</f>
        <v/>
      </c>
      <c r="LZ14" s="15">
        <f>IF(35&lt;=$G14, ROUND(LR14*$Q14, 2), "")</f>
        <v/>
      </c>
      <c r="MA14" s="15">
        <f>IF(35&lt;=$G14, LR14+LZ14, "")</f>
        <v/>
      </c>
      <c r="MB14" s="15">
        <f>IF(35&lt;=$G14, LV14+LZ14, "")</f>
        <v/>
      </c>
      <c r="MC14" s="15">
        <f>IF(35&lt;=$G14, ($G14-35)*$N14, "")</f>
        <v/>
      </c>
      <c r="MD14" s="15">
        <f>IF(36&lt;=$G14, LY14, "")</f>
        <v/>
      </c>
      <c r="ME14" s="15">
        <f>IF(36&lt;=$G14, ROUND(MD14*$Q14, 2), "")</f>
        <v/>
      </c>
      <c r="MF14" s="15">
        <f>IF(36&lt;=$G14, $N14, "")</f>
        <v/>
      </c>
      <c r="MG14" s="15">
        <f>IF(36&lt;=$G14, MF14-ME14, "")</f>
        <v/>
      </c>
      <c r="MH14" s="15">
        <f>IF(36&lt;=$G14, MD14-MG14, "")</f>
        <v/>
      </c>
      <c r="MI14" s="15">
        <f>IF(36&lt;=$G14, ROUND(MA14*$Q14, 2), "")</f>
        <v/>
      </c>
      <c r="MJ14" s="15">
        <f>IF(36&lt;=$G14, MA14+MI14, "")</f>
        <v/>
      </c>
      <c r="MK14" s="15">
        <f>IF(36&lt;=$G14, ME14+MI14, "")</f>
        <v/>
      </c>
      <c r="ML14" s="15">
        <f>IF(36&lt;=$G14, ($G14-36)*$N14, "")</f>
        <v/>
      </c>
      <c r="MM14" s="15">
        <f>IF(37&lt;=$G14, MH14, "")</f>
        <v/>
      </c>
      <c r="MN14" s="15">
        <f>IF(37&lt;=$G14, ROUND(MM14*$Q14, 2), "")</f>
        <v/>
      </c>
      <c r="MO14" s="15">
        <f>IF(37&lt;=$G14, $N14, "")</f>
        <v/>
      </c>
      <c r="MP14" s="15">
        <f>IF(37&lt;=$G14, MO14-MN14, "")</f>
        <v/>
      </c>
      <c r="MQ14" s="15">
        <f>IF(37&lt;=$G14, MM14-MP14, "")</f>
        <v/>
      </c>
      <c r="MR14" s="15">
        <f>IF(37&lt;=$G14, ROUND(MJ14*$Q14, 2), "")</f>
        <v/>
      </c>
      <c r="MS14" s="15">
        <f>IF(37&lt;=$G14, MJ14+MR14, "")</f>
        <v/>
      </c>
      <c r="MT14" s="15">
        <f>IF(37&lt;=$G14, MN14+MR14, "")</f>
        <v/>
      </c>
      <c r="MU14" s="15">
        <f>IF(37&lt;=$G14, ($G14-37)*$N14, "")</f>
        <v/>
      </c>
      <c r="MV14" s="15">
        <f>IF(38&lt;=$G14, MQ14, "")</f>
        <v/>
      </c>
      <c r="MW14" s="15">
        <f>IF(38&lt;=$G14, ROUND(MV14*$Q14, 2), "")</f>
        <v/>
      </c>
      <c r="MX14" s="15">
        <f>IF(38&lt;=$G14, $N14, "")</f>
        <v/>
      </c>
      <c r="MY14" s="15">
        <f>IF(38&lt;=$G14, MX14-MW14, "")</f>
        <v/>
      </c>
      <c r="MZ14" s="15">
        <f>IF(38&lt;=$G14, MV14-MY14, "")</f>
        <v/>
      </c>
      <c r="NA14" s="15">
        <f>IF(38&lt;=$G14, ROUND(MS14*$Q14, 2), "")</f>
        <v/>
      </c>
      <c r="NB14" s="15">
        <f>IF(38&lt;=$G14, MS14+NA14, "")</f>
        <v/>
      </c>
      <c r="NC14" s="15">
        <f>IF(38&lt;=$G14, MW14+NA14, "")</f>
        <v/>
      </c>
      <c r="ND14" s="15">
        <f>IF(38&lt;=$G14, ($G14-38)*$N14, "")</f>
        <v/>
      </c>
      <c r="NE14" s="15">
        <f>IF(39&lt;=$G14, MZ14, "")</f>
        <v/>
      </c>
      <c r="NF14" s="15">
        <f>IF(39&lt;=$G14, ROUND(NE14*$Q14, 2), "")</f>
        <v/>
      </c>
      <c r="NG14" s="15">
        <f>IF(39&lt;=$G14, $N14, "")</f>
        <v/>
      </c>
      <c r="NH14" s="15">
        <f>IF(39&lt;=$G14, NG14-NF14, "")</f>
        <v/>
      </c>
      <c r="NI14" s="15">
        <f>IF(39&lt;=$G14, NE14-NH14, "")</f>
        <v/>
      </c>
      <c r="NJ14" s="15">
        <f>IF(39&lt;=$G14, ROUND(NB14*$Q14, 2), "")</f>
        <v/>
      </c>
      <c r="NK14" s="15">
        <f>IF(39&lt;=$G14, NB14+NJ14, "")</f>
        <v/>
      </c>
      <c r="NL14" s="15">
        <f>IF(39&lt;=$G14, NF14+NJ14, "")</f>
        <v/>
      </c>
      <c r="NM14" s="15">
        <f>IF(39&lt;=$G14, ($G14-39)*$N14, "")</f>
        <v/>
      </c>
      <c r="NN14" s="15">
        <f>IF(40&lt;=$G14, NI14, "")</f>
        <v/>
      </c>
      <c r="NO14" s="15">
        <f>IF(40&lt;=$G14, ROUND(NN14*$Q14, 2), "")</f>
        <v/>
      </c>
      <c r="NP14" s="15">
        <f>IF(40&lt;=$G14, $N14, "")</f>
        <v/>
      </c>
      <c r="NQ14" s="15">
        <f>IF(40&lt;=$G14, NP14-NO14, "")</f>
        <v/>
      </c>
      <c r="NR14" s="15">
        <f>IF(40&lt;=$G14, NN14-NQ14, "")</f>
        <v/>
      </c>
      <c r="NS14" s="15">
        <f>IF(40&lt;=$G14, ROUND(NK14*$Q14, 2), "")</f>
        <v/>
      </c>
      <c r="NT14" s="15">
        <f>IF(40&lt;=$G14, NK14+NS14, "")</f>
        <v/>
      </c>
      <c r="NU14" s="15">
        <f>IF(40&lt;=$G14, NO14+NS14, "")</f>
        <v/>
      </c>
      <c r="NV14" s="15">
        <f>IF(40&lt;=$G14, ($G14-40)*$N14, "")</f>
        <v/>
      </c>
      <c r="NW14" s="15">
        <f>IF(41&lt;=$G14, NR14, "")</f>
        <v/>
      </c>
      <c r="NX14" s="15">
        <f>IF(41&lt;=$G14, ROUND(NW14*$Q14, 2), "")</f>
        <v/>
      </c>
      <c r="NY14" s="15">
        <f>IF(41&lt;=$G14, $N14, "")</f>
        <v/>
      </c>
      <c r="NZ14" s="15">
        <f>IF(41&lt;=$G14, NY14-NX14, "")</f>
        <v/>
      </c>
      <c r="OA14" s="15">
        <f>IF(41&lt;=$G14, NW14-NZ14, "")</f>
        <v/>
      </c>
      <c r="OB14" s="15">
        <f>IF(41&lt;=$G14, ROUND(NT14*$Q14, 2), "")</f>
        <v/>
      </c>
      <c r="OC14" s="15">
        <f>IF(41&lt;=$G14, NT14+OB14, "")</f>
        <v/>
      </c>
      <c r="OD14" s="15">
        <f>IF(41&lt;=$G14, NX14+OB14, "")</f>
        <v/>
      </c>
      <c r="OE14" s="15">
        <f>IF(41&lt;=$G14, ($G14-41)*$N14, "")</f>
        <v/>
      </c>
      <c r="OF14" s="15">
        <f>IF(42&lt;=$G14, OA14, "")</f>
        <v/>
      </c>
      <c r="OG14" s="15">
        <f>IF(42&lt;=$G14, ROUND(OF14*$Q14, 2), "")</f>
        <v/>
      </c>
      <c r="OH14" s="15">
        <f>IF(42&lt;=$G14, $N14, "")</f>
        <v/>
      </c>
      <c r="OI14" s="15">
        <f>IF(42&lt;=$G14, OH14-OG14, "")</f>
        <v/>
      </c>
      <c r="OJ14" s="15">
        <f>IF(42&lt;=$G14, OF14-OI14, "")</f>
        <v/>
      </c>
      <c r="OK14" s="15">
        <f>IF(42&lt;=$G14, ROUND(OC14*$Q14, 2), "")</f>
        <v/>
      </c>
      <c r="OL14" s="15">
        <f>IF(42&lt;=$G14, OC14+OK14, "")</f>
        <v/>
      </c>
      <c r="OM14" s="15">
        <f>IF(42&lt;=$G14, OG14+OK14, "")</f>
        <v/>
      </c>
      <c r="ON14" s="15">
        <f>IF(42&lt;=$G14, ($G14-42)*$N14, "")</f>
        <v/>
      </c>
      <c r="OO14" s="15">
        <f>IF(43&lt;=$G14, OJ14, "")</f>
        <v/>
      </c>
      <c r="OP14" s="15">
        <f>IF(43&lt;=$G14, ROUND(OO14*$Q14, 2), "")</f>
        <v/>
      </c>
      <c r="OQ14" s="15">
        <f>IF(43&lt;=$G14, $N14, "")</f>
        <v/>
      </c>
      <c r="OR14" s="15">
        <f>IF(43&lt;=$G14, OQ14-OP14, "")</f>
        <v/>
      </c>
      <c r="OS14" s="15">
        <f>IF(43&lt;=$G14, OO14-OR14, "")</f>
        <v/>
      </c>
      <c r="OT14" s="15">
        <f>IF(43&lt;=$G14, ROUND(OL14*$Q14, 2), "")</f>
        <v/>
      </c>
      <c r="OU14" s="15">
        <f>IF(43&lt;=$G14, OL14+OT14, "")</f>
        <v/>
      </c>
      <c r="OV14" s="15">
        <f>IF(43&lt;=$G14, OP14+OT14, "")</f>
        <v/>
      </c>
      <c r="OW14" s="15">
        <f>IF(43&lt;=$G14, ($G14-43)*$N14, "")</f>
        <v/>
      </c>
      <c r="OX14" s="15">
        <f>IF(44&lt;=$G14, OS14, "")</f>
        <v/>
      </c>
      <c r="OY14" s="15">
        <f>IF(44&lt;=$G14, ROUND(OX14*$Q14, 2), "")</f>
        <v/>
      </c>
      <c r="OZ14" s="15">
        <f>IF(44&lt;=$G14, $N14, "")</f>
        <v/>
      </c>
      <c r="PA14" s="15">
        <f>IF(44&lt;=$G14, OZ14-OY14, "")</f>
        <v/>
      </c>
      <c r="PB14" s="15">
        <f>IF(44&lt;=$G14, OX14-PA14, "")</f>
        <v/>
      </c>
      <c r="PC14" s="15">
        <f>IF(44&lt;=$G14, ROUND(OU14*$Q14, 2), "")</f>
        <v/>
      </c>
      <c r="PD14" s="15">
        <f>IF(44&lt;=$G14, OU14+PC14, "")</f>
        <v/>
      </c>
      <c r="PE14" s="15">
        <f>IF(44&lt;=$G14, OY14+PC14, "")</f>
        <v/>
      </c>
      <c r="PF14" s="15">
        <f>IF(44&lt;=$G14, ($G14-44)*$N14, "")</f>
        <v/>
      </c>
      <c r="PG14" s="15">
        <f>IF(45&lt;=$G14, PB14, "")</f>
        <v/>
      </c>
      <c r="PH14" s="15">
        <f>IF(45&lt;=$G14, ROUND(PG14*$Q14, 2), "")</f>
        <v/>
      </c>
      <c r="PI14" s="15">
        <f>IF(45&lt;=$G14, $N14, "")</f>
        <v/>
      </c>
      <c r="PJ14" s="15">
        <f>IF(45&lt;=$G14, PI14-PH14, "")</f>
        <v/>
      </c>
      <c r="PK14" s="15">
        <f>IF(45&lt;=$G14, PG14-PJ14, "")</f>
        <v/>
      </c>
      <c r="PL14" s="15">
        <f>IF(45&lt;=$G14, ROUND(PD14*$Q14, 2), "")</f>
        <v/>
      </c>
      <c r="PM14" s="15">
        <f>IF(45&lt;=$G14, PD14+PL14, "")</f>
        <v/>
      </c>
      <c r="PN14" s="15">
        <f>IF(45&lt;=$G14, PH14+PL14, "")</f>
        <v/>
      </c>
      <c r="PO14" s="15">
        <f>IF(45&lt;=$G14, ($G14-45)*$N14, "")</f>
        <v/>
      </c>
      <c r="PP14" s="15">
        <f>IF(46&lt;=$G14, PK14, "")</f>
        <v/>
      </c>
      <c r="PQ14" s="15">
        <f>IF(46&lt;=$G14, ROUND(PP14*$Q14, 2), "")</f>
        <v/>
      </c>
      <c r="PR14" s="15">
        <f>IF(46&lt;=$G14, $N14, "")</f>
        <v/>
      </c>
      <c r="PS14" s="15">
        <f>IF(46&lt;=$G14, PR14-PQ14, "")</f>
        <v/>
      </c>
      <c r="PT14" s="15">
        <f>IF(46&lt;=$G14, PP14-PS14, "")</f>
        <v/>
      </c>
      <c r="PU14" s="15">
        <f>IF(46&lt;=$G14, ROUND(PM14*$Q14, 2), "")</f>
        <v/>
      </c>
      <c r="PV14" s="15">
        <f>IF(46&lt;=$G14, PM14+PU14, "")</f>
        <v/>
      </c>
      <c r="PW14" s="15">
        <f>IF(46&lt;=$G14, PQ14+PU14, "")</f>
        <v/>
      </c>
      <c r="PX14" s="15">
        <f>IF(46&lt;=$G14, ($G14-46)*$N14, "")</f>
        <v/>
      </c>
      <c r="PY14" s="15">
        <f>IF(47&lt;=$G14, PT14, "")</f>
        <v/>
      </c>
      <c r="PZ14" s="15">
        <f>IF(47&lt;=$G14, ROUND(PY14*$Q14, 2), "")</f>
        <v/>
      </c>
      <c r="QA14" s="15">
        <f>IF(47&lt;=$G14, $N14, "")</f>
        <v/>
      </c>
      <c r="QB14" s="15">
        <f>IF(47&lt;=$G14, QA14-PZ14, "")</f>
        <v/>
      </c>
      <c r="QC14" s="15">
        <f>IF(47&lt;=$G14, PY14-QB14, "")</f>
        <v/>
      </c>
      <c r="QD14" s="15">
        <f>IF(47&lt;=$G14, ROUND(PV14*$Q14, 2), "")</f>
        <v/>
      </c>
      <c r="QE14" s="15">
        <f>IF(47&lt;=$G14, PV14+QD14, "")</f>
        <v/>
      </c>
      <c r="QF14" s="15">
        <f>IF(47&lt;=$G14, PZ14+QD14, "")</f>
        <v/>
      </c>
      <c r="QG14" s="15">
        <f>IF(47&lt;=$G14, ($G14-47)*$N14, "")</f>
        <v/>
      </c>
      <c r="QH14" s="15">
        <f>IF(48&lt;=$G14, QC14, "")</f>
        <v/>
      </c>
      <c r="QI14" s="15">
        <f>IF(48&lt;=$G14, ROUND(QH14*$Q14, 2), "")</f>
        <v/>
      </c>
      <c r="QJ14" s="15">
        <f>IF(48&lt;=$G14, $N14, "")</f>
        <v/>
      </c>
      <c r="QK14" s="15">
        <f>IF(48&lt;=$G14, QJ14-QI14, "")</f>
        <v/>
      </c>
      <c r="QL14" s="15">
        <f>IF(48&lt;=$G14, QH14-QK14, "")</f>
        <v/>
      </c>
      <c r="QM14" s="15">
        <f>IF(48&lt;=$G14, ROUND(QE14*$Q14, 2), "")</f>
        <v/>
      </c>
      <c r="QN14" s="15">
        <f>IF(48&lt;=$G14, QE14+QM14, "")</f>
        <v/>
      </c>
      <c r="QO14" s="15">
        <f>IF(48&lt;=$G14, QI14+QM14, "")</f>
        <v/>
      </c>
      <c r="QP14" s="15">
        <f>IF(48&lt;=$G14, ($G14-48)*$N14, "")</f>
        <v/>
      </c>
    </row>
    <row r="15">
      <c r="A15" s="6" t="inlineStr">
        <is>
          <t>0524-0011</t>
        </is>
      </c>
      <c r="B15" s="7" t="inlineStr">
        <is>
          <t>Lider En Derecho De Via y Construcción SA DE CV</t>
        </is>
      </c>
      <c r="C15" s="7" t="inlineStr">
        <is>
          <t>Wrangler Unlimited Sahara</t>
        </is>
      </c>
      <c r="D15" s="6" t="inlineStr">
        <is>
          <t>ACTIVO</t>
        </is>
      </c>
      <c r="E15" s="6" t="inlineStr">
        <is>
          <t>2025-12-31</t>
        </is>
      </c>
      <c r="F15" s="6" t="inlineStr">
        <is>
          <t>2029-12-31</t>
        </is>
      </c>
      <c r="G15" s="8" t="n">
        <v>48</v>
      </c>
      <c r="H15" s="9" t="n">
        <v>1058554.31</v>
      </c>
      <c r="I15" s="10" t="n">
        <v>0.2</v>
      </c>
      <c r="J15" s="9">
        <f>ROUND(H15*I15, 2)</f>
        <v/>
      </c>
      <c r="K15" s="9">
        <f>ROUND(H15-J15, 2)</f>
        <v/>
      </c>
      <c r="L15" s="10" t="n">
        <v>0.02</v>
      </c>
      <c r="M15" s="9">
        <f>ROUND(H15*L15, 2)</f>
        <v/>
      </c>
      <c r="N15" s="9" t="n">
        <v>30510.75</v>
      </c>
      <c r="O15" s="10" t="n">
        <v>0.1</v>
      </c>
      <c r="P15" s="9">
        <f>ROUND(H15*O15, 2)</f>
        <v/>
      </c>
      <c r="Q15" s="11" t="n">
        <v>0.0268869</v>
      </c>
      <c r="R15" s="11">
        <f>RATE(G15, -N15, K15, -P15)</f>
        <v/>
      </c>
      <c r="S15" s="11">
        <f>ROUND(Q15*12, 8)</f>
        <v/>
      </c>
      <c r="T15" s="11">
        <f>ROUND(((1+Q15)^12)-1, 8)</f>
        <v/>
      </c>
      <c r="U15" s="9">
        <f>ROUND(PV(Q15, G15, 0, -P15), 2)</f>
        <v/>
      </c>
      <c r="V15" s="9">
        <f>SUMIF($AA$4:$QP$4, "Interes_Leasing", AA15:QP15)</f>
        <v/>
      </c>
      <c r="W15" s="9">
        <f>SUMIF($AA$4:$QP$4, "Interes_Residual", AA15:QP15)</f>
        <v/>
      </c>
      <c r="X15" s="9">
        <f>ROUND(V15+W15, 2)</f>
        <v/>
      </c>
      <c r="Y15" s="9">
        <f>ROUND((N15*G15+P15+M15)-K15, 2)</f>
        <v/>
      </c>
      <c r="Z15" s="10">
        <f>ROUND(Y15/K15, 4)</f>
        <v/>
      </c>
      <c r="AA15" s="9">
        <f>IF(1&lt;=$G15, $K15, "")</f>
        <v/>
      </c>
      <c r="AB15" s="9">
        <f>IF(1&lt;=$G15, ROUND(AA15*$Q15, 2), "")</f>
        <v/>
      </c>
      <c r="AC15" s="9">
        <f>IF(1&lt;=$G15, $N15, "")</f>
        <v/>
      </c>
      <c r="AD15" s="9">
        <f>IF(1&lt;=$G15, AC15-AB15, "")</f>
        <v/>
      </c>
      <c r="AE15" s="9">
        <f>IF(1&lt;=$G15, AA15-AD15, "")</f>
        <v/>
      </c>
      <c r="AF15" s="9">
        <f>IF(1&lt;=$G15, ROUND($U15*$Q15, 2), "")</f>
        <v/>
      </c>
      <c r="AG15" s="9">
        <f>IF(1&lt;=$G15, $U15+AF15, "")</f>
        <v/>
      </c>
      <c r="AH15" s="9">
        <f>IF(1&lt;=$G15, AB15+AF15, "")</f>
        <v/>
      </c>
      <c r="AI15" s="9">
        <f>IF(1&lt;=$G15, ($G15-1)*$N15, "")</f>
        <v/>
      </c>
      <c r="AJ15" s="9">
        <f>IF(2&lt;=$G15, AE15, "")</f>
        <v/>
      </c>
      <c r="AK15" s="9">
        <f>IF(2&lt;=$G15, ROUND(AJ15*$Q15, 2), "")</f>
        <v/>
      </c>
      <c r="AL15" s="9">
        <f>IF(2&lt;=$G15, $N15, "")</f>
        <v/>
      </c>
      <c r="AM15" s="9">
        <f>IF(2&lt;=$G15, AL15-AK15, "")</f>
        <v/>
      </c>
      <c r="AN15" s="9">
        <f>IF(2&lt;=$G15, AJ15-AM15, "")</f>
        <v/>
      </c>
      <c r="AO15" s="9">
        <f>IF(2&lt;=$G15, ROUND(AG15*$Q15, 2), "")</f>
        <v/>
      </c>
      <c r="AP15" s="9">
        <f>IF(2&lt;=$G15, AG15+AO15, "")</f>
        <v/>
      </c>
      <c r="AQ15" s="9">
        <f>IF(2&lt;=$G15, AK15+AO15, "")</f>
        <v/>
      </c>
      <c r="AR15" s="9">
        <f>IF(2&lt;=$G15, ($G15-2)*$N15, "")</f>
        <v/>
      </c>
      <c r="AS15" s="9">
        <f>IF(3&lt;=$G15, AN15, "")</f>
        <v/>
      </c>
      <c r="AT15" s="9">
        <f>IF(3&lt;=$G15, ROUND(AS15*$Q15, 2), "")</f>
        <v/>
      </c>
      <c r="AU15" s="9">
        <f>IF(3&lt;=$G15, $N15, "")</f>
        <v/>
      </c>
      <c r="AV15" s="9">
        <f>IF(3&lt;=$G15, AU15-AT15, "")</f>
        <v/>
      </c>
      <c r="AW15" s="9">
        <f>IF(3&lt;=$G15, AS15-AV15, "")</f>
        <v/>
      </c>
      <c r="AX15" s="9">
        <f>IF(3&lt;=$G15, ROUND(AP15*$Q15, 2), "")</f>
        <v/>
      </c>
      <c r="AY15" s="9">
        <f>IF(3&lt;=$G15, AP15+AX15, "")</f>
        <v/>
      </c>
      <c r="AZ15" s="9">
        <f>IF(3&lt;=$G15, AT15+AX15, "")</f>
        <v/>
      </c>
      <c r="BA15" s="9">
        <f>IF(3&lt;=$G15, ($G15-3)*$N15, "")</f>
        <v/>
      </c>
      <c r="BB15" s="9">
        <f>IF(4&lt;=$G15, AW15, "")</f>
        <v/>
      </c>
      <c r="BC15" s="9">
        <f>IF(4&lt;=$G15, ROUND(BB15*$Q15, 2), "")</f>
        <v/>
      </c>
      <c r="BD15" s="9">
        <f>IF(4&lt;=$G15, $N15, "")</f>
        <v/>
      </c>
      <c r="BE15" s="9">
        <f>IF(4&lt;=$G15, BD15-BC15, "")</f>
        <v/>
      </c>
      <c r="BF15" s="9">
        <f>IF(4&lt;=$G15, BB15-BE15, "")</f>
        <v/>
      </c>
      <c r="BG15" s="9">
        <f>IF(4&lt;=$G15, ROUND(AY15*$Q15, 2), "")</f>
        <v/>
      </c>
      <c r="BH15" s="9">
        <f>IF(4&lt;=$G15, AY15+BG15, "")</f>
        <v/>
      </c>
      <c r="BI15" s="9">
        <f>IF(4&lt;=$G15, BC15+BG15, "")</f>
        <v/>
      </c>
      <c r="BJ15" s="9">
        <f>IF(4&lt;=$G15, ($G15-4)*$N15, "")</f>
        <v/>
      </c>
      <c r="BK15" s="9">
        <f>IF(5&lt;=$G15, BF15, "")</f>
        <v/>
      </c>
      <c r="BL15" s="9">
        <f>IF(5&lt;=$G15, ROUND(BK15*$Q15, 2), "")</f>
        <v/>
      </c>
      <c r="BM15" s="9">
        <f>IF(5&lt;=$G15, $N15, "")</f>
        <v/>
      </c>
      <c r="BN15" s="9">
        <f>IF(5&lt;=$G15, BM15-BL15, "")</f>
        <v/>
      </c>
      <c r="BO15" s="9">
        <f>IF(5&lt;=$G15, BK15-BN15, "")</f>
        <v/>
      </c>
      <c r="BP15" s="9">
        <f>IF(5&lt;=$G15, ROUND(BH15*$Q15, 2), "")</f>
        <v/>
      </c>
      <c r="BQ15" s="9">
        <f>IF(5&lt;=$G15, BH15+BP15, "")</f>
        <v/>
      </c>
      <c r="BR15" s="9">
        <f>IF(5&lt;=$G15, BL15+BP15, "")</f>
        <v/>
      </c>
      <c r="BS15" s="9">
        <f>IF(5&lt;=$G15, ($G15-5)*$N15, "")</f>
        <v/>
      </c>
      <c r="BT15" s="9">
        <f>IF(6&lt;=$G15, BO15, "")</f>
        <v/>
      </c>
      <c r="BU15" s="9">
        <f>IF(6&lt;=$G15, ROUND(BT15*$Q15, 2), "")</f>
        <v/>
      </c>
      <c r="BV15" s="9">
        <f>IF(6&lt;=$G15, $N15, "")</f>
        <v/>
      </c>
      <c r="BW15" s="9">
        <f>IF(6&lt;=$G15, BV15-BU15, "")</f>
        <v/>
      </c>
      <c r="BX15" s="9">
        <f>IF(6&lt;=$G15, BT15-BW15, "")</f>
        <v/>
      </c>
      <c r="BY15" s="9">
        <f>IF(6&lt;=$G15, ROUND(BQ15*$Q15, 2), "")</f>
        <v/>
      </c>
      <c r="BZ15" s="9">
        <f>IF(6&lt;=$G15, BQ15+BY15, "")</f>
        <v/>
      </c>
      <c r="CA15" s="9">
        <f>IF(6&lt;=$G15, BU15+BY15, "")</f>
        <v/>
      </c>
      <c r="CB15" s="9">
        <f>IF(6&lt;=$G15, ($G15-6)*$N15, "")</f>
        <v/>
      </c>
      <c r="CC15" s="9">
        <f>IF(7&lt;=$G15, BX15, "")</f>
        <v/>
      </c>
      <c r="CD15" s="9">
        <f>IF(7&lt;=$G15, ROUND(CC15*$Q15, 2), "")</f>
        <v/>
      </c>
      <c r="CE15" s="9">
        <f>IF(7&lt;=$G15, $N15, "")</f>
        <v/>
      </c>
      <c r="CF15" s="9">
        <f>IF(7&lt;=$G15, CE15-CD15, "")</f>
        <v/>
      </c>
      <c r="CG15" s="9">
        <f>IF(7&lt;=$G15, CC15-CF15, "")</f>
        <v/>
      </c>
      <c r="CH15" s="9">
        <f>IF(7&lt;=$G15, ROUND(BZ15*$Q15, 2), "")</f>
        <v/>
      </c>
      <c r="CI15" s="9">
        <f>IF(7&lt;=$G15, BZ15+CH15, "")</f>
        <v/>
      </c>
      <c r="CJ15" s="9">
        <f>IF(7&lt;=$G15, CD15+CH15, "")</f>
        <v/>
      </c>
      <c r="CK15" s="9">
        <f>IF(7&lt;=$G15, ($G15-7)*$N15, "")</f>
        <v/>
      </c>
      <c r="CL15" s="9">
        <f>IF(8&lt;=$G15, CG15, "")</f>
        <v/>
      </c>
      <c r="CM15" s="9">
        <f>IF(8&lt;=$G15, ROUND(CL15*$Q15, 2), "")</f>
        <v/>
      </c>
      <c r="CN15" s="9">
        <f>IF(8&lt;=$G15, $N15, "")</f>
        <v/>
      </c>
      <c r="CO15" s="9">
        <f>IF(8&lt;=$G15, CN15-CM15, "")</f>
        <v/>
      </c>
      <c r="CP15" s="9">
        <f>IF(8&lt;=$G15, CL15-CO15, "")</f>
        <v/>
      </c>
      <c r="CQ15" s="9">
        <f>IF(8&lt;=$G15, ROUND(CI15*$Q15, 2), "")</f>
        <v/>
      </c>
      <c r="CR15" s="9">
        <f>IF(8&lt;=$G15, CI15+CQ15, "")</f>
        <v/>
      </c>
      <c r="CS15" s="9">
        <f>IF(8&lt;=$G15, CM15+CQ15, "")</f>
        <v/>
      </c>
      <c r="CT15" s="9">
        <f>IF(8&lt;=$G15, ($G15-8)*$N15, "")</f>
        <v/>
      </c>
      <c r="CU15" s="9">
        <f>IF(9&lt;=$G15, CP15, "")</f>
        <v/>
      </c>
      <c r="CV15" s="9">
        <f>IF(9&lt;=$G15, ROUND(CU15*$Q15, 2), "")</f>
        <v/>
      </c>
      <c r="CW15" s="9">
        <f>IF(9&lt;=$G15, $N15, "")</f>
        <v/>
      </c>
      <c r="CX15" s="9">
        <f>IF(9&lt;=$G15, CW15-CV15, "")</f>
        <v/>
      </c>
      <c r="CY15" s="9">
        <f>IF(9&lt;=$G15, CU15-CX15, "")</f>
        <v/>
      </c>
      <c r="CZ15" s="9">
        <f>IF(9&lt;=$G15, ROUND(CR15*$Q15, 2), "")</f>
        <v/>
      </c>
      <c r="DA15" s="9">
        <f>IF(9&lt;=$G15, CR15+CZ15, "")</f>
        <v/>
      </c>
      <c r="DB15" s="9">
        <f>IF(9&lt;=$G15, CV15+CZ15, "")</f>
        <v/>
      </c>
      <c r="DC15" s="9">
        <f>IF(9&lt;=$G15, ($G15-9)*$N15, "")</f>
        <v/>
      </c>
      <c r="DD15" s="9">
        <f>IF(10&lt;=$G15, CY15, "")</f>
        <v/>
      </c>
      <c r="DE15" s="9">
        <f>IF(10&lt;=$G15, ROUND(DD15*$Q15, 2), "")</f>
        <v/>
      </c>
      <c r="DF15" s="9">
        <f>IF(10&lt;=$G15, $N15, "")</f>
        <v/>
      </c>
      <c r="DG15" s="9">
        <f>IF(10&lt;=$G15, DF15-DE15, "")</f>
        <v/>
      </c>
      <c r="DH15" s="9">
        <f>IF(10&lt;=$G15, DD15-DG15, "")</f>
        <v/>
      </c>
      <c r="DI15" s="9">
        <f>IF(10&lt;=$G15, ROUND(DA15*$Q15, 2), "")</f>
        <v/>
      </c>
      <c r="DJ15" s="9">
        <f>IF(10&lt;=$G15, DA15+DI15, "")</f>
        <v/>
      </c>
      <c r="DK15" s="9">
        <f>IF(10&lt;=$G15, DE15+DI15, "")</f>
        <v/>
      </c>
      <c r="DL15" s="9">
        <f>IF(10&lt;=$G15, ($G15-10)*$N15, "")</f>
        <v/>
      </c>
      <c r="DM15" s="9">
        <f>IF(11&lt;=$G15, DH15, "")</f>
        <v/>
      </c>
      <c r="DN15" s="9">
        <f>IF(11&lt;=$G15, ROUND(DM15*$Q15, 2), "")</f>
        <v/>
      </c>
      <c r="DO15" s="9">
        <f>IF(11&lt;=$G15, $N15, "")</f>
        <v/>
      </c>
      <c r="DP15" s="9">
        <f>IF(11&lt;=$G15, DO15-DN15, "")</f>
        <v/>
      </c>
      <c r="DQ15" s="9">
        <f>IF(11&lt;=$G15, DM15-DP15, "")</f>
        <v/>
      </c>
      <c r="DR15" s="9">
        <f>IF(11&lt;=$G15, ROUND(DJ15*$Q15, 2), "")</f>
        <v/>
      </c>
      <c r="DS15" s="9">
        <f>IF(11&lt;=$G15, DJ15+DR15, "")</f>
        <v/>
      </c>
      <c r="DT15" s="9">
        <f>IF(11&lt;=$G15, DN15+DR15, "")</f>
        <v/>
      </c>
      <c r="DU15" s="9">
        <f>IF(11&lt;=$G15, ($G15-11)*$N15, "")</f>
        <v/>
      </c>
      <c r="DV15" s="9">
        <f>IF(12&lt;=$G15, DQ15, "")</f>
        <v/>
      </c>
      <c r="DW15" s="9">
        <f>IF(12&lt;=$G15, ROUND(DV15*$Q15, 2), "")</f>
        <v/>
      </c>
      <c r="DX15" s="9">
        <f>IF(12&lt;=$G15, $N15, "")</f>
        <v/>
      </c>
      <c r="DY15" s="9">
        <f>IF(12&lt;=$G15, DX15-DW15, "")</f>
        <v/>
      </c>
      <c r="DZ15" s="9">
        <f>IF(12&lt;=$G15, DV15-DY15, "")</f>
        <v/>
      </c>
      <c r="EA15" s="9">
        <f>IF(12&lt;=$G15, ROUND(DS15*$Q15, 2), "")</f>
        <v/>
      </c>
      <c r="EB15" s="9">
        <f>IF(12&lt;=$G15, DS15+EA15, "")</f>
        <v/>
      </c>
      <c r="EC15" s="9">
        <f>IF(12&lt;=$G15, DW15+EA15, "")</f>
        <v/>
      </c>
      <c r="ED15" s="9">
        <f>IF(12&lt;=$G15, ($G15-12)*$N15, "")</f>
        <v/>
      </c>
      <c r="EE15" s="9">
        <f>IF(13&lt;=$G15, DZ15, "")</f>
        <v/>
      </c>
      <c r="EF15" s="9">
        <f>IF(13&lt;=$G15, ROUND(EE15*$Q15, 2), "")</f>
        <v/>
      </c>
      <c r="EG15" s="9">
        <f>IF(13&lt;=$G15, $N15, "")</f>
        <v/>
      </c>
      <c r="EH15" s="9">
        <f>IF(13&lt;=$G15, EG15-EF15, "")</f>
        <v/>
      </c>
      <c r="EI15" s="9">
        <f>IF(13&lt;=$G15, EE15-EH15, "")</f>
        <v/>
      </c>
      <c r="EJ15" s="9">
        <f>IF(13&lt;=$G15, ROUND(EB15*$Q15, 2), "")</f>
        <v/>
      </c>
      <c r="EK15" s="9">
        <f>IF(13&lt;=$G15, EB15+EJ15, "")</f>
        <v/>
      </c>
      <c r="EL15" s="9">
        <f>IF(13&lt;=$G15, EF15+EJ15, "")</f>
        <v/>
      </c>
      <c r="EM15" s="9">
        <f>IF(13&lt;=$G15, ($G15-13)*$N15, "")</f>
        <v/>
      </c>
      <c r="EN15" s="9">
        <f>IF(14&lt;=$G15, EI15, "")</f>
        <v/>
      </c>
      <c r="EO15" s="9">
        <f>IF(14&lt;=$G15, ROUND(EN15*$Q15, 2), "")</f>
        <v/>
      </c>
      <c r="EP15" s="9">
        <f>IF(14&lt;=$G15, $N15, "")</f>
        <v/>
      </c>
      <c r="EQ15" s="9">
        <f>IF(14&lt;=$G15, EP15-EO15, "")</f>
        <v/>
      </c>
      <c r="ER15" s="9">
        <f>IF(14&lt;=$G15, EN15-EQ15, "")</f>
        <v/>
      </c>
      <c r="ES15" s="9">
        <f>IF(14&lt;=$G15, ROUND(EK15*$Q15, 2), "")</f>
        <v/>
      </c>
      <c r="ET15" s="9">
        <f>IF(14&lt;=$G15, EK15+ES15, "")</f>
        <v/>
      </c>
      <c r="EU15" s="9">
        <f>IF(14&lt;=$G15, EO15+ES15, "")</f>
        <v/>
      </c>
      <c r="EV15" s="9">
        <f>IF(14&lt;=$G15, ($G15-14)*$N15, "")</f>
        <v/>
      </c>
      <c r="EW15" s="9">
        <f>IF(15&lt;=$G15, ER15, "")</f>
        <v/>
      </c>
      <c r="EX15" s="9">
        <f>IF(15&lt;=$G15, ROUND(EW15*$Q15, 2), "")</f>
        <v/>
      </c>
      <c r="EY15" s="9">
        <f>IF(15&lt;=$G15, $N15, "")</f>
        <v/>
      </c>
      <c r="EZ15" s="9">
        <f>IF(15&lt;=$G15, EY15-EX15, "")</f>
        <v/>
      </c>
      <c r="FA15" s="9">
        <f>IF(15&lt;=$G15, EW15-EZ15, "")</f>
        <v/>
      </c>
      <c r="FB15" s="9">
        <f>IF(15&lt;=$G15, ROUND(ET15*$Q15, 2), "")</f>
        <v/>
      </c>
      <c r="FC15" s="9">
        <f>IF(15&lt;=$G15, ET15+FB15, "")</f>
        <v/>
      </c>
      <c r="FD15" s="9">
        <f>IF(15&lt;=$G15, EX15+FB15, "")</f>
        <v/>
      </c>
      <c r="FE15" s="9">
        <f>IF(15&lt;=$G15, ($G15-15)*$N15, "")</f>
        <v/>
      </c>
      <c r="FF15" s="9">
        <f>IF(16&lt;=$G15, FA15, "")</f>
        <v/>
      </c>
      <c r="FG15" s="9">
        <f>IF(16&lt;=$G15, ROUND(FF15*$Q15, 2), "")</f>
        <v/>
      </c>
      <c r="FH15" s="9">
        <f>IF(16&lt;=$G15, $N15, "")</f>
        <v/>
      </c>
      <c r="FI15" s="9">
        <f>IF(16&lt;=$G15, FH15-FG15, "")</f>
        <v/>
      </c>
      <c r="FJ15" s="9">
        <f>IF(16&lt;=$G15, FF15-FI15, "")</f>
        <v/>
      </c>
      <c r="FK15" s="9">
        <f>IF(16&lt;=$G15, ROUND(FC15*$Q15, 2), "")</f>
        <v/>
      </c>
      <c r="FL15" s="9">
        <f>IF(16&lt;=$G15, FC15+FK15, "")</f>
        <v/>
      </c>
      <c r="FM15" s="9">
        <f>IF(16&lt;=$G15, FG15+FK15, "")</f>
        <v/>
      </c>
      <c r="FN15" s="9">
        <f>IF(16&lt;=$G15, ($G15-16)*$N15, "")</f>
        <v/>
      </c>
      <c r="FO15" s="9">
        <f>IF(17&lt;=$G15, FJ15, "")</f>
        <v/>
      </c>
      <c r="FP15" s="9">
        <f>IF(17&lt;=$G15, ROUND(FO15*$Q15, 2), "")</f>
        <v/>
      </c>
      <c r="FQ15" s="9">
        <f>IF(17&lt;=$G15, $N15, "")</f>
        <v/>
      </c>
      <c r="FR15" s="9">
        <f>IF(17&lt;=$G15, FQ15-FP15, "")</f>
        <v/>
      </c>
      <c r="FS15" s="9">
        <f>IF(17&lt;=$G15, FO15-FR15, "")</f>
        <v/>
      </c>
      <c r="FT15" s="9">
        <f>IF(17&lt;=$G15, ROUND(FL15*$Q15, 2), "")</f>
        <v/>
      </c>
      <c r="FU15" s="9">
        <f>IF(17&lt;=$G15, FL15+FT15, "")</f>
        <v/>
      </c>
      <c r="FV15" s="9">
        <f>IF(17&lt;=$G15, FP15+FT15, "")</f>
        <v/>
      </c>
      <c r="FW15" s="9">
        <f>IF(17&lt;=$G15, ($G15-17)*$N15, "")</f>
        <v/>
      </c>
      <c r="FX15" s="9">
        <f>IF(18&lt;=$G15, FS15, "")</f>
        <v/>
      </c>
      <c r="FY15" s="9">
        <f>IF(18&lt;=$G15, ROUND(FX15*$Q15, 2), "")</f>
        <v/>
      </c>
      <c r="FZ15" s="9">
        <f>IF(18&lt;=$G15, $N15, "")</f>
        <v/>
      </c>
      <c r="GA15" s="9">
        <f>IF(18&lt;=$G15, FZ15-FY15, "")</f>
        <v/>
      </c>
      <c r="GB15" s="9">
        <f>IF(18&lt;=$G15, FX15-GA15, "")</f>
        <v/>
      </c>
      <c r="GC15" s="9">
        <f>IF(18&lt;=$G15, ROUND(FU15*$Q15, 2), "")</f>
        <v/>
      </c>
      <c r="GD15" s="9">
        <f>IF(18&lt;=$G15, FU15+GC15, "")</f>
        <v/>
      </c>
      <c r="GE15" s="9">
        <f>IF(18&lt;=$G15, FY15+GC15, "")</f>
        <v/>
      </c>
      <c r="GF15" s="9">
        <f>IF(18&lt;=$G15, ($G15-18)*$N15, "")</f>
        <v/>
      </c>
      <c r="GG15" s="9">
        <f>IF(19&lt;=$G15, GB15, "")</f>
        <v/>
      </c>
      <c r="GH15" s="9">
        <f>IF(19&lt;=$G15, ROUND(GG15*$Q15, 2), "")</f>
        <v/>
      </c>
      <c r="GI15" s="9">
        <f>IF(19&lt;=$G15, $N15, "")</f>
        <v/>
      </c>
      <c r="GJ15" s="9">
        <f>IF(19&lt;=$G15, GI15-GH15, "")</f>
        <v/>
      </c>
      <c r="GK15" s="9">
        <f>IF(19&lt;=$G15, GG15-GJ15, "")</f>
        <v/>
      </c>
      <c r="GL15" s="9">
        <f>IF(19&lt;=$G15, ROUND(GD15*$Q15, 2), "")</f>
        <v/>
      </c>
      <c r="GM15" s="9">
        <f>IF(19&lt;=$G15, GD15+GL15, "")</f>
        <v/>
      </c>
      <c r="GN15" s="9">
        <f>IF(19&lt;=$G15, GH15+GL15, "")</f>
        <v/>
      </c>
      <c r="GO15" s="9">
        <f>IF(19&lt;=$G15, ($G15-19)*$N15, "")</f>
        <v/>
      </c>
      <c r="GP15" s="9">
        <f>IF(20&lt;=$G15, GK15, "")</f>
        <v/>
      </c>
      <c r="GQ15" s="9">
        <f>IF(20&lt;=$G15, ROUND(GP15*$Q15, 2), "")</f>
        <v/>
      </c>
      <c r="GR15" s="9">
        <f>IF(20&lt;=$G15, $N15, "")</f>
        <v/>
      </c>
      <c r="GS15" s="9">
        <f>IF(20&lt;=$G15, GR15-GQ15, "")</f>
        <v/>
      </c>
      <c r="GT15" s="9">
        <f>IF(20&lt;=$G15, GP15-GS15, "")</f>
        <v/>
      </c>
      <c r="GU15" s="9">
        <f>IF(20&lt;=$G15, ROUND(GM15*$Q15, 2), "")</f>
        <v/>
      </c>
      <c r="GV15" s="9">
        <f>IF(20&lt;=$G15, GM15+GU15, "")</f>
        <v/>
      </c>
      <c r="GW15" s="9">
        <f>IF(20&lt;=$G15, GQ15+GU15, "")</f>
        <v/>
      </c>
      <c r="GX15" s="9">
        <f>IF(20&lt;=$G15, ($G15-20)*$N15, "")</f>
        <v/>
      </c>
      <c r="GY15" s="9">
        <f>IF(21&lt;=$G15, GT15, "")</f>
        <v/>
      </c>
      <c r="GZ15" s="9">
        <f>IF(21&lt;=$G15, ROUND(GY15*$Q15, 2), "")</f>
        <v/>
      </c>
      <c r="HA15" s="9">
        <f>IF(21&lt;=$G15, $N15, "")</f>
        <v/>
      </c>
      <c r="HB15" s="9">
        <f>IF(21&lt;=$G15, HA15-GZ15, "")</f>
        <v/>
      </c>
      <c r="HC15" s="9">
        <f>IF(21&lt;=$G15, GY15-HB15, "")</f>
        <v/>
      </c>
      <c r="HD15" s="9">
        <f>IF(21&lt;=$G15, ROUND(GV15*$Q15, 2), "")</f>
        <v/>
      </c>
      <c r="HE15" s="9">
        <f>IF(21&lt;=$G15, GV15+HD15, "")</f>
        <v/>
      </c>
      <c r="HF15" s="9">
        <f>IF(21&lt;=$G15, GZ15+HD15, "")</f>
        <v/>
      </c>
      <c r="HG15" s="9">
        <f>IF(21&lt;=$G15, ($G15-21)*$N15, "")</f>
        <v/>
      </c>
      <c r="HH15" s="9">
        <f>IF(22&lt;=$G15, HC15, "")</f>
        <v/>
      </c>
      <c r="HI15" s="9">
        <f>IF(22&lt;=$G15, ROUND(HH15*$Q15, 2), "")</f>
        <v/>
      </c>
      <c r="HJ15" s="9">
        <f>IF(22&lt;=$G15, $N15, "")</f>
        <v/>
      </c>
      <c r="HK15" s="9">
        <f>IF(22&lt;=$G15, HJ15-HI15, "")</f>
        <v/>
      </c>
      <c r="HL15" s="9">
        <f>IF(22&lt;=$G15, HH15-HK15, "")</f>
        <v/>
      </c>
      <c r="HM15" s="9">
        <f>IF(22&lt;=$G15, ROUND(HE15*$Q15, 2), "")</f>
        <v/>
      </c>
      <c r="HN15" s="9">
        <f>IF(22&lt;=$G15, HE15+HM15, "")</f>
        <v/>
      </c>
      <c r="HO15" s="9">
        <f>IF(22&lt;=$G15, HI15+HM15, "")</f>
        <v/>
      </c>
      <c r="HP15" s="9">
        <f>IF(22&lt;=$G15, ($G15-22)*$N15, "")</f>
        <v/>
      </c>
      <c r="HQ15" s="9">
        <f>IF(23&lt;=$G15, HL15, "")</f>
        <v/>
      </c>
      <c r="HR15" s="9">
        <f>IF(23&lt;=$G15, ROUND(HQ15*$Q15, 2), "")</f>
        <v/>
      </c>
      <c r="HS15" s="9">
        <f>IF(23&lt;=$G15, $N15, "")</f>
        <v/>
      </c>
      <c r="HT15" s="9">
        <f>IF(23&lt;=$G15, HS15-HR15, "")</f>
        <v/>
      </c>
      <c r="HU15" s="9">
        <f>IF(23&lt;=$G15, HQ15-HT15, "")</f>
        <v/>
      </c>
      <c r="HV15" s="9">
        <f>IF(23&lt;=$G15, ROUND(HN15*$Q15, 2), "")</f>
        <v/>
      </c>
      <c r="HW15" s="9">
        <f>IF(23&lt;=$G15, HN15+HV15, "")</f>
        <v/>
      </c>
      <c r="HX15" s="9">
        <f>IF(23&lt;=$G15, HR15+HV15, "")</f>
        <v/>
      </c>
      <c r="HY15" s="9">
        <f>IF(23&lt;=$G15, ($G15-23)*$N15, "")</f>
        <v/>
      </c>
      <c r="HZ15" s="9">
        <f>IF(24&lt;=$G15, HU15, "")</f>
        <v/>
      </c>
      <c r="IA15" s="9">
        <f>IF(24&lt;=$G15, ROUND(HZ15*$Q15, 2), "")</f>
        <v/>
      </c>
      <c r="IB15" s="9">
        <f>IF(24&lt;=$G15, $N15, "")</f>
        <v/>
      </c>
      <c r="IC15" s="9">
        <f>IF(24&lt;=$G15, IB15-IA15, "")</f>
        <v/>
      </c>
      <c r="ID15" s="9">
        <f>IF(24&lt;=$G15, HZ15-IC15, "")</f>
        <v/>
      </c>
      <c r="IE15" s="9">
        <f>IF(24&lt;=$G15, ROUND(HW15*$Q15, 2), "")</f>
        <v/>
      </c>
      <c r="IF15" s="9">
        <f>IF(24&lt;=$G15, HW15+IE15, "")</f>
        <v/>
      </c>
      <c r="IG15" s="9">
        <f>IF(24&lt;=$G15, IA15+IE15, "")</f>
        <v/>
      </c>
      <c r="IH15" s="9">
        <f>IF(24&lt;=$G15, ($G15-24)*$N15, "")</f>
        <v/>
      </c>
      <c r="II15" s="9">
        <f>IF(25&lt;=$G15, ID15, "")</f>
        <v/>
      </c>
      <c r="IJ15" s="9">
        <f>IF(25&lt;=$G15, ROUND(II15*$Q15, 2), "")</f>
        <v/>
      </c>
      <c r="IK15" s="9">
        <f>IF(25&lt;=$G15, $N15, "")</f>
        <v/>
      </c>
      <c r="IL15" s="9">
        <f>IF(25&lt;=$G15, IK15-IJ15, "")</f>
        <v/>
      </c>
      <c r="IM15" s="9">
        <f>IF(25&lt;=$G15, II15-IL15, "")</f>
        <v/>
      </c>
      <c r="IN15" s="9">
        <f>IF(25&lt;=$G15, ROUND(IF15*$Q15, 2), "")</f>
        <v/>
      </c>
      <c r="IO15" s="9">
        <f>IF(25&lt;=$G15, IF15+IN15, "")</f>
        <v/>
      </c>
      <c r="IP15" s="9">
        <f>IF(25&lt;=$G15, IJ15+IN15, "")</f>
        <v/>
      </c>
      <c r="IQ15" s="9">
        <f>IF(25&lt;=$G15, ($G15-25)*$N15, "")</f>
        <v/>
      </c>
      <c r="IR15" s="9">
        <f>IF(26&lt;=$G15, IM15, "")</f>
        <v/>
      </c>
      <c r="IS15" s="9">
        <f>IF(26&lt;=$G15, ROUND(IR15*$Q15, 2), "")</f>
        <v/>
      </c>
      <c r="IT15" s="9">
        <f>IF(26&lt;=$G15, $N15, "")</f>
        <v/>
      </c>
      <c r="IU15" s="9">
        <f>IF(26&lt;=$G15, IT15-IS15, "")</f>
        <v/>
      </c>
      <c r="IV15" s="9">
        <f>IF(26&lt;=$G15, IR15-IU15, "")</f>
        <v/>
      </c>
      <c r="IW15" s="9">
        <f>IF(26&lt;=$G15, ROUND(IO15*$Q15, 2), "")</f>
        <v/>
      </c>
      <c r="IX15" s="9">
        <f>IF(26&lt;=$G15, IO15+IW15, "")</f>
        <v/>
      </c>
      <c r="IY15" s="9">
        <f>IF(26&lt;=$G15, IS15+IW15, "")</f>
        <v/>
      </c>
      <c r="IZ15" s="9">
        <f>IF(26&lt;=$G15, ($G15-26)*$N15, "")</f>
        <v/>
      </c>
      <c r="JA15" s="9">
        <f>IF(27&lt;=$G15, IV15, "")</f>
        <v/>
      </c>
      <c r="JB15" s="9">
        <f>IF(27&lt;=$G15, ROUND(JA15*$Q15, 2), "")</f>
        <v/>
      </c>
      <c r="JC15" s="9">
        <f>IF(27&lt;=$G15, $N15, "")</f>
        <v/>
      </c>
      <c r="JD15" s="9">
        <f>IF(27&lt;=$G15, JC15-JB15, "")</f>
        <v/>
      </c>
      <c r="JE15" s="9">
        <f>IF(27&lt;=$G15, JA15-JD15, "")</f>
        <v/>
      </c>
      <c r="JF15" s="9">
        <f>IF(27&lt;=$G15, ROUND(IX15*$Q15, 2), "")</f>
        <v/>
      </c>
      <c r="JG15" s="9">
        <f>IF(27&lt;=$G15, IX15+JF15, "")</f>
        <v/>
      </c>
      <c r="JH15" s="9">
        <f>IF(27&lt;=$G15, JB15+JF15, "")</f>
        <v/>
      </c>
      <c r="JI15" s="9">
        <f>IF(27&lt;=$G15, ($G15-27)*$N15, "")</f>
        <v/>
      </c>
      <c r="JJ15" s="9">
        <f>IF(28&lt;=$G15, JE15, "")</f>
        <v/>
      </c>
      <c r="JK15" s="9">
        <f>IF(28&lt;=$G15, ROUND(JJ15*$Q15, 2), "")</f>
        <v/>
      </c>
      <c r="JL15" s="9">
        <f>IF(28&lt;=$G15, $N15, "")</f>
        <v/>
      </c>
      <c r="JM15" s="9">
        <f>IF(28&lt;=$G15, JL15-JK15, "")</f>
        <v/>
      </c>
      <c r="JN15" s="9">
        <f>IF(28&lt;=$G15, JJ15-JM15, "")</f>
        <v/>
      </c>
      <c r="JO15" s="9">
        <f>IF(28&lt;=$G15, ROUND(JG15*$Q15, 2), "")</f>
        <v/>
      </c>
      <c r="JP15" s="9">
        <f>IF(28&lt;=$G15, JG15+JO15, "")</f>
        <v/>
      </c>
      <c r="JQ15" s="9">
        <f>IF(28&lt;=$G15, JK15+JO15, "")</f>
        <v/>
      </c>
      <c r="JR15" s="9">
        <f>IF(28&lt;=$G15, ($G15-28)*$N15, "")</f>
        <v/>
      </c>
      <c r="JS15" s="9">
        <f>IF(29&lt;=$G15, JN15, "")</f>
        <v/>
      </c>
      <c r="JT15" s="9">
        <f>IF(29&lt;=$G15, ROUND(JS15*$Q15, 2), "")</f>
        <v/>
      </c>
      <c r="JU15" s="9">
        <f>IF(29&lt;=$G15, $N15, "")</f>
        <v/>
      </c>
      <c r="JV15" s="9">
        <f>IF(29&lt;=$G15, JU15-JT15, "")</f>
        <v/>
      </c>
      <c r="JW15" s="9">
        <f>IF(29&lt;=$G15, JS15-JV15, "")</f>
        <v/>
      </c>
      <c r="JX15" s="9">
        <f>IF(29&lt;=$G15, ROUND(JP15*$Q15, 2), "")</f>
        <v/>
      </c>
      <c r="JY15" s="9">
        <f>IF(29&lt;=$G15, JP15+JX15, "")</f>
        <v/>
      </c>
      <c r="JZ15" s="9">
        <f>IF(29&lt;=$G15, JT15+JX15, "")</f>
        <v/>
      </c>
      <c r="KA15" s="9">
        <f>IF(29&lt;=$G15, ($G15-29)*$N15, "")</f>
        <v/>
      </c>
      <c r="KB15" s="9">
        <f>IF(30&lt;=$G15, JW15, "")</f>
        <v/>
      </c>
      <c r="KC15" s="9">
        <f>IF(30&lt;=$G15, ROUND(KB15*$Q15, 2), "")</f>
        <v/>
      </c>
      <c r="KD15" s="9">
        <f>IF(30&lt;=$G15, $N15, "")</f>
        <v/>
      </c>
      <c r="KE15" s="9">
        <f>IF(30&lt;=$G15, KD15-KC15, "")</f>
        <v/>
      </c>
      <c r="KF15" s="9">
        <f>IF(30&lt;=$G15, KB15-KE15, "")</f>
        <v/>
      </c>
      <c r="KG15" s="9">
        <f>IF(30&lt;=$G15, ROUND(JY15*$Q15, 2), "")</f>
        <v/>
      </c>
      <c r="KH15" s="9">
        <f>IF(30&lt;=$G15, JY15+KG15, "")</f>
        <v/>
      </c>
      <c r="KI15" s="9">
        <f>IF(30&lt;=$G15, KC15+KG15, "")</f>
        <v/>
      </c>
      <c r="KJ15" s="9">
        <f>IF(30&lt;=$G15, ($G15-30)*$N15, "")</f>
        <v/>
      </c>
      <c r="KK15" s="9">
        <f>IF(31&lt;=$G15, KF15, "")</f>
        <v/>
      </c>
      <c r="KL15" s="9">
        <f>IF(31&lt;=$G15, ROUND(KK15*$Q15, 2), "")</f>
        <v/>
      </c>
      <c r="KM15" s="9">
        <f>IF(31&lt;=$G15, $N15, "")</f>
        <v/>
      </c>
      <c r="KN15" s="9">
        <f>IF(31&lt;=$G15, KM15-KL15, "")</f>
        <v/>
      </c>
      <c r="KO15" s="9">
        <f>IF(31&lt;=$G15, KK15-KN15, "")</f>
        <v/>
      </c>
      <c r="KP15" s="9">
        <f>IF(31&lt;=$G15, ROUND(KH15*$Q15, 2), "")</f>
        <v/>
      </c>
      <c r="KQ15" s="9">
        <f>IF(31&lt;=$G15, KH15+KP15, "")</f>
        <v/>
      </c>
      <c r="KR15" s="9">
        <f>IF(31&lt;=$G15, KL15+KP15, "")</f>
        <v/>
      </c>
      <c r="KS15" s="9">
        <f>IF(31&lt;=$G15, ($G15-31)*$N15, "")</f>
        <v/>
      </c>
      <c r="KT15" s="9">
        <f>IF(32&lt;=$G15, KO15, "")</f>
        <v/>
      </c>
      <c r="KU15" s="9">
        <f>IF(32&lt;=$G15, ROUND(KT15*$Q15, 2), "")</f>
        <v/>
      </c>
      <c r="KV15" s="9">
        <f>IF(32&lt;=$G15, $N15, "")</f>
        <v/>
      </c>
      <c r="KW15" s="9">
        <f>IF(32&lt;=$G15, KV15-KU15, "")</f>
        <v/>
      </c>
      <c r="KX15" s="9">
        <f>IF(32&lt;=$G15, KT15-KW15, "")</f>
        <v/>
      </c>
      <c r="KY15" s="9">
        <f>IF(32&lt;=$G15, ROUND(KQ15*$Q15, 2), "")</f>
        <v/>
      </c>
      <c r="KZ15" s="9">
        <f>IF(32&lt;=$G15, KQ15+KY15, "")</f>
        <v/>
      </c>
      <c r="LA15" s="9">
        <f>IF(32&lt;=$G15, KU15+KY15, "")</f>
        <v/>
      </c>
      <c r="LB15" s="9">
        <f>IF(32&lt;=$G15, ($G15-32)*$N15, "")</f>
        <v/>
      </c>
      <c r="LC15" s="9">
        <f>IF(33&lt;=$G15, KX15, "")</f>
        <v/>
      </c>
      <c r="LD15" s="9">
        <f>IF(33&lt;=$G15, ROUND(LC15*$Q15, 2), "")</f>
        <v/>
      </c>
      <c r="LE15" s="9">
        <f>IF(33&lt;=$G15, $N15, "")</f>
        <v/>
      </c>
      <c r="LF15" s="9">
        <f>IF(33&lt;=$G15, LE15-LD15, "")</f>
        <v/>
      </c>
      <c r="LG15" s="9">
        <f>IF(33&lt;=$G15, LC15-LF15, "")</f>
        <v/>
      </c>
      <c r="LH15" s="9">
        <f>IF(33&lt;=$G15, ROUND(KZ15*$Q15, 2), "")</f>
        <v/>
      </c>
      <c r="LI15" s="9">
        <f>IF(33&lt;=$G15, KZ15+LH15, "")</f>
        <v/>
      </c>
      <c r="LJ15" s="9">
        <f>IF(33&lt;=$G15, LD15+LH15, "")</f>
        <v/>
      </c>
      <c r="LK15" s="9">
        <f>IF(33&lt;=$G15, ($G15-33)*$N15, "")</f>
        <v/>
      </c>
      <c r="LL15" s="9">
        <f>IF(34&lt;=$G15, LG15, "")</f>
        <v/>
      </c>
      <c r="LM15" s="9">
        <f>IF(34&lt;=$G15, ROUND(LL15*$Q15, 2), "")</f>
        <v/>
      </c>
      <c r="LN15" s="9">
        <f>IF(34&lt;=$G15, $N15, "")</f>
        <v/>
      </c>
      <c r="LO15" s="9">
        <f>IF(34&lt;=$G15, LN15-LM15, "")</f>
        <v/>
      </c>
      <c r="LP15" s="9">
        <f>IF(34&lt;=$G15, LL15-LO15, "")</f>
        <v/>
      </c>
      <c r="LQ15" s="9">
        <f>IF(34&lt;=$G15, ROUND(LI15*$Q15, 2), "")</f>
        <v/>
      </c>
      <c r="LR15" s="9">
        <f>IF(34&lt;=$G15, LI15+LQ15, "")</f>
        <v/>
      </c>
      <c r="LS15" s="9">
        <f>IF(34&lt;=$G15, LM15+LQ15, "")</f>
        <v/>
      </c>
      <c r="LT15" s="9">
        <f>IF(34&lt;=$G15, ($G15-34)*$N15, "")</f>
        <v/>
      </c>
      <c r="LU15" s="9">
        <f>IF(35&lt;=$G15, LP15, "")</f>
        <v/>
      </c>
      <c r="LV15" s="9">
        <f>IF(35&lt;=$G15, ROUND(LU15*$Q15, 2), "")</f>
        <v/>
      </c>
      <c r="LW15" s="9">
        <f>IF(35&lt;=$G15, $N15, "")</f>
        <v/>
      </c>
      <c r="LX15" s="9">
        <f>IF(35&lt;=$G15, LW15-LV15, "")</f>
        <v/>
      </c>
      <c r="LY15" s="9">
        <f>IF(35&lt;=$G15, LU15-LX15, "")</f>
        <v/>
      </c>
      <c r="LZ15" s="9">
        <f>IF(35&lt;=$G15, ROUND(LR15*$Q15, 2), "")</f>
        <v/>
      </c>
      <c r="MA15" s="9">
        <f>IF(35&lt;=$G15, LR15+LZ15, "")</f>
        <v/>
      </c>
      <c r="MB15" s="9">
        <f>IF(35&lt;=$G15, LV15+LZ15, "")</f>
        <v/>
      </c>
      <c r="MC15" s="9">
        <f>IF(35&lt;=$G15, ($G15-35)*$N15, "")</f>
        <v/>
      </c>
      <c r="MD15" s="9">
        <f>IF(36&lt;=$G15, LY15, "")</f>
        <v/>
      </c>
      <c r="ME15" s="9">
        <f>IF(36&lt;=$G15, ROUND(MD15*$Q15, 2), "")</f>
        <v/>
      </c>
      <c r="MF15" s="9">
        <f>IF(36&lt;=$G15, $N15, "")</f>
        <v/>
      </c>
      <c r="MG15" s="9">
        <f>IF(36&lt;=$G15, MF15-ME15, "")</f>
        <v/>
      </c>
      <c r="MH15" s="9">
        <f>IF(36&lt;=$G15, MD15-MG15, "")</f>
        <v/>
      </c>
      <c r="MI15" s="9">
        <f>IF(36&lt;=$G15, ROUND(MA15*$Q15, 2), "")</f>
        <v/>
      </c>
      <c r="MJ15" s="9">
        <f>IF(36&lt;=$G15, MA15+MI15, "")</f>
        <v/>
      </c>
      <c r="MK15" s="9">
        <f>IF(36&lt;=$G15, ME15+MI15, "")</f>
        <v/>
      </c>
      <c r="ML15" s="9">
        <f>IF(36&lt;=$G15, ($G15-36)*$N15, "")</f>
        <v/>
      </c>
      <c r="MM15" s="9">
        <f>IF(37&lt;=$G15, MH15, "")</f>
        <v/>
      </c>
      <c r="MN15" s="9">
        <f>IF(37&lt;=$G15, ROUND(MM15*$Q15, 2), "")</f>
        <v/>
      </c>
      <c r="MO15" s="9">
        <f>IF(37&lt;=$G15, $N15, "")</f>
        <v/>
      </c>
      <c r="MP15" s="9">
        <f>IF(37&lt;=$G15, MO15-MN15, "")</f>
        <v/>
      </c>
      <c r="MQ15" s="9">
        <f>IF(37&lt;=$G15, MM15-MP15, "")</f>
        <v/>
      </c>
      <c r="MR15" s="9">
        <f>IF(37&lt;=$G15, ROUND(MJ15*$Q15, 2), "")</f>
        <v/>
      </c>
      <c r="MS15" s="9">
        <f>IF(37&lt;=$G15, MJ15+MR15, "")</f>
        <v/>
      </c>
      <c r="MT15" s="9">
        <f>IF(37&lt;=$G15, MN15+MR15, "")</f>
        <v/>
      </c>
      <c r="MU15" s="9">
        <f>IF(37&lt;=$G15, ($G15-37)*$N15, "")</f>
        <v/>
      </c>
      <c r="MV15" s="9">
        <f>IF(38&lt;=$G15, MQ15, "")</f>
        <v/>
      </c>
      <c r="MW15" s="9">
        <f>IF(38&lt;=$G15, ROUND(MV15*$Q15, 2), "")</f>
        <v/>
      </c>
      <c r="MX15" s="9">
        <f>IF(38&lt;=$G15, $N15, "")</f>
        <v/>
      </c>
      <c r="MY15" s="9">
        <f>IF(38&lt;=$G15, MX15-MW15, "")</f>
        <v/>
      </c>
      <c r="MZ15" s="9">
        <f>IF(38&lt;=$G15, MV15-MY15, "")</f>
        <v/>
      </c>
      <c r="NA15" s="9">
        <f>IF(38&lt;=$G15, ROUND(MS15*$Q15, 2), "")</f>
        <v/>
      </c>
      <c r="NB15" s="9">
        <f>IF(38&lt;=$G15, MS15+NA15, "")</f>
        <v/>
      </c>
      <c r="NC15" s="9">
        <f>IF(38&lt;=$G15, MW15+NA15, "")</f>
        <v/>
      </c>
      <c r="ND15" s="9">
        <f>IF(38&lt;=$G15, ($G15-38)*$N15, "")</f>
        <v/>
      </c>
      <c r="NE15" s="9">
        <f>IF(39&lt;=$G15, MZ15, "")</f>
        <v/>
      </c>
      <c r="NF15" s="9">
        <f>IF(39&lt;=$G15, ROUND(NE15*$Q15, 2), "")</f>
        <v/>
      </c>
      <c r="NG15" s="9">
        <f>IF(39&lt;=$G15, $N15, "")</f>
        <v/>
      </c>
      <c r="NH15" s="9">
        <f>IF(39&lt;=$G15, NG15-NF15, "")</f>
        <v/>
      </c>
      <c r="NI15" s="9">
        <f>IF(39&lt;=$G15, NE15-NH15, "")</f>
        <v/>
      </c>
      <c r="NJ15" s="9">
        <f>IF(39&lt;=$G15, ROUND(NB15*$Q15, 2), "")</f>
        <v/>
      </c>
      <c r="NK15" s="9">
        <f>IF(39&lt;=$G15, NB15+NJ15, "")</f>
        <v/>
      </c>
      <c r="NL15" s="9">
        <f>IF(39&lt;=$G15, NF15+NJ15, "")</f>
        <v/>
      </c>
      <c r="NM15" s="9">
        <f>IF(39&lt;=$G15, ($G15-39)*$N15, "")</f>
        <v/>
      </c>
      <c r="NN15" s="9">
        <f>IF(40&lt;=$G15, NI15, "")</f>
        <v/>
      </c>
      <c r="NO15" s="9">
        <f>IF(40&lt;=$G15, ROUND(NN15*$Q15, 2), "")</f>
        <v/>
      </c>
      <c r="NP15" s="9">
        <f>IF(40&lt;=$G15, $N15, "")</f>
        <v/>
      </c>
      <c r="NQ15" s="9">
        <f>IF(40&lt;=$G15, NP15-NO15, "")</f>
        <v/>
      </c>
      <c r="NR15" s="9">
        <f>IF(40&lt;=$G15, NN15-NQ15, "")</f>
        <v/>
      </c>
      <c r="NS15" s="9">
        <f>IF(40&lt;=$G15, ROUND(NK15*$Q15, 2), "")</f>
        <v/>
      </c>
      <c r="NT15" s="9">
        <f>IF(40&lt;=$G15, NK15+NS15, "")</f>
        <v/>
      </c>
      <c r="NU15" s="9">
        <f>IF(40&lt;=$G15, NO15+NS15, "")</f>
        <v/>
      </c>
      <c r="NV15" s="9">
        <f>IF(40&lt;=$G15, ($G15-40)*$N15, "")</f>
        <v/>
      </c>
      <c r="NW15" s="9">
        <f>IF(41&lt;=$G15, NR15, "")</f>
        <v/>
      </c>
      <c r="NX15" s="9">
        <f>IF(41&lt;=$G15, ROUND(NW15*$Q15, 2), "")</f>
        <v/>
      </c>
      <c r="NY15" s="9">
        <f>IF(41&lt;=$G15, $N15, "")</f>
        <v/>
      </c>
      <c r="NZ15" s="9">
        <f>IF(41&lt;=$G15, NY15-NX15, "")</f>
        <v/>
      </c>
      <c r="OA15" s="9">
        <f>IF(41&lt;=$G15, NW15-NZ15, "")</f>
        <v/>
      </c>
      <c r="OB15" s="9">
        <f>IF(41&lt;=$G15, ROUND(NT15*$Q15, 2), "")</f>
        <v/>
      </c>
      <c r="OC15" s="9">
        <f>IF(41&lt;=$G15, NT15+OB15, "")</f>
        <v/>
      </c>
      <c r="OD15" s="9">
        <f>IF(41&lt;=$G15, NX15+OB15, "")</f>
        <v/>
      </c>
      <c r="OE15" s="9">
        <f>IF(41&lt;=$G15, ($G15-41)*$N15, "")</f>
        <v/>
      </c>
      <c r="OF15" s="9">
        <f>IF(42&lt;=$G15, OA15, "")</f>
        <v/>
      </c>
      <c r="OG15" s="9">
        <f>IF(42&lt;=$G15, ROUND(OF15*$Q15, 2), "")</f>
        <v/>
      </c>
      <c r="OH15" s="9">
        <f>IF(42&lt;=$G15, $N15, "")</f>
        <v/>
      </c>
      <c r="OI15" s="9">
        <f>IF(42&lt;=$G15, OH15-OG15, "")</f>
        <v/>
      </c>
      <c r="OJ15" s="9">
        <f>IF(42&lt;=$G15, OF15-OI15, "")</f>
        <v/>
      </c>
      <c r="OK15" s="9">
        <f>IF(42&lt;=$G15, ROUND(OC15*$Q15, 2), "")</f>
        <v/>
      </c>
      <c r="OL15" s="9">
        <f>IF(42&lt;=$G15, OC15+OK15, "")</f>
        <v/>
      </c>
      <c r="OM15" s="9">
        <f>IF(42&lt;=$G15, OG15+OK15, "")</f>
        <v/>
      </c>
      <c r="ON15" s="9">
        <f>IF(42&lt;=$G15, ($G15-42)*$N15, "")</f>
        <v/>
      </c>
      <c r="OO15" s="9">
        <f>IF(43&lt;=$G15, OJ15, "")</f>
        <v/>
      </c>
      <c r="OP15" s="9">
        <f>IF(43&lt;=$G15, ROUND(OO15*$Q15, 2), "")</f>
        <v/>
      </c>
      <c r="OQ15" s="9">
        <f>IF(43&lt;=$G15, $N15, "")</f>
        <v/>
      </c>
      <c r="OR15" s="9">
        <f>IF(43&lt;=$G15, OQ15-OP15, "")</f>
        <v/>
      </c>
      <c r="OS15" s="9">
        <f>IF(43&lt;=$G15, OO15-OR15, "")</f>
        <v/>
      </c>
      <c r="OT15" s="9">
        <f>IF(43&lt;=$G15, ROUND(OL15*$Q15, 2), "")</f>
        <v/>
      </c>
      <c r="OU15" s="9">
        <f>IF(43&lt;=$G15, OL15+OT15, "")</f>
        <v/>
      </c>
      <c r="OV15" s="9">
        <f>IF(43&lt;=$G15, OP15+OT15, "")</f>
        <v/>
      </c>
      <c r="OW15" s="9">
        <f>IF(43&lt;=$G15, ($G15-43)*$N15, "")</f>
        <v/>
      </c>
      <c r="OX15" s="9">
        <f>IF(44&lt;=$G15, OS15, "")</f>
        <v/>
      </c>
      <c r="OY15" s="9">
        <f>IF(44&lt;=$G15, ROUND(OX15*$Q15, 2), "")</f>
        <v/>
      </c>
      <c r="OZ15" s="9">
        <f>IF(44&lt;=$G15, $N15, "")</f>
        <v/>
      </c>
      <c r="PA15" s="9">
        <f>IF(44&lt;=$G15, OZ15-OY15, "")</f>
        <v/>
      </c>
      <c r="PB15" s="9">
        <f>IF(44&lt;=$G15, OX15-PA15, "")</f>
        <v/>
      </c>
      <c r="PC15" s="9">
        <f>IF(44&lt;=$G15, ROUND(OU15*$Q15, 2), "")</f>
        <v/>
      </c>
      <c r="PD15" s="9">
        <f>IF(44&lt;=$G15, OU15+PC15, "")</f>
        <v/>
      </c>
      <c r="PE15" s="9">
        <f>IF(44&lt;=$G15, OY15+PC15, "")</f>
        <v/>
      </c>
      <c r="PF15" s="9">
        <f>IF(44&lt;=$G15, ($G15-44)*$N15, "")</f>
        <v/>
      </c>
      <c r="PG15" s="9">
        <f>IF(45&lt;=$G15, PB15, "")</f>
        <v/>
      </c>
      <c r="PH15" s="9">
        <f>IF(45&lt;=$G15, ROUND(PG15*$Q15, 2), "")</f>
        <v/>
      </c>
      <c r="PI15" s="9">
        <f>IF(45&lt;=$G15, $N15, "")</f>
        <v/>
      </c>
      <c r="PJ15" s="9">
        <f>IF(45&lt;=$G15, PI15-PH15, "")</f>
        <v/>
      </c>
      <c r="PK15" s="9">
        <f>IF(45&lt;=$G15, PG15-PJ15, "")</f>
        <v/>
      </c>
      <c r="PL15" s="9">
        <f>IF(45&lt;=$G15, ROUND(PD15*$Q15, 2), "")</f>
        <v/>
      </c>
      <c r="PM15" s="9">
        <f>IF(45&lt;=$G15, PD15+PL15, "")</f>
        <v/>
      </c>
      <c r="PN15" s="9">
        <f>IF(45&lt;=$G15, PH15+PL15, "")</f>
        <v/>
      </c>
      <c r="PO15" s="9">
        <f>IF(45&lt;=$G15, ($G15-45)*$N15, "")</f>
        <v/>
      </c>
      <c r="PP15" s="9">
        <f>IF(46&lt;=$G15, PK15, "")</f>
        <v/>
      </c>
      <c r="PQ15" s="9">
        <f>IF(46&lt;=$G15, ROUND(PP15*$Q15, 2), "")</f>
        <v/>
      </c>
      <c r="PR15" s="9">
        <f>IF(46&lt;=$G15, $N15, "")</f>
        <v/>
      </c>
      <c r="PS15" s="9">
        <f>IF(46&lt;=$G15, PR15-PQ15, "")</f>
        <v/>
      </c>
      <c r="PT15" s="9">
        <f>IF(46&lt;=$G15, PP15-PS15, "")</f>
        <v/>
      </c>
      <c r="PU15" s="9">
        <f>IF(46&lt;=$G15, ROUND(PM15*$Q15, 2), "")</f>
        <v/>
      </c>
      <c r="PV15" s="9">
        <f>IF(46&lt;=$G15, PM15+PU15, "")</f>
        <v/>
      </c>
      <c r="PW15" s="9">
        <f>IF(46&lt;=$G15, PQ15+PU15, "")</f>
        <v/>
      </c>
      <c r="PX15" s="9">
        <f>IF(46&lt;=$G15, ($G15-46)*$N15, "")</f>
        <v/>
      </c>
      <c r="PY15" s="9">
        <f>IF(47&lt;=$G15, PT15, "")</f>
        <v/>
      </c>
      <c r="PZ15" s="9">
        <f>IF(47&lt;=$G15, ROUND(PY15*$Q15, 2), "")</f>
        <v/>
      </c>
      <c r="QA15" s="9">
        <f>IF(47&lt;=$G15, $N15, "")</f>
        <v/>
      </c>
      <c r="QB15" s="9">
        <f>IF(47&lt;=$G15, QA15-PZ15, "")</f>
        <v/>
      </c>
      <c r="QC15" s="9">
        <f>IF(47&lt;=$G15, PY15-QB15, "")</f>
        <v/>
      </c>
      <c r="QD15" s="9">
        <f>IF(47&lt;=$G15, ROUND(PV15*$Q15, 2), "")</f>
        <v/>
      </c>
      <c r="QE15" s="9">
        <f>IF(47&lt;=$G15, PV15+QD15, "")</f>
        <v/>
      </c>
      <c r="QF15" s="9">
        <f>IF(47&lt;=$G15, PZ15+QD15, "")</f>
        <v/>
      </c>
      <c r="QG15" s="9">
        <f>IF(47&lt;=$G15, ($G15-47)*$N15, "")</f>
        <v/>
      </c>
      <c r="QH15" s="9">
        <f>IF(48&lt;=$G15, QC15, "")</f>
        <v/>
      </c>
      <c r="QI15" s="9">
        <f>IF(48&lt;=$G15, ROUND(QH15*$Q15, 2), "")</f>
        <v/>
      </c>
      <c r="QJ15" s="9">
        <f>IF(48&lt;=$G15, $N15, "")</f>
        <v/>
      </c>
      <c r="QK15" s="9">
        <f>IF(48&lt;=$G15, QJ15-QI15, "")</f>
        <v/>
      </c>
      <c r="QL15" s="9">
        <f>IF(48&lt;=$G15, QH15-QK15, "")</f>
        <v/>
      </c>
      <c r="QM15" s="9">
        <f>IF(48&lt;=$G15, ROUND(QE15*$Q15, 2), "")</f>
        <v/>
      </c>
      <c r="QN15" s="9">
        <f>IF(48&lt;=$G15, QE15+QM15, "")</f>
        <v/>
      </c>
      <c r="QO15" s="9">
        <f>IF(48&lt;=$G15, QI15+QM15, "")</f>
        <v/>
      </c>
      <c r="QP15" s="9">
        <f>IF(48&lt;=$G15, ($G15-48)*$N15, "")</f>
        <v/>
      </c>
    </row>
    <row r="16">
      <c r="A16" s="12" t="inlineStr">
        <is>
          <t>0524-0012</t>
        </is>
      </c>
      <c r="B16" s="13" t="inlineStr">
        <is>
          <t>Lider En Derecho De Via y Construcción SA DE CV</t>
        </is>
      </c>
      <c r="C16" s="13" t="inlineStr">
        <is>
          <t>L200 GLS</t>
        </is>
      </c>
      <c r="D16" s="12" t="inlineStr">
        <is>
          <t>ACTIVO</t>
        </is>
      </c>
      <c r="E16" s="12" t="inlineStr">
        <is>
          <t>2026-03-17</t>
        </is>
      </c>
      <c r="F16" s="12" t="inlineStr">
        <is>
          <t>2030-03-17</t>
        </is>
      </c>
      <c r="G16" s="14" t="n">
        <v>48</v>
      </c>
      <c r="H16" s="15" t="n">
        <v>624154.3100000001</v>
      </c>
      <c r="I16" s="16" t="n">
        <v>0.1</v>
      </c>
      <c r="J16" s="15">
        <f>ROUND(H16*I16, 2)</f>
        <v/>
      </c>
      <c r="K16" s="15">
        <f>ROUND(H16-J16, 2)</f>
        <v/>
      </c>
      <c r="L16" s="16" t="n">
        <v>0.02</v>
      </c>
      <c r="M16" s="15">
        <f>ROUND(H16*L16, 2)</f>
        <v/>
      </c>
      <c r="N16" s="15" t="n">
        <v>20333.22</v>
      </c>
      <c r="O16" s="16" t="n">
        <v>0.1</v>
      </c>
      <c r="P16" s="15">
        <f>ROUND(H16*O16, 2)</f>
        <v/>
      </c>
      <c r="Q16" s="17" t="n">
        <v>0.0269179</v>
      </c>
      <c r="R16" s="17">
        <f>RATE(G16, -N16, K16, -P16)</f>
        <v/>
      </c>
      <c r="S16" s="17">
        <f>ROUND(Q16*12, 8)</f>
        <v/>
      </c>
      <c r="T16" s="17">
        <f>ROUND(((1+Q16)^12)-1, 8)</f>
        <v/>
      </c>
      <c r="U16" s="15">
        <f>ROUND(PV(Q16, G16, 0, -P16), 2)</f>
        <v/>
      </c>
      <c r="V16" s="15">
        <f>SUMIF($AA$4:$QP$4, "Interes_Leasing", AA16:QP16)</f>
        <v/>
      </c>
      <c r="W16" s="15">
        <f>SUMIF($AA$4:$QP$4, "Interes_Residual", AA16:QP16)</f>
        <v/>
      </c>
      <c r="X16" s="15">
        <f>ROUND(V16+W16, 2)</f>
        <v/>
      </c>
      <c r="Y16" s="15">
        <f>ROUND((N16*G16+P16+M16)-K16, 2)</f>
        <v/>
      </c>
      <c r="Z16" s="16">
        <f>ROUND(Y16/K16, 4)</f>
        <v/>
      </c>
      <c r="AA16" s="15">
        <f>IF(1&lt;=$G16, $K16, "")</f>
        <v/>
      </c>
      <c r="AB16" s="15">
        <f>IF(1&lt;=$G16, ROUND(AA16*$Q16, 2), "")</f>
        <v/>
      </c>
      <c r="AC16" s="15">
        <f>IF(1&lt;=$G16, $N16, "")</f>
        <v/>
      </c>
      <c r="AD16" s="15">
        <f>IF(1&lt;=$G16, AC16-AB16, "")</f>
        <v/>
      </c>
      <c r="AE16" s="15">
        <f>IF(1&lt;=$G16, AA16-AD16, "")</f>
        <v/>
      </c>
      <c r="AF16" s="15">
        <f>IF(1&lt;=$G16, ROUND($U16*$Q16, 2), "")</f>
        <v/>
      </c>
      <c r="AG16" s="15">
        <f>IF(1&lt;=$G16, $U16+AF16, "")</f>
        <v/>
      </c>
      <c r="AH16" s="15">
        <f>IF(1&lt;=$G16, AB16+AF16, "")</f>
        <v/>
      </c>
      <c r="AI16" s="15">
        <f>IF(1&lt;=$G16, ($G16-1)*$N16, "")</f>
        <v/>
      </c>
      <c r="AJ16" s="15">
        <f>IF(2&lt;=$G16, AE16, "")</f>
        <v/>
      </c>
      <c r="AK16" s="15">
        <f>IF(2&lt;=$G16, ROUND(AJ16*$Q16, 2), "")</f>
        <v/>
      </c>
      <c r="AL16" s="15">
        <f>IF(2&lt;=$G16, $N16, "")</f>
        <v/>
      </c>
      <c r="AM16" s="15">
        <f>IF(2&lt;=$G16, AL16-AK16, "")</f>
        <v/>
      </c>
      <c r="AN16" s="15">
        <f>IF(2&lt;=$G16, AJ16-AM16, "")</f>
        <v/>
      </c>
      <c r="AO16" s="15">
        <f>IF(2&lt;=$G16, ROUND(AG16*$Q16, 2), "")</f>
        <v/>
      </c>
      <c r="AP16" s="15">
        <f>IF(2&lt;=$G16, AG16+AO16, "")</f>
        <v/>
      </c>
      <c r="AQ16" s="15">
        <f>IF(2&lt;=$G16, AK16+AO16, "")</f>
        <v/>
      </c>
      <c r="AR16" s="15">
        <f>IF(2&lt;=$G16, ($G16-2)*$N16, "")</f>
        <v/>
      </c>
      <c r="AS16" s="15">
        <f>IF(3&lt;=$G16, AN16, "")</f>
        <v/>
      </c>
      <c r="AT16" s="15">
        <f>IF(3&lt;=$G16, ROUND(AS16*$Q16, 2), "")</f>
        <v/>
      </c>
      <c r="AU16" s="15">
        <f>IF(3&lt;=$G16, $N16, "")</f>
        <v/>
      </c>
      <c r="AV16" s="15">
        <f>IF(3&lt;=$G16, AU16-AT16, "")</f>
        <v/>
      </c>
      <c r="AW16" s="15">
        <f>IF(3&lt;=$G16, AS16-AV16, "")</f>
        <v/>
      </c>
      <c r="AX16" s="15">
        <f>IF(3&lt;=$G16, ROUND(AP16*$Q16, 2), "")</f>
        <v/>
      </c>
      <c r="AY16" s="15">
        <f>IF(3&lt;=$G16, AP16+AX16, "")</f>
        <v/>
      </c>
      <c r="AZ16" s="15">
        <f>IF(3&lt;=$G16, AT16+AX16, "")</f>
        <v/>
      </c>
      <c r="BA16" s="15">
        <f>IF(3&lt;=$G16, ($G16-3)*$N16, "")</f>
        <v/>
      </c>
      <c r="BB16" s="15">
        <f>IF(4&lt;=$G16, AW16, "")</f>
        <v/>
      </c>
      <c r="BC16" s="15">
        <f>IF(4&lt;=$G16, ROUND(BB16*$Q16, 2), "")</f>
        <v/>
      </c>
      <c r="BD16" s="15">
        <f>IF(4&lt;=$G16, $N16, "")</f>
        <v/>
      </c>
      <c r="BE16" s="15">
        <f>IF(4&lt;=$G16, BD16-BC16, "")</f>
        <v/>
      </c>
      <c r="BF16" s="15">
        <f>IF(4&lt;=$G16, BB16-BE16, "")</f>
        <v/>
      </c>
      <c r="BG16" s="15">
        <f>IF(4&lt;=$G16, ROUND(AY16*$Q16, 2), "")</f>
        <v/>
      </c>
      <c r="BH16" s="15">
        <f>IF(4&lt;=$G16, AY16+BG16, "")</f>
        <v/>
      </c>
      <c r="BI16" s="15">
        <f>IF(4&lt;=$G16, BC16+BG16, "")</f>
        <v/>
      </c>
      <c r="BJ16" s="15">
        <f>IF(4&lt;=$G16, ($G16-4)*$N16, "")</f>
        <v/>
      </c>
      <c r="BK16" s="15">
        <f>IF(5&lt;=$G16, BF16, "")</f>
        <v/>
      </c>
      <c r="BL16" s="15">
        <f>IF(5&lt;=$G16, ROUND(BK16*$Q16, 2), "")</f>
        <v/>
      </c>
      <c r="BM16" s="15">
        <f>IF(5&lt;=$G16, $N16, "")</f>
        <v/>
      </c>
      <c r="BN16" s="15">
        <f>IF(5&lt;=$G16, BM16-BL16, "")</f>
        <v/>
      </c>
      <c r="BO16" s="15">
        <f>IF(5&lt;=$G16, BK16-BN16, "")</f>
        <v/>
      </c>
      <c r="BP16" s="15">
        <f>IF(5&lt;=$G16, ROUND(BH16*$Q16, 2), "")</f>
        <v/>
      </c>
      <c r="BQ16" s="15">
        <f>IF(5&lt;=$G16, BH16+BP16, "")</f>
        <v/>
      </c>
      <c r="BR16" s="15">
        <f>IF(5&lt;=$G16, BL16+BP16, "")</f>
        <v/>
      </c>
      <c r="BS16" s="15">
        <f>IF(5&lt;=$G16, ($G16-5)*$N16, "")</f>
        <v/>
      </c>
      <c r="BT16" s="15">
        <f>IF(6&lt;=$G16, BO16, "")</f>
        <v/>
      </c>
      <c r="BU16" s="15">
        <f>IF(6&lt;=$G16, ROUND(BT16*$Q16, 2), "")</f>
        <v/>
      </c>
      <c r="BV16" s="15">
        <f>IF(6&lt;=$G16, $N16, "")</f>
        <v/>
      </c>
      <c r="BW16" s="15">
        <f>IF(6&lt;=$G16, BV16-BU16, "")</f>
        <v/>
      </c>
      <c r="BX16" s="15">
        <f>IF(6&lt;=$G16, BT16-BW16, "")</f>
        <v/>
      </c>
      <c r="BY16" s="15">
        <f>IF(6&lt;=$G16, ROUND(BQ16*$Q16, 2), "")</f>
        <v/>
      </c>
      <c r="BZ16" s="15">
        <f>IF(6&lt;=$G16, BQ16+BY16, "")</f>
        <v/>
      </c>
      <c r="CA16" s="15">
        <f>IF(6&lt;=$G16, BU16+BY16, "")</f>
        <v/>
      </c>
      <c r="CB16" s="15">
        <f>IF(6&lt;=$G16, ($G16-6)*$N16, "")</f>
        <v/>
      </c>
      <c r="CC16" s="15">
        <f>IF(7&lt;=$G16, BX16, "")</f>
        <v/>
      </c>
      <c r="CD16" s="15">
        <f>IF(7&lt;=$G16, ROUND(CC16*$Q16, 2), "")</f>
        <v/>
      </c>
      <c r="CE16" s="15">
        <f>IF(7&lt;=$G16, $N16, "")</f>
        <v/>
      </c>
      <c r="CF16" s="15">
        <f>IF(7&lt;=$G16, CE16-CD16, "")</f>
        <v/>
      </c>
      <c r="CG16" s="15">
        <f>IF(7&lt;=$G16, CC16-CF16, "")</f>
        <v/>
      </c>
      <c r="CH16" s="15">
        <f>IF(7&lt;=$G16, ROUND(BZ16*$Q16, 2), "")</f>
        <v/>
      </c>
      <c r="CI16" s="15">
        <f>IF(7&lt;=$G16, BZ16+CH16, "")</f>
        <v/>
      </c>
      <c r="CJ16" s="15">
        <f>IF(7&lt;=$G16, CD16+CH16, "")</f>
        <v/>
      </c>
      <c r="CK16" s="15">
        <f>IF(7&lt;=$G16, ($G16-7)*$N16, "")</f>
        <v/>
      </c>
      <c r="CL16" s="15">
        <f>IF(8&lt;=$G16, CG16, "")</f>
        <v/>
      </c>
      <c r="CM16" s="15">
        <f>IF(8&lt;=$G16, ROUND(CL16*$Q16, 2), "")</f>
        <v/>
      </c>
      <c r="CN16" s="15">
        <f>IF(8&lt;=$G16, $N16, "")</f>
        <v/>
      </c>
      <c r="CO16" s="15">
        <f>IF(8&lt;=$G16, CN16-CM16, "")</f>
        <v/>
      </c>
      <c r="CP16" s="15">
        <f>IF(8&lt;=$G16, CL16-CO16, "")</f>
        <v/>
      </c>
      <c r="CQ16" s="15">
        <f>IF(8&lt;=$G16, ROUND(CI16*$Q16, 2), "")</f>
        <v/>
      </c>
      <c r="CR16" s="15">
        <f>IF(8&lt;=$G16, CI16+CQ16, "")</f>
        <v/>
      </c>
      <c r="CS16" s="15">
        <f>IF(8&lt;=$G16, CM16+CQ16, "")</f>
        <v/>
      </c>
      <c r="CT16" s="15">
        <f>IF(8&lt;=$G16, ($G16-8)*$N16, "")</f>
        <v/>
      </c>
      <c r="CU16" s="15">
        <f>IF(9&lt;=$G16, CP16, "")</f>
        <v/>
      </c>
      <c r="CV16" s="15">
        <f>IF(9&lt;=$G16, ROUND(CU16*$Q16, 2), "")</f>
        <v/>
      </c>
      <c r="CW16" s="15">
        <f>IF(9&lt;=$G16, $N16, "")</f>
        <v/>
      </c>
      <c r="CX16" s="15">
        <f>IF(9&lt;=$G16, CW16-CV16, "")</f>
        <v/>
      </c>
      <c r="CY16" s="15">
        <f>IF(9&lt;=$G16, CU16-CX16, "")</f>
        <v/>
      </c>
      <c r="CZ16" s="15">
        <f>IF(9&lt;=$G16, ROUND(CR16*$Q16, 2), "")</f>
        <v/>
      </c>
      <c r="DA16" s="15">
        <f>IF(9&lt;=$G16, CR16+CZ16, "")</f>
        <v/>
      </c>
      <c r="DB16" s="15">
        <f>IF(9&lt;=$G16, CV16+CZ16, "")</f>
        <v/>
      </c>
      <c r="DC16" s="15">
        <f>IF(9&lt;=$G16, ($G16-9)*$N16, "")</f>
        <v/>
      </c>
      <c r="DD16" s="15">
        <f>IF(10&lt;=$G16, CY16, "")</f>
        <v/>
      </c>
      <c r="DE16" s="15">
        <f>IF(10&lt;=$G16, ROUND(DD16*$Q16, 2), "")</f>
        <v/>
      </c>
      <c r="DF16" s="15">
        <f>IF(10&lt;=$G16, $N16, "")</f>
        <v/>
      </c>
      <c r="DG16" s="15">
        <f>IF(10&lt;=$G16, DF16-DE16, "")</f>
        <v/>
      </c>
      <c r="DH16" s="15">
        <f>IF(10&lt;=$G16, DD16-DG16, "")</f>
        <v/>
      </c>
      <c r="DI16" s="15">
        <f>IF(10&lt;=$G16, ROUND(DA16*$Q16, 2), "")</f>
        <v/>
      </c>
      <c r="DJ16" s="15">
        <f>IF(10&lt;=$G16, DA16+DI16, "")</f>
        <v/>
      </c>
      <c r="DK16" s="15">
        <f>IF(10&lt;=$G16, DE16+DI16, "")</f>
        <v/>
      </c>
      <c r="DL16" s="15">
        <f>IF(10&lt;=$G16, ($G16-10)*$N16, "")</f>
        <v/>
      </c>
      <c r="DM16" s="15">
        <f>IF(11&lt;=$G16, DH16, "")</f>
        <v/>
      </c>
      <c r="DN16" s="15">
        <f>IF(11&lt;=$G16, ROUND(DM16*$Q16, 2), "")</f>
        <v/>
      </c>
      <c r="DO16" s="15">
        <f>IF(11&lt;=$G16, $N16, "")</f>
        <v/>
      </c>
      <c r="DP16" s="15">
        <f>IF(11&lt;=$G16, DO16-DN16, "")</f>
        <v/>
      </c>
      <c r="DQ16" s="15">
        <f>IF(11&lt;=$G16, DM16-DP16, "")</f>
        <v/>
      </c>
      <c r="DR16" s="15">
        <f>IF(11&lt;=$G16, ROUND(DJ16*$Q16, 2), "")</f>
        <v/>
      </c>
      <c r="DS16" s="15">
        <f>IF(11&lt;=$G16, DJ16+DR16, "")</f>
        <v/>
      </c>
      <c r="DT16" s="15">
        <f>IF(11&lt;=$G16, DN16+DR16, "")</f>
        <v/>
      </c>
      <c r="DU16" s="15">
        <f>IF(11&lt;=$G16, ($G16-11)*$N16, "")</f>
        <v/>
      </c>
      <c r="DV16" s="15">
        <f>IF(12&lt;=$G16, DQ16, "")</f>
        <v/>
      </c>
      <c r="DW16" s="15">
        <f>IF(12&lt;=$G16, ROUND(DV16*$Q16, 2), "")</f>
        <v/>
      </c>
      <c r="DX16" s="15">
        <f>IF(12&lt;=$G16, $N16, "")</f>
        <v/>
      </c>
      <c r="DY16" s="15">
        <f>IF(12&lt;=$G16, DX16-DW16, "")</f>
        <v/>
      </c>
      <c r="DZ16" s="15">
        <f>IF(12&lt;=$G16, DV16-DY16, "")</f>
        <v/>
      </c>
      <c r="EA16" s="15">
        <f>IF(12&lt;=$G16, ROUND(DS16*$Q16, 2), "")</f>
        <v/>
      </c>
      <c r="EB16" s="15">
        <f>IF(12&lt;=$G16, DS16+EA16, "")</f>
        <v/>
      </c>
      <c r="EC16" s="15">
        <f>IF(12&lt;=$G16, DW16+EA16, "")</f>
        <v/>
      </c>
      <c r="ED16" s="15">
        <f>IF(12&lt;=$G16, ($G16-12)*$N16, "")</f>
        <v/>
      </c>
      <c r="EE16" s="15">
        <f>IF(13&lt;=$G16, DZ16, "")</f>
        <v/>
      </c>
      <c r="EF16" s="15">
        <f>IF(13&lt;=$G16, ROUND(EE16*$Q16, 2), "")</f>
        <v/>
      </c>
      <c r="EG16" s="15">
        <f>IF(13&lt;=$G16, $N16, "")</f>
        <v/>
      </c>
      <c r="EH16" s="15">
        <f>IF(13&lt;=$G16, EG16-EF16, "")</f>
        <v/>
      </c>
      <c r="EI16" s="15">
        <f>IF(13&lt;=$G16, EE16-EH16, "")</f>
        <v/>
      </c>
      <c r="EJ16" s="15">
        <f>IF(13&lt;=$G16, ROUND(EB16*$Q16, 2), "")</f>
        <v/>
      </c>
      <c r="EK16" s="15">
        <f>IF(13&lt;=$G16, EB16+EJ16, "")</f>
        <v/>
      </c>
      <c r="EL16" s="15">
        <f>IF(13&lt;=$G16, EF16+EJ16, "")</f>
        <v/>
      </c>
      <c r="EM16" s="15">
        <f>IF(13&lt;=$G16, ($G16-13)*$N16, "")</f>
        <v/>
      </c>
      <c r="EN16" s="15">
        <f>IF(14&lt;=$G16, EI16, "")</f>
        <v/>
      </c>
      <c r="EO16" s="15">
        <f>IF(14&lt;=$G16, ROUND(EN16*$Q16, 2), "")</f>
        <v/>
      </c>
      <c r="EP16" s="15">
        <f>IF(14&lt;=$G16, $N16, "")</f>
        <v/>
      </c>
      <c r="EQ16" s="15">
        <f>IF(14&lt;=$G16, EP16-EO16, "")</f>
        <v/>
      </c>
      <c r="ER16" s="15">
        <f>IF(14&lt;=$G16, EN16-EQ16, "")</f>
        <v/>
      </c>
      <c r="ES16" s="15">
        <f>IF(14&lt;=$G16, ROUND(EK16*$Q16, 2), "")</f>
        <v/>
      </c>
      <c r="ET16" s="15">
        <f>IF(14&lt;=$G16, EK16+ES16, "")</f>
        <v/>
      </c>
      <c r="EU16" s="15">
        <f>IF(14&lt;=$G16, EO16+ES16, "")</f>
        <v/>
      </c>
      <c r="EV16" s="15">
        <f>IF(14&lt;=$G16, ($G16-14)*$N16, "")</f>
        <v/>
      </c>
      <c r="EW16" s="15">
        <f>IF(15&lt;=$G16, ER16, "")</f>
        <v/>
      </c>
      <c r="EX16" s="15">
        <f>IF(15&lt;=$G16, ROUND(EW16*$Q16, 2), "")</f>
        <v/>
      </c>
      <c r="EY16" s="15">
        <f>IF(15&lt;=$G16, $N16, "")</f>
        <v/>
      </c>
      <c r="EZ16" s="15">
        <f>IF(15&lt;=$G16, EY16-EX16, "")</f>
        <v/>
      </c>
      <c r="FA16" s="15">
        <f>IF(15&lt;=$G16, EW16-EZ16, "")</f>
        <v/>
      </c>
      <c r="FB16" s="15">
        <f>IF(15&lt;=$G16, ROUND(ET16*$Q16, 2), "")</f>
        <v/>
      </c>
      <c r="FC16" s="15">
        <f>IF(15&lt;=$G16, ET16+FB16, "")</f>
        <v/>
      </c>
      <c r="FD16" s="15">
        <f>IF(15&lt;=$G16, EX16+FB16, "")</f>
        <v/>
      </c>
      <c r="FE16" s="15">
        <f>IF(15&lt;=$G16, ($G16-15)*$N16, "")</f>
        <v/>
      </c>
      <c r="FF16" s="15">
        <f>IF(16&lt;=$G16, FA16, "")</f>
        <v/>
      </c>
      <c r="FG16" s="15">
        <f>IF(16&lt;=$G16, ROUND(FF16*$Q16, 2), "")</f>
        <v/>
      </c>
      <c r="FH16" s="15">
        <f>IF(16&lt;=$G16, $N16, "")</f>
        <v/>
      </c>
      <c r="FI16" s="15">
        <f>IF(16&lt;=$G16, FH16-FG16, "")</f>
        <v/>
      </c>
      <c r="FJ16" s="15">
        <f>IF(16&lt;=$G16, FF16-FI16, "")</f>
        <v/>
      </c>
      <c r="FK16" s="15">
        <f>IF(16&lt;=$G16, ROUND(FC16*$Q16, 2), "")</f>
        <v/>
      </c>
      <c r="FL16" s="15">
        <f>IF(16&lt;=$G16, FC16+FK16, "")</f>
        <v/>
      </c>
      <c r="FM16" s="15">
        <f>IF(16&lt;=$G16, FG16+FK16, "")</f>
        <v/>
      </c>
      <c r="FN16" s="15">
        <f>IF(16&lt;=$G16, ($G16-16)*$N16, "")</f>
        <v/>
      </c>
      <c r="FO16" s="15">
        <f>IF(17&lt;=$G16, FJ16, "")</f>
        <v/>
      </c>
      <c r="FP16" s="15">
        <f>IF(17&lt;=$G16, ROUND(FO16*$Q16, 2), "")</f>
        <v/>
      </c>
      <c r="FQ16" s="15">
        <f>IF(17&lt;=$G16, $N16, "")</f>
        <v/>
      </c>
      <c r="FR16" s="15">
        <f>IF(17&lt;=$G16, FQ16-FP16, "")</f>
        <v/>
      </c>
      <c r="FS16" s="15">
        <f>IF(17&lt;=$G16, FO16-FR16, "")</f>
        <v/>
      </c>
      <c r="FT16" s="15">
        <f>IF(17&lt;=$G16, ROUND(FL16*$Q16, 2), "")</f>
        <v/>
      </c>
      <c r="FU16" s="15">
        <f>IF(17&lt;=$G16, FL16+FT16, "")</f>
        <v/>
      </c>
      <c r="FV16" s="15">
        <f>IF(17&lt;=$G16, FP16+FT16, "")</f>
        <v/>
      </c>
      <c r="FW16" s="15">
        <f>IF(17&lt;=$G16, ($G16-17)*$N16, "")</f>
        <v/>
      </c>
      <c r="FX16" s="15">
        <f>IF(18&lt;=$G16, FS16, "")</f>
        <v/>
      </c>
      <c r="FY16" s="15">
        <f>IF(18&lt;=$G16, ROUND(FX16*$Q16, 2), "")</f>
        <v/>
      </c>
      <c r="FZ16" s="15">
        <f>IF(18&lt;=$G16, $N16, "")</f>
        <v/>
      </c>
      <c r="GA16" s="15">
        <f>IF(18&lt;=$G16, FZ16-FY16, "")</f>
        <v/>
      </c>
      <c r="GB16" s="15">
        <f>IF(18&lt;=$G16, FX16-GA16, "")</f>
        <v/>
      </c>
      <c r="GC16" s="15">
        <f>IF(18&lt;=$G16, ROUND(FU16*$Q16, 2), "")</f>
        <v/>
      </c>
      <c r="GD16" s="15">
        <f>IF(18&lt;=$G16, FU16+GC16, "")</f>
        <v/>
      </c>
      <c r="GE16" s="15">
        <f>IF(18&lt;=$G16, FY16+GC16, "")</f>
        <v/>
      </c>
      <c r="GF16" s="15">
        <f>IF(18&lt;=$G16, ($G16-18)*$N16, "")</f>
        <v/>
      </c>
      <c r="GG16" s="15">
        <f>IF(19&lt;=$G16, GB16, "")</f>
        <v/>
      </c>
      <c r="GH16" s="15">
        <f>IF(19&lt;=$G16, ROUND(GG16*$Q16, 2), "")</f>
        <v/>
      </c>
      <c r="GI16" s="15">
        <f>IF(19&lt;=$G16, $N16, "")</f>
        <v/>
      </c>
      <c r="GJ16" s="15">
        <f>IF(19&lt;=$G16, GI16-GH16, "")</f>
        <v/>
      </c>
      <c r="GK16" s="15">
        <f>IF(19&lt;=$G16, GG16-GJ16, "")</f>
        <v/>
      </c>
      <c r="GL16" s="15">
        <f>IF(19&lt;=$G16, ROUND(GD16*$Q16, 2), "")</f>
        <v/>
      </c>
      <c r="GM16" s="15">
        <f>IF(19&lt;=$G16, GD16+GL16, "")</f>
        <v/>
      </c>
      <c r="GN16" s="15">
        <f>IF(19&lt;=$G16, GH16+GL16, "")</f>
        <v/>
      </c>
      <c r="GO16" s="15">
        <f>IF(19&lt;=$G16, ($G16-19)*$N16, "")</f>
        <v/>
      </c>
      <c r="GP16" s="15">
        <f>IF(20&lt;=$G16, GK16, "")</f>
        <v/>
      </c>
      <c r="GQ16" s="15">
        <f>IF(20&lt;=$G16, ROUND(GP16*$Q16, 2), "")</f>
        <v/>
      </c>
      <c r="GR16" s="15">
        <f>IF(20&lt;=$G16, $N16, "")</f>
        <v/>
      </c>
      <c r="GS16" s="15">
        <f>IF(20&lt;=$G16, GR16-GQ16, "")</f>
        <v/>
      </c>
      <c r="GT16" s="15">
        <f>IF(20&lt;=$G16, GP16-GS16, "")</f>
        <v/>
      </c>
      <c r="GU16" s="15">
        <f>IF(20&lt;=$G16, ROUND(GM16*$Q16, 2), "")</f>
        <v/>
      </c>
      <c r="GV16" s="15">
        <f>IF(20&lt;=$G16, GM16+GU16, "")</f>
        <v/>
      </c>
      <c r="GW16" s="15">
        <f>IF(20&lt;=$G16, GQ16+GU16, "")</f>
        <v/>
      </c>
      <c r="GX16" s="15">
        <f>IF(20&lt;=$G16, ($G16-20)*$N16, "")</f>
        <v/>
      </c>
      <c r="GY16" s="15">
        <f>IF(21&lt;=$G16, GT16, "")</f>
        <v/>
      </c>
      <c r="GZ16" s="15">
        <f>IF(21&lt;=$G16, ROUND(GY16*$Q16, 2), "")</f>
        <v/>
      </c>
      <c r="HA16" s="15">
        <f>IF(21&lt;=$G16, $N16, "")</f>
        <v/>
      </c>
      <c r="HB16" s="15">
        <f>IF(21&lt;=$G16, HA16-GZ16, "")</f>
        <v/>
      </c>
      <c r="HC16" s="15">
        <f>IF(21&lt;=$G16, GY16-HB16, "")</f>
        <v/>
      </c>
      <c r="HD16" s="15">
        <f>IF(21&lt;=$G16, ROUND(GV16*$Q16, 2), "")</f>
        <v/>
      </c>
      <c r="HE16" s="15">
        <f>IF(21&lt;=$G16, GV16+HD16, "")</f>
        <v/>
      </c>
      <c r="HF16" s="15">
        <f>IF(21&lt;=$G16, GZ16+HD16, "")</f>
        <v/>
      </c>
      <c r="HG16" s="15">
        <f>IF(21&lt;=$G16, ($G16-21)*$N16, "")</f>
        <v/>
      </c>
      <c r="HH16" s="15">
        <f>IF(22&lt;=$G16, HC16, "")</f>
        <v/>
      </c>
      <c r="HI16" s="15">
        <f>IF(22&lt;=$G16, ROUND(HH16*$Q16, 2), "")</f>
        <v/>
      </c>
      <c r="HJ16" s="15">
        <f>IF(22&lt;=$G16, $N16, "")</f>
        <v/>
      </c>
      <c r="HK16" s="15">
        <f>IF(22&lt;=$G16, HJ16-HI16, "")</f>
        <v/>
      </c>
      <c r="HL16" s="15">
        <f>IF(22&lt;=$G16, HH16-HK16, "")</f>
        <v/>
      </c>
      <c r="HM16" s="15">
        <f>IF(22&lt;=$G16, ROUND(HE16*$Q16, 2), "")</f>
        <v/>
      </c>
      <c r="HN16" s="15">
        <f>IF(22&lt;=$G16, HE16+HM16, "")</f>
        <v/>
      </c>
      <c r="HO16" s="15">
        <f>IF(22&lt;=$G16, HI16+HM16, "")</f>
        <v/>
      </c>
      <c r="HP16" s="15">
        <f>IF(22&lt;=$G16, ($G16-22)*$N16, "")</f>
        <v/>
      </c>
      <c r="HQ16" s="15">
        <f>IF(23&lt;=$G16, HL16, "")</f>
        <v/>
      </c>
      <c r="HR16" s="15">
        <f>IF(23&lt;=$G16, ROUND(HQ16*$Q16, 2), "")</f>
        <v/>
      </c>
      <c r="HS16" s="15">
        <f>IF(23&lt;=$G16, $N16, "")</f>
        <v/>
      </c>
      <c r="HT16" s="15">
        <f>IF(23&lt;=$G16, HS16-HR16, "")</f>
        <v/>
      </c>
      <c r="HU16" s="15">
        <f>IF(23&lt;=$G16, HQ16-HT16, "")</f>
        <v/>
      </c>
      <c r="HV16" s="15">
        <f>IF(23&lt;=$G16, ROUND(HN16*$Q16, 2), "")</f>
        <v/>
      </c>
      <c r="HW16" s="15">
        <f>IF(23&lt;=$G16, HN16+HV16, "")</f>
        <v/>
      </c>
      <c r="HX16" s="15">
        <f>IF(23&lt;=$G16, HR16+HV16, "")</f>
        <v/>
      </c>
      <c r="HY16" s="15">
        <f>IF(23&lt;=$G16, ($G16-23)*$N16, "")</f>
        <v/>
      </c>
      <c r="HZ16" s="15">
        <f>IF(24&lt;=$G16, HU16, "")</f>
        <v/>
      </c>
      <c r="IA16" s="15">
        <f>IF(24&lt;=$G16, ROUND(HZ16*$Q16, 2), "")</f>
        <v/>
      </c>
      <c r="IB16" s="15">
        <f>IF(24&lt;=$G16, $N16, "")</f>
        <v/>
      </c>
      <c r="IC16" s="15">
        <f>IF(24&lt;=$G16, IB16-IA16, "")</f>
        <v/>
      </c>
      <c r="ID16" s="15">
        <f>IF(24&lt;=$G16, HZ16-IC16, "")</f>
        <v/>
      </c>
      <c r="IE16" s="15">
        <f>IF(24&lt;=$G16, ROUND(HW16*$Q16, 2), "")</f>
        <v/>
      </c>
      <c r="IF16" s="15">
        <f>IF(24&lt;=$G16, HW16+IE16, "")</f>
        <v/>
      </c>
      <c r="IG16" s="15">
        <f>IF(24&lt;=$G16, IA16+IE16, "")</f>
        <v/>
      </c>
      <c r="IH16" s="15">
        <f>IF(24&lt;=$G16, ($G16-24)*$N16, "")</f>
        <v/>
      </c>
      <c r="II16" s="15">
        <f>IF(25&lt;=$G16, ID16, "")</f>
        <v/>
      </c>
      <c r="IJ16" s="15">
        <f>IF(25&lt;=$G16, ROUND(II16*$Q16, 2), "")</f>
        <v/>
      </c>
      <c r="IK16" s="15">
        <f>IF(25&lt;=$G16, $N16, "")</f>
        <v/>
      </c>
      <c r="IL16" s="15">
        <f>IF(25&lt;=$G16, IK16-IJ16, "")</f>
        <v/>
      </c>
      <c r="IM16" s="15">
        <f>IF(25&lt;=$G16, II16-IL16, "")</f>
        <v/>
      </c>
      <c r="IN16" s="15">
        <f>IF(25&lt;=$G16, ROUND(IF16*$Q16, 2), "")</f>
        <v/>
      </c>
      <c r="IO16" s="15">
        <f>IF(25&lt;=$G16, IF16+IN16, "")</f>
        <v/>
      </c>
      <c r="IP16" s="15">
        <f>IF(25&lt;=$G16, IJ16+IN16, "")</f>
        <v/>
      </c>
      <c r="IQ16" s="15">
        <f>IF(25&lt;=$G16, ($G16-25)*$N16, "")</f>
        <v/>
      </c>
      <c r="IR16" s="15">
        <f>IF(26&lt;=$G16, IM16, "")</f>
        <v/>
      </c>
      <c r="IS16" s="15">
        <f>IF(26&lt;=$G16, ROUND(IR16*$Q16, 2), "")</f>
        <v/>
      </c>
      <c r="IT16" s="15">
        <f>IF(26&lt;=$G16, $N16, "")</f>
        <v/>
      </c>
      <c r="IU16" s="15">
        <f>IF(26&lt;=$G16, IT16-IS16, "")</f>
        <v/>
      </c>
      <c r="IV16" s="15">
        <f>IF(26&lt;=$G16, IR16-IU16, "")</f>
        <v/>
      </c>
      <c r="IW16" s="15">
        <f>IF(26&lt;=$G16, ROUND(IO16*$Q16, 2), "")</f>
        <v/>
      </c>
      <c r="IX16" s="15">
        <f>IF(26&lt;=$G16, IO16+IW16, "")</f>
        <v/>
      </c>
      <c r="IY16" s="15">
        <f>IF(26&lt;=$G16, IS16+IW16, "")</f>
        <v/>
      </c>
      <c r="IZ16" s="15">
        <f>IF(26&lt;=$G16, ($G16-26)*$N16, "")</f>
        <v/>
      </c>
      <c r="JA16" s="15">
        <f>IF(27&lt;=$G16, IV16, "")</f>
        <v/>
      </c>
      <c r="JB16" s="15">
        <f>IF(27&lt;=$G16, ROUND(JA16*$Q16, 2), "")</f>
        <v/>
      </c>
      <c r="JC16" s="15">
        <f>IF(27&lt;=$G16, $N16, "")</f>
        <v/>
      </c>
      <c r="JD16" s="15">
        <f>IF(27&lt;=$G16, JC16-JB16, "")</f>
        <v/>
      </c>
      <c r="JE16" s="15">
        <f>IF(27&lt;=$G16, JA16-JD16, "")</f>
        <v/>
      </c>
      <c r="JF16" s="15">
        <f>IF(27&lt;=$G16, ROUND(IX16*$Q16, 2), "")</f>
        <v/>
      </c>
      <c r="JG16" s="15">
        <f>IF(27&lt;=$G16, IX16+JF16, "")</f>
        <v/>
      </c>
      <c r="JH16" s="15">
        <f>IF(27&lt;=$G16, JB16+JF16, "")</f>
        <v/>
      </c>
      <c r="JI16" s="15">
        <f>IF(27&lt;=$G16, ($G16-27)*$N16, "")</f>
        <v/>
      </c>
      <c r="JJ16" s="15">
        <f>IF(28&lt;=$G16, JE16, "")</f>
        <v/>
      </c>
      <c r="JK16" s="15">
        <f>IF(28&lt;=$G16, ROUND(JJ16*$Q16, 2), "")</f>
        <v/>
      </c>
      <c r="JL16" s="15">
        <f>IF(28&lt;=$G16, $N16, "")</f>
        <v/>
      </c>
      <c r="JM16" s="15">
        <f>IF(28&lt;=$G16, JL16-JK16, "")</f>
        <v/>
      </c>
      <c r="JN16" s="15">
        <f>IF(28&lt;=$G16, JJ16-JM16, "")</f>
        <v/>
      </c>
      <c r="JO16" s="15">
        <f>IF(28&lt;=$G16, ROUND(JG16*$Q16, 2), "")</f>
        <v/>
      </c>
      <c r="JP16" s="15">
        <f>IF(28&lt;=$G16, JG16+JO16, "")</f>
        <v/>
      </c>
      <c r="JQ16" s="15">
        <f>IF(28&lt;=$G16, JK16+JO16, "")</f>
        <v/>
      </c>
      <c r="JR16" s="15">
        <f>IF(28&lt;=$G16, ($G16-28)*$N16, "")</f>
        <v/>
      </c>
      <c r="JS16" s="15">
        <f>IF(29&lt;=$G16, JN16, "")</f>
        <v/>
      </c>
      <c r="JT16" s="15">
        <f>IF(29&lt;=$G16, ROUND(JS16*$Q16, 2), "")</f>
        <v/>
      </c>
      <c r="JU16" s="15">
        <f>IF(29&lt;=$G16, $N16, "")</f>
        <v/>
      </c>
      <c r="JV16" s="15">
        <f>IF(29&lt;=$G16, JU16-JT16, "")</f>
        <v/>
      </c>
      <c r="JW16" s="15">
        <f>IF(29&lt;=$G16, JS16-JV16, "")</f>
        <v/>
      </c>
      <c r="JX16" s="15">
        <f>IF(29&lt;=$G16, ROUND(JP16*$Q16, 2), "")</f>
        <v/>
      </c>
      <c r="JY16" s="15">
        <f>IF(29&lt;=$G16, JP16+JX16, "")</f>
        <v/>
      </c>
      <c r="JZ16" s="15">
        <f>IF(29&lt;=$G16, JT16+JX16, "")</f>
        <v/>
      </c>
      <c r="KA16" s="15">
        <f>IF(29&lt;=$G16, ($G16-29)*$N16, "")</f>
        <v/>
      </c>
      <c r="KB16" s="15">
        <f>IF(30&lt;=$G16, JW16, "")</f>
        <v/>
      </c>
      <c r="KC16" s="15">
        <f>IF(30&lt;=$G16, ROUND(KB16*$Q16, 2), "")</f>
        <v/>
      </c>
      <c r="KD16" s="15">
        <f>IF(30&lt;=$G16, $N16, "")</f>
        <v/>
      </c>
      <c r="KE16" s="15">
        <f>IF(30&lt;=$G16, KD16-KC16, "")</f>
        <v/>
      </c>
      <c r="KF16" s="15">
        <f>IF(30&lt;=$G16, KB16-KE16, "")</f>
        <v/>
      </c>
      <c r="KG16" s="15">
        <f>IF(30&lt;=$G16, ROUND(JY16*$Q16, 2), "")</f>
        <v/>
      </c>
      <c r="KH16" s="15">
        <f>IF(30&lt;=$G16, JY16+KG16, "")</f>
        <v/>
      </c>
      <c r="KI16" s="15">
        <f>IF(30&lt;=$G16, KC16+KG16, "")</f>
        <v/>
      </c>
      <c r="KJ16" s="15">
        <f>IF(30&lt;=$G16, ($G16-30)*$N16, "")</f>
        <v/>
      </c>
      <c r="KK16" s="15">
        <f>IF(31&lt;=$G16, KF16, "")</f>
        <v/>
      </c>
      <c r="KL16" s="15">
        <f>IF(31&lt;=$G16, ROUND(KK16*$Q16, 2), "")</f>
        <v/>
      </c>
      <c r="KM16" s="15">
        <f>IF(31&lt;=$G16, $N16, "")</f>
        <v/>
      </c>
      <c r="KN16" s="15">
        <f>IF(31&lt;=$G16, KM16-KL16, "")</f>
        <v/>
      </c>
      <c r="KO16" s="15">
        <f>IF(31&lt;=$G16, KK16-KN16, "")</f>
        <v/>
      </c>
      <c r="KP16" s="15">
        <f>IF(31&lt;=$G16, ROUND(KH16*$Q16, 2), "")</f>
        <v/>
      </c>
      <c r="KQ16" s="15">
        <f>IF(31&lt;=$G16, KH16+KP16, "")</f>
        <v/>
      </c>
      <c r="KR16" s="15">
        <f>IF(31&lt;=$G16, KL16+KP16, "")</f>
        <v/>
      </c>
      <c r="KS16" s="15">
        <f>IF(31&lt;=$G16, ($G16-31)*$N16, "")</f>
        <v/>
      </c>
      <c r="KT16" s="15">
        <f>IF(32&lt;=$G16, KO16, "")</f>
        <v/>
      </c>
      <c r="KU16" s="15">
        <f>IF(32&lt;=$G16, ROUND(KT16*$Q16, 2), "")</f>
        <v/>
      </c>
      <c r="KV16" s="15">
        <f>IF(32&lt;=$G16, $N16, "")</f>
        <v/>
      </c>
      <c r="KW16" s="15">
        <f>IF(32&lt;=$G16, KV16-KU16, "")</f>
        <v/>
      </c>
      <c r="KX16" s="15">
        <f>IF(32&lt;=$G16, KT16-KW16, "")</f>
        <v/>
      </c>
      <c r="KY16" s="15">
        <f>IF(32&lt;=$G16, ROUND(KQ16*$Q16, 2), "")</f>
        <v/>
      </c>
      <c r="KZ16" s="15">
        <f>IF(32&lt;=$G16, KQ16+KY16, "")</f>
        <v/>
      </c>
      <c r="LA16" s="15">
        <f>IF(32&lt;=$G16, KU16+KY16, "")</f>
        <v/>
      </c>
      <c r="LB16" s="15">
        <f>IF(32&lt;=$G16, ($G16-32)*$N16, "")</f>
        <v/>
      </c>
      <c r="LC16" s="15">
        <f>IF(33&lt;=$G16, KX16, "")</f>
        <v/>
      </c>
      <c r="LD16" s="15">
        <f>IF(33&lt;=$G16, ROUND(LC16*$Q16, 2), "")</f>
        <v/>
      </c>
      <c r="LE16" s="15">
        <f>IF(33&lt;=$G16, $N16, "")</f>
        <v/>
      </c>
      <c r="LF16" s="15">
        <f>IF(33&lt;=$G16, LE16-LD16, "")</f>
        <v/>
      </c>
      <c r="LG16" s="15">
        <f>IF(33&lt;=$G16, LC16-LF16, "")</f>
        <v/>
      </c>
      <c r="LH16" s="15">
        <f>IF(33&lt;=$G16, ROUND(KZ16*$Q16, 2), "")</f>
        <v/>
      </c>
      <c r="LI16" s="15">
        <f>IF(33&lt;=$G16, KZ16+LH16, "")</f>
        <v/>
      </c>
      <c r="LJ16" s="15">
        <f>IF(33&lt;=$G16, LD16+LH16, "")</f>
        <v/>
      </c>
      <c r="LK16" s="15">
        <f>IF(33&lt;=$G16, ($G16-33)*$N16, "")</f>
        <v/>
      </c>
      <c r="LL16" s="15">
        <f>IF(34&lt;=$G16, LG16, "")</f>
        <v/>
      </c>
      <c r="LM16" s="15">
        <f>IF(34&lt;=$G16, ROUND(LL16*$Q16, 2), "")</f>
        <v/>
      </c>
      <c r="LN16" s="15">
        <f>IF(34&lt;=$G16, $N16, "")</f>
        <v/>
      </c>
      <c r="LO16" s="15">
        <f>IF(34&lt;=$G16, LN16-LM16, "")</f>
        <v/>
      </c>
      <c r="LP16" s="15">
        <f>IF(34&lt;=$G16, LL16-LO16, "")</f>
        <v/>
      </c>
      <c r="LQ16" s="15">
        <f>IF(34&lt;=$G16, ROUND(LI16*$Q16, 2), "")</f>
        <v/>
      </c>
      <c r="LR16" s="15">
        <f>IF(34&lt;=$G16, LI16+LQ16, "")</f>
        <v/>
      </c>
      <c r="LS16" s="15">
        <f>IF(34&lt;=$G16, LM16+LQ16, "")</f>
        <v/>
      </c>
      <c r="LT16" s="15">
        <f>IF(34&lt;=$G16, ($G16-34)*$N16, "")</f>
        <v/>
      </c>
      <c r="LU16" s="15">
        <f>IF(35&lt;=$G16, LP16, "")</f>
        <v/>
      </c>
      <c r="LV16" s="15">
        <f>IF(35&lt;=$G16, ROUND(LU16*$Q16, 2), "")</f>
        <v/>
      </c>
      <c r="LW16" s="15">
        <f>IF(35&lt;=$G16, $N16, "")</f>
        <v/>
      </c>
      <c r="LX16" s="15">
        <f>IF(35&lt;=$G16, LW16-LV16, "")</f>
        <v/>
      </c>
      <c r="LY16" s="15">
        <f>IF(35&lt;=$G16, LU16-LX16, "")</f>
        <v/>
      </c>
      <c r="LZ16" s="15">
        <f>IF(35&lt;=$G16, ROUND(LR16*$Q16, 2), "")</f>
        <v/>
      </c>
      <c r="MA16" s="15">
        <f>IF(35&lt;=$G16, LR16+LZ16, "")</f>
        <v/>
      </c>
      <c r="MB16" s="15">
        <f>IF(35&lt;=$G16, LV16+LZ16, "")</f>
        <v/>
      </c>
      <c r="MC16" s="15">
        <f>IF(35&lt;=$G16, ($G16-35)*$N16, "")</f>
        <v/>
      </c>
      <c r="MD16" s="15">
        <f>IF(36&lt;=$G16, LY16, "")</f>
        <v/>
      </c>
      <c r="ME16" s="15">
        <f>IF(36&lt;=$G16, ROUND(MD16*$Q16, 2), "")</f>
        <v/>
      </c>
      <c r="MF16" s="15">
        <f>IF(36&lt;=$G16, $N16, "")</f>
        <v/>
      </c>
      <c r="MG16" s="15">
        <f>IF(36&lt;=$G16, MF16-ME16, "")</f>
        <v/>
      </c>
      <c r="MH16" s="15">
        <f>IF(36&lt;=$G16, MD16-MG16, "")</f>
        <v/>
      </c>
      <c r="MI16" s="15">
        <f>IF(36&lt;=$G16, ROUND(MA16*$Q16, 2), "")</f>
        <v/>
      </c>
      <c r="MJ16" s="15">
        <f>IF(36&lt;=$G16, MA16+MI16, "")</f>
        <v/>
      </c>
      <c r="MK16" s="15">
        <f>IF(36&lt;=$G16, ME16+MI16, "")</f>
        <v/>
      </c>
      <c r="ML16" s="15">
        <f>IF(36&lt;=$G16, ($G16-36)*$N16, "")</f>
        <v/>
      </c>
      <c r="MM16" s="15">
        <f>IF(37&lt;=$G16, MH16, "")</f>
        <v/>
      </c>
      <c r="MN16" s="15">
        <f>IF(37&lt;=$G16, ROUND(MM16*$Q16, 2), "")</f>
        <v/>
      </c>
      <c r="MO16" s="15">
        <f>IF(37&lt;=$G16, $N16, "")</f>
        <v/>
      </c>
      <c r="MP16" s="15">
        <f>IF(37&lt;=$G16, MO16-MN16, "")</f>
        <v/>
      </c>
      <c r="MQ16" s="15">
        <f>IF(37&lt;=$G16, MM16-MP16, "")</f>
        <v/>
      </c>
      <c r="MR16" s="15">
        <f>IF(37&lt;=$G16, ROUND(MJ16*$Q16, 2), "")</f>
        <v/>
      </c>
      <c r="MS16" s="15">
        <f>IF(37&lt;=$G16, MJ16+MR16, "")</f>
        <v/>
      </c>
      <c r="MT16" s="15">
        <f>IF(37&lt;=$G16, MN16+MR16, "")</f>
        <v/>
      </c>
      <c r="MU16" s="15">
        <f>IF(37&lt;=$G16, ($G16-37)*$N16, "")</f>
        <v/>
      </c>
      <c r="MV16" s="15">
        <f>IF(38&lt;=$G16, MQ16, "")</f>
        <v/>
      </c>
      <c r="MW16" s="15">
        <f>IF(38&lt;=$G16, ROUND(MV16*$Q16, 2), "")</f>
        <v/>
      </c>
      <c r="MX16" s="15">
        <f>IF(38&lt;=$G16, $N16, "")</f>
        <v/>
      </c>
      <c r="MY16" s="15">
        <f>IF(38&lt;=$G16, MX16-MW16, "")</f>
        <v/>
      </c>
      <c r="MZ16" s="15">
        <f>IF(38&lt;=$G16, MV16-MY16, "")</f>
        <v/>
      </c>
      <c r="NA16" s="15">
        <f>IF(38&lt;=$G16, ROUND(MS16*$Q16, 2), "")</f>
        <v/>
      </c>
      <c r="NB16" s="15">
        <f>IF(38&lt;=$G16, MS16+NA16, "")</f>
        <v/>
      </c>
      <c r="NC16" s="15">
        <f>IF(38&lt;=$G16, MW16+NA16, "")</f>
        <v/>
      </c>
      <c r="ND16" s="15">
        <f>IF(38&lt;=$G16, ($G16-38)*$N16, "")</f>
        <v/>
      </c>
      <c r="NE16" s="15">
        <f>IF(39&lt;=$G16, MZ16, "")</f>
        <v/>
      </c>
      <c r="NF16" s="15">
        <f>IF(39&lt;=$G16, ROUND(NE16*$Q16, 2), "")</f>
        <v/>
      </c>
      <c r="NG16" s="15">
        <f>IF(39&lt;=$G16, $N16, "")</f>
        <v/>
      </c>
      <c r="NH16" s="15">
        <f>IF(39&lt;=$G16, NG16-NF16, "")</f>
        <v/>
      </c>
      <c r="NI16" s="15">
        <f>IF(39&lt;=$G16, NE16-NH16, "")</f>
        <v/>
      </c>
      <c r="NJ16" s="15">
        <f>IF(39&lt;=$G16, ROUND(NB16*$Q16, 2), "")</f>
        <v/>
      </c>
      <c r="NK16" s="15">
        <f>IF(39&lt;=$G16, NB16+NJ16, "")</f>
        <v/>
      </c>
      <c r="NL16" s="15">
        <f>IF(39&lt;=$G16, NF16+NJ16, "")</f>
        <v/>
      </c>
      <c r="NM16" s="15">
        <f>IF(39&lt;=$G16, ($G16-39)*$N16, "")</f>
        <v/>
      </c>
      <c r="NN16" s="15">
        <f>IF(40&lt;=$G16, NI16, "")</f>
        <v/>
      </c>
      <c r="NO16" s="15">
        <f>IF(40&lt;=$G16, ROUND(NN16*$Q16, 2), "")</f>
        <v/>
      </c>
      <c r="NP16" s="15">
        <f>IF(40&lt;=$G16, $N16, "")</f>
        <v/>
      </c>
      <c r="NQ16" s="15">
        <f>IF(40&lt;=$G16, NP16-NO16, "")</f>
        <v/>
      </c>
      <c r="NR16" s="15">
        <f>IF(40&lt;=$G16, NN16-NQ16, "")</f>
        <v/>
      </c>
      <c r="NS16" s="15">
        <f>IF(40&lt;=$G16, ROUND(NK16*$Q16, 2), "")</f>
        <v/>
      </c>
      <c r="NT16" s="15">
        <f>IF(40&lt;=$G16, NK16+NS16, "")</f>
        <v/>
      </c>
      <c r="NU16" s="15">
        <f>IF(40&lt;=$G16, NO16+NS16, "")</f>
        <v/>
      </c>
      <c r="NV16" s="15">
        <f>IF(40&lt;=$G16, ($G16-40)*$N16, "")</f>
        <v/>
      </c>
      <c r="NW16" s="15">
        <f>IF(41&lt;=$G16, NR16, "")</f>
        <v/>
      </c>
      <c r="NX16" s="15">
        <f>IF(41&lt;=$G16, ROUND(NW16*$Q16, 2), "")</f>
        <v/>
      </c>
      <c r="NY16" s="15">
        <f>IF(41&lt;=$G16, $N16, "")</f>
        <v/>
      </c>
      <c r="NZ16" s="15">
        <f>IF(41&lt;=$G16, NY16-NX16, "")</f>
        <v/>
      </c>
      <c r="OA16" s="15">
        <f>IF(41&lt;=$G16, NW16-NZ16, "")</f>
        <v/>
      </c>
      <c r="OB16" s="15">
        <f>IF(41&lt;=$G16, ROUND(NT16*$Q16, 2), "")</f>
        <v/>
      </c>
      <c r="OC16" s="15">
        <f>IF(41&lt;=$G16, NT16+OB16, "")</f>
        <v/>
      </c>
      <c r="OD16" s="15">
        <f>IF(41&lt;=$G16, NX16+OB16, "")</f>
        <v/>
      </c>
      <c r="OE16" s="15">
        <f>IF(41&lt;=$G16, ($G16-41)*$N16, "")</f>
        <v/>
      </c>
      <c r="OF16" s="15">
        <f>IF(42&lt;=$G16, OA16, "")</f>
        <v/>
      </c>
      <c r="OG16" s="15">
        <f>IF(42&lt;=$G16, ROUND(OF16*$Q16, 2), "")</f>
        <v/>
      </c>
      <c r="OH16" s="15">
        <f>IF(42&lt;=$G16, $N16, "")</f>
        <v/>
      </c>
      <c r="OI16" s="15">
        <f>IF(42&lt;=$G16, OH16-OG16, "")</f>
        <v/>
      </c>
      <c r="OJ16" s="15">
        <f>IF(42&lt;=$G16, OF16-OI16, "")</f>
        <v/>
      </c>
      <c r="OK16" s="15">
        <f>IF(42&lt;=$G16, ROUND(OC16*$Q16, 2), "")</f>
        <v/>
      </c>
      <c r="OL16" s="15">
        <f>IF(42&lt;=$G16, OC16+OK16, "")</f>
        <v/>
      </c>
      <c r="OM16" s="15">
        <f>IF(42&lt;=$G16, OG16+OK16, "")</f>
        <v/>
      </c>
      <c r="ON16" s="15">
        <f>IF(42&lt;=$G16, ($G16-42)*$N16, "")</f>
        <v/>
      </c>
      <c r="OO16" s="15">
        <f>IF(43&lt;=$G16, OJ16, "")</f>
        <v/>
      </c>
      <c r="OP16" s="15">
        <f>IF(43&lt;=$G16, ROUND(OO16*$Q16, 2), "")</f>
        <v/>
      </c>
      <c r="OQ16" s="15">
        <f>IF(43&lt;=$G16, $N16, "")</f>
        <v/>
      </c>
      <c r="OR16" s="15">
        <f>IF(43&lt;=$G16, OQ16-OP16, "")</f>
        <v/>
      </c>
      <c r="OS16" s="15">
        <f>IF(43&lt;=$G16, OO16-OR16, "")</f>
        <v/>
      </c>
      <c r="OT16" s="15">
        <f>IF(43&lt;=$G16, ROUND(OL16*$Q16, 2), "")</f>
        <v/>
      </c>
      <c r="OU16" s="15">
        <f>IF(43&lt;=$G16, OL16+OT16, "")</f>
        <v/>
      </c>
      <c r="OV16" s="15">
        <f>IF(43&lt;=$G16, OP16+OT16, "")</f>
        <v/>
      </c>
      <c r="OW16" s="15">
        <f>IF(43&lt;=$G16, ($G16-43)*$N16, "")</f>
        <v/>
      </c>
      <c r="OX16" s="15">
        <f>IF(44&lt;=$G16, OS16, "")</f>
        <v/>
      </c>
      <c r="OY16" s="15">
        <f>IF(44&lt;=$G16, ROUND(OX16*$Q16, 2), "")</f>
        <v/>
      </c>
      <c r="OZ16" s="15">
        <f>IF(44&lt;=$G16, $N16, "")</f>
        <v/>
      </c>
      <c r="PA16" s="15">
        <f>IF(44&lt;=$G16, OZ16-OY16, "")</f>
        <v/>
      </c>
      <c r="PB16" s="15">
        <f>IF(44&lt;=$G16, OX16-PA16, "")</f>
        <v/>
      </c>
      <c r="PC16" s="15">
        <f>IF(44&lt;=$G16, ROUND(OU16*$Q16, 2), "")</f>
        <v/>
      </c>
      <c r="PD16" s="15">
        <f>IF(44&lt;=$G16, OU16+PC16, "")</f>
        <v/>
      </c>
      <c r="PE16" s="15">
        <f>IF(44&lt;=$G16, OY16+PC16, "")</f>
        <v/>
      </c>
      <c r="PF16" s="15">
        <f>IF(44&lt;=$G16, ($G16-44)*$N16, "")</f>
        <v/>
      </c>
      <c r="PG16" s="15">
        <f>IF(45&lt;=$G16, PB16, "")</f>
        <v/>
      </c>
      <c r="PH16" s="15">
        <f>IF(45&lt;=$G16, ROUND(PG16*$Q16, 2), "")</f>
        <v/>
      </c>
      <c r="PI16" s="15">
        <f>IF(45&lt;=$G16, $N16, "")</f>
        <v/>
      </c>
      <c r="PJ16" s="15">
        <f>IF(45&lt;=$G16, PI16-PH16, "")</f>
        <v/>
      </c>
      <c r="PK16" s="15">
        <f>IF(45&lt;=$G16, PG16-PJ16, "")</f>
        <v/>
      </c>
      <c r="PL16" s="15">
        <f>IF(45&lt;=$G16, ROUND(PD16*$Q16, 2), "")</f>
        <v/>
      </c>
      <c r="PM16" s="15">
        <f>IF(45&lt;=$G16, PD16+PL16, "")</f>
        <v/>
      </c>
      <c r="PN16" s="15">
        <f>IF(45&lt;=$G16, PH16+PL16, "")</f>
        <v/>
      </c>
      <c r="PO16" s="15">
        <f>IF(45&lt;=$G16, ($G16-45)*$N16, "")</f>
        <v/>
      </c>
      <c r="PP16" s="15">
        <f>IF(46&lt;=$G16, PK16, "")</f>
        <v/>
      </c>
      <c r="PQ16" s="15">
        <f>IF(46&lt;=$G16, ROUND(PP16*$Q16, 2), "")</f>
        <v/>
      </c>
      <c r="PR16" s="15">
        <f>IF(46&lt;=$G16, $N16, "")</f>
        <v/>
      </c>
      <c r="PS16" s="15">
        <f>IF(46&lt;=$G16, PR16-PQ16, "")</f>
        <v/>
      </c>
      <c r="PT16" s="15">
        <f>IF(46&lt;=$G16, PP16-PS16, "")</f>
        <v/>
      </c>
      <c r="PU16" s="15">
        <f>IF(46&lt;=$G16, ROUND(PM16*$Q16, 2), "")</f>
        <v/>
      </c>
      <c r="PV16" s="15">
        <f>IF(46&lt;=$G16, PM16+PU16, "")</f>
        <v/>
      </c>
      <c r="PW16" s="15">
        <f>IF(46&lt;=$G16, PQ16+PU16, "")</f>
        <v/>
      </c>
      <c r="PX16" s="15">
        <f>IF(46&lt;=$G16, ($G16-46)*$N16, "")</f>
        <v/>
      </c>
      <c r="PY16" s="15">
        <f>IF(47&lt;=$G16, PT16, "")</f>
        <v/>
      </c>
      <c r="PZ16" s="15">
        <f>IF(47&lt;=$G16, ROUND(PY16*$Q16, 2), "")</f>
        <v/>
      </c>
      <c r="QA16" s="15">
        <f>IF(47&lt;=$G16, $N16, "")</f>
        <v/>
      </c>
      <c r="QB16" s="15">
        <f>IF(47&lt;=$G16, QA16-PZ16, "")</f>
        <v/>
      </c>
      <c r="QC16" s="15">
        <f>IF(47&lt;=$G16, PY16-QB16, "")</f>
        <v/>
      </c>
      <c r="QD16" s="15">
        <f>IF(47&lt;=$G16, ROUND(PV16*$Q16, 2), "")</f>
        <v/>
      </c>
      <c r="QE16" s="15">
        <f>IF(47&lt;=$G16, PV16+QD16, "")</f>
        <v/>
      </c>
      <c r="QF16" s="15">
        <f>IF(47&lt;=$G16, PZ16+QD16, "")</f>
        <v/>
      </c>
      <c r="QG16" s="15">
        <f>IF(47&lt;=$G16, ($G16-47)*$N16, "")</f>
        <v/>
      </c>
      <c r="QH16" s="15">
        <f>IF(48&lt;=$G16, QC16, "")</f>
        <v/>
      </c>
      <c r="QI16" s="15">
        <f>IF(48&lt;=$G16, ROUND(QH16*$Q16, 2), "")</f>
        <v/>
      </c>
      <c r="QJ16" s="15">
        <f>IF(48&lt;=$G16, $N16, "")</f>
        <v/>
      </c>
      <c r="QK16" s="15">
        <f>IF(48&lt;=$G16, QJ16-QI16, "")</f>
        <v/>
      </c>
      <c r="QL16" s="15">
        <f>IF(48&lt;=$G16, QH16-QK16, "")</f>
        <v/>
      </c>
      <c r="QM16" s="15">
        <f>IF(48&lt;=$G16, ROUND(QE16*$Q16, 2), "")</f>
        <v/>
      </c>
      <c r="QN16" s="15">
        <f>IF(48&lt;=$G16, QE16+QM16, "")</f>
        <v/>
      </c>
      <c r="QO16" s="15">
        <f>IF(48&lt;=$G16, QI16+QM16, "")</f>
        <v/>
      </c>
      <c r="QP16" s="15">
        <f>IF(48&lt;=$G16, ($G16-48)*$N16, "")</f>
        <v/>
      </c>
    </row>
    <row r="17">
      <c r="A17" s="6" t="inlineStr">
        <is>
          <t>0524-0013</t>
        </is>
      </c>
      <c r="B17" s="7" t="inlineStr">
        <is>
          <t>Lider En Derecho De Via y Construcción SA DE CV</t>
        </is>
      </c>
      <c r="C17" s="7" t="inlineStr">
        <is>
          <t>L200 GLX</t>
        </is>
      </c>
      <c r="D17" s="6" t="inlineStr">
        <is>
          <t>ACTIVO</t>
        </is>
      </c>
      <c r="E17" s="6" t="inlineStr">
        <is>
          <t>2026-06-23</t>
        </is>
      </c>
      <c r="F17" s="6" t="inlineStr">
        <is>
          <t>2029-06-23</t>
        </is>
      </c>
      <c r="G17" s="8" t="n">
        <v>36</v>
      </c>
      <c r="H17" s="9" t="n">
        <v>597925</v>
      </c>
      <c r="I17" s="10" t="n">
        <v>0</v>
      </c>
      <c r="J17" s="9">
        <f>ROUND(H17*I17, 2)</f>
        <v/>
      </c>
      <c r="K17" s="9">
        <f>ROUND(H17-J17, 2)</f>
        <v/>
      </c>
      <c r="L17" s="10" t="n">
        <v>1</v>
      </c>
      <c r="M17" s="9">
        <f>ROUND(H17*L17, 2)</f>
        <v/>
      </c>
      <c r="N17" s="9" t="n">
        <v>24020.64</v>
      </c>
      <c r="O17" s="10" t="n">
        <v>0.2</v>
      </c>
      <c r="P17" s="9">
        <f>ROUND(H17*O17, 2)</f>
        <v/>
      </c>
      <c r="Q17" s="11" t="n">
        <v>0.02666186</v>
      </c>
      <c r="R17" s="11">
        <f>RATE(G17, -N17, K17, -P17)</f>
        <v/>
      </c>
      <c r="S17" s="11">
        <f>ROUND(Q17*12, 8)</f>
        <v/>
      </c>
      <c r="T17" s="11">
        <f>ROUND(((1+Q17)^12)-1, 8)</f>
        <v/>
      </c>
      <c r="U17" s="9">
        <f>ROUND(PV(Q17, G17, 0, -P17), 2)</f>
        <v/>
      </c>
      <c r="V17" s="9">
        <f>SUMIF($AA$4:$QP$4, "Interes_Leasing", AA17:QP17)</f>
        <v/>
      </c>
      <c r="W17" s="9">
        <f>SUMIF($AA$4:$QP$4, "Interes_Residual", AA17:QP17)</f>
        <v/>
      </c>
      <c r="X17" s="9">
        <f>ROUND(V17+W17, 2)</f>
        <v/>
      </c>
      <c r="Y17" s="9">
        <f>ROUND((N17*G17+P17+M17)-K17, 2)</f>
        <v/>
      </c>
      <c r="Z17" s="10">
        <f>ROUND(Y17/K17, 4)</f>
        <v/>
      </c>
      <c r="AA17" s="9">
        <f>IF(1&lt;=$G17, $K17, "")</f>
        <v/>
      </c>
      <c r="AB17" s="9">
        <f>IF(1&lt;=$G17, ROUND(AA17*$Q17, 2), "")</f>
        <v/>
      </c>
      <c r="AC17" s="9">
        <f>IF(1&lt;=$G17, $N17, "")</f>
        <v/>
      </c>
      <c r="AD17" s="9">
        <f>IF(1&lt;=$G17, AC17-AB17, "")</f>
        <v/>
      </c>
      <c r="AE17" s="9">
        <f>IF(1&lt;=$G17, AA17-AD17, "")</f>
        <v/>
      </c>
      <c r="AF17" s="9">
        <f>IF(1&lt;=$G17, ROUND($U17*$Q17, 2), "")</f>
        <v/>
      </c>
      <c r="AG17" s="9">
        <f>IF(1&lt;=$G17, $U17+AF17, "")</f>
        <v/>
      </c>
      <c r="AH17" s="9">
        <f>IF(1&lt;=$G17, AB17+AF17, "")</f>
        <v/>
      </c>
      <c r="AI17" s="9">
        <f>IF(1&lt;=$G17, ($G17-1)*$N17, "")</f>
        <v/>
      </c>
      <c r="AJ17" s="9">
        <f>IF(2&lt;=$G17, AE17, "")</f>
        <v/>
      </c>
      <c r="AK17" s="9">
        <f>IF(2&lt;=$G17, ROUND(AJ17*$Q17, 2), "")</f>
        <v/>
      </c>
      <c r="AL17" s="9">
        <f>IF(2&lt;=$G17, $N17, "")</f>
        <v/>
      </c>
      <c r="AM17" s="9">
        <f>IF(2&lt;=$G17, AL17-AK17, "")</f>
        <v/>
      </c>
      <c r="AN17" s="9">
        <f>IF(2&lt;=$G17, AJ17-AM17, "")</f>
        <v/>
      </c>
      <c r="AO17" s="9">
        <f>IF(2&lt;=$G17, ROUND(AG17*$Q17, 2), "")</f>
        <v/>
      </c>
      <c r="AP17" s="9">
        <f>IF(2&lt;=$G17, AG17+AO17, "")</f>
        <v/>
      </c>
      <c r="AQ17" s="9">
        <f>IF(2&lt;=$G17, AK17+AO17, "")</f>
        <v/>
      </c>
      <c r="AR17" s="9">
        <f>IF(2&lt;=$G17, ($G17-2)*$N17, "")</f>
        <v/>
      </c>
      <c r="AS17" s="9">
        <f>IF(3&lt;=$G17, AN17, "")</f>
        <v/>
      </c>
      <c r="AT17" s="9">
        <f>IF(3&lt;=$G17, ROUND(AS17*$Q17, 2), "")</f>
        <v/>
      </c>
      <c r="AU17" s="9">
        <f>IF(3&lt;=$G17, $N17, "")</f>
        <v/>
      </c>
      <c r="AV17" s="9">
        <f>IF(3&lt;=$G17, AU17-AT17, "")</f>
        <v/>
      </c>
      <c r="AW17" s="9">
        <f>IF(3&lt;=$G17, AS17-AV17, "")</f>
        <v/>
      </c>
      <c r="AX17" s="9">
        <f>IF(3&lt;=$G17, ROUND(AP17*$Q17, 2), "")</f>
        <v/>
      </c>
      <c r="AY17" s="9">
        <f>IF(3&lt;=$G17, AP17+AX17, "")</f>
        <v/>
      </c>
      <c r="AZ17" s="9">
        <f>IF(3&lt;=$G17, AT17+AX17, "")</f>
        <v/>
      </c>
      <c r="BA17" s="9">
        <f>IF(3&lt;=$G17, ($G17-3)*$N17, "")</f>
        <v/>
      </c>
      <c r="BB17" s="9">
        <f>IF(4&lt;=$G17, AW17, "")</f>
        <v/>
      </c>
      <c r="BC17" s="9">
        <f>IF(4&lt;=$G17, ROUND(BB17*$Q17, 2), "")</f>
        <v/>
      </c>
      <c r="BD17" s="9">
        <f>IF(4&lt;=$G17, $N17, "")</f>
        <v/>
      </c>
      <c r="BE17" s="9">
        <f>IF(4&lt;=$G17, BD17-BC17, "")</f>
        <v/>
      </c>
      <c r="BF17" s="9">
        <f>IF(4&lt;=$G17, BB17-BE17, "")</f>
        <v/>
      </c>
      <c r="BG17" s="9">
        <f>IF(4&lt;=$G17, ROUND(AY17*$Q17, 2), "")</f>
        <v/>
      </c>
      <c r="BH17" s="9">
        <f>IF(4&lt;=$G17, AY17+BG17, "")</f>
        <v/>
      </c>
      <c r="BI17" s="9">
        <f>IF(4&lt;=$G17, BC17+BG17, "")</f>
        <v/>
      </c>
      <c r="BJ17" s="9">
        <f>IF(4&lt;=$G17, ($G17-4)*$N17, "")</f>
        <v/>
      </c>
      <c r="BK17" s="9">
        <f>IF(5&lt;=$G17, BF17, "")</f>
        <v/>
      </c>
      <c r="BL17" s="9">
        <f>IF(5&lt;=$G17, ROUND(BK17*$Q17, 2), "")</f>
        <v/>
      </c>
      <c r="BM17" s="9">
        <f>IF(5&lt;=$G17, $N17, "")</f>
        <v/>
      </c>
      <c r="BN17" s="9">
        <f>IF(5&lt;=$G17, BM17-BL17, "")</f>
        <v/>
      </c>
      <c r="BO17" s="9">
        <f>IF(5&lt;=$G17, BK17-BN17, "")</f>
        <v/>
      </c>
      <c r="BP17" s="9">
        <f>IF(5&lt;=$G17, ROUND(BH17*$Q17, 2), "")</f>
        <v/>
      </c>
      <c r="BQ17" s="9">
        <f>IF(5&lt;=$G17, BH17+BP17, "")</f>
        <v/>
      </c>
      <c r="BR17" s="9">
        <f>IF(5&lt;=$G17, BL17+BP17, "")</f>
        <v/>
      </c>
      <c r="BS17" s="9">
        <f>IF(5&lt;=$G17, ($G17-5)*$N17, "")</f>
        <v/>
      </c>
      <c r="BT17" s="9">
        <f>IF(6&lt;=$G17, BO17, "")</f>
        <v/>
      </c>
      <c r="BU17" s="9">
        <f>IF(6&lt;=$G17, ROUND(BT17*$Q17, 2), "")</f>
        <v/>
      </c>
      <c r="BV17" s="9">
        <f>IF(6&lt;=$G17, $N17, "")</f>
        <v/>
      </c>
      <c r="BW17" s="9">
        <f>IF(6&lt;=$G17, BV17-BU17, "")</f>
        <v/>
      </c>
      <c r="BX17" s="9">
        <f>IF(6&lt;=$G17, BT17-BW17, "")</f>
        <v/>
      </c>
      <c r="BY17" s="9">
        <f>IF(6&lt;=$G17, ROUND(BQ17*$Q17, 2), "")</f>
        <v/>
      </c>
      <c r="BZ17" s="9">
        <f>IF(6&lt;=$G17, BQ17+BY17, "")</f>
        <v/>
      </c>
      <c r="CA17" s="9">
        <f>IF(6&lt;=$G17, BU17+BY17, "")</f>
        <v/>
      </c>
      <c r="CB17" s="9">
        <f>IF(6&lt;=$G17, ($G17-6)*$N17, "")</f>
        <v/>
      </c>
      <c r="CC17" s="9">
        <f>IF(7&lt;=$G17, BX17, "")</f>
        <v/>
      </c>
      <c r="CD17" s="9">
        <f>IF(7&lt;=$G17, ROUND(CC17*$Q17, 2), "")</f>
        <v/>
      </c>
      <c r="CE17" s="9">
        <f>IF(7&lt;=$G17, $N17, "")</f>
        <v/>
      </c>
      <c r="CF17" s="9">
        <f>IF(7&lt;=$G17, CE17-CD17, "")</f>
        <v/>
      </c>
      <c r="CG17" s="9">
        <f>IF(7&lt;=$G17, CC17-CF17, "")</f>
        <v/>
      </c>
      <c r="CH17" s="9">
        <f>IF(7&lt;=$G17, ROUND(BZ17*$Q17, 2), "")</f>
        <v/>
      </c>
      <c r="CI17" s="9">
        <f>IF(7&lt;=$G17, BZ17+CH17, "")</f>
        <v/>
      </c>
      <c r="CJ17" s="9">
        <f>IF(7&lt;=$G17, CD17+CH17, "")</f>
        <v/>
      </c>
      <c r="CK17" s="9">
        <f>IF(7&lt;=$G17, ($G17-7)*$N17, "")</f>
        <v/>
      </c>
      <c r="CL17" s="9">
        <f>IF(8&lt;=$G17, CG17, "")</f>
        <v/>
      </c>
      <c r="CM17" s="9">
        <f>IF(8&lt;=$G17, ROUND(CL17*$Q17, 2), "")</f>
        <v/>
      </c>
      <c r="CN17" s="9">
        <f>IF(8&lt;=$G17, $N17, "")</f>
        <v/>
      </c>
      <c r="CO17" s="9">
        <f>IF(8&lt;=$G17, CN17-CM17, "")</f>
        <v/>
      </c>
      <c r="CP17" s="9">
        <f>IF(8&lt;=$G17, CL17-CO17, "")</f>
        <v/>
      </c>
      <c r="CQ17" s="9">
        <f>IF(8&lt;=$G17, ROUND(CI17*$Q17, 2), "")</f>
        <v/>
      </c>
      <c r="CR17" s="9">
        <f>IF(8&lt;=$G17, CI17+CQ17, "")</f>
        <v/>
      </c>
      <c r="CS17" s="9">
        <f>IF(8&lt;=$G17, CM17+CQ17, "")</f>
        <v/>
      </c>
      <c r="CT17" s="9">
        <f>IF(8&lt;=$G17, ($G17-8)*$N17, "")</f>
        <v/>
      </c>
      <c r="CU17" s="9">
        <f>IF(9&lt;=$G17, CP17, "")</f>
        <v/>
      </c>
      <c r="CV17" s="9">
        <f>IF(9&lt;=$G17, ROUND(CU17*$Q17, 2), "")</f>
        <v/>
      </c>
      <c r="CW17" s="9">
        <f>IF(9&lt;=$G17, $N17, "")</f>
        <v/>
      </c>
      <c r="CX17" s="9">
        <f>IF(9&lt;=$G17, CW17-CV17, "")</f>
        <v/>
      </c>
      <c r="CY17" s="9">
        <f>IF(9&lt;=$G17, CU17-CX17, "")</f>
        <v/>
      </c>
      <c r="CZ17" s="9">
        <f>IF(9&lt;=$G17, ROUND(CR17*$Q17, 2), "")</f>
        <v/>
      </c>
      <c r="DA17" s="9">
        <f>IF(9&lt;=$G17, CR17+CZ17, "")</f>
        <v/>
      </c>
      <c r="DB17" s="9">
        <f>IF(9&lt;=$G17, CV17+CZ17, "")</f>
        <v/>
      </c>
      <c r="DC17" s="9">
        <f>IF(9&lt;=$G17, ($G17-9)*$N17, "")</f>
        <v/>
      </c>
      <c r="DD17" s="9">
        <f>IF(10&lt;=$G17, CY17, "")</f>
        <v/>
      </c>
      <c r="DE17" s="9">
        <f>IF(10&lt;=$G17, ROUND(DD17*$Q17, 2), "")</f>
        <v/>
      </c>
      <c r="DF17" s="9">
        <f>IF(10&lt;=$G17, $N17, "")</f>
        <v/>
      </c>
      <c r="DG17" s="9">
        <f>IF(10&lt;=$G17, DF17-DE17, "")</f>
        <v/>
      </c>
      <c r="DH17" s="9">
        <f>IF(10&lt;=$G17, DD17-DG17, "")</f>
        <v/>
      </c>
      <c r="DI17" s="9">
        <f>IF(10&lt;=$G17, ROUND(DA17*$Q17, 2), "")</f>
        <v/>
      </c>
      <c r="DJ17" s="9">
        <f>IF(10&lt;=$G17, DA17+DI17, "")</f>
        <v/>
      </c>
      <c r="DK17" s="9">
        <f>IF(10&lt;=$G17, DE17+DI17, "")</f>
        <v/>
      </c>
      <c r="DL17" s="9">
        <f>IF(10&lt;=$G17, ($G17-10)*$N17, "")</f>
        <v/>
      </c>
      <c r="DM17" s="9">
        <f>IF(11&lt;=$G17, DH17, "")</f>
        <v/>
      </c>
      <c r="DN17" s="9">
        <f>IF(11&lt;=$G17, ROUND(DM17*$Q17, 2), "")</f>
        <v/>
      </c>
      <c r="DO17" s="9">
        <f>IF(11&lt;=$G17, $N17, "")</f>
        <v/>
      </c>
      <c r="DP17" s="9">
        <f>IF(11&lt;=$G17, DO17-DN17, "")</f>
        <v/>
      </c>
      <c r="DQ17" s="9">
        <f>IF(11&lt;=$G17, DM17-DP17, "")</f>
        <v/>
      </c>
      <c r="DR17" s="9">
        <f>IF(11&lt;=$G17, ROUND(DJ17*$Q17, 2), "")</f>
        <v/>
      </c>
      <c r="DS17" s="9">
        <f>IF(11&lt;=$G17, DJ17+DR17, "")</f>
        <v/>
      </c>
      <c r="DT17" s="9">
        <f>IF(11&lt;=$G17, DN17+DR17, "")</f>
        <v/>
      </c>
      <c r="DU17" s="9">
        <f>IF(11&lt;=$G17, ($G17-11)*$N17, "")</f>
        <v/>
      </c>
      <c r="DV17" s="9">
        <f>IF(12&lt;=$G17, DQ17, "")</f>
        <v/>
      </c>
      <c r="DW17" s="9">
        <f>IF(12&lt;=$G17, ROUND(DV17*$Q17, 2), "")</f>
        <v/>
      </c>
      <c r="DX17" s="9">
        <f>IF(12&lt;=$G17, $N17, "")</f>
        <v/>
      </c>
      <c r="DY17" s="9">
        <f>IF(12&lt;=$G17, DX17-DW17, "")</f>
        <v/>
      </c>
      <c r="DZ17" s="9">
        <f>IF(12&lt;=$G17, DV17-DY17, "")</f>
        <v/>
      </c>
      <c r="EA17" s="9">
        <f>IF(12&lt;=$G17, ROUND(DS17*$Q17, 2), "")</f>
        <v/>
      </c>
      <c r="EB17" s="9">
        <f>IF(12&lt;=$G17, DS17+EA17, "")</f>
        <v/>
      </c>
      <c r="EC17" s="9">
        <f>IF(12&lt;=$G17, DW17+EA17, "")</f>
        <v/>
      </c>
      <c r="ED17" s="9">
        <f>IF(12&lt;=$G17, ($G17-12)*$N17, "")</f>
        <v/>
      </c>
      <c r="EE17" s="9">
        <f>IF(13&lt;=$G17, DZ17, "")</f>
        <v/>
      </c>
      <c r="EF17" s="9">
        <f>IF(13&lt;=$G17, ROUND(EE17*$Q17, 2), "")</f>
        <v/>
      </c>
      <c r="EG17" s="9">
        <f>IF(13&lt;=$G17, $N17, "")</f>
        <v/>
      </c>
      <c r="EH17" s="9">
        <f>IF(13&lt;=$G17, EG17-EF17, "")</f>
        <v/>
      </c>
      <c r="EI17" s="9">
        <f>IF(13&lt;=$G17, EE17-EH17, "")</f>
        <v/>
      </c>
      <c r="EJ17" s="9">
        <f>IF(13&lt;=$G17, ROUND(EB17*$Q17, 2), "")</f>
        <v/>
      </c>
      <c r="EK17" s="9">
        <f>IF(13&lt;=$G17, EB17+EJ17, "")</f>
        <v/>
      </c>
      <c r="EL17" s="9">
        <f>IF(13&lt;=$G17, EF17+EJ17, "")</f>
        <v/>
      </c>
      <c r="EM17" s="9">
        <f>IF(13&lt;=$G17, ($G17-13)*$N17, "")</f>
        <v/>
      </c>
      <c r="EN17" s="9">
        <f>IF(14&lt;=$G17, EI17, "")</f>
        <v/>
      </c>
      <c r="EO17" s="9">
        <f>IF(14&lt;=$G17, ROUND(EN17*$Q17, 2), "")</f>
        <v/>
      </c>
      <c r="EP17" s="9">
        <f>IF(14&lt;=$G17, $N17, "")</f>
        <v/>
      </c>
      <c r="EQ17" s="9">
        <f>IF(14&lt;=$G17, EP17-EO17, "")</f>
        <v/>
      </c>
      <c r="ER17" s="9">
        <f>IF(14&lt;=$G17, EN17-EQ17, "")</f>
        <v/>
      </c>
      <c r="ES17" s="9">
        <f>IF(14&lt;=$G17, ROUND(EK17*$Q17, 2), "")</f>
        <v/>
      </c>
      <c r="ET17" s="9">
        <f>IF(14&lt;=$G17, EK17+ES17, "")</f>
        <v/>
      </c>
      <c r="EU17" s="9">
        <f>IF(14&lt;=$G17, EO17+ES17, "")</f>
        <v/>
      </c>
      <c r="EV17" s="9">
        <f>IF(14&lt;=$G17, ($G17-14)*$N17, "")</f>
        <v/>
      </c>
      <c r="EW17" s="9">
        <f>IF(15&lt;=$G17, ER17, "")</f>
        <v/>
      </c>
      <c r="EX17" s="9">
        <f>IF(15&lt;=$G17, ROUND(EW17*$Q17, 2), "")</f>
        <v/>
      </c>
      <c r="EY17" s="9">
        <f>IF(15&lt;=$G17, $N17, "")</f>
        <v/>
      </c>
      <c r="EZ17" s="9">
        <f>IF(15&lt;=$G17, EY17-EX17, "")</f>
        <v/>
      </c>
      <c r="FA17" s="9">
        <f>IF(15&lt;=$G17, EW17-EZ17, "")</f>
        <v/>
      </c>
      <c r="FB17" s="9">
        <f>IF(15&lt;=$G17, ROUND(ET17*$Q17, 2), "")</f>
        <v/>
      </c>
      <c r="FC17" s="9">
        <f>IF(15&lt;=$G17, ET17+FB17, "")</f>
        <v/>
      </c>
      <c r="FD17" s="9">
        <f>IF(15&lt;=$G17, EX17+FB17, "")</f>
        <v/>
      </c>
      <c r="FE17" s="9">
        <f>IF(15&lt;=$G17, ($G17-15)*$N17, "")</f>
        <v/>
      </c>
      <c r="FF17" s="9">
        <f>IF(16&lt;=$G17, FA17, "")</f>
        <v/>
      </c>
      <c r="FG17" s="9">
        <f>IF(16&lt;=$G17, ROUND(FF17*$Q17, 2), "")</f>
        <v/>
      </c>
      <c r="FH17" s="9">
        <f>IF(16&lt;=$G17, $N17, "")</f>
        <v/>
      </c>
      <c r="FI17" s="9">
        <f>IF(16&lt;=$G17, FH17-FG17, "")</f>
        <v/>
      </c>
      <c r="FJ17" s="9">
        <f>IF(16&lt;=$G17, FF17-FI17, "")</f>
        <v/>
      </c>
      <c r="FK17" s="9">
        <f>IF(16&lt;=$G17, ROUND(FC17*$Q17, 2), "")</f>
        <v/>
      </c>
      <c r="FL17" s="9">
        <f>IF(16&lt;=$G17, FC17+FK17, "")</f>
        <v/>
      </c>
      <c r="FM17" s="9">
        <f>IF(16&lt;=$G17, FG17+FK17, "")</f>
        <v/>
      </c>
      <c r="FN17" s="9">
        <f>IF(16&lt;=$G17, ($G17-16)*$N17, "")</f>
        <v/>
      </c>
      <c r="FO17" s="9">
        <f>IF(17&lt;=$G17, FJ17, "")</f>
        <v/>
      </c>
      <c r="FP17" s="9">
        <f>IF(17&lt;=$G17, ROUND(FO17*$Q17, 2), "")</f>
        <v/>
      </c>
      <c r="FQ17" s="9">
        <f>IF(17&lt;=$G17, $N17, "")</f>
        <v/>
      </c>
      <c r="FR17" s="9">
        <f>IF(17&lt;=$G17, FQ17-FP17, "")</f>
        <v/>
      </c>
      <c r="FS17" s="9">
        <f>IF(17&lt;=$G17, FO17-FR17, "")</f>
        <v/>
      </c>
      <c r="FT17" s="9">
        <f>IF(17&lt;=$G17, ROUND(FL17*$Q17, 2), "")</f>
        <v/>
      </c>
      <c r="FU17" s="9">
        <f>IF(17&lt;=$G17, FL17+FT17, "")</f>
        <v/>
      </c>
      <c r="FV17" s="9">
        <f>IF(17&lt;=$G17, FP17+FT17, "")</f>
        <v/>
      </c>
      <c r="FW17" s="9">
        <f>IF(17&lt;=$G17, ($G17-17)*$N17, "")</f>
        <v/>
      </c>
      <c r="FX17" s="9">
        <f>IF(18&lt;=$G17, FS17, "")</f>
        <v/>
      </c>
      <c r="FY17" s="9">
        <f>IF(18&lt;=$G17, ROUND(FX17*$Q17, 2), "")</f>
        <v/>
      </c>
      <c r="FZ17" s="9">
        <f>IF(18&lt;=$G17, $N17, "")</f>
        <v/>
      </c>
      <c r="GA17" s="9">
        <f>IF(18&lt;=$G17, FZ17-FY17, "")</f>
        <v/>
      </c>
      <c r="GB17" s="9">
        <f>IF(18&lt;=$G17, FX17-GA17, "")</f>
        <v/>
      </c>
      <c r="GC17" s="9">
        <f>IF(18&lt;=$G17, ROUND(FU17*$Q17, 2), "")</f>
        <v/>
      </c>
      <c r="GD17" s="9">
        <f>IF(18&lt;=$G17, FU17+GC17, "")</f>
        <v/>
      </c>
      <c r="GE17" s="9">
        <f>IF(18&lt;=$G17, FY17+GC17, "")</f>
        <v/>
      </c>
      <c r="GF17" s="9">
        <f>IF(18&lt;=$G17, ($G17-18)*$N17, "")</f>
        <v/>
      </c>
      <c r="GG17" s="9">
        <f>IF(19&lt;=$G17, GB17, "")</f>
        <v/>
      </c>
      <c r="GH17" s="9">
        <f>IF(19&lt;=$G17, ROUND(GG17*$Q17, 2), "")</f>
        <v/>
      </c>
      <c r="GI17" s="9">
        <f>IF(19&lt;=$G17, $N17, "")</f>
        <v/>
      </c>
      <c r="GJ17" s="9">
        <f>IF(19&lt;=$G17, GI17-GH17, "")</f>
        <v/>
      </c>
      <c r="GK17" s="9">
        <f>IF(19&lt;=$G17, GG17-GJ17, "")</f>
        <v/>
      </c>
      <c r="GL17" s="9">
        <f>IF(19&lt;=$G17, ROUND(GD17*$Q17, 2), "")</f>
        <v/>
      </c>
      <c r="GM17" s="9">
        <f>IF(19&lt;=$G17, GD17+GL17, "")</f>
        <v/>
      </c>
      <c r="GN17" s="9">
        <f>IF(19&lt;=$G17, GH17+GL17, "")</f>
        <v/>
      </c>
      <c r="GO17" s="9">
        <f>IF(19&lt;=$G17, ($G17-19)*$N17, "")</f>
        <v/>
      </c>
      <c r="GP17" s="9">
        <f>IF(20&lt;=$G17, GK17, "")</f>
        <v/>
      </c>
      <c r="GQ17" s="9">
        <f>IF(20&lt;=$G17, ROUND(GP17*$Q17, 2), "")</f>
        <v/>
      </c>
      <c r="GR17" s="9">
        <f>IF(20&lt;=$G17, $N17, "")</f>
        <v/>
      </c>
      <c r="GS17" s="9">
        <f>IF(20&lt;=$G17, GR17-GQ17, "")</f>
        <v/>
      </c>
      <c r="GT17" s="9">
        <f>IF(20&lt;=$G17, GP17-GS17, "")</f>
        <v/>
      </c>
      <c r="GU17" s="9">
        <f>IF(20&lt;=$G17, ROUND(GM17*$Q17, 2), "")</f>
        <v/>
      </c>
      <c r="GV17" s="9">
        <f>IF(20&lt;=$G17, GM17+GU17, "")</f>
        <v/>
      </c>
      <c r="GW17" s="9">
        <f>IF(20&lt;=$G17, GQ17+GU17, "")</f>
        <v/>
      </c>
      <c r="GX17" s="9">
        <f>IF(20&lt;=$G17, ($G17-20)*$N17, "")</f>
        <v/>
      </c>
      <c r="GY17" s="9">
        <f>IF(21&lt;=$G17, GT17, "")</f>
        <v/>
      </c>
      <c r="GZ17" s="9">
        <f>IF(21&lt;=$G17, ROUND(GY17*$Q17, 2), "")</f>
        <v/>
      </c>
      <c r="HA17" s="9">
        <f>IF(21&lt;=$G17, $N17, "")</f>
        <v/>
      </c>
      <c r="HB17" s="9">
        <f>IF(21&lt;=$G17, HA17-GZ17, "")</f>
        <v/>
      </c>
      <c r="HC17" s="9">
        <f>IF(21&lt;=$G17, GY17-HB17, "")</f>
        <v/>
      </c>
      <c r="HD17" s="9">
        <f>IF(21&lt;=$G17, ROUND(GV17*$Q17, 2), "")</f>
        <v/>
      </c>
      <c r="HE17" s="9">
        <f>IF(21&lt;=$G17, GV17+HD17, "")</f>
        <v/>
      </c>
      <c r="HF17" s="9">
        <f>IF(21&lt;=$G17, GZ17+HD17, "")</f>
        <v/>
      </c>
      <c r="HG17" s="9">
        <f>IF(21&lt;=$G17, ($G17-21)*$N17, "")</f>
        <v/>
      </c>
      <c r="HH17" s="9">
        <f>IF(22&lt;=$G17, HC17, "")</f>
        <v/>
      </c>
      <c r="HI17" s="9">
        <f>IF(22&lt;=$G17, ROUND(HH17*$Q17, 2), "")</f>
        <v/>
      </c>
      <c r="HJ17" s="9">
        <f>IF(22&lt;=$G17, $N17, "")</f>
        <v/>
      </c>
      <c r="HK17" s="9">
        <f>IF(22&lt;=$G17, HJ17-HI17, "")</f>
        <v/>
      </c>
      <c r="HL17" s="9">
        <f>IF(22&lt;=$G17, HH17-HK17, "")</f>
        <v/>
      </c>
      <c r="HM17" s="9">
        <f>IF(22&lt;=$G17, ROUND(HE17*$Q17, 2), "")</f>
        <v/>
      </c>
      <c r="HN17" s="9">
        <f>IF(22&lt;=$G17, HE17+HM17, "")</f>
        <v/>
      </c>
      <c r="HO17" s="9">
        <f>IF(22&lt;=$G17, HI17+HM17, "")</f>
        <v/>
      </c>
      <c r="HP17" s="9">
        <f>IF(22&lt;=$G17, ($G17-22)*$N17, "")</f>
        <v/>
      </c>
      <c r="HQ17" s="9">
        <f>IF(23&lt;=$G17, HL17, "")</f>
        <v/>
      </c>
      <c r="HR17" s="9">
        <f>IF(23&lt;=$G17, ROUND(HQ17*$Q17, 2), "")</f>
        <v/>
      </c>
      <c r="HS17" s="9">
        <f>IF(23&lt;=$G17, $N17, "")</f>
        <v/>
      </c>
      <c r="HT17" s="9">
        <f>IF(23&lt;=$G17, HS17-HR17, "")</f>
        <v/>
      </c>
      <c r="HU17" s="9">
        <f>IF(23&lt;=$G17, HQ17-HT17, "")</f>
        <v/>
      </c>
      <c r="HV17" s="9">
        <f>IF(23&lt;=$G17, ROUND(HN17*$Q17, 2), "")</f>
        <v/>
      </c>
      <c r="HW17" s="9">
        <f>IF(23&lt;=$G17, HN17+HV17, "")</f>
        <v/>
      </c>
      <c r="HX17" s="9">
        <f>IF(23&lt;=$G17, HR17+HV17, "")</f>
        <v/>
      </c>
      <c r="HY17" s="9">
        <f>IF(23&lt;=$G17, ($G17-23)*$N17, "")</f>
        <v/>
      </c>
      <c r="HZ17" s="9">
        <f>IF(24&lt;=$G17, HU17, "")</f>
        <v/>
      </c>
      <c r="IA17" s="9">
        <f>IF(24&lt;=$G17, ROUND(HZ17*$Q17, 2), "")</f>
        <v/>
      </c>
      <c r="IB17" s="9">
        <f>IF(24&lt;=$G17, $N17, "")</f>
        <v/>
      </c>
      <c r="IC17" s="9">
        <f>IF(24&lt;=$G17, IB17-IA17, "")</f>
        <v/>
      </c>
      <c r="ID17" s="9">
        <f>IF(24&lt;=$G17, HZ17-IC17, "")</f>
        <v/>
      </c>
      <c r="IE17" s="9">
        <f>IF(24&lt;=$G17, ROUND(HW17*$Q17, 2), "")</f>
        <v/>
      </c>
      <c r="IF17" s="9">
        <f>IF(24&lt;=$G17, HW17+IE17, "")</f>
        <v/>
      </c>
      <c r="IG17" s="9">
        <f>IF(24&lt;=$G17, IA17+IE17, "")</f>
        <v/>
      </c>
      <c r="IH17" s="9">
        <f>IF(24&lt;=$G17, ($G17-24)*$N17, "")</f>
        <v/>
      </c>
      <c r="II17" s="9">
        <f>IF(25&lt;=$G17, ID17, "")</f>
        <v/>
      </c>
      <c r="IJ17" s="9">
        <f>IF(25&lt;=$G17, ROUND(II17*$Q17, 2), "")</f>
        <v/>
      </c>
      <c r="IK17" s="9">
        <f>IF(25&lt;=$G17, $N17, "")</f>
        <v/>
      </c>
      <c r="IL17" s="9">
        <f>IF(25&lt;=$G17, IK17-IJ17, "")</f>
        <v/>
      </c>
      <c r="IM17" s="9">
        <f>IF(25&lt;=$G17, II17-IL17, "")</f>
        <v/>
      </c>
      <c r="IN17" s="9">
        <f>IF(25&lt;=$G17, ROUND(IF17*$Q17, 2), "")</f>
        <v/>
      </c>
      <c r="IO17" s="9">
        <f>IF(25&lt;=$G17, IF17+IN17, "")</f>
        <v/>
      </c>
      <c r="IP17" s="9">
        <f>IF(25&lt;=$G17, IJ17+IN17, "")</f>
        <v/>
      </c>
      <c r="IQ17" s="9">
        <f>IF(25&lt;=$G17, ($G17-25)*$N17, "")</f>
        <v/>
      </c>
      <c r="IR17" s="9">
        <f>IF(26&lt;=$G17, IM17, "")</f>
        <v/>
      </c>
      <c r="IS17" s="9">
        <f>IF(26&lt;=$G17, ROUND(IR17*$Q17, 2), "")</f>
        <v/>
      </c>
      <c r="IT17" s="9">
        <f>IF(26&lt;=$G17, $N17, "")</f>
        <v/>
      </c>
      <c r="IU17" s="9">
        <f>IF(26&lt;=$G17, IT17-IS17, "")</f>
        <v/>
      </c>
      <c r="IV17" s="9">
        <f>IF(26&lt;=$G17, IR17-IU17, "")</f>
        <v/>
      </c>
      <c r="IW17" s="9">
        <f>IF(26&lt;=$G17, ROUND(IO17*$Q17, 2), "")</f>
        <v/>
      </c>
      <c r="IX17" s="9">
        <f>IF(26&lt;=$G17, IO17+IW17, "")</f>
        <v/>
      </c>
      <c r="IY17" s="9">
        <f>IF(26&lt;=$G17, IS17+IW17, "")</f>
        <v/>
      </c>
      <c r="IZ17" s="9">
        <f>IF(26&lt;=$G17, ($G17-26)*$N17, "")</f>
        <v/>
      </c>
      <c r="JA17" s="9">
        <f>IF(27&lt;=$G17, IV17, "")</f>
        <v/>
      </c>
      <c r="JB17" s="9">
        <f>IF(27&lt;=$G17, ROUND(JA17*$Q17, 2), "")</f>
        <v/>
      </c>
      <c r="JC17" s="9">
        <f>IF(27&lt;=$G17, $N17, "")</f>
        <v/>
      </c>
      <c r="JD17" s="9">
        <f>IF(27&lt;=$G17, JC17-JB17, "")</f>
        <v/>
      </c>
      <c r="JE17" s="9">
        <f>IF(27&lt;=$G17, JA17-JD17, "")</f>
        <v/>
      </c>
      <c r="JF17" s="9">
        <f>IF(27&lt;=$G17, ROUND(IX17*$Q17, 2), "")</f>
        <v/>
      </c>
      <c r="JG17" s="9">
        <f>IF(27&lt;=$G17, IX17+JF17, "")</f>
        <v/>
      </c>
      <c r="JH17" s="9">
        <f>IF(27&lt;=$G17, JB17+JF17, "")</f>
        <v/>
      </c>
      <c r="JI17" s="9">
        <f>IF(27&lt;=$G17, ($G17-27)*$N17, "")</f>
        <v/>
      </c>
      <c r="JJ17" s="9">
        <f>IF(28&lt;=$G17, JE17, "")</f>
        <v/>
      </c>
      <c r="JK17" s="9">
        <f>IF(28&lt;=$G17, ROUND(JJ17*$Q17, 2), "")</f>
        <v/>
      </c>
      <c r="JL17" s="9">
        <f>IF(28&lt;=$G17, $N17, "")</f>
        <v/>
      </c>
      <c r="JM17" s="9">
        <f>IF(28&lt;=$G17, JL17-JK17, "")</f>
        <v/>
      </c>
      <c r="JN17" s="9">
        <f>IF(28&lt;=$G17, JJ17-JM17, "")</f>
        <v/>
      </c>
      <c r="JO17" s="9">
        <f>IF(28&lt;=$G17, ROUND(JG17*$Q17, 2), "")</f>
        <v/>
      </c>
      <c r="JP17" s="9">
        <f>IF(28&lt;=$G17, JG17+JO17, "")</f>
        <v/>
      </c>
      <c r="JQ17" s="9">
        <f>IF(28&lt;=$G17, JK17+JO17, "")</f>
        <v/>
      </c>
      <c r="JR17" s="9">
        <f>IF(28&lt;=$G17, ($G17-28)*$N17, "")</f>
        <v/>
      </c>
      <c r="JS17" s="9">
        <f>IF(29&lt;=$G17, JN17, "")</f>
        <v/>
      </c>
      <c r="JT17" s="9">
        <f>IF(29&lt;=$G17, ROUND(JS17*$Q17, 2), "")</f>
        <v/>
      </c>
      <c r="JU17" s="9">
        <f>IF(29&lt;=$G17, $N17, "")</f>
        <v/>
      </c>
      <c r="JV17" s="9">
        <f>IF(29&lt;=$G17, JU17-JT17, "")</f>
        <v/>
      </c>
      <c r="JW17" s="9">
        <f>IF(29&lt;=$G17, JS17-JV17, "")</f>
        <v/>
      </c>
      <c r="JX17" s="9">
        <f>IF(29&lt;=$G17, ROUND(JP17*$Q17, 2), "")</f>
        <v/>
      </c>
      <c r="JY17" s="9">
        <f>IF(29&lt;=$G17, JP17+JX17, "")</f>
        <v/>
      </c>
      <c r="JZ17" s="9">
        <f>IF(29&lt;=$G17, JT17+JX17, "")</f>
        <v/>
      </c>
      <c r="KA17" s="9">
        <f>IF(29&lt;=$G17, ($G17-29)*$N17, "")</f>
        <v/>
      </c>
      <c r="KB17" s="9">
        <f>IF(30&lt;=$G17, JW17, "")</f>
        <v/>
      </c>
      <c r="KC17" s="9">
        <f>IF(30&lt;=$G17, ROUND(KB17*$Q17, 2), "")</f>
        <v/>
      </c>
      <c r="KD17" s="9">
        <f>IF(30&lt;=$G17, $N17, "")</f>
        <v/>
      </c>
      <c r="KE17" s="9">
        <f>IF(30&lt;=$G17, KD17-KC17, "")</f>
        <v/>
      </c>
      <c r="KF17" s="9">
        <f>IF(30&lt;=$G17, KB17-KE17, "")</f>
        <v/>
      </c>
      <c r="KG17" s="9">
        <f>IF(30&lt;=$G17, ROUND(JY17*$Q17, 2), "")</f>
        <v/>
      </c>
      <c r="KH17" s="9">
        <f>IF(30&lt;=$G17, JY17+KG17, "")</f>
        <v/>
      </c>
      <c r="KI17" s="9">
        <f>IF(30&lt;=$G17, KC17+KG17, "")</f>
        <v/>
      </c>
      <c r="KJ17" s="9">
        <f>IF(30&lt;=$G17, ($G17-30)*$N17, "")</f>
        <v/>
      </c>
      <c r="KK17" s="9">
        <f>IF(31&lt;=$G17, KF17, "")</f>
        <v/>
      </c>
      <c r="KL17" s="9">
        <f>IF(31&lt;=$G17, ROUND(KK17*$Q17, 2), "")</f>
        <v/>
      </c>
      <c r="KM17" s="9">
        <f>IF(31&lt;=$G17, $N17, "")</f>
        <v/>
      </c>
      <c r="KN17" s="9">
        <f>IF(31&lt;=$G17, KM17-KL17, "")</f>
        <v/>
      </c>
      <c r="KO17" s="9">
        <f>IF(31&lt;=$G17, KK17-KN17, "")</f>
        <v/>
      </c>
      <c r="KP17" s="9">
        <f>IF(31&lt;=$G17, ROUND(KH17*$Q17, 2), "")</f>
        <v/>
      </c>
      <c r="KQ17" s="9">
        <f>IF(31&lt;=$G17, KH17+KP17, "")</f>
        <v/>
      </c>
      <c r="KR17" s="9">
        <f>IF(31&lt;=$G17, KL17+KP17, "")</f>
        <v/>
      </c>
      <c r="KS17" s="9">
        <f>IF(31&lt;=$G17, ($G17-31)*$N17, "")</f>
        <v/>
      </c>
      <c r="KT17" s="9">
        <f>IF(32&lt;=$G17, KO17, "")</f>
        <v/>
      </c>
      <c r="KU17" s="9">
        <f>IF(32&lt;=$G17, ROUND(KT17*$Q17, 2), "")</f>
        <v/>
      </c>
      <c r="KV17" s="9">
        <f>IF(32&lt;=$G17, $N17, "")</f>
        <v/>
      </c>
      <c r="KW17" s="9">
        <f>IF(32&lt;=$G17, KV17-KU17, "")</f>
        <v/>
      </c>
      <c r="KX17" s="9">
        <f>IF(32&lt;=$G17, KT17-KW17, "")</f>
        <v/>
      </c>
      <c r="KY17" s="9">
        <f>IF(32&lt;=$G17, ROUND(KQ17*$Q17, 2), "")</f>
        <v/>
      </c>
      <c r="KZ17" s="9">
        <f>IF(32&lt;=$G17, KQ17+KY17, "")</f>
        <v/>
      </c>
      <c r="LA17" s="9">
        <f>IF(32&lt;=$G17, KU17+KY17, "")</f>
        <v/>
      </c>
      <c r="LB17" s="9">
        <f>IF(32&lt;=$G17, ($G17-32)*$N17, "")</f>
        <v/>
      </c>
      <c r="LC17" s="9">
        <f>IF(33&lt;=$G17, KX17, "")</f>
        <v/>
      </c>
      <c r="LD17" s="9">
        <f>IF(33&lt;=$G17, ROUND(LC17*$Q17, 2), "")</f>
        <v/>
      </c>
      <c r="LE17" s="9">
        <f>IF(33&lt;=$G17, $N17, "")</f>
        <v/>
      </c>
      <c r="LF17" s="9">
        <f>IF(33&lt;=$G17, LE17-LD17, "")</f>
        <v/>
      </c>
      <c r="LG17" s="9">
        <f>IF(33&lt;=$G17, LC17-LF17, "")</f>
        <v/>
      </c>
      <c r="LH17" s="9">
        <f>IF(33&lt;=$G17, ROUND(KZ17*$Q17, 2), "")</f>
        <v/>
      </c>
      <c r="LI17" s="9">
        <f>IF(33&lt;=$G17, KZ17+LH17, "")</f>
        <v/>
      </c>
      <c r="LJ17" s="9">
        <f>IF(33&lt;=$G17, LD17+LH17, "")</f>
        <v/>
      </c>
      <c r="LK17" s="9">
        <f>IF(33&lt;=$G17, ($G17-33)*$N17, "")</f>
        <v/>
      </c>
      <c r="LL17" s="9">
        <f>IF(34&lt;=$G17, LG17, "")</f>
        <v/>
      </c>
      <c r="LM17" s="9">
        <f>IF(34&lt;=$G17, ROUND(LL17*$Q17, 2), "")</f>
        <v/>
      </c>
      <c r="LN17" s="9">
        <f>IF(34&lt;=$G17, $N17, "")</f>
        <v/>
      </c>
      <c r="LO17" s="9">
        <f>IF(34&lt;=$G17, LN17-LM17, "")</f>
        <v/>
      </c>
      <c r="LP17" s="9">
        <f>IF(34&lt;=$G17, LL17-LO17, "")</f>
        <v/>
      </c>
      <c r="LQ17" s="9">
        <f>IF(34&lt;=$G17, ROUND(LI17*$Q17, 2), "")</f>
        <v/>
      </c>
      <c r="LR17" s="9">
        <f>IF(34&lt;=$G17, LI17+LQ17, "")</f>
        <v/>
      </c>
      <c r="LS17" s="9">
        <f>IF(34&lt;=$G17, LM17+LQ17, "")</f>
        <v/>
      </c>
      <c r="LT17" s="9">
        <f>IF(34&lt;=$G17, ($G17-34)*$N17, "")</f>
        <v/>
      </c>
      <c r="LU17" s="9">
        <f>IF(35&lt;=$G17, LP17, "")</f>
        <v/>
      </c>
      <c r="LV17" s="9">
        <f>IF(35&lt;=$G17, ROUND(LU17*$Q17, 2), "")</f>
        <v/>
      </c>
      <c r="LW17" s="9">
        <f>IF(35&lt;=$G17, $N17, "")</f>
        <v/>
      </c>
      <c r="LX17" s="9">
        <f>IF(35&lt;=$G17, LW17-LV17, "")</f>
        <v/>
      </c>
      <c r="LY17" s="9">
        <f>IF(35&lt;=$G17, LU17-LX17, "")</f>
        <v/>
      </c>
      <c r="LZ17" s="9">
        <f>IF(35&lt;=$G17, ROUND(LR17*$Q17, 2), "")</f>
        <v/>
      </c>
      <c r="MA17" s="9">
        <f>IF(35&lt;=$G17, LR17+LZ17, "")</f>
        <v/>
      </c>
      <c r="MB17" s="9">
        <f>IF(35&lt;=$G17, LV17+LZ17, "")</f>
        <v/>
      </c>
      <c r="MC17" s="9">
        <f>IF(35&lt;=$G17, ($G17-35)*$N17, "")</f>
        <v/>
      </c>
      <c r="MD17" s="9">
        <f>IF(36&lt;=$G17, LY17, "")</f>
        <v/>
      </c>
      <c r="ME17" s="9">
        <f>IF(36&lt;=$G17, ROUND(MD17*$Q17, 2), "")</f>
        <v/>
      </c>
      <c r="MF17" s="9">
        <f>IF(36&lt;=$G17, $N17, "")</f>
        <v/>
      </c>
      <c r="MG17" s="9">
        <f>IF(36&lt;=$G17, MF17-ME17, "")</f>
        <v/>
      </c>
      <c r="MH17" s="9">
        <f>IF(36&lt;=$G17, MD17-MG17, "")</f>
        <v/>
      </c>
      <c r="MI17" s="9">
        <f>IF(36&lt;=$G17, ROUND(MA17*$Q17, 2), "")</f>
        <v/>
      </c>
      <c r="MJ17" s="9">
        <f>IF(36&lt;=$G17, MA17+MI17, "")</f>
        <v/>
      </c>
      <c r="MK17" s="9">
        <f>IF(36&lt;=$G17, ME17+MI17, "")</f>
        <v/>
      </c>
      <c r="ML17" s="9">
        <f>IF(36&lt;=$G17, ($G17-36)*$N17, "")</f>
        <v/>
      </c>
      <c r="MM17" s="9">
        <f>IF(37&lt;=$G17, MH17, "")</f>
        <v/>
      </c>
      <c r="MN17" s="9">
        <f>IF(37&lt;=$G17, ROUND(MM17*$Q17, 2), "")</f>
        <v/>
      </c>
      <c r="MO17" s="9">
        <f>IF(37&lt;=$G17, $N17, "")</f>
        <v/>
      </c>
      <c r="MP17" s="9">
        <f>IF(37&lt;=$G17, MO17-MN17, "")</f>
        <v/>
      </c>
      <c r="MQ17" s="9">
        <f>IF(37&lt;=$G17, MM17-MP17, "")</f>
        <v/>
      </c>
      <c r="MR17" s="9">
        <f>IF(37&lt;=$G17, ROUND(MJ17*$Q17, 2), "")</f>
        <v/>
      </c>
      <c r="MS17" s="9">
        <f>IF(37&lt;=$G17, MJ17+MR17, "")</f>
        <v/>
      </c>
      <c r="MT17" s="9">
        <f>IF(37&lt;=$G17, MN17+MR17, "")</f>
        <v/>
      </c>
      <c r="MU17" s="9">
        <f>IF(37&lt;=$G17, ($G17-37)*$N17, "")</f>
        <v/>
      </c>
      <c r="MV17" s="9">
        <f>IF(38&lt;=$G17, MQ17, "")</f>
        <v/>
      </c>
      <c r="MW17" s="9">
        <f>IF(38&lt;=$G17, ROUND(MV17*$Q17, 2), "")</f>
        <v/>
      </c>
      <c r="MX17" s="9">
        <f>IF(38&lt;=$G17, $N17, "")</f>
        <v/>
      </c>
      <c r="MY17" s="9">
        <f>IF(38&lt;=$G17, MX17-MW17, "")</f>
        <v/>
      </c>
      <c r="MZ17" s="9">
        <f>IF(38&lt;=$G17, MV17-MY17, "")</f>
        <v/>
      </c>
      <c r="NA17" s="9">
        <f>IF(38&lt;=$G17, ROUND(MS17*$Q17, 2), "")</f>
        <v/>
      </c>
      <c r="NB17" s="9">
        <f>IF(38&lt;=$G17, MS17+NA17, "")</f>
        <v/>
      </c>
      <c r="NC17" s="9">
        <f>IF(38&lt;=$G17, MW17+NA17, "")</f>
        <v/>
      </c>
      <c r="ND17" s="9">
        <f>IF(38&lt;=$G17, ($G17-38)*$N17, "")</f>
        <v/>
      </c>
      <c r="NE17" s="9">
        <f>IF(39&lt;=$G17, MZ17, "")</f>
        <v/>
      </c>
      <c r="NF17" s="9">
        <f>IF(39&lt;=$G17, ROUND(NE17*$Q17, 2), "")</f>
        <v/>
      </c>
      <c r="NG17" s="9">
        <f>IF(39&lt;=$G17, $N17, "")</f>
        <v/>
      </c>
      <c r="NH17" s="9">
        <f>IF(39&lt;=$G17, NG17-NF17, "")</f>
        <v/>
      </c>
      <c r="NI17" s="9">
        <f>IF(39&lt;=$G17, NE17-NH17, "")</f>
        <v/>
      </c>
      <c r="NJ17" s="9">
        <f>IF(39&lt;=$G17, ROUND(NB17*$Q17, 2), "")</f>
        <v/>
      </c>
      <c r="NK17" s="9">
        <f>IF(39&lt;=$G17, NB17+NJ17, "")</f>
        <v/>
      </c>
      <c r="NL17" s="9">
        <f>IF(39&lt;=$G17, NF17+NJ17, "")</f>
        <v/>
      </c>
      <c r="NM17" s="9">
        <f>IF(39&lt;=$G17, ($G17-39)*$N17, "")</f>
        <v/>
      </c>
      <c r="NN17" s="9">
        <f>IF(40&lt;=$G17, NI17, "")</f>
        <v/>
      </c>
      <c r="NO17" s="9">
        <f>IF(40&lt;=$G17, ROUND(NN17*$Q17, 2), "")</f>
        <v/>
      </c>
      <c r="NP17" s="9">
        <f>IF(40&lt;=$G17, $N17, "")</f>
        <v/>
      </c>
      <c r="NQ17" s="9">
        <f>IF(40&lt;=$G17, NP17-NO17, "")</f>
        <v/>
      </c>
      <c r="NR17" s="9">
        <f>IF(40&lt;=$G17, NN17-NQ17, "")</f>
        <v/>
      </c>
      <c r="NS17" s="9">
        <f>IF(40&lt;=$G17, ROUND(NK17*$Q17, 2), "")</f>
        <v/>
      </c>
      <c r="NT17" s="9">
        <f>IF(40&lt;=$G17, NK17+NS17, "")</f>
        <v/>
      </c>
      <c r="NU17" s="9">
        <f>IF(40&lt;=$G17, NO17+NS17, "")</f>
        <v/>
      </c>
      <c r="NV17" s="9">
        <f>IF(40&lt;=$G17, ($G17-40)*$N17, "")</f>
        <v/>
      </c>
      <c r="NW17" s="9">
        <f>IF(41&lt;=$G17, NR17, "")</f>
        <v/>
      </c>
      <c r="NX17" s="9">
        <f>IF(41&lt;=$G17, ROUND(NW17*$Q17, 2), "")</f>
        <v/>
      </c>
      <c r="NY17" s="9">
        <f>IF(41&lt;=$G17, $N17, "")</f>
        <v/>
      </c>
      <c r="NZ17" s="9">
        <f>IF(41&lt;=$G17, NY17-NX17, "")</f>
        <v/>
      </c>
      <c r="OA17" s="9">
        <f>IF(41&lt;=$G17, NW17-NZ17, "")</f>
        <v/>
      </c>
      <c r="OB17" s="9">
        <f>IF(41&lt;=$G17, ROUND(NT17*$Q17, 2), "")</f>
        <v/>
      </c>
      <c r="OC17" s="9">
        <f>IF(41&lt;=$G17, NT17+OB17, "")</f>
        <v/>
      </c>
      <c r="OD17" s="9">
        <f>IF(41&lt;=$G17, NX17+OB17, "")</f>
        <v/>
      </c>
      <c r="OE17" s="9">
        <f>IF(41&lt;=$G17, ($G17-41)*$N17, "")</f>
        <v/>
      </c>
      <c r="OF17" s="9">
        <f>IF(42&lt;=$G17, OA17, "")</f>
        <v/>
      </c>
      <c r="OG17" s="9">
        <f>IF(42&lt;=$G17, ROUND(OF17*$Q17, 2), "")</f>
        <v/>
      </c>
      <c r="OH17" s="9">
        <f>IF(42&lt;=$G17, $N17, "")</f>
        <v/>
      </c>
      <c r="OI17" s="9">
        <f>IF(42&lt;=$G17, OH17-OG17, "")</f>
        <v/>
      </c>
      <c r="OJ17" s="9">
        <f>IF(42&lt;=$G17, OF17-OI17, "")</f>
        <v/>
      </c>
      <c r="OK17" s="9">
        <f>IF(42&lt;=$G17, ROUND(OC17*$Q17, 2), "")</f>
        <v/>
      </c>
      <c r="OL17" s="9">
        <f>IF(42&lt;=$G17, OC17+OK17, "")</f>
        <v/>
      </c>
      <c r="OM17" s="9">
        <f>IF(42&lt;=$G17, OG17+OK17, "")</f>
        <v/>
      </c>
      <c r="ON17" s="9">
        <f>IF(42&lt;=$G17, ($G17-42)*$N17, "")</f>
        <v/>
      </c>
      <c r="OO17" s="9">
        <f>IF(43&lt;=$G17, OJ17, "")</f>
        <v/>
      </c>
      <c r="OP17" s="9">
        <f>IF(43&lt;=$G17, ROUND(OO17*$Q17, 2), "")</f>
        <v/>
      </c>
      <c r="OQ17" s="9">
        <f>IF(43&lt;=$G17, $N17, "")</f>
        <v/>
      </c>
      <c r="OR17" s="9">
        <f>IF(43&lt;=$G17, OQ17-OP17, "")</f>
        <v/>
      </c>
      <c r="OS17" s="9">
        <f>IF(43&lt;=$G17, OO17-OR17, "")</f>
        <v/>
      </c>
      <c r="OT17" s="9">
        <f>IF(43&lt;=$G17, ROUND(OL17*$Q17, 2), "")</f>
        <v/>
      </c>
      <c r="OU17" s="9">
        <f>IF(43&lt;=$G17, OL17+OT17, "")</f>
        <v/>
      </c>
      <c r="OV17" s="9">
        <f>IF(43&lt;=$G17, OP17+OT17, "")</f>
        <v/>
      </c>
      <c r="OW17" s="9">
        <f>IF(43&lt;=$G17, ($G17-43)*$N17, "")</f>
        <v/>
      </c>
      <c r="OX17" s="9">
        <f>IF(44&lt;=$G17, OS17, "")</f>
        <v/>
      </c>
      <c r="OY17" s="9">
        <f>IF(44&lt;=$G17, ROUND(OX17*$Q17, 2), "")</f>
        <v/>
      </c>
      <c r="OZ17" s="9">
        <f>IF(44&lt;=$G17, $N17, "")</f>
        <v/>
      </c>
      <c r="PA17" s="9">
        <f>IF(44&lt;=$G17, OZ17-OY17, "")</f>
        <v/>
      </c>
      <c r="PB17" s="9">
        <f>IF(44&lt;=$G17, OX17-PA17, "")</f>
        <v/>
      </c>
      <c r="PC17" s="9">
        <f>IF(44&lt;=$G17, ROUND(OU17*$Q17, 2), "")</f>
        <v/>
      </c>
      <c r="PD17" s="9">
        <f>IF(44&lt;=$G17, OU17+PC17, "")</f>
        <v/>
      </c>
      <c r="PE17" s="9">
        <f>IF(44&lt;=$G17, OY17+PC17, "")</f>
        <v/>
      </c>
      <c r="PF17" s="9">
        <f>IF(44&lt;=$G17, ($G17-44)*$N17, "")</f>
        <v/>
      </c>
      <c r="PG17" s="9">
        <f>IF(45&lt;=$G17, PB17, "")</f>
        <v/>
      </c>
      <c r="PH17" s="9">
        <f>IF(45&lt;=$G17, ROUND(PG17*$Q17, 2), "")</f>
        <v/>
      </c>
      <c r="PI17" s="9">
        <f>IF(45&lt;=$G17, $N17, "")</f>
        <v/>
      </c>
      <c r="PJ17" s="9">
        <f>IF(45&lt;=$G17, PI17-PH17, "")</f>
        <v/>
      </c>
      <c r="PK17" s="9">
        <f>IF(45&lt;=$G17, PG17-PJ17, "")</f>
        <v/>
      </c>
      <c r="PL17" s="9">
        <f>IF(45&lt;=$G17, ROUND(PD17*$Q17, 2), "")</f>
        <v/>
      </c>
      <c r="PM17" s="9">
        <f>IF(45&lt;=$G17, PD17+PL17, "")</f>
        <v/>
      </c>
      <c r="PN17" s="9">
        <f>IF(45&lt;=$G17, PH17+PL17, "")</f>
        <v/>
      </c>
      <c r="PO17" s="9">
        <f>IF(45&lt;=$G17, ($G17-45)*$N17, "")</f>
        <v/>
      </c>
      <c r="PP17" s="9">
        <f>IF(46&lt;=$G17, PK17, "")</f>
        <v/>
      </c>
      <c r="PQ17" s="9">
        <f>IF(46&lt;=$G17, ROUND(PP17*$Q17, 2), "")</f>
        <v/>
      </c>
      <c r="PR17" s="9">
        <f>IF(46&lt;=$G17, $N17, "")</f>
        <v/>
      </c>
      <c r="PS17" s="9">
        <f>IF(46&lt;=$G17, PR17-PQ17, "")</f>
        <v/>
      </c>
      <c r="PT17" s="9">
        <f>IF(46&lt;=$G17, PP17-PS17, "")</f>
        <v/>
      </c>
      <c r="PU17" s="9">
        <f>IF(46&lt;=$G17, ROUND(PM17*$Q17, 2), "")</f>
        <v/>
      </c>
      <c r="PV17" s="9">
        <f>IF(46&lt;=$G17, PM17+PU17, "")</f>
        <v/>
      </c>
      <c r="PW17" s="9">
        <f>IF(46&lt;=$G17, PQ17+PU17, "")</f>
        <v/>
      </c>
      <c r="PX17" s="9">
        <f>IF(46&lt;=$G17, ($G17-46)*$N17, "")</f>
        <v/>
      </c>
      <c r="PY17" s="9">
        <f>IF(47&lt;=$G17, PT17, "")</f>
        <v/>
      </c>
      <c r="PZ17" s="9">
        <f>IF(47&lt;=$G17, ROUND(PY17*$Q17, 2), "")</f>
        <v/>
      </c>
      <c r="QA17" s="9">
        <f>IF(47&lt;=$G17, $N17, "")</f>
        <v/>
      </c>
      <c r="QB17" s="9">
        <f>IF(47&lt;=$G17, QA17-PZ17, "")</f>
        <v/>
      </c>
      <c r="QC17" s="9">
        <f>IF(47&lt;=$G17, PY17-QB17, "")</f>
        <v/>
      </c>
      <c r="QD17" s="9">
        <f>IF(47&lt;=$G17, ROUND(PV17*$Q17, 2), "")</f>
        <v/>
      </c>
      <c r="QE17" s="9">
        <f>IF(47&lt;=$G17, PV17+QD17, "")</f>
        <v/>
      </c>
      <c r="QF17" s="9">
        <f>IF(47&lt;=$G17, PZ17+QD17, "")</f>
        <v/>
      </c>
      <c r="QG17" s="9">
        <f>IF(47&lt;=$G17, ($G17-47)*$N17, "")</f>
        <v/>
      </c>
      <c r="QH17" s="9">
        <f>IF(48&lt;=$G17, QC17, "")</f>
        <v/>
      </c>
      <c r="QI17" s="9">
        <f>IF(48&lt;=$G17, ROUND(QH17*$Q17, 2), "")</f>
        <v/>
      </c>
      <c r="QJ17" s="9">
        <f>IF(48&lt;=$G17, $N17, "")</f>
        <v/>
      </c>
      <c r="QK17" s="9">
        <f>IF(48&lt;=$G17, QJ17-QI17, "")</f>
        <v/>
      </c>
      <c r="QL17" s="9">
        <f>IF(48&lt;=$G17, QH17-QK17, "")</f>
        <v/>
      </c>
      <c r="QM17" s="9">
        <f>IF(48&lt;=$G17, ROUND(QE17*$Q17, 2), "")</f>
        <v/>
      </c>
      <c r="QN17" s="9">
        <f>IF(48&lt;=$G17, QE17+QM17, "")</f>
        <v/>
      </c>
      <c r="QO17" s="9">
        <f>IF(48&lt;=$G17, QI17+QM17, "")</f>
        <v/>
      </c>
      <c r="QP17" s="9">
        <f>IF(48&lt;=$G17, ($G17-48)*$N17, "")</f>
        <v/>
      </c>
    </row>
    <row r="18">
      <c r="A18" s="12" t="inlineStr">
        <is>
          <t>0524-0014</t>
        </is>
      </c>
      <c r="B18" s="13" t="inlineStr">
        <is>
          <t>Lider En Derecho De Via y Construcción SA DE CV</t>
        </is>
      </c>
      <c r="C18" s="13" t="inlineStr">
        <is>
          <t>L200 GLX</t>
        </is>
      </c>
      <c r="D18" s="12" t="inlineStr">
        <is>
          <t>ACTIVO</t>
        </is>
      </c>
      <c r="E18" s="12" t="inlineStr">
        <is>
          <t>2026-06-23</t>
        </is>
      </c>
      <c r="F18" s="12" t="inlineStr">
        <is>
          <t>2029-06-23</t>
        </is>
      </c>
      <c r="G18" s="14" t="n">
        <v>36</v>
      </c>
      <c r="H18" s="15" t="n">
        <v>597925</v>
      </c>
      <c r="I18" s="16" t="n">
        <v>0</v>
      </c>
      <c r="J18" s="15">
        <f>ROUND(H18*I18, 2)</f>
        <v/>
      </c>
      <c r="K18" s="15">
        <f>ROUND(H18-J18, 2)</f>
        <v/>
      </c>
      <c r="L18" s="16" t="n">
        <v>1</v>
      </c>
      <c r="M18" s="15">
        <f>ROUND(H18*L18, 2)</f>
        <v/>
      </c>
      <c r="N18" s="15" t="n">
        <v>24020.64</v>
      </c>
      <c r="O18" s="16" t="n">
        <v>0.2</v>
      </c>
      <c r="P18" s="15">
        <f>ROUND(H18*O18, 2)</f>
        <v/>
      </c>
      <c r="Q18" s="17" t="n">
        <v>0.02666186</v>
      </c>
      <c r="R18" s="17">
        <f>RATE(G18, -N18, K18, -P18)</f>
        <v/>
      </c>
      <c r="S18" s="17">
        <f>ROUND(Q18*12, 8)</f>
        <v/>
      </c>
      <c r="T18" s="17">
        <f>ROUND(((1+Q18)^12)-1, 8)</f>
        <v/>
      </c>
      <c r="U18" s="15">
        <f>ROUND(PV(Q18, G18, 0, -P18), 2)</f>
        <v/>
      </c>
      <c r="V18" s="15">
        <f>SUMIF($AA$4:$QP$4, "Interes_Leasing", AA18:QP18)</f>
        <v/>
      </c>
      <c r="W18" s="15">
        <f>SUMIF($AA$4:$QP$4, "Interes_Residual", AA18:QP18)</f>
        <v/>
      </c>
      <c r="X18" s="15">
        <f>ROUND(V18+W18, 2)</f>
        <v/>
      </c>
      <c r="Y18" s="15">
        <f>ROUND((N18*G18+P18+M18)-K18, 2)</f>
        <v/>
      </c>
      <c r="Z18" s="16">
        <f>ROUND(Y18/K18, 4)</f>
        <v/>
      </c>
      <c r="AA18" s="15">
        <f>IF(1&lt;=$G18, $K18, "")</f>
        <v/>
      </c>
      <c r="AB18" s="15">
        <f>IF(1&lt;=$G18, ROUND(AA18*$Q18, 2), "")</f>
        <v/>
      </c>
      <c r="AC18" s="15">
        <f>IF(1&lt;=$G18, $N18, "")</f>
        <v/>
      </c>
      <c r="AD18" s="15">
        <f>IF(1&lt;=$G18, AC18-AB18, "")</f>
        <v/>
      </c>
      <c r="AE18" s="15">
        <f>IF(1&lt;=$G18, AA18-AD18, "")</f>
        <v/>
      </c>
      <c r="AF18" s="15">
        <f>IF(1&lt;=$G18, ROUND($U18*$Q18, 2), "")</f>
        <v/>
      </c>
      <c r="AG18" s="15">
        <f>IF(1&lt;=$G18, $U18+AF18, "")</f>
        <v/>
      </c>
      <c r="AH18" s="15">
        <f>IF(1&lt;=$G18, AB18+AF18, "")</f>
        <v/>
      </c>
      <c r="AI18" s="15">
        <f>IF(1&lt;=$G18, ($G18-1)*$N18, "")</f>
        <v/>
      </c>
      <c r="AJ18" s="15">
        <f>IF(2&lt;=$G18, AE18, "")</f>
        <v/>
      </c>
      <c r="AK18" s="15">
        <f>IF(2&lt;=$G18, ROUND(AJ18*$Q18, 2), "")</f>
        <v/>
      </c>
      <c r="AL18" s="15">
        <f>IF(2&lt;=$G18, $N18, "")</f>
        <v/>
      </c>
      <c r="AM18" s="15">
        <f>IF(2&lt;=$G18, AL18-AK18, "")</f>
        <v/>
      </c>
      <c r="AN18" s="15">
        <f>IF(2&lt;=$G18, AJ18-AM18, "")</f>
        <v/>
      </c>
      <c r="AO18" s="15">
        <f>IF(2&lt;=$G18, ROUND(AG18*$Q18, 2), "")</f>
        <v/>
      </c>
      <c r="AP18" s="15">
        <f>IF(2&lt;=$G18, AG18+AO18, "")</f>
        <v/>
      </c>
      <c r="AQ18" s="15">
        <f>IF(2&lt;=$G18, AK18+AO18, "")</f>
        <v/>
      </c>
      <c r="AR18" s="15">
        <f>IF(2&lt;=$G18, ($G18-2)*$N18, "")</f>
        <v/>
      </c>
      <c r="AS18" s="15">
        <f>IF(3&lt;=$G18, AN18, "")</f>
        <v/>
      </c>
      <c r="AT18" s="15">
        <f>IF(3&lt;=$G18, ROUND(AS18*$Q18, 2), "")</f>
        <v/>
      </c>
      <c r="AU18" s="15">
        <f>IF(3&lt;=$G18, $N18, "")</f>
        <v/>
      </c>
      <c r="AV18" s="15">
        <f>IF(3&lt;=$G18, AU18-AT18, "")</f>
        <v/>
      </c>
      <c r="AW18" s="15">
        <f>IF(3&lt;=$G18, AS18-AV18, "")</f>
        <v/>
      </c>
      <c r="AX18" s="15">
        <f>IF(3&lt;=$G18, ROUND(AP18*$Q18, 2), "")</f>
        <v/>
      </c>
      <c r="AY18" s="15">
        <f>IF(3&lt;=$G18, AP18+AX18, "")</f>
        <v/>
      </c>
      <c r="AZ18" s="15">
        <f>IF(3&lt;=$G18, AT18+AX18, "")</f>
        <v/>
      </c>
      <c r="BA18" s="15">
        <f>IF(3&lt;=$G18, ($G18-3)*$N18, "")</f>
        <v/>
      </c>
      <c r="BB18" s="15">
        <f>IF(4&lt;=$G18, AW18, "")</f>
        <v/>
      </c>
      <c r="BC18" s="15">
        <f>IF(4&lt;=$G18, ROUND(BB18*$Q18, 2), "")</f>
        <v/>
      </c>
      <c r="BD18" s="15">
        <f>IF(4&lt;=$G18, $N18, "")</f>
        <v/>
      </c>
      <c r="BE18" s="15">
        <f>IF(4&lt;=$G18, BD18-BC18, "")</f>
        <v/>
      </c>
      <c r="BF18" s="15">
        <f>IF(4&lt;=$G18, BB18-BE18, "")</f>
        <v/>
      </c>
      <c r="BG18" s="15">
        <f>IF(4&lt;=$G18, ROUND(AY18*$Q18, 2), "")</f>
        <v/>
      </c>
      <c r="BH18" s="15">
        <f>IF(4&lt;=$G18, AY18+BG18, "")</f>
        <v/>
      </c>
      <c r="BI18" s="15">
        <f>IF(4&lt;=$G18, BC18+BG18, "")</f>
        <v/>
      </c>
      <c r="BJ18" s="15">
        <f>IF(4&lt;=$G18, ($G18-4)*$N18, "")</f>
        <v/>
      </c>
      <c r="BK18" s="15">
        <f>IF(5&lt;=$G18, BF18, "")</f>
        <v/>
      </c>
      <c r="BL18" s="15">
        <f>IF(5&lt;=$G18, ROUND(BK18*$Q18, 2), "")</f>
        <v/>
      </c>
      <c r="BM18" s="15">
        <f>IF(5&lt;=$G18, $N18, "")</f>
        <v/>
      </c>
      <c r="BN18" s="15">
        <f>IF(5&lt;=$G18, BM18-BL18, "")</f>
        <v/>
      </c>
      <c r="BO18" s="15">
        <f>IF(5&lt;=$G18, BK18-BN18, "")</f>
        <v/>
      </c>
      <c r="BP18" s="15">
        <f>IF(5&lt;=$G18, ROUND(BH18*$Q18, 2), "")</f>
        <v/>
      </c>
      <c r="BQ18" s="15">
        <f>IF(5&lt;=$G18, BH18+BP18, "")</f>
        <v/>
      </c>
      <c r="BR18" s="15">
        <f>IF(5&lt;=$G18, BL18+BP18, "")</f>
        <v/>
      </c>
      <c r="BS18" s="15">
        <f>IF(5&lt;=$G18, ($G18-5)*$N18, "")</f>
        <v/>
      </c>
      <c r="BT18" s="15">
        <f>IF(6&lt;=$G18, BO18, "")</f>
        <v/>
      </c>
      <c r="BU18" s="15">
        <f>IF(6&lt;=$G18, ROUND(BT18*$Q18, 2), "")</f>
        <v/>
      </c>
      <c r="BV18" s="15">
        <f>IF(6&lt;=$G18, $N18, "")</f>
        <v/>
      </c>
      <c r="BW18" s="15">
        <f>IF(6&lt;=$G18, BV18-BU18, "")</f>
        <v/>
      </c>
      <c r="BX18" s="15">
        <f>IF(6&lt;=$G18, BT18-BW18, "")</f>
        <v/>
      </c>
      <c r="BY18" s="15">
        <f>IF(6&lt;=$G18, ROUND(BQ18*$Q18, 2), "")</f>
        <v/>
      </c>
      <c r="BZ18" s="15">
        <f>IF(6&lt;=$G18, BQ18+BY18, "")</f>
        <v/>
      </c>
      <c r="CA18" s="15">
        <f>IF(6&lt;=$G18, BU18+BY18, "")</f>
        <v/>
      </c>
      <c r="CB18" s="15">
        <f>IF(6&lt;=$G18, ($G18-6)*$N18, "")</f>
        <v/>
      </c>
      <c r="CC18" s="15">
        <f>IF(7&lt;=$G18, BX18, "")</f>
        <v/>
      </c>
      <c r="CD18" s="15">
        <f>IF(7&lt;=$G18, ROUND(CC18*$Q18, 2), "")</f>
        <v/>
      </c>
      <c r="CE18" s="15">
        <f>IF(7&lt;=$G18, $N18, "")</f>
        <v/>
      </c>
      <c r="CF18" s="15">
        <f>IF(7&lt;=$G18, CE18-CD18, "")</f>
        <v/>
      </c>
      <c r="CG18" s="15">
        <f>IF(7&lt;=$G18, CC18-CF18, "")</f>
        <v/>
      </c>
      <c r="CH18" s="15">
        <f>IF(7&lt;=$G18, ROUND(BZ18*$Q18, 2), "")</f>
        <v/>
      </c>
      <c r="CI18" s="15">
        <f>IF(7&lt;=$G18, BZ18+CH18, "")</f>
        <v/>
      </c>
      <c r="CJ18" s="15">
        <f>IF(7&lt;=$G18, CD18+CH18, "")</f>
        <v/>
      </c>
      <c r="CK18" s="15">
        <f>IF(7&lt;=$G18, ($G18-7)*$N18, "")</f>
        <v/>
      </c>
      <c r="CL18" s="15">
        <f>IF(8&lt;=$G18, CG18, "")</f>
        <v/>
      </c>
      <c r="CM18" s="15">
        <f>IF(8&lt;=$G18, ROUND(CL18*$Q18, 2), "")</f>
        <v/>
      </c>
      <c r="CN18" s="15">
        <f>IF(8&lt;=$G18, $N18, "")</f>
        <v/>
      </c>
      <c r="CO18" s="15">
        <f>IF(8&lt;=$G18, CN18-CM18, "")</f>
        <v/>
      </c>
      <c r="CP18" s="15">
        <f>IF(8&lt;=$G18, CL18-CO18, "")</f>
        <v/>
      </c>
      <c r="CQ18" s="15">
        <f>IF(8&lt;=$G18, ROUND(CI18*$Q18, 2), "")</f>
        <v/>
      </c>
      <c r="CR18" s="15">
        <f>IF(8&lt;=$G18, CI18+CQ18, "")</f>
        <v/>
      </c>
      <c r="CS18" s="15">
        <f>IF(8&lt;=$G18, CM18+CQ18, "")</f>
        <v/>
      </c>
      <c r="CT18" s="15">
        <f>IF(8&lt;=$G18, ($G18-8)*$N18, "")</f>
        <v/>
      </c>
      <c r="CU18" s="15">
        <f>IF(9&lt;=$G18, CP18, "")</f>
        <v/>
      </c>
      <c r="CV18" s="15">
        <f>IF(9&lt;=$G18, ROUND(CU18*$Q18, 2), "")</f>
        <v/>
      </c>
      <c r="CW18" s="15">
        <f>IF(9&lt;=$G18, $N18, "")</f>
        <v/>
      </c>
      <c r="CX18" s="15">
        <f>IF(9&lt;=$G18, CW18-CV18, "")</f>
        <v/>
      </c>
      <c r="CY18" s="15">
        <f>IF(9&lt;=$G18, CU18-CX18, "")</f>
        <v/>
      </c>
      <c r="CZ18" s="15">
        <f>IF(9&lt;=$G18, ROUND(CR18*$Q18, 2), "")</f>
        <v/>
      </c>
      <c r="DA18" s="15">
        <f>IF(9&lt;=$G18, CR18+CZ18, "")</f>
        <v/>
      </c>
      <c r="DB18" s="15">
        <f>IF(9&lt;=$G18, CV18+CZ18, "")</f>
        <v/>
      </c>
      <c r="DC18" s="15">
        <f>IF(9&lt;=$G18, ($G18-9)*$N18, "")</f>
        <v/>
      </c>
      <c r="DD18" s="15">
        <f>IF(10&lt;=$G18, CY18, "")</f>
        <v/>
      </c>
      <c r="DE18" s="15">
        <f>IF(10&lt;=$G18, ROUND(DD18*$Q18, 2), "")</f>
        <v/>
      </c>
      <c r="DF18" s="15">
        <f>IF(10&lt;=$G18, $N18, "")</f>
        <v/>
      </c>
      <c r="DG18" s="15">
        <f>IF(10&lt;=$G18, DF18-DE18, "")</f>
        <v/>
      </c>
      <c r="DH18" s="15">
        <f>IF(10&lt;=$G18, DD18-DG18, "")</f>
        <v/>
      </c>
      <c r="DI18" s="15">
        <f>IF(10&lt;=$G18, ROUND(DA18*$Q18, 2), "")</f>
        <v/>
      </c>
      <c r="DJ18" s="15">
        <f>IF(10&lt;=$G18, DA18+DI18, "")</f>
        <v/>
      </c>
      <c r="DK18" s="15">
        <f>IF(10&lt;=$G18, DE18+DI18, "")</f>
        <v/>
      </c>
      <c r="DL18" s="15">
        <f>IF(10&lt;=$G18, ($G18-10)*$N18, "")</f>
        <v/>
      </c>
      <c r="DM18" s="15">
        <f>IF(11&lt;=$G18, DH18, "")</f>
        <v/>
      </c>
      <c r="DN18" s="15">
        <f>IF(11&lt;=$G18, ROUND(DM18*$Q18, 2), "")</f>
        <v/>
      </c>
      <c r="DO18" s="15">
        <f>IF(11&lt;=$G18, $N18, "")</f>
        <v/>
      </c>
      <c r="DP18" s="15">
        <f>IF(11&lt;=$G18, DO18-DN18, "")</f>
        <v/>
      </c>
      <c r="DQ18" s="15">
        <f>IF(11&lt;=$G18, DM18-DP18, "")</f>
        <v/>
      </c>
      <c r="DR18" s="15">
        <f>IF(11&lt;=$G18, ROUND(DJ18*$Q18, 2), "")</f>
        <v/>
      </c>
      <c r="DS18" s="15">
        <f>IF(11&lt;=$G18, DJ18+DR18, "")</f>
        <v/>
      </c>
      <c r="DT18" s="15">
        <f>IF(11&lt;=$G18, DN18+DR18, "")</f>
        <v/>
      </c>
      <c r="DU18" s="15">
        <f>IF(11&lt;=$G18, ($G18-11)*$N18, "")</f>
        <v/>
      </c>
      <c r="DV18" s="15">
        <f>IF(12&lt;=$G18, DQ18, "")</f>
        <v/>
      </c>
      <c r="DW18" s="15">
        <f>IF(12&lt;=$G18, ROUND(DV18*$Q18, 2), "")</f>
        <v/>
      </c>
      <c r="DX18" s="15">
        <f>IF(12&lt;=$G18, $N18, "")</f>
        <v/>
      </c>
      <c r="DY18" s="15">
        <f>IF(12&lt;=$G18, DX18-DW18, "")</f>
        <v/>
      </c>
      <c r="DZ18" s="15">
        <f>IF(12&lt;=$G18, DV18-DY18, "")</f>
        <v/>
      </c>
      <c r="EA18" s="15">
        <f>IF(12&lt;=$G18, ROUND(DS18*$Q18, 2), "")</f>
        <v/>
      </c>
      <c r="EB18" s="15">
        <f>IF(12&lt;=$G18, DS18+EA18, "")</f>
        <v/>
      </c>
      <c r="EC18" s="15">
        <f>IF(12&lt;=$G18, DW18+EA18, "")</f>
        <v/>
      </c>
      <c r="ED18" s="15">
        <f>IF(12&lt;=$G18, ($G18-12)*$N18, "")</f>
        <v/>
      </c>
      <c r="EE18" s="15">
        <f>IF(13&lt;=$G18, DZ18, "")</f>
        <v/>
      </c>
      <c r="EF18" s="15">
        <f>IF(13&lt;=$G18, ROUND(EE18*$Q18, 2), "")</f>
        <v/>
      </c>
      <c r="EG18" s="15">
        <f>IF(13&lt;=$G18, $N18, "")</f>
        <v/>
      </c>
      <c r="EH18" s="15">
        <f>IF(13&lt;=$G18, EG18-EF18, "")</f>
        <v/>
      </c>
      <c r="EI18" s="15">
        <f>IF(13&lt;=$G18, EE18-EH18, "")</f>
        <v/>
      </c>
      <c r="EJ18" s="15">
        <f>IF(13&lt;=$G18, ROUND(EB18*$Q18, 2), "")</f>
        <v/>
      </c>
      <c r="EK18" s="15">
        <f>IF(13&lt;=$G18, EB18+EJ18, "")</f>
        <v/>
      </c>
      <c r="EL18" s="15">
        <f>IF(13&lt;=$G18, EF18+EJ18, "")</f>
        <v/>
      </c>
      <c r="EM18" s="15">
        <f>IF(13&lt;=$G18, ($G18-13)*$N18, "")</f>
        <v/>
      </c>
      <c r="EN18" s="15">
        <f>IF(14&lt;=$G18, EI18, "")</f>
        <v/>
      </c>
      <c r="EO18" s="15">
        <f>IF(14&lt;=$G18, ROUND(EN18*$Q18, 2), "")</f>
        <v/>
      </c>
      <c r="EP18" s="15">
        <f>IF(14&lt;=$G18, $N18, "")</f>
        <v/>
      </c>
      <c r="EQ18" s="15">
        <f>IF(14&lt;=$G18, EP18-EO18, "")</f>
        <v/>
      </c>
      <c r="ER18" s="15">
        <f>IF(14&lt;=$G18, EN18-EQ18, "")</f>
        <v/>
      </c>
      <c r="ES18" s="15">
        <f>IF(14&lt;=$G18, ROUND(EK18*$Q18, 2), "")</f>
        <v/>
      </c>
      <c r="ET18" s="15">
        <f>IF(14&lt;=$G18, EK18+ES18, "")</f>
        <v/>
      </c>
      <c r="EU18" s="15">
        <f>IF(14&lt;=$G18, EO18+ES18, "")</f>
        <v/>
      </c>
      <c r="EV18" s="15">
        <f>IF(14&lt;=$G18, ($G18-14)*$N18, "")</f>
        <v/>
      </c>
      <c r="EW18" s="15">
        <f>IF(15&lt;=$G18, ER18, "")</f>
        <v/>
      </c>
      <c r="EX18" s="15">
        <f>IF(15&lt;=$G18, ROUND(EW18*$Q18, 2), "")</f>
        <v/>
      </c>
      <c r="EY18" s="15">
        <f>IF(15&lt;=$G18, $N18, "")</f>
        <v/>
      </c>
      <c r="EZ18" s="15">
        <f>IF(15&lt;=$G18, EY18-EX18, "")</f>
        <v/>
      </c>
      <c r="FA18" s="15">
        <f>IF(15&lt;=$G18, EW18-EZ18, "")</f>
        <v/>
      </c>
      <c r="FB18" s="15">
        <f>IF(15&lt;=$G18, ROUND(ET18*$Q18, 2), "")</f>
        <v/>
      </c>
      <c r="FC18" s="15">
        <f>IF(15&lt;=$G18, ET18+FB18, "")</f>
        <v/>
      </c>
      <c r="FD18" s="15">
        <f>IF(15&lt;=$G18, EX18+FB18, "")</f>
        <v/>
      </c>
      <c r="FE18" s="15">
        <f>IF(15&lt;=$G18, ($G18-15)*$N18, "")</f>
        <v/>
      </c>
      <c r="FF18" s="15">
        <f>IF(16&lt;=$G18, FA18, "")</f>
        <v/>
      </c>
      <c r="FG18" s="15">
        <f>IF(16&lt;=$G18, ROUND(FF18*$Q18, 2), "")</f>
        <v/>
      </c>
      <c r="FH18" s="15">
        <f>IF(16&lt;=$G18, $N18, "")</f>
        <v/>
      </c>
      <c r="FI18" s="15">
        <f>IF(16&lt;=$G18, FH18-FG18, "")</f>
        <v/>
      </c>
      <c r="FJ18" s="15">
        <f>IF(16&lt;=$G18, FF18-FI18, "")</f>
        <v/>
      </c>
      <c r="FK18" s="15">
        <f>IF(16&lt;=$G18, ROUND(FC18*$Q18, 2), "")</f>
        <v/>
      </c>
      <c r="FL18" s="15">
        <f>IF(16&lt;=$G18, FC18+FK18, "")</f>
        <v/>
      </c>
      <c r="FM18" s="15">
        <f>IF(16&lt;=$G18, FG18+FK18, "")</f>
        <v/>
      </c>
      <c r="FN18" s="15">
        <f>IF(16&lt;=$G18, ($G18-16)*$N18, "")</f>
        <v/>
      </c>
      <c r="FO18" s="15">
        <f>IF(17&lt;=$G18, FJ18, "")</f>
        <v/>
      </c>
      <c r="FP18" s="15">
        <f>IF(17&lt;=$G18, ROUND(FO18*$Q18, 2), "")</f>
        <v/>
      </c>
      <c r="FQ18" s="15">
        <f>IF(17&lt;=$G18, $N18, "")</f>
        <v/>
      </c>
      <c r="FR18" s="15">
        <f>IF(17&lt;=$G18, FQ18-FP18, "")</f>
        <v/>
      </c>
      <c r="FS18" s="15">
        <f>IF(17&lt;=$G18, FO18-FR18, "")</f>
        <v/>
      </c>
      <c r="FT18" s="15">
        <f>IF(17&lt;=$G18, ROUND(FL18*$Q18, 2), "")</f>
        <v/>
      </c>
      <c r="FU18" s="15">
        <f>IF(17&lt;=$G18, FL18+FT18, "")</f>
        <v/>
      </c>
      <c r="FV18" s="15">
        <f>IF(17&lt;=$G18, FP18+FT18, "")</f>
        <v/>
      </c>
      <c r="FW18" s="15">
        <f>IF(17&lt;=$G18, ($G18-17)*$N18, "")</f>
        <v/>
      </c>
      <c r="FX18" s="15">
        <f>IF(18&lt;=$G18, FS18, "")</f>
        <v/>
      </c>
      <c r="FY18" s="15">
        <f>IF(18&lt;=$G18, ROUND(FX18*$Q18, 2), "")</f>
        <v/>
      </c>
      <c r="FZ18" s="15">
        <f>IF(18&lt;=$G18, $N18, "")</f>
        <v/>
      </c>
      <c r="GA18" s="15">
        <f>IF(18&lt;=$G18, FZ18-FY18, "")</f>
        <v/>
      </c>
      <c r="GB18" s="15">
        <f>IF(18&lt;=$G18, FX18-GA18, "")</f>
        <v/>
      </c>
      <c r="GC18" s="15">
        <f>IF(18&lt;=$G18, ROUND(FU18*$Q18, 2), "")</f>
        <v/>
      </c>
      <c r="GD18" s="15">
        <f>IF(18&lt;=$G18, FU18+GC18, "")</f>
        <v/>
      </c>
      <c r="GE18" s="15">
        <f>IF(18&lt;=$G18, FY18+GC18, "")</f>
        <v/>
      </c>
      <c r="GF18" s="15">
        <f>IF(18&lt;=$G18, ($G18-18)*$N18, "")</f>
        <v/>
      </c>
      <c r="GG18" s="15">
        <f>IF(19&lt;=$G18, GB18, "")</f>
        <v/>
      </c>
      <c r="GH18" s="15">
        <f>IF(19&lt;=$G18, ROUND(GG18*$Q18, 2), "")</f>
        <v/>
      </c>
      <c r="GI18" s="15">
        <f>IF(19&lt;=$G18, $N18, "")</f>
        <v/>
      </c>
      <c r="GJ18" s="15">
        <f>IF(19&lt;=$G18, GI18-GH18, "")</f>
        <v/>
      </c>
      <c r="GK18" s="15">
        <f>IF(19&lt;=$G18, GG18-GJ18, "")</f>
        <v/>
      </c>
      <c r="GL18" s="15">
        <f>IF(19&lt;=$G18, ROUND(GD18*$Q18, 2), "")</f>
        <v/>
      </c>
      <c r="GM18" s="15">
        <f>IF(19&lt;=$G18, GD18+GL18, "")</f>
        <v/>
      </c>
      <c r="GN18" s="15">
        <f>IF(19&lt;=$G18, GH18+GL18, "")</f>
        <v/>
      </c>
      <c r="GO18" s="15">
        <f>IF(19&lt;=$G18, ($G18-19)*$N18, "")</f>
        <v/>
      </c>
      <c r="GP18" s="15">
        <f>IF(20&lt;=$G18, GK18, "")</f>
        <v/>
      </c>
      <c r="GQ18" s="15">
        <f>IF(20&lt;=$G18, ROUND(GP18*$Q18, 2), "")</f>
        <v/>
      </c>
      <c r="GR18" s="15">
        <f>IF(20&lt;=$G18, $N18, "")</f>
        <v/>
      </c>
      <c r="GS18" s="15">
        <f>IF(20&lt;=$G18, GR18-GQ18, "")</f>
        <v/>
      </c>
      <c r="GT18" s="15">
        <f>IF(20&lt;=$G18, GP18-GS18, "")</f>
        <v/>
      </c>
      <c r="GU18" s="15">
        <f>IF(20&lt;=$G18, ROUND(GM18*$Q18, 2), "")</f>
        <v/>
      </c>
      <c r="GV18" s="15">
        <f>IF(20&lt;=$G18, GM18+GU18, "")</f>
        <v/>
      </c>
      <c r="GW18" s="15">
        <f>IF(20&lt;=$G18, GQ18+GU18, "")</f>
        <v/>
      </c>
      <c r="GX18" s="15">
        <f>IF(20&lt;=$G18, ($G18-20)*$N18, "")</f>
        <v/>
      </c>
      <c r="GY18" s="15">
        <f>IF(21&lt;=$G18, GT18, "")</f>
        <v/>
      </c>
      <c r="GZ18" s="15">
        <f>IF(21&lt;=$G18, ROUND(GY18*$Q18, 2), "")</f>
        <v/>
      </c>
      <c r="HA18" s="15">
        <f>IF(21&lt;=$G18, $N18, "")</f>
        <v/>
      </c>
      <c r="HB18" s="15">
        <f>IF(21&lt;=$G18, HA18-GZ18, "")</f>
        <v/>
      </c>
      <c r="HC18" s="15">
        <f>IF(21&lt;=$G18, GY18-HB18, "")</f>
        <v/>
      </c>
      <c r="HD18" s="15">
        <f>IF(21&lt;=$G18, ROUND(GV18*$Q18, 2), "")</f>
        <v/>
      </c>
      <c r="HE18" s="15">
        <f>IF(21&lt;=$G18, GV18+HD18, "")</f>
        <v/>
      </c>
      <c r="HF18" s="15">
        <f>IF(21&lt;=$G18, GZ18+HD18, "")</f>
        <v/>
      </c>
      <c r="HG18" s="15">
        <f>IF(21&lt;=$G18, ($G18-21)*$N18, "")</f>
        <v/>
      </c>
      <c r="HH18" s="15">
        <f>IF(22&lt;=$G18, HC18, "")</f>
        <v/>
      </c>
      <c r="HI18" s="15">
        <f>IF(22&lt;=$G18, ROUND(HH18*$Q18, 2), "")</f>
        <v/>
      </c>
      <c r="HJ18" s="15">
        <f>IF(22&lt;=$G18, $N18, "")</f>
        <v/>
      </c>
      <c r="HK18" s="15">
        <f>IF(22&lt;=$G18, HJ18-HI18, "")</f>
        <v/>
      </c>
      <c r="HL18" s="15">
        <f>IF(22&lt;=$G18, HH18-HK18, "")</f>
        <v/>
      </c>
      <c r="HM18" s="15">
        <f>IF(22&lt;=$G18, ROUND(HE18*$Q18, 2), "")</f>
        <v/>
      </c>
      <c r="HN18" s="15">
        <f>IF(22&lt;=$G18, HE18+HM18, "")</f>
        <v/>
      </c>
      <c r="HO18" s="15">
        <f>IF(22&lt;=$G18, HI18+HM18, "")</f>
        <v/>
      </c>
      <c r="HP18" s="15">
        <f>IF(22&lt;=$G18, ($G18-22)*$N18, "")</f>
        <v/>
      </c>
      <c r="HQ18" s="15">
        <f>IF(23&lt;=$G18, HL18, "")</f>
        <v/>
      </c>
      <c r="HR18" s="15">
        <f>IF(23&lt;=$G18, ROUND(HQ18*$Q18, 2), "")</f>
        <v/>
      </c>
      <c r="HS18" s="15">
        <f>IF(23&lt;=$G18, $N18, "")</f>
        <v/>
      </c>
      <c r="HT18" s="15">
        <f>IF(23&lt;=$G18, HS18-HR18, "")</f>
        <v/>
      </c>
      <c r="HU18" s="15">
        <f>IF(23&lt;=$G18, HQ18-HT18, "")</f>
        <v/>
      </c>
      <c r="HV18" s="15">
        <f>IF(23&lt;=$G18, ROUND(HN18*$Q18, 2), "")</f>
        <v/>
      </c>
      <c r="HW18" s="15">
        <f>IF(23&lt;=$G18, HN18+HV18, "")</f>
        <v/>
      </c>
      <c r="HX18" s="15">
        <f>IF(23&lt;=$G18, HR18+HV18, "")</f>
        <v/>
      </c>
      <c r="HY18" s="15">
        <f>IF(23&lt;=$G18, ($G18-23)*$N18, "")</f>
        <v/>
      </c>
      <c r="HZ18" s="15">
        <f>IF(24&lt;=$G18, HU18, "")</f>
        <v/>
      </c>
      <c r="IA18" s="15">
        <f>IF(24&lt;=$G18, ROUND(HZ18*$Q18, 2), "")</f>
        <v/>
      </c>
      <c r="IB18" s="15">
        <f>IF(24&lt;=$G18, $N18, "")</f>
        <v/>
      </c>
      <c r="IC18" s="15">
        <f>IF(24&lt;=$G18, IB18-IA18, "")</f>
        <v/>
      </c>
      <c r="ID18" s="15">
        <f>IF(24&lt;=$G18, HZ18-IC18, "")</f>
        <v/>
      </c>
      <c r="IE18" s="15">
        <f>IF(24&lt;=$G18, ROUND(HW18*$Q18, 2), "")</f>
        <v/>
      </c>
      <c r="IF18" s="15">
        <f>IF(24&lt;=$G18, HW18+IE18, "")</f>
        <v/>
      </c>
      <c r="IG18" s="15">
        <f>IF(24&lt;=$G18, IA18+IE18, "")</f>
        <v/>
      </c>
      <c r="IH18" s="15">
        <f>IF(24&lt;=$G18, ($G18-24)*$N18, "")</f>
        <v/>
      </c>
      <c r="II18" s="15">
        <f>IF(25&lt;=$G18, ID18, "")</f>
        <v/>
      </c>
      <c r="IJ18" s="15">
        <f>IF(25&lt;=$G18, ROUND(II18*$Q18, 2), "")</f>
        <v/>
      </c>
      <c r="IK18" s="15">
        <f>IF(25&lt;=$G18, $N18, "")</f>
        <v/>
      </c>
      <c r="IL18" s="15">
        <f>IF(25&lt;=$G18, IK18-IJ18, "")</f>
        <v/>
      </c>
      <c r="IM18" s="15">
        <f>IF(25&lt;=$G18, II18-IL18, "")</f>
        <v/>
      </c>
      <c r="IN18" s="15">
        <f>IF(25&lt;=$G18, ROUND(IF18*$Q18, 2), "")</f>
        <v/>
      </c>
      <c r="IO18" s="15">
        <f>IF(25&lt;=$G18, IF18+IN18, "")</f>
        <v/>
      </c>
      <c r="IP18" s="15">
        <f>IF(25&lt;=$G18, IJ18+IN18, "")</f>
        <v/>
      </c>
      <c r="IQ18" s="15">
        <f>IF(25&lt;=$G18, ($G18-25)*$N18, "")</f>
        <v/>
      </c>
      <c r="IR18" s="15">
        <f>IF(26&lt;=$G18, IM18, "")</f>
        <v/>
      </c>
      <c r="IS18" s="15">
        <f>IF(26&lt;=$G18, ROUND(IR18*$Q18, 2), "")</f>
        <v/>
      </c>
      <c r="IT18" s="15">
        <f>IF(26&lt;=$G18, $N18, "")</f>
        <v/>
      </c>
      <c r="IU18" s="15">
        <f>IF(26&lt;=$G18, IT18-IS18, "")</f>
        <v/>
      </c>
      <c r="IV18" s="15">
        <f>IF(26&lt;=$G18, IR18-IU18, "")</f>
        <v/>
      </c>
      <c r="IW18" s="15">
        <f>IF(26&lt;=$G18, ROUND(IO18*$Q18, 2), "")</f>
        <v/>
      </c>
      <c r="IX18" s="15">
        <f>IF(26&lt;=$G18, IO18+IW18, "")</f>
        <v/>
      </c>
      <c r="IY18" s="15">
        <f>IF(26&lt;=$G18, IS18+IW18, "")</f>
        <v/>
      </c>
      <c r="IZ18" s="15">
        <f>IF(26&lt;=$G18, ($G18-26)*$N18, "")</f>
        <v/>
      </c>
      <c r="JA18" s="15">
        <f>IF(27&lt;=$G18, IV18, "")</f>
        <v/>
      </c>
      <c r="JB18" s="15">
        <f>IF(27&lt;=$G18, ROUND(JA18*$Q18, 2), "")</f>
        <v/>
      </c>
      <c r="JC18" s="15">
        <f>IF(27&lt;=$G18, $N18, "")</f>
        <v/>
      </c>
      <c r="JD18" s="15">
        <f>IF(27&lt;=$G18, JC18-JB18, "")</f>
        <v/>
      </c>
      <c r="JE18" s="15">
        <f>IF(27&lt;=$G18, JA18-JD18, "")</f>
        <v/>
      </c>
      <c r="JF18" s="15">
        <f>IF(27&lt;=$G18, ROUND(IX18*$Q18, 2), "")</f>
        <v/>
      </c>
      <c r="JG18" s="15">
        <f>IF(27&lt;=$G18, IX18+JF18, "")</f>
        <v/>
      </c>
      <c r="JH18" s="15">
        <f>IF(27&lt;=$G18, JB18+JF18, "")</f>
        <v/>
      </c>
      <c r="JI18" s="15">
        <f>IF(27&lt;=$G18, ($G18-27)*$N18, "")</f>
        <v/>
      </c>
      <c r="JJ18" s="15">
        <f>IF(28&lt;=$G18, JE18, "")</f>
        <v/>
      </c>
      <c r="JK18" s="15">
        <f>IF(28&lt;=$G18, ROUND(JJ18*$Q18, 2), "")</f>
        <v/>
      </c>
      <c r="JL18" s="15">
        <f>IF(28&lt;=$G18, $N18, "")</f>
        <v/>
      </c>
      <c r="JM18" s="15">
        <f>IF(28&lt;=$G18, JL18-JK18, "")</f>
        <v/>
      </c>
      <c r="JN18" s="15">
        <f>IF(28&lt;=$G18, JJ18-JM18, "")</f>
        <v/>
      </c>
      <c r="JO18" s="15">
        <f>IF(28&lt;=$G18, ROUND(JG18*$Q18, 2), "")</f>
        <v/>
      </c>
      <c r="JP18" s="15">
        <f>IF(28&lt;=$G18, JG18+JO18, "")</f>
        <v/>
      </c>
      <c r="JQ18" s="15">
        <f>IF(28&lt;=$G18, JK18+JO18, "")</f>
        <v/>
      </c>
      <c r="JR18" s="15">
        <f>IF(28&lt;=$G18, ($G18-28)*$N18, "")</f>
        <v/>
      </c>
      <c r="JS18" s="15">
        <f>IF(29&lt;=$G18, JN18, "")</f>
        <v/>
      </c>
      <c r="JT18" s="15">
        <f>IF(29&lt;=$G18, ROUND(JS18*$Q18, 2), "")</f>
        <v/>
      </c>
      <c r="JU18" s="15">
        <f>IF(29&lt;=$G18, $N18, "")</f>
        <v/>
      </c>
      <c r="JV18" s="15">
        <f>IF(29&lt;=$G18, JU18-JT18, "")</f>
        <v/>
      </c>
      <c r="JW18" s="15">
        <f>IF(29&lt;=$G18, JS18-JV18, "")</f>
        <v/>
      </c>
      <c r="JX18" s="15">
        <f>IF(29&lt;=$G18, ROUND(JP18*$Q18, 2), "")</f>
        <v/>
      </c>
      <c r="JY18" s="15">
        <f>IF(29&lt;=$G18, JP18+JX18, "")</f>
        <v/>
      </c>
      <c r="JZ18" s="15">
        <f>IF(29&lt;=$G18, JT18+JX18, "")</f>
        <v/>
      </c>
      <c r="KA18" s="15">
        <f>IF(29&lt;=$G18, ($G18-29)*$N18, "")</f>
        <v/>
      </c>
      <c r="KB18" s="15">
        <f>IF(30&lt;=$G18, JW18, "")</f>
        <v/>
      </c>
      <c r="KC18" s="15">
        <f>IF(30&lt;=$G18, ROUND(KB18*$Q18, 2), "")</f>
        <v/>
      </c>
      <c r="KD18" s="15">
        <f>IF(30&lt;=$G18, $N18, "")</f>
        <v/>
      </c>
      <c r="KE18" s="15">
        <f>IF(30&lt;=$G18, KD18-KC18, "")</f>
        <v/>
      </c>
      <c r="KF18" s="15">
        <f>IF(30&lt;=$G18, KB18-KE18, "")</f>
        <v/>
      </c>
      <c r="KG18" s="15">
        <f>IF(30&lt;=$G18, ROUND(JY18*$Q18, 2), "")</f>
        <v/>
      </c>
      <c r="KH18" s="15">
        <f>IF(30&lt;=$G18, JY18+KG18, "")</f>
        <v/>
      </c>
      <c r="KI18" s="15">
        <f>IF(30&lt;=$G18, KC18+KG18, "")</f>
        <v/>
      </c>
      <c r="KJ18" s="15">
        <f>IF(30&lt;=$G18, ($G18-30)*$N18, "")</f>
        <v/>
      </c>
      <c r="KK18" s="15">
        <f>IF(31&lt;=$G18, KF18, "")</f>
        <v/>
      </c>
      <c r="KL18" s="15">
        <f>IF(31&lt;=$G18, ROUND(KK18*$Q18, 2), "")</f>
        <v/>
      </c>
      <c r="KM18" s="15">
        <f>IF(31&lt;=$G18, $N18, "")</f>
        <v/>
      </c>
      <c r="KN18" s="15">
        <f>IF(31&lt;=$G18, KM18-KL18, "")</f>
        <v/>
      </c>
      <c r="KO18" s="15">
        <f>IF(31&lt;=$G18, KK18-KN18, "")</f>
        <v/>
      </c>
      <c r="KP18" s="15">
        <f>IF(31&lt;=$G18, ROUND(KH18*$Q18, 2), "")</f>
        <v/>
      </c>
      <c r="KQ18" s="15">
        <f>IF(31&lt;=$G18, KH18+KP18, "")</f>
        <v/>
      </c>
      <c r="KR18" s="15">
        <f>IF(31&lt;=$G18, KL18+KP18, "")</f>
        <v/>
      </c>
      <c r="KS18" s="15">
        <f>IF(31&lt;=$G18, ($G18-31)*$N18, "")</f>
        <v/>
      </c>
      <c r="KT18" s="15">
        <f>IF(32&lt;=$G18, KO18, "")</f>
        <v/>
      </c>
      <c r="KU18" s="15">
        <f>IF(32&lt;=$G18, ROUND(KT18*$Q18, 2), "")</f>
        <v/>
      </c>
      <c r="KV18" s="15">
        <f>IF(32&lt;=$G18, $N18, "")</f>
        <v/>
      </c>
      <c r="KW18" s="15">
        <f>IF(32&lt;=$G18, KV18-KU18, "")</f>
        <v/>
      </c>
      <c r="KX18" s="15">
        <f>IF(32&lt;=$G18, KT18-KW18, "")</f>
        <v/>
      </c>
      <c r="KY18" s="15">
        <f>IF(32&lt;=$G18, ROUND(KQ18*$Q18, 2), "")</f>
        <v/>
      </c>
      <c r="KZ18" s="15">
        <f>IF(32&lt;=$G18, KQ18+KY18, "")</f>
        <v/>
      </c>
      <c r="LA18" s="15">
        <f>IF(32&lt;=$G18, KU18+KY18, "")</f>
        <v/>
      </c>
      <c r="LB18" s="15">
        <f>IF(32&lt;=$G18, ($G18-32)*$N18, "")</f>
        <v/>
      </c>
      <c r="LC18" s="15">
        <f>IF(33&lt;=$G18, KX18, "")</f>
        <v/>
      </c>
      <c r="LD18" s="15">
        <f>IF(33&lt;=$G18, ROUND(LC18*$Q18, 2), "")</f>
        <v/>
      </c>
      <c r="LE18" s="15">
        <f>IF(33&lt;=$G18, $N18, "")</f>
        <v/>
      </c>
      <c r="LF18" s="15">
        <f>IF(33&lt;=$G18, LE18-LD18, "")</f>
        <v/>
      </c>
      <c r="LG18" s="15">
        <f>IF(33&lt;=$G18, LC18-LF18, "")</f>
        <v/>
      </c>
      <c r="LH18" s="15">
        <f>IF(33&lt;=$G18, ROUND(KZ18*$Q18, 2), "")</f>
        <v/>
      </c>
      <c r="LI18" s="15">
        <f>IF(33&lt;=$G18, KZ18+LH18, "")</f>
        <v/>
      </c>
      <c r="LJ18" s="15">
        <f>IF(33&lt;=$G18, LD18+LH18, "")</f>
        <v/>
      </c>
      <c r="LK18" s="15">
        <f>IF(33&lt;=$G18, ($G18-33)*$N18, "")</f>
        <v/>
      </c>
      <c r="LL18" s="15">
        <f>IF(34&lt;=$G18, LG18, "")</f>
        <v/>
      </c>
      <c r="LM18" s="15">
        <f>IF(34&lt;=$G18, ROUND(LL18*$Q18, 2), "")</f>
        <v/>
      </c>
      <c r="LN18" s="15">
        <f>IF(34&lt;=$G18, $N18, "")</f>
        <v/>
      </c>
      <c r="LO18" s="15">
        <f>IF(34&lt;=$G18, LN18-LM18, "")</f>
        <v/>
      </c>
      <c r="LP18" s="15">
        <f>IF(34&lt;=$G18, LL18-LO18, "")</f>
        <v/>
      </c>
      <c r="LQ18" s="15">
        <f>IF(34&lt;=$G18, ROUND(LI18*$Q18, 2), "")</f>
        <v/>
      </c>
      <c r="LR18" s="15">
        <f>IF(34&lt;=$G18, LI18+LQ18, "")</f>
        <v/>
      </c>
      <c r="LS18" s="15">
        <f>IF(34&lt;=$G18, LM18+LQ18, "")</f>
        <v/>
      </c>
      <c r="LT18" s="15">
        <f>IF(34&lt;=$G18, ($G18-34)*$N18, "")</f>
        <v/>
      </c>
      <c r="LU18" s="15">
        <f>IF(35&lt;=$G18, LP18, "")</f>
        <v/>
      </c>
      <c r="LV18" s="15">
        <f>IF(35&lt;=$G18, ROUND(LU18*$Q18, 2), "")</f>
        <v/>
      </c>
      <c r="LW18" s="15">
        <f>IF(35&lt;=$G18, $N18, "")</f>
        <v/>
      </c>
      <c r="LX18" s="15">
        <f>IF(35&lt;=$G18, LW18-LV18, "")</f>
        <v/>
      </c>
      <c r="LY18" s="15">
        <f>IF(35&lt;=$G18, LU18-LX18, "")</f>
        <v/>
      </c>
      <c r="LZ18" s="15">
        <f>IF(35&lt;=$G18, ROUND(LR18*$Q18, 2), "")</f>
        <v/>
      </c>
      <c r="MA18" s="15">
        <f>IF(35&lt;=$G18, LR18+LZ18, "")</f>
        <v/>
      </c>
      <c r="MB18" s="15">
        <f>IF(35&lt;=$G18, LV18+LZ18, "")</f>
        <v/>
      </c>
      <c r="MC18" s="15">
        <f>IF(35&lt;=$G18, ($G18-35)*$N18, "")</f>
        <v/>
      </c>
      <c r="MD18" s="15">
        <f>IF(36&lt;=$G18, LY18, "")</f>
        <v/>
      </c>
      <c r="ME18" s="15">
        <f>IF(36&lt;=$G18, ROUND(MD18*$Q18, 2), "")</f>
        <v/>
      </c>
      <c r="MF18" s="15">
        <f>IF(36&lt;=$G18, $N18, "")</f>
        <v/>
      </c>
      <c r="MG18" s="15">
        <f>IF(36&lt;=$G18, MF18-ME18, "")</f>
        <v/>
      </c>
      <c r="MH18" s="15">
        <f>IF(36&lt;=$G18, MD18-MG18, "")</f>
        <v/>
      </c>
      <c r="MI18" s="15">
        <f>IF(36&lt;=$G18, ROUND(MA18*$Q18, 2), "")</f>
        <v/>
      </c>
      <c r="MJ18" s="15">
        <f>IF(36&lt;=$G18, MA18+MI18, "")</f>
        <v/>
      </c>
      <c r="MK18" s="15">
        <f>IF(36&lt;=$G18, ME18+MI18, "")</f>
        <v/>
      </c>
      <c r="ML18" s="15">
        <f>IF(36&lt;=$G18, ($G18-36)*$N18, "")</f>
        <v/>
      </c>
      <c r="MM18" s="15">
        <f>IF(37&lt;=$G18, MH18, "")</f>
        <v/>
      </c>
      <c r="MN18" s="15">
        <f>IF(37&lt;=$G18, ROUND(MM18*$Q18, 2), "")</f>
        <v/>
      </c>
      <c r="MO18" s="15">
        <f>IF(37&lt;=$G18, $N18, "")</f>
        <v/>
      </c>
      <c r="MP18" s="15">
        <f>IF(37&lt;=$G18, MO18-MN18, "")</f>
        <v/>
      </c>
      <c r="MQ18" s="15">
        <f>IF(37&lt;=$G18, MM18-MP18, "")</f>
        <v/>
      </c>
      <c r="MR18" s="15">
        <f>IF(37&lt;=$G18, ROUND(MJ18*$Q18, 2), "")</f>
        <v/>
      </c>
      <c r="MS18" s="15">
        <f>IF(37&lt;=$G18, MJ18+MR18, "")</f>
        <v/>
      </c>
      <c r="MT18" s="15">
        <f>IF(37&lt;=$G18, MN18+MR18, "")</f>
        <v/>
      </c>
      <c r="MU18" s="15">
        <f>IF(37&lt;=$G18, ($G18-37)*$N18, "")</f>
        <v/>
      </c>
      <c r="MV18" s="15">
        <f>IF(38&lt;=$G18, MQ18, "")</f>
        <v/>
      </c>
      <c r="MW18" s="15">
        <f>IF(38&lt;=$G18, ROUND(MV18*$Q18, 2), "")</f>
        <v/>
      </c>
      <c r="MX18" s="15">
        <f>IF(38&lt;=$G18, $N18, "")</f>
        <v/>
      </c>
      <c r="MY18" s="15">
        <f>IF(38&lt;=$G18, MX18-MW18, "")</f>
        <v/>
      </c>
      <c r="MZ18" s="15">
        <f>IF(38&lt;=$G18, MV18-MY18, "")</f>
        <v/>
      </c>
      <c r="NA18" s="15">
        <f>IF(38&lt;=$G18, ROUND(MS18*$Q18, 2), "")</f>
        <v/>
      </c>
      <c r="NB18" s="15">
        <f>IF(38&lt;=$G18, MS18+NA18, "")</f>
        <v/>
      </c>
      <c r="NC18" s="15">
        <f>IF(38&lt;=$G18, MW18+NA18, "")</f>
        <v/>
      </c>
      <c r="ND18" s="15">
        <f>IF(38&lt;=$G18, ($G18-38)*$N18, "")</f>
        <v/>
      </c>
      <c r="NE18" s="15">
        <f>IF(39&lt;=$G18, MZ18, "")</f>
        <v/>
      </c>
      <c r="NF18" s="15">
        <f>IF(39&lt;=$G18, ROUND(NE18*$Q18, 2), "")</f>
        <v/>
      </c>
      <c r="NG18" s="15">
        <f>IF(39&lt;=$G18, $N18, "")</f>
        <v/>
      </c>
      <c r="NH18" s="15">
        <f>IF(39&lt;=$G18, NG18-NF18, "")</f>
        <v/>
      </c>
      <c r="NI18" s="15">
        <f>IF(39&lt;=$G18, NE18-NH18, "")</f>
        <v/>
      </c>
      <c r="NJ18" s="15">
        <f>IF(39&lt;=$G18, ROUND(NB18*$Q18, 2), "")</f>
        <v/>
      </c>
      <c r="NK18" s="15">
        <f>IF(39&lt;=$G18, NB18+NJ18, "")</f>
        <v/>
      </c>
      <c r="NL18" s="15">
        <f>IF(39&lt;=$G18, NF18+NJ18, "")</f>
        <v/>
      </c>
      <c r="NM18" s="15">
        <f>IF(39&lt;=$G18, ($G18-39)*$N18, "")</f>
        <v/>
      </c>
      <c r="NN18" s="15">
        <f>IF(40&lt;=$G18, NI18, "")</f>
        <v/>
      </c>
      <c r="NO18" s="15">
        <f>IF(40&lt;=$G18, ROUND(NN18*$Q18, 2), "")</f>
        <v/>
      </c>
      <c r="NP18" s="15">
        <f>IF(40&lt;=$G18, $N18, "")</f>
        <v/>
      </c>
      <c r="NQ18" s="15">
        <f>IF(40&lt;=$G18, NP18-NO18, "")</f>
        <v/>
      </c>
      <c r="NR18" s="15">
        <f>IF(40&lt;=$G18, NN18-NQ18, "")</f>
        <v/>
      </c>
      <c r="NS18" s="15">
        <f>IF(40&lt;=$G18, ROUND(NK18*$Q18, 2), "")</f>
        <v/>
      </c>
      <c r="NT18" s="15">
        <f>IF(40&lt;=$G18, NK18+NS18, "")</f>
        <v/>
      </c>
      <c r="NU18" s="15">
        <f>IF(40&lt;=$G18, NO18+NS18, "")</f>
        <v/>
      </c>
      <c r="NV18" s="15">
        <f>IF(40&lt;=$G18, ($G18-40)*$N18, "")</f>
        <v/>
      </c>
      <c r="NW18" s="15">
        <f>IF(41&lt;=$G18, NR18, "")</f>
        <v/>
      </c>
      <c r="NX18" s="15">
        <f>IF(41&lt;=$G18, ROUND(NW18*$Q18, 2), "")</f>
        <v/>
      </c>
      <c r="NY18" s="15">
        <f>IF(41&lt;=$G18, $N18, "")</f>
        <v/>
      </c>
      <c r="NZ18" s="15">
        <f>IF(41&lt;=$G18, NY18-NX18, "")</f>
        <v/>
      </c>
      <c r="OA18" s="15">
        <f>IF(41&lt;=$G18, NW18-NZ18, "")</f>
        <v/>
      </c>
      <c r="OB18" s="15">
        <f>IF(41&lt;=$G18, ROUND(NT18*$Q18, 2), "")</f>
        <v/>
      </c>
      <c r="OC18" s="15">
        <f>IF(41&lt;=$G18, NT18+OB18, "")</f>
        <v/>
      </c>
      <c r="OD18" s="15">
        <f>IF(41&lt;=$G18, NX18+OB18, "")</f>
        <v/>
      </c>
      <c r="OE18" s="15">
        <f>IF(41&lt;=$G18, ($G18-41)*$N18, "")</f>
        <v/>
      </c>
      <c r="OF18" s="15">
        <f>IF(42&lt;=$G18, OA18, "")</f>
        <v/>
      </c>
      <c r="OG18" s="15">
        <f>IF(42&lt;=$G18, ROUND(OF18*$Q18, 2), "")</f>
        <v/>
      </c>
      <c r="OH18" s="15">
        <f>IF(42&lt;=$G18, $N18, "")</f>
        <v/>
      </c>
      <c r="OI18" s="15">
        <f>IF(42&lt;=$G18, OH18-OG18, "")</f>
        <v/>
      </c>
      <c r="OJ18" s="15">
        <f>IF(42&lt;=$G18, OF18-OI18, "")</f>
        <v/>
      </c>
      <c r="OK18" s="15">
        <f>IF(42&lt;=$G18, ROUND(OC18*$Q18, 2), "")</f>
        <v/>
      </c>
      <c r="OL18" s="15">
        <f>IF(42&lt;=$G18, OC18+OK18, "")</f>
        <v/>
      </c>
      <c r="OM18" s="15">
        <f>IF(42&lt;=$G18, OG18+OK18, "")</f>
        <v/>
      </c>
      <c r="ON18" s="15">
        <f>IF(42&lt;=$G18, ($G18-42)*$N18, "")</f>
        <v/>
      </c>
      <c r="OO18" s="15">
        <f>IF(43&lt;=$G18, OJ18, "")</f>
        <v/>
      </c>
      <c r="OP18" s="15">
        <f>IF(43&lt;=$G18, ROUND(OO18*$Q18, 2), "")</f>
        <v/>
      </c>
      <c r="OQ18" s="15">
        <f>IF(43&lt;=$G18, $N18, "")</f>
        <v/>
      </c>
      <c r="OR18" s="15">
        <f>IF(43&lt;=$G18, OQ18-OP18, "")</f>
        <v/>
      </c>
      <c r="OS18" s="15">
        <f>IF(43&lt;=$G18, OO18-OR18, "")</f>
        <v/>
      </c>
      <c r="OT18" s="15">
        <f>IF(43&lt;=$G18, ROUND(OL18*$Q18, 2), "")</f>
        <v/>
      </c>
      <c r="OU18" s="15">
        <f>IF(43&lt;=$G18, OL18+OT18, "")</f>
        <v/>
      </c>
      <c r="OV18" s="15">
        <f>IF(43&lt;=$G18, OP18+OT18, "")</f>
        <v/>
      </c>
      <c r="OW18" s="15">
        <f>IF(43&lt;=$G18, ($G18-43)*$N18, "")</f>
        <v/>
      </c>
      <c r="OX18" s="15">
        <f>IF(44&lt;=$G18, OS18, "")</f>
        <v/>
      </c>
      <c r="OY18" s="15">
        <f>IF(44&lt;=$G18, ROUND(OX18*$Q18, 2), "")</f>
        <v/>
      </c>
      <c r="OZ18" s="15">
        <f>IF(44&lt;=$G18, $N18, "")</f>
        <v/>
      </c>
      <c r="PA18" s="15">
        <f>IF(44&lt;=$G18, OZ18-OY18, "")</f>
        <v/>
      </c>
      <c r="PB18" s="15">
        <f>IF(44&lt;=$G18, OX18-PA18, "")</f>
        <v/>
      </c>
      <c r="PC18" s="15">
        <f>IF(44&lt;=$G18, ROUND(OU18*$Q18, 2), "")</f>
        <v/>
      </c>
      <c r="PD18" s="15">
        <f>IF(44&lt;=$G18, OU18+PC18, "")</f>
        <v/>
      </c>
      <c r="PE18" s="15">
        <f>IF(44&lt;=$G18, OY18+PC18, "")</f>
        <v/>
      </c>
      <c r="PF18" s="15">
        <f>IF(44&lt;=$G18, ($G18-44)*$N18, "")</f>
        <v/>
      </c>
      <c r="PG18" s="15">
        <f>IF(45&lt;=$G18, PB18, "")</f>
        <v/>
      </c>
      <c r="PH18" s="15">
        <f>IF(45&lt;=$G18, ROUND(PG18*$Q18, 2), "")</f>
        <v/>
      </c>
      <c r="PI18" s="15">
        <f>IF(45&lt;=$G18, $N18, "")</f>
        <v/>
      </c>
      <c r="PJ18" s="15">
        <f>IF(45&lt;=$G18, PI18-PH18, "")</f>
        <v/>
      </c>
      <c r="PK18" s="15">
        <f>IF(45&lt;=$G18, PG18-PJ18, "")</f>
        <v/>
      </c>
      <c r="PL18" s="15">
        <f>IF(45&lt;=$G18, ROUND(PD18*$Q18, 2), "")</f>
        <v/>
      </c>
      <c r="PM18" s="15">
        <f>IF(45&lt;=$G18, PD18+PL18, "")</f>
        <v/>
      </c>
      <c r="PN18" s="15">
        <f>IF(45&lt;=$G18, PH18+PL18, "")</f>
        <v/>
      </c>
      <c r="PO18" s="15">
        <f>IF(45&lt;=$G18, ($G18-45)*$N18, "")</f>
        <v/>
      </c>
      <c r="PP18" s="15">
        <f>IF(46&lt;=$G18, PK18, "")</f>
        <v/>
      </c>
      <c r="PQ18" s="15">
        <f>IF(46&lt;=$G18, ROUND(PP18*$Q18, 2), "")</f>
        <v/>
      </c>
      <c r="PR18" s="15">
        <f>IF(46&lt;=$G18, $N18, "")</f>
        <v/>
      </c>
      <c r="PS18" s="15">
        <f>IF(46&lt;=$G18, PR18-PQ18, "")</f>
        <v/>
      </c>
      <c r="PT18" s="15">
        <f>IF(46&lt;=$G18, PP18-PS18, "")</f>
        <v/>
      </c>
      <c r="PU18" s="15">
        <f>IF(46&lt;=$G18, ROUND(PM18*$Q18, 2), "")</f>
        <v/>
      </c>
      <c r="PV18" s="15">
        <f>IF(46&lt;=$G18, PM18+PU18, "")</f>
        <v/>
      </c>
      <c r="PW18" s="15">
        <f>IF(46&lt;=$G18, PQ18+PU18, "")</f>
        <v/>
      </c>
      <c r="PX18" s="15">
        <f>IF(46&lt;=$G18, ($G18-46)*$N18, "")</f>
        <v/>
      </c>
      <c r="PY18" s="15">
        <f>IF(47&lt;=$G18, PT18, "")</f>
        <v/>
      </c>
      <c r="PZ18" s="15">
        <f>IF(47&lt;=$G18, ROUND(PY18*$Q18, 2), "")</f>
        <v/>
      </c>
      <c r="QA18" s="15">
        <f>IF(47&lt;=$G18, $N18, "")</f>
        <v/>
      </c>
      <c r="QB18" s="15">
        <f>IF(47&lt;=$G18, QA18-PZ18, "")</f>
        <v/>
      </c>
      <c r="QC18" s="15">
        <f>IF(47&lt;=$G18, PY18-QB18, "")</f>
        <v/>
      </c>
      <c r="QD18" s="15">
        <f>IF(47&lt;=$G18, ROUND(PV18*$Q18, 2), "")</f>
        <v/>
      </c>
      <c r="QE18" s="15">
        <f>IF(47&lt;=$G18, PV18+QD18, "")</f>
        <v/>
      </c>
      <c r="QF18" s="15">
        <f>IF(47&lt;=$G18, PZ18+QD18, "")</f>
        <v/>
      </c>
      <c r="QG18" s="15">
        <f>IF(47&lt;=$G18, ($G18-47)*$N18, "")</f>
        <v/>
      </c>
      <c r="QH18" s="15">
        <f>IF(48&lt;=$G18, QC18, "")</f>
        <v/>
      </c>
      <c r="QI18" s="15">
        <f>IF(48&lt;=$G18, ROUND(QH18*$Q18, 2), "")</f>
        <v/>
      </c>
      <c r="QJ18" s="15">
        <f>IF(48&lt;=$G18, $N18, "")</f>
        <v/>
      </c>
      <c r="QK18" s="15">
        <f>IF(48&lt;=$G18, QJ18-QI18, "")</f>
        <v/>
      </c>
      <c r="QL18" s="15">
        <f>IF(48&lt;=$G18, QH18-QK18, "")</f>
        <v/>
      </c>
      <c r="QM18" s="15">
        <f>IF(48&lt;=$G18, ROUND(QE18*$Q18, 2), "")</f>
        <v/>
      </c>
      <c r="QN18" s="15">
        <f>IF(48&lt;=$G18, QE18+QM18, "")</f>
        <v/>
      </c>
      <c r="QO18" s="15">
        <f>IF(48&lt;=$G18, QI18+QM18, "")</f>
        <v/>
      </c>
      <c r="QP18" s="15">
        <f>IF(48&lt;=$G18, ($G18-48)*$N18, "")</f>
        <v/>
      </c>
    </row>
    <row r="19">
      <c r="A19" s="6" t="inlineStr">
        <is>
          <t>0524-0015</t>
        </is>
      </c>
      <c r="B19" s="7" t="inlineStr">
        <is>
          <t>Lider En Derecho De Via y Construcción SA DE CV</t>
        </is>
      </c>
      <c r="C19" s="7" t="inlineStr">
        <is>
          <t>Mitsubishi L200 GLX 2026</t>
        </is>
      </c>
      <c r="D19" s="6" t="inlineStr">
        <is>
          <t>ACTIVO</t>
        </is>
      </c>
      <c r="E19" s="6" t="inlineStr">
        <is>
          <t>2026-07-29</t>
        </is>
      </c>
      <c r="F19" s="6" t="inlineStr">
        <is>
          <t>2029-07-29</t>
        </is>
      </c>
      <c r="G19" s="8" t="n">
        <v>36</v>
      </c>
      <c r="H19" s="9" t="n">
        <v>515452.59</v>
      </c>
      <c r="I19" s="10" t="n">
        <v>0</v>
      </c>
      <c r="J19" s="9">
        <f>ROUND(H19*I19, 2)</f>
        <v/>
      </c>
      <c r="K19" s="9">
        <f>ROUND(H19-J19, 2)</f>
        <v/>
      </c>
      <c r="L19" s="10" t="n">
        <v>1</v>
      </c>
      <c r="M19" s="9">
        <f>ROUND(H19*L19, 2)</f>
        <v/>
      </c>
      <c r="N19" s="9" t="n">
        <v>20707.45</v>
      </c>
      <c r="O19" s="10" t="n">
        <v>0.2</v>
      </c>
      <c r="P19" s="9">
        <f>ROUND(H19*O19, 2)</f>
        <v/>
      </c>
      <c r="Q19" s="11" t="n">
        <v>0.02666187</v>
      </c>
      <c r="R19" s="11">
        <f>RATE(G19, -N19, K19, -P19)</f>
        <v/>
      </c>
      <c r="S19" s="11">
        <f>ROUND(Q19*12, 8)</f>
        <v/>
      </c>
      <c r="T19" s="11">
        <f>ROUND(((1+Q19)^12)-1, 8)</f>
        <v/>
      </c>
      <c r="U19" s="9">
        <f>ROUND(PV(Q19, G19, 0, -P19), 2)</f>
        <v/>
      </c>
      <c r="V19" s="9">
        <f>SUMIF($AA$4:$QP$4, "Interes_Leasing", AA19:QP19)</f>
        <v/>
      </c>
      <c r="W19" s="9">
        <f>SUMIF($AA$4:$QP$4, "Interes_Residual", AA19:QP19)</f>
        <v/>
      </c>
      <c r="X19" s="9">
        <f>ROUND(V19+W19, 2)</f>
        <v/>
      </c>
      <c r="Y19" s="9">
        <f>ROUND((N19*G19+P19+M19)-K19, 2)</f>
        <v/>
      </c>
      <c r="Z19" s="10">
        <f>ROUND(Y19/K19, 4)</f>
        <v/>
      </c>
      <c r="AA19" s="9">
        <f>IF(1&lt;=$G19, $K19, "")</f>
        <v/>
      </c>
      <c r="AB19" s="9">
        <f>IF(1&lt;=$G19, ROUND(AA19*$Q19, 2), "")</f>
        <v/>
      </c>
      <c r="AC19" s="9">
        <f>IF(1&lt;=$G19, $N19, "")</f>
        <v/>
      </c>
      <c r="AD19" s="9">
        <f>IF(1&lt;=$G19, AC19-AB19, "")</f>
        <v/>
      </c>
      <c r="AE19" s="9">
        <f>IF(1&lt;=$G19, AA19-AD19, "")</f>
        <v/>
      </c>
      <c r="AF19" s="9">
        <f>IF(1&lt;=$G19, ROUND($U19*$Q19, 2), "")</f>
        <v/>
      </c>
      <c r="AG19" s="9">
        <f>IF(1&lt;=$G19, $U19+AF19, "")</f>
        <v/>
      </c>
      <c r="AH19" s="9">
        <f>IF(1&lt;=$G19, AB19+AF19, "")</f>
        <v/>
      </c>
      <c r="AI19" s="9">
        <f>IF(1&lt;=$G19, ($G19-1)*$N19, "")</f>
        <v/>
      </c>
      <c r="AJ19" s="9">
        <f>IF(2&lt;=$G19, AE19, "")</f>
        <v/>
      </c>
      <c r="AK19" s="9">
        <f>IF(2&lt;=$G19, ROUND(AJ19*$Q19, 2), "")</f>
        <v/>
      </c>
      <c r="AL19" s="9">
        <f>IF(2&lt;=$G19, $N19, "")</f>
        <v/>
      </c>
      <c r="AM19" s="9">
        <f>IF(2&lt;=$G19, AL19-AK19, "")</f>
        <v/>
      </c>
      <c r="AN19" s="9">
        <f>IF(2&lt;=$G19, AJ19-AM19, "")</f>
        <v/>
      </c>
      <c r="AO19" s="9">
        <f>IF(2&lt;=$G19, ROUND(AG19*$Q19, 2), "")</f>
        <v/>
      </c>
      <c r="AP19" s="9">
        <f>IF(2&lt;=$G19, AG19+AO19, "")</f>
        <v/>
      </c>
      <c r="AQ19" s="9">
        <f>IF(2&lt;=$G19, AK19+AO19, "")</f>
        <v/>
      </c>
      <c r="AR19" s="9">
        <f>IF(2&lt;=$G19, ($G19-2)*$N19, "")</f>
        <v/>
      </c>
      <c r="AS19" s="9">
        <f>IF(3&lt;=$G19, AN19, "")</f>
        <v/>
      </c>
      <c r="AT19" s="9">
        <f>IF(3&lt;=$G19, ROUND(AS19*$Q19, 2), "")</f>
        <v/>
      </c>
      <c r="AU19" s="9">
        <f>IF(3&lt;=$G19, $N19, "")</f>
        <v/>
      </c>
      <c r="AV19" s="9">
        <f>IF(3&lt;=$G19, AU19-AT19, "")</f>
        <v/>
      </c>
      <c r="AW19" s="9">
        <f>IF(3&lt;=$G19, AS19-AV19, "")</f>
        <v/>
      </c>
      <c r="AX19" s="9">
        <f>IF(3&lt;=$G19, ROUND(AP19*$Q19, 2), "")</f>
        <v/>
      </c>
      <c r="AY19" s="9">
        <f>IF(3&lt;=$G19, AP19+AX19, "")</f>
        <v/>
      </c>
      <c r="AZ19" s="9">
        <f>IF(3&lt;=$G19, AT19+AX19, "")</f>
        <v/>
      </c>
      <c r="BA19" s="9">
        <f>IF(3&lt;=$G19, ($G19-3)*$N19, "")</f>
        <v/>
      </c>
      <c r="BB19" s="9">
        <f>IF(4&lt;=$G19, AW19, "")</f>
        <v/>
      </c>
      <c r="BC19" s="9">
        <f>IF(4&lt;=$G19, ROUND(BB19*$Q19, 2), "")</f>
        <v/>
      </c>
      <c r="BD19" s="9">
        <f>IF(4&lt;=$G19, $N19, "")</f>
        <v/>
      </c>
      <c r="BE19" s="9">
        <f>IF(4&lt;=$G19, BD19-BC19, "")</f>
        <v/>
      </c>
      <c r="BF19" s="9">
        <f>IF(4&lt;=$G19, BB19-BE19, "")</f>
        <v/>
      </c>
      <c r="BG19" s="9">
        <f>IF(4&lt;=$G19, ROUND(AY19*$Q19, 2), "")</f>
        <v/>
      </c>
      <c r="BH19" s="9">
        <f>IF(4&lt;=$G19, AY19+BG19, "")</f>
        <v/>
      </c>
      <c r="BI19" s="9">
        <f>IF(4&lt;=$G19, BC19+BG19, "")</f>
        <v/>
      </c>
      <c r="BJ19" s="9">
        <f>IF(4&lt;=$G19, ($G19-4)*$N19, "")</f>
        <v/>
      </c>
      <c r="BK19" s="9">
        <f>IF(5&lt;=$G19, BF19, "")</f>
        <v/>
      </c>
      <c r="BL19" s="9">
        <f>IF(5&lt;=$G19, ROUND(BK19*$Q19, 2), "")</f>
        <v/>
      </c>
      <c r="BM19" s="9">
        <f>IF(5&lt;=$G19, $N19, "")</f>
        <v/>
      </c>
      <c r="BN19" s="9">
        <f>IF(5&lt;=$G19, BM19-BL19, "")</f>
        <v/>
      </c>
      <c r="BO19" s="9">
        <f>IF(5&lt;=$G19, BK19-BN19, "")</f>
        <v/>
      </c>
      <c r="BP19" s="9">
        <f>IF(5&lt;=$G19, ROUND(BH19*$Q19, 2), "")</f>
        <v/>
      </c>
      <c r="BQ19" s="9">
        <f>IF(5&lt;=$G19, BH19+BP19, "")</f>
        <v/>
      </c>
      <c r="BR19" s="9">
        <f>IF(5&lt;=$G19, BL19+BP19, "")</f>
        <v/>
      </c>
      <c r="BS19" s="9">
        <f>IF(5&lt;=$G19, ($G19-5)*$N19, "")</f>
        <v/>
      </c>
      <c r="BT19" s="9">
        <f>IF(6&lt;=$G19, BO19, "")</f>
        <v/>
      </c>
      <c r="BU19" s="9">
        <f>IF(6&lt;=$G19, ROUND(BT19*$Q19, 2), "")</f>
        <v/>
      </c>
      <c r="BV19" s="9">
        <f>IF(6&lt;=$G19, $N19, "")</f>
        <v/>
      </c>
      <c r="BW19" s="9">
        <f>IF(6&lt;=$G19, BV19-BU19, "")</f>
        <v/>
      </c>
      <c r="BX19" s="9">
        <f>IF(6&lt;=$G19, BT19-BW19, "")</f>
        <v/>
      </c>
      <c r="BY19" s="9">
        <f>IF(6&lt;=$G19, ROUND(BQ19*$Q19, 2), "")</f>
        <v/>
      </c>
      <c r="BZ19" s="9">
        <f>IF(6&lt;=$G19, BQ19+BY19, "")</f>
        <v/>
      </c>
      <c r="CA19" s="9">
        <f>IF(6&lt;=$G19, BU19+BY19, "")</f>
        <v/>
      </c>
      <c r="CB19" s="9">
        <f>IF(6&lt;=$G19, ($G19-6)*$N19, "")</f>
        <v/>
      </c>
      <c r="CC19" s="9">
        <f>IF(7&lt;=$G19, BX19, "")</f>
        <v/>
      </c>
      <c r="CD19" s="9">
        <f>IF(7&lt;=$G19, ROUND(CC19*$Q19, 2), "")</f>
        <v/>
      </c>
      <c r="CE19" s="9">
        <f>IF(7&lt;=$G19, $N19, "")</f>
        <v/>
      </c>
      <c r="CF19" s="9">
        <f>IF(7&lt;=$G19, CE19-CD19, "")</f>
        <v/>
      </c>
      <c r="CG19" s="9">
        <f>IF(7&lt;=$G19, CC19-CF19, "")</f>
        <v/>
      </c>
      <c r="CH19" s="9">
        <f>IF(7&lt;=$G19, ROUND(BZ19*$Q19, 2), "")</f>
        <v/>
      </c>
      <c r="CI19" s="9">
        <f>IF(7&lt;=$G19, BZ19+CH19, "")</f>
        <v/>
      </c>
      <c r="CJ19" s="9">
        <f>IF(7&lt;=$G19, CD19+CH19, "")</f>
        <v/>
      </c>
      <c r="CK19" s="9">
        <f>IF(7&lt;=$G19, ($G19-7)*$N19, "")</f>
        <v/>
      </c>
      <c r="CL19" s="9">
        <f>IF(8&lt;=$G19, CG19, "")</f>
        <v/>
      </c>
      <c r="CM19" s="9">
        <f>IF(8&lt;=$G19, ROUND(CL19*$Q19, 2), "")</f>
        <v/>
      </c>
      <c r="CN19" s="9">
        <f>IF(8&lt;=$G19, $N19, "")</f>
        <v/>
      </c>
      <c r="CO19" s="9">
        <f>IF(8&lt;=$G19, CN19-CM19, "")</f>
        <v/>
      </c>
      <c r="CP19" s="9">
        <f>IF(8&lt;=$G19, CL19-CO19, "")</f>
        <v/>
      </c>
      <c r="CQ19" s="9">
        <f>IF(8&lt;=$G19, ROUND(CI19*$Q19, 2), "")</f>
        <v/>
      </c>
      <c r="CR19" s="9">
        <f>IF(8&lt;=$G19, CI19+CQ19, "")</f>
        <v/>
      </c>
      <c r="CS19" s="9">
        <f>IF(8&lt;=$G19, CM19+CQ19, "")</f>
        <v/>
      </c>
      <c r="CT19" s="9">
        <f>IF(8&lt;=$G19, ($G19-8)*$N19, "")</f>
        <v/>
      </c>
      <c r="CU19" s="9">
        <f>IF(9&lt;=$G19, CP19, "")</f>
        <v/>
      </c>
      <c r="CV19" s="9">
        <f>IF(9&lt;=$G19, ROUND(CU19*$Q19, 2), "")</f>
        <v/>
      </c>
      <c r="CW19" s="9">
        <f>IF(9&lt;=$G19, $N19, "")</f>
        <v/>
      </c>
      <c r="CX19" s="9">
        <f>IF(9&lt;=$G19, CW19-CV19, "")</f>
        <v/>
      </c>
      <c r="CY19" s="9">
        <f>IF(9&lt;=$G19, CU19-CX19, "")</f>
        <v/>
      </c>
      <c r="CZ19" s="9">
        <f>IF(9&lt;=$G19, ROUND(CR19*$Q19, 2), "")</f>
        <v/>
      </c>
      <c r="DA19" s="9">
        <f>IF(9&lt;=$G19, CR19+CZ19, "")</f>
        <v/>
      </c>
      <c r="DB19" s="9">
        <f>IF(9&lt;=$G19, CV19+CZ19, "")</f>
        <v/>
      </c>
      <c r="DC19" s="9">
        <f>IF(9&lt;=$G19, ($G19-9)*$N19, "")</f>
        <v/>
      </c>
      <c r="DD19" s="9">
        <f>IF(10&lt;=$G19, CY19, "")</f>
        <v/>
      </c>
      <c r="DE19" s="9">
        <f>IF(10&lt;=$G19, ROUND(DD19*$Q19, 2), "")</f>
        <v/>
      </c>
      <c r="DF19" s="9">
        <f>IF(10&lt;=$G19, $N19, "")</f>
        <v/>
      </c>
      <c r="DG19" s="9">
        <f>IF(10&lt;=$G19, DF19-DE19, "")</f>
        <v/>
      </c>
      <c r="DH19" s="9">
        <f>IF(10&lt;=$G19, DD19-DG19, "")</f>
        <v/>
      </c>
      <c r="DI19" s="9">
        <f>IF(10&lt;=$G19, ROUND(DA19*$Q19, 2), "")</f>
        <v/>
      </c>
      <c r="DJ19" s="9">
        <f>IF(10&lt;=$G19, DA19+DI19, "")</f>
        <v/>
      </c>
      <c r="DK19" s="9">
        <f>IF(10&lt;=$G19, DE19+DI19, "")</f>
        <v/>
      </c>
      <c r="DL19" s="9">
        <f>IF(10&lt;=$G19, ($G19-10)*$N19, "")</f>
        <v/>
      </c>
      <c r="DM19" s="9">
        <f>IF(11&lt;=$G19, DH19, "")</f>
        <v/>
      </c>
      <c r="DN19" s="9">
        <f>IF(11&lt;=$G19, ROUND(DM19*$Q19, 2), "")</f>
        <v/>
      </c>
      <c r="DO19" s="9">
        <f>IF(11&lt;=$G19, $N19, "")</f>
        <v/>
      </c>
      <c r="DP19" s="9">
        <f>IF(11&lt;=$G19, DO19-DN19, "")</f>
        <v/>
      </c>
      <c r="DQ19" s="9">
        <f>IF(11&lt;=$G19, DM19-DP19, "")</f>
        <v/>
      </c>
      <c r="DR19" s="9">
        <f>IF(11&lt;=$G19, ROUND(DJ19*$Q19, 2), "")</f>
        <v/>
      </c>
      <c r="DS19" s="9">
        <f>IF(11&lt;=$G19, DJ19+DR19, "")</f>
        <v/>
      </c>
      <c r="DT19" s="9">
        <f>IF(11&lt;=$G19, DN19+DR19, "")</f>
        <v/>
      </c>
      <c r="DU19" s="9">
        <f>IF(11&lt;=$G19, ($G19-11)*$N19, "")</f>
        <v/>
      </c>
      <c r="DV19" s="9">
        <f>IF(12&lt;=$G19, DQ19, "")</f>
        <v/>
      </c>
      <c r="DW19" s="9">
        <f>IF(12&lt;=$G19, ROUND(DV19*$Q19, 2), "")</f>
        <v/>
      </c>
      <c r="DX19" s="9">
        <f>IF(12&lt;=$G19, $N19, "")</f>
        <v/>
      </c>
      <c r="DY19" s="9">
        <f>IF(12&lt;=$G19, DX19-DW19, "")</f>
        <v/>
      </c>
      <c r="DZ19" s="9">
        <f>IF(12&lt;=$G19, DV19-DY19, "")</f>
        <v/>
      </c>
      <c r="EA19" s="9">
        <f>IF(12&lt;=$G19, ROUND(DS19*$Q19, 2), "")</f>
        <v/>
      </c>
      <c r="EB19" s="9">
        <f>IF(12&lt;=$G19, DS19+EA19, "")</f>
        <v/>
      </c>
      <c r="EC19" s="9">
        <f>IF(12&lt;=$G19, DW19+EA19, "")</f>
        <v/>
      </c>
      <c r="ED19" s="9">
        <f>IF(12&lt;=$G19, ($G19-12)*$N19, "")</f>
        <v/>
      </c>
      <c r="EE19" s="9">
        <f>IF(13&lt;=$G19, DZ19, "")</f>
        <v/>
      </c>
      <c r="EF19" s="9">
        <f>IF(13&lt;=$G19, ROUND(EE19*$Q19, 2), "")</f>
        <v/>
      </c>
      <c r="EG19" s="9">
        <f>IF(13&lt;=$G19, $N19, "")</f>
        <v/>
      </c>
      <c r="EH19" s="9">
        <f>IF(13&lt;=$G19, EG19-EF19, "")</f>
        <v/>
      </c>
      <c r="EI19" s="9">
        <f>IF(13&lt;=$G19, EE19-EH19, "")</f>
        <v/>
      </c>
      <c r="EJ19" s="9">
        <f>IF(13&lt;=$G19, ROUND(EB19*$Q19, 2), "")</f>
        <v/>
      </c>
      <c r="EK19" s="9">
        <f>IF(13&lt;=$G19, EB19+EJ19, "")</f>
        <v/>
      </c>
      <c r="EL19" s="9">
        <f>IF(13&lt;=$G19, EF19+EJ19, "")</f>
        <v/>
      </c>
      <c r="EM19" s="9">
        <f>IF(13&lt;=$G19, ($G19-13)*$N19, "")</f>
        <v/>
      </c>
      <c r="EN19" s="9">
        <f>IF(14&lt;=$G19, EI19, "")</f>
        <v/>
      </c>
      <c r="EO19" s="9">
        <f>IF(14&lt;=$G19, ROUND(EN19*$Q19, 2), "")</f>
        <v/>
      </c>
      <c r="EP19" s="9">
        <f>IF(14&lt;=$G19, $N19, "")</f>
        <v/>
      </c>
      <c r="EQ19" s="9">
        <f>IF(14&lt;=$G19, EP19-EO19, "")</f>
        <v/>
      </c>
      <c r="ER19" s="9">
        <f>IF(14&lt;=$G19, EN19-EQ19, "")</f>
        <v/>
      </c>
      <c r="ES19" s="9">
        <f>IF(14&lt;=$G19, ROUND(EK19*$Q19, 2), "")</f>
        <v/>
      </c>
      <c r="ET19" s="9">
        <f>IF(14&lt;=$G19, EK19+ES19, "")</f>
        <v/>
      </c>
      <c r="EU19" s="9">
        <f>IF(14&lt;=$G19, EO19+ES19, "")</f>
        <v/>
      </c>
      <c r="EV19" s="9">
        <f>IF(14&lt;=$G19, ($G19-14)*$N19, "")</f>
        <v/>
      </c>
      <c r="EW19" s="9">
        <f>IF(15&lt;=$G19, ER19, "")</f>
        <v/>
      </c>
      <c r="EX19" s="9">
        <f>IF(15&lt;=$G19, ROUND(EW19*$Q19, 2), "")</f>
        <v/>
      </c>
      <c r="EY19" s="9">
        <f>IF(15&lt;=$G19, $N19, "")</f>
        <v/>
      </c>
      <c r="EZ19" s="9">
        <f>IF(15&lt;=$G19, EY19-EX19, "")</f>
        <v/>
      </c>
      <c r="FA19" s="9">
        <f>IF(15&lt;=$G19, EW19-EZ19, "")</f>
        <v/>
      </c>
      <c r="FB19" s="9">
        <f>IF(15&lt;=$G19, ROUND(ET19*$Q19, 2), "")</f>
        <v/>
      </c>
      <c r="FC19" s="9">
        <f>IF(15&lt;=$G19, ET19+FB19, "")</f>
        <v/>
      </c>
      <c r="FD19" s="9">
        <f>IF(15&lt;=$G19, EX19+FB19, "")</f>
        <v/>
      </c>
      <c r="FE19" s="9">
        <f>IF(15&lt;=$G19, ($G19-15)*$N19, "")</f>
        <v/>
      </c>
      <c r="FF19" s="9">
        <f>IF(16&lt;=$G19, FA19, "")</f>
        <v/>
      </c>
      <c r="FG19" s="9">
        <f>IF(16&lt;=$G19, ROUND(FF19*$Q19, 2), "")</f>
        <v/>
      </c>
      <c r="FH19" s="9">
        <f>IF(16&lt;=$G19, $N19, "")</f>
        <v/>
      </c>
      <c r="FI19" s="9">
        <f>IF(16&lt;=$G19, FH19-FG19, "")</f>
        <v/>
      </c>
      <c r="FJ19" s="9">
        <f>IF(16&lt;=$G19, FF19-FI19, "")</f>
        <v/>
      </c>
      <c r="FK19" s="9">
        <f>IF(16&lt;=$G19, ROUND(FC19*$Q19, 2), "")</f>
        <v/>
      </c>
      <c r="FL19" s="9">
        <f>IF(16&lt;=$G19, FC19+FK19, "")</f>
        <v/>
      </c>
      <c r="FM19" s="9">
        <f>IF(16&lt;=$G19, FG19+FK19, "")</f>
        <v/>
      </c>
      <c r="FN19" s="9">
        <f>IF(16&lt;=$G19, ($G19-16)*$N19, "")</f>
        <v/>
      </c>
      <c r="FO19" s="9">
        <f>IF(17&lt;=$G19, FJ19, "")</f>
        <v/>
      </c>
      <c r="FP19" s="9">
        <f>IF(17&lt;=$G19, ROUND(FO19*$Q19, 2), "")</f>
        <v/>
      </c>
      <c r="FQ19" s="9">
        <f>IF(17&lt;=$G19, $N19, "")</f>
        <v/>
      </c>
      <c r="FR19" s="9">
        <f>IF(17&lt;=$G19, FQ19-FP19, "")</f>
        <v/>
      </c>
      <c r="FS19" s="9">
        <f>IF(17&lt;=$G19, FO19-FR19, "")</f>
        <v/>
      </c>
      <c r="FT19" s="9">
        <f>IF(17&lt;=$G19, ROUND(FL19*$Q19, 2), "")</f>
        <v/>
      </c>
      <c r="FU19" s="9">
        <f>IF(17&lt;=$G19, FL19+FT19, "")</f>
        <v/>
      </c>
      <c r="FV19" s="9">
        <f>IF(17&lt;=$G19, FP19+FT19, "")</f>
        <v/>
      </c>
      <c r="FW19" s="9">
        <f>IF(17&lt;=$G19, ($G19-17)*$N19, "")</f>
        <v/>
      </c>
      <c r="FX19" s="9">
        <f>IF(18&lt;=$G19, FS19, "")</f>
        <v/>
      </c>
      <c r="FY19" s="9">
        <f>IF(18&lt;=$G19, ROUND(FX19*$Q19, 2), "")</f>
        <v/>
      </c>
      <c r="FZ19" s="9">
        <f>IF(18&lt;=$G19, $N19, "")</f>
        <v/>
      </c>
      <c r="GA19" s="9">
        <f>IF(18&lt;=$G19, FZ19-FY19, "")</f>
        <v/>
      </c>
      <c r="GB19" s="9">
        <f>IF(18&lt;=$G19, FX19-GA19, "")</f>
        <v/>
      </c>
      <c r="GC19" s="9">
        <f>IF(18&lt;=$G19, ROUND(FU19*$Q19, 2), "")</f>
        <v/>
      </c>
      <c r="GD19" s="9">
        <f>IF(18&lt;=$G19, FU19+GC19, "")</f>
        <v/>
      </c>
      <c r="GE19" s="9">
        <f>IF(18&lt;=$G19, FY19+GC19, "")</f>
        <v/>
      </c>
      <c r="GF19" s="9">
        <f>IF(18&lt;=$G19, ($G19-18)*$N19, "")</f>
        <v/>
      </c>
      <c r="GG19" s="9">
        <f>IF(19&lt;=$G19, GB19, "")</f>
        <v/>
      </c>
      <c r="GH19" s="9">
        <f>IF(19&lt;=$G19, ROUND(GG19*$Q19, 2), "")</f>
        <v/>
      </c>
      <c r="GI19" s="9">
        <f>IF(19&lt;=$G19, $N19, "")</f>
        <v/>
      </c>
      <c r="GJ19" s="9">
        <f>IF(19&lt;=$G19, GI19-GH19, "")</f>
        <v/>
      </c>
      <c r="GK19" s="9">
        <f>IF(19&lt;=$G19, GG19-GJ19, "")</f>
        <v/>
      </c>
      <c r="GL19" s="9">
        <f>IF(19&lt;=$G19, ROUND(GD19*$Q19, 2), "")</f>
        <v/>
      </c>
      <c r="GM19" s="9">
        <f>IF(19&lt;=$G19, GD19+GL19, "")</f>
        <v/>
      </c>
      <c r="GN19" s="9">
        <f>IF(19&lt;=$G19, GH19+GL19, "")</f>
        <v/>
      </c>
      <c r="GO19" s="9">
        <f>IF(19&lt;=$G19, ($G19-19)*$N19, "")</f>
        <v/>
      </c>
      <c r="GP19" s="9">
        <f>IF(20&lt;=$G19, GK19, "")</f>
        <v/>
      </c>
      <c r="GQ19" s="9">
        <f>IF(20&lt;=$G19, ROUND(GP19*$Q19, 2), "")</f>
        <v/>
      </c>
      <c r="GR19" s="9">
        <f>IF(20&lt;=$G19, $N19, "")</f>
        <v/>
      </c>
      <c r="GS19" s="9">
        <f>IF(20&lt;=$G19, GR19-GQ19, "")</f>
        <v/>
      </c>
      <c r="GT19" s="9">
        <f>IF(20&lt;=$G19, GP19-GS19, "")</f>
        <v/>
      </c>
      <c r="GU19" s="9">
        <f>IF(20&lt;=$G19, ROUND(GM19*$Q19, 2), "")</f>
        <v/>
      </c>
      <c r="GV19" s="9">
        <f>IF(20&lt;=$G19, GM19+GU19, "")</f>
        <v/>
      </c>
      <c r="GW19" s="9">
        <f>IF(20&lt;=$G19, GQ19+GU19, "")</f>
        <v/>
      </c>
      <c r="GX19" s="9">
        <f>IF(20&lt;=$G19, ($G19-20)*$N19, "")</f>
        <v/>
      </c>
      <c r="GY19" s="9">
        <f>IF(21&lt;=$G19, GT19, "")</f>
        <v/>
      </c>
      <c r="GZ19" s="9">
        <f>IF(21&lt;=$G19, ROUND(GY19*$Q19, 2), "")</f>
        <v/>
      </c>
      <c r="HA19" s="9">
        <f>IF(21&lt;=$G19, $N19, "")</f>
        <v/>
      </c>
      <c r="HB19" s="9">
        <f>IF(21&lt;=$G19, HA19-GZ19, "")</f>
        <v/>
      </c>
      <c r="HC19" s="9">
        <f>IF(21&lt;=$G19, GY19-HB19, "")</f>
        <v/>
      </c>
      <c r="HD19" s="9">
        <f>IF(21&lt;=$G19, ROUND(GV19*$Q19, 2), "")</f>
        <v/>
      </c>
      <c r="HE19" s="9">
        <f>IF(21&lt;=$G19, GV19+HD19, "")</f>
        <v/>
      </c>
      <c r="HF19" s="9">
        <f>IF(21&lt;=$G19, GZ19+HD19, "")</f>
        <v/>
      </c>
      <c r="HG19" s="9">
        <f>IF(21&lt;=$G19, ($G19-21)*$N19, "")</f>
        <v/>
      </c>
      <c r="HH19" s="9">
        <f>IF(22&lt;=$G19, HC19, "")</f>
        <v/>
      </c>
      <c r="HI19" s="9">
        <f>IF(22&lt;=$G19, ROUND(HH19*$Q19, 2), "")</f>
        <v/>
      </c>
      <c r="HJ19" s="9">
        <f>IF(22&lt;=$G19, $N19, "")</f>
        <v/>
      </c>
      <c r="HK19" s="9">
        <f>IF(22&lt;=$G19, HJ19-HI19, "")</f>
        <v/>
      </c>
      <c r="HL19" s="9">
        <f>IF(22&lt;=$G19, HH19-HK19, "")</f>
        <v/>
      </c>
      <c r="HM19" s="9">
        <f>IF(22&lt;=$G19, ROUND(HE19*$Q19, 2), "")</f>
        <v/>
      </c>
      <c r="HN19" s="9">
        <f>IF(22&lt;=$G19, HE19+HM19, "")</f>
        <v/>
      </c>
      <c r="HO19" s="9">
        <f>IF(22&lt;=$G19, HI19+HM19, "")</f>
        <v/>
      </c>
      <c r="HP19" s="9">
        <f>IF(22&lt;=$G19, ($G19-22)*$N19, "")</f>
        <v/>
      </c>
      <c r="HQ19" s="9">
        <f>IF(23&lt;=$G19, HL19, "")</f>
        <v/>
      </c>
      <c r="HR19" s="9">
        <f>IF(23&lt;=$G19, ROUND(HQ19*$Q19, 2), "")</f>
        <v/>
      </c>
      <c r="HS19" s="9">
        <f>IF(23&lt;=$G19, $N19, "")</f>
        <v/>
      </c>
      <c r="HT19" s="9">
        <f>IF(23&lt;=$G19, HS19-HR19, "")</f>
        <v/>
      </c>
      <c r="HU19" s="9">
        <f>IF(23&lt;=$G19, HQ19-HT19, "")</f>
        <v/>
      </c>
      <c r="HV19" s="9">
        <f>IF(23&lt;=$G19, ROUND(HN19*$Q19, 2), "")</f>
        <v/>
      </c>
      <c r="HW19" s="9">
        <f>IF(23&lt;=$G19, HN19+HV19, "")</f>
        <v/>
      </c>
      <c r="HX19" s="9">
        <f>IF(23&lt;=$G19, HR19+HV19, "")</f>
        <v/>
      </c>
      <c r="HY19" s="9">
        <f>IF(23&lt;=$G19, ($G19-23)*$N19, "")</f>
        <v/>
      </c>
      <c r="HZ19" s="9">
        <f>IF(24&lt;=$G19, HU19, "")</f>
        <v/>
      </c>
      <c r="IA19" s="9">
        <f>IF(24&lt;=$G19, ROUND(HZ19*$Q19, 2), "")</f>
        <v/>
      </c>
      <c r="IB19" s="9">
        <f>IF(24&lt;=$G19, $N19, "")</f>
        <v/>
      </c>
      <c r="IC19" s="9">
        <f>IF(24&lt;=$G19, IB19-IA19, "")</f>
        <v/>
      </c>
      <c r="ID19" s="9">
        <f>IF(24&lt;=$G19, HZ19-IC19, "")</f>
        <v/>
      </c>
      <c r="IE19" s="9">
        <f>IF(24&lt;=$G19, ROUND(HW19*$Q19, 2), "")</f>
        <v/>
      </c>
      <c r="IF19" s="9">
        <f>IF(24&lt;=$G19, HW19+IE19, "")</f>
        <v/>
      </c>
      <c r="IG19" s="9">
        <f>IF(24&lt;=$G19, IA19+IE19, "")</f>
        <v/>
      </c>
      <c r="IH19" s="9">
        <f>IF(24&lt;=$G19, ($G19-24)*$N19, "")</f>
        <v/>
      </c>
      <c r="II19" s="9">
        <f>IF(25&lt;=$G19, ID19, "")</f>
        <v/>
      </c>
      <c r="IJ19" s="9">
        <f>IF(25&lt;=$G19, ROUND(II19*$Q19, 2), "")</f>
        <v/>
      </c>
      <c r="IK19" s="9">
        <f>IF(25&lt;=$G19, $N19, "")</f>
        <v/>
      </c>
      <c r="IL19" s="9">
        <f>IF(25&lt;=$G19, IK19-IJ19, "")</f>
        <v/>
      </c>
      <c r="IM19" s="9">
        <f>IF(25&lt;=$G19, II19-IL19, "")</f>
        <v/>
      </c>
      <c r="IN19" s="9">
        <f>IF(25&lt;=$G19, ROUND(IF19*$Q19, 2), "")</f>
        <v/>
      </c>
      <c r="IO19" s="9">
        <f>IF(25&lt;=$G19, IF19+IN19, "")</f>
        <v/>
      </c>
      <c r="IP19" s="9">
        <f>IF(25&lt;=$G19, IJ19+IN19, "")</f>
        <v/>
      </c>
      <c r="IQ19" s="9">
        <f>IF(25&lt;=$G19, ($G19-25)*$N19, "")</f>
        <v/>
      </c>
      <c r="IR19" s="9">
        <f>IF(26&lt;=$G19, IM19, "")</f>
        <v/>
      </c>
      <c r="IS19" s="9">
        <f>IF(26&lt;=$G19, ROUND(IR19*$Q19, 2), "")</f>
        <v/>
      </c>
      <c r="IT19" s="9">
        <f>IF(26&lt;=$G19, $N19, "")</f>
        <v/>
      </c>
      <c r="IU19" s="9">
        <f>IF(26&lt;=$G19, IT19-IS19, "")</f>
        <v/>
      </c>
      <c r="IV19" s="9">
        <f>IF(26&lt;=$G19, IR19-IU19, "")</f>
        <v/>
      </c>
      <c r="IW19" s="9">
        <f>IF(26&lt;=$G19, ROUND(IO19*$Q19, 2), "")</f>
        <v/>
      </c>
      <c r="IX19" s="9">
        <f>IF(26&lt;=$G19, IO19+IW19, "")</f>
        <v/>
      </c>
      <c r="IY19" s="9">
        <f>IF(26&lt;=$G19, IS19+IW19, "")</f>
        <v/>
      </c>
      <c r="IZ19" s="9">
        <f>IF(26&lt;=$G19, ($G19-26)*$N19, "")</f>
        <v/>
      </c>
      <c r="JA19" s="9">
        <f>IF(27&lt;=$G19, IV19, "")</f>
        <v/>
      </c>
      <c r="JB19" s="9">
        <f>IF(27&lt;=$G19, ROUND(JA19*$Q19, 2), "")</f>
        <v/>
      </c>
      <c r="JC19" s="9">
        <f>IF(27&lt;=$G19, $N19, "")</f>
        <v/>
      </c>
      <c r="JD19" s="9">
        <f>IF(27&lt;=$G19, JC19-JB19, "")</f>
        <v/>
      </c>
      <c r="JE19" s="9">
        <f>IF(27&lt;=$G19, JA19-JD19, "")</f>
        <v/>
      </c>
      <c r="JF19" s="9">
        <f>IF(27&lt;=$G19, ROUND(IX19*$Q19, 2), "")</f>
        <v/>
      </c>
      <c r="JG19" s="9">
        <f>IF(27&lt;=$G19, IX19+JF19, "")</f>
        <v/>
      </c>
      <c r="JH19" s="9">
        <f>IF(27&lt;=$G19, JB19+JF19, "")</f>
        <v/>
      </c>
      <c r="JI19" s="9">
        <f>IF(27&lt;=$G19, ($G19-27)*$N19, "")</f>
        <v/>
      </c>
      <c r="JJ19" s="9">
        <f>IF(28&lt;=$G19, JE19, "")</f>
        <v/>
      </c>
      <c r="JK19" s="9">
        <f>IF(28&lt;=$G19, ROUND(JJ19*$Q19, 2), "")</f>
        <v/>
      </c>
      <c r="JL19" s="9">
        <f>IF(28&lt;=$G19, $N19, "")</f>
        <v/>
      </c>
      <c r="JM19" s="9">
        <f>IF(28&lt;=$G19, JL19-JK19, "")</f>
        <v/>
      </c>
      <c r="JN19" s="9">
        <f>IF(28&lt;=$G19, JJ19-JM19, "")</f>
        <v/>
      </c>
      <c r="JO19" s="9">
        <f>IF(28&lt;=$G19, ROUND(JG19*$Q19, 2), "")</f>
        <v/>
      </c>
      <c r="JP19" s="9">
        <f>IF(28&lt;=$G19, JG19+JO19, "")</f>
        <v/>
      </c>
      <c r="JQ19" s="9">
        <f>IF(28&lt;=$G19, JK19+JO19, "")</f>
        <v/>
      </c>
      <c r="JR19" s="9">
        <f>IF(28&lt;=$G19, ($G19-28)*$N19, "")</f>
        <v/>
      </c>
      <c r="JS19" s="9">
        <f>IF(29&lt;=$G19, JN19, "")</f>
        <v/>
      </c>
      <c r="JT19" s="9">
        <f>IF(29&lt;=$G19, ROUND(JS19*$Q19, 2), "")</f>
        <v/>
      </c>
      <c r="JU19" s="9">
        <f>IF(29&lt;=$G19, $N19, "")</f>
        <v/>
      </c>
      <c r="JV19" s="9">
        <f>IF(29&lt;=$G19, JU19-JT19, "")</f>
        <v/>
      </c>
      <c r="JW19" s="9">
        <f>IF(29&lt;=$G19, JS19-JV19, "")</f>
        <v/>
      </c>
      <c r="JX19" s="9">
        <f>IF(29&lt;=$G19, ROUND(JP19*$Q19, 2), "")</f>
        <v/>
      </c>
      <c r="JY19" s="9">
        <f>IF(29&lt;=$G19, JP19+JX19, "")</f>
        <v/>
      </c>
      <c r="JZ19" s="9">
        <f>IF(29&lt;=$G19, JT19+JX19, "")</f>
        <v/>
      </c>
      <c r="KA19" s="9">
        <f>IF(29&lt;=$G19, ($G19-29)*$N19, "")</f>
        <v/>
      </c>
      <c r="KB19" s="9">
        <f>IF(30&lt;=$G19, JW19, "")</f>
        <v/>
      </c>
      <c r="KC19" s="9">
        <f>IF(30&lt;=$G19, ROUND(KB19*$Q19, 2), "")</f>
        <v/>
      </c>
      <c r="KD19" s="9">
        <f>IF(30&lt;=$G19, $N19, "")</f>
        <v/>
      </c>
      <c r="KE19" s="9">
        <f>IF(30&lt;=$G19, KD19-KC19, "")</f>
        <v/>
      </c>
      <c r="KF19" s="9">
        <f>IF(30&lt;=$G19, KB19-KE19, "")</f>
        <v/>
      </c>
      <c r="KG19" s="9">
        <f>IF(30&lt;=$G19, ROUND(JY19*$Q19, 2), "")</f>
        <v/>
      </c>
      <c r="KH19" s="9">
        <f>IF(30&lt;=$G19, JY19+KG19, "")</f>
        <v/>
      </c>
      <c r="KI19" s="9">
        <f>IF(30&lt;=$G19, KC19+KG19, "")</f>
        <v/>
      </c>
      <c r="KJ19" s="9">
        <f>IF(30&lt;=$G19, ($G19-30)*$N19, "")</f>
        <v/>
      </c>
      <c r="KK19" s="9">
        <f>IF(31&lt;=$G19, KF19, "")</f>
        <v/>
      </c>
      <c r="KL19" s="9">
        <f>IF(31&lt;=$G19, ROUND(KK19*$Q19, 2), "")</f>
        <v/>
      </c>
      <c r="KM19" s="9">
        <f>IF(31&lt;=$G19, $N19, "")</f>
        <v/>
      </c>
      <c r="KN19" s="9">
        <f>IF(31&lt;=$G19, KM19-KL19, "")</f>
        <v/>
      </c>
      <c r="KO19" s="9">
        <f>IF(31&lt;=$G19, KK19-KN19, "")</f>
        <v/>
      </c>
      <c r="KP19" s="9">
        <f>IF(31&lt;=$G19, ROUND(KH19*$Q19, 2), "")</f>
        <v/>
      </c>
      <c r="KQ19" s="9">
        <f>IF(31&lt;=$G19, KH19+KP19, "")</f>
        <v/>
      </c>
      <c r="KR19" s="9">
        <f>IF(31&lt;=$G19, KL19+KP19, "")</f>
        <v/>
      </c>
      <c r="KS19" s="9">
        <f>IF(31&lt;=$G19, ($G19-31)*$N19, "")</f>
        <v/>
      </c>
      <c r="KT19" s="9">
        <f>IF(32&lt;=$G19, KO19, "")</f>
        <v/>
      </c>
      <c r="KU19" s="9">
        <f>IF(32&lt;=$G19, ROUND(KT19*$Q19, 2), "")</f>
        <v/>
      </c>
      <c r="KV19" s="9">
        <f>IF(32&lt;=$G19, $N19, "")</f>
        <v/>
      </c>
      <c r="KW19" s="9">
        <f>IF(32&lt;=$G19, KV19-KU19, "")</f>
        <v/>
      </c>
      <c r="KX19" s="9">
        <f>IF(32&lt;=$G19, KT19-KW19, "")</f>
        <v/>
      </c>
      <c r="KY19" s="9">
        <f>IF(32&lt;=$G19, ROUND(KQ19*$Q19, 2), "")</f>
        <v/>
      </c>
      <c r="KZ19" s="9">
        <f>IF(32&lt;=$G19, KQ19+KY19, "")</f>
        <v/>
      </c>
      <c r="LA19" s="9">
        <f>IF(32&lt;=$G19, KU19+KY19, "")</f>
        <v/>
      </c>
      <c r="LB19" s="9">
        <f>IF(32&lt;=$G19, ($G19-32)*$N19, "")</f>
        <v/>
      </c>
      <c r="LC19" s="9">
        <f>IF(33&lt;=$G19, KX19, "")</f>
        <v/>
      </c>
      <c r="LD19" s="9">
        <f>IF(33&lt;=$G19, ROUND(LC19*$Q19, 2), "")</f>
        <v/>
      </c>
      <c r="LE19" s="9">
        <f>IF(33&lt;=$G19, $N19, "")</f>
        <v/>
      </c>
      <c r="LF19" s="9">
        <f>IF(33&lt;=$G19, LE19-LD19, "")</f>
        <v/>
      </c>
      <c r="LG19" s="9">
        <f>IF(33&lt;=$G19, LC19-LF19, "")</f>
        <v/>
      </c>
      <c r="LH19" s="9">
        <f>IF(33&lt;=$G19, ROUND(KZ19*$Q19, 2), "")</f>
        <v/>
      </c>
      <c r="LI19" s="9">
        <f>IF(33&lt;=$G19, KZ19+LH19, "")</f>
        <v/>
      </c>
      <c r="LJ19" s="9">
        <f>IF(33&lt;=$G19, LD19+LH19, "")</f>
        <v/>
      </c>
      <c r="LK19" s="9">
        <f>IF(33&lt;=$G19, ($G19-33)*$N19, "")</f>
        <v/>
      </c>
      <c r="LL19" s="9">
        <f>IF(34&lt;=$G19, LG19, "")</f>
        <v/>
      </c>
      <c r="LM19" s="9">
        <f>IF(34&lt;=$G19, ROUND(LL19*$Q19, 2), "")</f>
        <v/>
      </c>
      <c r="LN19" s="9">
        <f>IF(34&lt;=$G19, $N19, "")</f>
        <v/>
      </c>
      <c r="LO19" s="9">
        <f>IF(34&lt;=$G19, LN19-LM19, "")</f>
        <v/>
      </c>
      <c r="LP19" s="9">
        <f>IF(34&lt;=$G19, LL19-LO19, "")</f>
        <v/>
      </c>
      <c r="LQ19" s="9">
        <f>IF(34&lt;=$G19, ROUND(LI19*$Q19, 2), "")</f>
        <v/>
      </c>
      <c r="LR19" s="9">
        <f>IF(34&lt;=$G19, LI19+LQ19, "")</f>
        <v/>
      </c>
      <c r="LS19" s="9">
        <f>IF(34&lt;=$G19, LM19+LQ19, "")</f>
        <v/>
      </c>
      <c r="LT19" s="9">
        <f>IF(34&lt;=$G19, ($G19-34)*$N19, "")</f>
        <v/>
      </c>
      <c r="LU19" s="9">
        <f>IF(35&lt;=$G19, LP19, "")</f>
        <v/>
      </c>
      <c r="LV19" s="9">
        <f>IF(35&lt;=$G19, ROUND(LU19*$Q19, 2), "")</f>
        <v/>
      </c>
      <c r="LW19" s="9">
        <f>IF(35&lt;=$G19, $N19, "")</f>
        <v/>
      </c>
      <c r="LX19" s="9">
        <f>IF(35&lt;=$G19, LW19-LV19, "")</f>
        <v/>
      </c>
      <c r="LY19" s="9">
        <f>IF(35&lt;=$G19, LU19-LX19, "")</f>
        <v/>
      </c>
      <c r="LZ19" s="9">
        <f>IF(35&lt;=$G19, ROUND(LR19*$Q19, 2), "")</f>
        <v/>
      </c>
      <c r="MA19" s="9">
        <f>IF(35&lt;=$G19, LR19+LZ19, "")</f>
        <v/>
      </c>
      <c r="MB19" s="9">
        <f>IF(35&lt;=$G19, LV19+LZ19, "")</f>
        <v/>
      </c>
      <c r="MC19" s="9">
        <f>IF(35&lt;=$G19, ($G19-35)*$N19, "")</f>
        <v/>
      </c>
      <c r="MD19" s="9">
        <f>IF(36&lt;=$G19, LY19, "")</f>
        <v/>
      </c>
      <c r="ME19" s="9">
        <f>IF(36&lt;=$G19, ROUND(MD19*$Q19, 2), "")</f>
        <v/>
      </c>
      <c r="MF19" s="9">
        <f>IF(36&lt;=$G19, $N19, "")</f>
        <v/>
      </c>
      <c r="MG19" s="9">
        <f>IF(36&lt;=$G19, MF19-ME19, "")</f>
        <v/>
      </c>
      <c r="MH19" s="9">
        <f>IF(36&lt;=$G19, MD19-MG19, "")</f>
        <v/>
      </c>
      <c r="MI19" s="9">
        <f>IF(36&lt;=$G19, ROUND(MA19*$Q19, 2), "")</f>
        <v/>
      </c>
      <c r="MJ19" s="9">
        <f>IF(36&lt;=$G19, MA19+MI19, "")</f>
        <v/>
      </c>
      <c r="MK19" s="9">
        <f>IF(36&lt;=$G19, ME19+MI19, "")</f>
        <v/>
      </c>
      <c r="ML19" s="9">
        <f>IF(36&lt;=$G19, ($G19-36)*$N19, "")</f>
        <v/>
      </c>
      <c r="MM19" s="9">
        <f>IF(37&lt;=$G19, MH19, "")</f>
        <v/>
      </c>
      <c r="MN19" s="9">
        <f>IF(37&lt;=$G19, ROUND(MM19*$Q19, 2), "")</f>
        <v/>
      </c>
      <c r="MO19" s="9">
        <f>IF(37&lt;=$G19, $N19, "")</f>
        <v/>
      </c>
      <c r="MP19" s="9">
        <f>IF(37&lt;=$G19, MO19-MN19, "")</f>
        <v/>
      </c>
      <c r="MQ19" s="9">
        <f>IF(37&lt;=$G19, MM19-MP19, "")</f>
        <v/>
      </c>
      <c r="MR19" s="9">
        <f>IF(37&lt;=$G19, ROUND(MJ19*$Q19, 2), "")</f>
        <v/>
      </c>
      <c r="MS19" s="9">
        <f>IF(37&lt;=$G19, MJ19+MR19, "")</f>
        <v/>
      </c>
      <c r="MT19" s="9">
        <f>IF(37&lt;=$G19, MN19+MR19, "")</f>
        <v/>
      </c>
      <c r="MU19" s="9">
        <f>IF(37&lt;=$G19, ($G19-37)*$N19, "")</f>
        <v/>
      </c>
      <c r="MV19" s="9">
        <f>IF(38&lt;=$G19, MQ19, "")</f>
        <v/>
      </c>
      <c r="MW19" s="9">
        <f>IF(38&lt;=$G19, ROUND(MV19*$Q19, 2), "")</f>
        <v/>
      </c>
      <c r="MX19" s="9">
        <f>IF(38&lt;=$G19, $N19, "")</f>
        <v/>
      </c>
      <c r="MY19" s="9">
        <f>IF(38&lt;=$G19, MX19-MW19, "")</f>
        <v/>
      </c>
      <c r="MZ19" s="9">
        <f>IF(38&lt;=$G19, MV19-MY19, "")</f>
        <v/>
      </c>
      <c r="NA19" s="9">
        <f>IF(38&lt;=$G19, ROUND(MS19*$Q19, 2), "")</f>
        <v/>
      </c>
      <c r="NB19" s="9">
        <f>IF(38&lt;=$G19, MS19+NA19, "")</f>
        <v/>
      </c>
      <c r="NC19" s="9">
        <f>IF(38&lt;=$G19, MW19+NA19, "")</f>
        <v/>
      </c>
      <c r="ND19" s="9">
        <f>IF(38&lt;=$G19, ($G19-38)*$N19, "")</f>
        <v/>
      </c>
      <c r="NE19" s="9">
        <f>IF(39&lt;=$G19, MZ19, "")</f>
        <v/>
      </c>
      <c r="NF19" s="9">
        <f>IF(39&lt;=$G19, ROUND(NE19*$Q19, 2), "")</f>
        <v/>
      </c>
      <c r="NG19" s="9">
        <f>IF(39&lt;=$G19, $N19, "")</f>
        <v/>
      </c>
      <c r="NH19" s="9">
        <f>IF(39&lt;=$G19, NG19-NF19, "")</f>
        <v/>
      </c>
      <c r="NI19" s="9">
        <f>IF(39&lt;=$G19, NE19-NH19, "")</f>
        <v/>
      </c>
      <c r="NJ19" s="9">
        <f>IF(39&lt;=$G19, ROUND(NB19*$Q19, 2), "")</f>
        <v/>
      </c>
      <c r="NK19" s="9">
        <f>IF(39&lt;=$G19, NB19+NJ19, "")</f>
        <v/>
      </c>
      <c r="NL19" s="9">
        <f>IF(39&lt;=$G19, NF19+NJ19, "")</f>
        <v/>
      </c>
      <c r="NM19" s="9">
        <f>IF(39&lt;=$G19, ($G19-39)*$N19, "")</f>
        <v/>
      </c>
      <c r="NN19" s="9">
        <f>IF(40&lt;=$G19, NI19, "")</f>
        <v/>
      </c>
      <c r="NO19" s="9">
        <f>IF(40&lt;=$G19, ROUND(NN19*$Q19, 2), "")</f>
        <v/>
      </c>
      <c r="NP19" s="9">
        <f>IF(40&lt;=$G19, $N19, "")</f>
        <v/>
      </c>
      <c r="NQ19" s="9">
        <f>IF(40&lt;=$G19, NP19-NO19, "")</f>
        <v/>
      </c>
      <c r="NR19" s="9">
        <f>IF(40&lt;=$G19, NN19-NQ19, "")</f>
        <v/>
      </c>
      <c r="NS19" s="9">
        <f>IF(40&lt;=$G19, ROUND(NK19*$Q19, 2), "")</f>
        <v/>
      </c>
      <c r="NT19" s="9">
        <f>IF(40&lt;=$G19, NK19+NS19, "")</f>
        <v/>
      </c>
      <c r="NU19" s="9">
        <f>IF(40&lt;=$G19, NO19+NS19, "")</f>
        <v/>
      </c>
      <c r="NV19" s="9">
        <f>IF(40&lt;=$G19, ($G19-40)*$N19, "")</f>
        <v/>
      </c>
      <c r="NW19" s="9">
        <f>IF(41&lt;=$G19, NR19, "")</f>
        <v/>
      </c>
      <c r="NX19" s="9">
        <f>IF(41&lt;=$G19, ROUND(NW19*$Q19, 2), "")</f>
        <v/>
      </c>
      <c r="NY19" s="9">
        <f>IF(41&lt;=$G19, $N19, "")</f>
        <v/>
      </c>
      <c r="NZ19" s="9">
        <f>IF(41&lt;=$G19, NY19-NX19, "")</f>
        <v/>
      </c>
      <c r="OA19" s="9">
        <f>IF(41&lt;=$G19, NW19-NZ19, "")</f>
        <v/>
      </c>
      <c r="OB19" s="9">
        <f>IF(41&lt;=$G19, ROUND(NT19*$Q19, 2), "")</f>
        <v/>
      </c>
      <c r="OC19" s="9">
        <f>IF(41&lt;=$G19, NT19+OB19, "")</f>
        <v/>
      </c>
      <c r="OD19" s="9">
        <f>IF(41&lt;=$G19, NX19+OB19, "")</f>
        <v/>
      </c>
      <c r="OE19" s="9">
        <f>IF(41&lt;=$G19, ($G19-41)*$N19, "")</f>
        <v/>
      </c>
      <c r="OF19" s="9">
        <f>IF(42&lt;=$G19, OA19, "")</f>
        <v/>
      </c>
      <c r="OG19" s="9">
        <f>IF(42&lt;=$G19, ROUND(OF19*$Q19, 2), "")</f>
        <v/>
      </c>
      <c r="OH19" s="9">
        <f>IF(42&lt;=$G19, $N19, "")</f>
        <v/>
      </c>
      <c r="OI19" s="9">
        <f>IF(42&lt;=$G19, OH19-OG19, "")</f>
        <v/>
      </c>
      <c r="OJ19" s="9">
        <f>IF(42&lt;=$G19, OF19-OI19, "")</f>
        <v/>
      </c>
      <c r="OK19" s="9">
        <f>IF(42&lt;=$G19, ROUND(OC19*$Q19, 2), "")</f>
        <v/>
      </c>
      <c r="OL19" s="9">
        <f>IF(42&lt;=$G19, OC19+OK19, "")</f>
        <v/>
      </c>
      <c r="OM19" s="9">
        <f>IF(42&lt;=$G19, OG19+OK19, "")</f>
        <v/>
      </c>
      <c r="ON19" s="9">
        <f>IF(42&lt;=$G19, ($G19-42)*$N19, "")</f>
        <v/>
      </c>
      <c r="OO19" s="9">
        <f>IF(43&lt;=$G19, OJ19, "")</f>
        <v/>
      </c>
      <c r="OP19" s="9">
        <f>IF(43&lt;=$G19, ROUND(OO19*$Q19, 2), "")</f>
        <v/>
      </c>
      <c r="OQ19" s="9">
        <f>IF(43&lt;=$G19, $N19, "")</f>
        <v/>
      </c>
      <c r="OR19" s="9">
        <f>IF(43&lt;=$G19, OQ19-OP19, "")</f>
        <v/>
      </c>
      <c r="OS19" s="9">
        <f>IF(43&lt;=$G19, OO19-OR19, "")</f>
        <v/>
      </c>
      <c r="OT19" s="9">
        <f>IF(43&lt;=$G19, ROUND(OL19*$Q19, 2), "")</f>
        <v/>
      </c>
      <c r="OU19" s="9">
        <f>IF(43&lt;=$G19, OL19+OT19, "")</f>
        <v/>
      </c>
      <c r="OV19" s="9">
        <f>IF(43&lt;=$G19, OP19+OT19, "")</f>
        <v/>
      </c>
      <c r="OW19" s="9">
        <f>IF(43&lt;=$G19, ($G19-43)*$N19, "")</f>
        <v/>
      </c>
      <c r="OX19" s="9">
        <f>IF(44&lt;=$G19, OS19, "")</f>
        <v/>
      </c>
      <c r="OY19" s="9">
        <f>IF(44&lt;=$G19, ROUND(OX19*$Q19, 2), "")</f>
        <v/>
      </c>
      <c r="OZ19" s="9">
        <f>IF(44&lt;=$G19, $N19, "")</f>
        <v/>
      </c>
      <c r="PA19" s="9">
        <f>IF(44&lt;=$G19, OZ19-OY19, "")</f>
        <v/>
      </c>
      <c r="PB19" s="9">
        <f>IF(44&lt;=$G19, OX19-PA19, "")</f>
        <v/>
      </c>
      <c r="PC19" s="9">
        <f>IF(44&lt;=$G19, ROUND(OU19*$Q19, 2), "")</f>
        <v/>
      </c>
      <c r="PD19" s="9">
        <f>IF(44&lt;=$G19, OU19+PC19, "")</f>
        <v/>
      </c>
      <c r="PE19" s="9">
        <f>IF(44&lt;=$G19, OY19+PC19, "")</f>
        <v/>
      </c>
      <c r="PF19" s="9">
        <f>IF(44&lt;=$G19, ($G19-44)*$N19, "")</f>
        <v/>
      </c>
      <c r="PG19" s="9">
        <f>IF(45&lt;=$G19, PB19, "")</f>
        <v/>
      </c>
      <c r="PH19" s="9">
        <f>IF(45&lt;=$G19, ROUND(PG19*$Q19, 2), "")</f>
        <v/>
      </c>
      <c r="PI19" s="9">
        <f>IF(45&lt;=$G19, $N19, "")</f>
        <v/>
      </c>
      <c r="PJ19" s="9">
        <f>IF(45&lt;=$G19, PI19-PH19, "")</f>
        <v/>
      </c>
      <c r="PK19" s="9">
        <f>IF(45&lt;=$G19, PG19-PJ19, "")</f>
        <v/>
      </c>
      <c r="PL19" s="9">
        <f>IF(45&lt;=$G19, ROUND(PD19*$Q19, 2), "")</f>
        <v/>
      </c>
      <c r="PM19" s="9">
        <f>IF(45&lt;=$G19, PD19+PL19, "")</f>
        <v/>
      </c>
      <c r="PN19" s="9">
        <f>IF(45&lt;=$G19, PH19+PL19, "")</f>
        <v/>
      </c>
      <c r="PO19" s="9">
        <f>IF(45&lt;=$G19, ($G19-45)*$N19, "")</f>
        <v/>
      </c>
      <c r="PP19" s="9">
        <f>IF(46&lt;=$G19, PK19, "")</f>
        <v/>
      </c>
      <c r="PQ19" s="9">
        <f>IF(46&lt;=$G19, ROUND(PP19*$Q19, 2), "")</f>
        <v/>
      </c>
      <c r="PR19" s="9">
        <f>IF(46&lt;=$G19, $N19, "")</f>
        <v/>
      </c>
      <c r="PS19" s="9">
        <f>IF(46&lt;=$G19, PR19-PQ19, "")</f>
        <v/>
      </c>
      <c r="PT19" s="9">
        <f>IF(46&lt;=$G19, PP19-PS19, "")</f>
        <v/>
      </c>
      <c r="PU19" s="9">
        <f>IF(46&lt;=$G19, ROUND(PM19*$Q19, 2), "")</f>
        <v/>
      </c>
      <c r="PV19" s="9">
        <f>IF(46&lt;=$G19, PM19+PU19, "")</f>
        <v/>
      </c>
      <c r="PW19" s="9">
        <f>IF(46&lt;=$G19, PQ19+PU19, "")</f>
        <v/>
      </c>
      <c r="PX19" s="9">
        <f>IF(46&lt;=$G19, ($G19-46)*$N19, "")</f>
        <v/>
      </c>
      <c r="PY19" s="9">
        <f>IF(47&lt;=$G19, PT19, "")</f>
        <v/>
      </c>
      <c r="PZ19" s="9">
        <f>IF(47&lt;=$G19, ROUND(PY19*$Q19, 2), "")</f>
        <v/>
      </c>
      <c r="QA19" s="9">
        <f>IF(47&lt;=$G19, $N19, "")</f>
        <v/>
      </c>
      <c r="QB19" s="9">
        <f>IF(47&lt;=$G19, QA19-PZ19, "")</f>
        <v/>
      </c>
      <c r="QC19" s="9">
        <f>IF(47&lt;=$G19, PY19-QB19, "")</f>
        <v/>
      </c>
      <c r="QD19" s="9">
        <f>IF(47&lt;=$G19, ROUND(PV19*$Q19, 2), "")</f>
        <v/>
      </c>
      <c r="QE19" s="9">
        <f>IF(47&lt;=$G19, PV19+QD19, "")</f>
        <v/>
      </c>
      <c r="QF19" s="9">
        <f>IF(47&lt;=$G19, PZ19+QD19, "")</f>
        <v/>
      </c>
      <c r="QG19" s="9">
        <f>IF(47&lt;=$G19, ($G19-47)*$N19, "")</f>
        <v/>
      </c>
      <c r="QH19" s="9">
        <f>IF(48&lt;=$G19, QC19, "")</f>
        <v/>
      </c>
      <c r="QI19" s="9">
        <f>IF(48&lt;=$G19, ROUND(QH19*$Q19, 2), "")</f>
        <v/>
      </c>
      <c r="QJ19" s="9">
        <f>IF(48&lt;=$G19, $N19, "")</f>
        <v/>
      </c>
      <c r="QK19" s="9">
        <f>IF(48&lt;=$G19, QJ19-QI19, "")</f>
        <v/>
      </c>
      <c r="QL19" s="9">
        <f>IF(48&lt;=$G19, QH19-QK19, "")</f>
        <v/>
      </c>
      <c r="QM19" s="9">
        <f>IF(48&lt;=$G19, ROUND(QE19*$Q19, 2), "")</f>
        <v/>
      </c>
      <c r="QN19" s="9">
        <f>IF(48&lt;=$G19, QE19+QM19, "")</f>
        <v/>
      </c>
      <c r="QO19" s="9">
        <f>IF(48&lt;=$G19, QI19+QM19, "")</f>
        <v/>
      </c>
      <c r="QP19" s="9">
        <f>IF(48&lt;=$G19, ($G19-48)*$N19, "")</f>
        <v/>
      </c>
    </row>
    <row r="20">
      <c r="A20" s="12" t="inlineStr">
        <is>
          <t>0524-0016</t>
        </is>
      </c>
      <c r="B20" s="13" t="inlineStr">
        <is>
          <t>Lider En Derecho De Via y Construcción SA DE CV</t>
        </is>
      </c>
      <c r="C20" s="13" t="inlineStr">
        <is>
          <t>Mitsubishi L200 GLX 2026</t>
        </is>
      </c>
      <c r="D20" s="12" t="inlineStr">
        <is>
          <t>ACTIVO</t>
        </is>
      </c>
      <c r="E20" s="12" t="inlineStr">
        <is>
          <t>2026-07-29</t>
        </is>
      </c>
      <c r="F20" s="12" t="inlineStr">
        <is>
          <t>2029-07-29</t>
        </is>
      </c>
      <c r="G20" s="14" t="n">
        <v>36</v>
      </c>
      <c r="H20" s="15" t="n">
        <v>515452.59</v>
      </c>
      <c r="I20" s="16" t="n">
        <v>0</v>
      </c>
      <c r="J20" s="15">
        <f>ROUND(H20*I20, 2)</f>
        <v/>
      </c>
      <c r="K20" s="15">
        <f>ROUND(H20-J20, 2)</f>
        <v/>
      </c>
      <c r="L20" s="16" t="n">
        <v>1</v>
      </c>
      <c r="M20" s="15">
        <f>ROUND(H20*L20, 2)</f>
        <v/>
      </c>
      <c r="N20" s="15" t="n">
        <v>20707.45</v>
      </c>
      <c r="O20" s="16" t="n">
        <v>0.2</v>
      </c>
      <c r="P20" s="15">
        <f>ROUND(H20*O20, 2)</f>
        <v/>
      </c>
      <c r="Q20" s="17" t="n">
        <v>0.02666187</v>
      </c>
      <c r="R20" s="17">
        <f>RATE(G20, -N20, K20, -P20)</f>
        <v/>
      </c>
      <c r="S20" s="17">
        <f>ROUND(Q20*12, 8)</f>
        <v/>
      </c>
      <c r="T20" s="17">
        <f>ROUND(((1+Q20)^12)-1, 8)</f>
        <v/>
      </c>
      <c r="U20" s="15">
        <f>ROUND(PV(Q20, G20, 0, -P20), 2)</f>
        <v/>
      </c>
      <c r="V20" s="15">
        <f>SUMIF($AA$4:$QP$4, "Interes_Leasing", AA20:QP20)</f>
        <v/>
      </c>
      <c r="W20" s="15">
        <f>SUMIF($AA$4:$QP$4, "Interes_Residual", AA20:QP20)</f>
        <v/>
      </c>
      <c r="X20" s="15">
        <f>ROUND(V20+W20, 2)</f>
        <v/>
      </c>
      <c r="Y20" s="15">
        <f>ROUND((N20*G20+P20+M20)-K20, 2)</f>
        <v/>
      </c>
      <c r="Z20" s="16">
        <f>ROUND(Y20/K20, 4)</f>
        <v/>
      </c>
      <c r="AA20" s="15">
        <f>IF(1&lt;=$G20, $K20, "")</f>
        <v/>
      </c>
      <c r="AB20" s="15">
        <f>IF(1&lt;=$G20, ROUND(AA20*$Q20, 2), "")</f>
        <v/>
      </c>
      <c r="AC20" s="15">
        <f>IF(1&lt;=$G20, $N20, "")</f>
        <v/>
      </c>
      <c r="AD20" s="15">
        <f>IF(1&lt;=$G20, AC20-AB20, "")</f>
        <v/>
      </c>
      <c r="AE20" s="15">
        <f>IF(1&lt;=$G20, AA20-AD20, "")</f>
        <v/>
      </c>
      <c r="AF20" s="15">
        <f>IF(1&lt;=$G20, ROUND($U20*$Q20, 2), "")</f>
        <v/>
      </c>
      <c r="AG20" s="15">
        <f>IF(1&lt;=$G20, $U20+AF20, "")</f>
        <v/>
      </c>
      <c r="AH20" s="15">
        <f>IF(1&lt;=$G20, AB20+AF20, "")</f>
        <v/>
      </c>
      <c r="AI20" s="15">
        <f>IF(1&lt;=$G20, ($G20-1)*$N20, "")</f>
        <v/>
      </c>
      <c r="AJ20" s="15">
        <f>IF(2&lt;=$G20, AE20, "")</f>
        <v/>
      </c>
      <c r="AK20" s="15">
        <f>IF(2&lt;=$G20, ROUND(AJ20*$Q20, 2), "")</f>
        <v/>
      </c>
      <c r="AL20" s="15">
        <f>IF(2&lt;=$G20, $N20, "")</f>
        <v/>
      </c>
      <c r="AM20" s="15">
        <f>IF(2&lt;=$G20, AL20-AK20, "")</f>
        <v/>
      </c>
      <c r="AN20" s="15">
        <f>IF(2&lt;=$G20, AJ20-AM20, "")</f>
        <v/>
      </c>
      <c r="AO20" s="15">
        <f>IF(2&lt;=$G20, ROUND(AG20*$Q20, 2), "")</f>
        <v/>
      </c>
      <c r="AP20" s="15">
        <f>IF(2&lt;=$G20, AG20+AO20, "")</f>
        <v/>
      </c>
      <c r="AQ20" s="15">
        <f>IF(2&lt;=$G20, AK20+AO20, "")</f>
        <v/>
      </c>
      <c r="AR20" s="15">
        <f>IF(2&lt;=$G20, ($G20-2)*$N20, "")</f>
        <v/>
      </c>
      <c r="AS20" s="15">
        <f>IF(3&lt;=$G20, AN20, "")</f>
        <v/>
      </c>
      <c r="AT20" s="15">
        <f>IF(3&lt;=$G20, ROUND(AS20*$Q20, 2), "")</f>
        <v/>
      </c>
      <c r="AU20" s="15">
        <f>IF(3&lt;=$G20, $N20, "")</f>
        <v/>
      </c>
      <c r="AV20" s="15">
        <f>IF(3&lt;=$G20, AU20-AT20, "")</f>
        <v/>
      </c>
      <c r="AW20" s="15">
        <f>IF(3&lt;=$G20, AS20-AV20, "")</f>
        <v/>
      </c>
      <c r="AX20" s="15">
        <f>IF(3&lt;=$G20, ROUND(AP20*$Q20, 2), "")</f>
        <v/>
      </c>
      <c r="AY20" s="15">
        <f>IF(3&lt;=$G20, AP20+AX20, "")</f>
        <v/>
      </c>
      <c r="AZ20" s="15">
        <f>IF(3&lt;=$G20, AT20+AX20, "")</f>
        <v/>
      </c>
      <c r="BA20" s="15">
        <f>IF(3&lt;=$G20, ($G20-3)*$N20, "")</f>
        <v/>
      </c>
      <c r="BB20" s="15">
        <f>IF(4&lt;=$G20, AW20, "")</f>
        <v/>
      </c>
      <c r="BC20" s="15">
        <f>IF(4&lt;=$G20, ROUND(BB20*$Q20, 2), "")</f>
        <v/>
      </c>
      <c r="BD20" s="15">
        <f>IF(4&lt;=$G20, $N20, "")</f>
        <v/>
      </c>
      <c r="BE20" s="15">
        <f>IF(4&lt;=$G20, BD20-BC20, "")</f>
        <v/>
      </c>
      <c r="BF20" s="15">
        <f>IF(4&lt;=$G20, BB20-BE20, "")</f>
        <v/>
      </c>
      <c r="BG20" s="15">
        <f>IF(4&lt;=$G20, ROUND(AY20*$Q20, 2), "")</f>
        <v/>
      </c>
      <c r="BH20" s="15">
        <f>IF(4&lt;=$G20, AY20+BG20, "")</f>
        <v/>
      </c>
      <c r="BI20" s="15">
        <f>IF(4&lt;=$G20, BC20+BG20, "")</f>
        <v/>
      </c>
      <c r="BJ20" s="15">
        <f>IF(4&lt;=$G20, ($G20-4)*$N20, "")</f>
        <v/>
      </c>
      <c r="BK20" s="15">
        <f>IF(5&lt;=$G20, BF20, "")</f>
        <v/>
      </c>
      <c r="BL20" s="15">
        <f>IF(5&lt;=$G20, ROUND(BK20*$Q20, 2), "")</f>
        <v/>
      </c>
      <c r="BM20" s="15">
        <f>IF(5&lt;=$G20, $N20, "")</f>
        <v/>
      </c>
      <c r="BN20" s="15">
        <f>IF(5&lt;=$G20, BM20-BL20, "")</f>
        <v/>
      </c>
      <c r="BO20" s="15">
        <f>IF(5&lt;=$G20, BK20-BN20, "")</f>
        <v/>
      </c>
      <c r="BP20" s="15">
        <f>IF(5&lt;=$G20, ROUND(BH20*$Q20, 2), "")</f>
        <v/>
      </c>
      <c r="BQ20" s="15">
        <f>IF(5&lt;=$G20, BH20+BP20, "")</f>
        <v/>
      </c>
      <c r="BR20" s="15">
        <f>IF(5&lt;=$G20, BL20+BP20, "")</f>
        <v/>
      </c>
      <c r="BS20" s="15">
        <f>IF(5&lt;=$G20, ($G20-5)*$N20, "")</f>
        <v/>
      </c>
      <c r="BT20" s="15">
        <f>IF(6&lt;=$G20, BO20, "")</f>
        <v/>
      </c>
      <c r="BU20" s="15">
        <f>IF(6&lt;=$G20, ROUND(BT20*$Q20, 2), "")</f>
        <v/>
      </c>
      <c r="BV20" s="15">
        <f>IF(6&lt;=$G20, $N20, "")</f>
        <v/>
      </c>
      <c r="BW20" s="15">
        <f>IF(6&lt;=$G20, BV20-BU20, "")</f>
        <v/>
      </c>
      <c r="BX20" s="15">
        <f>IF(6&lt;=$G20, BT20-BW20, "")</f>
        <v/>
      </c>
      <c r="BY20" s="15">
        <f>IF(6&lt;=$G20, ROUND(BQ20*$Q20, 2), "")</f>
        <v/>
      </c>
      <c r="BZ20" s="15">
        <f>IF(6&lt;=$G20, BQ20+BY20, "")</f>
        <v/>
      </c>
      <c r="CA20" s="15">
        <f>IF(6&lt;=$G20, BU20+BY20, "")</f>
        <v/>
      </c>
      <c r="CB20" s="15">
        <f>IF(6&lt;=$G20, ($G20-6)*$N20, "")</f>
        <v/>
      </c>
      <c r="CC20" s="15">
        <f>IF(7&lt;=$G20, BX20, "")</f>
        <v/>
      </c>
      <c r="CD20" s="15">
        <f>IF(7&lt;=$G20, ROUND(CC20*$Q20, 2), "")</f>
        <v/>
      </c>
      <c r="CE20" s="15">
        <f>IF(7&lt;=$G20, $N20, "")</f>
        <v/>
      </c>
      <c r="CF20" s="15">
        <f>IF(7&lt;=$G20, CE20-CD20, "")</f>
        <v/>
      </c>
      <c r="CG20" s="15">
        <f>IF(7&lt;=$G20, CC20-CF20, "")</f>
        <v/>
      </c>
      <c r="CH20" s="15">
        <f>IF(7&lt;=$G20, ROUND(BZ20*$Q20, 2), "")</f>
        <v/>
      </c>
      <c r="CI20" s="15">
        <f>IF(7&lt;=$G20, BZ20+CH20, "")</f>
        <v/>
      </c>
      <c r="CJ20" s="15">
        <f>IF(7&lt;=$G20, CD20+CH20, "")</f>
        <v/>
      </c>
      <c r="CK20" s="15">
        <f>IF(7&lt;=$G20, ($G20-7)*$N20, "")</f>
        <v/>
      </c>
      <c r="CL20" s="15">
        <f>IF(8&lt;=$G20, CG20, "")</f>
        <v/>
      </c>
      <c r="CM20" s="15">
        <f>IF(8&lt;=$G20, ROUND(CL20*$Q20, 2), "")</f>
        <v/>
      </c>
      <c r="CN20" s="15">
        <f>IF(8&lt;=$G20, $N20, "")</f>
        <v/>
      </c>
      <c r="CO20" s="15">
        <f>IF(8&lt;=$G20, CN20-CM20, "")</f>
        <v/>
      </c>
      <c r="CP20" s="15">
        <f>IF(8&lt;=$G20, CL20-CO20, "")</f>
        <v/>
      </c>
      <c r="CQ20" s="15">
        <f>IF(8&lt;=$G20, ROUND(CI20*$Q20, 2), "")</f>
        <v/>
      </c>
      <c r="CR20" s="15">
        <f>IF(8&lt;=$G20, CI20+CQ20, "")</f>
        <v/>
      </c>
      <c r="CS20" s="15">
        <f>IF(8&lt;=$G20, CM20+CQ20, "")</f>
        <v/>
      </c>
      <c r="CT20" s="15">
        <f>IF(8&lt;=$G20, ($G20-8)*$N20, "")</f>
        <v/>
      </c>
      <c r="CU20" s="15">
        <f>IF(9&lt;=$G20, CP20, "")</f>
        <v/>
      </c>
      <c r="CV20" s="15">
        <f>IF(9&lt;=$G20, ROUND(CU20*$Q20, 2), "")</f>
        <v/>
      </c>
      <c r="CW20" s="15">
        <f>IF(9&lt;=$G20, $N20, "")</f>
        <v/>
      </c>
      <c r="CX20" s="15">
        <f>IF(9&lt;=$G20, CW20-CV20, "")</f>
        <v/>
      </c>
      <c r="CY20" s="15">
        <f>IF(9&lt;=$G20, CU20-CX20, "")</f>
        <v/>
      </c>
      <c r="CZ20" s="15">
        <f>IF(9&lt;=$G20, ROUND(CR20*$Q20, 2), "")</f>
        <v/>
      </c>
      <c r="DA20" s="15">
        <f>IF(9&lt;=$G20, CR20+CZ20, "")</f>
        <v/>
      </c>
      <c r="DB20" s="15">
        <f>IF(9&lt;=$G20, CV20+CZ20, "")</f>
        <v/>
      </c>
      <c r="DC20" s="15">
        <f>IF(9&lt;=$G20, ($G20-9)*$N20, "")</f>
        <v/>
      </c>
      <c r="DD20" s="15">
        <f>IF(10&lt;=$G20, CY20, "")</f>
        <v/>
      </c>
      <c r="DE20" s="15">
        <f>IF(10&lt;=$G20, ROUND(DD20*$Q20, 2), "")</f>
        <v/>
      </c>
      <c r="DF20" s="15">
        <f>IF(10&lt;=$G20, $N20, "")</f>
        <v/>
      </c>
      <c r="DG20" s="15">
        <f>IF(10&lt;=$G20, DF20-DE20, "")</f>
        <v/>
      </c>
      <c r="DH20" s="15">
        <f>IF(10&lt;=$G20, DD20-DG20, "")</f>
        <v/>
      </c>
      <c r="DI20" s="15">
        <f>IF(10&lt;=$G20, ROUND(DA20*$Q20, 2), "")</f>
        <v/>
      </c>
      <c r="DJ20" s="15">
        <f>IF(10&lt;=$G20, DA20+DI20, "")</f>
        <v/>
      </c>
      <c r="DK20" s="15">
        <f>IF(10&lt;=$G20, DE20+DI20, "")</f>
        <v/>
      </c>
      <c r="DL20" s="15">
        <f>IF(10&lt;=$G20, ($G20-10)*$N20, "")</f>
        <v/>
      </c>
      <c r="DM20" s="15">
        <f>IF(11&lt;=$G20, DH20, "")</f>
        <v/>
      </c>
      <c r="DN20" s="15">
        <f>IF(11&lt;=$G20, ROUND(DM20*$Q20, 2), "")</f>
        <v/>
      </c>
      <c r="DO20" s="15">
        <f>IF(11&lt;=$G20, $N20, "")</f>
        <v/>
      </c>
      <c r="DP20" s="15">
        <f>IF(11&lt;=$G20, DO20-DN20, "")</f>
        <v/>
      </c>
      <c r="DQ20" s="15">
        <f>IF(11&lt;=$G20, DM20-DP20, "")</f>
        <v/>
      </c>
      <c r="DR20" s="15">
        <f>IF(11&lt;=$G20, ROUND(DJ20*$Q20, 2), "")</f>
        <v/>
      </c>
      <c r="DS20" s="15">
        <f>IF(11&lt;=$G20, DJ20+DR20, "")</f>
        <v/>
      </c>
      <c r="DT20" s="15">
        <f>IF(11&lt;=$G20, DN20+DR20, "")</f>
        <v/>
      </c>
      <c r="DU20" s="15">
        <f>IF(11&lt;=$G20, ($G20-11)*$N20, "")</f>
        <v/>
      </c>
      <c r="DV20" s="15">
        <f>IF(12&lt;=$G20, DQ20, "")</f>
        <v/>
      </c>
      <c r="DW20" s="15">
        <f>IF(12&lt;=$G20, ROUND(DV20*$Q20, 2), "")</f>
        <v/>
      </c>
      <c r="DX20" s="15">
        <f>IF(12&lt;=$G20, $N20, "")</f>
        <v/>
      </c>
      <c r="DY20" s="15">
        <f>IF(12&lt;=$G20, DX20-DW20, "")</f>
        <v/>
      </c>
      <c r="DZ20" s="15">
        <f>IF(12&lt;=$G20, DV20-DY20, "")</f>
        <v/>
      </c>
      <c r="EA20" s="15">
        <f>IF(12&lt;=$G20, ROUND(DS20*$Q20, 2), "")</f>
        <v/>
      </c>
      <c r="EB20" s="15">
        <f>IF(12&lt;=$G20, DS20+EA20, "")</f>
        <v/>
      </c>
      <c r="EC20" s="15">
        <f>IF(12&lt;=$G20, DW20+EA20, "")</f>
        <v/>
      </c>
      <c r="ED20" s="15">
        <f>IF(12&lt;=$G20, ($G20-12)*$N20, "")</f>
        <v/>
      </c>
      <c r="EE20" s="15">
        <f>IF(13&lt;=$G20, DZ20, "")</f>
        <v/>
      </c>
      <c r="EF20" s="15">
        <f>IF(13&lt;=$G20, ROUND(EE20*$Q20, 2), "")</f>
        <v/>
      </c>
      <c r="EG20" s="15">
        <f>IF(13&lt;=$G20, $N20, "")</f>
        <v/>
      </c>
      <c r="EH20" s="15">
        <f>IF(13&lt;=$G20, EG20-EF20, "")</f>
        <v/>
      </c>
      <c r="EI20" s="15">
        <f>IF(13&lt;=$G20, EE20-EH20, "")</f>
        <v/>
      </c>
      <c r="EJ20" s="15">
        <f>IF(13&lt;=$G20, ROUND(EB20*$Q20, 2), "")</f>
        <v/>
      </c>
      <c r="EK20" s="15">
        <f>IF(13&lt;=$G20, EB20+EJ20, "")</f>
        <v/>
      </c>
      <c r="EL20" s="15">
        <f>IF(13&lt;=$G20, EF20+EJ20, "")</f>
        <v/>
      </c>
      <c r="EM20" s="15">
        <f>IF(13&lt;=$G20, ($G20-13)*$N20, "")</f>
        <v/>
      </c>
      <c r="EN20" s="15">
        <f>IF(14&lt;=$G20, EI20, "")</f>
        <v/>
      </c>
      <c r="EO20" s="15">
        <f>IF(14&lt;=$G20, ROUND(EN20*$Q20, 2), "")</f>
        <v/>
      </c>
      <c r="EP20" s="15">
        <f>IF(14&lt;=$G20, $N20, "")</f>
        <v/>
      </c>
      <c r="EQ20" s="15">
        <f>IF(14&lt;=$G20, EP20-EO20, "")</f>
        <v/>
      </c>
      <c r="ER20" s="15">
        <f>IF(14&lt;=$G20, EN20-EQ20, "")</f>
        <v/>
      </c>
      <c r="ES20" s="15">
        <f>IF(14&lt;=$G20, ROUND(EK20*$Q20, 2), "")</f>
        <v/>
      </c>
      <c r="ET20" s="15">
        <f>IF(14&lt;=$G20, EK20+ES20, "")</f>
        <v/>
      </c>
      <c r="EU20" s="15">
        <f>IF(14&lt;=$G20, EO20+ES20, "")</f>
        <v/>
      </c>
      <c r="EV20" s="15">
        <f>IF(14&lt;=$G20, ($G20-14)*$N20, "")</f>
        <v/>
      </c>
      <c r="EW20" s="15">
        <f>IF(15&lt;=$G20, ER20, "")</f>
        <v/>
      </c>
      <c r="EX20" s="15">
        <f>IF(15&lt;=$G20, ROUND(EW20*$Q20, 2), "")</f>
        <v/>
      </c>
      <c r="EY20" s="15">
        <f>IF(15&lt;=$G20, $N20, "")</f>
        <v/>
      </c>
      <c r="EZ20" s="15">
        <f>IF(15&lt;=$G20, EY20-EX20, "")</f>
        <v/>
      </c>
      <c r="FA20" s="15">
        <f>IF(15&lt;=$G20, EW20-EZ20, "")</f>
        <v/>
      </c>
      <c r="FB20" s="15">
        <f>IF(15&lt;=$G20, ROUND(ET20*$Q20, 2), "")</f>
        <v/>
      </c>
      <c r="FC20" s="15">
        <f>IF(15&lt;=$G20, ET20+FB20, "")</f>
        <v/>
      </c>
      <c r="FD20" s="15">
        <f>IF(15&lt;=$G20, EX20+FB20, "")</f>
        <v/>
      </c>
      <c r="FE20" s="15">
        <f>IF(15&lt;=$G20, ($G20-15)*$N20, "")</f>
        <v/>
      </c>
      <c r="FF20" s="15">
        <f>IF(16&lt;=$G20, FA20, "")</f>
        <v/>
      </c>
      <c r="FG20" s="15">
        <f>IF(16&lt;=$G20, ROUND(FF20*$Q20, 2), "")</f>
        <v/>
      </c>
      <c r="FH20" s="15">
        <f>IF(16&lt;=$G20, $N20, "")</f>
        <v/>
      </c>
      <c r="FI20" s="15">
        <f>IF(16&lt;=$G20, FH20-FG20, "")</f>
        <v/>
      </c>
      <c r="FJ20" s="15">
        <f>IF(16&lt;=$G20, FF20-FI20, "")</f>
        <v/>
      </c>
      <c r="FK20" s="15">
        <f>IF(16&lt;=$G20, ROUND(FC20*$Q20, 2), "")</f>
        <v/>
      </c>
      <c r="FL20" s="15">
        <f>IF(16&lt;=$G20, FC20+FK20, "")</f>
        <v/>
      </c>
      <c r="FM20" s="15">
        <f>IF(16&lt;=$G20, FG20+FK20, "")</f>
        <v/>
      </c>
      <c r="FN20" s="15">
        <f>IF(16&lt;=$G20, ($G20-16)*$N20, "")</f>
        <v/>
      </c>
      <c r="FO20" s="15">
        <f>IF(17&lt;=$G20, FJ20, "")</f>
        <v/>
      </c>
      <c r="FP20" s="15">
        <f>IF(17&lt;=$G20, ROUND(FO20*$Q20, 2), "")</f>
        <v/>
      </c>
      <c r="FQ20" s="15">
        <f>IF(17&lt;=$G20, $N20, "")</f>
        <v/>
      </c>
      <c r="FR20" s="15">
        <f>IF(17&lt;=$G20, FQ20-FP20, "")</f>
        <v/>
      </c>
      <c r="FS20" s="15">
        <f>IF(17&lt;=$G20, FO20-FR20, "")</f>
        <v/>
      </c>
      <c r="FT20" s="15">
        <f>IF(17&lt;=$G20, ROUND(FL20*$Q20, 2), "")</f>
        <v/>
      </c>
      <c r="FU20" s="15">
        <f>IF(17&lt;=$G20, FL20+FT20, "")</f>
        <v/>
      </c>
      <c r="FV20" s="15">
        <f>IF(17&lt;=$G20, FP20+FT20, "")</f>
        <v/>
      </c>
      <c r="FW20" s="15">
        <f>IF(17&lt;=$G20, ($G20-17)*$N20, "")</f>
        <v/>
      </c>
      <c r="FX20" s="15">
        <f>IF(18&lt;=$G20, FS20, "")</f>
        <v/>
      </c>
      <c r="FY20" s="15">
        <f>IF(18&lt;=$G20, ROUND(FX20*$Q20, 2), "")</f>
        <v/>
      </c>
      <c r="FZ20" s="15">
        <f>IF(18&lt;=$G20, $N20, "")</f>
        <v/>
      </c>
      <c r="GA20" s="15">
        <f>IF(18&lt;=$G20, FZ20-FY20, "")</f>
        <v/>
      </c>
      <c r="GB20" s="15">
        <f>IF(18&lt;=$G20, FX20-GA20, "")</f>
        <v/>
      </c>
      <c r="GC20" s="15">
        <f>IF(18&lt;=$G20, ROUND(FU20*$Q20, 2), "")</f>
        <v/>
      </c>
      <c r="GD20" s="15">
        <f>IF(18&lt;=$G20, FU20+GC20, "")</f>
        <v/>
      </c>
      <c r="GE20" s="15">
        <f>IF(18&lt;=$G20, FY20+GC20, "")</f>
        <v/>
      </c>
      <c r="GF20" s="15">
        <f>IF(18&lt;=$G20, ($G20-18)*$N20, "")</f>
        <v/>
      </c>
      <c r="GG20" s="15">
        <f>IF(19&lt;=$G20, GB20, "")</f>
        <v/>
      </c>
      <c r="GH20" s="15">
        <f>IF(19&lt;=$G20, ROUND(GG20*$Q20, 2), "")</f>
        <v/>
      </c>
      <c r="GI20" s="15">
        <f>IF(19&lt;=$G20, $N20, "")</f>
        <v/>
      </c>
      <c r="GJ20" s="15">
        <f>IF(19&lt;=$G20, GI20-GH20, "")</f>
        <v/>
      </c>
      <c r="GK20" s="15">
        <f>IF(19&lt;=$G20, GG20-GJ20, "")</f>
        <v/>
      </c>
      <c r="GL20" s="15">
        <f>IF(19&lt;=$G20, ROUND(GD20*$Q20, 2), "")</f>
        <v/>
      </c>
      <c r="GM20" s="15">
        <f>IF(19&lt;=$G20, GD20+GL20, "")</f>
        <v/>
      </c>
      <c r="GN20" s="15">
        <f>IF(19&lt;=$G20, GH20+GL20, "")</f>
        <v/>
      </c>
      <c r="GO20" s="15">
        <f>IF(19&lt;=$G20, ($G20-19)*$N20, "")</f>
        <v/>
      </c>
      <c r="GP20" s="15">
        <f>IF(20&lt;=$G20, GK20, "")</f>
        <v/>
      </c>
      <c r="GQ20" s="15">
        <f>IF(20&lt;=$G20, ROUND(GP20*$Q20, 2), "")</f>
        <v/>
      </c>
      <c r="GR20" s="15">
        <f>IF(20&lt;=$G20, $N20, "")</f>
        <v/>
      </c>
      <c r="GS20" s="15">
        <f>IF(20&lt;=$G20, GR20-GQ20, "")</f>
        <v/>
      </c>
      <c r="GT20" s="15">
        <f>IF(20&lt;=$G20, GP20-GS20, "")</f>
        <v/>
      </c>
      <c r="GU20" s="15">
        <f>IF(20&lt;=$G20, ROUND(GM20*$Q20, 2), "")</f>
        <v/>
      </c>
      <c r="GV20" s="15">
        <f>IF(20&lt;=$G20, GM20+GU20, "")</f>
        <v/>
      </c>
      <c r="GW20" s="15">
        <f>IF(20&lt;=$G20, GQ20+GU20, "")</f>
        <v/>
      </c>
      <c r="GX20" s="15">
        <f>IF(20&lt;=$G20, ($G20-20)*$N20, "")</f>
        <v/>
      </c>
      <c r="GY20" s="15">
        <f>IF(21&lt;=$G20, GT20, "")</f>
        <v/>
      </c>
      <c r="GZ20" s="15">
        <f>IF(21&lt;=$G20, ROUND(GY20*$Q20, 2), "")</f>
        <v/>
      </c>
      <c r="HA20" s="15">
        <f>IF(21&lt;=$G20, $N20, "")</f>
        <v/>
      </c>
      <c r="HB20" s="15">
        <f>IF(21&lt;=$G20, HA20-GZ20, "")</f>
        <v/>
      </c>
      <c r="HC20" s="15">
        <f>IF(21&lt;=$G20, GY20-HB20, "")</f>
        <v/>
      </c>
      <c r="HD20" s="15">
        <f>IF(21&lt;=$G20, ROUND(GV20*$Q20, 2), "")</f>
        <v/>
      </c>
      <c r="HE20" s="15">
        <f>IF(21&lt;=$G20, GV20+HD20, "")</f>
        <v/>
      </c>
      <c r="HF20" s="15">
        <f>IF(21&lt;=$G20, GZ20+HD20, "")</f>
        <v/>
      </c>
      <c r="HG20" s="15">
        <f>IF(21&lt;=$G20, ($G20-21)*$N20, "")</f>
        <v/>
      </c>
      <c r="HH20" s="15">
        <f>IF(22&lt;=$G20, HC20, "")</f>
        <v/>
      </c>
      <c r="HI20" s="15">
        <f>IF(22&lt;=$G20, ROUND(HH20*$Q20, 2), "")</f>
        <v/>
      </c>
      <c r="HJ20" s="15">
        <f>IF(22&lt;=$G20, $N20, "")</f>
        <v/>
      </c>
      <c r="HK20" s="15">
        <f>IF(22&lt;=$G20, HJ20-HI20, "")</f>
        <v/>
      </c>
      <c r="HL20" s="15">
        <f>IF(22&lt;=$G20, HH20-HK20, "")</f>
        <v/>
      </c>
      <c r="HM20" s="15">
        <f>IF(22&lt;=$G20, ROUND(HE20*$Q20, 2), "")</f>
        <v/>
      </c>
      <c r="HN20" s="15">
        <f>IF(22&lt;=$G20, HE20+HM20, "")</f>
        <v/>
      </c>
      <c r="HO20" s="15">
        <f>IF(22&lt;=$G20, HI20+HM20, "")</f>
        <v/>
      </c>
      <c r="HP20" s="15">
        <f>IF(22&lt;=$G20, ($G20-22)*$N20, "")</f>
        <v/>
      </c>
      <c r="HQ20" s="15">
        <f>IF(23&lt;=$G20, HL20, "")</f>
        <v/>
      </c>
      <c r="HR20" s="15">
        <f>IF(23&lt;=$G20, ROUND(HQ20*$Q20, 2), "")</f>
        <v/>
      </c>
      <c r="HS20" s="15">
        <f>IF(23&lt;=$G20, $N20, "")</f>
        <v/>
      </c>
      <c r="HT20" s="15">
        <f>IF(23&lt;=$G20, HS20-HR20, "")</f>
        <v/>
      </c>
      <c r="HU20" s="15">
        <f>IF(23&lt;=$G20, HQ20-HT20, "")</f>
        <v/>
      </c>
      <c r="HV20" s="15">
        <f>IF(23&lt;=$G20, ROUND(HN20*$Q20, 2), "")</f>
        <v/>
      </c>
      <c r="HW20" s="15">
        <f>IF(23&lt;=$G20, HN20+HV20, "")</f>
        <v/>
      </c>
      <c r="HX20" s="15">
        <f>IF(23&lt;=$G20, HR20+HV20, "")</f>
        <v/>
      </c>
      <c r="HY20" s="15">
        <f>IF(23&lt;=$G20, ($G20-23)*$N20, "")</f>
        <v/>
      </c>
      <c r="HZ20" s="15">
        <f>IF(24&lt;=$G20, HU20, "")</f>
        <v/>
      </c>
      <c r="IA20" s="15">
        <f>IF(24&lt;=$G20, ROUND(HZ20*$Q20, 2), "")</f>
        <v/>
      </c>
      <c r="IB20" s="15">
        <f>IF(24&lt;=$G20, $N20, "")</f>
        <v/>
      </c>
      <c r="IC20" s="15">
        <f>IF(24&lt;=$G20, IB20-IA20, "")</f>
        <v/>
      </c>
      <c r="ID20" s="15">
        <f>IF(24&lt;=$G20, HZ20-IC20, "")</f>
        <v/>
      </c>
      <c r="IE20" s="15">
        <f>IF(24&lt;=$G20, ROUND(HW20*$Q20, 2), "")</f>
        <v/>
      </c>
      <c r="IF20" s="15">
        <f>IF(24&lt;=$G20, HW20+IE20, "")</f>
        <v/>
      </c>
      <c r="IG20" s="15">
        <f>IF(24&lt;=$G20, IA20+IE20, "")</f>
        <v/>
      </c>
      <c r="IH20" s="15">
        <f>IF(24&lt;=$G20, ($G20-24)*$N20, "")</f>
        <v/>
      </c>
      <c r="II20" s="15">
        <f>IF(25&lt;=$G20, ID20, "")</f>
        <v/>
      </c>
      <c r="IJ20" s="15">
        <f>IF(25&lt;=$G20, ROUND(II20*$Q20, 2), "")</f>
        <v/>
      </c>
      <c r="IK20" s="15">
        <f>IF(25&lt;=$G20, $N20, "")</f>
        <v/>
      </c>
      <c r="IL20" s="15">
        <f>IF(25&lt;=$G20, IK20-IJ20, "")</f>
        <v/>
      </c>
      <c r="IM20" s="15">
        <f>IF(25&lt;=$G20, II20-IL20, "")</f>
        <v/>
      </c>
      <c r="IN20" s="15">
        <f>IF(25&lt;=$G20, ROUND(IF20*$Q20, 2), "")</f>
        <v/>
      </c>
      <c r="IO20" s="15">
        <f>IF(25&lt;=$G20, IF20+IN20, "")</f>
        <v/>
      </c>
      <c r="IP20" s="15">
        <f>IF(25&lt;=$G20, IJ20+IN20, "")</f>
        <v/>
      </c>
      <c r="IQ20" s="15">
        <f>IF(25&lt;=$G20, ($G20-25)*$N20, "")</f>
        <v/>
      </c>
      <c r="IR20" s="15">
        <f>IF(26&lt;=$G20, IM20, "")</f>
        <v/>
      </c>
      <c r="IS20" s="15">
        <f>IF(26&lt;=$G20, ROUND(IR20*$Q20, 2), "")</f>
        <v/>
      </c>
      <c r="IT20" s="15">
        <f>IF(26&lt;=$G20, $N20, "")</f>
        <v/>
      </c>
      <c r="IU20" s="15">
        <f>IF(26&lt;=$G20, IT20-IS20, "")</f>
        <v/>
      </c>
      <c r="IV20" s="15">
        <f>IF(26&lt;=$G20, IR20-IU20, "")</f>
        <v/>
      </c>
      <c r="IW20" s="15">
        <f>IF(26&lt;=$G20, ROUND(IO20*$Q20, 2), "")</f>
        <v/>
      </c>
      <c r="IX20" s="15">
        <f>IF(26&lt;=$G20, IO20+IW20, "")</f>
        <v/>
      </c>
      <c r="IY20" s="15">
        <f>IF(26&lt;=$G20, IS20+IW20, "")</f>
        <v/>
      </c>
      <c r="IZ20" s="15">
        <f>IF(26&lt;=$G20, ($G20-26)*$N20, "")</f>
        <v/>
      </c>
      <c r="JA20" s="15">
        <f>IF(27&lt;=$G20, IV20, "")</f>
        <v/>
      </c>
      <c r="JB20" s="15">
        <f>IF(27&lt;=$G20, ROUND(JA20*$Q20, 2), "")</f>
        <v/>
      </c>
      <c r="JC20" s="15">
        <f>IF(27&lt;=$G20, $N20, "")</f>
        <v/>
      </c>
      <c r="JD20" s="15">
        <f>IF(27&lt;=$G20, JC20-JB20, "")</f>
        <v/>
      </c>
      <c r="JE20" s="15">
        <f>IF(27&lt;=$G20, JA20-JD20, "")</f>
        <v/>
      </c>
      <c r="JF20" s="15">
        <f>IF(27&lt;=$G20, ROUND(IX20*$Q20, 2), "")</f>
        <v/>
      </c>
      <c r="JG20" s="15">
        <f>IF(27&lt;=$G20, IX20+JF20, "")</f>
        <v/>
      </c>
      <c r="JH20" s="15">
        <f>IF(27&lt;=$G20, JB20+JF20, "")</f>
        <v/>
      </c>
      <c r="JI20" s="15">
        <f>IF(27&lt;=$G20, ($G20-27)*$N20, "")</f>
        <v/>
      </c>
      <c r="JJ20" s="15">
        <f>IF(28&lt;=$G20, JE20, "")</f>
        <v/>
      </c>
      <c r="JK20" s="15">
        <f>IF(28&lt;=$G20, ROUND(JJ20*$Q20, 2), "")</f>
        <v/>
      </c>
      <c r="JL20" s="15">
        <f>IF(28&lt;=$G20, $N20, "")</f>
        <v/>
      </c>
      <c r="JM20" s="15">
        <f>IF(28&lt;=$G20, JL20-JK20, "")</f>
        <v/>
      </c>
      <c r="JN20" s="15">
        <f>IF(28&lt;=$G20, JJ20-JM20, "")</f>
        <v/>
      </c>
      <c r="JO20" s="15">
        <f>IF(28&lt;=$G20, ROUND(JG20*$Q20, 2), "")</f>
        <v/>
      </c>
      <c r="JP20" s="15">
        <f>IF(28&lt;=$G20, JG20+JO20, "")</f>
        <v/>
      </c>
      <c r="JQ20" s="15">
        <f>IF(28&lt;=$G20, JK20+JO20, "")</f>
        <v/>
      </c>
      <c r="JR20" s="15">
        <f>IF(28&lt;=$G20, ($G20-28)*$N20, "")</f>
        <v/>
      </c>
      <c r="JS20" s="15">
        <f>IF(29&lt;=$G20, JN20, "")</f>
        <v/>
      </c>
      <c r="JT20" s="15">
        <f>IF(29&lt;=$G20, ROUND(JS20*$Q20, 2), "")</f>
        <v/>
      </c>
      <c r="JU20" s="15">
        <f>IF(29&lt;=$G20, $N20, "")</f>
        <v/>
      </c>
      <c r="JV20" s="15">
        <f>IF(29&lt;=$G20, JU20-JT20, "")</f>
        <v/>
      </c>
      <c r="JW20" s="15">
        <f>IF(29&lt;=$G20, JS20-JV20, "")</f>
        <v/>
      </c>
      <c r="JX20" s="15">
        <f>IF(29&lt;=$G20, ROUND(JP20*$Q20, 2), "")</f>
        <v/>
      </c>
      <c r="JY20" s="15">
        <f>IF(29&lt;=$G20, JP20+JX20, "")</f>
        <v/>
      </c>
      <c r="JZ20" s="15">
        <f>IF(29&lt;=$G20, JT20+JX20, "")</f>
        <v/>
      </c>
      <c r="KA20" s="15">
        <f>IF(29&lt;=$G20, ($G20-29)*$N20, "")</f>
        <v/>
      </c>
      <c r="KB20" s="15">
        <f>IF(30&lt;=$G20, JW20, "")</f>
        <v/>
      </c>
      <c r="KC20" s="15">
        <f>IF(30&lt;=$G20, ROUND(KB20*$Q20, 2), "")</f>
        <v/>
      </c>
      <c r="KD20" s="15">
        <f>IF(30&lt;=$G20, $N20, "")</f>
        <v/>
      </c>
      <c r="KE20" s="15">
        <f>IF(30&lt;=$G20, KD20-KC20, "")</f>
        <v/>
      </c>
      <c r="KF20" s="15">
        <f>IF(30&lt;=$G20, KB20-KE20, "")</f>
        <v/>
      </c>
      <c r="KG20" s="15">
        <f>IF(30&lt;=$G20, ROUND(JY20*$Q20, 2), "")</f>
        <v/>
      </c>
      <c r="KH20" s="15">
        <f>IF(30&lt;=$G20, JY20+KG20, "")</f>
        <v/>
      </c>
      <c r="KI20" s="15">
        <f>IF(30&lt;=$G20, KC20+KG20, "")</f>
        <v/>
      </c>
      <c r="KJ20" s="15">
        <f>IF(30&lt;=$G20, ($G20-30)*$N20, "")</f>
        <v/>
      </c>
      <c r="KK20" s="15">
        <f>IF(31&lt;=$G20, KF20, "")</f>
        <v/>
      </c>
      <c r="KL20" s="15">
        <f>IF(31&lt;=$G20, ROUND(KK20*$Q20, 2), "")</f>
        <v/>
      </c>
      <c r="KM20" s="15">
        <f>IF(31&lt;=$G20, $N20, "")</f>
        <v/>
      </c>
      <c r="KN20" s="15">
        <f>IF(31&lt;=$G20, KM20-KL20, "")</f>
        <v/>
      </c>
      <c r="KO20" s="15">
        <f>IF(31&lt;=$G20, KK20-KN20, "")</f>
        <v/>
      </c>
      <c r="KP20" s="15">
        <f>IF(31&lt;=$G20, ROUND(KH20*$Q20, 2), "")</f>
        <v/>
      </c>
      <c r="KQ20" s="15">
        <f>IF(31&lt;=$G20, KH20+KP20, "")</f>
        <v/>
      </c>
      <c r="KR20" s="15">
        <f>IF(31&lt;=$G20, KL20+KP20, "")</f>
        <v/>
      </c>
      <c r="KS20" s="15">
        <f>IF(31&lt;=$G20, ($G20-31)*$N20, "")</f>
        <v/>
      </c>
      <c r="KT20" s="15">
        <f>IF(32&lt;=$G20, KO20, "")</f>
        <v/>
      </c>
      <c r="KU20" s="15">
        <f>IF(32&lt;=$G20, ROUND(KT20*$Q20, 2), "")</f>
        <v/>
      </c>
      <c r="KV20" s="15">
        <f>IF(32&lt;=$G20, $N20, "")</f>
        <v/>
      </c>
      <c r="KW20" s="15">
        <f>IF(32&lt;=$G20, KV20-KU20, "")</f>
        <v/>
      </c>
      <c r="KX20" s="15">
        <f>IF(32&lt;=$G20, KT20-KW20, "")</f>
        <v/>
      </c>
      <c r="KY20" s="15">
        <f>IF(32&lt;=$G20, ROUND(KQ20*$Q20, 2), "")</f>
        <v/>
      </c>
      <c r="KZ20" s="15">
        <f>IF(32&lt;=$G20, KQ20+KY20, "")</f>
        <v/>
      </c>
      <c r="LA20" s="15">
        <f>IF(32&lt;=$G20, KU20+KY20, "")</f>
        <v/>
      </c>
      <c r="LB20" s="15">
        <f>IF(32&lt;=$G20, ($G20-32)*$N20, "")</f>
        <v/>
      </c>
      <c r="LC20" s="15">
        <f>IF(33&lt;=$G20, KX20, "")</f>
        <v/>
      </c>
      <c r="LD20" s="15">
        <f>IF(33&lt;=$G20, ROUND(LC20*$Q20, 2), "")</f>
        <v/>
      </c>
      <c r="LE20" s="15">
        <f>IF(33&lt;=$G20, $N20, "")</f>
        <v/>
      </c>
      <c r="LF20" s="15">
        <f>IF(33&lt;=$G20, LE20-LD20, "")</f>
        <v/>
      </c>
      <c r="LG20" s="15">
        <f>IF(33&lt;=$G20, LC20-LF20, "")</f>
        <v/>
      </c>
      <c r="LH20" s="15">
        <f>IF(33&lt;=$G20, ROUND(KZ20*$Q20, 2), "")</f>
        <v/>
      </c>
      <c r="LI20" s="15">
        <f>IF(33&lt;=$G20, KZ20+LH20, "")</f>
        <v/>
      </c>
      <c r="LJ20" s="15">
        <f>IF(33&lt;=$G20, LD20+LH20, "")</f>
        <v/>
      </c>
      <c r="LK20" s="15">
        <f>IF(33&lt;=$G20, ($G20-33)*$N20, "")</f>
        <v/>
      </c>
      <c r="LL20" s="15">
        <f>IF(34&lt;=$G20, LG20, "")</f>
        <v/>
      </c>
      <c r="LM20" s="15">
        <f>IF(34&lt;=$G20, ROUND(LL20*$Q20, 2), "")</f>
        <v/>
      </c>
      <c r="LN20" s="15">
        <f>IF(34&lt;=$G20, $N20, "")</f>
        <v/>
      </c>
      <c r="LO20" s="15">
        <f>IF(34&lt;=$G20, LN20-LM20, "")</f>
        <v/>
      </c>
      <c r="LP20" s="15">
        <f>IF(34&lt;=$G20, LL20-LO20, "")</f>
        <v/>
      </c>
      <c r="LQ20" s="15">
        <f>IF(34&lt;=$G20, ROUND(LI20*$Q20, 2), "")</f>
        <v/>
      </c>
      <c r="LR20" s="15">
        <f>IF(34&lt;=$G20, LI20+LQ20, "")</f>
        <v/>
      </c>
      <c r="LS20" s="15">
        <f>IF(34&lt;=$G20, LM20+LQ20, "")</f>
        <v/>
      </c>
      <c r="LT20" s="15">
        <f>IF(34&lt;=$G20, ($G20-34)*$N20, "")</f>
        <v/>
      </c>
      <c r="LU20" s="15">
        <f>IF(35&lt;=$G20, LP20, "")</f>
        <v/>
      </c>
      <c r="LV20" s="15">
        <f>IF(35&lt;=$G20, ROUND(LU20*$Q20, 2), "")</f>
        <v/>
      </c>
      <c r="LW20" s="15">
        <f>IF(35&lt;=$G20, $N20, "")</f>
        <v/>
      </c>
      <c r="LX20" s="15">
        <f>IF(35&lt;=$G20, LW20-LV20, "")</f>
        <v/>
      </c>
      <c r="LY20" s="15">
        <f>IF(35&lt;=$G20, LU20-LX20, "")</f>
        <v/>
      </c>
      <c r="LZ20" s="15">
        <f>IF(35&lt;=$G20, ROUND(LR20*$Q20, 2), "")</f>
        <v/>
      </c>
      <c r="MA20" s="15">
        <f>IF(35&lt;=$G20, LR20+LZ20, "")</f>
        <v/>
      </c>
      <c r="MB20" s="15">
        <f>IF(35&lt;=$G20, LV20+LZ20, "")</f>
        <v/>
      </c>
      <c r="MC20" s="15">
        <f>IF(35&lt;=$G20, ($G20-35)*$N20, "")</f>
        <v/>
      </c>
      <c r="MD20" s="15">
        <f>IF(36&lt;=$G20, LY20, "")</f>
        <v/>
      </c>
      <c r="ME20" s="15">
        <f>IF(36&lt;=$G20, ROUND(MD20*$Q20, 2), "")</f>
        <v/>
      </c>
      <c r="MF20" s="15">
        <f>IF(36&lt;=$G20, $N20, "")</f>
        <v/>
      </c>
      <c r="MG20" s="15">
        <f>IF(36&lt;=$G20, MF20-ME20, "")</f>
        <v/>
      </c>
      <c r="MH20" s="15">
        <f>IF(36&lt;=$G20, MD20-MG20, "")</f>
        <v/>
      </c>
      <c r="MI20" s="15">
        <f>IF(36&lt;=$G20, ROUND(MA20*$Q20, 2), "")</f>
        <v/>
      </c>
      <c r="MJ20" s="15">
        <f>IF(36&lt;=$G20, MA20+MI20, "")</f>
        <v/>
      </c>
      <c r="MK20" s="15">
        <f>IF(36&lt;=$G20, ME20+MI20, "")</f>
        <v/>
      </c>
      <c r="ML20" s="15">
        <f>IF(36&lt;=$G20, ($G20-36)*$N20, "")</f>
        <v/>
      </c>
      <c r="MM20" s="15">
        <f>IF(37&lt;=$G20, MH20, "")</f>
        <v/>
      </c>
      <c r="MN20" s="15">
        <f>IF(37&lt;=$G20, ROUND(MM20*$Q20, 2), "")</f>
        <v/>
      </c>
      <c r="MO20" s="15">
        <f>IF(37&lt;=$G20, $N20, "")</f>
        <v/>
      </c>
      <c r="MP20" s="15">
        <f>IF(37&lt;=$G20, MO20-MN20, "")</f>
        <v/>
      </c>
      <c r="MQ20" s="15">
        <f>IF(37&lt;=$G20, MM20-MP20, "")</f>
        <v/>
      </c>
      <c r="MR20" s="15">
        <f>IF(37&lt;=$G20, ROUND(MJ20*$Q20, 2), "")</f>
        <v/>
      </c>
      <c r="MS20" s="15">
        <f>IF(37&lt;=$G20, MJ20+MR20, "")</f>
        <v/>
      </c>
      <c r="MT20" s="15">
        <f>IF(37&lt;=$G20, MN20+MR20, "")</f>
        <v/>
      </c>
      <c r="MU20" s="15">
        <f>IF(37&lt;=$G20, ($G20-37)*$N20, "")</f>
        <v/>
      </c>
      <c r="MV20" s="15">
        <f>IF(38&lt;=$G20, MQ20, "")</f>
        <v/>
      </c>
      <c r="MW20" s="15">
        <f>IF(38&lt;=$G20, ROUND(MV20*$Q20, 2), "")</f>
        <v/>
      </c>
      <c r="MX20" s="15">
        <f>IF(38&lt;=$G20, $N20, "")</f>
        <v/>
      </c>
      <c r="MY20" s="15">
        <f>IF(38&lt;=$G20, MX20-MW20, "")</f>
        <v/>
      </c>
      <c r="MZ20" s="15">
        <f>IF(38&lt;=$G20, MV20-MY20, "")</f>
        <v/>
      </c>
      <c r="NA20" s="15">
        <f>IF(38&lt;=$G20, ROUND(MS20*$Q20, 2), "")</f>
        <v/>
      </c>
      <c r="NB20" s="15">
        <f>IF(38&lt;=$G20, MS20+NA20, "")</f>
        <v/>
      </c>
      <c r="NC20" s="15">
        <f>IF(38&lt;=$G20, MW20+NA20, "")</f>
        <v/>
      </c>
      <c r="ND20" s="15">
        <f>IF(38&lt;=$G20, ($G20-38)*$N20, "")</f>
        <v/>
      </c>
      <c r="NE20" s="15">
        <f>IF(39&lt;=$G20, MZ20, "")</f>
        <v/>
      </c>
      <c r="NF20" s="15">
        <f>IF(39&lt;=$G20, ROUND(NE20*$Q20, 2), "")</f>
        <v/>
      </c>
      <c r="NG20" s="15">
        <f>IF(39&lt;=$G20, $N20, "")</f>
        <v/>
      </c>
      <c r="NH20" s="15">
        <f>IF(39&lt;=$G20, NG20-NF20, "")</f>
        <v/>
      </c>
      <c r="NI20" s="15">
        <f>IF(39&lt;=$G20, NE20-NH20, "")</f>
        <v/>
      </c>
      <c r="NJ20" s="15">
        <f>IF(39&lt;=$G20, ROUND(NB20*$Q20, 2), "")</f>
        <v/>
      </c>
      <c r="NK20" s="15">
        <f>IF(39&lt;=$G20, NB20+NJ20, "")</f>
        <v/>
      </c>
      <c r="NL20" s="15">
        <f>IF(39&lt;=$G20, NF20+NJ20, "")</f>
        <v/>
      </c>
      <c r="NM20" s="15">
        <f>IF(39&lt;=$G20, ($G20-39)*$N20, "")</f>
        <v/>
      </c>
      <c r="NN20" s="15">
        <f>IF(40&lt;=$G20, NI20, "")</f>
        <v/>
      </c>
      <c r="NO20" s="15">
        <f>IF(40&lt;=$G20, ROUND(NN20*$Q20, 2), "")</f>
        <v/>
      </c>
      <c r="NP20" s="15">
        <f>IF(40&lt;=$G20, $N20, "")</f>
        <v/>
      </c>
      <c r="NQ20" s="15">
        <f>IF(40&lt;=$G20, NP20-NO20, "")</f>
        <v/>
      </c>
      <c r="NR20" s="15">
        <f>IF(40&lt;=$G20, NN20-NQ20, "")</f>
        <v/>
      </c>
      <c r="NS20" s="15">
        <f>IF(40&lt;=$G20, ROUND(NK20*$Q20, 2), "")</f>
        <v/>
      </c>
      <c r="NT20" s="15">
        <f>IF(40&lt;=$G20, NK20+NS20, "")</f>
        <v/>
      </c>
      <c r="NU20" s="15">
        <f>IF(40&lt;=$G20, NO20+NS20, "")</f>
        <v/>
      </c>
      <c r="NV20" s="15">
        <f>IF(40&lt;=$G20, ($G20-40)*$N20, "")</f>
        <v/>
      </c>
      <c r="NW20" s="15">
        <f>IF(41&lt;=$G20, NR20, "")</f>
        <v/>
      </c>
      <c r="NX20" s="15">
        <f>IF(41&lt;=$G20, ROUND(NW20*$Q20, 2), "")</f>
        <v/>
      </c>
      <c r="NY20" s="15">
        <f>IF(41&lt;=$G20, $N20, "")</f>
        <v/>
      </c>
      <c r="NZ20" s="15">
        <f>IF(41&lt;=$G20, NY20-NX20, "")</f>
        <v/>
      </c>
      <c r="OA20" s="15">
        <f>IF(41&lt;=$G20, NW20-NZ20, "")</f>
        <v/>
      </c>
      <c r="OB20" s="15">
        <f>IF(41&lt;=$G20, ROUND(NT20*$Q20, 2), "")</f>
        <v/>
      </c>
      <c r="OC20" s="15">
        <f>IF(41&lt;=$G20, NT20+OB20, "")</f>
        <v/>
      </c>
      <c r="OD20" s="15">
        <f>IF(41&lt;=$G20, NX20+OB20, "")</f>
        <v/>
      </c>
      <c r="OE20" s="15">
        <f>IF(41&lt;=$G20, ($G20-41)*$N20, "")</f>
        <v/>
      </c>
      <c r="OF20" s="15">
        <f>IF(42&lt;=$G20, OA20, "")</f>
        <v/>
      </c>
      <c r="OG20" s="15">
        <f>IF(42&lt;=$G20, ROUND(OF20*$Q20, 2), "")</f>
        <v/>
      </c>
      <c r="OH20" s="15">
        <f>IF(42&lt;=$G20, $N20, "")</f>
        <v/>
      </c>
      <c r="OI20" s="15">
        <f>IF(42&lt;=$G20, OH20-OG20, "")</f>
        <v/>
      </c>
      <c r="OJ20" s="15">
        <f>IF(42&lt;=$G20, OF20-OI20, "")</f>
        <v/>
      </c>
      <c r="OK20" s="15">
        <f>IF(42&lt;=$G20, ROUND(OC20*$Q20, 2), "")</f>
        <v/>
      </c>
      <c r="OL20" s="15">
        <f>IF(42&lt;=$G20, OC20+OK20, "")</f>
        <v/>
      </c>
      <c r="OM20" s="15">
        <f>IF(42&lt;=$G20, OG20+OK20, "")</f>
        <v/>
      </c>
      <c r="ON20" s="15">
        <f>IF(42&lt;=$G20, ($G20-42)*$N20, "")</f>
        <v/>
      </c>
      <c r="OO20" s="15">
        <f>IF(43&lt;=$G20, OJ20, "")</f>
        <v/>
      </c>
      <c r="OP20" s="15">
        <f>IF(43&lt;=$G20, ROUND(OO20*$Q20, 2), "")</f>
        <v/>
      </c>
      <c r="OQ20" s="15">
        <f>IF(43&lt;=$G20, $N20, "")</f>
        <v/>
      </c>
      <c r="OR20" s="15">
        <f>IF(43&lt;=$G20, OQ20-OP20, "")</f>
        <v/>
      </c>
      <c r="OS20" s="15">
        <f>IF(43&lt;=$G20, OO20-OR20, "")</f>
        <v/>
      </c>
      <c r="OT20" s="15">
        <f>IF(43&lt;=$G20, ROUND(OL20*$Q20, 2), "")</f>
        <v/>
      </c>
      <c r="OU20" s="15">
        <f>IF(43&lt;=$G20, OL20+OT20, "")</f>
        <v/>
      </c>
      <c r="OV20" s="15">
        <f>IF(43&lt;=$G20, OP20+OT20, "")</f>
        <v/>
      </c>
      <c r="OW20" s="15">
        <f>IF(43&lt;=$G20, ($G20-43)*$N20, "")</f>
        <v/>
      </c>
      <c r="OX20" s="15">
        <f>IF(44&lt;=$G20, OS20, "")</f>
        <v/>
      </c>
      <c r="OY20" s="15">
        <f>IF(44&lt;=$G20, ROUND(OX20*$Q20, 2), "")</f>
        <v/>
      </c>
      <c r="OZ20" s="15">
        <f>IF(44&lt;=$G20, $N20, "")</f>
        <v/>
      </c>
      <c r="PA20" s="15">
        <f>IF(44&lt;=$G20, OZ20-OY20, "")</f>
        <v/>
      </c>
      <c r="PB20" s="15">
        <f>IF(44&lt;=$G20, OX20-PA20, "")</f>
        <v/>
      </c>
      <c r="PC20" s="15">
        <f>IF(44&lt;=$G20, ROUND(OU20*$Q20, 2), "")</f>
        <v/>
      </c>
      <c r="PD20" s="15">
        <f>IF(44&lt;=$G20, OU20+PC20, "")</f>
        <v/>
      </c>
      <c r="PE20" s="15">
        <f>IF(44&lt;=$G20, OY20+PC20, "")</f>
        <v/>
      </c>
      <c r="PF20" s="15">
        <f>IF(44&lt;=$G20, ($G20-44)*$N20, "")</f>
        <v/>
      </c>
      <c r="PG20" s="15">
        <f>IF(45&lt;=$G20, PB20, "")</f>
        <v/>
      </c>
      <c r="PH20" s="15">
        <f>IF(45&lt;=$G20, ROUND(PG20*$Q20, 2), "")</f>
        <v/>
      </c>
      <c r="PI20" s="15">
        <f>IF(45&lt;=$G20, $N20, "")</f>
        <v/>
      </c>
      <c r="PJ20" s="15">
        <f>IF(45&lt;=$G20, PI20-PH20, "")</f>
        <v/>
      </c>
      <c r="PK20" s="15">
        <f>IF(45&lt;=$G20, PG20-PJ20, "")</f>
        <v/>
      </c>
      <c r="PL20" s="15">
        <f>IF(45&lt;=$G20, ROUND(PD20*$Q20, 2), "")</f>
        <v/>
      </c>
      <c r="PM20" s="15">
        <f>IF(45&lt;=$G20, PD20+PL20, "")</f>
        <v/>
      </c>
      <c r="PN20" s="15">
        <f>IF(45&lt;=$G20, PH20+PL20, "")</f>
        <v/>
      </c>
      <c r="PO20" s="15">
        <f>IF(45&lt;=$G20, ($G20-45)*$N20, "")</f>
        <v/>
      </c>
      <c r="PP20" s="15">
        <f>IF(46&lt;=$G20, PK20, "")</f>
        <v/>
      </c>
      <c r="PQ20" s="15">
        <f>IF(46&lt;=$G20, ROUND(PP20*$Q20, 2), "")</f>
        <v/>
      </c>
      <c r="PR20" s="15">
        <f>IF(46&lt;=$G20, $N20, "")</f>
        <v/>
      </c>
      <c r="PS20" s="15">
        <f>IF(46&lt;=$G20, PR20-PQ20, "")</f>
        <v/>
      </c>
      <c r="PT20" s="15">
        <f>IF(46&lt;=$G20, PP20-PS20, "")</f>
        <v/>
      </c>
      <c r="PU20" s="15">
        <f>IF(46&lt;=$G20, ROUND(PM20*$Q20, 2), "")</f>
        <v/>
      </c>
      <c r="PV20" s="15">
        <f>IF(46&lt;=$G20, PM20+PU20, "")</f>
        <v/>
      </c>
      <c r="PW20" s="15">
        <f>IF(46&lt;=$G20, PQ20+PU20, "")</f>
        <v/>
      </c>
      <c r="PX20" s="15">
        <f>IF(46&lt;=$G20, ($G20-46)*$N20, "")</f>
        <v/>
      </c>
      <c r="PY20" s="15">
        <f>IF(47&lt;=$G20, PT20, "")</f>
        <v/>
      </c>
      <c r="PZ20" s="15">
        <f>IF(47&lt;=$G20, ROUND(PY20*$Q20, 2), "")</f>
        <v/>
      </c>
      <c r="QA20" s="15">
        <f>IF(47&lt;=$G20, $N20, "")</f>
        <v/>
      </c>
      <c r="QB20" s="15">
        <f>IF(47&lt;=$G20, QA20-PZ20, "")</f>
        <v/>
      </c>
      <c r="QC20" s="15">
        <f>IF(47&lt;=$G20, PY20-QB20, "")</f>
        <v/>
      </c>
      <c r="QD20" s="15">
        <f>IF(47&lt;=$G20, ROUND(PV20*$Q20, 2), "")</f>
        <v/>
      </c>
      <c r="QE20" s="15">
        <f>IF(47&lt;=$G20, PV20+QD20, "")</f>
        <v/>
      </c>
      <c r="QF20" s="15">
        <f>IF(47&lt;=$G20, PZ20+QD20, "")</f>
        <v/>
      </c>
      <c r="QG20" s="15">
        <f>IF(47&lt;=$G20, ($G20-47)*$N20, "")</f>
        <v/>
      </c>
      <c r="QH20" s="15">
        <f>IF(48&lt;=$G20, QC20, "")</f>
        <v/>
      </c>
      <c r="QI20" s="15">
        <f>IF(48&lt;=$G20, ROUND(QH20*$Q20, 2), "")</f>
        <v/>
      </c>
      <c r="QJ20" s="15">
        <f>IF(48&lt;=$G20, $N20, "")</f>
        <v/>
      </c>
      <c r="QK20" s="15">
        <f>IF(48&lt;=$G20, QJ20-QI20, "")</f>
        <v/>
      </c>
      <c r="QL20" s="15">
        <f>IF(48&lt;=$G20, QH20-QK20, "")</f>
        <v/>
      </c>
      <c r="QM20" s="15">
        <f>IF(48&lt;=$G20, ROUND(QE20*$Q20, 2), "")</f>
        <v/>
      </c>
      <c r="QN20" s="15">
        <f>IF(48&lt;=$G20, QE20+QM20, "")</f>
        <v/>
      </c>
      <c r="QO20" s="15">
        <f>IF(48&lt;=$G20, QI20+QM20, "")</f>
        <v/>
      </c>
      <c r="QP20" s="15">
        <f>IF(48&lt;=$G20, ($G20-48)*$N20, "")</f>
        <v/>
      </c>
    </row>
    <row r="21">
      <c r="A21" s="6" t="inlineStr">
        <is>
          <t>0527-0003</t>
        </is>
      </c>
      <c r="B21" s="7" t="inlineStr">
        <is>
          <t>Comercilizadora e Importadora Nabega Sa de Cv</t>
        </is>
      </c>
      <c r="C21" s="7" t="inlineStr">
        <is>
          <t>RAM 700 Big Horn CVT</t>
        </is>
      </c>
      <c r="D21" s="6" t="inlineStr">
        <is>
          <t>ACTIVO</t>
        </is>
      </c>
      <c r="E21" s="6" t="inlineStr">
        <is>
          <t>2024-05-30</t>
        </is>
      </c>
      <c r="F21" s="6" t="inlineStr">
        <is>
          <t>2027-05-30</t>
        </is>
      </c>
      <c r="G21" s="8" t="n">
        <v>36</v>
      </c>
      <c r="H21" s="9" t="n">
        <v>361982.76</v>
      </c>
      <c r="I21" s="10" t="n">
        <v>0.2</v>
      </c>
      <c r="J21" s="9">
        <f>ROUND(H21*I21, 2)</f>
        <v/>
      </c>
      <c r="K21" s="9">
        <f>ROUND(H21-J21, 2)</f>
        <v/>
      </c>
      <c r="L21" s="10" t="n">
        <v>0.015</v>
      </c>
      <c r="M21" s="9">
        <f>ROUND(H21*L21, 2)</f>
        <v/>
      </c>
      <c r="N21" s="9" t="n">
        <v>11794.94</v>
      </c>
      <c r="O21" s="10" t="n">
        <v>0.35</v>
      </c>
      <c r="P21" s="9">
        <f>ROUND(H21*O21, 2)</f>
        <v/>
      </c>
      <c r="Q21" s="11" t="n">
        <v>0.03223078</v>
      </c>
      <c r="R21" s="11">
        <f>RATE(G21, -N21, K21, -P21)</f>
        <v/>
      </c>
      <c r="S21" s="11">
        <f>ROUND(Q21*12, 8)</f>
        <v/>
      </c>
      <c r="T21" s="11">
        <f>ROUND(((1+Q21)^12)-1, 8)</f>
        <v/>
      </c>
      <c r="U21" s="9">
        <f>ROUND(PV(Q21, G21, 0, -P21), 2)</f>
        <v/>
      </c>
      <c r="V21" s="9">
        <f>SUMIF($AA$4:$QP$4, "Interes_Leasing", AA21:QP21)</f>
        <v/>
      </c>
      <c r="W21" s="9">
        <f>SUMIF($AA$4:$QP$4, "Interes_Residual", AA21:QP21)</f>
        <v/>
      </c>
      <c r="X21" s="9">
        <f>ROUND(V21+W21, 2)</f>
        <v/>
      </c>
      <c r="Y21" s="9">
        <f>ROUND((N21*G21+P21+M21)-K21, 2)</f>
        <v/>
      </c>
      <c r="Z21" s="10">
        <f>ROUND(Y21/K21, 4)</f>
        <v/>
      </c>
      <c r="AA21" s="9">
        <f>IF(1&lt;=$G21, $K21, "")</f>
        <v/>
      </c>
      <c r="AB21" s="9">
        <f>IF(1&lt;=$G21, ROUND(AA21*$Q21, 2), "")</f>
        <v/>
      </c>
      <c r="AC21" s="9">
        <f>IF(1&lt;=$G21, $N21, "")</f>
        <v/>
      </c>
      <c r="AD21" s="9">
        <f>IF(1&lt;=$G21, AC21-AB21, "")</f>
        <v/>
      </c>
      <c r="AE21" s="9">
        <f>IF(1&lt;=$G21, AA21-AD21, "")</f>
        <v/>
      </c>
      <c r="AF21" s="9">
        <f>IF(1&lt;=$G21, ROUND($U21*$Q21, 2), "")</f>
        <v/>
      </c>
      <c r="AG21" s="9">
        <f>IF(1&lt;=$G21, $U21+AF21, "")</f>
        <v/>
      </c>
      <c r="AH21" s="9">
        <f>IF(1&lt;=$G21, AB21+AF21, "")</f>
        <v/>
      </c>
      <c r="AI21" s="9">
        <f>IF(1&lt;=$G21, ($G21-1)*$N21, "")</f>
        <v/>
      </c>
      <c r="AJ21" s="9">
        <f>IF(2&lt;=$G21, AE21, "")</f>
        <v/>
      </c>
      <c r="AK21" s="9">
        <f>IF(2&lt;=$G21, ROUND(AJ21*$Q21, 2), "")</f>
        <v/>
      </c>
      <c r="AL21" s="9">
        <f>IF(2&lt;=$G21, $N21, "")</f>
        <v/>
      </c>
      <c r="AM21" s="9">
        <f>IF(2&lt;=$G21, AL21-AK21, "")</f>
        <v/>
      </c>
      <c r="AN21" s="9">
        <f>IF(2&lt;=$G21, AJ21-AM21, "")</f>
        <v/>
      </c>
      <c r="AO21" s="9">
        <f>IF(2&lt;=$G21, ROUND(AG21*$Q21, 2), "")</f>
        <v/>
      </c>
      <c r="AP21" s="9">
        <f>IF(2&lt;=$G21, AG21+AO21, "")</f>
        <v/>
      </c>
      <c r="AQ21" s="9">
        <f>IF(2&lt;=$G21, AK21+AO21, "")</f>
        <v/>
      </c>
      <c r="AR21" s="9">
        <f>IF(2&lt;=$G21, ($G21-2)*$N21, "")</f>
        <v/>
      </c>
      <c r="AS21" s="9">
        <f>IF(3&lt;=$G21, AN21, "")</f>
        <v/>
      </c>
      <c r="AT21" s="9">
        <f>IF(3&lt;=$G21, ROUND(AS21*$Q21, 2), "")</f>
        <v/>
      </c>
      <c r="AU21" s="9">
        <f>IF(3&lt;=$G21, $N21, "")</f>
        <v/>
      </c>
      <c r="AV21" s="9">
        <f>IF(3&lt;=$G21, AU21-AT21, "")</f>
        <v/>
      </c>
      <c r="AW21" s="9">
        <f>IF(3&lt;=$G21, AS21-AV21, "")</f>
        <v/>
      </c>
      <c r="AX21" s="9">
        <f>IF(3&lt;=$G21, ROUND(AP21*$Q21, 2), "")</f>
        <v/>
      </c>
      <c r="AY21" s="9">
        <f>IF(3&lt;=$G21, AP21+AX21, "")</f>
        <v/>
      </c>
      <c r="AZ21" s="9">
        <f>IF(3&lt;=$G21, AT21+AX21, "")</f>
        <v/>
      </c>
      <c r="BA21" s="9">
        <f>IF(3&lt;=$G21, ($G21-3)*$N21, "")</f>
        <v/>
      </c>
      <c r="BB21" s="9">
        <f>IF(4&lt;=$G21, AW21, "")</f>
        <v/>
      </c>
      <c r="BC21" s="9">
        <f>IF(4&lt;=$G21, ROUND(BB21*$Q21, 2), "")</f>
        <v/>
      </c>
      <c r="BD21" s="9">
        <f>IF(4&lt;=$G21, $N21, "")</f>
        <v/>
      </c>
      <c r="BE21" s="9">
        <f>IF(4&lt;=$G21, BD21-BC21, "")</f>
        <v/>
      </c>
      <c r="BF21" s="9">
        <f>IF(4&lt;=$G21, BB21-BE21, "")</f>
        <v/>
      </c>
      <c r="BG21" s="9">
        <f>IF(4&lt;=$G21, ROUND(AY21*$Q21, 2), "")</f>
        <v/>
      </c>
      <c r="BH21" s="9">
        <f>IF(4&lt;=$G21, AY21+BG21, "")</f>
        <v/>
      </c>
      <c r="BI21" s="9">
        <f>IF(4&lt;=$G21, BC21+BG21, "")</f>
        <v/>
      </c>
      <c r="BJ21" s="9">
        <f>IF(4&lt;=$G21, ($G21-4)*$N21, "")</f>
        <v/>
      </c>
      <c r="BK21" s="9">
        <f>IF(5&lt;=$G21, BF21, "")</f>
        <v/>
      </c>
      <c r="BL21" s="9">
        <f>IF(5&lt;=$G21, ROUND(BK21*$Q21, 2), "")</f>
        <v/>
      </c>
      <c r="BM21" s="9">
        <f>IF(5&lt;=$G21, $N21, "")</f>
        <v/>
      </c>
      <c r="BN21" s="9">
        <f>IF(5&lt;=$G21, BM21-BL21, "")</f>
        <v/>
      </c>
      <c r="BO21" s="9">
        <f>IF(5&lt;=$G21, BK21-BN21, "")</f>
        <v/>
      </c>
      <c r="BP21" s="9">
        <f>IF(5&lt;=$G21, ROUND(BH21*$Q21, 2), "")</f>
        <v/>
      </c>
      <c r="BQ21" s="9">
        <f>IF(5&lt;=$G21, BH21+BP21, "")</f>
        <v/>
      </c>
      <c r="BR21" s="9">
        <f>IF(5&lt;=$G21, BL21+BP21, "")</f>
        <v/>
      </c>
      <c r="BS21" s="9">
        <f>IF(5&lt;=$G21, ($G21-5)*$N21, "")</f>
        <v/>
      </c>
      <c r="BT21" s="9">
        <f>IF(6&lt;=$G21, BO21, "")</f>
        <v/>
      </c>
      <c r="BU21" s="9">
        <f>IF(6&lt;=$G21, ROUND(BT21*$Q21, 2), "")</f>
        <v/>
      </c>
      <c r="BV21" s="9">
        <f>IF(6&lt;=$G21, $N21, "")</f>
        <v/>
      </c>
      <c r="BW21" s="9">
        <f>IF(6&lt;=$G21, BV21-BU21, "")</f>
        <v/>
      </c>
      <c r="BX21" s="9">
        <f>IF(6&lt;=$G21, BT21-BW21, "")</f>
        <v/>
      </c>
      <c r="BY21" s="9">
        <f>IF(6&lt;=$G21, ROUND(BQ21*$Q21, 2), "")</f>
        <v/>
      </c>
      <c r="BZ21" s="9">
        <f>IF(6&lt;=$G21, BQ21+BY21, "")</f>
        <v/>
      </c>
      <c r="CA21" s="9">
        <f>IF(6&lt;=$G21, BU21+BY21, "")</f>
        <v/>
      </c>
      <c r="CB21" s="9">
        <f>IF(6&lt;=$G21, ($G21-6)*$N21, "")</f>
        <v/>
      </c>
      <c r="CC21" s="9">
        <f>IF(7&lt;=$G21, BX21, "")</f>
        <v/>
      </c>
      <c r="CD21" s="9">
        <f>IF(7&lt;=$G21, ROUND(CC21*$Q21, 2), "")</f>
        <v/>
      </c>
      <c r="CE21" s="9">
        <f>IF(7&lt;=$G21, $N21, "")</f>
        <v/>
      </c>
      <c r="CF21" s="9">
        <f>IF(7&lt;=$G21, CE21-CD21, "")</f>
        <v/>
      </c>
      <c r="CG21" s="9">
        <f>IF(7&lt;=$G21, CC21-CF21, "")</f>
        <v/>
      </c>
      <c r="CH21" s="9">
        <f>IF(7&lt;=$G21, ROUND(BZ21*$Q21, 2), "")</f>
        <v/>
      </c>
      <c r="CI21" s="9">
        <f>IF(7&lt;=$G21, BZ21+CH21, "")</f>
        <v/>
      </c>
      <c r="CJ21" s="9">
        <f>IF(7&lt;=$G21, CD21+CH21, "")</f>
        <v/>
      </c>
      <c r="CK21" s="9">
        <f>IF(7&lt;=$G21, ($G21-7)*$N21, "")</f>
        <v/>
      </c>
      <c r="CL21" s="9">
        <f>IF(8&lt;=$G21, CG21, "")</f>
        <v/>
      </c>
      <c r="CM21" s="9">
        <f>IF(8&lt;=$G21, ROUND(CL21*$Q21, 2), "")</f>
        <v/>
      </c>
      <c r="CN21" s="9">
        <f>IF(8&lt;=$G21, $N21, "")</f>
        <v/>
      </c>
      <c r="CO21" s="9">
        <f>IF(8&lt;=$G21, CN21-CM21, "")</f>
        <v/>
      </c>
      <c r="CP21" s="9">
        <f>IF(8&lt;=$G21, CL21-CO21, "")</f>
        <v/>
      </c>
      <c r="CQ21" s="9">
        <f>IF(8&lt;=$G21, ROUND(CI21*$Q21, 2), "")</f>
        <v/>
      </c>
      <c r="CR21" s="9">
        <f>IF(8&lt;=$G21, CI21+CQ21, "")</f>
        <v/>
      </c>
      <c r="CS21" s="9">
        <f>IF(8&lt;=$G21, CM21+CQ21, "")</f>
        <v/>
      </c>
      <c r="CT21" s="9">
        <f>IF(8&lt;=$G21, ($G21-8)*$N21, "")</f>
        <v/>
      </c>
      <c r="CU21" s="9">
        <f>IF(9&lt;=$G21, CP21, "")</f>
        <v/>
      </c>
      <c r="CV21" s="9">
        <f>IF(9&lt;=$G21, ROUND(CU21*$Q21, 2), "")</f>
        <v/>
      </c>
      <c r="CW21" s="9">
        <f>IF(9&lt;=$G21, $N21, "")</f>
        <v/>
      </c>
      <c r="CX21" s="9">
        <f>IF(9&lt;=$G21, CW21-CV21, "")</f>
        <v/>
      </c>
      <c r="CY21" s="9">
        <f>IF(9&lt;=$G21, CU21-CX21, "")</f>
        <v/>
      </c>
      <c r="CZ21" s="9">
        <f>IF(9&lt;=$G21, ROUND(CR21*$Q21, 2), "")</f>
        <v/>
      </c>
      <c r="DA21" s="9">
        <f>IF(9&lt;=$G21, CR21+CZ21, "")</f>
        <v/>
      </c>
      <c r="DB21" s="9">
        <f>IF(9&lt;=$G21, CV21+CZ21, "")</f>
        <v/>
      </c>
      <c r="DC21" s="9">
        <f>IF(9&lt;=$G21, ($G21-9)*$N21, "")</f>
        <v/>
      </c>
      <c r="DD21" s="9">
        <f>IF(10&lt;=$G21, CY21, "")</f>
        <v/>
      </c>
      <c r="DE21" s="9">
        <f>IF(10&lt;=$G21, ROUND(DD21*$Q21, 2), "")</f>
        <v/>
      </c>
      <c r="DF21" s="9">
        <f>IF(10&lt;=$G21, $N21, "")</f>
        <v/>
      </c>
      <c r="DG21" s="9">
        <f>IF(10&lt;=$G21, DF21-DE21, "")</f>
        <v/>
      </c>
      <c r="DH21" s="9">
        <f>IF(10&lt;=$G21, DD21-DG21, "")</f>
        <v/>
      </c>
      <c r="DI21" s="9">
        <f>IF(10&lt;=$G21, ROUND(DA21*$Q21, 2), "")</f>
        <v/>
      </c>
      <c r="DJ21" s="9">
        <f>IF(10&lt;=$G21, DA21+DI21, "")</f>
        <v/>
      </c>
      <c r="DK21" s="9">
        <f>IF(10&lt;=$G21, DE21+DI21, "")</f>
        <v/>
      </c>
      <c r="DL21" s="9">
        <f>IF(10&lt;=$G21, ($G21-10)*$N21, "")</f>
        <v/>
      </c>
      <c r="DM21" s="9">
        <f>IF(11&lt;=$G21, DH21, "")</f>
        <v/>
      </c>
      <c r="DN21" s="9">
        <f>IF(11&lt;=$G21, ROUND(DM21*$Q21, 2), "")</f>
        <v/>
      </c>
      <c r="DO21" s="9">
        <f>IF(11&lt;=$G21, $N21, "")</f>
        <v/>
      </c>
      <c r="DP21" s="9">
        <f>IF(11&lt;=$G21, DO21-DN21, "")</f>
        <v/>
      </c>
      <c r="DQ21" s="9">
        <f>IF(11&lt;=$G21, DM21-DP21, "")</f>
        <v/>
      </c>
      <c r="DR21" s="9">
        <f>IF(11&lt;=$G21, ROUND(DJ21*$Q21, 2), "")</f>
        <v/>
      </c>
      <c r="DS21" s="9">
        <f>IF(11&lt;=$G21, DJ21+DR21, "")</f>
        <v/>
      </c>
      <c r="DT21" s="9">
        <f>IF(11&lt;=$G21, DN21+DR21, "")</f>
        <v/>
      </c>
      <c r="DU21" s="9">
        <f>IF(11&lt;=$G21, ($G21-11)*$N21, "")</f>
        <v/>
      </c>
      <c r="DV21" s="9">
        <f>IF(12&lt;=$G21, DQ21, "")</f>
        <v/>
      </c>
      <c r="DW21" s="9">
        <f>IF(12&lt;=$G21, ROUND(DV21*$Q21, 2), "")</f>
        <v/>
      </c>
      <c r="DX21" s="9">
        <f>IF(12&lt;=$G21, $N21, "")</f>
        <v/>
      </c>
      <c r="DY21" s="9">
        <f>IF(12&lt;=$G21, DX21-DW21, "")</f>
        <v/>
      </c>
      <c r="DZ21" s="9">
        <f>IF(12&lt;=$G21, DV21-DY21, "")</f>
        <v/>
      </c>
      <c r="EA21" s="9">
        <f>IF(12&lt;=$G21, ROUND(DS21*$Q21, 2), "")</f>
        <v/>
      </c>
      <c r="EB21" s="9">
        <f>IF(12&lt;=$G21, DS21+EA21, "")</f>
        <v/>
      </c>
      <c r="EC21" s="9">
        <f>IF(12&lt;=$G21, DW21+EA21, "")</f>
        <v/>
      </c>
      <c r="ED21" s="9">
        <f>IF(12&lt;=$G21, ($G21-12)*$N21, "")</f>
        <v/>
      </c>
      <c r="EE21" s="9">
        <f>IF(13&lt;=$G21, DZ21, "")</f>
        <v/>
      </c>
      <c r="EF21" s="9">
        <f>IF(13&lt;=$G21, ROUND(EE21*$Q21, 2), "")</f>
        <v/>
      </c>
      <c r="EG21" s="9">
        <f>IF(13&lt;=$G21, $N21, "")</f>
        <v/>
      </c>
      <c r="EH21" s="9">
        <f>IF(13&lt;=$G21, EG21-EF21, "")</f>
        <v/>
      </c>
      <c r="EI21" s="9">
        <f>IF(13&lt;=$G21, EE21-EH21, "")</f>
        <v/>
      </c>
      <c r="EJ21" s="9">
        <f>IF(13&lt;=$G21, ROUND(EB21*$Q21, 2), "")</f>
        <v/>
      </c>
      <c r="EK21" s="9">
        <f>IF(13&lt;=$G21, EB21+EJ21, "")</f>
        <v/>
      </c>
      <c r="EL21" s="9">
        <f>IF(13&lt;=$G21, EF21+EJ21, "")</f>
        <v/>
      </c>
      <c r="EM21" s="9">
        <f>IF(13&lt;=$G21, ($G21-13)*$N21, "")</f>
        <v/>
      </c>
      <c r="EN21" s="9">
        <f>IF(14&lt;=$G21, EI21, "")</f>
        <v/>
      </c>
      <c r="EO21" s="9">
        <f>IF(14&lt;=$G21, ROUND(EN21*$Q21, 2), "")</f>
        <v/>
      </c>
      <c r="EP21" s="9">
        <f>IF(14&lt;=$G21, $N21, "")</f>
        <v/>
      </c>
      <c r="EQ21" s="9">
        <f>IF(14&lt;=$G21, EP21-EO21, "")</f>
        <v/>
      </c>
      <c r="ER21" s="9">
        <f>IF(14&lt;=$G21, EN21-EQ21, "")</f>
        <v/>
      </c>
      <c r="ES21" s="9">
        <f>IF(14&lt;=$G21, ROUND(EK21*$Q21, 2), "")</f>
        <v/>
      </c>
      <c r="ET21" s="9">
        <f>IF(14&lt;=$G21, EK21+ES21, "")</f>
        <v/>
      </c>
      <c r="EU21" s="9">
        <f>IF(14&lt;=$G21, EO21+ES21, "")</f>
        <v/>
      </c>
      <c r="EV21" s="9">
        <f>IF(14&lt;=$G21, ($G21-14)*$N21, "")</f>
        <v/>
      </c>
      <c r="EW21" s="9">
        <f>IF(15&lt;=$G21, ER21, "")</f>
        <v/>
      </c>
      <c r="EX21" s="9">
        <f>IF(15&lt;=$G21, ROUND(EW21*$Q21, 2), "")</f>
        <v/>
      </c>
      <c r="EY21" s="9">
        <f>IF(15&lt;=$G21, $N21, "")</f>
        <v/>
      </c>
      <c r="EZ21" s="9">
        <f>IF(15&lt;=$G21, EY21-EX21, "")</f>
        <v/>
      </c>
      <c r="FA21" s="9">
        <f>IF(15&lt;=$G21, EW21-EZ21, "")</f>
        <v/>
      </c>
      <c r="FB21" s="9">
        <f>IF(15&lt;=$G21, ROUND(ET21*$Q21, 2), "")</f>
        <v/>
      </c>
      <c r="FC21" s="9">
        <f>IF(15&lt;=$G21, ET21+FB21, "")</f>
        <v/>
      </c>
      <c r="FD21" s="9">
        <f>IF(15&lt;=$G21, EX21+FB21, "")</f>
        <v/>
      </c>
      <c r="FE21" s="9">
        <f>IF(15&lt;=$G21, ($G21-15)*$N21, "")</f>
        <v/>
      </c>
      <c r="FF21" s="9">
        <f>IF(16&lt;=$G21, FA21, "")</f>
        <v/>
      </c>
      <c r="FG21" s="9">
        <f>IF(16&lt;=$G21, ROUND(FF21*$Q21, 2), "")</f>
        <v/>
      </c>
      <c r="FH21" s="9">
        <f>IF(16&lt;=$G21, $N21, "")</f>
        <v/>
      </c>
      <c r="FI21" s="9">
        <f>IF(16&lt;=$G21, FH21-FG21, "")</f>
        <v/>
      </c>
      <c r="FJ21" s="9">
        <f>IF(16&lt;=$G21, FF21-FI21, "")</f>
        <v/>
      </c>
      <c r="FK21" s="9">
        <f>IF(16&lt;=$G21, ROUND(FC21*$Q21, 2), "")</f>
        <v/>
      </c>
      <c r="FL21" s="9">
        <f>IF(16&lt;=$G21, FC21+FK21, "")</f>
        <v/>
      </c>
      <c r="FM21" s="9">
        <f>IF(16&lt;=$G21, FG21+FK21, "")</f>
        <v/>
      </c>
      <c r="FN21" s="9">
        <f>IF(16&lt;=$G21, ($G21-16)*$N21, "")</f>
        <v/>
      </c>
      <c r="FO21" s="9">
        <f>IF(17&lt;=$G21, FJ21, "")</f>
        <v/>
      </c>
      <c r="FP21" s="9">
        <f>IF(17&lt;=$G21, ROUND(FO21*$Q21, 2), "")</f>
        <v/>
      </c>
      <c r="FQ21" s="9">
        <f>IF(17&lt;=$G21, $N21, "")</f>
        <v/>
      </c>
      <c r="FR21" s="9">
        <f>IF(17&lt;=$G21, FQ21-FP21, "")</f>
        <v/>
      </c>
      <c r="FS21" s="9">
        <f>IF(17&lt;=$G21, FO21-FR21, "")</f>
        <v/>
      </c>
      <c r="FT21" s="9">
        <f>IF(17&lt;=$G21, ROUND(FL21*$Q21, 2), "")</f>
        <v/>
      </c>
      <c r="FU21" s="9">
        <f>IF(17&lt;=$G21, FL21+FT21, "")</f>
        <v/>
      </c>
      <c r="FV21" s="9">
        <f>IF(17&lt;=$G21, FP21+FT21, "")</f>
        <v/>
      </c>
      <c r="FW21" s="9">
        <f>IF(17&lt;=$G21, ($G21-17)*$N21, "")</f>
        <v/>
      </c>
      <c r="FX21" s="9">
        <f>IF(18&lt;=$G21, FS21, "")</f>
        <v/>
      </c>
      <c r="FY21" s="9">
        <f>IF(18&lt;=$G21, ROUND(FX21*$Q21, 2), "")</f>
        <v/>
      </c>
      <c r="FZ21" s="9">
        <f>IF(18&lt;=$G21, $N21, "")</f>
        <v/>
      </c>
      <c r="GA21" s="9">
        <f>IF(18&lt;=$G21, FZ21-FY21, "")</f>
        <v/>
      </c>
      <c r="GB21" s="9">
        <f>IF(18&lt;=$G21, FX21-GA21, "")</f>
        <v/>
      </c>
      <c r="GC21" s="9">
        <f>IF(18&lt;=$G21, ROUND(FU21*$Q21, 2), "")</f>
        <v/>
      </c>
      <c r="GD21" s="9">
        <f>IF(18&lt;=$G21, FU21+GC21, "")</f>
        <v/>
      </c>
      <c r="GE21" s="9">
        <f>IF(18&lt;=$G21, FY21+GC21, "")</f>
        <v/>
      </c>
      <c r="GF21" s="9">
        <f>IF(18&lt;=$G21, ($G21-18)*$N21, "")</f>
        <v/>
      </c>
      <c r="GG21" s="9">
        <f>IF(19&lt;=$G21, GB21, "")</f>
        <v/>
      </c>
      <c r="GH21" s="9">
        <f>IF(19&lt;=$G21, ROUND(GG21*$Q21, 2), "")</f>
        <v/>
      </c>
      <c r="GI21" s="9">
        <f>IF(19&lt;=$G21, $N21, "")</f>
        <v/>
      </c>
      <c r="GJ21" s="9">
        <f>IF(19&lt;=$G21, GI21-GH21, "")</f>
        <v/>
      </c>
      <c r="GK21" s="9">
        <f>IF(19&lt;=$G21, GG21-GJ21, "")</f>
        <v/>
      </c>
      <c r="GL21" s="9">
        <f>IF(19&lt;=$G21, ROUND(GD21*$Q21, 2), "")</f>
        <v/>
      </c>
      <c r="GM21" s="9">
        <f>IF(19&lt;=$G21, GD21+GL21, "")</f>
        <v/>
      </c>
      <c r="GN21" s="9">
        <f>IF(19&lt;=$G21, GH21+GL21, "")</f>
        <v/>
      </c>
      <c r="GO21" s="9">
        <f>IF(19&lt;=$G21, ($G21-19)*$N21, "")</f>
        <v/>
      </c>
      <c r="GP21" s="9">
        <f>IF(20&lt;=$G21, GK21, "")</f>
        <v/>
      </c>
      <c r="GQ21" s="9">
        <f>IF(20&lt;=$G21, ROUND(GP21*$Q21, 2), "")</f>
        <v/>
      </c>
      <c r="GR21" s="9">
        <f>IF(20&lt;=$G21, $N21, "")</f>
        <v/>
      </c>
      <c r="GS21" s="9">
        <f>IF(20&lt;=$G21, GR21-GQ21, "")</f>
        <v/>
      </c>
      <c r="GT21" s="9">
        <f>IF(20&lt;=$G21, GP21-GS21, "")</f>
        <v/>
      </c>
      <c r="GU21" s="9">
        <f>IF(20&lt;=$G21, ROUND(GM21*$Q21, 2), "")</f>
        <v/>
      </c>
      <c r="GV21" s="9">
        <f>IF(20&lt;=$G21, GM21+GU21, "")</f>
        <v/>
      </c>
      <c r="GW21" s="9">
        <f>IF(20&lt;=$G21, GQ21+GU21, "")</f>
        <v/>
      </c>
      <c r="GX21" s="9">
        <f>IF(20&lt;=$G21, ($G21-20)*$N21, "")</f>
        <v/>
      </c>
      <c r="GY21" s="9">
        <f>IF(21&lt;=$G21, GT21, "")</f>
        <v/>
      </c>
      <c r="GZ21" s="9">
        <f>IF(21&lt;=$G21, ROUND(GY21*$Q21, 2), "")</f>
        <v/>
      </c>
      <c r="HA21" s="9">
        <f>IF(21&lt;=$G21, $N21, "")</f>
        <v/>
      </c>
      <c r="HB21" s="9">
        <f>IF(21&lt;=$G21, HA21-GZ21, "")</f>
        <v/>
      </c>
      <c r="HC21" s="9">
        <f>IF(21&lt;=$G21, GY21-HB21, "")</f>
        <v/>
      </c>
      <c r="HD21" s="9">
        <f>IF(21&lt;=$G21, ROUND(GV21*$Q21, 2), "")</f>
        <v/>
      </c>
      <c r="HE21" s="9">
        <f>IF(21&lt;=$G21, GV21+HD21, "")</f>
        <v/>
      </c>
      <c r="HF21" s="9">
        <f>IF(21&lt;=$G21, GZ21+HD21, "")</f>
        <v/>
      </c>
      <c r="HG21" s="9">
        <f>IF(21&lt;=$G21, ($G21-21)*$N21, "")</f>
        <v/>
      </c>
      <c r="HH21" s="9">
        <f>IF(22&lt;=$G21, HC21, "")</f>
        <v/>
      </c>
      <c r="HI21" s="9">
        <f>IF(22&lt;=$G21, ROUND(HH21*$Q21, 2), "")</f>
        <v/>
      </c>
      <c r="HJ21" s="9">
        <f>IF(22&lt;=$G21, $N21, "")</f>
        <v/>
      </c>
      <c r="HK21" s="9">
        <f>IF(22&lt;=$G21, HJ21-HI21, "")</f>
        <v/>
      </c>
      <c r="HL21" s="9">
        <f>IF(22&lt;=$G21, HH21-HK21, "")</f>
        <v/>
      </c>
      <c r="HM21" s="9">
        <f>IF(22&lt;=$G21, ROUND(HE21*$Q21, 2), "")</f>
        <v/>
      </c>
      <c r="HN21" s="9">
        <f>IF(22&lt;=$G21, HE21+HM21, "")</f>
        <v/>
      </c>
      <c r="HO21" s="9">
        <f>IF(22&lt;=$G21, HI21+HM21, "")</f>
        <v/>
      </c>
      <c r="HP21" s="9">
        <f>IF(22&lt;=$G21, ($G21-22)*$N21, "")</f>
        <v/>
      </c>
      <c r="HQ21" s="9">
        <f>IF(23&lt;=$G21, HL21, "")</f>
        <v/>
      </c>
      <c r="HR21" s="9">
        <f>IF(23&lt;=$G21, ROUND(HQ21*$Q21, 2), "")</f>
        <v/>
      </c>
      <c r="HS21" s="9">
        <f>IF(23&lt;=$G21, $N21, "")</f>
        <v/>
      </c>
      <c r="HT21" s="9">
        <f>IF(23&lt;=$G21, HS21-HR21, "")</f>
        <v/>
      </c>
      <c r="HU21" s="9">
        <f>IF(23&lt;=$G21, HQ21-HT21, "")</f>
        <v/>
      </c>
      <c r="HV21" s="9">
        <f>IF(23&lt;=$G21, ROUND(HN21*$Q21, 2), "")</f>
        <v/>
      </c>
      <c r="HW21" s="9">
        <f>IF(23&lt;=$G21, HN21+HV21, "")</f>
        <v/>
      </c>
      <c r="HX21" s="9">
        <f>IF(23&lt;=$G21, HR21+HV21, "")</f>
        <v/>
      </c>
      <c r="HY21" s="9">
        <f>IF(23&lt;=$G21, ($G21-23)*$N21, "")</f>
        <v/>
      </c>
      <c r="HZ21" s="9">
        <f>IF(24&lt;=$G21, HU21, "")</f>
        <v/>
      </c>
      <c r="IA21" s="9">
        <f>IF(24&lt;=$G21, ROUND(HZ21*$Q21, 2), "")</f>
        <v/>
      </c>
      <c r="IB21" s="9">
        <f>IF(24&lt;=$G21, $N21, "")</f>
        <v/>
      </c>
      <c r="IC21" s="9">
        <f>IF(24&lt;=$G21, IB21-IA21, "")</f>
        <v/>
      </c>
      <c r="ID21" s="9">
        <f>IF(24&lt;=$G21, HZ21-IC21, "")</f>
        <v/>
      </c>
      <c r="IE21" s="9">
        <f>IF(24&lt;=$G21, ROUND(HW21*$Q21, 2), "")</f>
        <v/>
      </c>
      <c r="IF21" s="9">
        <f>IF(24&lt;=$G21, HW21+IE21, "")</f>
        <v/>
      </c>
      <c r="IG21" s="9">
        <f>IF(24&lt;=$G21, IA21+IE21, "")</f>
        <v/>
      </c>
      <c r="IH21" s="9">
        <f>IF(24&lt;=$G21, ($G21-24)*$N21, "")</f>
        <v/>
      </c>
      <c r="II21" s="9">
        <f>IF(25&lt;=$G21, ID21, "")</f>
        <v/>
      </c>
      <c r="IJ21" s="9">
        <f>IF(25&lt;=$G21, ROUND(II21*$Q21, 2), "")</f>
        <v/>
      </c>
      <c r="IK21" s="9">
        <f>IF(25&lt;=$G21, $N21, "")</f>
        <v/>
      </c>
      <c r="IL21" s="9">
        <f>IF(25&lt;=$G21, IK21-IJ21, "")</f>
        <v/>
      </c>
      <c r="IM21" s="9">
        <f>IF(25&lt;=$G21, II21-IL21, "")</f>
        <v/>
      </c>
      <c r="IN21" s="9">
        <f>IF(25&lt;=$G21, ROUND(IF21*$Q21, 2), "")</f>
        <v/>
      </c>
      <c r="IO21" s="9">
        <f>IF(25&lt;=$G21, IF21+IN21, "")</f>
        <v/>
      </c>
      <c r="IP21" s="9">
        <f>IF(25&lt;=$G21, IJ21+IN21, "")</f>
        <v/>
      </c>
      <c r="IQ21" s="9">
        <f>IF(25&lt;=$G21, ($G21-25)*$N21, "")</f>
        <v/>
      </c>
      <c r="IR21" s="9">
        <f>IF(26&lt;=$G21, IM21, "")</f>
        <v/>
      </c>
      <c r="IS21" s="9">
        <f>IF(26&lt;=$G21, ROUND(IR21*$Q21, 2), "")</f>
        <v/>
      </c>
      <c r="IT21" s="9">
        <f>IF(26&lt;=$G21, $N21, "")</f>
        <v/>
      </c>
      <c r="IU21" s="9">
        <f>IF(26&lt;=$G21, IT21-IS21, "")</f>
        <v/>
      </c>
      <c r="IV21" s="9">
        <f>IF(26&lt;=$G21, IR21-IU21, "")</f>
        <v/>
      </c>
      <c r="IW21" s="9">
        <f>IF(26&lt;=$G21, ROUND(IO21*$Q21, 2), "")</f>
        <v/>
      </c>
      <c r="IX21" s="9">
        <f>IF(26&lt;=$G21, IO21+IW21, "")</f>
        <v/>
      </c>
      <c r="IY21" s="9">
        <f>IF(26&lt;=$G21, IS21+IW21, "")</f>
        <v/>
      </c>
      <c r="IZ21" s="9">
        <f>IF(26&lt;=$G21, ($G21-26)*$N21, "")</f>
        <v/>
      </c>
      <c r="JA21" s="9">
        <f>IF(27&lt;=$G21, IV21, "")</f>
        <v/>
      </c>
      <c r="JB21" s="9">
        <f>IF(27&lt;=$G21, ROUND(JA21*$Q21, 2), "")</f>
        <v/>
      </c>
      <c r="JC21" s="9">
        <f>IF(27&lt;=$G21, $N21, "")</f>
        <v/>
      </c>
      <c r="JD21" s="9">
        <f>IF(27&lt;=$G21, JC21-JB21, "")</f>
        <v/>
      </c>
      <c r="JE21" s="9">
        <f>IF(27&lt;=$G21, JA21-JD21, "")</f>
        <v/>
      </c>
      <c r="JF21" s="9">
        <f>IF(27&lt;=$G21, ROUND(IX21*$Q21, 2), "")</f>
        <v/>
      </c>
      <c r="JG21" s="9">
        <f>IF(27&lt;=$G21, IX21+JF21, "")</f>
        <v/>
      </c>
      <c r="JH21" s="9">
        <f>IF(27&lt;=$G21, JB21+JF21, "")</f>
        <v/>
      </c>
      <c r="JI21" s="9">
        <f>IF(27&lt;=$G21, ($G21-27)*$N21, "")</f>
        <v/>
      </c>
      <c r="JJ21" s="9">
        <f>IF(28&lt;=$G21, JE21, "")</f>
        <v/>
      </c>
      <c r="JK21" s="9">
        <f>IF(28&lt;=$G21, ROUND(JJ21*$Q21, 2), "")</f>
        <v/>
      </c>
      <c r="JL21" s="9">
        <f>IF(28&lt;=$G21, $N21, "")</f>
        <v/>
      </c>
      <c r="JM21" s="9">
        <f>IF(28&lt;=$G21, JL21-JK21, "")</f>
        <v/>
      </c>
      <c r="JN21" s="9">
        <f>IF(28&lt;=$G21, JJ21-JM21, "")</f>
        <v/>
      </c>
      <c r="JO21" s="9">
        <f>IF(28&lt;=$G21, ROUND(JG21*$Q21, 2), "")</f>
        <v/>
      </c>
      <c r="JP21" s="9">
        <f>IF(28&lt;=$G21, JG21+JO21, "")</f>
        <v/>
      </c>
      <c r="JQ21" s="9">
        <f>IF(28&lt;=$G21, JK21+JO21, "")</f>
        <v/>
      </c>
      <c r="JR21" s="9">
        <f>IF(28&lt;=$G21, ($G21-28)*$N21, "")</f>
        <v/>
      </c>
      <c r="JS21" s="9">
        <f>IF(29&lt;=$G21, JN21, "")</f>
        <v/>
      </c>
      <c r="JT21" s="9">
        <f>IF(29&lt;=$G21, ROUND(JS21*$Q21, 2), "")</f>
        <v/>
      </c>
      <c r="JU21" s="9">
        <f>IF(29&lt;=$G21, $N21, "")</f>
        <v/>
      </c>
      <c r="JV21" s="9">
        <f>IF(29&lt;=$G21, JU21-JT21, "")</f>
        <v/>
      </c>
      <c r="JW21" s="9">
        <f>IF(29&lt;=$G21, JS21-JV21, "")</f>
        <v/>
      </c>
      <c r="JX21" s="9">
        <f>IF(29&lt;=$G21, ROUND(JP21*$Q21, 2), "")</f>
        <v/>
      </c>
      <c r="JY21" s="9">
        <f>IF(29&lt;=$G21, JP21+JX21, "")</f>
        <v/>
      </c>
      <c r="JZ21" s="9">
        <f>IF(29&lt;=$G21, JT21+JX21, "")</f>
        <v/>
      </c>
      <c r="KA21" s="9">
        <f>IF(29&lt;=$G21, ($G21-29)*$N21, "")</f>
        <v/>
      </c>
      <c r="KB21" s="9">
        <f>IF(30&lt;=$G21, JW21, "")</f>
        <v/>
      </c>
      <c r="KC21" s="9">
        <f>IF(30&lt;=$G21, ROUND(KB21*$Q21, 2), "")</f>
        <v/>
      </c>
      <c r="KD21" s="9">
        <f>IF(30&lt;=$G21, $N21, "")</f>
        <v/>
      </c>
      <c r="KE21" s="9">
        <f>IF(30&lt;=$G21, KD21-KC21, "")</f>
        <v/>
      </c>
      <c r="KF21" s="9">
        <f>IF(30&lt;=$G21, KB21-KE21, "")</f>
        <v/>
      </c>
      <c r="KG21" s="9">
        <f>IF(30&lt;=$G21, ROUND(JY21*$Q21, 2), "")</f>
        <v/>
      </c>
      <c r="KH21" s="9">
        <f>IF(30&lt;=$G21, JY21+KG21, "")</f>
        <v/>
      </c>
      <c r="KI21" s="9">
        <f>IF(30&lt;=$G21, KC21+KG21, "")</f>
        <v/>
      </c>
      <c r="KJ21" s="9">
        <f>IF(30&lt;=$G21, ($G21-30)*$N21, "")</f>
        <v/>
      </c>
      <c r="KK21" s="9">
        <f>IF(31&lt;=$G21, KF21, "")</f>
        <v/>
      </c>
      <c r="KL21" s="9">
        <f>IF(31&lt;=$G21, ROUND(KK21*$Q21, 2), "")</f>
        <v/>
      </c>
      <c r="KM21" s="9">
        <f>IF(31&lt;=$G21, $N21, "")</f>
        <v/>
      </c>
      <c r="KN21" s="9">
        <f>IF(31&lt;=$G21, KM21-KL21, "")</f>
        <v/>
      </c>
      <c r="KO21" s="9">
        <f>IF(31&lt;=$G21, KK21-KN21, "")</f>
        <v/>
      </c>
      <c r="KP21" s="9">
        <f>IF(31&lt;=$G21, ROUND(KH21*$Q21, 2), "")</f>
        <v/>
      </c>
      <c r="KQ21" s="9">
        <f>IF(31&lt;=$G21, KH21+KP21, "")</f>
        <v/>
      </c>
      <c r="KR21" s="9">
        <f>IF(31&lt;=$G21, KL21+KP21, "")</f>
        <v/>
      </c>
      <c r="KS21" s="9">
        <f>IF(31&lt;=$G21, ($G21-31)*$N21, "")</f>
        <v/>
      </c>
      <c r="KT21" s="9">
        <f>IF(32&lt;=$G21, KO21, "")</f>
        <v/>
      </c>
      <c r="KU21" s="9">
        <f>IF(32&lt;=$G21, ROUND(KT21*$Q21, 2), "")</f>
        <v/>
      </c>
      <c r="KV21" s="9">
        <f>IF(32&lt;=$G21, $N21, "")</f>
        <v/>
      </c>
      <c r="KW21" s="9">
        <f>IF(32&lt;=$G21, KV21-KU21, "")</f>
        <v/>
      </c>
      <c r="KX21" s="9">
        <f>IF(32&lt;=$G21, KT21-KW21, "")</f>
        <v/>
      </c>
      <c r="KY21" s="9">
        <f>IF(32&lt;=$G21, ROUND(KQ21*$Q21, 2), "")</f>
        <v/>
      </c>
      <c r="KZ21" s="9">
        <f>IF(32&lt;=$G21, KQ21+KY21, "")</f>
        <v/>
      </c>
      <c r="LA21" s="9">
        <f>IF(32&lt;=$G21, KU21+KY21, "")</f>
        <v/>
      </c>
      <c r="LB21" s="9">
        <f>IF(32&lt;=$G21, ($G21-32)*$N21, "")</f>
        <v/>
      </c>
      <c r="LC21" s="9">
        <f>IF(33&lt;=$G21, KX21, "")</f>
        <v/>
      </c>
      <c r="LD21" s="9">
        <f>IF(33&lt;=$G21, ROUND(LC21*$Q21, 2), "")</f>
        <v/>
      </c>
      <c r="LE21" s="9">
        <f>IF(33&lt;=$G21, $N21, "")</f>
        <v/>
      </c>
      <c r="LF21" s="9">
        <f>IF(33&lt;=$G21, LE21-LD21, "")</f>
        <v/>
      </c>
      <c r="LG21" s="9">
        <f>IF(33&lt;=$G21, LC21-LF21, "")</f>
        <v/>
      </c>
      <c r="LH21" s="9">
        <f>IF(33&lt;=$G21, ROUND(KZ21*$Q21, 2), "")</f>
        <v/>
      </c>
      <c r="LI21" s="9">
        <f>IF(33&lt;=$G21, KZ21+LH21, "")</f>
        <v/>
      </c>
      <c r="LJ21" s="9">
        <f>IF(33&lt;=$G21, LD21+LH21, "")</f>
        <v/>
      </c>
      <c r="LK21" s="9">
        <f>IF(33&lt;=$G21, ($G21-33)*$N21, "")</f>
        <v/>
      </c>
      <c r="LL21" s="9">
        <f>IF(34&lt;=$G21, LG21, "")</f>
        <v/>
      </c>
      <c r="LM21" s="9">
        <f>IF(34&lt;=$G21, ROUND(LL21*$Q21, 2), "")</f>
        <v/>
      </c>
      <c r="LN21" s="9">
        <f>IF(34&lt;=$G21, $N21, "")</f>
        <v/>
      </c>
      <c r="LO21" s="9">
        <f>IF(34&lt;=$G21, LN21-LM21, "")</f>
        <v/>
      </c>
      <c r="LP21" s="9">
        <f>IF(34&lt;=$G21, LL21-LO21, "")</f>
        <v/>
      </c>
      <c r="LQ21" s="9">
        <f>IF(34&lt;=$G21, ROUND(LI21*$Q21, 2), "")</f>
        <v/>
      </c>
      <c r="LR21" s="9">
        <f>IF(34&lt;=$G21, LI21+LQ21, "")</f>
        <v/>
      </c>
      <c r="LS21" s="9">
        <f>IF(34&lt;=$G21, LM21+LQ21, "")</f>
        <v/>
      </c>
      <c r="LT21" s="9">
        <f>IF(34&lt;=$G21, ($G21-34)*$N21, "")</f>
        <v/>
      </c>
      <c r="LU21" s="9">
        <f>IF(35&lt;=$G21, LP21, "")</f>
        <v/>
      </c>
      <c r="LV21" s="9">
        <f>IF(35&lt;=$G21, ROUND(LU21*$Q21, 2), "")</f>
        <v/>
      </c>
      <c r="LW21" s="9">
        <f>IF(35&lt;=$G21, $N21, "")</f>
        <v/>
      </c>
      <c r="LX21" s="9">
        <f>IF(35&lt;=$G21, LW21-LV21, "")</f>
        <v/>
      </c>
      <c r="LY21" s="9">
        <f>IF(35&lt;=$G21, LU21-LX21, "")</f>
        <v/>
      </c>
      <c r="LZ21" s="9">
        <f>IF(35&lt;=$G21, ROUND(LR21*$Q21, 2), "")</f>
        <v/>
      </c>
      <c r="MA21" s="9">
        <f>IF(35&lt;=$G21, LR21+LZ21, "")</f>
        <v/>
      </c>
      <c r="MB21" s="9">
        <f>IF(35&lt;=$G21, LV21+LZ21, "")</f>
        <v/>
      </c>
      <c r="MC21" s="9">
        <f>IF(35&lt;=$G21, ($G21-35)*$N21, "")</f>
        <v/>
      </c>
      <c r="MD21" s="9">
        <f>IF(36&lt;=$G21, LY21, "")</f>
        <v/>
      </c>
      <c r="ME21" s="9">
        <f>IF(36&lt;=$G21, ROUND(MD21*$Q21, 2), "")</f>
        <v/>
      </c>
      <c r="MF21" s="9">
        <f>IF(36&lt;=$G21, $N21, "")</f>
        <v/>
      </c>
      <c r="MG21" s="9">
        <f>IF(36&lt;=$G21, MF21-ME21, "")</f>
        <v/>
      </c>
      <c r="MH21" s="9">
        <f>IF(36&lt;=$G21, MD21-MG21, "")</f>
        <v/>
      </c>
      <c r="MI21" s="9">
        <f>IF(36&lt;=$G21, ROUND(MA21*$Q21, 2), "")</f>
        <v/>
      </c>
      <c r="MJ21" s="9">
        <f>IF(36&lt;=$G21, MA21+MI21, "")</f>
        <v/>
      </c>
      <c r="MK21" s="9">
        <f>IF(36&lt;=$G21, ME21+MI21, "")</f>
        <v/>
      </c>
      <c r="ML21" s="9">
        <f>IF(36&lt;=$G21, ($G21-36)*$N21, "")</f>
        <v/>
      </c>
      <c r="MM21" s="9">
        <f>IF(37&lt;=$G21, MH21, "")</f>
        <v/>
      </c>
      <c r="MN21" s="9">
        <f>IF(37&lt;=$G21, ROUND(MM21*$Q21, 2), "")</f>
        <v/>
      </c>
      <c r="MO21" s="9">
        <f>IF(37&lt;=$G21, $N21, "")</f>
        <v/>
      </c>
      <c r="MP21" s="9">
        <f>IF(37&lt;=$G21, MO21-MN21, "")</f>
        <v/>
      </c>
      <c r="MQ21" s="9">
        <f>IF(37&lt;=$G21, MM21-MP21, "")</f>
        <v/>
      </c>
      <c r="MR21" s="9">
        <f>IF(37&lt;=$G21, ROUND(MJ21*$Q21, 2), "")</f>
        <v/>
      </c>
      <c r="MS21" s="9">
        <f>IF(37&lt;=$G21, MJ21+MR21, "")</f>
        <v/>
      </c>
      <c r="MT21" s="9">
        <f>IF(37&lt;=$G21, MN21+MR21, "")</f>
        <v/>
      </c>
      <c r="MU21" s="9">
        <f>IF(37&lt;=$G21, ($G21-37)*$N21, "")</f>
        <v/>
      </c>
      <c r="MV21" s="9">
        <f>IF(38&lt;=$G21, MQ21, "")</f>
        <v/>
      </c>
      <c r="MW21" s="9">
        <f>IF(38&lt;=$G21, ROUND(MV21*$Q21, 2), "")</f>
        <v/>
      </c>
      <c r="MX21" s="9">
        <f>IF(38&lt;=$G21, $N21, "")</f>
        <v/>
      </c>
      <c r="MY21" s="9">
        <f>IF(38&lt;=$G21, MX21-MW21, "")</f>
        <v/>
      </c>
      <c r="MZ21" s="9">
        <f>IF(38&lt;=$G21, MV21-MY21, "")</f>
        <v/>
      </c>
      <c r="NA21" s="9">
        <f>IF(38&lt;=$G21, ROUND(MS21*$Q21, 2), "")</f>
        <v/>
      </c>
      <c r="NB21" s="9">
        <f>IF(38&lt;=$G21, MS21+NA21, "")</f>
        <v/>
      </c>
      <c r="NC21" s="9">
        <f>IF(38&lt;=$G21, MW21+NA21, "")</f>
        <v/>
      </c>
      <c r="ND21" s="9">
        <f>IF(38&lt;=$G21, ($G21-38)*$N21, "")</f>
        <v/>
      </c>
      <c r="NE21" s="9">
        <f>IF(39&lt;=$G21, MZ21, "")</f>
        <v/>
      </c>
      <c r="NF21" s="9">
        <f>IF(39&lt;=$G21, ROUND(NE21*$Q21, 2), "")</f>
        <v/>
      </c>
      <c r="NG21" s="9">
        <f>IF(39&lt;=$G21, $N21, "")</f>
        <v/>
      </c>
      <c r="NH21" s="9">
        <f>IF(39&lt;=$G21, NG21-NF21, "")</f>
        <v/>
      </c>
      <c r="NI21" s="9">
        <f>IF(39&lt;=$G21, NE21-NH21, "")</f>
        <v/>
      </c>
      <c r="NJ21" s="9">
        <f>IF(39&lt;=$G21, ROUND(NB21*$Q21, 2), "")</f>
        <v/>
      </c>
      <c r="NK21" s="9">
        <f>IF(39&lt;=$G21, NB21+NJ21, "")</f>
        <v/>
      </c>
      <c r="NL21" s="9">
        <f>IF(39&lt;=$G21, NF21+NJ21, "")</f>
        <v/>
      </c>
      <c r="NM21" s="9">
        <f>IF(39&lt;=$G21, ($G21-39)*$N21, "")</f>
        <v/>
      </c>
      <c r="NN21" s="9">
        <f>IF(40&lt;=$G21, NI21, "")</f>
        <v/>
      </c>
      <c r="NO21" s="9">
        <f>IF(40&lt;=$G21, ROUND(NN21*$Q21, 2), "")</f>
        <v/>
      </c>
      <c r="NP21" s="9">
        <f>IF(40&lt;=$G21, $N21, "")</f>
        <v/>
      </c>
      <c r="NQ21" s="9">
        <f>IF(40&lt;=$G21, NP21-NO21, "")</f>
        <v/>
      </c>
      <c r="NR21" s="9">
        <f>IF(40&lt;=$G21, NN21-NQ21, "")</f>
        <v/>
      </c>
      <c r="NS21" s="9">
        <f>IF(40&lt;=$G21, ROUND(NK21*$Q21, 2), "")</f>
        <v/>
      </c>
      <c r="NT21" s="9">
        <f>IF(40&lt;=$G21, NK21+NS21, "")</f>
        <v/>
      </c>
      <c r="NU21" s="9">
        <f>IF(40&lt;=$G21, NO21+NS21, "")</f>
        <v/>
      </c>
      <c r="NV21" s="9">
        <f>IF(40&lt;=$G21, ($G21-40)*$N21, "")</f>
        <v/>
      </c>
      <c r="NW21" s="9">
        <f>IF(41&lt;=$G21, NR21, "")</f>
        <v/>
      </c>
      <c r="NX21" s="9">
        <f>IF(41&lt;=$G21, ROUND(NW21*$Q21, 2), "")</f>
        <v/>
      </c>
      <c r="NY21" s="9">
        <f>IF(41&lt;=$G21, $N21, "")</f>
        <v/>
      </c>
      <c r="NZ21" s="9">
        <f>IF(41&lt;=$G21, NY21-NX21, "")</f>
        <v/>
      </c>
      <c r="OA21" s="9">
        <f>IF(41&lt;=$G21, NW21-NZ21, "")</f>
        <v/>
      </c>
      <c r="OB21" s="9">
        <f>IF(41&lt;=$G21, ROUND(NT21*$Q21, 2), "")</f>
        <v/>
      </c>
      <c r="OC21" s="9">
        <f>IF(41&lt;=$G21, NT21+OB21, "")</f>
        <v/>
      </c>
      <c r="OD21" s="9">
        <f>IF(41&lt;=$G21, NX21+OB21, "")</f>
        <v/>
      </c>
      <c r="OE21" s="9">
        <f>IF(41&lt;=$G21, ($G21-41)*$N21, "")</f>
        <v/>
      </c>
      <c r="OF21" s="9">
        <f>IF(42&lt;=$G21, OA21, "")</f>
        <v/>
      </c>
      <c r="OG21" s="9">
        <f>IF(42&lt;=$G21, ROUND(OF21*$Q21, 2), "")</f>
        <v/>
      </c>
      <c r="OH21" s="9">
        <f>IF(42&lt;=$G21, $N21, "")</f>
        <v/>
      </c>
      <c r="OI21" s="9">
        <f>IF(42&lt;=$G21, OH21-OG21, "")</f>
        <v/>
      </c>
      <c r="OJ21" s="9">
        <f>IF(42&lt;=$G21, OF21-OI21, "")</f>
        <v/>
      </c>
      <c r="OK21" s="9">
        <f>IF(42&lt;=$G21, ROUND(OC21*$Q21, 2), "")</f>
        <v/>
      </c>
      <c r="OL21" s="9">
        <f>IF(42&lt;=$G21, OC21+OK21, "")</f>
        <v/>
      </c>
      <c r="OM21" s="9">
        <f>IF(42&lt;=$G21, OG21+OK21, "")</f>
        <v/>
      </c>
      <c r="ON21" s="9">
        <f>IF(42&lt;=$G21, ($G21-42)*$N21, "")</f>
        <v/>
      </c>
      <c r="OO21" s="9">
        <f>IF(43&lt;=$G21, OJ21, "")</f>
        <v/>
      </c>
      <c r="OP21" s="9">
        <f>IF(43&lt;=$G21, ROUND(OO21*$Q21, 2), "")</f>
        <v/>
      </c>
      <c r="OQ21" s="9">
        <f>IF(43&lt;=$G21, $N21, "")</f>
        <v/>
      </c>
      <c r="OR21" s="9">
        <f>IF(43&lt;=$G21, OQ21-OP21, "")</f>
        <v/>
      </c>
      <c r="OS21" s="9">
        <f>IF(43&lt;=$G21, OO21-OR21, "")</f>
        <v/>
      </c>
      <c r="OT21" s="9">
        <f>IF(43&lt;=$G21, ROUND(OL21*$Q21, 2), "")</f>
        <v/>
      </c>
      <c r="OU21" s="9">
        <f>IF(43&lt;=$G21, OL21+OT21, "")</f>
        <v/>
      </c>
      <c r="OV21" s="9">
        <f>IF(43&lt;=$G21, OP21+OT21, "")</f>
        <v/>
      </c>
      <c r="OW21" s="9">
        <f>IF(43&lt;=$G21, ($G21-43)*$N21, "")</f>
        <v/>
      </c>
      <c r="OX21" s="9">
        <f>IF(44&lt;=$G21, OS21, "")</f>
        <v/>
      </c>
      <c r="OY21" s="9">
        <f>IF(44&lt;=$G21, ROUND(OX21*$Q21, 2), "")</f>
        <v/>
      </c>
      <c r="OZ21" s="9">
        <f>IF(44&lt;=$G21, $N21, "")</f>
        <v/>
      </c>
      <c r="PA21" s="9">
        <f>IF(44&lt;=$G21, OZ21-OY21, "")</f>
        <v/>
      </c>
      <c r="PB21" s="9">
        <f>IF(44&lt;=$G21, OX21-PA21, "")</f>
        <v/>
      </c>
      <c r="PC21" s="9">
        <f>IF(44&lt;=$G21, ROUND(OU21*$Q21, 2), "")</f>
        <v/>
      </c>
      <c r="PD21" s="9">
        <f>IF(44&lt;=$G21, OU21+PC21, "")</f>
        <v/>
      </c>
      <c r="PE21" s="9">
        <f>IF(44&lt;=$G21, OY21+PC21, "")</f>
        <v/>
      </c>
      <c r="PF21" s="9">
        <f>IF(44&lt;=$G21, ($G21-44)*$N21, "")</f>
        <v/>
      </c>
      <c r="PG21" s="9">
        <f>IF(45&lt;=$G21, PB21, "")</f>
        <v/>
      </c>
      <c r="PH21" s="9">
        <f>IF(45&lt;=$G21, ROUND(PG21*$Q21, 2), "")</f>
        <v/>
      </c>
      <c r="PI21" s="9">
        <f>IF(45&lt;=$G21, $N21, "")</f>
        <v/>
      </c>
      <c r="PJ21" s="9">
        <f>IF(45&lt;=$G21, PI21-PH21, "")</f>
        <v/>
      </c>
      <c r="PK21" s="9">
        <f>IF(45&lt;=$G21, PG21-PJ21, "")</f>
        <v/>
      </c>
      <c r="PL21" s="9">
        <f>IF(45&lt;=$G21, ROUND(PD21*$Q21, 2), "")</f>
        <v/>
      </c>
      <c r="PM21" s="9">
        <f>IF(45&lt;=$G21, PD21+PL21, "")</f>
        <v/>
      </c>
      <c r="PN21" s="9">
        <f>IF(45&lt;=$G21, PH21+PL21, "")</f>
        <v/>
      </c>
      <c r="PO21" s="9">
        <f>IF(45&lt;=$G21, ($G21-45)*$N21, "")</f>
        <v/>
      </c>
      <c r="PP21" s="9">
        <f>IF(46&lt;=$G21, PK21, "")</f>
        <v/>
      </c>
      <c r="PQ21" s="9">
        <f>IF(46&lt;=$G21, ROUND(PP21*$Q21, 2), "")</f>
        <v/>
      </c>
      <c r="PR21" s="9">
        <f>IF(46&lt;=$G21, $N21, "")</f>
        <v/>
      </c>
      <c r="PS21" s="9">
        <f>IF(46&lt;=$G21, PR21-PQ21, "")</f>
        <v/>
      </c>
      <c r="PT21" s="9">
        <f>IF(46&lt;=$G21, PP21-PS21, "")</f>
        <v/>
      </c>
      <c r="PU21" s="9">
        <f>IF(46&lt;=$G21, ROUND(PM21*$Q21, 2), "")</f>
        <v/>
      </c>
      <c r="PV21" s="9">
        <f>IF(46&lt;=$G21, PM21+PU21, "")</f>
        <v/>
      </c>
      <c r="PW21" s="9">
        <f>IF(46&lt;=$G21, PQ21+PU21, "")</f>
        <v/>
      </c>
      <c r="PX21" s="9">
        <f>IF(46&lt;=$G21, ($G21-46)*$N21, "")</f>
        <v/>
      </c>
      <c r="PY21" s="9">
        <f>IF(47&lt;=$G21, PT21, "")</f>
        <v/>
      </c>
      <c r="PZ21" s="9">
        <f>IF(47&lt;=$G21, ROUND(PY21*$Q21, 2), "")</f>
        <v/>
      </c>
      <c r="QA21" s="9">
        <f>IF(47&lt;=$G21, $N21, "")</f>
        <v/>
      </c>
      <c r="QB21" s="9">
        <f>IF(47&lt;=$G21, QA21-PZ21, "")</f>
        <v/>
      </c>
      <c r="QC21" s="9">
        <f>IF(47&lt;=$G21, PY21-QB21, "")</f>
        <v/>
      </c>
      <c r="QD21" s="9">
        <f>IF(47&lt;=$G21, ROUND(PV21*$Q21, 2), "")</f>
        <v/>
      </c>
      <c r="QE21" s="9">
        <f>IF(47&lt;=$G21, PV21+QD21, "")</f>
        <v/>
      </c>
      <c r="QF21" s="9">
        <f>IF(47&lt;=$G21, PZ21+QD21, "")</f>
        <v/>
      </c>
      <c r="QG21" s="9">
        <f>IF(47&lt;=$G21, ($G21-47)*$N21, "")</f>
        <v/>
      </c>
      <c r="QH21" s="9">
        <f>IF(48&lt;=$G21, QC21, "")</f>
        <v/>
      </c>
      <c r="QI21" s="9">
        <f>IF(48&lt;=$G21, ROUND(QH21*$Q21, 2), "")</f>
        <v/>
      </c>
      <c r="QJ21" s="9">
        <f>IF(48&lt;=$G21, $N21, "")</f>
        <v/>
      </c>
      <c r="QK21" s="9">
        <f>IF(48&lt;=$G21, QJ21-QI21, "")</f>
        <v/>
      </c>
      <c r="QL21" s="9">
        <f>IF(48&lt;=$G21, QH21-QK21, "")</f>
        <v/>
      </c>
      <c r="QM21" s="9">
        <f>IF(48&lt;=$G21, ROUND(QE21*$Q21, 2), "")</f>
        <v/>
      </c>
      <c r="QN21" s="9">
        <f>IF(48&lt;=$G21, QE21+QM21, "")</f>
        <v/>
      </c>
      <c r="QO21" s="9">
        <f>IF(48&lt;=$G21, QI21+QM21, "")</f>
        <v/>
      </c>
      <c r="QP21" s="9">
        <f>IF(48&lt;=$G21, ($G21-48)*$N21, "")</f>
        <v/>
      </c>
    </row>
    <row r="22">
      <c r="A22" s="12" t="inlineStr">
        <is>
          <t>0527-0004</t>
        </is>
      </c>
      <c r="B22" s="13" t="inlineStr">
        <is>
          <t>Comercilizadora e Importadora Nabega Sa de Cv</t>
        </is>
      </c>
      <c r="C22" s="13" t="inlineStr">
        <is>
          <t>Gmc Denali</t>
        </is>
      </c>
      <c r="D22" s="12" t="inlineStr">
        <is>
          <t>ACTIVO</t>
        </is>
      </c>
      <c r="E22" s="12" t="inlineStr">
        <is>
          <t>2025-07-31</t>
        </is>
      </c>
      <c r="F22" s="12" t="inlineStr">
        <is>
          <t>2029-07-31</t>
        </is>
      </c>
      <c r="G22" s="14" t="n">
        <v>48</v>
      </c>
      <c r="H22" s="15" t="n">
        <v>1101206.9</v>
      </c>
      <c r="I22" s="16" t="n">
        <v>0.1</v>
      </c>
      <c r="J22" s="15">
        <f>ROUND(H22*I22, 2)</f>
        <v/>
      </c>
      <c r="K22" s="15">
        <f>ROUND(H22-J22, 2)</f>
        <v/>
      </c>
      <c r="L22" s="16" t="n">
        <v>0</v>
      </c>
      <c r="M22" s="15">
        <f>ROUND(H22*L22, 2)</f>
        <v/>
      </c>
      <c r="N22" s="15" t="n">
        <v>34769.12</v>
      </c>
      <c r="O22" s="16" t="n">
        <v>0.2</v>
      </c>
      <c r="P22" s="15">
        <f>ROUND(H22*O22, 2)</f>
        <v/>
      </c>
      <c r="Q22" s="17" t="n">
        <v>0.02697568</v>
      </c>
      <c r="R22" s="17">
        <f>RATE(G22, -N22, K22, -P22)</f>
        <v/>
      </c>
      <c r="S22" s="17">
        <f>ROUND(Q22*12, 8)</f>
        <v/>
      </c>
      <c r="T22" s="17">
        <f>ROUND(((1+Q22)^12)-1, 8)</f>
        <v/>
      </c>
      <c r="U22" s="15">
        <f>ROUND(PV(Q22, G22, 0, -P22), 2)</f>
        <v/>
      </c>
      <c r="V22" s="15">
        <f>SUMIF($AA$4:$QP$4, "Interes_Leasing", AA22:QP22)</f>
        <v/>
      </c>
      <c r="W22" s="15">
        <f>SUMIF($AA$4:$QP$4, "Interes_Residual", AA22:QP22)</f>
        <v/>
      </c>
      <c r="X22" s="15">
        <f>ROUND(V22+W22, 2)</f>
        <v/>
      </c>
      <c r="Y22" s="15">
        <f>ROUND((N22*G22+P22+M22)-K22, 2)</f>
        <v/>
      </c>
      <c r="Z22" s="16">
        <f>ROUND(Y22/K22, 4)</f>
        <v/>
      </c>
      <c r="AA22" s="15">
        <f>IF(1&lt;=$G22, $K22, "")</f>
        <v/>
      </c>
      <c r="AB22" s="15">
        <f>IF(1&lt;=$G22, ROUND(AA22*$Q22, 2), "")</f>
        <v/>
      </c>
      <c r="AC22" s="15">
        <f>IF(1&lt;=$G22, $N22, "")</f>
        <v/>
      </c>
      <c r="AD22" s="15">
        <f>IF(1&lt;=$G22, AC22-AB22, "")</f>
        <v/>
      </c>
      <c r="AE22" s="15">
        <f>IF(1&lt;=$G22, AA22-AD22, "")</f>
        <v/>
      </c>
      <c r="AF22" s="15">
        <f>IF(1&lt;=$G22, ROUND($U22*$Q22, 2), "")</f>
        <v/>
      </c>
      <c r="AG22" s="15">
        <f>IF(1&lt;=$G22, $U22+AF22, "")</f>
        <v/>
      </c>
      <c r="AH22" s="15">
        <f>IF(1&lt;=$G22, AB22+AF22, "")</f>
        <v/>
      </c>
      <c r="AI22" s="15">
        <f>IF(1&lt;=$G22, ($G22-1)*$N22, "")</f>
        <v/>
      </c>
      <c r="AJ22" s="15">
        <f>IF(2&lt;=$G22, AE22, "")</f>
        <v/>
      </c>
      <c r="AK22" s="15">
        <f>IF(2&lt;=$G22, ROUND(AJ22*$Q22, 2), "")</f>
        <v/>
      </c>
      <c r="AL22" s="15">
        <f>IF(2&lt;=$G22, $N22, "")</f>
        <v/>
      </c>
      <c r="AM22" s="15">
        <f>IF(2&lt;=$G22, AL22-AK22, "")</f>
        <v/>
      </c>
      <c r="AN22" s="15">
        <f>IF(2&lt;=$G22, AJ22-AM22, "")</f>
        <v/>
      </c>
      <c r="AO22" s="15">
        <f>IF(2&lt;=$G22, ROUND(AG22*$Q22, 2), "")</f>
        <v/>
      </c>
      <c r="AP22" s="15">
        <f>IF(2&lt;=$G22, AG22+AO22, "")</f>
        <v/>
      </c>
      <c r="AQ22" s="15">
        <f>IF(2&lt;=$G22, AK22+AO22, "")</f>
        <v/>
      </c>
      <c r="AR22" s="15">
        <f>IF(2&lt;=$G22, ($G22-2)*$N22, "")</f>
        <v/>
      </c>
      <c r="AS22" s="15">
        <f>IF(3&lt;=$G22, AN22, "")</f>
        <v/>
      </c>
      <c r="AT22" s="15">
        <f>IF(3&lt;=$G22, ROUND(AS22*$Q22, 2), "")</f>
        <v/>
      </c>
      <c r="AU22" s="15">
        <f>IF(3&lt;=$G22, $N22, "")</f>
        <v/>
      </c>
      <c r="AV22" s="15">
        <f>IF(3&lt;=$G22, AU22-AT22, "")</f>
        <v/>
      </c>
      <c r="AW22" s="15">
        <f>IF(3&lt;=$G22, AS22-AV22, "")</f>
        <v/>
      </c>
      <c r="AX22" s="15">
        <f>IF(3&lt;=$G22, ROUND(AP22*$Q22, 2), "")</f>
        <v/>
      </c>
      <c r="AY22" s="15">
        <f>IF(3&lt;=$G22, AP22+AX22, "")</f>
        <v/>
      </c>
      <c r="AZ22" s="15">
        <f>IF(3&lt;=$G22, AT22+AX22, "")</f>
        <v/>
      </c>
      <c r="BA22" s="15">
        <f>IF(3&lt;=$G22, ($G22-3)*$N22, "")</f>
        <v/>
      </c>
      <c r="BB22" s="15">
        <f>IF(4&lt;=$G22, AW22, "")</f>
        <v/>
      </c>
      <c r="BC22" s="15">
        <f>IF(4&lt;=$G22, ROUND(BB22*$Q22, 2), "")</f>
        <v/>
      </c>
      <c r="BD22" s="15">
        <f>IF(4&lt;=$G22, $N22, "")</f>
        <v/>
      </c>
      <c r="BE22" s="15">
        <f>IF(4&lt;=$G22, BD22-BC22, "")</f>
        <v/>
      </c>
      <c r="BF22" s="15">
        <f>IF(4&lt;=$G22, BB22-BE22, "")</f>
        <v/>
      </c>
      <c r="BG22" s="15">
        <f>IF(4&lt;=$G22, ROUND(AY22*$Q22, 2), "")</f>
        <v/>
      </c>
      <c r="BH22" s="15">
        <f>IF(4&lt;=$G22, AY22+BG22, "")</f>
        <v/>
      </c>
      <c r="BI22" s="15">
        <f>IF(4&lt;=$G22, BC22+BG22, "")</f>
        <v/>
      </c>
      <c r="BJ22" s="15">
        <f>IF(4&lt;=$G22, ($G22-4)*$N22, "")</f>
        <v/>
      </c>
      <c r="BK22" s="15">
        <f>IF(5&lt;=$G22, BF22, "")</f>
        <v/>
      </c>
      <c r="BL22" s="15">
        <f>IF(5&lt;=$G22, ROUND(BK22*$Q22, 2), "")</f>
        <v/>
      </c>
      <c r="BM22" s="15">
        <f>IF(5&lt;=$G22, $N22, "")</f>
        <v/>
      </c>
      <c r="BN22" s="15">
        <f>IF(5&lt;=$G22, BM22-BL22, "")</f>
        <v/>
      </c>
      <c r="BO22" s="15">
        <f>IF(5&lt;=$G22, BK22-BN22, "")</f>
        <v/>
      </c>
      <c r="BP22" s="15">
        <f>IF(5&lt;=$G22, ROUND(BH22*$Q22, 2), "")</f>
        <v/>
      </c>
      <c r="BQ22" s="15">
        <f>IF(5&lt;=$G22, BH22+BP22, "")</f>
        <v/>
      </c>
      <c r="BR22" s="15">
        <f>IF(5&lt;=$G22, BL22+BP22, "")</f>
        <v/>
      </c>
      <c r="BS22" s="15">
        <f>IF(5&lt;=$G22, ($G22-5)*$N22, "")</f>
        <v/>
      </c>
      <c r="BT22" s="15">
        <f>IF(6&lt;=$G22, BO22, "")</f>
        <v/>
      </c>
      <c r="BU22" s="15">
        <f>IF(6&lt;=$G22, ROUND(BT22*$Q22, 2), "")</f>
        <v/>
      </c>
      <c r="BV22" s="15">
        <f>IF(6&lt;=$G22, $N22, "")</f>
        <v/>
      </c>
      <c r="BW22" s="15">
        <f>IF(6&lt;=$G22, BV22-BU22, "")</f>
        <v/>
      </c>
      <c r="BX22" s="15">
        <f>IF(6&lt;=$G22, BT22-BW22, "")</f>
        <v/>
      </c>
      <c r="BY22" s="15">
        <f>IF(6&lt;=$G22, ROUND(BQ22*$Q22, 2), "")</f>
        <v/>
      </c>
      <c r="BZ22" s="15">
        <f>IF(6&lt;=$G22, BQ22+BY22, "")</f>
        <v/>
      </c>
      <c r="CA22" s="15">
        <f>IF(6&lt;=$G22, BU22+BY22, "")</f>
        <v/>
      </c>
      <c r="CB22" s="15">
        <f>IF(6&lt;=$G22, ($G22-6)*$N22, "")</f>
        <v/>
      </c>
      <c r="CC22" s="15">
        <f>IF(7&lt;=$G22, BX22, "")</f>
        <v/>
      </c>
      <c r="CD22" s="15">
        <f>IF(7&lt;=$G22, ROUND(CC22*$Q22, 2), "")</f>
        <v/>
      </c>
      <c r="CE22" s="15">
        <f>IF(7&lt;=$G22, $N22, "")</f>
        <v/>
      </c>
      <c r="CF22" s="15">
        <f>IF(7&lt;=$G22, CE22-CD22, "")</f>
        <v/>
      </c>
      <c r="CG22" s="15">
        <f>IF(7&lt;=$G22, CC22-CF22, "")</f>
        <v/>
      </c>
      <c r="CH22" s="15">
        <f>IF(7&lt;=$G22, ROUND(BZ22*$Q22, 2), "")</f>
        <v/>
      </c>
      <c r="CI22" s="15">
        <f>IF(7&lt;=$G22, BZ22+CH22, "")</f>
        <v/>
      </c>
      <c r="CJ22" s="15">
        <f>IF(7&lt;=$G22, CD22+CH22, "")</f>
        <v/>
      </c>
      <c r="CK22" s="15">
        <f>IF(7&lt;=$G22, ($G22-7)*$N22, "")</f>
        <v/>
      </c>
      <c r="CL22" s="15">
        <f>IF(8&lt;=$G22, CG22, "")</f>
        <v/>
      </c>
      <c r="CM22" s="15">
        <f>IF(8&lt;=$G22, ROUND(CL22*$Q22, 2), "")</f>
        <v/>
      </c>
      <c r="CN22" s="15">
        <f>IF(8&lt;=$G22, $N22, "")</f>
        <v/>
      </c>
      <c r="CO22" s="15">
        <f>IF(8&lt;=$G22, CN22-CM22, "")</f>
        <v/>
      </c>
      <c r="CP22" s="15">
        <f>IF(8&lt;=$G22, CL22-CO22, "")</f>
        <v/>
      </c>
      <c r="CQ22" s="15">
        <f>IF(8&lt;=$G22, ROUND(CI22*$Q22, 2), "")</f>
        <v/>
      </c>
      <c r="CR22" s="15">
        <f>IF(8&lt;=$G22, CI22+CQ22, "")</f>
        <v/>
      </c>
      <c r="CS22" s="15">
        <f>IF(8&lt;=$G22, CM22+CQ22, "")</f>
        <v/>
      </c>
      <c r="CT22" s="15">
        <f>IF(8&lt;=$G22, ($G22-8)*$N22, "")</f>
        <v/>
      </c>
      <c r="CU22" s="15">
        <f>IF(9&lt;=$G22, CP22, "")</f>
        <v/>
      </c>
      <c r="CV22" s="15">
        <f>IF(9&lt;=$G22, ROUND(CU22*$Q22, 2), "")</f>
        <v/>
      </c>
      <c r="CW22" s="15">
        <f>IF(9&lt;=$G22, $N22, "")</f>
        <v/>
      </c>
      <c r="CX22" s="15">
        <f>IF(9&lt;=$G22, CW22-CV22, "")</f>
        <v/>
      </c>
      <c r="CY22" s="15">
        <f>IF(9&lt;=$G22, CU22-CX22, "")</f>
        <v/>
      </c>
      <c r="CZ22" s="15">
        <f>IF(9&lt;=$G22, ROUND(CR22*$Q22, 2), "")</f>
        <v/>
      </c>
      <c r="DA22" s="15">
        <f>IF(9&lt;=$G22, CR22+CZ22, "")</f>
        <v/>
      </c>
      <c r="DB22" s="15">
        <f>IF(9&lt;=$G22, CV22+CZ22, "")</f>
        <v/>
      </c>
      <c r="DC22" s="15">
        <f>IF(9&lt;=$G22, ($G22-9)*$N22, "")</f>
        <v/>
      </c>
      <c r="DD22" s="15">
        <f>IF(10&lt;=$G22, CY22, "")</f>
        <v/>
      </c>
      <c r="DE22" s="15">
        <f>IF(10&lt;=$G22, ROUND(DD22*$Q22, 2), "")</f>
        <v/>
      </c>
      <c r="DF22" s="15">
        <f>IF(10&lt;=$G22, $N22, "")</f>
        <v/>
      </c>
      <c r="DG22" s="15">
        <f>IF(10&lt;=$G22, DF22-DE22, "")</f>
        <v/>
      </c>
      <c r="DH22" s="15">
        <f>IF(10&lt;=$G22, DD22-DG22, "")</f>
        <v/>
      </c>
      <c r="DI22" s="15">
        <f>IF(10&lt;=$G22, ROUND(DA22*$Q22, 2), "")</f>
        <v/>
      </c>
      <c r="DJ22" s="15">
        <f>IF(10&lt;=$G22, DA22+DI22, "")</f>
        <v/>
      </c>
      <c r="DK22" s="15">
        <f>IF(10&lt;=$G22, DE22+DI22, "")</f>
        <v/>
      </c>
      <c r="DL22" s="15">
        <f>IF(10&lt;=$G22, ($G22-10)*$N22, "")</f>
        <v/>
      </c>
      <c r="DM22" s="15">
        <f>IF(11&lt;=$G22, DH22, "")</f>
        <v/>
      </c>
      <c r="DN22" s="15">
        <f>IF(11&lt;=$G22, ROUND(DM22*$Q22, 2), "")</f>
        <v/>
      </c>
      <c r="DO22" s="15">
        <f>IF(11&lt;=$G22, $N22, "")</f>
        <v/>
      </c>
      <c r="DP22" s="15">
        <f>IF(11&lt;=$G22, DO22-DN22, "")</f>
        <v/>
      </c>
      <c r="DQ22" s="15">
        <f>IF(11&lt;=$G22, DM22-DP22, "")</f>
        <v/>
      </c>
      <c r="DR22" s="15">
        <f>IF(11&lt;=$G22, ROUND(DJ22*$Q22, 2), "")</f>
        <v/>
      </c>
      <c r="DS22" s="15">
        <f>IF(11&lt;=$G22, DJ22+DR22, "")</f>
        <v/>
      </c>
      <c r="DT22" s="15">
        <f>IF(11&lt;=$G22, DN22+DR22, "")</f>
        <v/>
      </c>
      <c r="DU22" s="15">
        <f>IF(11&lt;=$G22, ($G22-11)*$N22, "")</f>
        <v/>
      </c>
      <c r="DV22" s="15">
        <f>IF(12&lt;=$G22, DQ22, "")</f>
        <v/>
      </c>
      <c r="DW22" s="15">
        <f>IF(12&lt;=$G22, ROUND(DV22*$Q22, 2), "")</f>
        <v/>
      </c>
      <c r="DX22" s="15">
        <f>IF(12&lt;=$G22, $N22, "")</f>
        <v/>
      </c>
      <c r="DY22" s="15">
        <f>IF(12&lt;=$G22, DX22-DW22, "")</f>
        <v/>
      </c>
      <c r="DZ22" s="15">
        <f>IF(12&lt;=$G22, DV22-DY22, "")</f>
        <v/>
      </c>
      <c r="EA22" s="15">
        <f>IF(12&lt;=$G22, ROUND(DS22*$Q22, 2), "")</f>
        <v/>
      </c>
      <c r="EB22" s="15">
        <f>IF(12&lt;=$G22, DS22+EA22, "")</f>
        <v/>
      </c>
      <c r="EC22" s="15">
        <f>IF(12&lt;=$G22, DW22+EA22, "")</f>
        <v/>
      </c>
      <c r="ED22" s="15">
        <f>IF(12&lt;=$G22, ($G22-12)*$N22, "")</f>
        <v/>
      </c>
      <c r="EE22" s="15">
        <f>IF(13&lt;=$G22, DZ22, "")</f>
        <v/>
      </c>
      <c r="EF22" s="15">
        <f>IF(13&lt;=$G22, ROUND(EE22*$Q22, 2), "")</f>
        <v/>
      </c>
      <c r="EG22" s="15">
        <f>IF(13&lt;=$G22, $N22, "")</f>
        <v/>
      </c>
      <c r="EH22" s="15">
        <f>IF(13&lt;=$G22, EG22-EF22, "")</f>
        <v/>
      </c>
      <c r="EI22" s="15">
        <f>IF(13&lt;=$G22, EE22-EH22, "")</f>
        <v/>
      </c>
      <c r="EJ22" s="15">
        <f>IF(13&lt;=$G22, ROUND(EB22*$Q22, 2), "")</f>
        <v/>
      </c>
      <c r="EK22" s="15">
        <f>IF(13&lt;=$G22, EB22+EJ22, "")</f>
        <v/>
      </c>
      <c r="EL22" s="15">
        <f>IF(13&lt;=$G22, EF22+EJ22, "")</f>
        <v/>
      </c>
      <c r="EM22" s="15">
        <f>IF(13&lt;=$G22, ($G22-13)*$N22, "")</f>
        <v/>
      </c>
      <c r="EN22" s="15">
        <f>IF(14&lt;=$G22, EI22, "")</f>
        <v/>
      </c>
      <c r="EO22" s="15">
        <f>IF(14&lt;=$G22, ROUND(EN22*$Q22, 2), "")</f>
        <v/>
      </c>
      <c r="EP22" s="15">
        <f>IF(14&lt;=$G22, $N22, "")</f>
        <v/>
      </c>
      <c r="EQ22" s="15">
        <f>IF(14&lt;=$G22, EP22-EO22, "")</f>
        <v/>
      </c>
      <c r="ER22" s="15">
        <f>IF(14&lt;=$G22, EN22-EQ22, "")</f>
        <v/>
      </c>
      <c r="ES22" s="15">
        <f>IF(14&lt;=$G22, ROUND(EK22*$Q22, 2), "")</f>
        <v/>
      </c>
      <c r="ET22" s="15">
        <f>IF(14&lt;=$G22, EK22+ES22, "")</f>
        <v/>
      </c>
      <c r="EU22" s="15">
        <f>IF(14&lt;=$G22, EO22+ES22, "")</f>
        <v/>
      </c>
      <c r="EV22" s="15">
        <f>IF(14&lt;=$G22, ($G22-14)*$N22, "")</f>
        <v/>
      </c>
      <c r="EW22" s="15">
        <f>IF(15&lt;=$G22, ER22, "")</f>
        <v/>
      </c>
      <c r="EX22" s="15">
        <f>IF(15&lt;=$G22, ROUND(EW22*$Q22, 2), "")</f>
        <v/>
      </c>
      <c r="EY22" s="15">
        <f>IF(15&lt;=$G22, $N22, "")</f>
        <v/>
      </c>
      <c r="EZ22" s="15">
        <f>IF(15&lt;=$G22, EY22-EX22, "")</f>
        <v/>
      </c>
      <c r="FA22" s="15">
        <f>IF(15&lt;=$G22, EW22-EZ22, "")</f>
        <v/>
      </c>
      <c r="FB22" s="15">
        <f>IF(15&lt;=$G22, ROUND(ET22*$Q22, 2), "")</f>
        <v/>
      </c>
      <c r="FC22" s="15">
        <f>IF(15&lt;=$G22, ET22+FB22, "")</f>
        <v/>
      </c>
      <c r="FD22" s="15">
        <f>IF(15&lt;=$G22, EX22+FB22, "")</f>
        <v/>
      </c>
      <c r="FE22" s="15">
        <f>IF(15&lt;=$G22, ($G22-15)*$N22, "")</f>
        <v/>
      </c>
      <c r="FF22" s="15">
        <f>IF(16&lt;=$G22, FA22, "")</f>
        <v/>
      </c>
      <c r="FG22" s="15">
        <f>IF(16&lt;=$G22, ROUND(FF22*$Q22, 2), "")</f>
        <v/>
      </c>
      <c r="FH22" s="15">
        <f>IF(16&lt;=$G22, $N22, "")</f>
        <v/>
      </c>
      <c r="FI22" s="15">
        <f>IF(16&lt;=$G22, FH22-FG22, "")</f>
        <v/>
      </c>
      <c r="FJ22" s="15">
        <f>IF(16&lt;=$G22, FF22-FI22, "")</f>
        <v/>
      </c>
      <c r="FK22" s="15">
        <f>IF(16&lt;=$G22, ROUND(FC22*$Q22, 2), "")</f>
        <v/>
      </c>
      <c r="FL22" s="15">
        <f>IF(16&lt;=$G22, FC22+FK22, "")</f>
        <v/>
      </c>
      <c r="FM22" s="15">
        <f>IF(16&lt;=$G22, FG22+FK22, "")</f>
        <v/>
      </c>
      <c r="FN22" s="15">
        <f>IF(16&lt;=$G22, ($G22-16)*$N22, "")</f>
        <v/>
      </c>
      <c r="FO22" s="15">
        <f>IF(17&lt;=$G22, FJ22, "")</f>
        <v/>
      </c>
      <c r="FP22" s="15">
        <f>IF(17&lt;=$G22, ROUND(FO22*$Q22, 2), "")</f>
        <v/>
      </c>
      <c r="FQ22" s="15">
        <f>IF(17&lt;=$G22, $N22, "")</f>
        <v/>
      </c>
      <c r="FR22" s="15">
        <f>IF(17&lt;=$G22, FQ22-FP22, "")</f>
        <v/>
      </c>
      <c r="FS22" s="15">
        <f>IF(17&lt;=$G22, FO22-FR22, "")</f>
        <v/>
      </c>
      <c r="FT22" s="15">
        <f>IF(17&lt;=$G22, ROUND(FL22*$Q22, 2), "")</f>
        <v/>
      </c>
      <c r="FU22" s="15">
        <f>IF(17&lt;=$G22, FL22+FT22, "")</f>
        <v/>
      </c>
      <c r="FV22" s="15">
        <f>IF(17&lt;=$G22, FP22+FT22, "")</f>
        <v/>
      </c>
      <c r="FW22" s="15">
        <f>IF(17&lt;=$G22, ($G22-17)*$N22, "")</f>
        <v/>
      </c>
      <c r="FX22" s="15">
        <f>IF(18&lt;=$G22, FS22, "")</f>
        <v/>
      </c>
      <c r="FY22" s="15">
        <f>IF(18&lt;=$G22, ROUND(FX22*$Q22, 2), "")</f>
        <v/>
      </c>
      <c r="FZ22" s="15">
        <f>IF(18&lt;=$G22, $N22, "")</f>
        <v/>
      </c>
      <c r="GA22" s="15">
        <f>IF(18&lt;=$G22, FZ22-FY22, "")</f>
        <v/>
      </c>
      <c r="GB22" s="15">
        <f>IF(18&lt;=$G22, FX22-GA22, "")</f>
        <v/>
      </c>
      <c r="GC22" s="15">
        <f>IF(18&lt;=$G22, ROUND(FU22*$Q22, 2), "")</f>
        <v/>
      </c>
      <c r="GD22" s="15">
        <f>IF(18&lt;=$G22, FU22+GC22, "")</f>
        <v/>
      </c>
      <c r="GE22" s="15">
        <f>IF(18&lt;=$G22, FY22+GC22, "")</f>
        <v/>
      </c>
      <c r="GF22" s="15">
        <f>IF(18&lt;=$G22, ($G22-18)*$N22, "")</f>
        <v/>
      </c>
      <c r="GG22" s="15">
        <f>IF(19&lt;=$G22, GB22, "")</f>
        <v/>
      </c>
      <c r="GH22" s="15">
        <f>IF(19&lt;=$G22, ROUND(GG22*$Q22, 2), "")</f>
        <v/>
      </c>
      <c r="GI22" s="15">
        <f>IF(19&lt;=$G22, $N22, "")</f>
        <v/>
      </c>
      <c r="GJ22" s="15">
        <f>IF(19&lt;=$G22, GI22-GH22, "")</f>
        <v/>
      </c>
      <c r="GK22" s="15">
        <f>IF(19&lt;=$G22, GG22-GJ22, "")</f>
        <v/>
      </c>
      <c r="GL22" s="15">
        <f>IF(19&lt;=$G22, ROUND(GD22*$Q22, 2), "")</f>
        <v/>
      </c>
      <c r="GM22" s="15">
        <f>IF(19&lt;=$G22, GD22+GL22, "")</f>
        <v/>
      </c>
      <c r="GN22" s="15">
        <f>IF(19&lt;=$G22, GH22+GL22, "")</f>
        <v/>
      </c>
      <c r="GO22" s="15">
        <f>IF(19&lt;=$G22, ($G22-19)*$N22, "")</f>
        <v/>
      </c>
      <c r="GP22" s="15">
        <f>IF(20&lt;=$G22, GK22, "")</f>
        <v/>
      </c>
      <c r="GQ22" s="15">
        <f>IF(20&lt;=$G22, ROUND(GP22*$Q22, 2), "")</f>
        <v/>
      </c>
      <c r="GR22" s="15">
        <f>IF(20&lt;=$G22, $N22, "")</f>
        <v/>
      </c>
      <c r="GS22" s="15">
        <f>IF(20&lt;=$G22, GR22-GQ22, "")</f>
        <v/>
      </c>
      <c r="GT22" s="15">
        <f>IF(20&lt;=$G22, GP22-GS22, "")</f>
        <v/>
      </c>
      <c r="GU22" s="15">
        <f>IF(20&lt;=$G22, ROUND(GM22*$Q22, 2), "")</f>
        <v/>
      </c>
      <c r="GV22" s="15">
        <f>IF(20&lt;=$G22, GM22+GU22, "")</f>
        <v/>
      </c>
      <c r="GW22" s="15">
        <f>IF(20&lt;=$G22, GQ22+GU22, "")</f>
        <v/>
      </c>
      <c r="GX22" s="15">
        <f>IF(20&lt;=$G22, ($G22-20)*$N22, "")</f>
        <v/>
      </c>
      <c r="GY22" s="15">
        <f>IF(21&lt;=$G22, GT22, "")</f>
        <v/>
      </c>
      <c r="GZ22" s="15">
        <f>IF(21&lt;=$G22, ROUND(GY22*$Q22, 2), "")</f>
        <v/>
      </c>
      <c r="HA22" s="15">
        <f>IF(21&lt;=$G22, $N22, "")</f>
        <v/>
      </c>
      <c r="HB22" s="15">
        <f>IF(21&lt;=$G22, HA22-GZ22, "")</f>
        <v/>
      </c>
      <c r="HC22" s="15">
        <f>IF(21&lt;=$G22, GY22-HB22, "")</f>
        <v/>
      </c>
      <c r="HD22" s="15">
        <f>IF(21&lt;=$G22, ROUND(GV22*$Q22, 2), "")</f>
        <v/>
      </c>
      <c r="HE22" s="15">
        <f>IF(21&lt;=$G22, GV22+HD22, "")</f>
        <v/>
      </c>
      <c r="HF22" s="15">
        <f>IF(21&lt;=$G22, GZ22+HD22, "")</f>
        <v/>
      </c>
      <c r="HG22" s="15">
        <f>IF(21&lt;=$G22, ($G22-21)*$N22, "")</f>
        <v/>
      </c>
      <c r="HH22" s="15">
        <f>IF(22&lt;=$G22, HC22, "")</f>
        <v/>
      </c>
      <c r="HI22" s="15">
        <f>IF(22&lt;=$G22, ROUND(HH22*$Q22, 2), "")</f>
        <v/>
      </c>
      <c r="HJ22" s="15">
        <f>IF(22&lt;=$G22, $N22, "")</f>
        <v/>
      </c>
      <c r="HK22" s="15">
        <f>IF(22&lt;=$G22, HJ22-HI22, "")</f>
        <v/>
      </c>
      <c r="HL22" s="15">
        <f>IF(22&lt;=$G22, HH22-HK22, "")</f>
        <v/>
      </c>
      <c r="HM22" s="15">
        <f>IF(22&lt;=$G22, ROUND(HE22*$Q22, 2), "")</f>
        <v/>
      </c>
      <c r="HN22" s="15">
        <f>IF(22&lt;=$G22, HE22+HM22, "")</f>
        <v/>
      </c>
      <c r="HO22" s="15">
        <f>IF(22&lt;=$G22, HI22+HM22, "")</f>
        <v/>
      </c>
      <c r="HP22" s="15">
        <f>IF(22&lt;=$G22, ($G22-22)*$N22, "")</f>
        <v/>
      </c>
      <c r="HQ22" s="15">
        <f>IF(23&lt;=$G22, HL22, "")</f>
        <v/>
      </c>
      <c r="HR22" s="15">
        <f>IF(23&lt;=$G22, ROUND(HQ22*$Q22, 2), "")</f>
        <v/>
      </c>
      <c r="HS22" s="15">
        <f>IF(23&lt;=$G22, $N22, "")</f>
        <v/>
      </c>
      <c r="HT22" s="15">
        <f>IF(23&lt;=$G22, HS22-HR22, "")</f>
        <v/>
      </c>
      <c r="HU22" s="15">
        <f>IF(23&lt;=$G22, HQ22-HT22, "")</f>
        <v/>
      </c>
      <c r="HV22" s="15">
        <f>IF(23&lt;=$G22, ROUND(HN22*$Q22, 2), "")</f>
        <v/>
      </c>
      <c r="HW22" s="15">
        <f>IF(23&lt;=$G22, HN22+HV22, "")</f>
        <v/>
      </c>
      <c r="HX22" s="15">
        <f>IF(23&lt;=$G22, HR22+HV22, "")</f>
        <v/>
      </c>
      <c r="HY22" s="15">
        <f>IF(23&lt;=$G22, ($G22-23)*$N22, "")</f>
        <v/>
      </c>
      <c r="HZ22" s="15">
        <f>IF(24&lt;=$G22, HU22, "")</f>
        <v/>
      </c>
      <c r="IA22" s="15">
        <f>IF(24&lt;=$G22, ROUND(HZ22*$Q22, 2), "")</f>
        <v/>
      </c>
      <c r="IB22" s="15">
        <f>IF(24&lt;=$G22, $N22, "")</f>
        <v/>
      </c>
      <c r="IC22" s="15">
        <f>IF(24&lt;=$G22, IB22-IA22, "")</f>
        <v/>
      </c>
      <c r="ID22" s="15">
        <f>IF(24&lt;=$G22, HZ22-IC22, "")</f>
        <v/>
      </c>
      <c r="IE22" s="15">
        <f>IF(24&lt;=$G22, ROUND(HW22*$Q22, 2), "")</f>
        <v/>
      </c>
      <c r="IF22" s="15">
        <f>IF(24&lt;=$G22, HW22+IE22, "")</f>
        <v/>
      </c>
      <c r="IG22" s="15">
        <f>IF(24&lt;=$G22, IA22+IE22, "")</f>
        <v/>
      </c>
      <c r="IH22" s="15">
        <f>IF(24&lt;=$G22, ($G22-24)*$N22, "")</f>
        <v/>
      </c>
      <c r="II22" s="15">
        <f>IF(25&lt;=$G22, ID22, "")</f>
        <v/>
      </c>
      <c r="IJ22" s="15">
        <f>IF(25&lt;=$G22, ROUND(II22*$Q22, 2), "")</f>
        <v/>
      </c>
      <c r="IK22" s="15">
        <f>IF(25&lt;=$G22, $N22, "")</f>
        <v/>
      </c>
      <c r="IL22" s="15">
        <f>IF(25&lt;=$G22, IK22-IJ22, "")</f>
        <v/>
      </c>
      <c r="IM22" s="15">
        <f>IF(25&lt;=$G22, II22-IL22, "")</f>
        <v/>
      </c>
      <c r="IN22" s="15">
        <f>IF(25&lt;=$G22, ROUND(IF22*$Q22, 2), "")</f>
        <v/>
      </c>
      <c r="IO22" s="15">
        <f>IF(25&lt;=$G22, IF22+IN22, "")</f>
        <v/>
      </c>
      <c r="IP22" s="15">
        <f>IF(25&lt;=$G22, IJ22+IN22, "")</f>
        <v/>
      </c>
      <c r="IQ22" s="15">
        <f>IF(25&lt;=$G22, ($G22-25)*$N22, "")</f>
        <v/>
      </c>
      <c r="IR22" s="15">
        <f>IF(26&lt;=$G22, IM22, "")</f>
        <v/>
      </c>
      <c r="IS22" s="15">
        <f>IF(26&lt;=$G22, ROUND(IR22*$Q22, 2), "")</f>
        <v/>
      </c>
      <c r="IT22" s="15">
        <f>IF(26&lt;=$G22, $N22, "")</f>
        <v/>
      </c>
      <c r="IU22" s="15">
        <f>IF(26&lt;=$G22, IT22-IS22, "")</f>
        <v/>
      </c>
      <c r="IV22" s="15">
        <f>IF(26&lt;=$G22, IR22-IU22, "")</f>
        <v/>
      </c>
      <c r="IW22" s="15">
        <f>IF(26&lt;=$G22, ROUND(IO22*$Q22, 2), "")</f>
        <v/>
      </c>
      <c r="IX22" s="15">
        <f>IF(26&lt;=$G22, IO22+IW22, "")</f>
        <v/>
      </c>
      <c r="IY22" s="15">
        <f>IF(26&lt;=$G22, IS22+IW22, "")</f>
        <v/>
      </c>
      <c r="IZ22" s="15">
        <f>IF(26&lt;=$G22, ($G22-26)*$N22, "")</f>
        <v/>
      </c>
      <c r="JA22" s="15">
        <f>IF(27&lt;=$G22, IV22, "")</f>
        <v/>
      </c>
      <c r="JB22" s="15">
        <f>IF(27&lt;=$G22, ROUND(JA22*$Q22, 2), "")</f>
        <v/>
      </c>
      <c r="JC22" s="15">
        <f>IF(27&lt;=$G22, $N22, "")</f>
        <v/>
      </c>
      <c r="JD22" s="15">
        <f>IF(27&lt;=$G22, JC22-JB22, "")</f>
        <v/>
      </c>
      <c r="JE22" s="15">
        <f>IF(27&lt;=$G22, JA22-JD22, "")</f>
        <v/>
      </c>
      <c r="JF22" s="15">
        <f>IF(27&lt;=$G22, ROUND(IX22*$Q22, 2), "")</f>
        <v/>
      </c>
      <c r="JG22" s="15">
        <f>IF(27&lt;=$G22, IX22+JF22, "")</f>
        <v/>
      </c>
      <c r="JH22" s="15">
        <f>IF(27&lt;=$G22, JB22+JF22, "")</f>
        <v/>
      </c>
      <c r="JI22" s="15">
        <f>IF(27&lt;=$G22, ($G22-27)*$N22, "")</f>
        <v/>
      </c>
      <c r="JJ22" s="15">
        <f>IF(28&lt;=$G22, JE22, "")</f>
        <v/>
      </c>
      <c r="JK22" s="15">
        <f>IF(28&lt;=$G22, ROUND(JJ22*$Q22, 2), "")</f>
        <v/>
      </c>
      <c r="JL22" s="15">
        <f>IF(28&lt;=$G22, $N22, "")</f>
        <v/>
      </c>
      <c r="JM22" s="15">
        <f>IF(28&lt;=$G22, JL22-JK22, "")</f>
        <v/>
      </c>
      <c r="JN22" s="15">
        <f>IF(28&lt;=$G22, JJ22-JM22, "")</f>
        <v/>
      </c>
      <c r="JO22" s="15">
        <f>IF(28&lt;=$G22, ROUND(JG22*$Q22, 2), "")</f>
        <v/>
      </c>
      <c r="JP22" s="15">
        <f>IF(28&lt;=$G22, JG22+JO22, "")</f>
        <v/>
      </c>
      <c r="JQ22" s="15">
        <f>IF(28&lt;=$G22, JK22+JO22, "")</f>
        <v/>
      </c>
      <c r="JR22" s="15">
        <f>IF(28&lt;=$G22, ($G22-28)*$N22, "")</f>
        <v/>
      </c>
      <c r="JS22" s="15">
        <f>IF(29&lt;=$G22, JN22, "")</f>
        <v/>
      </c>
      <c r="JT22" s="15">
        <f>IF(29&lt;=$G22, ROUND(JS22*$Q22, 2), "")</f>
        <v/>
      </c>
      <c r="JU22" s="15">
        <f>IF(29&lt;=$G22, $N22, "")</f>
        <v/>
      </c>
      <c r="JV22" s="15">
        <f>IF(29&lt;=$G22, JU22-JT22, "")</f>
        <v/>
      </c>
      <c r="JW22" s="15">
        <f>IF(29&lt;=$G22, JS22-JV22, "")</f>
        <v/>
      </c>
      <c r="JX22" s="15">
        <f>IF(29&lt;=$G22, ROUND(JP22*$Q22, 2), "")</f>
        <v/>
      </c>
      <c r="JY22" s="15">
        <f>IF(29&lt;=$G22, JP22+JX22, "")</f>
        <v/>
      </c>
      <c r="JZ22" s="15">
        <f>IF(29&lt;=$G22, JT22+JX22, "")</f>
        <v/>
      </c>
      <c r="KA22" s="15">
        <f>IF(29&lt;=$G22, ($G22-29)*$N22, "")</f>
        <v/>
      </c>
      <c r="KB22" s="15">
        <f>IF(30&lt;=$G22, JW22, "")</f>
        <v/>
      </c>
      <c r="KC22" s="15">
        <f>IF(30&lt;=$G22, ROUND(KB22*$Q22, 2), "")</f>
        <v/>
      </c>
      <c r="KD22" s="15">
        <f>IF(30&lt;=$G22, $N22, "")</f>
        <v/>
      </c>
      <c r="KE22" s="15">
        <f>IF(30&lt;=$G22, KD22-KC22, "")</f>
        <v/>
      </c>
      <c r="KF22" s="15">
        <f>IF(30&lt;=$G22, KB22-KE22, "")</f>
        <v/>
      </c>
      <c r="KG22" s="15">
        <f>IF(30&lt;=$G22, ROUND(JY22*$Q22, 2), "")</f>
        <v/>
      </c>
      <c r="KH22" s="15">
        <f>IF(30&lt;=$G22, JY22+KG22, "")</f>
        <v/>
      </c>
      <c r="KI22" s="15">
        <f>IF(30&lt;=$G22, KC22+KG22, "")</f>
        <v/>
      </c>
      <c r="KJ22" s="15">
        <f>IF(30&lt;=$G22, ($G22-30)*$N22, "")</f>
        <v/>
      </c>
      <c r="KK22" s="15">
        <f>IF(31&lt;=$G22, KF22, "")</f>
        <v/>
      </c>
      <c r="KL22" s="15">
        <f>IF(31&lt;=$G22, ROUND(KK22*$Q22, 2), "")</f>
        <v/>
      </c>
      <c r="KM22" s="15">
        <f>IF(31&lt;=$G22, $N22, "")</f>
        <v/>
      </c>
      <c r="KN22" s="15">
        <f>IF(31&lt;=$G22, KM22-KL22, "")</f>
        <v/>
      </c>
      <c r="KO22" s="15">
        <f>IF(31&lt;=$G22, KK22-KN22, "")</f>
        <v/>
      </c>
      <c r="KP22" s="15">
        <f>IF(31&lt;=$G22, ROUND(KH22*$Q22, 2), "")</f>
        <v/>
      </c>
      <c r="KQ22" s="15">
        <f>IF(31&lt;=$G22, KH22+KP22, "")</f>
        <v/>
      </c>
      <c r="KR22" s="15">
        <f>IF(31&lt;=$G22, KL22+KP22, "")</f>
        <v/>
      </c>
      <c r="KS22" s="15">
        <f>IF(31&lt;=$G22, ($G22-31)*$N22, "")</f>
        <v/>
      </c>
      <c r="KT22" s="15">
        <f>IF(32&lt;=$G22, KO22, "")</f>
        <v/>
      </c>
      <c r="KU22" s="15">
        <f>IF(32&lt;=$G22, ROUND(KT22*$Q22, 2), "")</f>
        <v/>
      </c>
      <c r="KV22" s="15">
        <f>IF(32&lt;=$G22, $N22, "")</f>
        <v/>
      </c>
      <c r="KW22" s="15">
        <f>IF(32&lt;=$G22, KV22-KU22, "")</f>
        <v/>
      </c>
      <c r="KX22" s="15">
        <f>IF(32&lt;=$G22, KT22-KW22, "")</f>
        <v/>
      </c>
      <c r="KY22" s="15">
        <f>IF(32&lt;=$G22, ROUND(KQ22*$Q22, 2), "")</f>
        <v/>
      </c>
      <c r="KZ22" s="15">
        <f>IF(32&lt;=$G22, KQ22+KY22, "")</f>
        <v/>
      </c>
      <c r="LA22" s="15">
        <f>IF(32&lt;=$G22, KU22+KY22, "")</f>
        <v/>
      </c>
      <c r="LB22" s="15">
        <f>IF(32&lt;=$G22, ($G22-32)*$N22, "")</f>
        <v/>
      </c>
      <c r="LC22" s="15">
        <f>IF(33&lt;=$G22, KX22, "")</f>
        <v/>
      </c>
      <c r="LD22" s="15">
        <f>IF(33&lt;=$G22, ROUND(LC22*$Q22, 2), "")</f>
        <v/>
      </c>
      <c r="LE22" s="15">
        <f>IF(33&lt;=$G22, $N22, "")</f>
        <v/>
      </c>
      <c r="LF22" s="15">
        <f>IF(33&lt;=$G22, LE22-LD22, "")</f>
        <v/>
      </c>
      <c r="LG22" s="15">
        <f>IF(33&lt;=$G22, LC22-LF22, "")</f>
        <v/>
      </c>
      <c r="LH22" s="15">
        <f>IF(33&lt;=$G22, ROUND(KZ22*$Q22, 2), "")</f>
        <v/>
      </c>
      <c r="LI22" s="15">
        <f>IF(33&lt;=$G22, KZ22+LH22, "")</f>
        <v/>
      </c>
      <c r="LJ22" s="15">
        <f>IF(33&lt;=$G22, LD22+LH22, "")</f>
        <v/>
      </c>
      <c r="LK22" s="15">
        <f>IF(33&lt;=$G22, ($G22-33)*$N22, "")</f>
        <v/>
      </c>
      <c r="LL22" s="15">
        <f>IF(34&lt;=$G22, LG22, "")</f>
        <v/>
      </c>
      <c r="LM22" s="15">
        <f>IF(34&lt;=$G22, ROUND(LL22*$Q22, 2), "")</f>
        <v/>
      </c>
      <c r="LN22" s="15">
        <f>IF(34&lt;=$G22, $N22, "")</f>
        <v/>
      </c>
      <c r="LO22" s="15">
        <f>IF(34&lt;=$G22, LN22-LM22, "")</f>
        <v/>
      </c>
      <c r="LP22" s="15">
        <f>IF(34&lt;=$G22, LL22-LO22, "")</f>
        <v/>
      </c>
      <c r="LQ22" s="15">
        <f>IF(34&lt;=$G22, ROUND(LI22*$Q22, 2), "")</f>
        <v/>
      </c>
      <c r="LR22" s="15">
        <f>IF(34&lt;=$G22, LI22+LQ22, "")</f>
        <v/>
      </c>
      <c r="LS22" s="15">
        <f>IF(34&lt;=$G22, LM22+LQ22, "")</f>
        <v/>
      </c>
      <c r="LT22" s="15">
        <f>IF(34&lt;=$G22, ($G22-34)*$N22, "")</f>
        <v/>
      </c>
      <c r="LU22" s="15">
        <f>IF(35&lt;=$G22, LP22, "")</f>
        <v/>
      </c>
      <c r="LV22" s="15">
        <f>IF(35&lt;=$G22, ROUND(LU22*$Q22, 2), "")</f>
        <v/>
      </c>
      <c r="LW22" s="15">
        <f>IF(35&lt;=$G22, $N22, "")</f>
        <v/>
      </c>
      <c r="LX22" s="15">
        <f>IF(35&lt;=$G22, LW22-LV22, "")</f>
        <v/>
      </c>
      <c r="LY22" s="15">
        <f>IF(35&lt;=$G22, LU22-LX22, "")</f>
        <v/>
      </c>
      <c r="LZ22" s="15">
        <f>IF(35&lt;=$G22, ROUND(LR22*$Q22, 2), "")</f>
        <v/>
      </c>
      <c r="MA22" s="15">
        <f>IF(35&lt;=$G22, LR22+LZ22, "")</f>
        <v/>
      </c>
      <c r="MB22" s="15">
        <f>IF(35&lt;=$G22, LV22+LZ22, "")</f>
        <v/>
      </c>
      <c r="MC22" s="15">
        <f>IF(35&lt;=$G22, ($G22-35)*$N22, "")</f>
        <v/>
      </c>
      <c r="MD22" s="15">
        <f>IF(36&lt;=$G22, LY22, "")</f>
        <v/>
      </c>
      <c r="ME22" s="15">
        <f>IF(36&lt;=$G22, ROUND(MD22*$Q22, 2), "")</f>
        <v/>
      </c>
      <c r="MF22" s="15">
        <f>IF(36&lt;=$G22, $N22, "")</f>
        <v/>
      </c>
      <c r="MG22" s="15">
        <f>IF(36&lt;=$G22, MF22-ME22, "")</f>
        <v/>
      </c>
      <c r="MH22" s="15">
        <f>IF(36&lt;=$G22, MD22-MG22, "")</f>
        <v/>
      </c>
      <c r="MI22" s="15">
        <f>IF(36&lt;=$G22, ROUND(MA22*$Q22, 2), "")</f>
        <v/>
      </c>
      <c r="MJ22" s="15">
        <f>IF(36&lt;=$G22, MA22+MI22, "")</f>
        <v/>
      </c>
      <c r="MK22" s="15">
        <f>IF(36&lt;=$G22, ME22+MI22, "")</f>
        <v/>
      </c>
      <c r="ML22" s="15">
        <f>IF(36&lt;=$G22, ($G22-36)*$N22, "")</f>
        <v/>
      </c>
      <c r="MM22" s="15">
        <f>IF(37&lt;=$G22, MH22, "")</f>
        <v/>
      </c>
      <c r="MN22" s="15">
        <f>IF(37&lt;=$G22, ROUND(MM22*$Q22, 2), "")</f>
        <v/>
      </c>
      <c r="MO22" s="15">
        <f>IF(37&lt;=$G22, $N22, "")</f>
        <v/>
      </c>
      <c r="MP22" s="15">
        <f>IF(37&lt;=$G22, MO22-MN22, "")</f>
        <v/>
      </c>
      <c r="MQ22" s="15">
        <f>IF(37&lt;=$G22, MM22-MP22, "")</f>
        <v/>
      </c>
      <c r="MR22" s="15">
        <f>IF(37&lt;=$G22, ROUND(MJ22*$Q22, 2), "")</f>
        <v/>
      </c>
      <c r="MS22" s="15">
        <f>IF(37&lt;=$G22, MJ22+MR22, "")</f>
        <v/>
      </c>
      <c r="MT22" s="15">
        <f>IF(37&lt;=$G22, MN22+MR22, "")</f>
        <v/>
      </c>
      <c r="MU22" s="15">
        <f>IF(37&lt;=$G22, ($G22-37)*$N22, "")</f>
        <v/>
      </c>
      <c r="MV22" s="15">
        <f>IF(38&lt;=$G22, MQ22, "")</f>
        <v/>
      </c>
      <c r="MW22" s="15">
        <f>IF(38&lt;=$G22, ROUND(MV22*$Q22, 2), "")</f>
        <v/>
      </c>
      <c r="MX22" s="15">
        <f>IF(38&lt;=$G22, $N22, "")</f>
        <v/>
      </c>
      <c r="MY22" s="15">
        <f>IF(38&lt;=$G22, MX22-MW22, "")</f>
        <v/>
      </c>
      <c r="MZ22" s="15">
        <f>IF(38&lt;=$G22, MV22-MY22, "")</f>
        <v/>
      </c>
      <c r="NA22" s="15">
        <f>IF(38&lt;=$G22, ROUND(MS22*$Q22, 2), "")</f>
        <v/>
      </c>
      <c r="NB22" s="15">
        <f>IF(38&lt;=$G22, MS22+NA22, "")</f>
        <v/>
      </c>
      <c r="NC22" s="15">
        <f>IF(38&lt;=$G22, MW22+NA22, "")</f>
        <v/>
      </c>
      <c r="ND22" s="15">
        <f>IF(38&lt;=$G22, ($G22-38)*$N22, "")</f>
        <v/>
      </c>
      <c r="NE22" s="15">
        <f>IF(39&lt;=$G22, MZ22, "")</f>
        <v/>
      </c>
      <c r="NF22" s="15">
        <f>IF(39&lt;=$G22, ROUND(NE22*$Q22, 2), "")</f>
        <v/>
      </c>
      <c r="NG22" s="15">
        <f>IF(39&lt;=$G22, $N22, "")</f>
        <v/>
      </c>
      <c r="NH22" s="15">
        <f>IF(39&lt;=$G22, NG22-NF22, "")</f>
        <v/>
      </c>
      <c r="NI22" s="15">
        <f>IF(39&lt;=$G22, NE22-NH22, "")</f>
        <v/>
      </c>
      <c r="NJ22" s="15">
        <f>IF(39&lt;=$G22, ROUND(NB22*$Q22, 2), "")</f>
        <v/>
      </c>
      <c r="NK22" s="15">
        <f>IF(39&lt;=$G22, NB22+NJ22, "")</f>
        <v/>
      </c>
      <c r="NL22" s="15">
        <f>IF(39&lt;=$G22, NF22+NJ22, "")</f>
        <v/>
      </c>
      <c r="NM22" s="15">
        <f>IF(39&lt;=$G22, ($G22-39)*$N22, "")</f>
        <v/>
      </c>
      <c r="NN22" s="15">
        <f>IF(40&lt;=$G22, NI22, "")</f>
        <v/>
      </c>
      <c r="NO22" s="15">
        <f>IF(40&lt;=$G22, ROUND(NN22*$Q22, 2), "")</f>
        <v/>
      </c>
      <c r="NP22" s="15">
        <f>IF(40&lt;=$G22, $N22, "")</f>
        <v/>
      </c>
      <c r="NQ22" s="15">
        <f>IF(40&lt;=$G22, NP22-NO22, "")</f>
        <v/>
      </c>
      <c r="NR22" s="15">
        <f>IF(40&lt;=$G22, NN22-NQ22, "")</f>
        <v/>
      </c>
      <c r="NS22" s="15">
        <f>IF(40&lt;=$G22, ROUND(NK22*$Q22, 2), "")</f>
        <v/>
      </c>
      <c r="NT22" s="15">
        <f>IF(40&lt;=$G22, NK22+NS22, "")</f>
        <v/>
      </c>
      <c r="NU22" s="15">
        <f>IF(40&lt;=$G22, NO22+NS22, "")</f>
        <v/>
      </c>
      <c r="NV22" s="15">
        <f>IF(40&lt;=$G22, ($G22-40)*$N22, "")</f>
        <v/>
      </c>
      <c r="NW22" s="15">
        <f>IF(41&lt;=$G22, NR22, "")</f>
        <v/>
      </c>
      <c r="NX22" s="15">
        <f>IF(41&lt;=$G22, ROUND(NW22*$Q22, 2), "")</f>
        <v/>
      </c>
      <c r="NY22" s="15">
        <f>IF(41&lt;=$G22, $N22, "")</f>
        <v/>
      </c>
      <c r="NZ22" s="15">
        <f>IF(41&lt;=$G22, NY22-NX22, "")</f>
        <v/>
      </c>
      <c r="OA22" s="15">
        <f>IF(41&lt;=$G22, NW22-NZ22, "")</f>
        <v/>
      </c>
      <c r="OB22" s="15">
        <f>IF(41&lt;=$G22, ROUND(NT22*$Q22, 2), "")</f>
        <v/>
      </c>
      <c r="OC22" s="15">
        <f>IF(41&lt;=$G22, NT22+OB22, "")</f>
        <v/>
      </c>
      <c r="OD22" s="15">
        <f>IF(41&lt;=$G22, NX22+OB22, "")</f>
        <v/>
      </c>
      <c r="OE22" s="15">
        <f>IF(41&lt;=$G22, ($G22-41)*$N22, "")</f>
        <v/>
      </c>
      <c r="OF22" s="15">
        <f>IF(42&lt;=$G22, OA22, "")</f>
        <v/>
      </c>
      <c r="OG22" s="15">
        <f>IF(42&lt;=$G22, ROUND(OF22*$Q22, 2), "")</f>
        <v/>
      </c>
      <c r="OH22" s="15">
        <f>IF(42&lt;=$G22, $N22, "")</f>
        <v/>
      </c>
      <c r="OI22" s="15">
        <f>IF(42&lt;=$G22, OH22-OG22, "")</f>
        <v/>
      </c>
      <c r="OJ22" s="15">
        <f>IF(42&lt;=$G22, OF22-OI22, "")</f>
        <v/>
      </c>
      <c r="OK22" s="15">
        <f>IF(42&lt;=$G22, ROUND(OC22*$Q22, 2), "")</f>
        <v/>
      </c>
      <c r="OL22" s="15">
        <f>IF(42&lt;=$G22, OC22+OK22, "")</f>
        <v/>
      </c>
      <c r="OM22" s="15">
        <f>IF(42&lt;=$G22, OG22+OK22, "")</f>
        <v/>
      </c>
      <c r="ON22" s="15">
        <f>IF(42&lt;=$G22, ($G22-42)*$N22, "")</f>
        <v/>
      </c>
      <c r="OO22" s="15">
        <f>IF(43&lt;=$G22, OJ22, "")</f>
        <v/>
      </c>
      <c r="OP22" s="15">
        <f>IF(43&lt;=$G22, ROUND(OO22*$Q22, 2), "")</f>
        <v/>
      </c>
      <c r="OQ22" s="15">
        <f>IF(43&lt;=$G22, $N22, "")</f>
        <v/>
      </c>
      <c r="OR22" s="15">
        <f>IF(43&lt;=$G22, OQ22-OP22, "")</f>
        <v/>
      </c>
      <c r="OS22" s="15">
        <f>IF(43&lt;=$G22, OO22-OR22, "")</f>
        <v/>
      </c>
      <c r="OT22" s="15">
        <f>IF(43&lt;=$G22, ROUND(OL22*$Q22, 2), "")</f>
        <v/>
      </c>
      <c r="OU22" s="15">
        <f>IF(43&lt;=$G22, OL22+OT22, "")</f>
        <v/>
      </c>
      <c r="OV22" s="15">
        <f>IF(43&lt;=$G22, OP22+OT22, "")</f>
        <v/>
      </c>
      <c r="OW22" s="15">
        <f>IF(43&lt;=$G22, ($G22-43)*$N22, "")</f>
        <v/>
      </c>
      <c r="OX22" s="15">
        <f>IF(44&lt;=$G22, OS22, "")</f>
        <v/>
      </c>
      <c r="OY22" s="15">
        <f>IF(44&lt;=$G22, ROUND(OX22*$Q22, 2), "")</f>
        <v/>
      </c>
      <c r="OZ22" s="15">
        <f>IF(44&lt;=$G22, $N22, "")</f>
        <v/>
      </c>
      <c r="PA22" s="15">
        <f>IF(44&lt;=$G22, OZ22-OY22, "")</f>
        <v/>
      </c>
      <c r="PB22" s="15">
        <f>IF(44&lt;=$G22, OX22-PA22, "")</f>
        <v/>
      </c>
      <c r="PC22" s="15">
        <f>IF(44&lt;=$G22, ROUND(OU22*$Q22, 2), "")</f>
        <v/>
      </c>
      <c r="PD22" s="15">
        <f>IF(44&lt;=$G22, OU22+PC22, "")</f>
        <v/>
      </c>
      <c r="PE22" s="15">
        <f>IF(44&lt;=$G22, OY22+PC22, "")</f>
        <v/>
      </c>
      <c r="PF22" s="15">
        <f>IF(44&lt;=$G22, ($G22-44)*$N22, "")</f>
        <v/>
      </c>
      <c r="PG22" s="15">
        <f>IF(45&lt;=$G22, PB22, "")</f>
        <v/>
      </c>
      <c r="PH22" s="15">
        <f>IF(45&lt;=$G22, ROUND(PG22*$Q22, 2), "")</f>
        <v/>
      </c>
      <c r="PI22" s="15">
        <f>IF(45&lt;=$G22, $N22, "")</f>
        <v/>
      </c>
      <c r="PJ22" s="15">
        <f>IF(45&lt;=$G22, PI22-PH22, "")</f>
        <v/>
      </c>
      <c r="PK22" s="15">
        <f>IF(45&lt;=$G22, PG22-PJ22, "")</f>
        <v/>
      </c>
      <c r="PL22" s="15">
        <f>IF(45&lt;=$G22, ROUND(PD22*$Q22, 2), "")</f>
        <v/>
      </c>
      <c r="PM22" s="15">
        <f>IF(45&lt;=$G22, PD22+PL22, "")</f>
        <v/>
      </c>
      <c r="PN22" s="15">
        <f>IF(45&lt;=$G22, PH22+PL22, "")</f>
        <v/>
      </c>
      <c r="PO22" s="15">
        <f>IF(45&lt;=$G22, ($G22-45)*$N22, "")</f>
        <v/>
      </c>
      <c r="PP22" s="15">
        <f>IF(46&lt;=$G22, PK22, "")</f>
        <v/>
      </c>
      <c r="PQ22" s="15">
        <f>IF(46&lt;=$G22, ROUND(PP22*$Q22, 2), "")</f>
        <v/>
      </c>
      <c r="PR22" s="15">
        <f>IF(46&lt;=$G22, $N22, "")</f>
        <v/>
      </c>
      <c r="PS22" s="15">
        <f>IF(46&lt;=$G22, PR22-PQ22, "")</f>
        <v/>
      </c>
      <c r="PT22" s="15">
        <f>IF(46&lt;=$G22, PP22-PS22, "")</f>
        <v/>
      </c>
      <c r="PU22" s="15">
        <f>IF(46&lt;=$G22, ROUND(PM22*$Q22, 2), "")</f>
        <v/>
      </c>
      <c r="PV22" s="15">
        <f>IF(46&lt;=$G22, PM22+PU22, "")</f>
        <v/>
      </c>
      <c r="PW22" s="15">
        <f>IF(46&lt;=$G22, PQ22+PU22, "")</f>
        <v/>
      </c>
      <c r="PX22" s="15">
        <f>IF(46&lt;=$G22, ($G22-46)*$N22, "")</f>
        <v/>
      </c>
      <c r="PY22" s="15">
        <f>IF(47&lt;=$G22, PT22, "")</f>
        <v/>
      </c>
      <c r="PZ22" s="15">
        <f>IF(47&lt;=$G22, ROUND(PY22*$Q22, 2), "")</f>
        <v/>
      </c>
      <c r="QA22" s="15">
        <f>IF(47&lt;=$G22, $N22, "")</f>
        <v/>
      </c>
      <c r="QB22" s="15">
        <f>IF(47&lt;=$G22, QA22-PZ22, "")</f>
        <v/>
      </c>
      <c r="QC22" s="15">
        <f>IF(47&lt;=$G22, PY22-QB22, "")</f>
        <v/>
      </c>
      <c r="QD22" s="15">
        <f>IF(47&lt;=$G22, ROUND(PV22*$Q22, 2), "")</f>
        <v/>
      </c>
      <c r="QE22" s="15">
        <f>IF(47&lt;=$G22, PV22+QD22, "")</f>
        <v/>
      </c>
      <c r="QF22" s="15">
        <f>IF(47&lt;=$G22, PZ22+QD22, "")</f>
        <v/>
      </c>
      <c r="QG22" s="15">
        <f>IF(47&lt;=$G22, ($G22-47)*$N22, "")</f>
        <v/>
      </c>
      <c r="QH22" s="15">
        <f>IF(48&lt;=$G22, QC22, "")</f>
        <v/>
      </c>
      <c r="QI22" s="15">
        <f>IF(48&lt;=$G22, ROUND(QH22*$Q22, 2), "")</f>
        <v/>
      </c>
      <c r="QJ22" s="15">
        <f>IF(48&lt;=$G22, $N22, "")</f>
        <v/>
      </c>
      <c r="QK22" s="15">
        <f>IF(48&lt;=$G22, QJ22-QI22, "")</f>
        <v/>
      </c>
      <c r="QL22" s="15">
        <f>IF(48&lt;=$G22, QH22-QK22, "")</f>
        <v/>
      </c>
      <c r="QM22" s="15">
        <f>IF(48&lt;=$G22, ROUND(QE22*$Q22, 2), "")</f>
        <v/>
      </c>
      <c r="QN22" s="15">
        <f>IF(48&lt;=$G22, QE22+QM22, "")</f>
        <v/>
      </c>
      <c r="QO22" s="15">
        <f>IF(48&lt;=$G22, QI22+QM22, "")</f>
        <v/>
      </c>
      <c r="QP22" s="15">
        <f>IF(48&lt;=$G22, ($G22-48)*$N22, "")</f>
        <v/>
      </c>
    </row>
    <row r="23">
      <c r="A23" s="6" t="inlineStr">
        <is>
          <t>0527-0005</t>
        </is>
      </c>
      <c r="B23" s="7" t="inlineStr">
        <is>
          <t>Comercilizadora e Importadora Nabega Sa de Cv</t>
        </is>
      </c>
      <c r="C23" s="7" t="inlineStr">
        <is>
          <t>Gle 450 Sport</t>
        </is>
      </c>
      <c r="D23" s="6" t="inlineStr">
        <is>
          <t>ACTIVO</t>
        </is>
      </c>
      <c r="E23" s="6" t="inlineStr">
        <is>
          <t>2025-08-16</t>
        </is>
      </c>
      <c r="F23" s="6" t="inlineStr">
        <is>
          <t>2028-08-16</t>
        </is>
      </c>
      <c r="G23" s="8" t="n">
        <v>36</v>
      </c>
      <c r="H23" s="9" t="n">
        <v>1500750</v>
      </c>
      <c r="I23" s="10" t="n">
        <v>0.3</v>
      </c>
      <c r="J23" s="9">
        <f>ROUND(H23*I23, 2)</f>
        <v/>
      </c>
      <c r="K23" s="9">
        <f>ROUND(H23-J23, 2)</f>
        <v/>
      </c>
      <c r="L23" s="10" t="n">
        <v>0.015</v>
      </c>
      <c r="M23" s="9">
        <f>ROUND(H23*L23, 2)</f>
        <v/>
      </c>
      <c r="N23" s="9" t="n">
        <v>39497.7</v>
      </c>
      <c r="O23" s="10" t="n">
        <v>0.2</v>
      </c>
      <c r="P23" s="9">
        <f>ROUND(H23*O23, 2)</f>
        <v/>
      </c>
      <c r="Q23" s="11" t="n">
        <v>0.02517557</v>
      </c>
      <c r="R23" s="11">
        <f>RATE(G23, -N23, K23, -P23)</f>
        <v/>
      </c>
      <c r="S23" s="11">
        <f>ROUND(Q23*12, 8)</f>
        <v/>
      </c>
      <c r="T23" s="11">
        <f>ROUND(((1+Q23)^12)-1, 8)</f>
        <v/>
      </c>
      <c r="U23" s="9">
        <f>ROUND(PV(Q23, G23, 0, -P23), 2)</f>
        <v/>
      </c>
      <c r="V23" s="9">
        <f>SUMIF($AA$4:$QP$4, "Interes_Leasing", AA23:QP23)</f>
        <v/>
      </c>
      <c r="W23" s="9">
        <f>SUMIF($AA$4:$QP$4, "Interes_Residual", AA23:QP23)</f>
        <v/>
      </c>
      <c r="X23" s="9">
        <f>ROUND(V23+W23, 2)</f>
        <v/>
      </c>
      <c r="Y23" s="9">
        <f>ROUND((N23*G23+P23+M23)-K23, 2)</f>
        <v/>
      </c>
      <c r="Z23" s="10">
        <f>ROUND(Y23/K23, 4)</f>
        <v/>
      </c>
      <c r="AA23" s="9">
        <f>IF(1&lt;=$G23, $K23, "")</f>
        <v/>
      </c>
      <c r="AB23" s="9">
        <f>IF(1&lt;=$G23, ROUND(AA23*$Q23, 2), "")</f>
        <v/>
      </c>
      <c r="AC23" s="9">
        <f>IF(1&lt;=$G23, $N23, "")</f>
        <v/>
      </c>
      <c r="AD23" s="9">
        <f>IF(1&lt;=$G23, AC23-AB23, "")</f>
        <v/>
      </c>
      <c r="AE23" s="9">
        <f>IF(1&lt;=$G23, AA23-AD23, "")</f>
        <v/>
      </c>
      <c r="AF23" s="9">
        <f>IF(1&lt;=$G23, ROUND($U23*$Q23, 2), "")</f>
        <v/>
      </c>
      <c r="AG23" s="9">
        <f>IF(1&lt;=$G23, $U23+AF23, "")</f>
        <v/>
      </c>
      <c r="AH23" s="9">
        <f>IF(1&lt;=$G23, AB23+AF23, "")</f>
        <v/>
      </c>
      <c r="AI23" s="9">
        <f>IF(1&lt;=$G23, ($G23-1)*$N23, "")</f>
        <v/>
      </c>
      <c r="AJ23" s="9">
        <f>IF(2&lt;=$G23, AE23, "")</f>
        <v/>
      </c>
      <c r="AK23" s="9">
        <f>IF(2&lt;=$G23, ROUND(AJ23*$Q23, 2), "")</f>
        <v/>
      </c>
      <c r="AL23" s="9">
        <f>IF(2&lt;=$G23, $N23, "")</f>
        <v/>
      </c>
      <c r="AM23" s="9">
        <f>IF(2&lt;=$G23, AL23-AK23, "")</f>
        <v/>
      </c>
      <c r="AN23" s="9">
        <f>IF(2&lt;=$G23, AJ23-AM23, "")</f>
        <v/>
      </c>
      <c r="AO23" s="9">
        <f>IF(2&lt;=$G23, ROUND(AG23*$Q23, 2), "")</f>
        <v/>
      </c>
      <c r="AP23" s="9">
        <f>IF(2&lt;=$G23, AG23+AO23, "")</f>
        <v/>
      </c>
      <c r="AQ23" s="9">
        <f>IF(2&lt;=$G23, AK23+AO23, "")</f>
        <v/>
      </c>
      <c r="AR23" s="9">
        <f>IF(2&lt;=$G23, ($G23-2)*$N23, "")</f>
        <v/>
      </c>
      <c r="AS23" s="9">
        <f>IF(3&lt;=$G23, AN23, "")</f>
        <v/>
      </c>
      <c r="AT23" s="9">
        <f>IF(3&lt;=$G23, ROUND(AS23*$Q23, 2), "")</f>
        <v/>
      </c>
      <c r="AU23" s="9">
        <f>IF(3&lt;=$G23, $N23, "")</f>
        <v/>
      </c>
      <c r="AV23" s="9">
        <f>IF(3&lt;=$G23, AU23-AT23, "")</f>
        <v/>
      </c>
      <c r="AW23" s="9">
        <f>IF(3&lt;=$G23, AS23-AV23, "")</f>
        <v/>
      </c>
      <c r="AX23" s="9">
        <f>IF(3&lt;=$G23, ROUND(AP23*$Q23, 2), "")</f>
        <v/>
      </c>
      <c r="AY23" s="9">
        <f>IF(3&lt;=$G23, AP23+AX23, "")</f>
        <v/>
      </c>
      <c r="AZ23" s="9">
        <f>IF(3&lt;=$G23, AT23+AX23, "")</f>
        <v/>
      </c>
      <c r="BA23" s="9">
        <f>IF(3&lt;=$G23, ($G23-3)*$N23, "")</f>
        <v/>
      </c>
      <c r="BB23" s="9">
        <f>IF(4&lt;=$G23, AW23, "")</f>
        <v/>
      </c>
      <c r="BC23" s="9">
        <f>IF(4&lt;=$G23, ROUND(BB23*$Q23, 2), "")</f>
        <v/>
      </c>
      <c r="BD23" s="9">
        <f>IF(4&lt;=$G23, $N23, "")</f>
        <v/>
      </c>
      <c r="BE23" s="9">
        <f>IF(4&lt;=$G23, BD23-BC23, "")</f>
        <v/>
      </c>
      <c r="BF23" s="9">
        <f>IF(4&lt;=$G23, BB23-BE23, "")</f>
        <v/>
      </c>
      <c r="BG23" s="9">
        <f>IF(4&lt;=$G23, ROUND(AY23*$Q23, 2), "")</f>
        <v/>
      </c>
      <c r="BH23" s="9">
        <f>IF(4&lt;=$G23, AY23+BG23, "")</f>
        <v/>
      </c>
      <c r="BI23" s="9">
        <f>IF(4&lt;=$G23, BC23+BG23, "")</f>
        <v/>
      </c>
      <c r="BJ23" s="9">
        <f>IF(4&lt;=$G23, ($G23-4)*$N23, "")</f>
        <v/>
      </c>
      <c r="BK23" s="9">
        <f>IF(5&lt;=$G23, BF23, "")</f>
        <v/>
      </c>
      <c r="BL23" s="9">
        <f>IF(5&lt;=$G23, ROUND(BK23*$Q23, 2), "")</f>
        <v/>
      </c>
      <c r="BM23" s="9">
        <f>IF(5&lt;=$G23, $N23, "")</f>
        <v/>
      </c>
      <c r="BN23" s="9">
        <f>IF(5&lt;=$G23, BM23-BL23, "")</f>
        <v/>
      </c>
      <c r="BO23" s="9">
        <f>IF(5&lt;=$G23, BK23-BN23, "")</f>
        <v/>
      </c>
      <c r="BP23" s="9">
        <f>IF(5&lt;=$G23, ROUND(BH23*$Q23, 2), "")</f>
        <v/>
      </c>
      <c r="BQ23" s="9">
        <f>IF(5&lt;=$G23, BH23+BP23, "")</f>
        <v/>
      </c>
      <c r="BR23" s="9">
        <f>IF(5&lt;=$G23, BL23+BP23, "")</f>
        <v/>
      </c>
      <c r="BS23" s="9">
        <f>IF(5&lt;=$G23, ($G23-5)*$N23, "")</f>
        <v/>
      </c>
      <c r="BT23" s="9">
        <f>IF(6&lt;=$G23, BO23, "")</f>
        <v/>
      </c>
      <c r="BU23" s="9">
        <f>IF(6&lt;=$G23, ROUND(BT23*$Q23, 2), "")</f>
        <v/>
      </c>
      <c r="BV23" s="9">
        <f>IF(6&lt;=$G23, $N23, "")</f>
        <v/>
      </c>
      <c r="BW23" s="9">
        <f>IF(6&lt;=$G23, BV23-BU23, "")</f>
        <v/>
      </c>
      <c r="BX23" s="9">
        <f>IF(6&lt;=$G23, BT23-BW23, "")</f>
        <v/>
      </c>
      <c r="BY23" s="9">
        <f>IF(6&lt;=$G23, ROUND(BQ23*$Q23, 2), "")</f>
        <v/>
      </c>
      <c r="BZ23" s="9">
        <f>IF(6&lt;=$G23, BQ23+BY23, "")</f>
        <v/>
      </c>
      <c r="CA23" s="9">
        <f>IF(6&lt;=$G23, BU23+BY23, "")</f>
        <v/>
      </c>
      <c r="CB23" s="9">
        <f>IF(6&lt;=$G23, ($G23-6)*$N23, "")</f>
        <v/>
      </c>
      <c r="CC23" s="9">
        <f>IF(7&lt;=$G23, BX23, "")</f>
        <v/>
      </c>
      <c r="CD23" s="9">
        <f>IF(7&lt;=$G23, ROUND(CC23*$Q23, 2), "")</f>
        <v/>
      </c>
      <c r="CE23" s="9">
        <f>IF(7&lt;=$G23, $N23, "")</f>
        <v/>
      </c>
      <c r="CF23" s="9">
        <f>IF(7&lt;=$G23, CE23-CD23, "")</f>
        <v/>
      </c>
      <c r="CG23" s="9">
        <f>IF(7&lt;=$G23, CC23-CF23, "")</f>
        <v/>
      </c>
      <c r="CH23" s="9">
        <f>IF(7&lt;=$G23, ROUND(BZ23*$Q23, 2), "")</f>
        <v/>
      </c>
      <c r="CI23" s="9">
        <f>IF(7&lt;=$G23, BZ23+CH23, "")</f>
        <v/>
      </c>
      <c r="CJ23" s="9">
        <f>IF(7&lt;=$G23, CD23+CH23, "")</f>
        <v/>
      </c>
      <c r="CK23" s="9">
        <f>IF(7&lt;=$G23, ($G23-7)*$N23, "")</f>
        <v/>
      </c>
      <c r="CL23" s="9">
        <f>IF(8&lt;=$G23, CG23, "")</f>
        <v/>
      </c>
      <c r="CM23" s="9">
        <f>IF(8&lt;=$G23, ROUND(CL23*$Q23, 2), "")</f>
        <v/>
      </c>
      <c r="CN23" s="9">
        <f>IF(8&lt;=$G23, $N23, "")</f>
        <v/>
      </c>
      <c r="CO23" s="9">
        <f>IF(8&lt;=$G23, CN23-CM23, "")</f>
        <v/>
      </c>
      <c r="CP23" s="9">
        <f>IF(8&lt;=$G23, CL23-CO23, "")</f>
        <v/>
      </c>
      <c r="CQ23" s="9">
        <f>IF(8&lt;=$G23, ROUND(CI23*$Q23, 2), "")</f>
        <v/>
      </c>
      <c r="CR23" s="9">
        <f>IF(8&lt;=$G23, CI23+CQ23, "")</f>
        <v/>
      </c>
      <c r="CS23" s="9">
        <f>IF(8&lt;=$G23, CM23+CQ23, "")</f>
        <v/>
      </c>
      <c r="CT23" s="9">
        <f>IF(8&lt;=$G23, ($G23-8)*$N23, "")</f>
        <v/>
      </c>
      <c r="CU23" s="9">
        <f>IF(9&lt;=$G23, CP23, "")</f>
        <v/>
      </c>
      <c r="CV23" s="9">
        <f>IF(9&lt;=$G23, ROUND(CU23*$Q23, 2), "")</f>
        <v/>
      </c>
      <c r="CW23" s="9">
        <f>IF(9&lt;=$G23, $N23, "")</f>
        <v/>
      </c>
      <c r="CX23" s="9">
        <f>IF(9&lt;=$G23, CW23-CV23, "")</f>
        <v/>
      </c>
      <c r="CY23" s="9">
        <f>IF(9&lt;=$G23, CU23-CX23, "")</f>
        <v/>
      </c>
      <c r="CZ23" s="9">
        <f>IF(9&lt;=$G23, ROUND(CR23*$Q23, 2), "")</f>
        <v/>
      </c>
      <c r="DA23" s="9">
        <f>IF(9&lt;=$G23, CR23+CZ23, "")</f>
        <v/>
      </c>
      <c r="DB23" s="9">
        <f>IF(9&lt;=$G23, CV23+CZ23, "")</f>
        <v/>
      </c>
      <c r="DC23" s="9">
        <f>IF(9&lt;=$G23, ($G23-9)*$N23, "")</f>
        <v/>
      </c>
      <c r="DD23" s="9">
        <f>IF(10&lt;=$G23, CY23, "")</f>
        <v/>
      </c>
      <c r="DE23" s="9">
        <f>IF(10&lt;=$G23, ROUND(DD23*$Q23, 2), "")</f>
        <v/>
      </c>
      <c r="DF23" s="9">
        <f>IF(10&lt;=$G23, $N23, "")</f>
        <v/>
      </c>
      <c r="DG23" s="9">
        <f>IF(10&lt;=$G23, DF23-DE23, "")</f>
        <v/>
      </c>
      <c r="DH23" s="9">
        <f>IF(10&lt;=$G23, DD23-DG23, "")</f>
        <v/>
      </c>
      <c r="DI23" s="9">
        <f>IF(10&lt;=$G23, ROUND(DA23*$Q23, 2), "")</f>
        <v/>
      </c>
      <c r="DJ23" s="9">
        <f>IF(10&lt;=$G23, DA23+DI23, "")</f>
        <v/>
      </c>
      <c r="DK23" s="9">
        <f>IF(10&lt;=$G23, DE23+DI23, "")</f>
        <v/>
      </c>
      <c r="DL23" s="9">
        <f>IF(10&lt;=$G23, ($G23-10)*$N23, "")</f>
        <v/>
      </c>
      <c r="DM23" s="9">
        <f>IF(11&lt;=$G23, DH23, "")</f>
        <v/>
      </c>
      <c r="DN23" s="9">
        <f>IF(11&lt;=$G23, ROUND(DM23*$Q23, 2), "")</f>
        <v/>
      </c>
      <c r="DO23" s="9">
        <f>IF(11&lt;=$G23, $N23, "")</f>
        <v/>
      </c>
      <c r="DP23" s="9">
        <f>IF(11&lt;=$G23, DO23-DN23, "")</f>
        <v/>
      </c>
      <c r="DQ23" s="9">
        <f>IF(11&lt;=$G23, DM23-DP23, "")</f>
        <v/>
      </c>
      <c r="DR23" s="9">
        <f>IF(11&lt;=$G23, ROUND(DJ23*$Q23, 2), "")</f>
        <v/>
      </c>
      <c r="DS23" s="9">
        <f>IF(11&lt;=$G23, DJ23+DR23, "")</f>
        <v/>
      </c>
      <c r="DT23" s="9">
        <f>IF(11&lt;=$G23, DN23+DR23, "")</f>
        <v/>
      </c>
      <c r="DU23" s="9">
        <f>IF(11&lt;=$G23, ($G23-11)*$N23, "")</f>
        <v/>
      </c>
      <c r="DV23" s="9">
        <f>IF(12&lt;=$G23, DQ23, "")</f>
        <v/>
      </c>
      <c r="DW23" s="9">
        <f>IF(12&lt;=$G23, ROUND(DV23*$Q23, 2), "")</f>
        <v/>
      </c>
      <c r="DX23" s="9">
        <f>IF(12&lt;=$G23, $N23, "")</f>
        <v/>
      </c>
      <c r="DY23" s="9">
        <f>IF(12&lt;=$G23, DX23-DW23, "")</f>
        <v/>
      </c>
      <c r="DZ23" s="9">
        <f>IF(12&lt;=$G23, DV23-DY23, "")</f>
        <v/>
      </c>
      <c r="EA23" s="9">
        <f>IF(12&lt;=$G23, ROUND(DS23*$Q23, 2), "")</f>
        <v/>
      </c>
      <c r="EB23" s="9">
        <f>IF(12&lt;=$G23, DS23+EA23, "")</f>
        <v/>
      </c>
      <c r="EC23" s="9">
        <f>IF(12&lt;=$G23, DW23+EA23, "")</f>
        <v/>
      </c>
      <c r="ED23" s="9">
        <f>IF(12&lt;=$G23, ($G23-12)*$N23, "")</f>
        <v/>
      </c>
      <c r="EE23" s="9">
        <f>IF(13&lt;=$G23, DZ23, "")</f>
        <v/>
      </c>
      <c r="EF23" s="9">
        <f>IF(13&lt;=$G23, ROUND(EE23*$Q23, 2), "")</f>
        <v/>
      </c>
      <c r="EG23" s="9">
        <f>IF(13&lt;=$G23, $N23, "")</f>
        <v/>
      </c>
      <c r="EH23" s="9">
        <f>IF(13&lt;=$G23, EG23-EF23, "")</f>
        <v/>
      </c>
      <c r="EI23" s="9">
        <f>IF(13&lt;=$G23, EE23-EH23, "")</f>
        <v/>
      </c>
      <c r="EJ23" s="9">
        <f>IF(13&lt;=$G23, ROUND(EB23*$Q23, 2), "")</f>
        <v/>
      </c>
      <c r="EK23" s="9">
        <f>IF(13&lt;=$G23, EB23+EJ23, "")</f>
        <v/>
      </c>
      <c r="EL23" s="9">
        <f>IF(13&lt;=$G23, EF23+EJ23, "")</f>
        <v/>
      </c>
      <c r="EM23" s="9">
        <f>IF(13&lt;=$G23, ($G23-13)*$N23, "")</f>
        <v/>
      </c>
      <c r="EN23" s="9">
        <f>IF(14&lt;=$G23, EI23, "")</f>
        <v/>
      </c>
      <c r="EO23" s="9">
        <f>IF(14&lt;=$G23, ROUND(EN23*$Q23, 2), "")</f>
        <v/>
      </c>
      <c r="EP23" s="9">
        <f>IF(14&lt;=$G23, $N23, "")</f>
        <v/>
      </c>
      <c r="EQ23" s="9">
        <f>IF(14&lt;=$G23, EP23-EO23, "")</f>
        <v/>
      </c>
      <c r="ER23" s="9">
        <f>IF(14&lt;=$G23, EN23-EQ23, "")</f>
        <v/>
      </c>
      <c r="ES23" s="9">
        <f>IF(14&lt;=$G23, ROUND(EK23*$Q23, 2), "")</f>
        <v/>
      </c>
      <c r="ET23" s="9">
        <f>IF(14&lt;=$G23, EK23+ES23, "")</f>
        <v/>
      </c>
      <c r="EU23" s="9">
        <f>IF(14&lt;=$G23, EO23+ES23, "")</f>
        <v/>
      </c>
      <c r="EV23" s="9">
        <f>IF(14&lt;=$G23, ($G23-14)*$N23, "")</f>
        <v/>
      </c>
      <c r="EW23" s="9">
        <f>IF(15&lt;=$G23, ER23, "")</f>
        <v/>
      </c>
      <c r="EX23" s="9">
        <f>IF(15&lt;=$G23, ROUND(EW23*$Q23, 2), "")</f>
        <v/>
      </c>
      <c r="EY23" s="9">
        <f>IF(15&lt;=$G23, $N23, "")</f>
        <v/>
      </c>
      <c r="EZ23" s="9">
        <f>IF(15&lt;=$G23, EY23-EX23, "")</f>
        <v/>
      </c>
      <c r="FA23" s="9">
        <f>IF(15&lt;=$G23, EW23-EZ23, "")</f>
        <v/>
      </c>
      <c r="FB23" s="9">
        <f>IF(15&lt;=$G23, ROUND(ET23*$Q23, 2), "")</f>
        <v/>
      </c>
      <c r="FC23" s="9">
        <f>IF(15&lt;=$G23, ET23+FB23, "")</f>
        <v/>
      </c>
      <c r="FD23" s="9">
        <f>IF(15&lt;=$G23, EX23+FB23, "")</f>
        <v/>
      </c>
      <c r="FE23" s="9">
        <f>IF(15&lt;=$G23, ($G23-15)*$N23, "")</f>
        <v/>
      </c>
      <c r="FF23" s="9">
        <f>IF(16&lt;=$G23, FA23, "")</f>
        <v/>
      </c>
      <c r="FG23" s="9">
        <f>IF(16&lt;=$G23, ROUND(FF23*$Q23, 2), "")</f>
        <v/>
      </c>
      <c r="FH23" s="9">
        <f>IF(16&lt;=$G23, $N23, "")</f>
        <v/>
      </c>
      <c r="FI23" s="9">
        <f>IF(16&lt;=$G23, FH23-FG23, "")</f>
        <v/>
      </c>
      <c r="FJ23" s="9">
        <f>IF(16&lt;=$G23, FF23-FI23, "")</f>
        <v/>
      </c>
      <c r="FK23" s="9">
        <f>IF(16&lt;=$G23, ROUND(FC23*$Q23, 2), "")</f>
        <v/>
      </c>
      <c r="FL23" s="9">
        <f>IF(16&lt;=$G23, FC23+FK23, "")</f>
        <v/>
      </c>
      <c r="FM23" s="9">
        <f>IF(16&lt;=$G23, FG23+FK23, "")</f>
        <v/>
      </c>
      <c r="FN23" s="9">
        <f>IF(16&lt;=$G23, ($G23-16)*$N23, "")</f>
        <v/>
      </c>
      <c r="FO23" s="9">
        <f>IF(17&lt;=$G23, FJ23, "")</f>
        <v/>
      </c>
      <c r="FP23" s="9">
        <f>IF(17&lt;=$G23, ROUND(FO23*$Q23, 2), "")</f>
        <v/>
      </c>
      <c r="FQ23" s="9">
        <f>IF(17&lt;=$G23, $N23, "")</f>
        <v/>
      </c>
      <c r="FR23" s="9">
        <f>IF(17&lt;=$G23, FQ23-FP23, "")</f>
        <v/>
      </c>
      <c r="FS23" s="9">
        <f>IF(17&lt;=$G23, FO23-FR23, "")</f>
        <v/>
      </c>
      <c r="FT23" s="9">
        <f>IF(17&lt;=$G23, ROUND(FL23*$Q23, 2), "")</f>
        <v/>
      </c>
      <c r="FU23" s="9">
        <f>IF(17&lt;=$G23, FL23+FT23, "")</f>
        <v/>
      </c>
      <c r="FV23" s="9">
        <f>IF(17&lt;=$G23, FP23+FT23, "")</f>
        <v/>
      </c>
      <c r="FW23" s="9">
        <f>IF(17&lt;=$G23, ($G23-17)*$N23, "")</f>
        <v/>
      </c>
      <c r="FX23" s="9">
        <f>IF(18&lt;=$G23, FS23, "")</f>
        <v/>
      </c>
      <c r="FY23" s="9">
        <f>IF(18&lt;=$G23, ROUND(FX23*$Q23, 2), "")</f>
        <v/>
      </c>
      <c r="FZ23" s="9">
        <f>IF(18&lt;=$G23, $N23, "")</f>
        <v/>
      </c>
      <c r="GA23" s="9">
        <f>IF(18&lt;=$G23, FZ23-FY23, "")</f>
        <v/>
      </c>
      <c r="GB23" s="9">
        <f>IF(18&lt;=$G23, FX23-GA23, "")</f>
        <v/>
      </c>
      <c r="GC23" s="9">
        <f>IF(18&lt;=$G23, ROUND(FU23*$Q23, 2), "")</f>
        <v/>
      </c>
      <c r="GD23" s="9">
        <f>IF(18&lt;=$G23, FU23+GC23, "")</f>
        <v/>
      </c>
      <c r="GE23" s="9">
        <f>IF(18&lt;=$G23, FY23+GC23, "")</f>
        <v/>
      </c>
      <c r="GF23" s="9">
        <f>IF(18&lt;=$G23, ($G23-18)*$N23, "")</f>
        <v/>
      </c>
      <c r="GG23" s="9">
        <f>IF(19&lt;=$G23, GB23, "")</f>
        <v/>
      </c>
      <c r="GH23" s="9">
        <f>IF(19&lt;=$G23, ROUND(GG23*$Q23, 2), "")</f>
        <v/>
      </c>
      <c r="GI23" s="9">
        <f>IF(19&lt;=$G23, $N23, "")</f>
        <v/>
      </c>
      <c r="GJ23" s="9">
        <f>IF(19&lt;=$G23, GI23-GH23, "")</f>
        <v/>
      </c>
      <c r="GK23" s="9">
        <f>IF(19&lt;=$G23, GG23-GJ23, "")</f>
        <v/>
      </c>
      <c r="GL23" s="9">
        <f>IF(19&lt;=$G23, ROUND(GD23*$Q23, 2), "")</f>
        <v/>
      </c>
      <c r="GM23" s="9">
        <f>IF(19&lt;=$G23, GD23+GL23, "")</f>
        <v/>
      </c>
      <c r="GN23" s="9">
        <f>IF(19&lt;=$G23, GH23+GL23, "")</f>
        <v/>
      </c>
      <c r="GO23" s="9">
        <f>IF(19&lt;=$G23, ($G23-19)*$N23, "")</f>
        <v/>
      </c>
      <c r="GP23" s="9">
        <f>IF(20&lt;=$G23, GK23, "")</f>
        <v/>
      </c>
      <c r="GQ23" s="9">
        <f>IF(20&lt;=$G23, ROUND(GP23*$Q23, 2), "")</f>
        <v/>
      </c>
      <c r="GR23" s="9">
        <f>IF(20&lt;=$G23, $N23, "")</f>
        <v/>
      </c>
      <c r="GS23" s="9">
        <f>IF(20&lt;=$G23, GR23-GQ23, "")</f>
        <v/>
      </c>
      <c r="GT23" s="9">
        <f>IF(20&lt;=$G23, GP23-GS23, "")</f>
        <v/>
      </c>
      <c r="GU23" s="9">
        <f>IF(20&lt;=$G23, ROUND(GM23*$Q23, 2), "")</f>
        <v/>
      </c>
      <c r="GV23" s="9">
        <f>IF(20&lt;=$G23, GM23+GU23, "")</f>
        <v/>
      </c>
      <c r="GW23" s="9">
        <f>IF(20&lt;=$G23, GQ23+GU23, "")</f>
        <v/>
      </c>
      <c r="GX23" s="9">
        <f>IF(20&lt;=$G23, ($G23-20)*$N23, "")</f>
        <v/>
      </c>
      <c r="GY23" s="9">
        <f>IF(21&lt;=$G23, GT23, "")</f>
        <v/>
      </c>
      <c r="GZ23" s="9">
        <f>IF(21&lt;=$G23, ROUND(GY23*$Q23, 2), "")</f>
        <v/>
      </c>
      <c r="HA23" s="9">
        <f>IF(21&lt;=$G23, $N23, "")</f>
        <v/>
      </c>
      <c r="HB23" s="9">
        <f>IF(21&lt;=$G23, HA23-GZ23, "")</f>
        <v/>
      </c>
      <c r="HC23" s="9">
        <f>IF(21&lt;=$G23, GY23-HB23, "")</f>
        <v/>
      </c>
      <c r="HD23" s="9">
        <f>IF(21&lt;=$G23, ROUND(GV23*$Q23, 2), "")</f>
        <v/>
      </c>
      <c r="HE23" s="9">
        <f>IF(21&lt;=$G23, GV23+HD23, "")</f>
        <v/>
      </c>
      <c r="HF23" s="9">
        <f>IF(21&lt;=$G23, GZ23+HD23, "")</f>
        <v/>
      </c>
      <c r="HG23" s="9">
        <f>IF(21&lt;=$G23, ($G23-21)*$N23, "")</f>
        <v/>
      </c>
      <c r="HH23" s="9">
        <f>IF(22&lt;=$G23, HC23, "")</f>
        <v/>
      </c>
      <c r="HI23" s="9">
        <f>IF(22&lt;=$G23, ROUND(HH23*$Q23, 2), "")</f>
        <v/>
      </c>
      <c r="HJ23" s="9">
        <f>IF(22&lt;=$G23, $N23, "")</f>
        <v/>
      </c>
      <c r="HK23" s="9">
        <f>IF(22&lt;=$G23, HJ23-HI23, "")</f>
        <v/>
      </c>
      <c r="HL23" s="9">
        <f>IF(22&lt;=$G23, HH23-HK23, "")</f>
        <v/>
      </c>
      <c r="HM23" s="9">
        <f>IF(22&lt;=$G23, ROUND(HE23*$Q23, 2), "")</f>
        <v/>
      </c>
      <c r="HN23" s="9">
        <f>IF(22&lt;=$G23, HE23+HM23, "")</f>
        <v/>
      </c>
      <c r="HO23" s="9">
        <f>IF(22&lt;=$G23, HI23+HM23, "")</f>
        <v/>
      </c>
      <c r="HP23" s="9">
        <f>IF(22&lt;=$G23, ($G23-22)*$N23, "")</f>
        <v/>
      </c>
      <c r="HQ23" s="9">
        <f>IF(23&lt;=$G23, HL23, "")</f>
        <v/>
      </c>
      <c r="HR23" s="9">
        <f>IF(23&lt;=$G23, ROUND(HQ23*$Q23, 2), "")</f>
        <v/>
      </c>
      <c r="HS23" s="9">
        <f>IF(23&lt;=$G23, $N23, "")</f>
        <v/>
      </c>
      <c r="HT23" s="9">
        <f>IF(23&lt;=$G23, HS23-HR23, "")</f>
        <v/>
      </c>
      <c r="HU23" s="9">
        <f>IF(23&lt;=$G23, HQ23-HT23, "")</f>
        <v/>
      </c>
      <c r="HV23" s="9">
        <f>IF(23&lt;=$G23, ROUND(HN23*$Q23, 2), "")</f>
        <v/>
      </c>
      <c r="HW23" s="9">
        <f>IF(23&lt;=$G23, HN23+HV23, "")</f>
        <v/>
      </c>
      <c r="HX23" s="9">
        <f>IF(23&lt;=$G23, HR23+HV23, "")</f>
        <v/>
      </c>
      <c r="HY23" s="9">
        <f>IF(23&lt;=$G23, ($G23-23)*$N23, "")</f>
        <v/>
      </c>
      <c r="HZ23" s="9">
        <f>IF(24&lt;=$G23, HU23, "")</f>
        <v/>
      </c>
      <c r="IA23" s="9">
        <f>IF(24&lt;=$G23, ROUND(HZ23*$Q23, 2), "")</f>
        <v/>
      </c>
      <c r="IB23" s="9">
        <f>IF(24&lt;=$G23, $N23, "")</f>
        <v/>
      </c>
      <c r="IC23" s="9">
        <f>IF(24&lt;=$G23, IB23-IA23, "")</f>
        <v/>
      </c>
      <c r="ID23" s="9">
        <f>IF(24&lt;=$G23, HZ23-IC23, "")</f>
        <v/>
      </c>
      <c r="IE23" s="9">
        <f>IF(24&lt;=$G23, ROUND(HW23*$Q23, 2), "")</f>
        <v/>
      </c>
      <c r="IF23" s="9">
        <f>IF(24&lt;=$G23, HW23+IE23, "")</f>
        <v/>
      </c>
      <c r="IG23" s="9">
        <f>IF(24&lt;=$G23, IA23+IE23, "")</f>
        <v/>
      </c>
      <c r="IH23" s="9">
        <f>IF(24&lt;=$G23, ($G23-24)*$N23, "")</f>
        <v/>
      </c>
      <c r="II23" s="9">
        <f>IF(25&lt;=$G23, ID23, "")</f>
        <v/>
      </c>
      <c r="IJ23" s="9">
        <f>IF(25&lt;=$G23, ROUND(II23*$Q23, 2), "")</f>
        <v/>
      </c>
      <c r="IK23" s="9">
        <f>IF(25&lt;=$G23, $N23, "")</f>
        <v/>
      </c>
      <c r="IL23" s="9">
        <f>IF(25&lt;=$G23, IK23-IJ23, "")</f>
        <v/>
      </c>
      <c r="IM23" s="9">
        <f>IF(25&lt;=$G23, II23-IL23, "")</f>
        <v/>
      </c>
      <c r="IN23" s="9">
        <f>IF(25&lt;=$G23, ROUND(IF23*$Q23, 2), "")</f>
        <v/>
      </c>
      <c r="IO23" s="9">
        <f>IF(25&lt;=$G23, IF23+IN23, "")</f>
        <v/>
      </c>
      <c r="IP23" s="9">
        <f>IF(25&lt;=$G23, IJ23+IN23, "")</f>
        <v/>
      </c>
      <c r="IQ23" s="9">
        <f>IF(25&lt;=$G23, ($G23-25)*$N23, "")</f>
        <v/>
      </c>
      <c r="IR23" s="9">
        <f>IF(26&lt;=$G23, IM23, "")</f>
        <v/>
      </c>
      <c r="IS23" s="9">
        <f>IF(26&lt;=$G23, ROUND(IR23*$Q23, 2), "")</f>
        <v/>
      </c>
      <c r="IT23" s="9">
        <f>IF(26&lt;=$G23, $N23, "")</f>
        <v/>
      </c>
      <c r="IU23" s="9">
        <f>IF(26&lt;=$G23, IT23-IS23, "")</f>
        <v/>
      </c>
      <c r="IV23" s="9">
        <f>IF(26&lt;=$G23, IR23-IU23, "")</f>
        <v/>
      </c>
      <c r="IW23" s="9">
        <f>IF(26&lt;=$G23, ROUND(IO23*$Q23, 2), "")</f>
        <v/>
      </c>
      <c r="IX23" s="9">
        <f>IF(26&lt;=$G23, IO23+IW23, "")</f>
        <v/>
      </c>
      <c r="IY23" s="9">
        <f>IF(26&lt;=$G23, IS23+IW23, "")</f>
        <v/>
      </c>
      <c r="IZ23" s="9">
        <f>IF(26&lt;=$G23, ($G23-26)*$N23, "")</f>
        <v/>
      </c>
      <c r="JA23" s="9">
        <f>IF(27&lt;=$G23, IV23, "")</f>
        <v/>
      </c>
      <c r="JB23" s="9">
        <f>IF(27&lt;=$G23, ROUND(JA23*$Q23, 2), "")</f>
        <v/>
      </c>
      <c r="JC23" s="9">
        <f>IF(27&lt;=$G23, $N23, "")</f>
        <v/>
      </c>
      <c r="JD23" s="9">
        <f>IF(27&lt;=$G23, JC23-JB23, "")</f>
        <v/>
      </c>
      <c r="JE23" s="9">
        <f>IF(27&lt;=$G23, JA23-JD23, "")</f>
        <v/>
      </c>
      <c r="JF23" s="9">
        <f>IF(27&lt;=$G23, ROUND(IX23*$Q23, 2), "")</f>
        <v/>
      </c>
      <c r="JG23" s="9">
        <f>IF(27&lt;=$G23, IX23+JF23, "")</f>
        <v/>
      </c>
      <c r="JH23" s="9">
        <f>IF(27&lt;=$G23, JB23+JF23, "")</f>
        <v/>
      </c>
      <c r="JI23" s="9">
        <f>IF(27&lt;=$G23, ($G23-27)*$N23, "")</f>
        <v/>
      </c>
      <c r="JJ23" s="9">
        <f>IF(28&lt;=$G23, JE23, "")</f>
        <v/>
      </c>
      <c r="JK23" s="9">
        <f>IF(28&lt;=$G23, ROUND(JJ23*$Q23, 2), "")</f>
        <v/>
      </c>
      <c r="JL23" s="9">
        <f>IF(28&lt;=$G23, $N23, "")</f>
        <v/>
      </c>
      <c r="JM23" s="9">
        <f>IF(28&lt;=$G23, JL23-JK23, "")</f>
        <v/>
      </c>
      <c r="JN23" s="9">
        <f>IF(28&lt;=$G23, JJ23-JM23, "")</f>
        <v/>
      </c>
      <c r="JO23" s="9">
        <f>IF(28&lt;=$G23, ROUND(JG23*$Q23, 2), "")</f>
        <v/>
      </c>
      <c r="JP23" s="9">
        <f>IF(28&lt;=$G23, JG23+JO23, "")</f>
        <v/>
      </c>
      <c r="JQ23" s="9">
        <f>IF(28&lt;=$G23, JK23+JO23, "")</f>
        <v/>
      </c>
      <c r="JR23" s="9">
        <f>IF(28&lt;=$G23, ($G23-28)*$N23, "")</f>
        <v/>
      </c>
      <c r="JS23" s="9">
        <f>IF(29&lt;=$G23, JN23, "")</f>
        <v/>
      </c>
      <c r="JT23" s="9">
        <f>IF(29&lt;=$G23, ROUND(JS23*$Q23, 2), "")</f>
        <v/>
      </c>
      <c r="JU23" s="9">
        <f>IF(29&lt;=$G23, $N23, "")</f>
        <v/>
      </c>
      <c r="JV23" s="9">
        <f>IF(29&lt;=$G23, JU23-JT23, "")</f>
        <v/>
      </c>
      <c r="JW23" s="9">
        <f>IF(29&lt;=$G23, JS23-JV23, "")</f>
        <v/>
      </c>
      <c r="JX23" s="9">
        <f>IF(29&lt;=$G23, ROUND(JP23*$Q23, 2), "")</f>
        <v/>
      </c>
      <c r="JY23" s="9">
        <f>IF(29&lt;=$G23, JP23+JX23, "")</f>
        <v/>
      </c>
      <c r="JZ23" s="9">
        <f>IF(29&lt;=$G23, JT23+JX23, "")</f>
        <v/>
      </c>
      <c r="KA23" s="9">
        <f>IF(29&lt;=$G23, ($G23-29)*$N23, "")</f>
        <v/>
      </c>
      <c r="KB23" s="9">
        <f>IF(30&lt;=$G23, JW23, "")</f>
        <v/>
      </c>
      <c r="KC23" s="9">
        <f>IF(30&lt;=$G23, ROUND(KB23*$Q23, 2), "")</f>
        <v/>
      </c>
      <c r="KD23" s="9">
        <f>IF(30&lt;=$G23, $N23, "")</f>
        <v/>
      </c>
      <c r="KE23" s="9">
        <f>IF(30&lt;=$G23, KD23-KC23, "")</f>
        <v/>
      </c>
      <c r="KF23" s="9">
        <f>IF(30&lt;=$G23, KB23-KE23, "")</f>
        <v/>
      </c>
      <c r="KG23" s="9">
        <f>IF(30&lt;=$G23, ROUND(JY23*$Q23, 2), "")</f>
        <v/>
      </c>
      <c r="KH23" s="9">
        <f>IF(30&lt;=$G23, JY23+KG23, "")</f>
        <v/>
      </c>
      <c r="KI23" s="9">
        <f>IF(30&lt;=$G23, KC23+KG23, "")</f>
        <v/>
      </c>
      <c r="KJ23" s="9">
        <f>IF(30&lt;=$G23, ($G23-30)*$N23, "")</f>
        <v/>
      </c>
      <c r="KK23" s="9">
        <f>IF(31&lt;=$G23, KF23, "")</f>
        <v/>
      </c>
      <c r="KL23" s="9">
        <f>IF(31&lt;=$G23, ROUND(KK23*$Q23, 2), "")</f>
        <v/>
      </c>
      <c r="KM23" s="9">
        <f>IF(31&lt;=$G23, $N23, "")</f>
        <v/>
      </c>
      <c r="KN23" s="9">
        <f>IF(31&lt;=$G23, KM23-KL23, "")</f>
        <v/>
      </c>
      <c r="KO23" s="9">
        <f>IF(31&lt;=$G23, KK23-KN23, "")</f>
        <v/>
      </c>
      <c r="KP23" s="9">
        <f>IF(31&lt;=$G23, ROUND(KH23*$Q23, 2), "")</f>
        <v/>
      </c>
      <c r="KQ23" s="9">
        <f>IF(31&lt;=$G23, KH23+KP23, "")</f>
        <v/>
      </c>
      <c r="KR23" s="9">
        <f>IF(31&lt;=$G23, KL23+KP23, "")</f>
        <v/>
      </c>
      <c r="KS23" s="9">
        <f>IF(31&lt;=$G23, ($G23-31)*$N23, "")</f>
        <v/>
      </c>
      <c r="KT23" s="9">
        <f>IF(32&lt;=$G23, KO23, "")</f>
        <v/>
      </c>
      <c r="KU23" s="9">
        <f>IF(32&lt;=$G23, ROUND(KT23*$Q23, 2), "")</f>
        <v/>
      </c>
      <c r="KV23" s="9">
        <f>IF(32&lt;=$G23, $N23, "")</f>
        <v/>
      </c>
      <c r="KW23" s="9">
        <f>IF(32&lt;=$G23, KV23-KU23, "")</f>
        <v/>
      </c>
      <c r="KX23" s="9">
        <f>IF(32&lt;=$G23, KT23-KW23, "")</f>
        <v/>
      </c>
      <c r="KY23" s="9">
        <f>IF(32&lt;=$G23, ROUND(KQ23*$Q23, 2), "")</f>
        <v/>
      </c>
      <c r="KZ23" s="9">
        <f>IF(32&lt;=$G23, KQ23+KY23, "")</f>
        <v/>
      </c>
      <c r="LA23" s="9">
        <f>IF(32&lt;=$G23, KU23+KY23, "")</f>
        <v/>
      </c>
      <c r="LB23" s="9">
        <f>IF(32&lt;=$G23, ($G23-32)*$N23, "")</f>
        <v/>
      </c>
      <c r="LC23" s="9">
        <f>IF(33&lt;=$G23, KX23, "")</f>
        <v/>
      </c>
      <c r="LD23" s="9">
        <f>IF(33&lt;=$G23, ROUND(LC23*$Q23, 2), "")</f>
        <v/>
      </c>
      <c r="LE23" s="9">
        <f>IF(33&lt;=$G23, $N23, "")</f>
        <v/>
      </c>
      <c r="LF23" s="9">
        <f>IF(33&lt;=$G23, LE23-LD23, "")</f>
        <v/>
      </c>
      <c r="LG23" s="9">
        <f>IF(33&lt;=$G23, LC23-LF23, "")</f>
        <v/>
      </c>
      <c r="LH23" s="9">
        <f>IF(33&lt;=$G23, ROUND(KZ23*$Q23, 2), "")</f>
        <v/>
      </c>
      <c r="LI23" s="9">
        <f>IF(33&lt;=$G23, KZ23+LH23, "")</f>
        <v/>
      </c>
      <c r="LJ23" s="9">
        <f>IF(33&lt;=$G23, LD23+LH23, "")</f>
        <v/>
      </c>
      <c r="LK23" s="9">
        <f>IF(33&lt;=$G23, ($G23-33)*$N23, "")</f>
        <v/>
      </c>
      <c r="LL23" s="9">
        <f>IF(34&lt;=$G23, LG23, "")</f>
        <v/>
      </c>
      <c r="LM23" s="9">
        <f>IF(34&lt;=$G23, ROUND(LL23*$Q23, 2), "")</f>
        <v/>
      </c>
      <c r="LN23" s="9">
        <f>IF(34&lt;=$G23, $N23, "")</f>
        <v/>
      </c>
      <c r="LO23" s="9">
        <f>IF(34&lt;=$G23, LN23-LM23, "")</f>
        <v/>
      </c>
      <c r="LP23" s="9">
        <f>IF(34&lt;=$G23, LL23-LO23, "")</f>
        <v/>
      </c>
      <c r="LQ23" s="9">
        <f>IF(34&lt;=$G23, ROUND(LI23*$Q23, 2), "")</f>
        <v/>
      </c>
      <c r="LR23" s="9">
        <f>IF(34&lt;=$G23, LI23+LQ23, "")</f>
        <v/>
      </c>
      <c r="LS23" s="9">
        <f>IF(34&lt;=$G23, LM23+LQ23, "")</f>
        <v/>
      </c>
      <c r="LT23" s="9">
        <f>IF(34&lt;=$G23, ($G23-34)*$N23, "")</f>
        <v/>
      </c>
      <c r="LU23" s="9">
        <f>IF(35&lt;=$G23, LP23, "")</f>
        <v/>
      </c>
      <c r="LV23" s="9">
        <f>IF(35&lt;=$G23, ROUND(LU23*$Q23, 2), "")</f>
        <v/>
      </c>
      <c r="LW23" s="9">
        <f>IF(35&lt;=$G23, $N23, "")</f>
        <v/>
      </c>
      <c r="LX23" s="9">
        <f>IF(35&lt;=$G23, LW23-LV23, "")</f>
        <v/>
      </c>
      <c r="LY23" s="9">
        <f>IF(35&lt;=$G23, LU23-LX23, "")</f>
        <v/>
      </c>
      <c r="LZ23" s="9">
        <f>IF(35&lt;=$G23, ROUND(LR23*$Q23, 2), "")</f>
        <v/>
      </c>
      <c r="MA23" s="9">
        <f>IF(35&lt;=$G23, LR23+LZ23, "")</f>
        <v/>
      </c>
      <c r="MB23" s="9">
        <f>IF(35&lt;=$G23, LV23+LZ23, "")</f>
        <v/>
      </c>
      <c r="MC23" s="9">
        <f>IF(35&lt;=$G23, ($G23-35)*$N23, "")</f>
        <v/>
      </c>
      <c r="MD23" s="9">
        <f>IF(36&lt;=$G23, LY23, "")</f>
        <v/>
      </c>
      <c r="ME23" s="9">
        <f>IF(36&lt;=$G23, ROUND(MD23*$Q23, 2), "")</f>
        <v/>
      </c>
      <c r="MF23" s="9">
        <f>IF(36&lt;=$G23, $N23, "")</f>
        <v/>
      </c>
      <c r="MG23" s="9">
        <f>IF(36&lt;=$G23, MF23-ME23, "")</f>
        <v/>
      </c>
      <c r="MH23" s="9">
        <f>IF(36&lt;=$G23, MD23-MG23, "")</f>
        <v/>
      </c>
      <c r="MI23" s="9">
        <f>IF(36&lt;=$G23, ROUND(MA23*$Q23, 2), "")</f>
        <v/>
      </c>
      <c r="MJ23" s="9">
        <f>IF(36&lt;=$G23, MA23+MI23, "")</f>
        <v/>
      </c>
      <c r="MK23" s="9">
        <f>IF(36&lt;=$G23, ME23+MI23, "")</f>
        <v/>
      </c>
      <c r="ML23" s="9">
        <f>IF(36&lt;=$G23, ($G23-36)*$N23, "")</f>
        <v/>
      </c>
      <c r="MM23" s="9">
        <f>IF(37&lt;=$G23, MH23, "")</f>
        <v/>
      </c>
      <c r="MN23" s="9">
        <f>IF(37&lt;=$G23, ROUND(MM23*$Q23, 2), "")</f>
        <v/>
      </c>
      <c r="MO23" s="9">
        <f>IF(37&lt;=$G23, $N23, "")</f>
        <v/>
      </c>
      <c r="MP23" s="9">
        <f>IF(37&lt;=$G23, MO23-MN23, "")</f>
        <v/>
      </c>
      <c r="MQ23" s="9">
        <f>IF(37&lt;=$G23, MM23-MP23, "")</f>
        <v/>
      </c>
      <c r="MR23" s="9">
        <f>IF(37&lt;=$G23, ROUND(MJ23*$Q23, 2), "")</f>
        <v/>
      </c>
      <c r="MS23" s="9">
        <f>IF(37&lt;=$G23, MJ23+MR23, "")</f>
        <v/>
      </c>
      <c r="MT23" s="9">
        <f>IF(37&lt;=$G23, MN23+MR23, "")</f>
        <v/>
      </c>
      <c r="MU23" s="9">
        <f>IF(37&lt;=$G23, ($G23-37)*$N23, "")</f>
        <v/>
      </c>
      <c r="MV23" s="9">
        <f>IF(38&lt;=$G23, MQ23, "")</f>
        <v/>
      </c>
      <c r="MW23" s="9">
        <f>IF(38&lt;=$G23, ROUND(MV23*$Q23, 2), "")</f>
        <v/>
      </c>
      <c r="MX23" s="9">
        <f>IF(38&lt;=$G23, $N23, "")</f>
        <v/>
      </c>
      <c r="MY23" s="9">
        <f>IF(38&lt;=$G23, MX23-MW23, "")</f>
        <v/>
      </c>
      <c r="MZ23" s="9">
        <f>IF(38&lt;=$G23, MV23-MY23, "")</f>
        <v/>
      </c>
      <c r="NA23" s="9">
        <f>IF(38&lt;=$G23, ROUND(MS23*$Q23, 2), "")</f>
        <v/>
      </c>
      <c r="NB23" s="9">
        <f>IF(38&lt;=$G23, MS23+NA23, "")</f>
        <v/>
      </c>
      <c r="NC23" s="9">
        <f>IF(38&lt;=$G23, MW23+NA23, "")</f>
        <v/>
      </c>
      <c r="ND23" s="9">
        <f>IF(38&lt;=$G23, ($G23-38)*$N23, "")</f>
        <v/>
      </c>
      <c r="NE23" s="9">
        <f>IF(39&lt;=$G23, MZ23, "")</f>
        <v/>
      </c>
      <c r="NF23" s="9">
        <f>IF(39&lt;=$G23, ROUND(NE23*$Q23, 2), "")</f>
        <v/>
      </c>
      <c r="NG23" s="9">
        <f>IF(39&lt;=$G23, $N23, "")</f>
        <v/>
      </c>
      <c r="NH23" s="9">
        <f>IF(39&lt;=$G23, NG23-NF23, "")</f>
        <v/>
      </c>
      <c r="NI23" s="9">
        <f>IF(39&lt;=$G23, NE23-NH23, "")</f>
        <v/>
      </c>
      <c r="NJ23" s="9">
        <f>IF(39&lt;=$G23, ROUND(NB23*$Q23, 2), "")</f>
        <v/>
      </c>
      <c r="NK23" s="9">
        <f>IF(39&lt;=$G23, NB23+NJ23, "")</f>
        <v/>
      </c>
      <c r="NL23" s="9">
        <f>IF(39&lt;=$G23, NF23+NJ23, "")</f>
        <v/>
      </c>
      <c r="NM23" s="9">
        <f>IF(39&lt;=$G23, ($G23-39)*$N23, "")</f>
        <v/>
      </c>
      <c r="NN23" s="9">
        <f>IF(40&lt;=$G23, NI23, "")</f>
        <v/>
      </c>
      <c r="NO23" s="9">
        <f>IF(40&lt;=$G23, ROUND(NN23*$Q23, 2), "")</f>
        <v/>
      </c>
      <c r="NP23" s="9">
        <f>IF(40&lt;=$G23, $N23, "")</f>
        <v/>
      </c>
      <c r="NQ23" s="9">
        <f>IF(40&lt;=$G23, NP23-NO23, "")</f>
        <v/>
      </c>
      <c r="NR23" s="9">
        <f>IF(40&lt;=$G23, NN23-NQ23, "")</f>
        <v/>
      </c>
      <c r="NS23" s="9">
        <f>IF(40&lt;=$G23, ROUND(NK23*$Q23, 2), "")</f>
        <v/>
      </c>
      <c r="NT23" s="9">
        <f>IF(40&lt;=$G23, NK23+NS23, "")</f>
        <v/>
      </c>
      <c r="NU23" s="9">
        <f>IF(40&lt;=$G23, NO23+NS23, "")</f>
        <v/>
      </c>
      <c r="NV23" s="9">
        <f>IF(40&lt;=$G23, ($G23-40)*$N23, "")</f>
        <v/>
      </c>
      <c r="NW23" s="9">
        <f>IF(41&lt;=$G23, NR23, "")</f>
        <v/>
      </c>
      <c r="NX23" s="9">
        <f>IF(41&lt;=$G23, ROUND(NW23*$Q23, 2), "")</f>
        <v/>
      </c>
      <c r="NY23" s="9">
        <f>IF(41&lt;=$G23, $N23, "")</f>
        <v/>
      </c>
      <c r="NZ23" s="9">
        <f>IF(41&lt;=$G23, NY23-NX23, "")</f>
        <v/>
      </c>
      <c r="OA23" s="9">
        <f>IF(41&lt;=$G23, NW23-NZ23, "")</f>
        <v/>
      </c>
      <c r="OB23" s="9">
        <f>IF(41&lt;=$G23, ROUND(NT23*$Q23, 2), "")</f>
        <v/>
      </c>
      <c r="OC23" s="9">
        <f>IF(41&lt;=$G23, NT23+OB23, "")</f>
        <v/>
      </c>
      <c r="OD23" s="9">
        <f>IF(41&lt;=$G23, NX23+OB23, "")</f>
        <v/>
      </c>
      <c r="OE23" s="9">
        <f>IF(41&lt;=$G23, ($G23-41)*$N23, "")</f>
        <v/>
      </c>
      <c r="OF23" s="9">
        <f>IF(42&lt;=$G23, OA23, "")</f>
        <v/>
      </c>
      <c r="OG23" s="9">
        <f>IF(42&lt;=$G23, ROUND(OF23*$Q23, 2), "")</f>
        <v/>
      </c>
      <c r="OH23" s="9">
        <f>IF(42&lt;=$G23, $N23, "")</f>
        <v/>
      </c>
      <c r="OI23" s="9">
        <f>IF(42&lt;=$G23, OH23-OG23, "")</f>
        <v/>
      </c>
      <c r="OJ23" s="9">
        <f>IF(42&lt;=$G23, OF23-OI23, "")</f>
        <v/>
      </c>
      <c r="OK23" s="9">
        <f>IF(42&lt;=$G23, ROUND(OC23*$Q23, 2), "")</f>
        <v/>
      </c>
      <c r="OL23" s="9">
        <f>IF(42&lt;=$G23, OC23+OK23, "")</f>
        <v/>
      </c>
      <c r="OM23" s="9">
        <f>IF(42&lt;=$G23, OG23+OK23, "")</f>
        <v/>
      </c>
      <c r="ON23" s="9">
        <f>IF(42&lt;=$G23, ($G23-42)*$N23, "")</f>
        <v/>
      </c>
      <c r="OO23" s="9">
        <f>IF(43&lt;=$G23, OJ23, "")</f>
        <v/>
      </c>
      <c r="OP23" s="9">
        <f>IF(43&lt;=$G23, ROUND(OO23*$Q23, 2), "")</f>
        <v/>
      </c>
      <c r="OQ23" s="9">
        <f>IF(43&lt;=$G23, $N23, "")</f>
        <v/>
      </c>
      <c r="OR23" s="9">
        <f>IF(43&lt;=$G23, OQ23-OP23, "")</f>
        <v/>
      </c>
      <c r="OS23" s="9">
        <f>IF(43&lt;=$G23, OO23-OR23, "")</f>
        <v/>
      </c>
      <c r="OT23" s="9">
        <f>IF(43&lt;=$G23, ROUND(OL23*$Q23, 2), "")</f>
        <v/>
      </c>
      <c r="OU23" s="9">
        <f>IF(43&lt;=$G23, OL23+OT23, "")</f>
        <v/>
      </c>
      <c r="OV23" s="9">
        <f>IF(43&lt;=$G23, OP23+OT23, "")</f>
        <v/>
      </c>
      <c r="OW23" s="9">
        <f>IF(43&lt;=$G23, ($G23-43)*$N23, "")</f>
        <v/>
      </c>
      <c r="OX23" s="9">
        <f>IF(44&lt;=$G23, OS23, "")</f>
        <v/>
      </c>
      <c r="OY23" s="9">
        <f>IF(44&lt;=$G23, ROUND(OX23*$Q23, 2), "")</f>
        <v/>
      </c>
      <c r="OZ23" s="9">
        <f>IF(44&lt;=$G23, $N23, "")</f>
        <v/>
      </c>
      <c r="PA23" s="9">
        <f>IF(44&lt;=$G23, OZ23-OY23, "")</f>
        <v/>
      </c>
      <c r="PB23" s="9">
        <f>IF(44&lt;=$G23, OX23-PA23, "")</f>
        <v/>
      </c>
      <c r="PC23" s="9">
        <f>IF(44&lt;=$G23, ROUND(OU23*$Q23, 2), "")</f>
        <v/>
      </c>
      <c r="PD23" s="9">
        <f>IF(44&lt;=$G23, OU23+PC23, "")</f>
        <v/>
      </c>
      <c r="PE23" s="9">
        <f>IF(44&lt;=$G23, OY23+PC23, "")</f>
        <v/>
      </c>
      <c r="PF23" s="9">
        <f>IF(44&lt;=$G23, ($G23-44)*$N23, "")</f>
        <v/>
      </c>
      <c r="PG23" s="9">
        <f>IF(45&lt;=$G23, PB23, "")</f>
        <v/>
      </c>
      <c r="PH23" s="9">
        <f>IF(45&lt;=$G23, ROUND(PG23*$Q23, 2), "")</f>
        <v/>
      </c>
      <c r="PI23" s="9">
        <f>IF(45&lt;=$G23, $N23, "")</f>
        <v/>
      </c>
      <c r="PJ23" s="9">
        <f>IF(45&lt;=$G23, PI23-PH23, "")</f>
        <v/>
      </c>
      <c r="PK23" s="9">
        <f>IF(45&lt;=$G23, PG23-PJ23, "")</f>
        <v/>
      </c>
      <c r="PL23" s="9">
        <f>IF(45&lt;=$G23, ROUND(PD23*$Q23, 2), "")</f>
        <v/>
      </c>
      <c r="PM23" s="9">
        <f>IF(45&lt;=$G23, PD23+PL23, "")</f>
        <v/>
      </c>
      <c r="PN23" s="9">
        <f>IF(45&lt;=$G23, PH23+PL23, "")</f>
        <v/>
      </c>
      <c r="PO23" s="9">
        <f>IF(45&lt;=$G23, ($G23-45)*$N23, "")</f>
        <v/>
      </c>
      <c r="PP23" s="9">
        <f>IF(46&lt;=$G23, PK23, "")</f>
        <v/>
      </c>
      <c r="PQ23" s="9">
        <f>IF(46&lt;=$G23, ROUND(PP23*$Q23, 2), "")</f>
        <v/>
      </c>
      <c r="PR23" s="9">
        <f>IF(46&lt;=$G23, $N23, "")</f>
        <v/>
      </c>
      <c r="PS23" s="9">
        <f>IF(46&lt;=$G23, PR23-PQ23, "")</f>
        <v/>
      </c>
      <c r="PT23" s="9">
        <f>IF(46&lt;=$G23, PP23-PS23, "")</f>
        <v/>
      </c>
      <c r="PU23" s="9">
        <f>IF(46&lt;=$G23, ROUND(PM23*$Q23, 2), "")</f>
        <v/>
      </c>
      <c r="PV23" s="9">
        <f>IF(46&lt;=$G23, PM23+PU23, "")</f>
        <v/>
      </c>
      <c r="PW23" s="9">
        <f>IF(46&lt;=$G23, PQ23+PU23, "")</f>
        <v/>
      </c>
      <c r="PX23" s="9">
        <f>IF(46&lt;=$G23, ($G23-46)*$N23, "")</f>
        <v/>
      </c>
      <c r="PY23" s="9">
        <f>IF(47&lt;=$G23, PT23, "")</f>
        <v/>
      </c>
      <c r="PZ23" s="9">
        <f>IF(47&lt;=$G23, ROUND(PY23*$Q23, 2), "")</f>
        <v/>
      </c>
      <c r="QA23" s="9">
        <f>IF(47&lt;=$G23, $N23, "")</f>
        <v/>
      </c>
      <c r="QB23" s="9">
        <f>IF(47&lt;=$G23, QA23-PZ23, "")</f>
        <v/>
      </c>
      <c r="QC23" s="9">
        <f>IF(47&lt;=$G23, PY23-QB23, "")</f>
        <v/>
      </c>
      <c r="QD23" s="9">
        <f>IF(47&lt;=$G23, ROUND(PV23*$Q23, 2), "")</f>
        <v/>
      </c>
      <c r="QE23" s="9">
        <f>IF(47&lt;=$G23, PV23+QD23, "")</f>
        <v/>
      </c>
      <c r="QF23" s="9">
        <f>IF(47&lt;=$G23, PZ23+QD23, "")</f>
        <v/>
      </c>
      <c r="QG23" s="9">
        <f>IF(47&lt;=$G23, ($G23-47)*$N23, "")</f>
        <v/>
      </c>
      <c r="QH23" s="9">
        <f>IF(48&lt;=$G23, QC23, "")</f>
        <v/>
      </c>
      <c r="QI23" s="9">
        <f>IF(48&lt;=$G23, ROUND(QH23*$Q23, 2), "")</f>
        <v/>
      </c>
      <c r="QJ23" s="9">
        <f>IF(48&lt;=$G23, $N23, "")</f>
        <v/>
      </c>
      <c r="QK23" s="9">
        <f>IF(48&lt;=$G23, QJ23-QI23, "")</f>
        <v/>
      </c>
      <c r="QL23" s="9">
        <f>IF(48&lt;=$G23, QH23-QK23, "")</f>
        <v/>
      </c>
      <c r="QM23" s="9">
        <f>IF(48&lt;=$G23, ROUND(QE23*$Q23, 2), "")</f>
        <v/>
      </c>
      <c r="QN23" s="9">
        <f>IF(48&lt;=$G23, QE23+QM23, "")</f>
        <v/>
      </c>
      <c r="QO23" s="9">
        <f>IF(48&lt;=$G23, QI23+QM23, "")</f>
        <v/>
      </c>
      <c r="QP23" s="9">
        <f>IF(48&lt;=$G23, ($G23-48)*$N23, "")</f>
        <v/>
      </c>
    </row>
    <row r="24">
      <c r="A24" s="12" t="inlineStr">
        <is>
          <t>0531-0002</t>
        </is>
      </c>
      <c r="B24" s="13" t="inlineStr">
        <is>
          <t>Otcada Mex, S. de R.L. de C.V.</t>
        </is>
      </c>
      <c r="C24" s="13" t="inlineStr">
        <is>
          <t>Grand Cherokee Limited</t>
        </is>
      </c>
      <c r="D24" s="12" t="inlineStr">
        <is>
          <t>ACTIVO</t>
        </is>
      </c>
      <c r="E24" s="12" t="inlineStr">
        <is>
          <t>2026-06-18</t>
        </is>
      </c>
      <c r="F24" s="12" t="inlineStr">
        <is>
          <t>2030-06-18</t>
        </is>
      </c>
      <c r="G24" s="14" t="n">
        <v>48</v>
      </c>
      <c r="H24" s="15" t="n">
        <v>1298900</v>
      </c>
      <c r="I24" s="16" t="n">
        <v>0.4</v>
      </c>
      <c r="J24" s="15">
        <f>ROUND(H24*I24, 2)</f>
        <v/>
      </c>
      <c r="K24" s="15">
        <f>ROUND(H24-J24, 2)</f>
        <v/>
      </c>
      <c r="L24" s="16" t="n">
        <v>0.02</v>
      </c>
      <c r="M24" s="15">
        <f>ROUND(H24*L24, 2)</f>
        <v/>
      </c>
      <c r="N24" s="15" t="n">
        <v>26856.7</v>
      </c>
      <c r="O24" s="16" t="n">
        <v>0.1</v>
      </c>
      <c r="P24" s="15">
        <f>ROUND(H24*O24, 2)</f>
        <v/>
      </c>
      <c r="Q24" s="17" t="n">
        <v>0.02538588</v>
      </c>
      <c r="R24" s="17">
        <f>RATE(G24, -N24, K24, -P24)</f>
        <v/>
      </c>
      <c r="S24" s="17">
        <f>ROUND(Q24*12, 8)</f>
        <v/>
      </c>
      <c r="T24" s="17">
        <f>ROUND(((1+Q24)^12)-1, 8)</f>
        <v/>
      </c>
      <c r="U24" s="15">
        <f>ROUND(PV(Q24, G24, 0, -P24), 2)</f>
        <v/>
      </c>
      <c r="V24" s="15">
        <f>SUMIF($AA$4:$QP$4, "Interes_Leasing", AA24:QP24)</f>
        <v/>
      </c>
      <c r="W24" s="15">
        <f>SUMIF($AA$4:$QP$4, "Interes_Residual", AA24:QP24)</f>
        <v/>
      </c>
      <c r="X24" s="15">
        <f>ROUND(V24+W24, 2)</f>
        <v/>
      </c>
      <c r="Y24" s="15">
        <f>ROUND((N24*G24+P24+M24)-K24, 2)</f>
        <v/>
      </c>
      <c r="Z24" s="16">
        <f>ROUND(Y24/K24, 4)</f>
        <v/>
      </c>
      <c r="AA24" s="15">
        <f>IF(1&lt;=$G24, $K24, "")</f>
        <v/>
      </c>
      <c r="AB24" s="15">
        <f>IF(1&lt;=$G24, ROUND(AA24*$Q24, 2), "")</f>
        <v/>
      </c>
      <c r="AC24" s="15">
        <f>IF(1&lt;=$G24, $N24, "")</f>
        <v/>
      </c>
      <c r="AD24" s="15">
        <f>IF(1&lt;=$G24, AC24-AB24, "")</f>
        <v/>
      </c>
      <c r="AE24" s="15">
        <f>IF(1&lt;=$G24, AA24-AD24, "")</f>
        <v/>
      </c>
      <c r="AF24" s="15">
        <f>IF(1&lt;=$G24, ROUND($U24*$Q24, 2), "")</f>
        <v/>
      </c>
      <c r="AG24" s="15">
        <f>IF(1&lt;=$G24, $U24+AF24, "")</f>
        <v/>
      </c>
      <c r="AH24" s="15">
        <f>IF(1&lt;=$G24, AB24+AF24, "")</f>
        <v/>
      </c>
      <c r="AI24" s="15">
        <f>IF(1&lt;=$G24, ($G24-1)*$N24, "")</f>
        <v/>
      </c>
      <c r="AJ24" s="15">
        <f>IF(2&lt;=$G24, AE24, "")</f>
        <v/>
      </c>
      <c r="AK24" s="15">
        <f>IF(2&lt;=$G24, ROUND(AJ24*$Q24, 2), "")</f>
        <v/>
      </c>
      <c r="AL24" s="15">
        <f>IF(2&lt;=$G24, $N24, "")</f>
        <v/>
      </c>
      <c r="AM24" s="15">
        <f>IF(2&lt;=$G24, AL24-AK24, "")</f>
        <v/>
      </c>
      <c r="AN24" s="15">
        <f>IF(2&lt;=$G24, AJ24-AM24, "")</f>
        <v/>
      </c>
      <c r="AO24" s="15">
        <f>IF(2&lt;=$G24, ROUND(AG24*$Q24, 2), "")</f>
        <v/>
      </c>
      <c r="AP24" s="15">
        <f>IF(2&lt;=$G24, AG24+AO24, "")</f>
        <v/>
      </c>
      <c r="AQ24" s="15">
        <f>IF(2&lt;=$G24, AK24+AO24, "")</f>
        <v/>
      </c>
      <c r="AR24" s="15">
        <f>IF(2&lt;=$G24, ($G24-2)*$N24, "")</f>
        <v/>
      </c>
      <c r="AS24" s="15">
        <f>IF(3&lt;=$G24, AN24, "")</f>
        <v/>
      </c>
      <c r="AT24" s="15">
        <f>IF(3&lt;=$G24, ROUND(AS24*$Q24, 2), "")</f>
        <v/>
      </c>
      <c r="AU24" s="15">
        <f>IF(3&lt;=$G24, $N24, "")</f>
        <v/>
      </c>
      <c r="AV24" s="15">
        <f>IF(3&lt;=$G24, AU24-AT24, "")</f>
        <v/>
      </c>
      <c r="AW24" s="15">
        <f>IF(3&lt;=$G24, AS24-AV24, "")</f>
        <v/>
      </c>
      <c r="AX24" s="15">
        <f>IF(3&lt;=$G24, ROUND(AP24*$Q24, 2), "")</f>
        <v/>
      </c>
      <c r="AY24" s="15">
        <f>IF(3&lt;=$G24, AP24+AX24, "")</f>
        <v/>
      </c>
      <c r="AZ24" s="15">
        <f>IF(3&lt;=$G24, AT24+AX24, "")</f>
        <v/>
      </c>
      <c r="BA24" s="15">
        <f>IF(3&lt;=$G24, ($G24-3)*$N24, "")</f>
        <v/>
      </c>
      <c r="BB24" s="15">
        <f>IF(4&lt;=$G24, AW24, "")</f>
        <v/>
      </c>
      <c r="BC24" s="15">
        <f>IF(4&lt;=$G24, ROUND(BB24*$Q24, 2), "")</f>
        <v/>
      </c>
      <c r="BD24" s="15">
        <f>IF(4&lt;=$G24, $N24, "")</f>
        <v/>
      </c>
      <c r="BE24" s="15">
        <f>IF(4&lt;=$G24, BD24-BC24, "")</f>
        <v/>
      </c>
      <c r="BF24" s="15">
        <f>IF(4&lt;=$G24, BB24-BE24, "")</f>
        <v/>
      </c>
      <c r="BG24" s="15">
        <f>IF(4&lt;=$G24, ROUND(AY24*$Q24, 2), "")</f>
        <v/>
      </c>
      <c r="BH24" s="15">
        <f>IF(4&lt;=$G24, AY24+BG24, "")</f>
        <v/>
      </c>
      <c r="BI24" s="15">
        <f>IF(4&lt;=$G24, BC24+BG24, "")</f>
        <v/>
      </c>
      <c r="BJ24" s="15">
        <f>IF(4&lt;=$G24, ($G24-4)*$N24, "")</f>
        <v/>
      </c>
      <c r="BK24" s="15">
        <f>IF(5&lt;=$G24, BF24, "")</f>
        <v/>
      </c>
      <c r="BL24" s="15">
        <f>IF(5&lt;=$G24, ROUND(BK24*$Q24, 2), "")</f>
        <v/>
      </c>
      <c r="BM24" s="15">
        <f>IF(5&lt;=$G24, $N24, "")</f>
        <v/>
      </c>
      <c r="BN24" s="15">
        <f>IF(5&lt;=$G24, BM24-BL24, "")</f>
        <v/>
      </c>
      <c r="BO24" s="15">
        <f>IF(5&lt;=$G24, BK24-BN24, "")</f>
        <v/>
      </c>
      <c r="BP24" s="15">
        <f>IF(5&lt;=$G24, ROUND(BH24*$Q24, 2), "")</f>
        <v/>
      </c>
      <c r="BQ24" s="15">
        <f>IF(5&lt;=$G24, BH24+BP24, "")</f>
        <v/>
      </c>
      <c r="BR24" s="15">
        <f>IF(5&lt;=$G24, BL24+BP24, "")</f>
        <v/>
      </c>
      <c r="BS24" s="15">
        <f>IF(5&lt;=$G24, ($G24-5)*$N24, "")</f>
        <v/>
      </c>
      <c r="BT24" s="15">
        <f>IF(6&lt;=$G24, BO24, "")</f>
        <v/>
      </c>
      <c r="BU24" s="15">
        <f>IF(6&lt;=$G24, ROUND(BT24*$Q24, 2), "")</f>
        <v/>
      </c>
      <c r="BV24" s="15">
        <f>IF(6&lt;=$G24, $N24, "")</f>
        <v/>
      </c>
      <c r="BW24" s="15">
        <f>IF(6&lt;=$G24, BV24-BU24, "")</f>
        <v/>
      </c>
      <c r="BX24" s="15">
        <f>IF(6&lt;=$G24, BT24-BW24, "")</f>
        <v/>
      </c>
      <c r="BY24" s="15">
        <f>IF(6&lt;=$G24, ROUND(BQ24*$Q24, 2), "")</f>
        <v/>
      </c>
      <c r="BZ24" s="15">
        <f>IF(6&lt;=$G24, BQ24+BY24, "")</f>
        <v/>
      </c>
      <c r="CA24" s="15">
        <f>IF(6&lt;=$G24, BU24+BY24, "")</f>
        <v/>
      </c>
      <c r="CB24" s="15">
        <f>IF(6&lt;=$G24, ($G24-6)*$N24, "")</f>
        <v/>
      </c>
      <c r="CC24" s="15">
        <f>IF(7&lt;=$G24, BX24, "")</f>
        <v/>
      </c>
      <c r="CD24" s="15">
        <f>IF(7&lt;=$G24, ROUND(CC24*$Q24, 2), "")</f>
        <v/>
      </c>
      <c r="CE24" s="15">
        <f>IF(7&lt;=$G24, $N24, "")</f>
        <v/>
      </c>
      <c r="CF24" s="15">
        <f>IF(7&lt;=$G24, CE24-CD24, "")</f>
        <v/>
      </c>
      <c r="CG24" s="15">
        <f>IF(7&lt;=$G24, CC24-CF24, "")</f>
        <v/>
      </c>
      <c r="CH24" s="15">
        <f>IF(7&lt;=$G24, ROUND(BZ24*$Q24, 2), "")</f>
        <v/>
      </c>
      <c r="CI24" s="15">
        <f>IF(7&lt;=$G24, BZ24+CH24, "")</f>
        <v/>
      </c>
      <c r="CJ24" s="15">
        <f>IF(7&lt;=$G24, CD24+CH24, "")</f>
        <v/>
      </c>
      <c r="CK24" s="15">
        <f>IF(7&lt;=$G24, ($G24-7)*$N24, "")</f>
        <v/>
      </c>
      <c r="CL24" s="15">
        <f>IF(8&lt;=$G24, CG24, "")</f>
        <v/>
      </c>
      <c r="CM24" s="15">
        <f>IF(8&lt;=$G24, ROUND(CL24*$Q24, 2), "")</f>
        <v/>
      </c>
      <c r="CN24" s="15">
        <f>IF(8&lt;=$G24, $N24, "")</f>
        <v/>
      </c>
      <c r="CO24" s="15">
        <f>IF(8&lt;=$G24, CN24-CM24, "")</f>
        <v/>
      </c>
      <c r="CP24" s="15">
        <f>IF(8&lt;=$G24, CL24-CO24, "")</f>
        <v/>
      </c>
      <c r="CQ24" s="15">
        <f>IF(8&lt;=$G24, ROUND(CI24*$Q24, 2), "")</f>
        <v/>
      </c>
      <c r="CR24" s="15">
        <f>IF(8&lt;=$G24, CI24+CQ24, "")</f>
        <v/>
      </c>
      <c r="CS24" s="15">
        <f>IF(8&lt;=$G24, CM24+CQ24, "")</f>
        <v/>
      </c>
      <c r="CT24" s="15">
        <f>IF(8&lt;=$G24, ($G24-8)*$N24, "")</f>
        <v/>
      </c>
      <c r="CU24" s="15">
        <f>IF(9&lt;=$G24, CP24, "")</f>
        <v/>
      </c>
      <c r="CV24" s="15">
        <f>IF(9&lt;=$G24, ROUND(CU24*$Q24, 2), "")</f>
        <v/>
      </c>
      <c r="CW24" s="15">
        <f>IF(9&lt;=$G24, $N24, "")</f>
        <v/>
      </c>
      <c r="CX24" s="15">
        <f>IF(9&lt;=$G24, CW24-CV24, "")</f>
        <v/>
      </c>
      <c r="CY24" s="15">
        <f>IF(9&lt;=$G24, CU24-CX24, "")</f>
        <v/>
      </c>
      <c r="CZ24" s="15">
        <f>IF(9&lt;=$G24, ROUND(CR24*$Q24, 2), "")</f>
        <v/>
      </c>
      <c r="DA24" s="15">
        <f>IF(9&lt;=$G24, CR24+CZ24, "")</f>
        <v/>
      </c>
      <c r="DB24" s="15">
        <f>IF(9&lt;=$G24, CV24+CZ24, "")</f>
        <v/>
      </c>
      <c r="DC24" s="15">
        <f>IF(9&lt;=$G24, ($G24-9)*$N24, "")</f>
        <v/>
      </c>
      <c r="DD24" s="15">
        <f>IF(10&lt;=$G24, CY24, "")</f>
        <v/>
      </c>
      <c r="DE24" s="15">
        <f>IF(10&lt;=$G24, ROUND(DD24*$Q24, 2), "")</f>
        <v/>
      </c>
      <c r="DF24" s="15">
        <f>IF(10&lt;=$G24, $N24, "")</f>
        <v/>
      </c>
      <c r="DG24" s="15">
        <f>IF(10&lt;=$G24, DF24-DE24, "")</f>
        <v/>
      </c>
      <c r="DH24" s="15">
        <f>IF(10&lt;=$G24, DD24-DG24, "")</f>
        <v/>
      </c>
      <c r="DI24" s="15">
        <f>IF(10&lt;=$G24, ROUND(DA24*$Q24, 2), "")</f>
        <v/>
      </c>
      <c r="DJ24" s="15">
        <f>IF(10&lt;=$G24, DA24+DI24, "")</f>
        <v/>
      </c>
      <c r="DK24" s="15">
        <f>IF(10&lt;=$G24, DE24+DI24, "")</f>
        <v/>
      </c>
      <c r="DL24" s="15">
        <f>IF(10&lt;=$G24, ($G24-10)*$N24, "")</f>
        <v/>
      </c>
      <c r="DM24" s="15">
        <f>IF(11&lt;=$G24, DH24, "")</f>
        <v/>
      </c>
      <c r="DN24" s="15">
        <f>IF(11&lt;=$G24, ROUND(DM24*$Q24, 2), "")</f>
        <v/>
      </c>
      <c r="DO24" s="15">
        <f>IF(11&lt;=$G24, $N24, "")</f>
        <v/>
      </c>
      <c r="DP24" s="15">
        <f>IF(11&lt;=$G24, DO24-DN24, "")</f>
        <v/>
      </c>
      <c r="DQ24" s="15">
        <f>IF(11&lt;=$G24, DM24-DP24, "")</f>
        <v/>
      </c>
      <c r="DR24" s="15">
        <f>IF(11&lt;=$G24, ROUND(DJ24*$Q24, 2), "")</f>
        <v/>
      </c>
      <c r="DS24" s="15">
        <f>IF(11&lt;=$G24, DJ24+DR24, "")</f>
        <v/>
      </c>
      <c r="DT24" s="15">
        <f>IF(11&lt;=$G24, DN24+DR24, "")</f>
        <v/>
      </c>
      <c r="DU24" s="15">
        <f>IF(11&lt;=$G24, ($G24-11)*$N24, "")</f>
        <v/>
      </c>
      <c r="DV24" s="15">
        <f>IF(12&lt;=$G24, DQ24, "")</f>
        <v/>
      </c>
      <c r="DW24" s="15">
        <f>IF(12&lt;=$G24, ROUND(DV24*$Q24, 2), "")</f>
        <v/>
      </c>
      <c r="DX24" s="15">
        <f>IF(12&lt;=$G24, $N24, "")</f>
        <v/>
      </c>
      <c r="DY24" s="15">
        <f>IF(12&lt;=$G24, DX24-DW24, "")</f>
        <v/>
      </c>
      <c r="DZ24" s="15">
        <f>IF(12&lt;=$G24, DV24-DY24, "")</f>
        <v/>
      </c>
      <c r="EA24" s="15">
        <f>IF(12&lt;=$G24, ROUND(DS24*$Q24, 2), "")</f>
        <v/>
      </c>
      <c r="EB24" s="15">
        <f>IF(12&lt;=$G24, DS24+EA24, "")</f>
        <v/>
      </c>
      <c r="EC24" s="15">
        <f>IF(12&lt;=$G24, DW24+EA24, "")</f>
        <v/>
      </c>
      <c r="ED24" s="15">
        <f>IF(12&lt;=$G24, ($G24-12)*$N24, "")</f>
        <v/>
      </c>
      <c r="EE24" s="15">
        <f>IF(13&lt;=$G24, DZ24, "")</f>
        <v/>
      </c>
      <c r="EF24" s="15">
        <f>IF(13&lt;=$G24, ROUND(EE24*$Q24, 2), "")</f>
        <v/>
      </c>
      <c r="EG24" s="15">
        <f>IF(13&lt;=$G24, $N24, "")</f>
        <v/>
      </c>
      <c r="EH24" s="15">
        <f>IF(13&lt;=$G24, EG24-EF24, "")</f>
        <v/>
      </c>
      <c r="EI24" s="15">
        <f>IF(13&lt;=$G24, EE24-EH24, "")</f>
        <v/>
      </c>
      <c r="EJ24" s="15">
        <f>IF(13&lt;=$G24, ROUND(EB24*$Q24, 2), "")</f>
        <v/>
      </c>
      <c r="EK24" s="15">
        <f>IF(13&lt;=$G24, EB24+EJ24, "")</f>
        <v/>
      </c>
      <c r="EL24" s="15">
        <f>IF(13&lt;=$G24, EF24+EJ24, "")</f>
        <v/>
      </c>
      <c r="EM24" s="15">
        <f>IF(13&lt;=$G24, ($G24-13)*$N24, "")</f>
        <v/>
      </c>
      <c r="EN24" s="15">
        <f>IF(14&lt;=$G24, EI24, "")</f>
        <v/>
      </c>
      <c r="EO24" s="15">
        <f>IF(14&lt;=$G24, ROUND(EN24*$Q24, 2), "")</f>
        <v/>
      </c>
      <c r="EP24" s="15">
        <f>IF(14&lt;=$G24, $N24, "")</f>
        <v/>
      </c>
      <c r="EQ24" s="15">
        <f>IF(14&lt;=$G24, EP24-EO24, "")</f>
        <v/>
      </c>
      <c r="ER24" s="15">
        <f>IF(14&lt;=$G24, EN24-EQ24, "")</f>
        <v/>
      </c>
      <c r="ES24" s="15">
        <f>IF(14&lt;=$G24, ROUND(EK24*$Q24, 2), "")</f>
        <v/>
      </c>
      <c r="ET24" s="15">
        <f>IF(14&lt;=$G24, EK24+ES24, "")</f>
        <v/>
      </c>
      <c r="EU24" s="15">
        <f>IF(14&lt;=$G24, EO24+ES24, "")</f>
        <v/>
      </c>
      <c r="EV24" s="15">
        <f>IF(14&lt;=$G24, ($G24-14)*$N24, "")</f>
        <v/>
      </c>
      <c r="EW24" s="15">
        <f>IF(15&lt;=$G24, ER24, "")</f>
        <v/>
      </c>
      <c r="EX24" s="15">
        <f>IF(15&lt;=$G24, ROUND(EW24*$Q24, 2), "")</f>
        <v/>
      </c>
      <c r="EY24" s="15">
        <f>IF(15&lt;=$G24, $N24, "")</f>
        <v/>
      </c>
      <c r="EZ24" s="15">
        <f>IF(15&lt;=$G24, EY24-EX24, "")</f>
        <v/>
      </c>
      <c r="FA24" s="15">
        <f>IF(15&lt;=$G24, EW24-EZ24, "")</f>
        <v/>
      </c>
      <c r="FB24" s="15">
        <f>IF(15&lt;=$G24, ROUND(ET24*$Q24, 2), "")</f>
        <v/>
      </c>
      <c r="FC24" s="15">
        <f>IF(15&lt;=$G24, ET24+FB24, "")</f>
        <v/>
      </c>
      <c r="FD24" s="15">
        <f>IF(15&lt;=$G24, EX24+FB24, "")</f>
        <v/>
      </c>
      <c r="FE24" s="15">
        <f>IF(15&lt;=$G24, ($G24-15)*$N24, "")</f>
        <v/>
      </c>
      <c r="FF24" s="15">
        <f>IF(16&lt;=$G24, FA24, "")</f>
        <v/>
      </c>
      <c r="FG24" s="15">
        <f>IF(16&lt;=$G24, ROUND(FF24*$Q24, 2), "")</f>
        <v/>
      </c>
      <c r="FH24" s="15">
        <f>IF(16&lt;=$G24, $N24, "")</f>
        <v/>
      </c>
      <c r="FI24" s="15">
        <f>IF(16&lt;=$G24, FH24-FG24, "")</f>
        <v/>
      </c>
      <c r="FJ24" s="15">
        <f>IF(16&lt;=$G24, FF24-FI24, "")</f>
        <v/>
      </c>
      <c r="FK24" s="15">
        <f>IF(16&lt;=$G24, ROUND(FC24*$Q24, 2), "")</f>
        <v/>
      </c>
      <c r="FL24" s="15">
        <f>IF(16&lt;=$G24, FC24+FK24, "")</f>
        <v/>
      </c>
      <c r="FM24" s="15">
        <f>IF(16&lt;=$G24, FG24+FK24, "")</f>
        <v/>
      </c>
      <c r="FN24" s="15">
        <f>IF(16&lt;=$G24, ($G24-16)*$N24, "")</f>
        <v/>
      </c>
      <c r="FO24" s="15">
        <f>IF(17&lt;=$G24, FJ24, "")</f>
        <v/>
      </c>
      <c r="FP24" s="15">
        <f>IF(17&lt;=$G24, ROUND(FO24*$Q24, 2), "")</f>
        <v/>
      </c>
      <c r="FQ24" s="15">
        <f>IF(17&lt;=$G24, $N24, "")</f>
        <v/>
      </c>
      <c r="FR24" s="15">
        <f>IF(17&lt;=$G24, FQ24-FP24, "")</f>
        <v/>
      </c>
      <c r="FS24" s="15">
        <f>IF(17&lt;=$G24, FO24-FR24, "")</f>
        <v/>
      </c>
      <c r="FT24" s="15">
        <f>IF(17&lt;=$G24, ROUND(FL24*$Q24, 2), "")</f>
        <v/>
      </c>
      <c r="FU24" s="15">
        <f>IF(17&lt;=$G24, FL24+FT24, "")</f>
        <v/>
      </c>
      <c r="FV24" s="15">
        <f>IF(17&lt;=$G24, FP24+FT24, "")</f>
        <v/>
      </c>
      <c r="FW24" s="15">
        <f>IF(17&lt;=$G24, ($G24-17)*$N24, "")</f>
        <v/>
      </c>
      <c r="FX24" s="15">
        <f>IF(18&lt;=$G24, FS24, "")</f>
        <v/>
      </c>
      <c r="FY24" s="15">
        <f>IF(18&lt;=$G24, ROUND(FX24*$Q24, 2), "")</f>
        <v/>
      </c>
      <c r="FZ24" s="15">
        <f>IF(18&lt;=$G24, $N24, "")</f>
        <v/>
      </c>
      <c r="GA24" s="15">
        <f>IF(18&lt;=$G24, FZ24-FY24, "")</f>
        <v/>
      </c>
      <c r="GB24" s="15">
        <f>IF(18&lt;=$G24, FX24-GA24, "")</f>
        <v/>
      </c>
      <c r="GC24" s="15">
        <f>IF(18&lt;=$G24, ROUND(FU24*$Q24, 2), "")</f>
        <v/>
      </c>
      <c r="GD24" s="15">
        <f>IF(18&lt;=$G24, FU24+GC24, "")</f>
        <v/>
      </c>
      <c r="GE24" s="15">
        <f>IF(18&lt;=$G24, FY24+GC24, "")</f>
        <v/>
      </c>
      <c r="GF24" s="15">
        <f>IF(18&lt;=$G24, ($G24-18)*$N24, "")</f>
        <v/>
      </c>
      <c r="GG24" s="15">
        <f>IF(19&lt;=$G24, GB24, "")</f>
        <v/>
      </c>
      <c r="GH24" s="15">
        <f>IF(19&lt;=$G24, ROUND(GG24*$Q24, 2), "")</f>
        <v/>
      </c>
      <c r="GI24" s="15">
        <f>IF(19&lt;=$G24, $N24, "")</f>
        <v/>
      </c>
      <c r="GJ24" s="15">
        <f>IF(19&lt;=$G24, GI24-GH24, "")</f>
        <v/>
      </c>
      <c r="GK24" s="15">
        <f>IF(19&lt;=$G24, GG24-GJ24, "")</f>
        <v/>
      </c>
      <c r="GL24" s="15">
        <f>IF(19&lt;=$G24, ROUND(GD24*$Q24, 2), "")</f>
        <v/>
      </c>
      <c r="GM24" s="15">
        <f>IF(19&lt;=$G24, GD24+GL24, "")</f>
        <v/>
      </c>
      <c r="GN24" s="15">
        <f>IF(19&lt;=$G24, GH24+GL24, "")</f>
        <v/>
      </c>
      <c r="GO24" s="15">
        <f>IF(19&lt;=$G24, ($G24-19)*$N24, "")</f>
        <v/>
      </c>
      <c r="GP24" s="15">
        <f>IF(20&lt;=$G24, GK24, "")</f>
        <v/>
      </c>
      <c r="GQ24" s="15">
        <f>IF(20&lt;=$G24, ROUND(GP24*$Q24, 2), "")</f>
        <v/>
      </c>
      <c r="GR24" s="15">
        <f>IF(20&lt;=$G24, $N24, "")</f>
        <v/>
      </c>
      <c r="GS24" s="15">
        <f>IF(20&lt;=$G24, GR24-GQ24, "")</f>
        <v/>
      </c>
      <c r="GT24" s="15">
        <f>IF(20&lt;=$G24, GP24-GS24, "")</f>
        <v/>
      </c>
      <c r="GU24" s="15">
        <f>IF(20&lt;=$G24, ROUND(GM24*$Q24, 2), "")</f>
        <v/>
      </c>
      <c r="GV24" s="15">
        <f>IF(20&lt;=$G24, GM24+GU24, "")</f>
        <v/>
      </c>
      <c r="GW24" s="15">
        <f>IF(20&lt;=$G24, GQ24+GU24, "")</f>
        <v/>
      </c>
      <c r="GX24" s="15">
        <f>IF(20&lt;=$G24, ($G24-20)*$N24, "")</f>
        <v/>
      </c>
      <c r="GY24" s="15">
        <f>IF(21&lt;=$G24, GT24, "")</f>
        <v/>
      </c>
      <c r="GZ24" s="15">
        <f>IF(21&lt;=$G24, ROUND(GY24*$Q24, 2), "")</f>
        <v/>
      </c>
      <c r="HA24" s="15">
        <f>IF(21&lt;=$G24, $N24, "")</f>
        <v/>
      </c>
      <c r="HB24" s="15">
        <f>IF(21&lt;=$G24, HA24-GZ24, "")</f>
        <v/>
      </c>
      <c r="HC24" s="15">
        <f>IF(21&lt;=$G24, GY24-HB24, "")</f>
        <v/>
      </c>
      <c r="HD24" s="15">
        <f>IF(21&lt;=$G24, ROUND(GV24*$Q24, 2), "")</f>
        <v/>
      </c>
      <c r="HE24" s="15">
        <f>IF(21&lt;=$G24, GV24+HD24, "")</f>
        <v/>
      </c>
      <c r="HF24" s="15">
        <f>IF(21&lt;=$G24, GZ24+HD24, "")</f>
        <v/>
      </c>
      <c r="HG24" s="15">
        <f>IF(21&lt;=$G24, ($G24-21)*$N24, "")</f>
        <v/>
      </c>
      <c r="HH24" s="15">
        <f>IF(22&lt;=$G24, HC24, "")</f>
        <v/>
      </c>
      <c r="HI24" s="15">
        <f>IF(22&lt;=$G24, ROUND(HH24*$Q24, 2), "")</f>
        <v/>
      </c>
      <c r="HJ24" s="15">
        <f>IF(22&lt;=$G24, $N24, "")</f>
        <v/>
      </c>
      <c r="HK24" s="15">
        <f>IF(22&lt;=$G24, HJ24-HI24, "")</f>
        <v/>
      </c>
      <c r="HL24" s="15">
        <f>IF(22&lt;=$G24, HH24-HK24, "")</f>
        <v/>
      </c>
      <c r="HM24" s="15">
        <f>IF(22&lt;=$G24, ROUND(HE24*$Q24, 2), "")</f>
        <v/>
      </c>
      <c r="HN24" s="15">
        <f>IF(22&lt;=$G24, HE24+HM24, "")</f>
        <v/>
      </c>
      <c r="HO24" s="15">
        <f>IF(22&lt;=$G24, HI24+HM24, "")</f>
        <v/>
      </c>
      <c r="HP24" s="15">
        <f>IF(22&lt;=$G24, ($G24-22)*$N24, "")</f>
        <v/>
      </c>
      <c r="HQ24" s="15">
        <f>IF(23&lt;=$G24, HL24, "")</f>
        <v/>
      </c>
      <c r="HR24" s="15">
        <f>IF(23&lt;=$G24, ROUND(HQ24*$Q24, 2), "")</f>
        <v/>
      </c>
      <c r="HS24" s="15">
        <f>IF(23&lt;=$G24, $N24, "")</f>
        <v/>
      </c>
      <c r="HT24" s="15">
        <f>IF(23&lt;=$G24, HS24-HR24, "")</f>
        <v/>
      </c>
      <c r="HU24" s="15">
        <f>IF(23&lt;=$G24, HQ24-HT24, "")</f>
        <v/>
      </c>
      <c r="HV24" s="15">
        <f>IF(23&lt;=$G24, ROUND(HN24*$Q24, 2), "")</f>
        <v/>
      </c>
      <c r="HW24" s="15">
        <f>IF(23&lt;=$G24, HN24+HV24, "")</f>
        <v/>
      </c>
      <c r="HX24" s="15">
        <f>IF(23&lt;=$G24, HR24+HV24, "")</f>
        <v/>
      </c>
      <c r="HY24" s="15">
        <f>IF(23&lt;=$G24, ($G24-23)*$N24, "")</f>
        <v/>
      </c>
      <c r="HZ24" s="15">
        <f>IF(24&lt;=$G24, HU24, "")</f>
        <v/>
      </c>
      <c r="IA24" s="15">
        <f>IF(24&lt;=$G24, ROUND(HZ24*$Q24, 2), "")</f>
        <v/>
      </c>
      <c r="IB24" s="15">
        <f>IF(24&lt;=$G24, $N24, "")</f>
        <v/>
      </c>
      <c r="IC24" s="15">
        <f>IF(24&lt;=$G24, IB24-IA24, "")</f>
        <v/>
      </c>
      <c r="ID24" s="15">
        <f>IF(24&lt;=$G24, HZ24-IC24, "")</f>
        <v/>
      </c>
      <c r="IE24" s="15">
        <f>IF(24&lt;=$G24, ROUND(HW24*$Q24, 2), "")</f>
        <v/>
      </c>
      <c r="IF24" s="15">
        <f>IF(24&lt;=$G24, HW24+IE24, "")</f>
        <v/>
      </c>
      <c r="IG24" s="15">
        <f>IF(24&lt;=$G24, IA24+IE24, "")</f>
        <v/>
      </c>
      <c r="IH24" s="15">
        <f>IF(24&lt;=$G24, ($G24-24)*$N24, "")</f>
        <v/>
      </c>
      <c r="II24" s="15">
        <f>IF(25&lt;=$G24, ID24, "")</f>
        <v/>
      </c>
      <c r="IJ24" s="15">
        <f>IF(25&lt;=$G24, ROUND(II24*$Q24, 2), "")</f>
        <v/>
      </c>
      <c r="IK24" s="15">
        <f>IF(25&lt;=$G24, $N24, "")</f>
        <v/>
      </c>
      <c r="IL24" s="15">
        <f>IF(25&lt;=$G24, IK24-IJ24, "")</f>
        <v/>
      </c>
      <c r="IM24" s="15">
        <f>IF(25&lt;=$G24, II24-IL24, "")</f>
        <v/>
      </c>
      <c r="IN24" s="15">
        <f>IF(25&lt;=$G24, ROUND(IF24*$Q24, 2), "")</f>
        <v/>
      </c>
      <c r="IO24" s="15">
        <f>IF(25&lt;=$G24, IF24+IN24, "")</f>
        <v/>
      </c>
      <c r="IP24" s="15">
        <f>IF(25&lt;=$G24, IJ24+IN24, "")</f>
        <v/>
      </c>
      <c r="IQ24" s="15">
        <f>IF(25&lt;=$G24, ($G24-25)*$N24, "")</f>
        <v/>
      </c>
      <c r="IR24" s="15">
        <f>IF(26&lt;=$G24, IM24, "")</f>
        <v/>
      </c>
      <c r="IS24" s="15">
        <f>IF(26&lt;=$G24, ROUND(IR24*$Q24, 2), "")</f>
        <v/>
      </c>
      <c r="IT24" s="15">
        <f>IF(26&lt;=$G24, $N24, "")</f>
        <v/>
      </c>
      <c r="IU24" s="15">
        <f>IF(26&lt;=$G24, IT24-IS24, "")</f>
        <v/>
      </c>
      <c r="IV24" s="15">
        <f>IF(26&lt;=$G24, IR24-IU24, "")</f>
        <v/>
      </c>
      <c r="IW24" s="15">
        <f>IF(26&lt;=$G24, ROUND(IO24*$Q24, 2), "")</f>
        <v/>
      </c>
      <c r="IX24" s="15">
        <f>IF(26&lt;=$G24, IO24+IW24, "")</f>
        <v/>
      </c>
      <c r="IY24" s="15">
        <f>IF(26&lt;=$G24, IS24+IW24, "")</f>
        <v/>
      </c>
      <c r="IZ24" s="15">
        <f>IF(26&lt;=$G24, ($G24-26)*$N24, "")</f>
        <v/>
      </c>
      <c r="JA24" s="15">
        <f>IF(27&lt;=$G24, IV24, "")</f>
        <v/>
      </c>
      <c r="JB24" s="15">
        <f>IF(27&lt;=$G24, ROUND(JA24*$Q24, 2), "")</f>
        <v/>
      </c>
      <c r="JC24" s="15">
        <f>IF(27&lt;=$G24, $N24, "")</f>
        <v/>
      </c>
      <c r="JD24" s="15">
        <f>IF(27&lt;=$G24, JC24-JB24, "")</f>
        <v/>
      </c>
      <c r="JE24" s="15">
        <f>IF(27&lt;=$G24, JA24-JD24, "")</f>
        <v/>
      </c>
      <c r="JF24" s="15">
        <f>IF(27&lt;=$G24, ROUND(IX24*$Q24, 2), "")</f>
        <v/>
      </c>
      <c r="JG24" s="15">
        <f>IF(27&lt;=$G24, IX24+JF24, "")</f>
        <v/>
      </c>
      <c r="JH24" s="15">
        <f>IF(27&lt;=$G24, JB24+JF24, "")</f>
        <v/>
      </c>
      <c r="JI24" s="15">
        <f>IF(27&lt;=$G24, ($G24-27)*$N24, "")</f>
        <v/>
      </c>
      <c r="JJ24" s="15">
        <f>IF(28&lt;=$G24, JE24, "")</f>
        <v/>
      </c>
      <c r="JK24" s="15">
        <f>IF(28&lt;=$G24, ROUND(JJ24*$Q24, 2), "")</f>
        <v/>
      </c>
      <c r="JL24" s="15">
        <f>IF(28&lt;=$G24, $N24, "")</f>
        <v/>
      </c>
      <c r="JM24" s="15">
        <f>IF(28&lt;=$G24, JL24-JK24, "")</f>
        <v/>
      </c>
      <c r="JN24" s="15">
        <f>IF(28&lt;=$G24, JJ24-JM24, "")</f>
        <v/>
      </c>
      <c r="JO24" s="15">
        <f>IF(28&lt;=$G24, ROUND(JG24*$Q24, 2), "")</f>
        <v/>
      </c>
      <c r="JP24" s="15">
        <f>IF(28&lt;=$G24, JG24+JO24, "")</f>
        <v/>
      </c>
      <c r="JQ24" s="15">
        <f>IF(28&lt;=$G24, JK24+JO24, "")</f>
        <v/>
      </c>
      <c r="JR24" s="15">
        <f>IF(28&lt;=$G24, ($G24-28)*$N24, "")</f>
        <v/>
      </c>
      <c r="JS24" s="15">
        <f>IF(29&lt;=$G24, JN24, "")</f>
        <v/>
      </c>
      <c r="JT24" s="15">
        <f>IF(29&lt;=$G24, ROUND(JS24*$Q24, 2), "")</f>
        <v/>
      </c>
      <c r="JU24" s="15">
        <f>IF(29&lt;=$G24, $N24, "")</f>
        <v/>
      </c>
      <c r="JV24" s="15">
        <f>IF(29&lt;=$G24, JU24-JT24, "")</f>
        <v/>
      </c>
      <c r="JW24" s="15">
        <f>IF(29&lt;=$G24, JS24-JV24, "")</f>
        <v/>
      </c>
      <c r="JX24" s="15">
        <f>IF(29&lt;=$G24, ROUND(JP24*$Q24, 2), "")</f>
        <v/>
      </c>
      <c r="JY24" s="15">
        <f>IF(29&lt;=$G24, JP24+JX24, "")</f>
        <v/>
      </c>
      <c r="JZ24" s="15">
        <f>IF(29&lt;=$G24, JT24+JX24, "")</f>
        <v/>
      </c>
      <c r="KA24" s="15">
        <f>IF(29&lt;=$G24, ($G24-29)*$N24, "")</f>
        <v/>
      </c>
      <c r="KB24" s="15">
        <f>IF(30&lt;=$G24, JW24, "")</f>
        <v/>
      </c>
      <c r="KC24" s="15">
        <f>IF(30&lt;=$G24, ROUND(KB24*$Q24, 2), "")</f>
        <v/>
      </c>
      <c r="KD24" s="15">
        <f>IF(30&lt;=$G24, $N24, "")</f>
        <v/>
      </c>
      <c r="KE24" s="15">
        <f>IF(30&lt;=$G24, KD24-KC24, "")</f>
        <v/>
      </c>
      <c r="KF24" s="15">
        <f>IF(30&lt;=$G24, KB24-KE24, "")</f>
        <v/>
      </c>
      <c r="KG24" s="15">
        <f>IF(30&lt;=$G24, ROUND(JY24*$Q24, 2), "")</f>
        <v/>
      </c>
      <c r="KH24" s="15">
        <f>IF(30&lt;=$G24, JY24+KG24, "")</f>
        <v/>
      </c>
      <c r="KI24" s="15">
        <f>IF(30&lt;=$G24, KC24+KG24, "")</f>
        <v/>
      </c>
      <c r="KJ24" s="15">
        <f>IF(30&lt;=$G24, ($G24-30)*$N24, "")</f>
        <v/>
      </c>
      <c r="KK24" s="15">
        <f>IF(31&lt;=$G24, KF24, "")</f>
        <v/>
      </c>
      <c r="KL24" s="15">
        <f>IF(31&lt;=$G24, ROUND(KK24*$Q24, 2), "")</f>
        <v/>
      </c>
      <c r="KM24" s="15">
        <f>IF(31&lt;=$G24, $N24, "")</f>
        <v/>
      </c>
      <c r="KN24" s="15">
        <f>IF(31&lt;=$G24, KM24-KL24, "")</f>
        <v/>
      </c>
      <c r="KO24" s="15">
        <f>IF(31&lt;=$G24, KK24-KN24, "")</f>
        <v/>
      </c>
      <c r="KP24" s="15">
        <f>IF(31&lt;=$G24, ROUND(KH24*$Q24, 2), "")</f>
        <v/>
      </c>
      <c r="KQ24" s="15">
        <f>IF(31&lt;=$G24, KH24+KP24, "")</f>
        <v/>
      </c>
      <c r="KR24" s="15">
        <f>IF(31&lt;=$G24, KL24+KP24, "")</f>
        <v/>
      </c>
      <c r="KS24" s="15">
        <f>IF(31&lt;=$G24, ($G24-31)*$N24, "")</f>
        <v/>
      </c>
      <c r="KT24" s="15">
        <f>IF(32&lt;=$G24, KO24, "")</f>
        <v/>
      </c>
      <c r="KU24" s="15">
        <f>IF(32&lt;=$G24, ROUND(KT24*$Q24, 2), "")</f>
        <v/>
      </c>
      <c r="KV24" s="15">
        <f>IF(32&lt;=$G24, $N24, "")</f>
        <v/>
      </c>
      <c r="KW24" s="15">
        <f>IF(32&lt;=$G24, KV24-KU24, "")</f>
        <v/>
      </c>
      <c r="KX24" s="15">
        <f>IF(32&lt;=$G24, KT24-KW24, "")</f>
        <v/>
      </c>
      <c r="KY24" s="15">
        <f>IF(32&lt;=$G24, ROUND(KQ24*$Q24, 2), "")</f>
        <v/>
      </c>
      <c r="KZ24" s="15">
        <f>IF(32&lt;=$G24, KQ24+KY24, "")</f>
        <v/>
      </c>
      <c r="LA24" s="15">
        <f>IF(32&lt;=$G24, KU24+KY24, "")</f>
        <v/>
      </c>
      <c r="LB24" s="15">
        <f>IF(32&lt;=$G24, ($G24-32)*$N24, "")</f>
        <v/>
      </c>
      <c r="LC24" s="15">
        <f>IF(33&lt;=$G24, KX24, "")</f>
        <v/>
      </c>
      <c r="LD24" s="15">
        <f>IF(33&lt;=$G24, ROUND(LC24*$Q24, 2), "")</f>
        <v/>
      </c>
      <c r="LE24" s="15">
        <f>IF(33&lt;=$G24, $N24, "")</f>
        <v/>
      </c>
      <c r="LF24" s="15">
        <f>IF(33&lt;=$G24, LE24-LD24, "")</f>
        <v/>
      </c>
      <c r="LG24" s="15">
        <f>IF(33&lt;=$G24, LC24-LF24, "")</f>
        <v/>
      </c>
      <c r="LH24" s="15">
        <f>IF(33&lt;=$G24, ROUND(KZ24*$Q24, 2), "")</f>
        <v/>
      </c>
      <c r="LI24" s="15">
        <f>IF(33&lt;=$G24, KZ24+LH24, "")</f>
        <v/>
      </c>
      <c r="LJ24" s="15">
        <f>IF(33&lt;=$G24, LD24+LH24, "")</f>
        <v/>
      </c>
      <c r="LK24" s="15">
        <f>IF(33&lt;=$G24, ($G24-33)*$N24, "")</f>
        <v/>
      </c>
      <c r="LL24" s="15">
        <f>IF(34&lt;=$G24, LG24, "")</f>
        <v/>
      </c>
      <c r="LM24" s="15">
        <f>IF(34&lt;=$G24, ROUND(LL24*$Q24, 2), "")</f>
        <v/>
      </c>
      <c r="LN24" s="15">
        <f>IF(34&lt;=$G24, $N24, "")</f>
        <v/>
      </c>
      <c r="LO24" s="15">
        <f>IF(34&lt;=$G24, LN24-LM24, "")</f>
        <v/>
      </c>
      <c r="LP24" s="15">
        <f>IF(34&lt;=$G24, LL24-LO24, "")</f>
        <v/>
      </c>
      <c r="LQ24" s="15">
        <f>IF(34&lt;=$G24, ROUND(LI24*$Q24, 2), "")</f>
        <v/>
      </c>
      <c r="LR24" s="15">
        <f>IF(34&lt;=$G24, LI24+LQ24, "")</f>
        <v/>
      </c>
      <c r="LS24" s="15">
        <f>IF(34&lt;=$G24, LM24+LQ24, "")</f>
        <v/>
      </c>
      <c r="LT24" s="15">
        <f>IF(34&lt;=$G24, ($G24-34)*$N24, "")</f>
        <v/>
      </c>
      <c r="LU24" s="15">
        <f>IF(35&lt;=$G24, LP24, "")</f>
        <v/>
      </c>
      <c r="LV24" s="15">
        <f>IF(35&lt;=$G24, ROUND(LU24*$Q24, 2), "")</f>
        <v/>
      </c>
      <c r="LW24" s="15">
        <f>IF(35&lt;=$G24, $N24, "")</f>
        <v/>
      </c>
      <c r="LX24" s="15">
        <f>IF(35&lt;=$G24, LW24-LV24, "")</f>
        <v/>
      </c>
      <c r="LY24" s="15">
        <f>IF(35&lt;=$G24, LU24-LX24, "")</f>
        <v/>
      </c>
      <c r="LZ24" s="15">
        <f>IF(35&lt;=$G24, ROUND(LR24*$Q24, 2), "")</f>
        <v/>
      </c>
      <c r="MA24" s="15">
        <f>IF(35&lt;=$G24, LR24+LZ24, "")</f>
        <v/>
      </c>
      <c r="MB24" s="15">
        <f>IF(35&lt;=$G24, LV24+LZ24, "")</f>
        <v/>
      </c>
      <c r="MC24" s="15">
        <f>IF(35&lt;=$G24, ($G24-35)*$N24, "")</f>
        <v/>
      </c>
      <c r="MD24" s="15">
        <f>IF(36&lt;=$G24, LY24, "")</f>
        <v/>
      </c>
      <c r="ME24" s="15">
        <f>IF(36&lt;=$G24, ROUND(MD24*$Q24, 2), "")</f>
        <v/>
      </c>
      <c r="MF24" s="15">
        <f>IF(36&lt;=$G24, $N24, "")</f>
        <v/>
      </c>
      <c r="MG24" s="15">
        <f>IF(36&lt;=$G24, MF24-ME24, "")</f>
        <v/>
      </c>
      <c r="MH24" s="15">
        <f>IF(36&lt;=$G24, MD24-MG24, "")</f>
        <v/>
      </c>
      <c r="MI24" s="15">
        <f>IF(36&lt;=$G24, ROUND(MA24*$Q24, 2), "")</f>
        <v/>
      </c>
      <c r="MJ24" s="15">
        <f>IF(36&lt;=$G24, MA24+MI24, "")</f>
        <v/>
      </c>
      <c r="MK24" s="15">
        <f>IF(36&lt;=$G24, ME24+MI24, "")</f>
        <v/>
      </c>
      <c r="ML24" s="15">
        <f>IF(36&lt;=$G24, ($G24-36)*$N24, "")</f>
        <v/>
      </c>
      <c r="MM24" s="15">
        <f>IF(37&lt;=$G24, MH24, "")</f>
        <v/>
      </c>
      <c r="MN24" s="15">
        <f>IF(37&lt;=$G24, ROUND(MM24*$Q24, 2), "")</f>
        <v/>
      </c>
      <c r="MO24" s="15">
        <f>IF(37&lt;=$G24, $N24, "")</f>
        <v/>
      </c>
      <c r="MP24" s="15">
        <f>IF(37&lt;=$G24, MO24-MN24, "")</f>
        <v/>
      </c>
      <c r="MQ24" s="15">
        <f>IF(37&lt;=$G24, MM24-MP24, "")</f>
        <v/>
      </c>
      <c r="MR24" s="15">
        <f>IF(37&lt;=$G24, ROUND(MJ24*$Q24, 2), "")</f>
        <v/>
      </c>
      <c r="MS24" s="15">
        <f>IF(37&lt;=$G24, MJ24+MR24, "")</f>
        <v/>
      </c>
      <c r="MT24" s="15">
        <f>IF(37&lt;=$G24, MN24+MR24, "")</f>
        <v/>
      </c>
      <c r="MU24" s="15">
        <f>IF(37&lt;=$G24, ($G24-37)*$N24, "")</f>
        <v/>
      </c>
      <c r="MV24" s="15">
        <f>IF(38&lt;=$G24, MQ24, "")</f>
        <v/>
      </c>
      <c r="MW24" s="15">
        <f>IF(38&lt;=$G24, ROUND(MV24*$Q24, 2), "")</f>
        <v/>
      </c>
      <c r="MX24" s="15">
        <f>IF(38&lt;=$G24, $N24, "")</f>
        <v/>
      </c>
      <c r="MY24" s="15">
        <f>IF(38&lt;=$G24, MX24-MW24, "")</f>
        <v/>
      </c>
      <c r="MZ24" s="15">
        <f>IF(38&lt;=$G24, MV24-MY24, "")</f>
        <v/>
      </c>
      <c r="NA24" s="15">
        <f>IF(38&lt;=$G24, ROUND(MS24*$Q24, 2), "")</f>
        <v/>
      </c>
      <c r="NB24" s="15">
        <f>IF(38&lt;=$G24, MS24+NA24, "")</f>
        <v/>
      </c>
      <c r="NC24" s="15">
        <f>IF(38&lt;=$G24, MW24+NA24, "")</f>
        <v/>
      </c>
      <c r="ND24" s="15">
        <f>IF(38&lt;=$G24, ($G24-38)*$N24, "")</f>
        <v/>
      </c>
      <c r="NE24" s="15">
        <f>IF(39&lt;=$G24, MZ24, "")</f>
        <v/>
      </c>
      <c r="NF24" s="15">
        <f>IF(39&lt;=$G24, ROUND(NE24*$Q24, 2), "")</f>
        <v/>
      </c>
      <c r="NG24" s="15">
        <f>IF(39&lt;=$G24, $N24, "")</f>
        <v/>
      </c>
      <c r="NH24" s="15">
        <f>IF(39&lt;=$G24, NG24-NF24, "")</f>
        <v/>
      </c>
      <c r="NI24" s="15">
        <f>IF(39&lt;=$G24, NE24-NH24, "")</f>
        <v/>
      </c>
      <c r="NJ24" s="15">
        <f>IF(39&lt;=$G24, ROUND(NB24*$Q24, 2), "")</f>
        <v/>
      </c>
      <c r="NK24" s="15">
        <f>IF(39&lt;=$G24, NB24+NJ24, "")</f>
        <v/>
      </c>
      <c r="NL24" s="15">
        <f>IF(39&lt;=$G24, NF24+NJ24, "")</f>
        <v/>
      </c>
      <c r="NM24" s="15">
        <f>IF(39&lt;=$G24, ($G24-39)*$N24, "")</f>
        <v/>
      </c>
      <c r="NN24" s="15">
        <f>IF(40&lt;=$G24, NI24, "")</f>
        <v/>
      </c>
      <c r="NO24" s="15">
        <f>IF(40&lt;=$G24, ROUND(NN24*$Q24, 2), "")</f>
        <v/>
      </c>
      <c r="NP24" s="15">
        <f>IF(40&lt;=$G24, $N24, "")</f>
        <v/>
      </c>
      <c r="NQ24" s="15">
        <f>IF(40&lt;=$G24, NP24-NO24, "")</f>
        <v/>
      </c>
      <c r="NR24" s="15">
        <f>IF(40&lt;=$G24, NN24-NQ24, "")</f>
        <v/>
      </c>
      <c r="NS24" s="15">
        <f>IF(40&lt;=$G24, ROUND(NK24*$Q24, 2), "")</f>
        <v/>
      </c>
      <c r="NT24" s="15">
        <f>IF(40&lt;=$G24, NK24+NS24, "")</f>
        <v/>
      </c>
      <c r="NU24" s="15">
        <f>IF(40&lt;=$G24, NO24+NS24, "")</f>
        <v/>
      </c>
      <c r="NV24" s="15">
        <f>IF(40&lt;=$G24, ($G24-40)*$N24, "")</f>
        <v/>
      </c>
      <c r="NW24" s="15">
        <f>IF(41&lt;=$G24, NR24, "")</f>
        <v/>
      </c>
      <c r="NX24" s="15">
        <f>IF(41&lt;=$G24, ROUND(NW24*$Q24, 2), "")</f>
        <v/>
      </c>
      <c r="NY24" s="15">
        <f>IF(41&lt;=$G24, $N24, "")</f>
        <v/>
      </c>
      <c r="NZ24" s="15">
        <f>IF(41&lt;=$G24, NY24-NX24, "")</f>
        <v/>
      </c>
      <c r="OA24" s="15">
        <f>IF(41&lt;=$G24, NW24-NZ24, "")</f>
        <v/>
      </c>
      <c r="OB24" s="15">
        <f>IF(41&lt;=$G24, ROUND(NT24*$Q24, 2), "")</f>
        <v/>
      </c>
      <c r="OC24" s="15">
        <f>IF(41&lt;=$G24, NT24+OB24, "")</f>
        <v/>
      </c>
      <c r="OD24" s="15">
        <f>IF(41&lt;=$G24, NX24+OB24, "")</f>
        <v/>
      </c>
      <c r="OE24" s="15">
        <f>IF(41&lt;=$G24, ($G24-41)*$N24, "")</f>
        <v/>
      </c>
      <c r="OF24" s="15">
        <f>IF(42&lt;=$G24, OA24, "")</f>
        <v/>
      </c>
      <c r="OG24" s="15">
        <f>IF(42&lt;=$G24, ROUND(OF24*$Q24, 2), "")</f>
        <v/>
      </c>
      <c r="OH24" s="15">
        <f>IF(42&lt;=$G24, $N24, "")</f>
        <v/>
      </c>
      <c r="OI24" s="15">
        <f>IF(42&lt;=$G24, OH24-OG24, "")</f>
        <v/>
      </c>
      <c r="OJ24" s="15">
        <f>IF(42&lt;=$G24, OF24-OI24, "")</f>
        <v/>
      </c>
      <c r="OK24" s="15">
        <f>IF(42&lt;=$G24, ROUND(OC24*$Q24, 2), "")</f>
        <v/>
      </c>
      <c r="OL24" s="15">
        <f>IF(42&lt;=$G24, OC24+OK24, "")</f>
        <v/>
      </c>
      <c r="OM24" s="15">
        <f>IF(42&lt;=$G24, OG24+OK24, "")</f>
        <v/>
      </c>
      <c r="ON24" s="15">
        <f>IF(42&lt;=$G24, ($G24-42)*$N24, "")</f>
        <v/>
      </c>
      <c r="OO24" s="15">
        <f>IF(43&lt;=$G24, OJ24, "")</f>
        <v/>
      </c>
      <c r="OP24" s="15">
        <f>IF(43&lt;=$G24, ROUND(OO24*$Q24, 2), "")</f>
        <v/>
      </c>
      <c r="OQ24" s="15">
        <f>IF(43&lt;=$G24, $N24, "")</f>
        <v/>
      </c>
      <c r="OR24" s="15">
        <f>IF(43&lt;=$G24, OQ24-OP24, "")</f>
        <v/>
      </c>
      <c r="OS24" s="15">
        <f>IF(43&lt;=$G24, OO24-OR24, "")</f>
        <v/>
      </c>
      <c r="OT24" s="15">
        <f>IF(43&lt;=$G24, ROUND(OL24*$Q24, 2), "")</f>
        <v/>
      </c>
      <c r="OU24" s="15">
        <f>IF(43&lt;=$G24, OL24+OT24, "")</f>
        <v/>
      </c>
      <c r="OV24" s="15">
        <f>IF(43&lt;=$G24, OP24+OT24, "")</f>
        <v/>
      </c>
      <c r="OW24" s="15">
        <f>IF(43&lt;=$G24, ($G24-43)*$N24, "")</f>
        <v/>
      </c>
      <c r="OX24" s="15">
        <f>IF(44&lt;=$G24, OS24, "")</f>
        <v/>
      </c>
      <c r="OY24" s="15">
        <f>IF(44&lt;=$G24, ROUND(OX24*$Q24, 2), "")</f>
        <v/>
      </c>
      <c r="OZ24" s="15">
        <f>IF(44&lt;=$G24, $N24, "")</f>
        <v/>
      </c>
      <c r="PA24" s="15">
        <f>IF(44&lt;=$G24, OZ24-OY24, "")</f>
        <v/>
      </c>
      <c r="PB24" s="15">
        <f>IF(44&lt;=$G24, OX24-PA24, "")</f>
        <v/>
      </c>
      <c r="PC24" s="15">
        <f>IF(44&lt;=$G24, ROUND(OU24*$Q24, 2), "")</f>
        <v/>
      </c>
      <c r="PD24" s="15">
        <f>IF(44&lt;=$G24, OU24+PC24, "")</f>
        <v/>
      </c>
      <c r="PE24" s="15">
        <f>IF(44&lt;=$G24, OY24+PC24, "")</f>
        <v/>
      </c>
      <c r="PF24" s="15">
        <f>IF(44&lt;=$G24, ($G24-44)*$N24, "")</f>
        <v/>
      </c>
      <c r="PG24" s="15">
        <f>IF(45&lt;=$G24, PB24, "")</f>
        <v/>
      </c>
      <c r="PH24" s="15">
        <f>IF(45&lt;=$G24, ROUND(PG24*$Q24, 2), "")</f>
        <v/>
      </c>
      <c r="PI24" s="15">
        <f>IF(45&lt;=$G24, $N24, "")</f>
        <v/>
      </c>
      <c r="PJ24" s="15">
        <f>IF(45&lt;=$G24, PI24-PH24, "")</f>
        <v/>
      </c>
      <c r="PK24" s="15">
        <f>IF(45&lt;=$G24, PG24-PJ24, "")</f>
        <v/>
      </c>
      <c r="PL24" s="15">
        <f>IF(45&lt;=$G24, ROUND(PD24*$Q24, 2), "")</f>
        <v/>
      </c>
      <c r="PM24" s="15">
        <f>IF(45&lt;=$G24, PD24+PL24, "")</f>
        <v/>
      </c>
      <c r="PN24" s="15">
        <f>IF(45&lt;=$G24, PH24+PL24, "")</f>
        <v/>
      </c>
      <c r="PO24" s="15">
        <f>IF(45&lt;=$G24, ($G24-45)*$N24, "")</f>
        <v/>
      </c>
      <c r="PP24" s="15">
        <f>IF(46&lt;=$G24, PK24, "")</f>
        <v/>
      </c>
      <c r="PQ24" s="15">
        <f>IF(46&lt;=$G24, ROUND(PP24*$Q24, 2), "")</f>
        <v/>
      </c>
      <c r="PR24" s="15">
        <f>IF(46&lt;=$G24, $N24, "")</f>
        <v/>
      </c>
      <c r="PS24" s="15">
        <f>IF(46&lt;=$G24, PR24-PQ24, "")</f>
        <v/>
      </c>
      <c r="PT24" s="15">
        <f>IF(46&lt;=$G24, PP24-PS24, "")</f>
        <v/>
      </c>
      <c r="PU24" s="15">
        <f>IF(46&lt;=$G24, ROUND(PM24*$Q24, 2), "")</f>
        <v/>
      </c>
      <c r="PV24" s="15">
        <f>IF(46&lt;=$G24, PM24+PU24, "")</f>
        <v/>
      </c>
      <c r="PW24" s="15">
        <f>IF(46&lt;=$G24, PQ24+PU24, "")</f>
        <v/>
      </c>
      <c r="PX24" s="15">
        <f>IF(46&lt;=$G24, ($G24-46)*$N24, "")</f>
        <v/>
      </c>
      <c r="PY24" s="15">
        <f>IF(47&lt;=$G24, PT24, "")</f>
        <v/>
      </c>
      <c r="PZ24" s="15">
        <f>IF(47&lt;=$G24, ROUND(PY24*$Q24, 2), "")</f>
        <v/>
      </c>
      <c r="QA24" s="15">
        <f>IF(47&lt;=$G24, $N24, "")</f>
        <v/>
      </c>
      <c r="QB24" s="15">
        <f>IF(47&lt;=$G24, QA24-PZ24, "")</f>
        <v/>
      </c>
      <c r="QC24" s="15">
        <f>IF(47&lt;=$G24, PY24-QB24, "")</f>
        <v/>
      </c>
      <c r="QD24" s="15">
        <f>IF(47&lt;=$G24, ROUND(PV24*$Q24, 2), "")</f>
        <v/>
      </c>
      <c r="QE24" s="15">
        <f>IF(47&lt;=$G24, PV24+QD24, "")</f>
        <v/>
      </c>
      <c r="QF24" s="15">
        <f>IF(47&lt;=$G24, PZ24+QD24, "")</f>
        <v/>
      </c>
      <c r="QG24" s="15">
        <f>IF(47&lt;=$G24, ($G24-47)*$N24, "")</f>
        <v/>
      </c>
      <c r="QH24" s="15">
        <f>IF(48&lt;=$G24, QC24, "")</f>
        <v/>
      </c>
      <c r="QI24" s="15">
        <f>IF(48&lt;=$G24, ROUND(QH24*$Q24, 2), "")</f>
        <v/>
      </c>
      <c r="QJ24" s="15">
        <f>IF(48&lt;=$G24, $N24, "")</f>
        <v/>
      </c>
      <c r="QK24" s="15">
        <f>IF(48&lt;=$G24, QJ24-QI24, "")</f>
        <v/>
      </c>
      <c r="QL24" s="15">
        <f>IF(48&lt;=$G24, QH24-QK24, "")</f>
        <v/>
      </c>
      <c r="QM24" s="15">
        <f>IF(48&lt;=$G24, ROUND(QE24*$Q24, 2), "")</f>
        <v/>
      </c>
      <c r="QN24" s="15">
        <f>IF(48&lt;=$G24, QE24+QM24, "")</f>
        <v/>
      </c>
      <c r="QO24" s="15">
        <f>IF(48&lt;=$G24, QI24+QM24, "")</f>
        <v/>
      </c>
      <c r="QP24" s="15">
        <f>IF(48&lt;=$G24, ($G24-48)*$N24, "")</f>
        <v/>
      </c>
    </row>
    <row r="25">
      <c r="A25" s="6" t="inlineStr">
        <is>
          <t>0546-0007</t>
        </is>
      </c>
      <c r="B25" s="7" t="inlineStr">
        <is>
          <t>Norma Elena Bonilla Lupio</t>
        </is>
      </c>
      <c r="C25" s="7" t="inlineStr">
        <is>
          <t>GLC 350 E 4MATIC</t>
        </is>
      </c>
      <c r="D25" s="6" t="inlineStr">
        <is>
          <t>ACTIVO</t>
        </is>
      </c>
      <c r="E25" s="6" t="inlineStr">
        <is>
          <t>2025-10-14</t>
        </is>
      </c>
      <c r="F25" s="6" t="inlineStr">
        <is>
          <t>2027-10-14</t>
        </is>
      </c>
      <c r="G25" s="8" t="n">
        <v>24</v>
      </c>
      <c r="H25" s="9" t="n">
        <v>1444862.07</v>
      </c>
      <c r="I25" s="10" t="n">
        <v>0.4</v>
      </c>
      <c r="J25" s="9">
        <f>ROUND(H25*I25, 2)</f>
        <v/>
      </c>
      <c r="K25" s="9">
        <f>ROUND(H25-J25, 2)</f>
        <v/>
      </c>
      <c r="L25" s="10" t="n">
        <v>0</v>
      </c>
      <c r="M25" s="9">
        <f>ROUND(H25*L25, 2)</f>
        <v/>
      </c>
      <c r="N25" s="9" t="n">
        <v>43711.28</v>
      </c>
      <c r="O25" s="10" t="n">
        <v>0.1</v>
      </c>
      <c r="P25" s="9">
        <f>ROUND(H25*O25, 2)</f>
        <v/>
      </c>
      <c r="Q25" s="11" t="n">
        <v>0.02450169</v>
      </c>
      <c r="R25" s="11">
        <f>RATE(G25, -N25, K25, -P25)</f>
        <v/>
      </c>
      <c r="S25" s="11">
        <f>ROUND(Q25*12, 8)</f>
        <v/>
      </c>
      <c r="T25" s="11">
        <f>ROUND(((1+Q25)^12)-1, 8)</f>
        <v/>
      </c>
      <c r="U25" s="9">
        <f>ROUND(PV(Q25, G25, 0, -P25), 2)</f>
        <v/>
      </c>
      <c r="V25" s="9">
        <f>SUMIF($AA$4:$QP$4, "Interes_Leasing", AA25:QP25)</f>
        <v/>
      </c>
      <c r="W25" s="9">
        <f>SUMIF($AA$4:$QP$4, "Interes_Residual", AA25:QP25)</f>
        <v/>
      </c>
      <c r="X25" s="9">
        <f>ROUND(V25+W25, 2)</f>
        <v/>
      </c>
      <c r="Y25" s="9">
        <f>ROUND((N25*G25+P25+M25)-K25, 2)</f>
        <v/>
      </c>
      <c r="Z25" s="10">
        <f>ROUND(Y25/K25, 4)</f>
        <v/>
      </c>
      <c r="AA25" s="9">
        <f>IF(1&lt;=$G25, $K25, "")</f>
        <v/>
      </c>
      <c r="AB25" s="9">
        <f>IF(1&lt;=$G25, ROUND(AA25*$Q25, 2), "")</f>
        <v/>
      </c>
      <c r="AC25" s="9">
        <f>IF(1&lt;=$G25, $N25, "")</f>
        <v/>
      </c>
      <c r="AD25" s="9">
        <f>IF(1&lt;=$G25, AC25-AB25, "")</f>
        <v/>
      </c>
      <c r="AE25" s="9">
        <f>IF(1&lt;=$G25, AA25-AD25, "")</f>
        <v/>
      </c>
      <c r="AF25" s="9">
        <f>IF(1&lt;=$G25, ROUND($U25*$Q25, 2), "")</f>
        <v/>
      </c>
      <c r="AG25" s="9">
        <f>IF(1&lt;=$G25, $U25+AF25, "")</f>
        <v/>
      </c>
      <c r="AH25" s="9">
        <f>IF(1&lt;=$G25, AB25+AF25, "")</f>
        <v/>
      </c>
      <c r="AI25" s="9">
        <f>IF(1&lt;=$G25, ($G25-1)*$N25, "")</f>
        <v/>
      </c>
      <c r="AJ25" s="9">
        <f>IF(2&lt;=$G25, AE25, "")</f>
        <v/>
      </c>
      <c r="AK25" s="9">
        <f>IF(2&lt;=$G25, ROUND(AJ25*$Q25, 2), "")</f>
        <v/>
      </c>
      <c r="AL25" s="9">
        <f>IF(2&lt;=$G25, $N25, "")</f>
        <v/>
      </c>
      <c r="AM25" s="9">
        <f>IF(2&lt;=$G25, AL25-AK25, "")</f>
        <v/>
      </c>
      <c r="AN25" s="9">
        <f>IF(2&lt;=$G25, AJ25-AM25, "")</f>
        <v/>
      </c>
      <c r="AO25" s="9">
        <f>IF(2&lt;=$G25, ROUND(AG25*$Q25, 2), "")</f>
        <v/>
      </c>
      <c r="AP25" s="9">
        <f>IF(2&lt;=$G25, AG25+AO25, "")</f>
        <v/>
      </c>
      <c r="AQ25" s="9">
        <f>IF(2&lt;=$G25, AK25+AO25, "")</f>
        <v/>
      </c>
      <c r="AR25" s="9">
        <f>IF(2&lt;=$G25, ($G25-2)*$N25, "")</f>
        <v/>
      </c>
      <c r="AS25" s="9">
        <f>IF(3&lt;=$G25, AN25, "")</f>
        <v/>
      </c>
      <c r="AT25" s="9">
        <f>IF(3&lt;=$G25, ROUND(AS25*$Q25, 2), "")</f>
        <v/>
      </c>
      <c r="AU25" s="9">
        <f>IF(3&lt;=$G25, $N25, "")</f>
        <v/>
      </c>
      <c r="AV25" s="9">
        <f>IF(3&lt;=$G25, AU25-AT25, "")</f>
        <v/>
      </c>
      <c r="AW25" s="9">
        <f>IF(3&lt;=$G25, AS25-AV25, "")</f>
        <v/>
      </c>
      <c r="AX25" s="9">
        <f>IF(3&lt;=$G25, ROUND(AP25*$Q25, 2), "")</f>
        <v/>
      </c>
      <c r="AY25" s="9">
        <f>IF(3&lt;=$G25, AP25+AX25, "")</f>
        <v/>
      </c>
      <c r="AZ25" s="9">
        <f>IF(3&lt;=$G25, AT25+AX25, "")</f>
        <v/>
      </c>
      <c r="BA25" s="9">
        <f>IF(3&lt;=$G25, ($G25-3)*$N25, "")</f>
        <v/>
      </c>
      <c r="BB25" s="9">
        <f>IF(4&lt;=$G25, AW25, "")</f>
        <v/>
      </c>
      <c r="BC25" s="9">
        <f>IF(4&lt;=$G25, ROUND(BB25*$Q25, 2), "")</f>
        <v/>
      </c>
      <c r="BD25" s="9">
        <f>IF(4&lt;=$G25, $N25, "")</f>
        <v/>
      </c>
      <c r="BE25" s="9">
        <f>IF(4&lt;=$G25, BD25-BC25, "")</f>
        <v/>
      </c>
      <c r="BF25" s="9">
        <f>IF(4&lt;=$G25, BB25-BE25, "")</f>
        <v/>
      </c>
      <c r="BG25" s="9">
        <f>IF(4&lt;=$G25, ROUND(AY25*$Q25, 2), "")</f>
        <v/>
      </c>
      <c r="BH25" s="9">
        <f>IF(4&lt;=$G25, AY25+BG25, "")</f>
        <v/>
      </c>
      <c r="BI25" s="9">
        <f>IF(4&lt;=$G25, BC25+BG25, "")</f>
        <v/>
      </c>
      <c r="BJ25" s="9">
        <f>IF(4&lt;=$G25, ($G25-4)*$N25, "")</f>
        <v/>
      </c>
      <c r="BK25" s="9">
        <f>IF(5&lt;=$G25, BF25, "")</f>
        <v/>
      </c>
      <c r="BL25" s="9">
        <f>IF(5&lt;=$G25, ROUND(BK25*$Q25, 2), "")</f>
        <v/>
      </c>
      <c r="BM25" s="9">
        <f>IF(5&lt;=$G25, $N25, "")</f>
        <v/>
      </c>
      <c r="BN25" s="9">
        <f>IF(5&lt;=$G25, BM25-BL25, "")</f>
        <v/>
      </c>
      <c r="BO25" s="9">
        <f>IF(5&lt;=$G25, BK25-BN25, "")</f>
        <v/>
      </c>
      <c r="BP25" s="9">
        <f>IF(5&lt;=$G25, ROUND(BH25*$Q25, 2), "")</f>
        <v/>
      </c>
      <c r="BQ25" s="9">
        <f>IF(5&lt;=$G25, BH25+BP25, "")</f>
        <v/>
      </c>
      <c r="BR25" s="9">
        <f>IF(5&lt;=$G25, BL25+BP25, "")</f>
        <v/>
      </c>
      <c r="BS25" s="9">
        <f>IF(5&lt;=$G25, ($G25-5)*$N25, "")</f>
        <v/>
      </c>
      <c r="BT25" s="9">
        <f>IF(6&lt;=$G25, BO25, "")</f>
        <v/>
      </c>
      <c r="BU25" s="9">
        <f>IF(6&lt;=$G25, ROUND(BT25*$Q25, 2), "")</f>
        <v/>
      </c>
      <c r="BV25" s="9">
        <f>IF(6&lt;=$G25, $N25, "")</f>
        <v/>
      </c>
      <c r="BW25" s="9">
        <f>IF(6&lt;=$G25, BV25-BU25, "")</f>
        <v/>
      </c>
      <c r="BX25" s="9">
        <f>IF(6&lt;=$G25, BT25-BW25, "")</f>
        <v/>
      </c>
      <c r="BY25" s="9">
        <f>IF(6&lt;=$G25, ROUND(BQ25*$Q25, 2), "")</f>
        <v/>
      </c>
      <c r="BZ25" s="9">
        <f>IF(6&lt;=$G25, BQ25+BY25, "")</f>
        <v/>
      </c>
      <c r="CA25" s="9">
        <f>IF(6&lt;=$G25, BU25+BY25, "")</f>
        <v/>
      </c>
      <c r="CB25" s="9">
        <f>IF(6&lt;=$G25, ($G25-6)*$N25, "")</f>
        <v/>
      </c>
      <c r="CC25" s="9">
        <f>IF(7&lt;=$G25, BX25, "")</f>
        <v/>
      </c>
      <c r="CD25" s="9">
        <f>IF(7&lt;=$G25, ROUND(CC25*$Q25, 2), "")</f>
        <v/>
      </c>
      <c r="CE25" s="9">
        <f>IF(7&lt;=$G25, $N25, "")</f>
        <v/>
      </c>
      <c r="CF25" s="9">
        <f>IF(7&lt;=$G25, CE25-CD25, "")</f>
        <v/>
      </c>
      <c r="CG25" s="9">
        <f>IF(7&lt;=$G25, CC25-CF25, "")</f>
        <v/>
      </c>
      <c r="CH25" s="9">
        <f>IF(7&lt;=$G25, ROUND(BZ25*$Q25, 2), "")</f>
        <v/>
      </c>
      <c r="CI25" s="9">
        <f>IF(7&lt;=$G25, BZ25+CH25, "")</f>
        <v/>
      </c>
      <c r="CJ25" s="9">
        <f>IF(7&lt;=$G25, CD25+CH25, "")</f>
        <v/>
      </c>
      <c r="CK25" s="9">
        <f>IF(7&lt;=$G25, ($G25-7)*$N25, "")</f>
        <v/>
      </c>
      <c r="CL25" s="9">
        <f>IF(8&lt;=$G25, CG25, "")</f>
        <v/>
      </c>
      <c r="CM25" s="9">
        <f>IF(8&lt;=$G25, ROUND(CL25*$Q25, 2), "")</f>
        <v/>
      </c>
      <c r="CN25" s="9">
        <f>IF(8&lt;=$G25, $N25, "")</f>
        <v/>
      </c>
      <c r="CO25" s="9">
        <f>IF(8&lt;=$G25, CN25-CM25, "")</f>
        <v/>
      </c>
      <c r="CP25" s="9">
        <f>IF(8&lt;=$G25, CL25-CO25, "")</f>
        <v/>
      </c>
      <c r="CQ25" s="9">
        <f>IF(8&lt;=$G25, ROUND(CI25*$Q25, 2), "")</f>
        <v/>
      </c>
      <c r="CR25" s="9">
        <f>IF(8&lt;=$G25, CI25+CQ25, "")</f>
        <v/>
      </c>
      <c r="CS25" s="9">
        <f>IF(8&lt;=$G25, CM25+CQ25, "")</f>
        <v/>
      </c>
      <c r="CT25" s="9">
        <f>IF(8&lt;=$G25, ($G25-8)*$N25, "")</f>
        <v/>
      </c>
      <c r="CU25" s="9">
        <f>IF(9&lt;=$G25, CP25, "")</f>
        <v/>
      </c>
      <c r="CV25" s="9">
        <f>IF(9&lt;=$G25, ROUND(CU25*$Q25, 2), "")</f>
        <v/>
      </c>
      <c r="CW25" s="9">
        <f>IF(9&lt;=$G25, $N25, "")</f>
        <v/>
      </c>
      <c r="CX25" s="9">
        <f>IF(9&lt;=$G25, CW25-CV25, "")</f>
        <v/>
      </c>
      <c r="CY25" s="9">
        <f>IF(9&lt;=$G25, CU25-CX25, "")</f>
        <v/>
      </c>
      <c r="CZ25" s="9">
        <f>IF(9&lt;=$G25, ROUND(CR25*$Q25, 2), "")</f>
        <v/>
      </c>
      <c r="DA25" s="9">
        <f>IF(9&lt;=$G25, CR25+CZ25, "")</f>
        <v/>
      </c>
      <c r="DB25" s="9">
        <f>IF(9&lt;=$G25, CV25+CZ25, "")</f>
        <v/>
      </c>
      <c r="DC25" s="9">
        <f>IF(9&lt;=$G25, ($G25-9)*$N25, "")</f>
        <v/>
      </c>
      <c r="DD25" s="9">
        <f>IF(10&lt;=$G25, CY25, "")</f>
        <v/>
      </c>
      <c r="DE25" s="9">
        <f>IF(10&lt;=$G25, ROUND(DD25*$Q25, 2), "")</f>
        <v/>
      </c>
      <c r="DF25" s="9">
        <f>IF(10&lt;=$G25, $N25, "")</f>
        <v/>
      </c>
      <c r="DG25" s="9">
        <f>IF(10&lt;=$G25, DF25-DE25, "")</f>
        <v/>
      </c>
      <c r="DH25" s="9">
        <f>IF(10&lt;=$G25, DD25-DG25, "")</f>
        <v/>
      </c>
      <c r="DI25" s="9">
        <f>IF(10&lt;=$G25, ROUND(DA25*$Q25, 2), "")</f>
        <v/>
      </c>
      <c r="DJ25" s="9">
        <f>IF(10&lt;=$G25, DA25+DI25, "")</f>
        <v/>
      </c>
      <c r="DK25" s="9">
        <f>IF(10&lt;=$G25, DE25+DI25, "")</f>
        <v/>
      </c>
      <c r="DL25" s="9">
        <f>IF(10&lt;=$G25, ($G25-10)*$N25, "")</f>
        <v/>
      </c>
      <c r="DM25" s="9">
        <f>IF(11&lt;=$G25, DH25, "")</f>
        <v/>
      </c>
      <c r="DN25" s="9">
        <f>IF(11&lt;=$G25, ROUND(DM25*$Q25, 2), "")</f>
        <v/>
      </c>
      <c r="DO25" s="9">
        <f>IF(11&lt;=$G25, $N25, "")</f>
        <v/>
      </c>
      <c r="DP25" s="9">
        <f>IF(11&lt;=$G25, DO25-DN25, "")</f>
        <v/>
      </c>
      <c r="DQ25" s="9">
        <f>IF(11&lt;=$G25, DM25-DP25, "")</f>
        <v/>
      </c>
      <c r="DR25" s="9">
        <f>IF(11&lt;=$G25, ROUND(DJ25*$Q25, 2), "")</f>
        <v/>
      </c>
      <c r="DS25" s="9">
        <f>IF(11&lt;=$G25, DJ25+DR25, "")</f>
        <v/>
      </c>
      <c r="DT25" s="9">
        <f>IF(11&lt;=$G25, DN25+DR25, "")</f>
        <v/>
      </c>
      <c r="DU25" s="9">
        <f>IF(11&lt;=$G25, ($G25-11)*$N25, "")</f>
        <v/>
      </c>
      <c r="DV25" s="9">
        <f>IF(12&lt;=$G25, DQ25, "")</f>
        <v/>
      </c>
      <c r="DW25" s="9">
        <f>IF(12&lt;=$G25, ROUND(DV25*$Q25, 2), "")</f>
        <v/>
      </c>
      <c r="DX25" s="9">
        <f>IF(12&lt;=$G25, $N25, "")</f>
        <v/>
      </c>
      <c r="DY25" s="9">
        <f>IF(12&lt;=$G25, DX25-DW25, "")</f>
        <v/>
      </c>
      <c r="DZ25" s="9">
        <f>IF(12&lt;=$G25, DV25-DY25, "")</f>
        <v/>
      </c>
      <c r="EA25" s="9">
        <f>IF(12&lt;=$G25, ROUND(DS25*$Q25, 2), "")</f>
        <v/>
      </c>
      <c r="EB25" s="9">
        <f>IF(12&lt;=$G25, DS25+EA25, "")</f>
        <v/>
      </c>
      <c r="EC25" s="9">
        <f>IF(12&lt;=$G25, DW25+EA25, "")</f>
        <v/>
      </c>
      <c r="ED25" s="9">
        <f>IF(12&lt;=$G25, ($G25-12)*$N25, "")</f>
        <v/>
      </c>
      <c r="EE25" s="9">
        <f>IF(13&lt;=$G25, DZ25, "")</f>
        <v/>
      </c>
      <c r="EF25" s="9">
        <f>IF(13&lt;=$G25, ROUND(EE25*$Q25, 2), "")</f>
        <v/>
      </c>
      <c r="EG25" s="9">
        <f>IF(13&lt;=$G25, $N25, "")</f>
        <v/>
      </c>
      <c r="EH25" s="9">
        <f>IF(13&lt;=$G25, EG25-EF25, "")</f>
        <v/>
      </c>
      <c r="EI25" s="9">
        <f>IF(13&lt;=$G25, EE25-EH25, "")</f>
        <v/>
      </c>
      <c r="EJ25" s="9">
        <f>IF(13&lt;=$G25, ROUND(EB25*$Q25, 2), "")</f>
        <v/>
      </c>
      <c r="EK25" s="9">
        <f>IF(13&lt;=$G25, EB25+EJ25, "")</f>
        <v/>
      </c>
      <c r="EL25" s="9">
        <f>IF(13&lt;=$G25, EF25+EJ25, "")</f>
        <v/>
      </c>
      <c r="EM25" s="9">
        <f>IF(13&lt;=$G25, ($G25-13)*$N25, "")</f>
        <v/>
      </c>
      <c r="EN25" s="9">
        <f>IF(14&lt;=$G25, EI25, "")</f>
        <v/>
      </c>
      <c r="EO25" s="9">
        <f>IF(14&lt;=$G25, ROUND(EN25*$Q25, 2), "")</f>
        <v/>
      </c>
      <c r="EP25" s="9">
        <f>IF(14&lt;=$G25, $N25, "")</f>
        <v/>
      </c>
      <c r="EQ25" s="9">
        <f>IF(14&lt;=$G25, EP25-EO25, "")</f>
        <v/>
      </c>
      <c r="ER25" s="9">
        <f>IF(14&lt;=$G25, EN25-EQ25, "")</f>
        <v/>
      </c>
      <c r="ES25" s="9">
        <f>IF(14&lt;=$G25, ROUND(EK25*$Q25, 2), "")</f>
        <v/>
      </c>
      <c r="ET25" s="9">
        <f>IF(14&lt;=$G25, EK25+ES25, "")</f>
        <v/>
      </c>
      <c r="EU25" s="9">
        <f>IF(14&lt;=$G25, EO25+ES25, "")</f>
        <v/>
      </c>
      <c r="EV25" s="9">
        <f>IF(14&lt;=$G25, ($G25-14)*$N25, "")</f>
        <v/>
      </c>
      <c r="EW25" s="9">
        <f>IF(15&lt;=$G25, ER25, "")</f>
        <v/>
      </c>
      <c r="EX25" s="9">
        <f>IF(15&lt;=$G25, ROUND(EW25*$Q25, 2), "")</f>
        <v/>
      </c>
      <c r="EY25" s="9">
        <f>IF(15&lt;=$G25, $N25, "")</f>
        <v/>
      </c>
      <c r="EZ25" s="9">
        <f>IF(15&lt;=$G25, EY25-EX25, "")</f>
        <v/>
      </c>
      <c r="FA25" s="9">
        <f>IF(15&lt;=$G25, EW25-EZ25, "")</f>
        <v/>
      </c>
      <c r="FB25" s="9">
        <f>IF(15&lt;=$G25, ROUND(ET25*$Q25, 2), "")</f>
        <v/>
      </c>
      <c r="FC25" s="9">
        <f>IF(15&lt;=$G25, ET25+FB25, "")</f>
        <v/>
      </c>
      <c r="FD25" s="9">
        <f>IF(15&lt;=$G25, EX25+FB25, "")</f>
        <v/>
      </c>
      <c r="FE25" s="9">
        <f>IF(15&lt;=$G25, ($G25-15)*$N25, "")</f>
        <v/>
      </c>
      <c r="FF25" s="9">
        <f>IF(16&lt;=$G25, FA25, "")</f>
        <v/>
      </c>
      <c r="FG25" s="9">
        <f>IF(16&lt;=$G25, ROUND(FF25*$Q25, 2), "")</f>
        <v/>
      </c>
      <c r="FH25" s="9">
        <f>IF(16&lt;=$G25, $N25, "")</f>
        <v/>
      </c>
      <c r="FI25" s="9">
        <f>IF(16&lt;=$G25, FH25-FG25, "")</f>
        <v/>
      </c>
      <c r="FJ25" s="9">
        <f>IF(16&lt;=$G25, FF25-FI25, "")</f>
        <v/>
      </c>
      <c r="FK25" s="9">
        <f>IF(16&lt;=$G25, ROUND(FC25*$Q25, 2), "")</f>
        <v/>
      </c>
      <c r="FL25" s="9">
        <f>IF(16&lt;=$G25, FC25+FK25, "")</f>
        <v/>
      </c>
      <c r="FM25" s="9">
        <f>IF(16&lt;=$G25, FG25+FK25, "")</f>
        <v/>
      </c>
      <c r="FN25" s="9">
        <f>IF(16&lt;=$G25, ($G25-16)*$N25, "")</f>
        <v/>
      </c>
      <c r="FO25" s="9">
        <f>IF(17&lt;=$G25, FJ25, "")</f>
        <v/>
      </c>
      <c r="FP25" s="9">
        <f>IF(17&lt;=$G25, ROUND(FO25*$Q25, 2), "")</f>
        <v/>
      </c>
      <c r="FQ25" s="9">
        <f>IF(17&lt;=$G25, $N25, "")</f>
        <v/>
      </c>
      <c r="FR25" s="9">
        <f>IF(17&lt;=$G25, FQ25-FP25, "")</f>
        <v/>
      </c>
      <c r="FS25" s="9">
        <f>IF(17&lt;=$G25, FO25-FR25, "")</f>
        <v/>
      </c>
      <c r="FT25" s="9">
        <f>IF(17&lt;=$G25, ROUND(FL25*$Q25, 2), "")</f>
        <v/>
      </c>
      <c r="FU25" s="9">
        <f>IF(17&lt;=$G25, FL25+FT25, "")</f>
        <v/>
      </c>
      <c r="FV25" s="9">
        <f>IF(17&lt;=$G25, FP25+FT25, "")</f>
        <v/>
      </c>
      <c r="FW25" s="9">
        <f>IF(17&lt;=$G25, ($G25-17)*$N25, "")</f>
        <v/>
      </c>
      <c r="FX25" s="9">
        <f>IF(18&lt;=$G25, FS25, "")</f>
        <v/>
      </c>
      <c r="FY25" s="9">
        <f>IF(18&lt;=$G25, ROUND(FX25*$Q25, 2), "")</f>
        <v/>
      </c>
      <c r="FZ25" s="9">
        <f>IF(18&lt;=$G25, $N25, "")</f>
        <v/>
      </c>
      <c r="GA25" s="9">
        <f>IF(18&lt;=$G25, FZ25-FY25, "")</f>
        <v/>
      </c>
      <c r="GB25" s="9">
        <f>IF(18&lt;=$G25, FX25-GA25, "")</f>
        <v/>
      </c>
      <c r="GC25" s="9">
        <f>IF(18&lt;=$G25, ROUND(FU25*$Q25, 2), "")</f>
        <v/>
      </c>
      <c r="GD25" s="9">
        <f>IF(18&lt;=$G25, FU25+GC25, "")</f>
        <v/>
      </c>
      <c r="GE25" s="9">
        <f>IF(18&lt;=$G25, FY25+GC25, "")</f>
        <v/>
      </c>
      <c r="GF25" s="9">
        <f>IF(18&lt;=$G25, ($G25-18)*$N25, "")</f>
        <v/>
      </c>
      <c r="GG25" s="9">
        <f>IF(19&lt;=$G25, GB25, "")</f>
        <v/>
      </c>
      <c r="GH25" s="9">
        <f>IF(19&lt;=$G25, ROUND(GG25*$Q25, 2), "")</f>
        <v/>
      </c>
      <c r="GI25" s="9">
        <f>IF(19&lt;=$G25, $N25, "")</f>
        <v/>
      </c>
      <c r="GJ25" s="9">
        <f>IF(19&lt;=$G25, GI25-GH25, "")</f>
        <v/>
      </c>
      <c r="GK25" s="9">
        <f>IF(19&lt;=$G25, GG25-GJ25, "")</f>
        <v/>
      </c>
      <c r="GL25" s="9">
        <f>IF(19&lt;=$G25, ROUND(GD25*$Q25, 2), "")</f>
        <v/>
      </c>
      <c r="GM25" s="9">
        <f>IF(19&lt;=$G25, GD25+GL25, "")</f>
        <v/>
      </c>
      <c r="GN25" s="9">
        <f>IF(19&lt;=$G25, GH25+GL25, "")</f>
        <v/>
      </c>
      <c r="GO25" s="9">
        <f>IF(19&lt;=$G25, ($G25-19)*$N25, "")</f>
        <v/>
      </c>
      <c r="GP25" s="9">
        <f>IF(20&lt;=$G25, GK25, "")</f>
        <v/>
      </c>
      <c r="GQ25" s="9">
        <f>IF(20&lt;=$G25, ROUND(GP25*$Q25, 2), "")</f>
        <v/>
      </c>
      <c r="GR25" s="9">
        <f>IF(20&lt;=$G25, $N25, "")</f>
        <v/>
      </c>
      <c r="GS25" s="9">
        <f>IF(20&lt;=$G25, GR25-GQ25, "")</f>
        <v/>
      </c>
      <c r="GT25" s="9">
        <f>IF(20&lt;=$G25, GP25-GS25, "")</f>
        <v/>
      </c>
      <c r="GU25" s="9">
        <f>IF(20&lt;=$G25, ROUND(GM25*$Q25, 2), "")</f>
        <v/>
      </c>
      <c r="GV25" s="9">
        <f>IF(20&lt;=$G25, GM25+GU25, "")</f>
        <v/>
      </c>
      <c r="GW25" s="9">
        <f>IF(20&lt;=$G25, GQ25+GU25, "")</f>
        <v/>
      </c>
      <c r="GX25" s="9">
        <f>IF(20&lt;=$G25, ($G25-20)*$N25, "")</f>
        <v/>
      </c>
      <c r="GY25" s="9">
        <f>IF(21&lt;=$G25, GT25, "")</f>
        <v/>
      </c>
      <c r="GZ25" s="9">
        <f>IF(21&lt;=$G25, ROUND(GY25*$Q25, 2), "")</f>
        <v/>
      </c>
      <c r="HA25" s="9">
        <f>IF(21&lt;=$G25, $N25, "")</f>
        <v/>
      </c>
      <c r="HB25" s="9">
        <f>IF(21&lt;=$G25, HA25-GZ25, "")</f>
        <v/>
      </c>
      <c r="HC25" s="9">
        <f>IF(21&lt;=$G25, GY25-HB25, "")</f>
        <v/>
      </c>
      <c r="HD25" s="9">
        <f>IF(21&lt;=$G25, ROUND(GV25*$Q25, 2), "")</f>
        <v/>
      </c>
      <c r="HE25" s="9">
        <f>IF(21&lt;=$G25, GV25+HD25, "")</f>
        <v/>
      </c>
      <c r="HF25" s="9">
        <f>IF(21&lt;=$G25, GZ25+HD25, "")</f>
        <v/>
      </c>
      <c r="HG25" s="9">
        <f>IF(21&lt;=$G25, ($G25-21)*$N25, "")</f>
        <v/>
      </c>
      <c r="HH25" s="9">
        <f>IF(22&lt;=$G25, HC25, "")</f>
        <v/>
      </c>
      <c r="HI25" s="9">
        <f>IF(22&lt;=$G25, ROUND(HH25*$Q25, 2), "")</f>
        <v/>
      </c>
      <c r="HJ25" s="9">
        <f>IF(22&lt;=$G25, $N25, "")</f>
        <v/>
      </c>
      <c r="HK25" s="9">
        <f>IF(22&lt;=$G25, HJ25-HI25, "")</f>
        <v/>
      </c>
      <c r="HL25" s="9">
        <f>IF(22&lt;=$G25, HH25-HK25, "")</f>
        <v/>
      </c>
      <c r="HM25" s="9">
        <f>IF(22&lt;=$G25, ROUND(HE25*$Q25, 2), "")</f>
        <v/>
      </c>
      <c r="HN25" s="9">
        <f>IF(22&lt;=$G25, HE25+HM25, "")</f>
        <v/>
      </c>
      <c r="HO25" s="9">
        <f>IF(22&lt;=$G25, HI25+HM25, "")</f>
        <v/>
      </c>
      <c r="HP25" s="9">
        <f>IF(22&lt;=$G25, ($G25-22)*$N25, "")</f>
        <v/>
      </c>
      <c r="HQ25" s="9">
        <f>IF(23&lt;=$G25, HL25, "")</f>
        <v/>
      </c>
      <c r="HR25" s="9">
        <f>IF(23&lt;=$G25, ROUND(HQ25*$Q25, 2), "")</f>
        <v/>
      </c>
      <c r="HS25" s="9">
        <f>IF(23&lt;=$G25, $N25, "")</f>
        <v/>
      </c>
      <c r="HT25" s="9">
        <f>IF(23&lt;=$G25, HS25-HR25, "")</f>
        <v/>
      </c>
      <c r="HU25" s="9">
        <f>IF(23&lt;=$G25, HQ25-HT25, "")</f>
        <v/>
      </c>
      <c r="HV25" s="9">
        <f>IF(23&lt;=$G25, ROUND(HN25*$Q25, 2), "")</f>
        <v/>
      </c>
      <c r="HW25" s="9">
        <f>IF(23&lt;=$G25, HN25+HV25, "")</f>
        <v/>
      </c>
      <c r="HX25" s="9">
        <f>IF(23&lt;=$G25, HR25+HV25, "")</f>
        <v/>
      </c>
      <c r="HY25" s="9">
        <f>IF(23&lt;=$G25, ($G25-23)*$N25, "")</f>
        <v/>
      </c>
      <c r="HZ25" s="9">
        <f>IF(24&lt;=$G25, HU25, "")</f>
        <v/>
      </c>
      <c r="IA25" s="9">
        <f>IF(24&lt;=$G25, ROUND(HZ25*$Q25, 2), "")</f>
        <v/>
      </c>
      <c r="IB25" s="9">
        <f>IF(24&lt;=$G25, $N25, "")</f>
        <v/>
      </c>
      <c r="IC25" s="9">
        <f>IF(24&lt;=$G25, IB25-IA25, "")</f>
        <v/>
      </c>
      <c r="ID25" s="9">
        <f>IF(24&lt;=$G25, HZ25-IC25, "")</f>
        <v/>
      </c>
      <c r="IE25" s="9">
        <f>IF(24&lt;=$G25, ROUND(HW25*$Q25, 2), "")</f>
        <v/>
      </c>
      <c r="IF25" s="9">
        <f>IF(24&lt;=$G25, HW25+IE25, "")</f>
        <v/>
      </c>
      <c r="IG25" s="9">
        <f>IF(24&lt;=$G25, IA25+IE25, "")</f>
        <v/>
      </c>
      <c r="IH25" s="9">
        <f>IF(24&lt;=$G25, ($G25-24)*$N25, "")</f>
        <v/>
      </c>
      <c r="II25" s="9">
        <f>IF(25&lt;=$G25, ID25, "")</f>
        <v/>
      </c>
      <c r="IJ25" s="9">
        <f>IF(25&lt;=$G25, ROUND(II25*$Q25, 2), "")</f>
        <v/>
      </c>
      <c r="IK25" s="9">
        <f>IF(25&lt;=$G25, $N25, "")</f>
        <v/>
      </c>
      <c r="IL25" s="9">
        <f>IF(25&lt;=$G25, IK25-IJ25, "")</f>
        <v/>
      </c>
      <c r="IM25" s="9">
        <f>IF(25&lt;=$G25, II25-IL25, "")</f>
        <v/>
      </c>
      <c r="IN25" s="9">
        <f>IF(25&lt;=$G25, ROUND(IF25*$Q25, 2), "")</f>
        <v/>
      </c>
      <c r="IO25" s="9">
        <f>IF(25&lt;=$G25, IF25+IN25, "")</f>
        <v/>
      </c>
      <c r="IP25" s="9">
        <f>IF(25&lt;=$G25, IJ25+IN25, "")</f>
        <v/>
      </c>
      <c r="IQ25" s="9">
        <f>IF(25&lt;=$G25, ($G25-25)*$N25, "")</f>
        <v/>
      </c>
      <c r="IR25" s="9">
        <f>IF(26&lt;=$G25, IM25, "")</f>
        <v/>
      </c>
      <c r="IS25" s="9">
        <f>IF(26&lt;=$G25, ROUND(IR25*$Q25, 2), "")</f>
        <v/>
      </c>
      <c r="IT25" s="9">
        <f>IF(26&lt;=$G25, $N25, "")</f>
        <v/>
      </c>
      <c r="IU25" s="9">
        <f>IF(26&lt;=$G25, IT25-IS25, "")</f>
        <v/>
      </c>
      <c r="IV25" s="9">
        <f>IF(26&lt;=$G25, IR25-IU25, "")</f>
        <v/>
      </c>
      <c r="IW25" s="9">
        <f>IF(26&lt;=$G25, ROUND(IO25*$Q25, 2), "")</f>
        <v/>
      </c>
      <c r="IX25" s="9">
        <f>IF(26&lt;=$G25, IO25+IW25, "")</f>
        <v/>
      </c>
      <c r="IY25" s="9">
        <f>IF(26&lt;=$G25, IS25+IW25, "")</f>
        <v/>
      </c>
      <c r="IZ25" s="9">
        <f>IF(26&lt;=$G25, ($G25-26)*$N25, "")</f>
        <v/>
      </c>
      <c r="JA25" s="9">
        <f>IF(27&lt;=$G25, IV25, "")</f>
        <v/>
      </c>
      <c r="JB25" s="9">
        <f>IF(27&lt;=$G25, ROUND(JA25*$Q25, 2), "")</f>
        <v/>
      </c>
      <c r="JC25" s="9">
        <f>IF(27&lt;=$G25, $N25, "")</f>
        <v/>
      </c>
      <c r="JD25" s="9">
        <f>IF(27&lt;=$G25, JC25-JB25, "")</f>
        <v/>
      </c>
      <c r="JE25" s="9">
        <f>IF(27&lt;=$G25, JA25-JD25, "")</f>
        <v/>
      </c>
      <c r="JF25" s="9">
        <f>IF(27&lt;=$G25, ROUND(IX25*$Q25, 2), "")</f>
        <v/>
      </c>
      <c r="JG25" s="9">
        <f>IF(27&lt;=$G25, IX25+JF25, "")</f>
        <v/>
      </c>
      <c r="JH25" s="9">
        <f>IF(27&lt;=$G25, JB25+JF25, "")</f>
        <v/>
      </c>
      <c r="JI25" s="9">
        <f>IF(27&lt;=$G25, ($G25-27)*$N25, "")</f>
        <v/>
      </c>
      <c r="JJ25" s="9">
        <f>IF(28&lt;=$G25, JE25, "")</f>
        <v/>
      </c>
      <c r="JK25" s="9">
        <f>IF(28&lt;=$G25, ROUND(JJ25*$Q25, 2), "")</f>
        <v/>
      </c>
      <c r="JL25" s="9">
        <f>IF(28&lt;=$G25, $N25, "")</f>
        <v/>
      </c>
      <c r="JM25" s="9">
        <f>IF(28&lt;=$G25, JL25-JK25, "")</f>
        <v/>
      </c>
      <c r="JN25" s="9">
        <f>IF(28&lt;=$G25, JJ25-JM25, "")</f>
        <v/>
      </c>
      <c r="JO25" s="9">
        <f>IF(28&lt;=$G25, ROUND(JG25*$Q25, 2), "")</f>
        <v/>
      </c>
      <c r="JP25" s="9">
        <f>IF(28&lt;=$G25, JG25+JO25, "")</f>
        <v/>
      </c>
      <c r="JQ25" s="9">
        <f>IF(28&lt;=$G25, JK25+JO25, "")</f>
        <v/>
      </c>
      <c r="JR25" s="9">
        <f>IF(28&lt;=$G25, ($G25-28)*$N25, "")</f>
        <v/>
      </c>
      <c r="JS25" s="9">
        <f>IF(29&lt;=$G25, JN25, "")</f>
        <v/>
      </c>
      <c r="JT25" s="9">
        <f>IF(29&lt;=$G25, ROUND(JS25*$Q25, 2), "")</f>
        <v/>
      </c>
      <c r="JU25" s="9">
        <f>IF(29&lt;=$G25, $N25, "")</f>
        <v/>
      </c>
      <c r="JV25" s="9">
        <f>IF(29&lt;=$G25, JU25-JT25, "")</f>
        <v/>
      </c>
      <c r="JW25" s="9">
        <f>IF(29&lt;=$G25, JS25-JV25, "")</f>
        <v/>
      </c>
      <c r="JX25" s="9">
        <f>IF(29&lt;=$G25, ROUND(JP25*$Q25, 2), "")</f>
        <v/>
      </c>
      <c r="JY25" s="9">
        <f>IF(29&lt;=$G25, JP25+JX25, "")</f>
        <v/>
      </c>
      <c r="JZ25" s="9">
        <f>IF(29&lt;=$G25, JT25+JX25, "")</f>
        <v/>
      </c>
      <c r="KA25" s="9">
        <f>IF(29&lt;=$G25, ($G25-29)*$N25, "")</f>
        <v/>
      </c>
      <c r="KB25" s="9">
        <f>IF(30&lt;=$G25, JW25, "")</f>
        <v/>
      </c>
      <c r="KC25" s="9">
        <f>IF(30&lt;=$G25, ROUND(KB25*$Q25, 2), "")</f>
        <v/>
      </c>
      <c r="KD25" s="9">
        <f>IF(30&lt;=$G25, $N25, "")</f>
        <v/>
      </c>
      <c r="KE25" s="9">
        <f>IF(30&lt;=$G25, KD25-KC25, "")</f>
        <v/>
      </c>
      <c r="KF25" s="9">
        <f>IF(30&lt;=$G25, KB25-KE25, "")</f>
        <v/>
      </c>
      <c r="KG25" s="9">
        <f>IF(30&lt;=$G25, ROUND(JY25*$Q25, 2), "")</f>
        <v/>
      </c>
      <c r="KH25" s="9">
        <f>IF(30&lt;=$G25, JY25+KG25, "")</f>
        <v/>
      </c>
      <c r="KI25" s="9">
        <f>IF(30&lt;=$G25, KC25+KG25, "")</f>
        <v/>
      </c>
      <c r="KJ25" s="9">
        <f>IF(30&lt;=$G25, ($G25-30)*$N25, "")</f>
        <v/>
      </c>
      <c r="KK25" s="9">
        <f>IF(31&lt;=$G25, KF25, "")</f>
        <v/>
      </c>
      <c r="KL25" s="9">
        <f>IF(31&lt;=$G25, ROUND(KK25*$Q25, 2), "")</f>
        <v/>
      </c>
      <c r="KM25" s="9">
        <f>IF(31&lt;=$G25, $N25, "")</f>
        <v/>
      </c>
      <c r="KN25" s="9">
        <f>IF(31&lt;=$G25, KM25-KL25, "")</f>
        <v/>
      </c>
      <c r="KO25" s="9">
        <f>IF(31&lt;=$G25, KK25-KN25, "")</f>
        <v/>
      </c>
      <c r="KP25" s="9">
        <f>IF(31&lt;=$G25, ROUND(KH25*$Q25, 2), "")</f>
        <v/>
      </c>
      <c r="KQ25" s="9">
        <f>IF(31&lt;=$G25, KH25+KP25, "")</f>
        <v/>
      </c>
      <c r="KR25" s="9">
        <f>IF(31&lt;=$G25, KL25+KP25, "")</f>
        <v/>
      </c>
      <c r="KS25" s="9">
        <f>IF(31&lt;=$G25, ($G25-31)*$N25, "")</f>
        <v/>
      </c>
      <c r="KT25" s="9">
        <f>IF(32&lt;=$G25, KO25, "")</f>
        <v/>
      </c>
      <c r="KU25" s="9">
        <f>IF(32&lt;=$G25, ROUND(KT25*$Q25, 2), "")</f>
        <v/>
      </c>
      <c r="KV25" s="9">
        <f>IF(32&lt;=$G25, $N25, "")</f>
        <v/>
      </c>
      <c r="KW25" s="9">
        <f>IF(32&lt;=$G25, KV25-KU25, "")</f>
        <v/>
      </c>
      <c r="KX25" s="9">
        <f>IF(32&lt;=$G25, KT25-KW25, "")</f>
        <v/>
      </c>
      <c r="KY25" s="9">
        <f>IF(32&lt;=$G25, ROUND(KQ25*$Q25, 2), "")</f>
        <v/>
      </c>
      <c r="KZ25" s="9">
        <f>IF(32&lt;=$G25, KQ25+KY25, "")</f>
        <v/>
      </c>
      <c r="LA25" s="9">
        <f>IF(32&lt;=$G25, KU25+KY25, "")</f>
        <v/>
      </c>
      <c r="LB25" s="9">
        <f>IF(32&lt;=$G25, ($G25-32)*$N25, "")</f>
        <v/>
      </c>
      <c r="LC25" s="9">
        <f>IF(33&lt;=$G25, KX25, "")</f>
        <v/>
      </c>
      <c r="LD25" s="9">
        <f>IF(33&lt;=$G25, ROUND(LC25*$Q25, 2), "")</f>
        <v/>
      </c>
      <c r="LE25" s="9">
        <f>IF(33&lt;=$G25, $N25, "")</f>
        <v/>
      </c>
      <c r="LF25" s="9">
        <f>IF(33&lt;=$G25, LE25-LD25, "")</f>
        <v/>
      </c>
      <c r="LG25" s="9">
        <f>IF(33&lt;=$G25, LC25-LF25, "")</f>
        <v/>
      </c>
      <c r="LH25" s="9">
        <f>IF(33&lt;=$G25, ROUND(KZ25*$Q25, 2), "")</f>
        <v/>
      </c>
      <c r="LI25" s="9">
        <f>IF(33&lt;=$G25, KZ25+LH25, "")</f>
        <v/>
      </c>
      <c r="LJ25" s="9">
        <f>IF(33&lt;=$G25, LD25+LH25, "")</f>
        <v/>
      </c>
      <c r="LK25" s="9">
        <f>IF(33&lt;=$G25, ($G25-33)*$N25, "")</f>
        <v/>
      </c>
      <c r="LL25" s="9">
        <f>IF(34&lt;=$G25, LG25, "")</f>
        <v/>
      </c>
      <c r="LM25" s="9">
        <f>IF(34&lt;=$G25, ROUND(LL25*$Q25, 2), "")</f>
        <v/>
      </c>
      <c r="LN25" s="9">
        <f>IF(34&lt;=$G25, $N25, "")</f>
        <v/>
      </c>
      <c r="LO25" s="9">
        <f>IF(34&lt;=$G25, LN25-LM25, "")</f>
        <v/>
      </c>
      <c r="LP25" s="9">
        <f>IF(34&lt;=$G25, LL25-LO25, "")</f>
        <v/>
      </c>
      <c r="LQ25" s="9">
        <f>IF(34&lt;=$G25, ROUND(LI25*$Q25, 2), "")</f>
        <v/>
      </c>
      <c r="LR25" s="9">
        <f>IF(34&lt;=$G25, LI25+LQ25, "")</f>
        <v/>
      </c>
      <c r="LS25" s="9">
        <f>IF(34&lt;=$G25, LM25+LQ25, "")</f>
        <v/>
      </c>
      <c r="LT25" s="9">
        <f>IF(34&lt;=$G25, ($G25-34)*$N25, "")</f>
        <v/>
      </c>
      <c r="LU25" s="9">
        <f>IF(35&lt;=$G25, LP25, "")</f>
        <v/>
      </c>
      <c r="LV25" s="9">
        <f>IF(35&lt;=$G25, ROUND(LU25*$Q25, 2), "")</f>
        <v/>
      </c>
      <c r="LW25" s="9">
        <f>IF(35&lt;=$G25, $N25, "")</f>
        <v/>
      </c>
      <c r="LX25" s="9">
        <f>IF(35&lt;=$G25, LW25-LV25, "")</f>
        <v/>
      </c>
      <c r="LY25" s="9">
        <f>IF(35&lt;=$G25, LU25-LX25, "")</f>
        <v/>
      </c>
      <c r="LZ25" s="9">
        <f>IF(35&lt;=$G25, ROUND(LR25*$Q25, 2), "")</f>
        <v/>
      </c>
      <c r="MA25" s="9">
        <f>IF(35&lt;=$G25, LR25+LZ25, "")</f>
        <v/>
      </c>
      <c r="MB25" s="9">
        <f>IF(35&lt;=$G25, LV25+LZ25, "")</f>
        <v/>
      </c>
      <c r="MC25" s="9">
        <f>IF(35&lt;=$G25, ($G25-35)*$N25, "")</f>
        <v/>
      </c>
      <c r="MD25" s="9">
        <f>IF(36&lt;=$G25, LY25, "")</f>
        <v/>
      </c>
      <c r="ME25" s="9">
        <f>IF(36&lt;=$G25, ROUND(MD25*$Q25, 2), "")</f>
        <v/>
      </c>
      <c r="MF25" s="9">
        <f>IF(36&lt;=$G25, $N25, "")</f>
        <v/>
      </c>
      <c r="MG25" s="9">
        <f>IF(36&lt;=$G25, MF25-ME25, "")</f>
        <v/>
      </c>
      <c r="MH25" s="9">
        <f>IF(36&lt;=$G25, MD25-MG25, "")</f>
        <v/>
      </c>
      <c r="MI25" s="9">
        <f>IF(36&lt;=$G25, ROUND(MA25*$Q25, 2), "")</f>
        <v/>
      </c>
      <c r="MJ25" s="9">
        <f>IF(36&lt;=$G25, MA25+MI25, "")</f>
        <v/>
      </c>
      <c r="MK25" s="9">
        <f>IF(36&lt;=$G25, ME25+MI25, "")</f>
        <v/>
      </c>
      <c r="ML25" s="9">
        <f>IF(36&lt;=$G25, ($G25-36)*$N25, "")</f>
        <v/>
      </c>
      <c r="MM25" s="9">
        <f>IF(37&lt;=$G25, MH25, "")</f>
        <v/>
      </c>
      <c r="MN25" s="9">
        <f>IF(37&lt;=$G25, ROUND(MM25*$Q25, 2), "")</f>
        <v/>
      </c>
      <c r="MO25" s="9">
        <f>IF(37&lt;=$G25, $N25, "")</f>
        <v/>
      </c>
      <c r="MP25" s="9">
        <f>IF(37&lt;=$G25, MO25-MN25, "")</f>
        <v/>
      </c>
      <c r="MQ25" s="9">
        <f>IF(37&lt;=$G25, MM25-MP25, "")</f>
        <v/>
      </c>
      <c r="MR25" s="9">
        <f>IF(37&lt;=$G25, ROUND(MJ25*$Q25, 2), "")</f>
        <v/>
      </c>
      <c r="MS25" s="9">
        <f>IF(37&lt;=$G25, MJ25+MR25, "")</f>
        <v/>
      </c>
      <c r="MT25" s="9">
        <f>IF(37&lt;=$G25, MN25+MR25, "")</f>
        <v/>
      </c>
      <c r="MU25" s="9">
        <f>IF(37&lt;=$G25, ($G25-37)*$N25, "")</f>
        <v/>
      </c>
      <c r="MV25" s="9">
        <f>IF(38&lt;=$G25, MQ25, "")</f>
        <v/>
      </c>
      <c r="MW25" s="9">
        <f>IF(38&lt;=$G25, ROUND(MV25*$Q25, 2), "")</f>
        <v/>
      </c>
      <c r="MX25" s="9">
        <f>IF(38&lt;=$G25, $N25, "")</f>
        <v/>
      </c>
      <c r="MY25" s="9">
        <f>IF(38&lt;=$G25, MX25-MW25, "")</f>
        <v/>
      </c>
      <c r="MZ25" s="9">
        <f>IF(38&lt;=$G25, MV25-MY25, "")</f>
        <v/>
      </c>
      <c r="NA25" s="9">
        <f>IF(38&lt;=$G25, ROUND(MS25*$Q25, 2), "")</f>
        <v/>
      </c>
      <c r="NB25" s="9">
        <f>IF(38&lt;=$G25, MS25+NA25, "")</f>
        <v/>
      </c>
      <c r="NC25" s="9">
        <f>IF(38&lt;=$G25, MW25+NA25, "")</f>
        <v/>
      </c>
      <c r="ND25" s="9">
        <f>IF(38&lt;=$G25, ($G25-38)*$N25, "")</f>
        <v/>
      </c>
      <c r="NE25" s="9">
        <f>IF(39&lt;=$G25, MZ25, "")</f>
        <v/>
      </c>
      <c r="NF25" s="9">
        <f>IF(39&lt;=$G25, ROUND(NE25*$Q25, 2), "")</f>
        <v/>
      </c>
      <c r="NG25" s="9">
        <f>IF(39&lt;=$G25, $N25, "")</f>
        <v/>
      </c>
      <c r="NH25" s="9">
        <f>IF(39&lt;=$G25, NG25-NF25, "")</f>
        <v/>
      </c>
      <c r="NI25" s="9">
        <f>IF(39&lt;=$G25, NE25-NH25, "")</f>
        <v/>
      </c>
      <c r="NJ25" s="9">
        <f>IF(39&lt;=$G25, ROUND(NB25*$Q25, 2), "")</f>
        <v/>
      </c>
      <c r="NK25" s="9">
        <f>IF(39&lt;=$G25, NB25+NJ25, "")</f>
        <v/>
      </c>
      <c r="NL25" s="9">
        <f>IF(39&lt;=$G25, NF25+NJ25, "")</f>
        <v/>
      </c>
      <c r="NM25" s="9">
        <f>IF(39&lt;=$G25, ($G25-39)*$N25, "")</f>
        <v/>
      </c>
      <c r="NN25" s="9">
        <f>IF(40&lt;=$G25, NI25, "")</f>
        <v/>
      </c>
      <c r="NO25" s="9">
        <f>IF(40&lt;=$G25, ROUND(NN25*$Q25, 2), "")</f>
        <v/>
      </c>
      <c r="NP25" s="9">
        <f>IF(40&lt;=$G25, $N25, "")</f>
        <v/>
      </c>
      <c r="NQ25" s="9">
        <f>IF(40&lt;=$G25, NP25-NO25, "")</f>
        <v/>
      </c>
      <c r="NR25" s="9">
        <f>IF(40&lt;=$G25, NN25-NQ25, "")</f>
        <v/>
      </c>
      <c r="NS25" s="9">
        <f>IF(40&lt;=$G25, ROUND(NK25*$Q25, 2), "")</f>
        <v/>
      </c>
      <c r="NT25" s="9">
        <f>IF(40&lt;=$G25, NK25+NS25, "")</f>
        <v/>
      </c>
      <c r="NU25" s="9">
        <f>IF(40&lt;=$G25, NO25+NS25, "")</f>
        <v/>
      </c>
      <c r="NV25" s="9">
        <f>IF(40&lt;=$G25, ($G25-40)*$N25, "")</f>
        <v/>
      </c>
      <c r="NW25" s="9">
        <f>IF(41&lt;=$G25, NR25, "")</f>
        <v/>
      </c>
      <c r="NX25" s="9">
        <f>IF(41&lt;=$G25, ROUND(NW25*$Q25, 2), "")</f>
        <v/>
      </c>
      <c r="NY25" s="9">
        <f>IF(41&lt;=$G25, $N25, "")</f>
        <v/>
      </c>
      <c r="NZ25" s="9">
        <f>IF(41&lt;=$G25, NY25-NX25, "")</f>
        <v/>
      </c>
      <c r="OA25" s="9">
        <f>IF(41&lt;=$G25, NW25-NZ25, "")</f>
        <v/>
      </c>
      <c r="OB25" s="9">
        <f>IF(41&lt;=$G25, ROUND(NT25*$Q25, 2), "")</f>
        <v/>
      </c>
      <c r="OC25" s="9">
        <f>IF(41&lt;=$G25, NT25+OB25, "")</f>
        <v/>
      </c>
      <c r="OD25" s="9">
        <f>IF(41&lt;=$G25, NX25+OB25, "")</f>
        <v/>
      </c>
      <c r="OE25" s="9">
        <f>IF(41&lt;=$G25, ($G25-41)*$N25, "")</f>
        <v/>
      </c>
      <c r="OF25" s="9">
        <f>IF(42&lt;=$G25, OA25, "")</f>
        <v/>
      </c>
      <c r="OG25" s="9">
        <f>IF(42&lt;=$G25, ROUND(OF25*$Q25, 2), "")</f>
        <v/>
      </c>
      <c r="OH25" s="9">
        <f>IF(42&lt;=$G25, $N25, "")</f>
        <v/>
      </c>
      <c r="OI25" s="9">
        <f>IF(42&lt;=$G25, OH25-OG25, "")</f>
        <v/>
      </c>
      <c r="OJ25" s="9">
        <f>IF(42&lt;=$G25, OF25-OI25, "")</f>
        <v/>
      </c>
      <c r="OK25" s="9">
        <f>IF(42&lt;=$G25, ROUND(OC25*$Q25, 2), "")</f>
        <v/>
      </c>
      <c r="OL25" s="9">
        <f>IF(42&lt;=$G25, OC25+OK25, "")</f>
        <v/>
      </c>
      <c r="OM25" s="9">
        <f>IF(42&lt;=$G25, OG25+OK25, "")</f>
        <v/>
      </c>
      <c r="ON25" s="9">
        <f>IF(42&lt;=$G25, ($G25-42)*$N25, "")</f>
        <v/>
      </c>
      <c r="OO25" s="9">
        <f>IF(43&lt;=$G25, OJ25, "")</f>
        <v/>
      </c>
      <c r="OP25" s="9">
        <f>IF(43&lt;=$G25, ROUND(OO25*$Q25, 2), "")</f>
        <v/>
      </c>
      <c r="OQ25" s="9">
        <f>IF(43&lt;=$G25, $N25, "")</f>
        <v/>
      </c>
      <c r="OR25" s="9">
        <f>IF(43&lt;=$G25, OQ25-OP25, "")</f>
        <v/>
      </c>
      <c r="OS25" s="9">
        <f>IF(43&lt;=$G25, OO25-OR25, "")</f>
        <v/>
      </c>
      <c r="OT25" s="9">
        <f>IF(43&lt;=$G25, ROUND(OL25*$Q25, 2), "")</f>
        <v/>
      </c>
      <c r="OU25" s="9">
        <f>IF(43&lt;=$G25, OL25+OT25, "")</f>
        <v/>
      </c>
      <c r="OV25" s="9">
        <f>IF(43&lt;=$G25, OP25+OT25, "")</f>
        <v/>
      </c>
      <c r="OW25" s="9">
        <f>IF(43&lt;=$G25, ($G25-43)*$N25, "")</f>
        <v/>
      </c>
      <c r="OX25" s="9">
        <f>IF(44&lt;=$G25, OS25, "")</f>
        <v/>
      </c>
      <c r="OY25" s="9">
        <f>IF(44&lt;=$G25, ROUND(OX25*$Q25, 2), "")</f>
        <v/>
      </c>
      <c r="OZ25" s="9">
        <f>IF(44&lt;=$G25, $N25, "")</f>
        <v/>
      </c>
      <c r="PA25" s="9">
        <f>IF(44&lt;=$G25, OZ25-OY25, "")</f>
        <v/>
      </c>
      <c r="PB25" s="9">
        <f>IF(44&lt;=$G25, OX25-PA25, "")</f>
        <v/>
      </c>
      <c r="PC25" s="9">
        <f>IF(44&lt;=$G25, ROUND(OU25*$Q25, 2), "")</f>
        <v/>
      </c>
      <c r="PD25" s="9">
        <f>IF(44&lt;=$G25, OU25+PC25, "")</f>
        <v/>
      </c>
      <c r="PE25" s="9">
        <f>IF(44&lt;=$G25, OY25+PC25, "")</f>
        <v/>
      </c>
      <c r="PF25" s="9">
        <f>IF(44&lt;=$G25, ($G25-44)*$N25, "")</f>
        <v/>
      </c>
      <c r="PG25" s="9">
        <f>IF(45&lt;=$G25, PB25, "")</f>
        <v/>
      </c>
      <c r="PH25" s="9">
        <f>IF(45&lt;=$G25, ROUND(PG25*$Q25, 2), "")</f>
        <v/>
      </c>
      <c r="PI25" s="9">
        <f>IF(45&lt;=$G25, $N25, "")</f>
        <v/>
      </c>
      <c r="PJ25" s="9">
        <f>IF(45&lt;=$G25, PI25-PH25, "")</f>
        <v/>
      </c>
      <c r="PK25" s="9">
        <f>IF(45&lt;=$G25, PG25-PJ25, "")</f>
        <v/>
      </c>
      <c r="PL25" s="9">
        <f>IF(45&lt;=$G25, ROUND(PD25*$Q25, 2), "")</f>
        <v/>
      </c>
      <c r="PM25" s="9">
        <f>IF(45&lt;=$G25, PD25+PL25, "")</f>
        <v/>
      </c>
      <c r="PN25" s="9">
        <f>IF(45&lt;=$G25, PH25+PL25, "")</f>
        <v/>
      </c>
      <c r="PO25" s="9">
        <f>IF(45&lt;=$G25, ($G25-45)*$N25, "")</f>
        <v/>
      </c>
      <c r="PP25" s="9">
        <f>IF(46&lt;=$G25, PK25, "")</f>
        <v/>
      </c>
      <c r="PQ25" s="9">
        <f>IF(46&lt;=$G25, ROUND(PP25*$Q25, 2), "")</f>
        <v/>
      </c>
      <c r="PR25" s="9">
        <f>IF(46&lt;=$G25, $N25, "")</f>
        <v/>
      </c>
      <c r="PS25" s="9">
        <f>IF(46&lt;=$G25, PR25-PQ25, "")</f>
        <v/>
      </c>
      <c r="PT25" s="9">
        <f>IF(46&lt;=$G25, PP25-PS25, "")</f>
        <v/>
      </c>
      <c r="PU25" s="9">
        <f>IF(46&lt;=$G25, ROUND(PM25*$Q25, 2), "")</f>
        <v/>
      </c>
      <c r="PV25" s="9">
        <f>IF(46&lt;=$G25, PM25+PU25, "")</f>
        <v/>
      </c>
      <c r="PW25" s="9">
        <f>IF(46&lt;=$G25, PQ25+PU25, "")</f>
        <v/>
      </c>
      <c r="PX25" s="9">
        <f>IF(46&lt;=$G25, ($G25-46)*$N25, "")</f>
        <v/>
      </c>
      <c r="PY25" s="9">
        <f>IF(47&lt;=$G25, PT25, "")</f>
        <v/>
      </c>
      <c r="PZ25" s="9">
        <f>IF(47&lt;=$G25, ROUND(PY25*$Q25, 2), "")</f>
        <v/>
      </c>
      <c r="QA25" s="9">
        <f>IF(47&lt;=$G25, $N25, "")</f>
        <v/>
      </c>
      <c r="QB25" s="9">
        <f>IF(47&lt;=$G25, QA25-PZ25, "")</f>
        <v/>
      </c>
      <c r="QC25" s="9">
        <f>IF(47&lt;=$G25, PY25-QB25, "")</f>
        <v/>
      </c>
      <c r="QD25" s="9">
        <f>IF(47&lt;=$G25, ROUND(PV25*$Q25, 2), "")</f>
        <v/>
      </c>
      <c r="QE25" s="9">
        <f>IF(47&lt;=$G25, PV25+QD25, "")</f>
        <v/>
      </c>
      <c r="QF25" s="9">
        <f>IF(47&lt;=$G25, PZ25+QD25, "")</f>
        <v/>
      </c>
      <c r="QG25" s="9">
        <f>IF(47&lt;=$G25, ($G25-47)*$N25, "")</f>
        <v/>
      </c>
      <c r="QH25" s="9">
        <f>IF(48&lt;=$G25, QC25, "")</f>
        <v/>
      </c>
      <c r="QI25" s="9">
        <f>IF(48&lt;=$G25, ROUND(QH25*$Q25, 2), "")</f>
        <v/>
      </c>
      <c r="QJ25" s="9">
        <f>IF(48&lt;=$G25, $N25, "")</f>
        <v/>
      </c>
      <c r="QK25" s="9">
        <f>IF(48&lt;=$G25, QJ25-QI25, "")</f>
        <v/>
      </c>
      <c r="QL25" s="9">
        <f>IF(48&lt;=$G25, QH25-QK25, "")</f>
        <v/>
      </c>
      <c r="QM25" s="9">
        <f>IF(48&lt;=$G25, ROUND(QE25*$Q25, 2), "")</f>
        <v/>
      </c>
      <c r="QN25" s="9">
        <f>IF(48&lt;=$G25, QE25+QM25, "")</f>
        <v/>
      </c>
      <c r="QO25" s="9">
        <f>IF(48&lt;=$G25, QI25+QM25, "")</f>
        <v/>
      </c>
      <c r="QP25" s="9">
        <f>IF(48&lt;=$G25, ($G25-48)*$N25, "")</f>
        <v/>
      </c>
    </row>
    <row r="26">
      <c r="A26" s="12" t="inlineStr">
        <is>
          <t>0546-0008</t>
        </is>
      </c>
      <c r="B26" s="13" t="inlineStr">
        <is>
          <t>Norma Elena Bonilla Lupio</t>
        </is>
      </c>
      <c r="C26" s="13" t="inlineStr">
        <is>
          <t>JT MOJAVE 4X4</t>
        </is>
      </c>
      <c r="D26" s="12" t="inlineStr">
        <is>
          <t>ACTIVO</t>
        </is>
      </c>
      <c r="E26" s="12" t="inlineStr">
        <is>
          <t>2026-01-08</t>
        </is>
      </c>
      <c r="F26" s="12" t="inlineStr">
        <is>
          <t>2028-01-08</t>
        </is>
      </c>
      <c r="G26" s="14" t="n">
        <v>24</v>
      </c>
      <c r="H26" s="15" t="n">
        <v>1362933.62</v>
      </c>
      <c r="I26" s="16" t="n">
        <v>0.4</v>
      </c>
      <c r="J26" s="15">
        <f>ROUND(H26*I26, 2)</f>
        <v/>
      </c>
      <c r="K26" s="15">
        <f>ROUND(H26-J26, 2)</f>
        <v/>
      </c>
      <c r="L26" s="16" t="n">
        <v>0</v>
      </c>
      <c r="M26" s="15">
        <f>ROUND(H26*L26, 2)</f>
        <v/>
      </c>
      <c r="N26" s="15" t="n">
        <v>42074.85</v>
      </c>
      <c r="O26" s="16" t="n">
        <v>0.1</v>
      </c>
      <c r="P26" s="15">
        <f>ROUND(H26*O26, 2)</f>
        <v/>
      </c>
      <c r="Q26" s="17" t="n">
        <v>0.02601124</v>
      </c>
      <c r="R26" s="17">
        <f>RATE(G26, -N26, K26, -P26)</f>
        <v/>
      </c>
      <c r="S26" s="17">
        <f>ROUND(Q26*12, 8)</f>
        <v/>
      </c>
      <c r="T26" s="17">
        <f>ROUND(((1+Q26)^12)-1, 8)</f>
        <v/>
      </c>
      <c r="U26" s="15">
        <f>ROUND(PV(Q26, G26, 0, -P26), 2)</f>
        <v/>
      </c>
      <c r="V26" s="15">
        <f>SUMIF($AA$4:$QP$4, "Interes_Leasing", AA26:QP26)</f>
        <v/>
      </c>
      <c r="W26" s="15">
        <f>SUMIF($AA$4:$QP$4, "Interes_Residual", AA26:QP26)</f>
        <v/>
      </c>
      <c r="X26" s="15">
        <f>ROUND(V26+W26, 2)</f>
        <v/>
      </c>
      <c r="Y26" s="15">
        <f>ROUND((N26*G26+P26+M26)-K26, 2)</f>
        <v/>
      </c>
      <c r="Z26" s="16">
        <f>ROUND(Y26/K26, 4)</f>
        <v/>
      </c>
      <c r="AA26" s="15">
        <f>IF(1&lt;=$G26, $K26, "")</f>
        <v/>
      </c>
      <c r="AB26" s="15">
        <f>IF(1&lt;=$G26, ROUND(AA26*$Q26, 2), "")</f>
        <v/>
      </c>
      <c r="AC26" s="15">
        <f>IF(1&lt;=$G26, $N26, "")</f>
        <v/>
      </c>
      <c r="AD26" s="15">
        <f>IF(1&lt;=$G26, AC26-AB26, "")</f>
        <v/>
      </c>
      <c r="AE26" s="15">
        <f>IF(1&lt;=$G26, AA26-AD26, "")</f>
        <v/>
      </c>
      <c r="AF26" s="15">
        <f>IF(1&lt;=$G26, ROUND($U26*$Q26, 2), "")</f>
        <v/>
      </c>
      <c r="AG26" s="15">
        <f>IF(1&lt;=$G26, $U26+AF26, "")</f>
        <v/>
      </c>
      <c r="AH26" s="15">
        <f>IF(1&lt;=$G26, AB26+AF26, "")</f>
        <v/>
      </c>
      <c r="AI26" s="15">
        <f>IF(1&lt;=$G26, ($G26-1)*$N26, "")</f>
        <v/>
      </c>
      <c r="AJ26" s="15">
        <f>IF(2&lt;=$G26, AE26, "")</f>
        <v/>
      </c>
      <c r="AK26" s="15">
        <f>IF(2&lt;=$G26, ROUND(AJ26*$Q26, 2), "")</f>
        <v/>
      </c>
      <c r="AL26" s="15">
        <f>IF(2&lt;=$G26, $N26, "")</f>
        <v/>
      </c>
      <c r="AM26" s="15">
        <f>IF(2&lt;=$G26, AL26-AK26, "")</f>
        <v/>
      </c>
      <c r="AN26" s="15">
        <f>IF(2&lt;=$G26, AJ26-AM26, "")</f>
        <v/>
      </c>
      <c r="AO26" s="15">
        <f>IF(2&lt;=$G26, ROUND(AG26*$Q26, 2), "")</f>
        <v/>
      </c>
      <c r="AP26" s="15">
        <f>IF(2&lt;=$G26, AG26+AO26, "")</f>
        <v/>
      </c>
      <c r="AQ26" s="15">
        <f>IF(2&lt;=$G26, AK26+AO26, "")</f>
        <v/>
      </c>
      <c r="AR26" s="15">
        <f>IF(2&lt;=$G26, ($G26-2)*$N26, "")</f>
        <v/>
      </c>
      <c r="AS26" s="15">
        <f>IF(3&lt;=$G26, AN26, "")</f>
        <v/>
      </c>
      <c r="AT26" s="15">
        <f>IF(3&lt;=$G26, ROUND(AS26*$Q26, 2), "")</f>
        <v/>
      </c>
      <c r="AU26" s="15">
        <f>IF(3&lt;=$G26, $N26, "")</f>
        <v/>
      </c>
      <c r="AV26" s="15">
        <f>IF(3&lt;=$G26, AU26-AT26, "")</f>
        <v/>
      </c>
      <c r="AW26" s="15">
        <f>IF(3&lt;=$G26, AS26-AV26, "")</f>
        <v/>
      </c>
      <c r="AX26" s="15">
        <f>IF(3&lt;=$G26, ROUND(AP26*$Q26, 2), "")</f>
        <v/>
      </c>
      <c r="AY26" s="15">
        <f>IF(3&lt;=$G26, AP26+AX26, "")</f>
        <v/>
      </c>
      <c r="AZ26" s="15">
        <f>IF(3&lt;=$G26, AT26+AX26, "")</f>
        <v/>
      </c>
      <c r="BA26" s="15">
        <f>IF(3&lt;=$G26, ($G26-3)*$N26, "")</f>
        <v/>
      </c>
      <c r="BB26" s="15">
        <f>IF(4&lt;=$G26, AW26, "")</f>
        <v/>
      </c>
      <c r="BC26" s="15">
        <f>IF(4&lt;=$G26, ROUND(BB26*$Q26, 2), "")</f>
        <v/>
      </c>
      <c r="BD26" s="15">
        <f>IF(4&lt;=$G26, $N26, "")</f>
        <v/>
      </c>
      <c r="BE26" s="15">
        <f>IF(4&lt;=$G26, BD26-BC26, "")</f>
        <v/>
      </c>
      <c r="BF26" s="15">
        <f>IF(4&lt;=$G26, BB26-BE26, "")</f>
        <v/>
      </c>
      <c r="BG26" s="15">
        <f>IF(4&lt;=$G26, ROUND(AY26*$Q26, 2), "")</f>
        <v/>
      </c>
      <c r="BH26" s="15">
        <f>IF(4&lt;=$G26, AY26+BG26, "")</f>
        <v/>
      </c>
      <c r="BI26" s="15">
        <f>IF(4&lt;=$G26, BC26+BG26, "")</f>
        <v/>
      </c>
      <c r="BJ26" s="15">
        <f>IF(4&lt;=$G26, ($G26-4)*$N26, "")</f>
        <v/>
      </c>
      <c r="BK26" s="15">
        <f>IF(5&lt;=$G26, BF26, "")</f>
        <v/>
      </c>
      <c r="BL26" s="15">
        <f>IF(5&lt;=$G26, ROUND(BK26*$Q26, 2), "")</f>
        <v/>
      </c>
      <c r="BM26" s="15">
        <f>IF(5&lt;=$G26, $N26, "")</f>
        <v/>
      </c>
      <c r="BN26" s="15">
        <f>IF(5&lt;=$G26, BM26-BL26, "")</f>
        <v/>
      </c>
      <c r="BO26" s="15">
        <f>IF(5&lt;=$G26, BK26-BN26, "")</f>
        <v/>
      </c>
      <c r="BP26" s="15">
        <f>IF(5&lt;=$G26, ROUND(BH26*$Q26, 2), "")</f>
        <v/>
      </c>
      <c r="BQ26" s="15">
        <f>IF(5&lt;=$G26, BH26+BP26, "")</f>
        <v/>
      </c>
      <c r="BR26" s="15">
        <f>IF(5&lt;=$G26, BL26+BP26, "")</f>
        <v/>
      </c>
      <c r="BS26" s="15">
        <f>IF(5&lt;=$G26, ($G26-5)*$N26, "")</f>
        <v/>
      </c>
      <c r="BT26" s="15">
        <f>IF(6&lt;=$G26, BO26, "")</f>
        <v/>
      </c>
      <c r="BU26" s="15">
        <f>IF(6&lt;=$G26, ROUND(BT26*$Q26, 2), "")</f>
        <v/>
      </c>
      <c r="BV26" s="15">
        <f>IF(6&lt;=$G26, $N26, "")</f>
        <v/>
      </c>
      <c r="BW26" s="15">
        <f>IF(6&lt;=$G26, BV26-BU26, "")</f>
        <v/>
      </c>
      <c r="BX26" s="15">
        <f>IF(6&lt;=$G26, BT26-BW26, "")</f>
        <v/>
      </c>
      <c r="BY26" s="15">
        <f>IF(6&lt;=$G26, ROUND(BQ26*$Q26, 2), "")</f>
        <v/>
      </c>
      <c r="BZ26" s="15">
        <f>IF(6&lt;=$G26, BQ26+BY26, "")</f>
        <v/>
      </c>
      <c r="CA26" s="15">
        <f>IF(6&lt;=$G26, BU26+BY26, "")</f>
        <v/>
      </c>
      <c r="CB26" s="15">
        <f>IF(6&lt;=$G26, ($G26-6)*$N26, "")</f>
        <v/>
      </c>
      <c r="CC26" s="15">
        <f>IF(7&lt;=$G26, BX26, "")</f>
        <v/>
      </c>
      <c r="CD26" s="15">
        <f>IF(7&lt;=$G26, ROUND(CC26*$Q26, 2), "")</f>
        <v/>
      </c>
      <c r="CE26" s="15">
        <f>IF(7&lt;=$G26, $N26, "")</f>
        <v/>
      </c>
      <c r="CF26" s="15">
        <f>IF(7&lt;=$G26, CE26-CD26, "")</f>
        <v/>
      </c>
      <c r="CG26" s="15">
        <f>IF(7&lt;=$G26, CC26-CF26, "")</f>
        <v/>
      </c>
      <c r="CH26" s="15">
        <f>IF(7&lt;=$G26, ROUND(BZ26*$Q26, 2), "")</f>
        <v/>
      </c>
      <c r="CI26" s="15">
        <f>IF(7&lt;=$G26, BZ26+CH26, "")</f>
        <v/>
      </c>
      <c r="CJ26" s="15">
        <f>IF(7&lt;=$G26, CD26+CH26, "")</f>
        <v/>
      </c>
      <c r="CK26" s="15">
        <f>IF(7&lt;=$G26, ($G26-7)*$N26, "")</f>
        <v/>
      </c>
      <c r="CL26" s="15">
        <f>IF(8&lt;=$G26, CG26, "")</f>
        <v/>
      </c>
      <c r="CM26" s="15">
        <f>IF(8&lt;=$G26, ROUND(CL26*$Q26, 2), "")</f>
        <v/>
      </c>
      <c r="CN26" s="15">
        <f>IF(8&lt;=$G26, $N26, "")</f>
        <v/>
      </c>
      <c r="CO26" s="15">
        <f>IF(8&lt;=$G26, CN26-CM26, "")</f>
        <v/>
      </c>
      <c r="CP26" s="15">
        <f>IF(8&lt;=$G26, CL26-CO26, "")</f>
        <v/>
      </c>
      <c r="CQ26" s="15">
        <f>IF(8&lt;=$G26, ROUND(CI26*$Q26, 2), "")</f>
        <v/>
      </c>
      <c r="CR26" s="15">
        <f>IF(8&lt;=$G26, CI26+CQ26, "")</f>
        <v/>
      </c>
      <c r="CS26" s="15">
        <f>IF(8&lt;=$G26, CM26+CQ26, "")</f>
        <v/>
      </c>
      <c r="CT26" s="15">
        <f>IF(8&lt;=$G26, ($G26-8)*$N26, "")</f>
        <v/>
      </c>
      <c r="CU26" s="15">
        <f>IF(9&lt;=$G26, CP26, "")</f>
        <v/>
      </c>
      <c r="CV26" s="15">
        <f>IF(9&lt;=$G26, ROUND(CU26*$Q26, 2), "")</f>
        <v/>
      </c>
      <c r="CW26" s="15">
        <f>IF(9&lt;=$G26, $N26, "")</f>
        <v/>
      </c>
      <c r="CX26" s="15">
        <f>IF(9&lt;=$G26, CW26-CV26, "")</f>
        <v/>
      </c>
      <c r="CY26" s="15">
        <f>IF(9&lt;=$G26, CU26-CX26, "")</f>
        <v/>
      </c>
      <c r="CZ26" s="15">
        <f>IF(9&lt;=$G26, ROUND(CR26*$Q26, 2), "")</f>
        <v/>
      </c>
      <c r="DA26" s="15">
        <f>IF(9&lt;=$G26, CR26+CZ26, "")</f>
        <v/>
      </c>
      <c r="DB26" s="15">
        <f>IF(9&lt;=$G26, CV26+CZ26, "")</f>
        <v/>
      </c>
      <c r="DC26" s="15">
        <f>IF(9&lt;=$G26, ($G26-9)*$N26, "")</f>
        <v/>
      </c>
      <c r="DD26" s="15">
        <f>IF(10&lt;=$G26, CY26, "")</f>
        <v/>
      </c>
      <c r="DE26" s="15">
        <f>IF(10&lt;=$G26, ROUND(DD26*$Q26, 2), "")</f>
        <v/>
      </c>
      <c r="DF26" s="15">
        <f>IF(10&lt;=$G26, $N26, "")</f>
        <v/>
      </c>
      <c r="DG26" s="15">
        <f>IF(10&lt;=$G26, DF26-DE26, "")</f>
        <v/>
      </c>
      <c r="DH26" s="15">
        <f>IF(10&lt;=$G26, DD26-DG26, "")</f>
        <v/>
      </c>
      <c r="DI26" s="15">
        <f>IF(10&lt;=$G26, ROUND(DA26*$Q26, 2), "")</f>
        <v/>
      </c>
      <c r="DJ26" s="15">
        <f>IF(10&lt;=$G26, DA26+DI26, "")</f>
        <v/>
      </c>
      <c r="DK26" s="15">
        <f>IF(10&lt;=$G26, DE26+DI26, "")</f>
        <v/>
      </c>
      <c r="DL26" s="15">
        <f>IF(10&lt;=$G26, ($G26-10)*$N26, "")</f>
        <v/>
      </c>
      <c r="DM26" s="15">
        <f>IF(11&lt;=$G26, DH26, "")</f>
        <v/>
      </c>
      <c r="DN26" s="15">
        <f>IF(11&lt;=$G26, ROUND(DM26*$Q26, 2), "")</f>
        <v/>
      </c>
      <c r="DO26" s="15">
        <f>IF(11&lt;=$G26, $N26, "")</f>
        <v/>
      </c>
      <c r="DP26" s="15">
        <f>IF(11&lt;=$G26, DO26-DN26, "")</f>
        <v/>
      </c>
      <c r="DQ26" s="15">
        <f>IF(11&lt;=$G26, DM26-DP26, "")</f>
        <v/>
      </c>
      <c r="DR26" s="15">
        <f>IF(11&lt;=$G26, ROUND(DJ26*$Q26, 2), "")</f>
        <v/>
      </c>
      <c r="DS26" s="15">
        <f>IF(11&lt;=$G26, DJ26+DR26, "")</f>
        <v/>
      </c>
      <c r="DT26" s="15">
        <f>IF(11&lt;=$G26, DN26+DR26, "")</f>
        <v/>
      </c>
      <c r="DU26" s="15">
        <f>IF(11&lt;=$G26, ($G26-11)*$N26, "")</f>
        <v/>
      </c>
      <c r="DV26" s="15">
        <f>IF(12&lt;=$G26, DQ26, "")</f>
        <v/>
      </c>
      <c r="DW26" s="15">
        <f>IF(12&lt;=$G26, ROUND(DV26*$Q26, 2), "")</f>
        <v/>
      </c>
      <c r="DX26" s="15">
        <f>IF(12&lt;=$G26, $N26, "")</f>
        <v/>
      </c>
      <c r="DY26" s="15">
        <f>IF(12&lt;=$G26, DX26-DW26, "")</f>
        <v/>
      </c>
      <c r="DZ26" s="15">
        <f>IF(12&lt;=$G26, DV26-DY26, "")</f>
        <v/>
      </c>
      <c r="EA26" s="15">
        <f>IF(12&lt;=$G26, ROUND(DS26*$Q26, 2), "")</f>
        <v/>
      </c>
      <c r="EB26" s="15">
        <f>IF(12&lt;=$G26, DS26+EA26, "")</f>
        <v/>
      </c>
      <c r="EC26" s="15">
        <f>IF(12&lt;=$G26, DW26+EA26, "")</f>
        <v/>
      </c>
      <c r="ED26" s="15">
        <f>IF(12&lt;=$G26, ($G26-12)*$N26, "")</f>
        <v/>
      </c>
      <c r="EE26" s="15">
        <f>IF(13&lt;=$G26, DZ26, "")</f>
        <v/>
      </c>
      <c r="EF26" s="15">
        <f>IF(13&lt;=$G26, ROUND(EE26*$Q26, 2), "")</f>
        <v/>
      </c>
      <c r="EG26" s="15">
        <f>IF(13&lt;=$G26, $N26, "")</f>
        <v/>
      </c>
      <c r="EH26" s="15">
        <f>IF(13&lt;=$G26, EG26-EF26, "")</f>
        <v/>
      </c>
      <c r="EI26" s="15">
        <f>IF(13&lt;=$G26, EE26-EH26, "")</f>
        <v/>
      </c>
      <c r="EJ26" s="15">
        <f>IF(13&lt;=$G26, ROUND(EB26*$Q26, 2), "")</f>
        <v/>
      </c>
      <c r="EK26" s="15">
        <f>IF(13&lt;=$G26, EB26+EJ26, "")</f>
        <v/>
      </c>
      <c r="EL26" s="15">
        <f>IF(13&lt;=$G26, EF26+EJ26, "")</f>
        <v/>
      </c>
      <c r="EM26" s="15">
        <f>IF(13&lt;=$G26, ($G26-13)*$N26, "")</f>
        <v/>
      </c>
      <c r="EN26" s="15">
        <f>IF(14&lt;=$G26, EI26, "")</f>
        <v/>
      </c>
      <c r="EO26" s="15">
        <f>IF(14&lt;=$G26, ROUND(EN26*$Q26, 2), "")</f>
        <v/>
      </c>
      <c r="EP26" s="15">
        <f>IF(14&lt;=$G26, $N26, "")</f>
        <v/>
      </c>
      <c r="EQ26" s="15">
        <f>IF(14&lt;=$G26, EP26-EO26, "")</f>
        <v/>
      </c>
      <c r="ER26" s="15">
        <f>IF(14&lt;=$G26, EN26-EQ26, "")</f>
        <v/>
      </c>
      <c r="ES26" s="15">
        <f>IF(14&lt;=$G26, ROUND(EK26*$Q26, 2), "")</f>
        <v/>
      </c>
      <c r="ET26" s="15">
        <f>IF(14&lt;=$G26, EK26+ES26, "")</f>
        <v/>
      </c>
      <c r="EU26" s="15">
        <f>IF(14&lt;=$G26, EO26+ES26, "")</f>
        <v/>
      </c>
      <c r="EV26" s="15">
        <f>IF(14&lt;=$G26, ($G26-14)*$N26, "")</f>
        <v/>
      </c>
      <c r="EW26" s="15">
        <f>IF(15&lt;=$G26, ER26, "")</f>
        <v/>
      </c>
      <c r="EX26" s="15">
        <f>IF(15&lt;=$G26, ROUND(EW26*$Q26, 2), "")</f>
        <v/>
      </c>
      <c r="EY26" s="15">
        <f>IF(15&lt;=$G26, $N26, "")</f>
        <v/>
      </c>
      <c r="EZ26" s="15">
        <f>IF(15&lt;=$G26, EY26-EX26, "")</f>
        <v/>
      </c>
      <c r="FA26" s="15">
        <f>IF(15&lt;=$G26, EW26-EZ26, "")</f>
        <v/>
      </c>
      <c r="FB26" s="15">
        <f>IF(15&lt;=$G26, ROUND(ET26*$Q26, 2), "")</f>
        <v/>
      </c>
      <c r="FC26" s="15">
        <f>IF(15&lt;=$G26, ET26+FB26, "")</f>
        <v/>
      </c>
      <c r="FD26" s="15">
        <f>IF(15&lt;=$G26, EX26+FB26, "")</f>
        <v/>
      </c>
      <c r="FE26" s="15">
        <f>IF(15&lt;=$G26, ($G26-15)*$N26, "")</f>
        <v/>
      </c>
      <c r="FF26" s="15">
        <f>IF(16&lt;=$G26, FA26, "")</f>
        <v/>
      </c>
      <c r="FG26" s="15">
        <f>IF(16&lt;=$G26, ROUND(FF26*$Q26, 2), "")</f>
        <v/>
      </c>
      <c r="FH26" s="15">
        <f>IF(16&lt;=$G26, $N26, "")</f>
        <v/>
      </c>
      <c r="FI26" s="15">
        <f>IF(16&lt;=$G26, FH26-FG26, "")</f>
        <v/>
      </c>
      <c r="FJ26" s="15">
        <f>IF(16&lt;=$G26, FF26-FI26, "")</f>
        <v/>
      </c>
      <c r="FK26" s="15">
        <f>IF(16&lt;=$G26, ROUND(FC26*$Q26, 2), "")</f>
        <v/>
      </c>
      <c r="FL26" s="15">
        <f>IF(16&lt;=$G26, FC26+FK26, "")</f>
        <v/>
      </c>
      <c r="FM26" s="15">
        <f>IF(16&lt;=$G26, FG26+FK26, "")</f>
        <v/>
      </c>
      <c r="FN26" s="15">
        <f>IF(16&lt;=$G26, ($G26-16)*$N26, "")</f>
        <v/>
      </c>
      <c r="FO26" s="15">
        <f>IF(17&lt;=$G26, FJ26, "")</f>
        <v/>
      </c>
      <c r="FP26" s="15">
        <f>IF(17&lt;=$G26, ROUND(FO26*$Q26, 2), "")</f>
        <v/>
      </c>
      <c r="FQ26" s="15">
        <f>IF(17&lt;=$G26, $N26, "")</f>
        <v/>
      </c>
      <c r="FR26" s="15">
        <f>IF(17&lt;=$G26, FQ26-FP26, "")</f>
        <v/>
      </c>
      <c r="FS26" s="15">
        <f>IF(17&lt;=$G26, FO26-FR26, "")</f>
        <v/>
      </c>
      <c r="FT26" s="15">
        <f>IF(17&lt;=$G26, ROUND(FL26*$Q26, 2), "")</f>
        <v/>
      </c>
      <c r="FU26" s="15">
        <f>IF(17&lt;=$G26, FL26+FT26, "")</f>
        <v/>
      </c>
      <c r="FV26" s="15">
        <f>IF(17&lt;=$G26, FP26+FT26, "")</f>
        <v/>
      </c>
      <c r="FW26" s="15">
        <f>IF(17&lt;=$G26, ($G26-17)*$N26, "")</f>
        <v/>
      </c>
      <c r="FX26" s="15">
        <f>IF(18&lt;=$G26, FS26, "")</f>
        <v/>
      </c>
      <c r="FY26" s="15">
        <f>IF(18&lt;=$G26, ROUND(FX26*$Q26, 2), "")</f>
        <v/>
      </c>
      <c r="FZ26" s="15">
        <f>IF(18&lt;=$G26, $N26, "")</f>
        <v/>
      </c>
      <c r="GA26" s="15">
        <f>IF(18&lt;=$G26, FZ26-FY26, "")</f>
        <v/>
      </c>
      <c r="GB26" s="15">
        <f>IF(18&lt;=$G26, FX26-GA26, "")</f>
        <v/>
      </c>
      <c r="GC26" s="15">
        <f>IF(18&lt;=$G26, ROUND(FU26*$Q26, 2), "")</f>
        <v/>
      </c>
      <c r="GD26" s="15">
        <f>IF(18&lt;=$G26, FU26+GC26, "")</f>
        <v/>
      </c>
      <c r="GE26" s="15">
        <f>IF(18&lt;=$G26, FY26+GC26, "")</f>
        <v/>
      </c>
      <c r="GF26" s="15">
        <f>IF(18&lt;=$G26, ($G26-18)*$N26, "")</f>
        <v/>
      </c>
      <c r="GG26" s="15">
        <f>IF(19&lt;=$G26, GB26, "")</f>
        <v/>
      </c>
      <c r="GH26" s="15">
        <f>IF(19&lt;=$G26, ROUND(GG26*$Q26, 2), "")</f>
        <v/>
      </c>
      <c r="GI26" s="15">
        <f>IF(19&lt;=$G26, $N26, "")</f>
        <v/>
      </c>
      <c r="GJ26" s="15">
        <f>IF(19&lt;=$G26, GI26-GH26, "")</f>
        <v/>
      </c>
      <c r="GK26" s="15">
        <f>IF(19&lt;=$G26, GG26-GJ26, "")</f>
        <v/>
      </c>
      <c r="GL26" s="15">
        <f>IF(19&lt;=$G26, ROUND(GD26*$Q26, 2), "")</f>
        <v/>
      </c>
      <c r="GM26" s="15">
        <f>IF(19&lt;=$G26, GD26+GL26, "")</f>
        <v/>
      </c>
      <c r="GN26" s="15">
        <f>IF(19&lt;=$G26, GH26+GL26, "")</f>
        <v/>
      </c>
      <c r="GO26" s="15">
        <f>IF(19&lt;=$G26, ($G26-19)*$N26, "")</f>
        <v/>
      </c>
      <c r="GP26" s="15">
        <f>IF(20&lt;=$G26, GK26, "")</f>
        <v/>
      </c>
      <c r="GQ26" s="15">
        <f>IF(20&lt;=$G26, ROUND(GP26*$Q26, 2), "")</f>
        <v/>
      </c>
      <c r="GR26" s="15">
        <f>IF(20&lt;=$G26, $N26, "")</f>
        <v/>
      </c>
      <c r="GS26" s="15">
        <f>IF(20&lt;=$G26, GR26-GQ26, "")</f>
        <v/>
      </c>
      <c r="GT26" s="15">
        <f>IF(20&lt;=$G26, GP26-GS26, "")</f>
        <v/>
      </c>
      <c r="GU26" s="15">
        <f>IF(20&lt;=$G26, ROUND(GM26*$Q26, 2), "")</f>
        <v/>
      </c>
      <c r="GV26" s="15">
        <f>IF(20&lt;=$G26, GM26+GU26, "")</f>
        <v/>
      </c>
      <c r="GW26" s="15">
        <f>IF(20&lt;=$G26, GQ26+GU26, "")</f>
        <v/>
      </c>
      <c r="GX26" s="15">
        <f>IF(20&lt;=$G26, ($G26-20)*$N26, "")</f>
        <v/>
      </c>
      <c r="GY26" s="15">
        <f>IF(21&lt;=$G26, GT26, "")</f>
        <v/>
      </c>
      <c r="GZ26" s="15">
        <f>IF(21&lt;=$G26, ROUND(GY26*$Q26, 2), "")</f>
        <v/>
      </c>
      <c r="HA26" s="15">
        <f>IF(21&lt;=$G26, $N26, "")</f>
        <v/>
      </c>
      <c r="HB26" s="15">
        <f>IF(21&lt;=$G26, HA26-GZ26, "")</f>
        <v/>
      </c>
      <c r="HC26" s="15">
        <f>IF(21&lt;=$G26, GY26-HB26, "")</f>
        <v/>
      </c>
      <c r="HD26" s="15">
        <f>IF(21&lt;=$G26, ROUND(GV26*$Q26, 2), "")</f>
        <v/>
      </c>
      <c r="HE26" s="15">
        <f>IF(21&lt;=$G26, GV26+HD26, "")</f>
        <v/>
      </c>
      <c r="HF26" s="15">
        <f>IF(21&lt;=$G26, GZ26+HD26, "")</f>
        <v/>
      </c>
      <c r="HG26" s="15">
        <f>IF(21&lt;=$G26, ($G26-21)*$N26, "")</f>
        <v/>
      </c>
      <c r="HH26" s="15">
        <f>IF(22&lt;=$G26, HC26, "")</f>
        <v/>
      </c>
      <c r="HI26" s="15">
        <f>IF(22&lt;=$G26, ROUND(HH26*$Q26, 2), "")</f>
        <v/>
      </c>
      <c r="HJ26" s="15">
        <f>IF(22&lt;=$G26, $N26, "")</f>
        <v/>
      </c>
      <c r="HK26" s="15">
        <f>IF(22&lt;=$G26, HJ26-HI26, "")</f>
        <v/>
      </c>
      <c r="HL26" s="15">
        <f>IF(22&lt;=$G26, HH26-HK26, "")</f>
        <v/>
      </c>
      <c r="HM26" s="15">
        <f>IF(22&lt;=$G26, ROUND(HE26*$Q26, 2), "")</f>
        <v/>
      </c>
      <c r="HN26" s="15">
        <f>IF(22&lt;=$G26, HE26+HM26, "")</f>
        <v/>
      </c>
      <c r="HO26" s="15">
        <f>IF(22&lt;=$G26, HI26+HM26, "")</f>
        <v/>
      </c>
      <c r="HP26" s="15">
        <f>IF(22&lt;=$G26, ($G26-22)*$N26, "")</f>
        <v/>
      </c>
      <c r="HQ26" s="15">
        <f>IF(23&lt;=$G26, HL26, "")</f>
        <v/>
      </c>
      <c r="HR26" s="15">
        <f>IF(23&lt;=$G26, ROUND(HQ26*$Q26, 2), "")</f>
        <v/>
      </c>
      <c r="HS26" s="15">
        <f>IF(23&lt;=$G26, $N26, "")</f>
        <v/>
      </c>
      <c r="HT26" s="15">
        <f>IF(23&lt;=$G26, HS26-HR26, "")</f>
        <v/>
      </c>
      <c r="HU26" s="15">
        <f>IF(23&lt;=$G26, HQ26-HT26, "")</f>
        <v/>
      </c>
      <c r="HV26" s="15">
        <f>IF(23&lt;=$G26, ROUND(HN26*$Q26, 2), "")</f>
        <v/>
      </c>
      <c r="HW26" s="15">
        <f>IF(23&lt;=$G26, HN26+HV26, "")</f>
        <v/>
      </c>
      <c r="HX26" s="15">
        <f>IF(23&lt;=$G26, HR26+HV26, "")</f>
        <v/>
      </c>
      <c r="HY26" s="15">
        <f>IF(23&lt;=$G26, ($G26-23)*$N26, "")</f>
        <v/>
      </c>
      <c r="HZ26" s="15">
        <f>IF(24&lt;=$G26, HU26, "")</f>
        <v/>
      </c>
      <c r="IA26" s="15">
        <f>IF(24&lt;=$G26, ROUND(HZ26*$Q26, 2), "")</f>
        <v/>
      </c>
      <c r="IB26" s="15">
        <f>IF(24&lt;=$G26, $N26, "")</f>
        <v/>
      </c>
      <c r="IC26" s="15">
        <f>IF(24&lt;=$G26, IB26-IA26, "")</f>
        <v/>
      </c>
      <c r="ID26" s="15">
        <f>IF(24&lt;=$G26, HZ26-IC26, "")</f>
        <v/>
      </c>
      <c r="IE26" s="15">
        <f>IF(24&lt;=$G26, ROUND(HW26*$Q26, 2), "")</f>
        <v/>
      </c>
      <c r="IF26" s="15">
        <f>IF(24&lt;=$G26, HW26+IE26, "")</f>
        <v/>
      </c>
      <c r="IG26" s="15">
        <f>IF(24&lt;=$G26, IA26+IE26, "")</f>
        <v/>
      </c>
      <c r="IH26" s="15">
        <f>IF(24&lt;=$G26, ($G26-24)*$N26, "")</f>
        <v/>
      </c>
      <c r="II26" s="15">
        <f>IF(25&lt;=$G26, ID26, "")</f>
        <v/>
      </c>
      <c r="IJ26" s="15">
        <f>IF(25&lt;=$G26, ROUND(II26*$Q26, 2), "")</f>
        <v/>
      </c>
      <c r="IK26" s="15">
        <f>IF(25&lt;=$G26, $N26, "")</f>
        <v/>
      </c>
      <c r="IL26" s="15">
        <f>IF(25&lt;=$G26, IK26-IJ26, "")</f>
        <v/>
      </c>
      <c r="IM26" s="15">
        <f>IF(25&lt;=$G26, II26-IL26, "")</f>
        <v/>
      </c>
      <c r="IN26" s="15">
        <f>IF(25&lt;=$G26, ROUND(IF26*$Q26, 2), "")</f>
        <v/>
      </c>
      <c r="IO26" s="15">
        <f>IF(25&lt;=$G26, IF26+IN26, "")</f>
        <v/>
      </c>
      <c r="IP26" s="15">
        <f>IF(25&lt;=$G26, IJ26+IN26, "")</f>
        <v/>
      </c>
      <c r="IQ26" s="15">
        <f>IF(25&lt;=$G26, ($G26-25)*$N26, "")</f>
        <v/>
      </c>
      <c r="IR26" s="15">
        <f>IF(26&lt;=$G26, IM26, "")</f>
        <v/>
      </c>
      <c r="IS26" s="15">
        <f>IF(26&lt;=$G26, ROUND(IR26*$Q26, 2), "")</f>
        <v/>
      </c>
      <c r="IT26" s="15">
        <f>IF(26&lt;=$G26, $N26, "")</f>
        <v/>
      </c>
      <c r="IU26" s="15">
        <f>IF(26&lt;=$G26, IT26-IS26, "")</f>
        <v/>
      </c>
      <c r="IV26" s="15">
        <f>IF(26&lt;=$G26, IR26-IU26, "")</f>
        <v/>
      </c>
      <c r="IW26" s="15">
        <f>IF(26&lt;=$G26, ROUND(IO26*$Q26, 2), "")</f>
        <v/>
      </c>
      <c r="IX26" s="15">
        <f>IF(26&lt;=$G26, IO26+IW26, "")</f>
        <v/>
      </c>
      <c r="IY26" s="15">
        <f>IF(26&lt;=$G26, IS26+IW26, "")</f>
        <v/>
      </c>
      <c r="IZ26" s="15">
        <f>IF(26&lt;=$G26, ($G26-26)*$N26, "")</f>
        <v/>
      </c>
      <c r="JA26" s="15">
        <f>IF(27&lt;=$G26, IV26, "")</f>
        <v/>
      </c>
      <c r="JB26" s="15">
        <f>IF(27&lt;=$G26, ROUND(JA26*$Q26, 2), "")</f>
        <v/>
      </c>
      <c r="JC26" s="15">
        <f>IF(27&lt;=$G26, $N26, "")</f>
        <v/>
      </c>
      <c r="JD26" s="15">
        <f>IF(27&lt;=$G26, JC26-JB26, "")</f>
        <v/>
      </c>
      <c r="JE26" s="15">
        <f>IF(27&lt;=$G26, JA26-JD26, "")</f>
        <v/>
      </c>
      <c r="JF26" s="15">
        <f>IF(27&lt;=$G26, ROUND(IX26*$Q26, 2), "")</f>
        <v/>
      </c>
      <c r="JG26" s="15">
        <f>IF(27&lt;=$G26, IX26+JF26, "")</f>
        <v/>
      </c>
      <c r="JH26" s="15">
        <f>IF(27&lt;=$G26, JB26+JF26, "")</f>
        <v/>
      </c>
      <c r="JI26" s="15">
        <f>IF(27&lt;=$G26, ($G26-27)*$N26, "")</f>
        <v/>
      </c>
      <c r="JJ26" s="15">
        <f>IF(28&lt;=$G26, JE26, "")</f>
        <v/>
      </c>
      <c r="JK26" s="15">
        <f>IF(28&lt;=$G26, ROUND(JJ26*$Q26, 2), "")</f>
        <v/>
      </c>
      <c r="JL26" s="15">
        <f>IF(28&lt;=$G26, $N26, "")</f>
        <v/>
      </c>
      <c r="JM26" s="15">
        <f>IF(28&lt;=$G26, JL26-JK26, "")</f>
        <v/>
      </c>
      <c r="JN26" s="15">
        <f>IF(28&lt;=$G26, JJ26-JM26, "")</f>
        <v/>
      </c>
      <c r="JO26" s="15">
        <f>IF(28&lt;=$G26, ROUND(JG26*$Q26, 2), "")</f>
        <v/>
      </c>
      <c r="JP26" s="15">
        <f>IF(28&lt;=$G26, JG26+JO26, "")</f>
        <v/>
      </c>
      <c r="JQ26" s="15">
        <f>IF(28&lt;=$G26, JK26+JO26, "")</f>
        <v/>
      </c>
      <c r="JR26" s="15">
        <f>IF(28&lt;=$G26, ($G26-28)*$N26, "")</f>
        <v/>
      </c>
      <c r="JS26" s="15">
        <f>IF(29&lt;=$G26, JN26, "")</f>
        <v/>
      </c>
      <c r="JT26" s="15">
        <f>IF(29&lt;=$G26, ROUND(JS26*$Q26, 2), "")</f>
        <v/>
      </c>
      <c r="JU26" s="15">
        <f>IF(29&lt;=$G26, $N26, "")</f>
        <v/>
      </c>
      <c r="JV26" s="15">
        <f>IF(29&lt;=$G26, JU26-JT26, "")</f>
        <v/>
      </c>
      <c r="JW26" s="15">
        <f>IF(29&lt;=$G26, JS26-JV26, "")</f>
        <v/>
      </c>
      <c r="JX26" s="15">
        <f>IF(29&lt;=$G26, ROUND(JP26*$Q26, 2), "")</f>
        <v/>
      </c>
      <c r="JY26" s="15">
        <f>IF(29&lt;=$G26, JP26+JX26, "")</f>
        <v/>
      </c>
      <c r="JZ26" s="15">
        <f>IF(29&lt;=$G26, JT26+JX26, "")</f>
        <v/>
      </c>
      <c r="KA26" s="15">
        <f>IF(29&lt;=$G26, ($G26-29)*$N26, "")</f>
        <v/>
      </c>
      <c r="KB26" s="15">
        <f>IF(30&lt;=$G26, JW26, "")</f>
        <v/>
      </c>
      <c r="KC26" s="15">
        <f>IF(30&lt;=$G26, ROUND(KB26*$Q26, 2), "")</f>
        <v/>
      </c>
      <c r="KD26" s="15">
        <f>IF(30&lt;=$G26, $N26, "")</f>
        <v/>
      </c>
      <c r="KE26" s="15">
        <f>IF(30&lt;=$G26, KD26-KC26, "")</f>
        <v/>
      </c>
      <c r="KF26" s="15">
        <f>IF(30&lt;=$G26, KB26-KE26, "")</f>
        <v/>
      </c>
      <c r="KG26" s="15">
        <f>IF(30&lt;=$G26, ROUND(JY26*$Q26, 2), "")</f>
        <v/>
      </c>
      <c r="KH26" s="15">
        <f>IF(30&lt;=$G26, JY26+KG26, "")</f>
        <v/>
      </c>
      <c r="KI26" s="15">
        <f>IF(30&lt;=$G26, KC26+KG26, "")</f>
        <v/>
      </c>
      <c r="KJ26" s="15">
        <f>IF(30&lt;=$G26, ($G26-30)*$N26, "")</f>
        <v/>
      </c>
      <c r="KK26" s="15">
        <f>IF(31&lt;=$G26, KF26, "")</f>
        <v/>
      </c>
      <c r="KL26" s="15">
        <f>IF(31&lt;=$G26, ROUND(KK26*$Q26, 2), "")</f>
        <v/>
      </c>
      <c r="KM26" s="15">
        <f>IF(31&lt;=$G26, $N26, "")</f>
        <v/>
      </c>
      <c r="KN26" s="15">
        <f>IF(31&lt;=$G26, KM26-KL26, "")</f>
        <v/>
      </c>
      <c r="KO26" s="15">
        <f>IF(31&lt;=$G26, KK26-KN26, "")</f>
        <v/>
      </c>
      <c r="KP26" s="15">
        <f>IF(31&lt;=$G26, ROUND(KH26*$Q26, 2), "")</f>
        <v/>
      </c>
      <c r="KQ26" s="15">
        <f>IF(31&lt;=$G26, KH26+KP26, "")</f>
        <v/>
      </c>
      <c r="KR26" s="15">
        <f>IF(31&lt;=$G26, KL26+KP26, "")</f>
        <v/>
      </c>
      <c r="KS26" s="15">
        <f>IF(31&lt;=$G26, ($G26-31)*$N26, "")</f>
        <v/>
      </c>
      <c r="KT26" s="15">
        <f>IF(32&lt;=$G26, KO26, "")</f>
        <v/>
      </c>
      <c r="KU26" s="15">
        <f>IF(32&lt;=$G26, ROUND(KT26*$Q26, 2), "")</f>
        <v/>
      </c>
      <c r="KV26" s="15">
        <f>IF(32&lt;=$G26, $N26, "")</f>
        <v/>
      </c>
      <c r="KW26" s="15">
        <f>IF(32&lt;=$G26, KV26-KU26, "")</f>
        <v/>
      </c>
      <c r="KX26" s="15">
        <f>IF(32&lt;=$G26, KT26-KW26, "")</f>
        <v/>
      </c>
      <c r="KY26" s="15">
        <f>IF(32&lt;=$G26, ROUND(KQ26*$Q26, 2), "")</f>
        <v/>
      </c>
      <c r="KZ26" s="15">
        <f>IF(32&lt;=$G26, KQ26+KY26, "")</f>
        <v/>
      </c>
      <c r="LA26" s="15">
        <f>IF(32&lt;=$G26, KU26+KY26, "")</f>
        <v/>
      </c>
      <c r="LB26" s="15">
        <f>IF(32&lt;=$G26, ($G26-32)*$N26, "")</f>
        <v/>
      </c>
      <c r="LC26" s="15">
        <f>IF(33&lt;=$G26, KX26, "")</f>
        <v/>
      </c>
      <c r="LD26" s="15">
        <f>IF(33&lt;=$G26, ROUND(LC26*$Q26, 2), "")</f>
        <v/>
      </c>
      <c r="LE26" s="15">
        <f>IF(33&lt;=$G26, $N26, "")</f>
        <v/>
      </c>
      <c r="LF26" s="15">
        <f>IF(33&lt;=$G26, LE26-LD26, "")</f>
        <v/>
      </c>
      <c r="LG26" s="15">
        <f>IF(33&lt;=$G26, LC26-LF26, "")</f>
        <v/>
      </c>
      <c r="LH26" s="15">
        <f>IF(33&lt;=$G26, ROUND(KZ26*$Q26, 2), "")</f>
        <v/>
      </c>
      <c r="LI26" s="15">
        <f>IF(33&lt;=$G26, KZ26+LH26, "")</f>
        <v/>
      </c>
      <c r="LJ26" s="15">
        <f>IF(33&lt;=$G26, LD26+LH26, "")</f>
        <v/>
      </c>
      <c r="LK26" s="15">
        <f>IF(33&lt;=$G26, ($G26-33)*$N26, "")</f>
        <v/>
      </c>
      <c r="LL26" s="15">
        <f>IF(34&lt;=$G26, LG26, "")</f>
        <v/>
      </c>
      <c r="LM26" s="15">
        <f>IF(34&lt;=$G26, ROUND(LL26*$Q26, 2), "")</f>
        <v/>
      </c>
      <c r="LN26" s="15">
        <f>IF(34&lt;=$G26, $N26, "")</f>
        <v/>
      </c>
      <c r="LO26" s="15">
        <f>IF(34&lt;=$G26, LN26-LM26, "")</f>
        <v/>
      </c>
      <c r="LP26" s="15">
        <f>IF(34&lt;=$G26, LL26-LO26, "")</f>
        <v/>
      </c>
      <c r="LQ26" s="15">
        <f>IF(34&lt;=$G26, ROUND(LI26*$Q26, 2), "")</f>
        <v/>
      </c>
      <c r="LR26" s="15">
        <f>IF(34&lt;=$G26, LI26+LQ26, "")</f>
        <v/>
      </c>
      <c r="LS26" s="15">
        <f>IF(34&lt;=$G26, LM26+LQ26, "")</f>
        <v/>
      </c>
      <c r="LT26" s="15">
        <f>IF(34&lt;=$G26, ($G26-34)*$N26, "")</f>
        <v/>
      </c>
      <c r="LU26" s="15">
        <f>IF(35&lt;=$G26, LP26, "")</f>
        <v/>
      </c>
      <c r="LV26" s="15">
        <f>IF(35&lt;=$G26, ROUND(LU26*$Q26, 2), "")</f>
        <v/>
      </c>
      <c r="LW26" s="15">
        <f>IF(35&lt;=$G26, $N26, "")</f>
        <v/>
      </c>
      <c r="LX26" s="15">
        <f>IF(35&lt;=$G26, LW26-LV26, "")</f>
        <v/>
      </c>
      <c r="LY26" s="15">
        <f>IF(35&lt;=$G26, LU26-LX26, "")</f>
        <v/>
      </c>
      <c r="LZ26" s="15">
        <f>IF(35&lt;=$G26, ROUND(LR26*$Q26, 2), "")</f>
        <v/>
      </c>
      <c r="MA26" s="15">
        <f>IF(35&lt;=$G26, LR26+LZ26, "")</f>
        <v/>
      </c>
      <c r="MB26" s="15">
        <f>IF(35&lt;=$G26, LV26+LZ26, "")</f>
        <v/>
      </c>
      <c r="MC26" s="15">
        <f>IF(35&lt;=$G26, ($G26-35)*$N26, "")</f>
        <v/>
      </c>
      <c r="MD26" s="15">
        <f>IF(36&lt;=$G26, LY26, "")</f>
        <v/>
      </c>
      <c r="ME26" s="15">
        <f>IF(36&lt;=$G26, ROUND(MD26*$Q26, 2), "")</f>
        <v/>
      </c>
      <c r="MF26" s="15">
        <f>IF(36&lt;=$G26, $N26, "")</f>
        <v/>
      </c>
      <c r="MG26" s="15">
        <f>IF(36&lt;=$G26, MF26-ME26, "")</f>
        <v/>
      </c>
      <c r="MH26" s="15">
        <f>IF(36&lt;=$G26, MD26-MG26, "")</f>
        <v/>
      </c>
      <c r="MI26" s="15">
        <f>IF(36&lt;=$G26, ROUND(MA26*$Q26, 2), "")</f>
        <v/>
      </c>
      <c r="MJ26" s="15">
        <f>IF(36&lt;=$G26, MA26+MI26, "")</f>
        <v/>
      </c>
      <c r="MK26" s="15">
        <f>IF(36&lt;=$G26, ME26+MI26, "")</f>
        <v/>
      </c>
      <c r="ML26" s="15">
        <f>IF(36&lt;=$G26, ($G26-36)*$N26, "")</f>
        <v/>
      </c>
      <c r="MM26" s="15">
        <f>IF(37&lt;=$G26, MH26, "")</f>
        <v/>
      </c>
      <c r="MN26" s="15">
        <f>IF(37&lt;=$G26, ROUND(MM26*$Q26, 2), "")</f>
        <v/>
      </c>
      <c r="MO26" s="15">
        <f>IF(37&lt;=$G26, $N26, "")</f>
        <v/>
      </c>
      <c r="MP26" s="15">
        <f>IF(37&lt;=$G26, MO26-MN26, "")</f>
        <v/>
      </c>
      <c r="MQ26" s="15">
        <f>IF(37&lt;=$G26, MM26-MP26, "")</f>
        <v/>
      </c>
      <c r="MR26" s="15">
        <f>IF(37&lt;=$G26, ROUND(MJ26*$Q26, 2), "")</f>
        <v/>
      </c>
      <c r="MS26" s="15">
        <f>IF(37&lt;=$G26, MJ26+MR26, "")</f>
        <v/>
      </c>
      <c r="MT26" s="15">
        <f>IF(37&lt;=$G26, MN26+MR26, "")</f>
        <v/>
      </c>
      <c r="MU26" s="15">
        <f>IF(37&lt;=$G26, ($G26-37)*$N26, "")</f>
        <v/>
      </c>
      <c r="MV26" s="15">
        <f>IF(38&lt;=$G26, MQ26, "")</f>
        <v/>
      </c>
      <c r="MW26" s="15">
        <f>IF(38&lt;=$G26, ROUND(MV26*$Q26, 2), "")</f>
        <v/>
      </c>
      <c r="MX26" s="15">
        <f>IF(38&lt;=$G26, $N26, "")</f>
        <v/>
      </c>
      <c r="MY26" s="15">
        <f>IF(38&lt;=$G26, MX26-MW26, "")</f>
        <v/>
      </c>
      <c r="MZ26" s="15">
        <f>IF(38&lt;=$G26, MV26-MY26, "")</f>
        <v/>
      </c>
      <c r="NA26" s="15">
        <f>IF(38&lt;=$G26, ROUND(MS26*$Q26, 2), "")</f>
        <v/>
      </c>
      <c r="NB26" s="15">
        <f>IF(38&lt;=$G26, MS26+NA26, "")</f>
        <v/>
      </c>
      <c r="NC26" s="15">
        <f>IF(38&lt;=$G26, MW26+NA26, "")</f>
        <v/>
      </c>
      <c r="ND26" s="15">
        <f>IF(38&lt;=$G26, ($G26-38)*$N26, "")</f>
        <v/>
      </c>
      <c r="NE26" s="15">
        <f>IF(39&lt;=$G26, MZ26, "")</f>
        <v/>
      </c>
      <c r="NF26" s="15">
        <f>IF(39&lt;=$G26, ROUND(NE26*$Q26, 2), "")</f>
        <v/>
      </c>
      <c r="NG26" s="15">
        <f>IF(39&lt;=$G26, $N26, "")</f>
        <v/>
      </c>
      <c r="NH26" s="15">
        <f>IF(39&lt;=$G26, NG26-NF26, "")</f>
        <v/>
      </c>
      <c r="NI26" s="15">
        <f>IF(39&lt;=$G26, NE26-NH26, "")</f>
        <v/>
      </c>
      <c r="NJ26" s="15">
        <f>IF(39&lt;=$G26, ROUND(NB26*$Q26, 2), "")</f>
        <v/>
      </c>
      <c r="NK26" s="15">
        <f>IF(39&lt;=$G26, NB26+NJ26, "")</f>
        <v/>
      </c>
      <c r="NL26" s="15">
        <f>IF(39&lt;=$G26, NF26+NJ26, "")</f>
        <v/>
      </c>
      <c r="NM26" s="15">
        <f>IF(39&lt;=$G26, ($G26-39)*$N26, "")</f>
        <v/>
      </c>
      <c r="NN26" s="15">
        <f>IF(40&lt;=$G26, NI26, "")</f>
        <v/>
      </c>
      <c r="NO26" s="15">
        <f>IF(40&lt;=$G26, ROUND(NN26*$Q26, 2), "")</f>
        <v/>
      </c>
      <c r="NP26" s="15">
        <f>IF(40&lt;=$G26, $N26, "")</f>
        <v/>
      </c>
      <c r="NQ26" s="15">
        <f>IF(40&lt;=$G26, NP26-NO26, "")</f>
        <v/>
      </c>
      <c r="NR26" s="15">
        <f>IF(40&lt;=$G26, NN26-NQ26, "")</f>
        <v/>
      </c>
      <c r="NS26" s="15">
        <f>IF(40&lt;=$G26, ROUND(NK26*$Q26, 2), "")</f>
        <v/>
      </c>
      <c r="NT26" s="15">
        <f>IF(40&lt;=$G26, NK26+NS26, "")</f>
        <v/>
      </c>
      <c r="NU26" s="15">
        <f>IF(40&lt;=$G26, NO26+NS26, "")</f>
        <v/>
      </c>
      <c r="NV26" s="15">
        <f>IF(40&lt;=$G26, ($G26-40)*$N26, "")</f>
        <v/>
      </c>
      <c r="NW26" s="15">
        <f>IF(41&lt;=$G26, NR26, "")</f>
        <v/>
      </c>
      <c r="NX26" s="15">
        <f>IF(41&lt;=$G26, ROUND(NW26*$Q26, 2), "")</f>
        <v/>
      </c>
      <c r="NY26" s="15">
        <f>IF(41&lt;=$G26, $N26, "")</f>
        <v/>
      </c>
      <c r="NZ26" s="15">
        <f>IF(41&lt;=$G26, NY26-NX26, "")</f>
        <v/>
      </c>
      <c r="OA26" s="15">
        <f>IF(41&lt;=$G26, NW26-NZ26, "")</f>
        <v/>
      </c>
      <c r="OB26" s="15">
        <f>IF(41&lt;=$G26, ROUND(NT26*$Q26, 2), "")</f>
        <v/>
      </c>
      <c r="OC26" s="15">
        <f>IF(41&lt;=$G26, NT26+OB26, "")</f>
        <v/>
      </c>
      <c r="OD26" s="15">
        <f>IF(41&lt;=$G26, NX26+OB26, "")</f>
        <v/>
      </c>
      <c r="OE26" s="15">
        <f>IF(41&lt;=$G26, ($G26-41)*$N26, "")</f>
        <v/>
      </c>
      <c r="OF26" s="15">
        <f>IF(42&lt;=$G26, OA26, "")</f>
        <v/>
      </c>
      <c r="OG26" s="15">
        <f>IF(42&lt;=$G26, ROUND(OF26*$Q26, 2), "")</f>
        <v/>
      </c>
      <c r="OH26" s="15">
        <f>IF(42&lt;=$G26, $N26, "")</f>
        <v/>
      </c>
      <c r="OI26" s="15">
        <f>IF(42&lt;=$G26, OH26-OG26, "")</f>
        <v/>
      </c>
      <c r="OJ26" s="15">
        <f>IF(42&lt;=$G26, OF26-OI26, "")</f>
        <v/>
      </c>
      <c r="OK26" s="15">
        <f>IF(42&lt;=$G26, ROUND(OC26*$Q26, 2), "")</f>
        <v/>
      </c>
      <c r="OL26" s="15">
        <f>IF(42&lt;=$G26, OC26+OK26, "")</f>
        <v/>
      </c>
      <c r="OM26" s="15">
        <f>IF(42&lt;=$G26, OG26+OK26, "")</f>
        <v/>
      </c>
      <c r="ON26" s="15">
        <f>IF(42&lt;=$G26, ($G26-42)*$N26, "")</f>
        <v/>
      </c>
      <c r="OO26" s="15">
        <f>IF(43&lt;=$G26, OJ26, "")</f>
        <v/>
      </c>
      <c r="OP26" s="15">
        <f>IF(43&lt;=$G26, ROUND(OO26*$Q26, 2), "")</f>
        <v/>
      </c>
      <c r="OQ26" s="15">
        <f>IF(43&lt;=$G26, $N26, "")</f>
        <v/>
      </c>
      <c r="OR26" s="15">
        <f>IF(43&lt;=$G26, OQ26-OP26, "")</f>
        <v/>
      </c>
      <c r="OS26" s="15">
        <f>IF(43&lt;=$G26, OO26-OR26, "")</f>
        <v/>
      </c>
      <c r="OT26" s="15">
        <f>IF(43&lt;=$G26, ROUND(OL26*$Q26, 2), "")</f>
        <v/>
      </c>
      <c r="OU26" s="15">
        <f>IF(43&lt;=$G26, OL26+OT26, "")</f>
        <v/>
      </c>
      <c r="OV26" s="15">
        <f>IF(43&lt;=$G26, OP26+OT26, "")</f>
        <v/>
      </c>
      <c r="OW26" s="15">
        <f>IF(43&lt;=$G26, ($G26-43)*$N26, "")</f>
        <v/>
      </c>
      <c r="OX26" s="15">
        <f>IF(44&lt;=$G26, OS26, "")</f>
        <v/>
      </c>
      <c r="OY26" s="15">
        <f>IF(44&lt;=$G26, ROUND(OX26*$Q26, 2), "")</f>
        <v/>
      </c>
      <c r="OZ26" s="15">
        <f>IF(44&lt;=$G26, $N26, "")</f>
        <v/>
      </c>
      <c r="PA26" s="15">
        <f>IF(44&lt;=$G26, OZ26-OY26, "")</f>
        <v/>
      </c>
      <c r="PB26" s="15">
        <f>IF(44&lt;=$G26, OX26-PA26, "")</f>
        <v/>
      </c>
      <c r="PC26" s="15">
        <f>IF(44&lt;=$G26, ROUND(OU26*$Q26, 2), "")</f>
        <v/>
      </c>
      <c r="PD26" s="15">
        <f>IF(44&lt;=$G26, OU26+PC26, "")</f>
        <v/>
      </c>
      <c r="PE26" s="15">
        <f>IF(44&lt;=$G26, OY26+PC26, "")</f>
        <v/>
      </c>
      <c r="PF26" s="15">
        <f>IF(44&lt;=$G26, ($G26-44)*$N26, "")</f>
        <v/>
      </c>
      <c r="PG26" s="15">
        <f>IF(45&lt;=$G26, PB26, "")</f>
        <v/>
      </c>
      <c r="PH26" s="15">
        <f>IF(45&lt;=$G26, ROUND(PG26*$Q26, 2), "")</f>
        <v/>
      </c>
      <c r="PI26" s="15">
        <f>IF(45&lt;=$G26, $N26, "")</f>
        <v/>
      </c>
      <c r="PJ26" s="15">
        <f>IF(45&lt;=$G26, PI26-PH26, "")</f>
        <v/>
      </c>
      <c r="PK26" s="15">
        <f>IF(45&lt;=$G26, PG26-PJ26, "")</f>
        <v/>
      </c>
      <c r="PL26" s="15">
        <f>IF(45&lt;=$G26, ROUND(PD26*$Q26, 2), "")</f>
        <v/>
      </c>
      <c r="PM26" s="15">
        <f>IF(45&lt;=$G26, PD26+PL26, "")</f>
        <v/>
      </c>
      <c r="PN26" s="15">
        <f>IF(45&lt;=$G26, PH26+PL26, "")</f>
        <v/>
      </c>
      <c r="PO26" s="15">
        <f>IF(45&lt;=$G26, ($G26-45)*$N26, "")</f>
        <v/>
      </c>
      <c r="PP26" s="15">
        <f>IF(46&lt;=$G26, PK26, "")</f>
        <v/>
      </c>
      <c r="PQ26" s="15">
        <f>IF(46&lt;=$G26, ROUND(PP26*$Q26, 2), "")</f>
        <v/>
      </c>
      <c r="PR26" s="15">
        <f>IF(46&lt;=$G26, $N26, "")</f>
        <v/>
      </c>
      <c r="PS26" s="15">
        <f>IF(46&lt;=$G26, PR26-PQ26, "")</f>
        <v/>
      </c>
      <c r="PT26" s="15">
        <f>IF(46&lt;=$G26, PP26-PS26, "")</f>
        <v/>
      </c>
      <c r="PU26" s="15">
        <f>IF(46&lt;=$G26, ROUND(PM26*$Q26, 2), "")</f>
        <v/>
      </c>
      <c r="PV26" s="15">
        <f>IF(46&lt;=$G26, PM26+PU26, "")</f>
        <v/>
      </c>
      <c r="PW26" s="15">
        <f>IF(46&lt;=$G26, PQ26+PU26, "")</f>
        <v/>
      </c>
      <c r="PX26" s="15">
        <f>IF(46&lt;=$G26, ($G26-46)*$N26, "")</f>
        <v/>
      </c>
      <c r="PY26" s="15">
        <f>IF(47&lt;=$G26, PT26, "")</f>
        <v/>
      </c>
      <c r="PZ26" s="15">
        <f>IF(47&lt;=$G26, ROUND(PY26*$Q26, 2), "")</f>
        <v/>
      </c>
      <c r="QA26" s="15">
        <f>IF(47&lt;=$G26, $N26, "")</f>
        <v/>
      </c>
      <c r="QB26" s="15">
        <f>IF(47&lt;=$G26, QA26-PZ26, "")</f>
        <v/>
      </c>
      <c r="QC26" s="15">
        <f>IF(47&lt;=$G26, PY26-QB26, "")</f>
        <v/>
      </c>
      <c r="QD26" s="15">
        <f>IF(47&lt;=$G26, ROUND(PV26*$Q26, 2), "")</f>
        <v/>
      </c>
      <c r="QE26" s="15">
        <f>IF(47&lt;=$G26, PV26+QD26, "")</f>
        <v/>
      </c>
      <c r="QF26" s="15">
        <f>IF(47&lt;=$G26, PZ26+QD26, "")</f>
        <v/>
      </c>
      <c r="QG26" s="15">
        <f>IF(47&lt;=$G26, ($G26-47)*$N26, "")</f>
        <v/>
      </c>
      <c r="QH26" s="15">
        <f>IF(48&lt;=$G26, QC26, "")</f>
        <v/>
      </c>
      <c r="QI26" s="15">
        <f>IF(48&lt;=$G26, ROUND(QH26*$Q26, 2), "")</f>
        <v/>
      </c>
      <c r="QJ26" s="15">
        <f>IF(48&lt;=$G26, $N26, "")</f>
        <v/>
      </c>
      <c r="QK26" s="15">
        <f>IF(48&lt;=$G26, QJ26-QI26, "")</f>
        <v/>
      </c>
      <c r="QL26" s="15">
        <f>IF(48&lt;=$G26, QH26-QK26, "")</f>
        <v/>
      </c>
      <c r="QM26" s="15">
        <f>IF(48&lt;=$G26, ROUND(QE26*$Q26, 2), "")</f>
        <v/>
      </c>
      <c r="QN26" s="15">
        <f>IF(48&lt;=$G26, QE26+QM26, "")</f>
        <v/>
      </c>
      <c r="QO26" s="15">
        <f>IF(48&lt;=$G26, QI26+QM26, "")</f>
        <v/>
      </c>
      <c r="QP26" s="15">
        <f>IF(48&lt;=$G26, ($G26-48)*$N26, "")</f>
        <v/>
      </c>
    </row>
    <row r="27">
      <c r="A27" s="6" t="inlineStr">
        <is>
          <t>0546-0009</t>
        </is>
      </c>
      <c r="B27" s="7" t="inlineStr">
        <is>
          <t>Norma Elena Bonilla Lupio</t>
        </is>
      </c>
      <c r="C27" s="7" t="inlineStr">
        <is>
          <t>Ram 1200 Tradesman 2026</t>
        </is>
      </c>
      <c r="D27" s="6" t="inlineStr">
        <is>
          <t>ACTIVO</t>
        </is>
      </c>
      <c r="E27" s="6" t="inlineStr">
        <is>
          <t>2026-07-01</t>
        </is>
      </c>
      <c r="F27" s="6" t="inlineStr">
        <is>
          <t>2028-07-01</t>
        </is>
      </c>
      <c r="G27" s="8" t="n">
        <v>24</v>
      </c>
      <c r="H27" s="9" t="n">
        <v>364502.59</v>
      </c>
      <c r="I27" s="10" t="n">
        <v>0.2592</v>
      </c>
      <c r="J27" s="9">
        <f>ROUND(H27*I27, 2)</f>
        <v/>
      </c>
      <c r="K27" s="9">
        <f>ROUND(H27-J27, 2)</f>
        <v/>
      </c>
      <c r="L27" s="10" t="n">
        <v>0</v>
      </c>
      <c r="M27" s="9">
        <f>ROUND(H27*L27, 2)</f>
        <v/>
      </c>
      <c r="N27" s="9" t="n">
        <v>14147.07</v>
      </c>
      <c r="O27" s="10" t="n">
        <v>0.1</v>
      </c>
      <c r="P27" s="9">
        <f>ROUND(H27*O27, 2)</f>
        <v/>
      </c>
      <c r="Q27" s="11" t="n">
        <v>0.02597028</v>
      </c>
      <c r="R27" s="11">
        <f>RATE(G27, -N27, K27, -P27)</f>
        <v/>
      </c>
      <c r="S27" s="11">
        <f>ROUND(Q27*12, 8)</f>
        <v/>
      </c>
      <c r="T27" s="11">
        <f>ROUND(((1+Q27)^12)-1, 8)</f>
        <v/>
      </c>
      <c r="U27" s="9">
        <f>ROUND(PV(Q27, G27, 0, -P27), 2)</f>
        <v/>
      </c>
      <c r="V27" s="9">
        <f>SUMIF($AA$4:$QP$4, "Interes_Leasing", AA27:QP27)</f>
        <v/>
      </c>
      <c r="W27" s="9">
        <f>SUMIF($AA$4:$QP$4, "Interes_Residual", AA27:QP27)</f>
        <v/>
      </c>
      <c r="X27" s="9">
        <f>ROUND(V27+W27, 2)</f>
        <v/>
      </c>
      <c r="Y27" s="9">
        <f>ROUND((N27*G27+P27+M27)-K27, 2)</f>
        <v/>
      </c>
      <c r="Z27" s="10">
        <f>ROUND(Y27/K27, 4)</f>
        <v/>
      </c>
      <c r="AA27" s="9">
        <f>IF(1&lt;=$G27, $K27, "")</f>
        <v/>
      </c>
      <c r="AB27" s="9">
        <f>IF(1&lt;=$G27, ROUND(AA27*$Q27, 2), "")</f>
        <v/>
      </c>
      <c r="AC27" s="9">
        <f>IF(1&lt;=$G27, $N27, "")</f>
        <v/>
      </c>
      <c r="AD27" s="9">
        <f>IF(1&lt;=$G27, AC27-AB27, "")</f>
        <v/>
      </c>
      <c r="AE27" s="9">
        <f>IF(1&lt;=$G27, AA27-AD27, "")</f>
        <v/>
      </c>
      <c r="AF27" s="9">
        <f>IF(1&lt;=$G27, ROUND($U27*$Q27, 2), "")</f>
        <v/>
      </c>
      <c r="AG27" s="9">
        <f>IF(1&lt;=$G27, $U27+AF27, "")</f>
        <v/>
      </c>
      <c r="AH27" s="9">
        <f>IF(1&lt;=$G27, AB27+AF27, "")</f>
        <v/>
      </c>
      <c r="AI27" s="9">
        <f>IF(1&lt;=$G27, ($G27-1)*$N27, "")</f>
        <v/>
      </c>
      <c r="AJ27" s="9">
        <f>IF(2&lt;=$G27, AE27, "")</f>
        <v/>
      </c>
      <c r="AK27" s="9">
        <f>IF(2&lt;=$G27, ROUND(AJ27*$Q27, 2), "")</f>
        <v/>
      </c>
      <c r="AL27" s="9">
        <f>IF(2&lt;=$G27, $N27, "")</f>
        <v/>
      </c>
      <c r="AM27" s="9">
        <f>IF(2&lt;=$G27, AL27-AK27, "")</f>
        <v/>
      </c>
      <c r="AN27" s="9">
        <f>IF(2&lt;=$G27, AJ27-AM27, "")</f>
        <v/>
      </c>
      <c r="AO27" s="9">
        <f>IF(2&lt;=$G27, ROUND(AG27*$Q27, 2), "")</f>
        <v/>
      </c>
      <c r="AP27" s="9">
        <f>IF(2&lt;=$G27, AG27+AO27, "")</f>
        <v/>
      </c>
      <c r="AQ27" s="9">
        <f>IF(2&lt;=$G27, AK27+AO27, "")</f>
        <v/>
      </c>
      <c r="AR27" s="9">
        <f>IF(2&lt;=$G27, ($G27-2)*$N27, "")</f>
        <v/>
      </c>
      <c r="AS27" s="9">
        <f>IF(3&lt;=$G27, AN27, "")</f>
        <v/>
      </c>
      <c r="AT27" s="9">
        <f>IF(3&lt;=$G27, ROUND(AS27*$Q27, 2), "")</f>
        <v/>
      </c>
      <c r="AU27" s="9">
        <f>IF(3&lt;=$G27, $N27, "")</f>
        <v/>
      </c>
      <c r="AV27" s="9">
        <f>IF(3&lt;=$G27, AU27-AT27, "")</f>
        <v/>
      </c>
      <c r="AW27" s="9">
        <f>IF(3&lt;=$G27, AS27-AV27, "")</f>
        <v/>
      </c>
      <c r="AX27" s="9">
        <f>IF(3&lt;=$G27, ROUND(AP27*$Q27, 2), "")</f>
        <v/>
      </c>
      <c r="AY27" s="9">
        <f>IF(3&lt;=$G27, AP27+AX27, "")</f>
        <v/>
      </c>
      <c r="AZ27" s="9">
        <f>IF(3&lt;=$G27, AT27+AX27, "")</f>
        <v/>
      </c>
      <c r="BA27" s="9">
        <f>IF(3&lt;=$G27, ($G27-3)*$N27, "")</f>
        <v/>
      </c>
      <c r="BB27" s="9">
        <f>IF(4&lt;=$G27, AW27, "")</f>
        <v/>
      </c>
      <c r="BC27" s="9">
        <f>IF(4&lt;=$G27, ROUND(BB27*$Q27, 2), "")</f>
        <v/>
      </c>
      <c r="BD27" s="9">
        <f>IF(4&lt;=$G27, $N27, "")</f>
        <v/>
      </c>
      <c r="BE27" s="9">
        <f>IF(4&lt;=$G27, BD27-BC27, "")</f>
        <v/>
      </c>
      <c r="BF27" s="9">
        <f>IF(4&lt;=$G27, BB27-BE27, "")</f>
        <v/>
      </c>
      <c r="BG27" s="9">
        <f>IF(4&lt;=$G27, ROUND(AY27*$Q27, 2), "")</f>
        <v/>
      </c>
      <c r="BH27" s="9">
        <f>IF(4&lt;=$G27, AY27+BG27, "")</f>
        <v/>
      </c>
      <c r="BI27" s="9">
        <f>IF(4&lt;=$G27, BC27+BG27, "")</f>
        <v/>
      </c>
      <c r="BJ27" s="9">
        <f>IF(4&lt;=$G27, ($G27-4)*$N27, "")</f>
        <v/>
      </c>
      <c r="BK27" s="9">
        <f>IF(5&lt;=$G27, BF27, "")</f>
        <v/>
      </c>
      <c r="BL27" s="9">
        <f>IF(5&lt;=$G27, ROUND(BK27*$Q27, 2), "")</f>
        <v/>
      </c>
      <c r="BM27" s="9">
        <f>IF(5&lt;=$G27, $N27, "")</f>
        <v/>
      </c>
      <c r="BN27" s="9">
        <f>IF(5&lt;=$G27, BM27-BL27, "")</f>
        <v/>
      </c>
      <c r="BO27" s="9">
        <f>IF(5&lt;=$G27, BK27-BN27, "")</f>
        <v/>
      </c>
      <c r="BP27" s="9">
        <f>IF(5&lt;=$G27, ROUND(BH27*$Q27, 2), "")</f>
        <v/>
      </c>
      <c r="BQ27" s="9">
        <f>IF(5&lt;=$G27, BH27+BP27, "")</f>
        <v/>
      </c>
      <c r="BR27" s="9">
        <f>IF(5&lt;=$G27, BL27+BP27, "")</f>
        <v/>
      </c>
      <c r="BS27" s="9">
        <f>IF(5&lt;=$G27, ($G27-5)*$N27, "")</f>
        <v/>
      </c>
      <c r="BT27" s="9">
        <f>IF(6&lt;=$G27, BO27, "")</f>
        <v/>
      </c>
      <c r="BU27" s="9">
        <f>IF(6&lt;=$G27, ROUND(BT27*$Q27, 2), "")</f>
        <v/>
      </c>
      <c r="BV27" s="9">
        <f>IF(6&lt;=$G27, $N27, "")</f>
        <v/>
      </c>
      <c r="BW27" s="9">
        <f>IF(6&lt;=$G27, BV27-BU27, "")</f>
        <v/>
      </c>
      <c r="BX27" s="9">
        <f>IF(6&lt;=$G27, BT27-BW27, "")</f>
        <v/>
      </c>
      <c r="BY27" s="9">
        <f>IF(6&lt;=$G27, ROUND(BQ27*$Q27, 2), "")</f>
        <v/>
      </c>
      <c r="BZ27" s="9">
        <f>IF(6&lt;=$G27, BQ27+BY27, "")</f>
        <v/>
      </c>
      <c r="CA27" s="9">
        <f>IF(6&lt;=$G27, BU27+BY27, "")</f>
        <v/>
      </c>
      <c r="CB27" s="9">
        <f>IF(6&lt;=$G27, ($G27-6)*$N27, "")</f>
        <v/>
      </c>
      <c r="CC27" s="9">
        <f>IF(7&lt;=$G27, BX27, "")</f>
        <v/>
      </c>
      <c r="CD27" s="9">
        <f>IF(7&lt;=$G27, ROUND(CC27*$Q27, 2), "")</f>
        <v/>
      </c>
      <c r="CE27" s="9">
        <f>IF(7&lt;=$G27, $N27, "")</f>
        <v/>
      </c>
      <c r="CF27" s="9">
        <f>IF(7&lt;=$G27, CE27-CD27, "")</f>
        <v/>
      </c>
      <c r="CG27" s="9">
        <f>IF(7&lt;=$G27, CC27-CF27, "")</f>
        <v/>
      </c>
      <c r="CH27" s="9">
        <f>IF(7&lt;=$G27, ROUND(BZ27*$Q27, 2), "")</f>
        <v/>
      </c>
      <c r="CI27" s="9">
        <f>IF(7&lt;=$G27, BZ27+CH27, "")</f>
        <v/>
      </c>
      <c r="CJ27" s="9">
        <f>IF(7&lt;=$G27, CD27+CH27, "")</f>
        <v/>
      </c>
      <c r="CK27" s="9">
        <f>IF(7&lt;=$G27, ($G27-7)*$N27, "")</f>
        <v/>
      </c>
      <c r="CL27" s="9">
        <f>IF(8&lt;=$G27, CG27, "")</f>
        <v/>
      </c>
      <c r="CM27" s="9">
        <f>IF(8&lt;=$G27, ROUND(CL27*$Q27, 2), "")</f>
        <v/>
      </c>
      <c r="CN27" s="9">
        <f>IF(8&lt;=$G27, $N27, "")</f>
        <v/>
      </c>
      <c r="CO27" s="9">
        <f>IF(8&lt;=$G27, CN27-CM27, "")</f>
        <v/>
      </c>
      <c r="CP27" s="9">
        <f>IF(8&lt;=$G27, CL27-CO27, "")</f>
        <v/>
      </c>
      <c r="CQ27" s="9">
        <f>IF(8&lt;=$G27, ROUND(CI27*$Q27, 2), "")</f>
        <v/>
      </c>
      <c r="CR27" s="9">
        <f>IF(8&lt;=$G27, CI27+CQ27, "")</f>
        <v/>
      </c>
      <c r="CS27" s="9">
        <f>IF(8&lt;=$G27, CM27+CQ27, "")</f>
        <v/>
      </c>
      <c r="CT27" s="9">
        <f>IF(8&lt;=$G27, ($G27-8)*$N27, "")</f>
        <v/>
      </c>
      <c r="CU27" s="9">
        <f>IF(9&lt;=$G27, CP27, "")</f>
        <v/>
      </c>
      <c r="CV27" s="9">
        <f>IF(9&lt;=$G27, ROUND(CU27*$Q27, 2), "")</f>
        <v/>
      </c>
      <c r="CW27" s="9">
        <f>IF(9&lt;=$G27, $N27, "")</f>
        <v/>
      </c>
      <c r="CX27" s="9">
        <f>IF(9&lt;=$G27, CW27-CV27, "")</f>
        <v/>
      </c>
      <c r="CY27" s="9">
        <f>IF(9&lt;=$G27, CU27-CX27, "")</f>
        <v/>
      </c>
      <c r="CZ27" s="9">
        <f>IF(9&lt;=$G27, ROUND(CR27*$Q27, 2), "")</f>
        <v/>
      </c>
      <c r="DA27" s="9">
        <f>IF(9&lt;=$G27, CR27+CZ27, "")</f>
        <v/>
      </c>
      <c r="DB27" s="9">
        <f>IF(9&lt;=$G27, CV27+CZ27, "")</f>
        <v/>
      </c>
      <c r="DC27" s="9">
        <f>IF(9&lt;=$G27, ($G27-9)*$N27, "")</f>
        <v/>
      </c>
      <c r="DD27" s="9">
        <f>IF(10&lt;=$G27, CY27, "")</f>
        <v/>
      </c>
      <c r="DE27" s="9">
        <f>IF(10&lt;=$G27, ROUND(DD27*$Q27, 2), "")</f>
        <v/>
      </c>
      <c r="DF27" s="9">
        <f>IF(10&lt;=$G27, $N27, "")</f>
        <v/>
      </c>
      <c r="DG27" s="9">
        <f>IF(10&lt;=$G27, DF27-DE27, "")</f>
        <v/>
      </c>
      <c r="DH27" s="9">
        <f>IF(10&lt;=$G27, DD27-DG27, "")</f>
        <v/>
      </c>
      <c r="DI27" s="9">
        <f>IF(10&lt;=$G27, ROUND(DA27*$Q27, 2), "")</f>
        <v/>
      </c>
      <c r="DJ27" s="9">
        <f>IF(10&lt;=$G27, DA27+DI27, "")</f>
        <v/>
      </c>
      <c r="DK27" s="9">
        <f>IF(10&lt;=$G27, DE27+DI27, "")</f>
        <v/>
      </c>
      <c r="DL27" s="9">
        <f>IF(10&lt;=$G27, ($G27-10)*$N27, "")</f>
        <v/>
      </c>
      <c r="DM27" s="9">
        <f>IF(11&lt;=$G27, DH27, "")</f>
        <v/>
      </c>
      <c r="DN27" s="9">
        <f>IF(11&lt;=$G27, ROUND(DM27*$Q27, 2), "")</f>
        <v/>
      </c>
      <c r="DO27" s="9">
        <f>IF(11&lt;=$G27, $N27, "")</f>
        <v/>
      </c>
      <c r="DP27" s="9">
        <f>IF(11&lt;=$G27, DO27-DN27, "")</f>
        <v/>
      </c>
      <c r="DQ27" s="9">
        <f>IF(11&lt;=$G27, DM27-DP27, "")</f>
        <v/>
      </c>
      <c r="DR27" s="9">
        <f>IF(11&lt;=$G27, ROUND(DJ27*$Q27, 2), "")</f>
        <v/>
      </c>
      <c r="DS27" s="9">
        <f>IF(11&lt;=$G27, DJ27+DR27, "")</f>
        <v/>
      </c>
      <c r="DT27" s="9">
        <f>IF(11&lt;=$G27, DN27+DR27, "")</f>
        <v/>
      </c>
      <c r="DU27" s="9">
        <f>IF(11&lt;=$G27, ($G27-11)*$N27, "")</f>
        <v/>
      </c>
      <c r="DV27" s="9">
        <f>IF(12&lt;=$G27, DQ27, "")</f>
        <v/>
      </c>
      <c r="DW27" s="9">
        <f>IF(12&lt;=$G27, ROUND(DV27*$Q27, 2), "")</f>
        <v/>
      </c>
      <c r="DX27" s="9">
        <f>IF(12&lt;=$G27, $N27, "")</f>
        <v/>
      </c>
      <c r="DY27" s="9">
        <f>IF(12&lt;=$G27, DX27-DW27, "")</f>
        <v/>
      </c>
      <c r="DZ27" s="9">
        <f>IF(12&lt;=$G27, DV27-DY27, "")</f>
        <v/>
      </c>
      <c r="EA27" s="9">
        <f>IF(12&lt;=$G27, ROUND(DS27*$Q27, 2), "")</f>
        <v/>
      </c>
      <c r="EB27" s="9">
        <f>IF(12&lt;=$G27, DS27+EA27, "")</f>
        <v/>
      </c>
      <c r="EC27" s="9">
        <f>IF(12&lt;=$G27, DW27+EA27, "")</f>
        <v/>
      </c>
      <c r="ED27" s="9">
        <f>IF(12&lt;=$G27, ($G27-12)*$N27, "")</f>
        <v/>
      </c>
      <c r="EE27" s="9">
        <f>IF(13&lt;=$G27, DZ27, "")</f>
        <v/>
      </c>
      <c r="EF27" s="9">
        <f>IF(13&lt;=$G27, ROUND(EE27*$Q27, 2), "")</f>
        <v/>
      </c>
      <c r="EG27" s="9">
        <f>IF(13&lt;=$G27, $N27, "")</f>
        <v/>
      </c>
      <c r="EH27" s="9">
        <f>IF(13&lt;=$G27, EG27-EF27, "")</f>
        <v/>
      </c>
      <c r="EI27" s="9">
        <f>IF(13&lt;=$G27, EE27-EH27, "")</f>
        <v/>
      </c>
      <c r="EJ27" s="9">
        <f>IF(13&lt;=$G27, ROUND(EB27*$Q27, 2), "")</f>
        <v/>
      </c>
      <c r="EK27" s="9">
        <f>IF(13&lt;=$G27, EB27+EJ27, "")</f>
        <v/>
      </c>
      <c r="EL27" s="9">
        <f>IF(13&lt;=$G27, EF27+EJ27, "")</f>
        <v/>
      </c>
      <c r="EM27" s="9">
        <f>IF(13&lt;=$G27, ($G27-13)*$N27, "")</f>
        <v/>
      </c>
      <c r="EN27" s="9">
        <f>IF(14&lt;=$G27, EI27, "")</f>
        <v/>
      </c>
      <c r="EO27" s="9">
        <f>IF(14&lt;=$G27, ROUND(EN27*$Q27, 2), "")</f>
        <v/>
      </c>
      <c r="EP27" s="9">
        <f>IF(14&lt;=$G27, $N27, "")</f>
        <v/>
      </c>
      <c r="EQ27" s="9">
        <f>IF(14&lt;=$G27, EP27-EO27, "")</f>
        <v/>
      </c>
      <c r="ER27" s="9">
        <f>IF(14&lt;=$G27, EN27-EQ27, "")</f>
        <v/>
      </c>
      <c r="ES27" s="9">
        <f>IF(14&lt;=$G27, ROUND(EK27*$Q27, 2), "")</f>
        <v/>
      </c>
      <c r="ET27" s="9">
        <f>IF(14&lt;=$G27, EK27+ES27, "")</f>
        <v/>
      </c>
      <c r="EU27" s="9">
        <f>IF(14&lt;=$G27, EO27+ES27, "")</f>
        <v/>
      </c>
      <c r="EV27" s="9">
        <f>IF(14&lt;=$G27, ($G27-14)*$N27, "")</f>
        <v/>
      </c>
      <c r="EW27" s="9">
        <f>IF(15&lt;=$G27, ER27, "")</f>
        <v/>
      </c>
      <c r="EX27" s="9">
        <f>IF(15&lt;=$G27, ROUND(EW27*$Q27, 2), "")</f>
        <v/>
      </c>
      <c r="EY27" s="9">
        <f>IF(15&lt;=$G27, $N27, "")</f>
        <v/>
      </c>
      <c r="EZ27" s="9">
        <f>IF(15&lt;=$G27, EY27-EX27, "")</f>
        <v/>
      </c>
      <c r="FA27" s="9">
        <f>IF(15&lt;=$G27, EW27-EZ27, "")</f>
        <v/>
      </c>
      <c r="FB27" s="9">
        <f>IF(15&lt;=$G27, ROUND(ET27*$Q27, 2), "")</f>
        <v/>
      </c>
      <c r="FC27" s="9">
        <f>IF(15&lt;=$G27, ET27+FB27, "")</f>
        <v/>
      </c>
      <c r="FD27" s="9">
        <f>IF(15&lt;=$G27, EX27+FB27, "")</f>
        <v/>
      </c>
      <c r="FE27" s="9">
        <f>IF(15&lt;=$G27, ($G27-15)*$N27, "")</f>
        <v/>
      </c>
      <c r="FF27" s="9">
        <f>IF(16&lt;=$G27, FA27, "")</f>
        <v/>
      </c>
      <c r="FG27" s="9">
        <f>IF(16&lt;=$G27, ROUND(FF27*$Q27, 2), "")</f>
        <v/>
      </c>
      <c r="FH27" s="9">
        <f>IF(16&lt;=$G27, $N27, "")</f>
        <v/>
      </c>
      <c r="FI27" s="9">
        <f>IF(16&lt;=$G27, FH27-FG27, "")</f>
        <v/>
      </c>
      <c r="FJ27" s="9">
        <f>IF(16&lt;=$G27, FF27-FI27, "")</f>
        <v/>
      </c>
      <c r="FK27" s="9">
        <f>IF(16&lt;=$G27, ROUND(FC27*$Q27, 2), "")</f>
        <v/>
      </c>
      <c r="FL27" s="9">
        <f>IF(16&lt;=$G27, FC27+FK27, "")</f>
        <v/>
      </c>
      <c r="FM27" s="9">
        <f>IF(16&lt;=$G27, FG27+FK27, "")</f>
        <v/>
      </c>
      <c r="FN27" s="9">
        <f>IF(16&lt;=$G27, ($G27-16)*$N27, "")</f>
        <v/>
      </c>
      <c r="FO27" s="9">
        <f>IF(17&lt;=$G27, FJ27, "")</f>
        <v/>
      </c>
      <c r="FP27" s="9">
        <f>IF(17&lt;=$G27, ROUND(FO27*$Q27, 2), "")</f>
        <v/>
      </c>
      <c r="FQ27" s="9">
        <f>IF(17&lt;=$G27, $N27, "")</f>
        <v/>
      </c>
      <c r="FR27" s="9">
        <f>IF(17&lt;=$G27, FQ27-FP27, "")</f>
        <v/>
      </c>
      <c r="FS27" s="9">
        <f>IF(17&lt;=$G27, FO27-FR27, "")</f>
        <v/>
      </c>
      <c r="FT27" s="9">
        <f>IF(17&lt;=$G27, ROUND(FL27*$Q27, 2), "")</f>
        <v/>
      </c>
      <c r="FU27" s="9">
        <f>IF(17&lt;=$G27, FL27+FT27, "")</f>
        <v/>
      </c>
      <c r="FV27" s="9">
        <f>IF(17&lt;=$G27, FP27+FT27, "")</f>
        <v/>
      </c>
      <c r="FW27" s="9">
        <f>IF(17&lt;=$G27, ($G27-17)*$N27, "")</f>
        <v/>
      </c>
      <c r="FX27" s="9">
        <f>IF(18&lt;=$G27, FS27, "")</f>
        <v/>
      </c>
      <c r="FY27" s="9">
        <f>IF(18&lt;=$G27, ROUND(FX27*$Q27, 2), "")</f>
        <v/>
      </c>
      <c r="FZ27" s="9">
        <f>IF(18&lt;=$G27, $N27, "")</f>
        <v/>
      </c>
      <c r="GA27" s="9">
        <f>IF(18&lt;=$G27, FZ27-FY27, "")</f>
        <v/>
      </c>
      <c r="GB27" s="9">
        <f>IF(18&lt;=$G27, FX27-GA27, "")</f>
        <v/>
      </c>
      <c r="GC27" s="9">
        <f>IF(18&lt;=$G27, ROUND(FU27*$Q27, 2), "")</f>
        <v/>
      </c>
      <c r="GD27" s="9">
        <f>IF(18&lt;=$G27, FU27+GC27, "")</f>
        <v/>
      </c>
      <c r="GE27" s="9">
        <f>IF(18&lt;=$G27, FY27+GC27, "")</f>
        <v/>
      </c>
      <c r="GF27" s="9">
        <f>IF(18&lt;=$G27, ($G27-18)*$N27, "")</f>
        <v/>
      </c>
      <c r="GG27" s="9">
        <f>IF(19&lt;=$G27, GB27, "")</f>
        <v/>
      </c>
      <c r="GH27" s="9">
        <f>IF(19&lt;=$G27, ROUND(GG27*$Q27, 2), "")</f>
        <v/>
      </c>
      <c r="GI27" s="9">
        <f>IF(19&lt;=$G27, $N27, "")</f>
        <v/>
      </c>
      <c r="GJ27" s="9">
        <f>IF(19&lt;=$G27, GI27-GH27, "")</f>
        <v/>
      </c>
      <c r="GK27" s="9">
        <f>IF(19&lt;=$G27, GG27-GJ27, "")</f>
        <v/>
      </c>
      <c r="GL27" s="9">
        <f>IF(19&lt;=$G27, ROUND(GD27*$Q27, 2), "")</f>
        <v/>
      </c>
      <c r="GM27" s="9">
        <f>IF(19&lt;=$G27, GD27+GL27, "")</f>
        <v/>
      </c>
      <c r="GN27" s="9">
        <f>IF(19&lt;=$G27, GH27+GL27, "")</f>
        <v/>
      </c>
      <c r="GO27" s="9">
        <f>IF(19&lt;=$G27, ($G27-19)*$N27, "")</f>
        <v/>
      </c>
      <c r="GP27" s="9">
        <f>IF(20&lt;=$G27, GK27, "")</f>
        <v/>
      </c>
      <c r="GQ27" s="9">
        <f>IF(20&lt;=$G27, ROUND(GP27*$Q27, 2), "")</f>
        <v/>
      </c>
      <c r="GR27" s="9">
        <f>IF(20&lt;=$G27, $N27, "")</f>
        <v/>
      </c>
      <c r="GS27" s="9">
        <f>IF(20&lt;=$G27, GR27-GQ27, "")</f>
        <v/>
      </c>
      <c r="GT27" s="9">
        <f>IF(20&lt;=$G27, GP27-GS27, "")</f>
        <v/>
      </c>
      <c r="GU27" s="9">
        <f>IF(20&lt;=$G27, ROUND(GM27*$Q27, 2), "")</f>
        <v/>
      </c>
      <c r="GV27" s="9">
        <f>IF(20&lt;=$G27, GM27+GU27, "")</f>
        <v/>
      </c>
      <c r="GW27" s="9">
        <f>IF(20&lt;=$G27, GQ27+GU27, "")</f>
        <v/>
      </c>
      <c r="GX27" s="9">
        <f>IF(20&lt;=$G27, ($G27-20)*$N27, "")</f>
        <v/>
      </c>
      <c r="GY27" s="9">
        <f>IF(21&lt;=$G27, GT27, "")</f>
        <v/>
      </c>
      <c r="GZ27" s="9">
        <f>IF(21&lt;=$G27, ROUND(GY27*$Q27, 2), "")</f>
        <v/>
      </c>
      <c r="HA27" s="9">
        <f>IF(21&lt;=$G27, $N27, "")</f>
        <v/>
      </c>
      <c r="HB27" s="9">
        <f>IF(21&lt;=$G27, HA27-GZ27, "")</f>
        <v/>
      </c>
      <c r="HC27" s="9">
        <f>IF(21&lt;=$G27, GY27-HB27, "")</f>
        <v/>
      </c>
      <c r="HD27" s="9">
        <f>IF(21&lt;=$G27, ROUND(GV27*$Q27, 2), "")</f>
        <v/>
      </c>
      <c r="HE27" s="9">
        <f>IF(21&lt;=$G27, GV27+HD27, "")</f>
        <v/>
      </c>
      <c r="HF27" s="9">
        <f>IF(21&lt;=$G27, GZ27+HD27, "")</f>
        <v/>
      </c>
      <c r="HG27" s="9">
        <f>IF(21&lt;=$G27, ($G27-21)*$N27, "")</f>
        <v/>
      </c>
      <c r="HH27" s="9">
        <f>IF(22&lt;=$G27, HC27, "")</f>
        <v/>
      </c>
      <c r="HI27" s="9">
        <f>IF(22&lt;=$G27, ROUND(HH27*$Q27, 2), "")</f>
        <v/>
      </c>
      <c r="HJ27" s="9">
        <f>IF(22&lt;=$G27, $N27, "")</f>
        <v/>
      </c>
      <c r="HK27" s="9">
        <f>IF(22&lt;=$G27, HJ27-HI27, "")</f>
        <v/>
      </c>
      <c r="HL27" s="9">
        <f>IF(22&lt;=$G27, HH27-HK27, "")</f>
        <v/>
      </c>
      <c r="HM27" s="9">
        <f>IF(22&lt;=$G27, ROUND(HE27*$Q27, 2), "")</f>
        <v/>
      </c>
      <c r="HN27" s="9">
        <f>IF(22&lt;=$G27, HE27+HM27, "")</f>
        <v/>
      </c>
      <c r="HO27" s="9">
        <f>IF(22&lt;=$G27, HI27+HM27, "")</f>
        <v/>
      </c>
      <c r="HP27" s="9">
        <f>IF(22&lt;=$G27, ($G27-22)*$N27, "")</f>
        <v/>
      </c>
      <c r="HQ27" s="9">
        <f>IF(23&lt;=$G27, HL27, "")</f>
        <v/>
      </c>
      <c r="HR27" s="9">
        <f>IF(23&lt;=$G27, ROUND(HQ27*$Q27, 2), "")</f>
        <v/>
      </c>
      <c r="HS27" s="9">
        <f>IF(23&lt;=$G27, $N27, "")</f>
        <v/>
      </c>
      <c r="HT27" s="9">
        <f>IF(23&lt;=$G27, HS27-HR27, "")</f>
        <v/>
      </c>
      <c r="HU27" s="9">
        <f>IF(23&lt;=$G27, HQ27-HT27, "")</f>
        <v/>
      </c>
      <c r="HV27" s="9">
        <f>IF(23&lt;=$G27, ROUND(HN27*$Q27, 2), "")</f>
        <v/>
      </c>
      <c r="HW27" s="9">
        <f>IF(23&lt;=$G27, HN27+HV27, "")</f>
        <v/>
      </c>
      <c r="HX27" s="9">
        <f>IF(23&lt;=$G27, HR27+HV27, "")</f>
        <v/>
      </c>
      <c r="HY27" s="9">
        <f>IF(23&lt;=$G27, ($G27-23)*$N27, "")</f>
        <v/>
      </c>
      <c r="HZ27" s="9">
        <f>IF(24&lt;=$G27, HU27, "")</f>
        <v/>
      </c>
      <c r="IA27" s="9">
        <f>IF(24&lt;=$G27, ROUND(HZ27*$Q27, 2), "")</f>
        <v/>
      </c>
      <c r="IB27" s="9">
        <f>IF(24&lt;=$G27, $N27, "")</f>
        <v/>
      </c>
      <c r="IC27" s="9">
        <f>IF(24&lt;=$G27, IB27-IA27, "")</f>
        <v/>
      </c>
      <c r="ID27" s="9">
        <f>IF(24&lt;=$G27, HZ27-IC27, "")</f>
        <v/>
      </c>
      <c r="IE27" s="9">
        <f>IF(24&lt;=$G27, ROUND(HW27*$Q27, 2), "")</f>
        <v/>
      </c>
      <c r="IF27" s="9">
        <f>IF(24&lt;=$G27, HW27+IE27, "")</f>
        <v/>
      </c>
      <c r="IG27" s="9">
        <f>IF(24&lt;=$G27, IA27+IE27, "")</f>
        <v/>
      </c>
      <c r="IH27" s="9">
        <f>IF(24&lt;=$G27, ($G27-24)*$N27, "")</f>
        <v/>
      </c>
      <c r="II27" s="9">
        <f>IF(25&lt;=$G27, ID27, "")</f>
        <v/>
      </c>
      <c r="IJ27" s="9">
        <f>IF(25&lt;=$G27, ROUND(II27*$Q27, 2), "")</f>
        <v/>
      </c>
      <c r="IK27" s="9">
        <f>IF(25&lt;=$G27, $N27, "")</f>
        <v/>
      </c>
      <c r="IL27" s="9">
        <f>IF(25&lt;=$G27, IK27-IJ27, "")</f>
        <v/>
      </c>
      <c r="IM27" s="9">
        <f>IF(25&lt;=$G27, II27-IL27, "")</f>
        <v/>
      </c>
      <c r="IN27" s="9">
        <f>IF(25&lt;=$G27, ROUND(IF27*$Q27, 2), "")</f>
        <v/>
      </c>
      <c r="IO27" s="9">
        <f>IF(25&lt;=$G27, IF27+IN27, "")</f>
        <v/>
      </c>
      <c r="IP27" s="9">
        <f>IF(25&lt;=$G27, IJ27+IN27, "")</f>
        <v/>
      </c>
      <c r="IQ27" s="9">
        <f>IF(25&lt;=$G27, ($G27-25)*$N27, "")</f>
        <v/>
      </c>
      <c r="IR27" s="9">
        <f>IF(26&lt;=$G27, IM27, "")</f>
        <v/>
      </c>
      <c r="IS27" s="9">
        <f>IF(26&lt;=$G27, ROUND(IR27*$Q27, 2), "")</f>
        <v/>
      </c>
      <c r="IT27" s="9">
        <f>IF(26&lt;=$G27, $N27, "")</f>
        <v/>
      </c>
      <c r="IU27" s="9">
        <f>IF(26&lt;=$G27, IT27-IS27, "")</f>
        <v/>
      </c>
      <c r="IV27" s="9">
        <f>IF(26&lt;=$G27, IR27-IU27, "")</f>
        <v/>
      </c>
      <c r="IW27" s="9">
        <f>IF(26&lt;=$G27, ROUND(IO27*$Q27, 2), "")</f>
        <v/>
      </c>
      <c r="IX27" s="9">
        <f>IF(26&lt;=$G27, IO27+IW27, "")</f>
        <v/>
      </c>
      <c r="IY27" s="9">
        <f>IF(26&lt;=$G27, IS27+IW27, "")</f>
        <v/>
      </c>
      <c r="IZ27" s="9">
        <f>IF(26&lt;=$G27, ($G27-26)*$N27, "")</f>
        <v/>
      </c>
      <c r="JA27" s="9">
        <f>IF(27&lt;=$G27, IV27, "")</f>
        <v/>
      </c>
      <c r="JB27" s="9">
        <f>IF(27&lt;=$G27, ROUND(JA27*$Q27, 2), "")</f>
        <v/>
      </c>
      <c r="JC27" s="9">
        <f>IF(27&lt;=$G27, $N27, "")</f>
        <v/>
      </c>
      <c r="JD27" s="9">
        <f>IF(27&lt;=$G27, JC27-JB27, "")</f>
        <v/>
      </c>
      <c r="JE27" s="9">
        <f>IF(27&lt;=$G27, JA27-JD27, "")</f>
        <v/>
      </c>
      <c r="JF27" s="9">
        <f>IF(27&lt;=$G27, ROUND(IX27*$Q27, 2), "")</f>
        <v/>
      </c>
      <c r="JG27" s="9">
        <f>IF(27&lt;=$G27, IX27+JF27, "")</f>
        <v/>
      </c>
      <c r="JH27" s="9">
        <f>IF(27&lt;=$G27, JB27+JF27, "")</f>
        <v/>
      </c>
      <c r="JI27" s="9">
        <f>IF(27&lt;=$G27, ($G27-27)*$N27, "")</f>
        <v/>
      </c>
      <c r="JJ27" s="9">
        <f>IF(28&lt;=$G27, JE27, "")</f>
        <v/>
      </c>
      <c r="JK27" s="9">
        <f>IF(28&lt;=$G27, ROUND(JJ27*$Q27, 2), "")</f>
        <v/>
      </c>
      <c r="JL27" s="9">
        <f>IF(28&lt;=$G27, $N27, "")</f>
        <v/>
      </c>
      <c r="JM27" s="9">
        <f>IF(28&lt;=$G27, JL27-JK27, "")</f>
        <v/>
      </c>
      <c r="JN27" s="9">
        <f>IF(28&lt;=$G27, JJ27-JM27, "")</f>
        <v/>
      </c>
      <c r="JO27" s="9">
        <f>IF(28&lt;=$G27, ROUND(JG27*$Q27, 2), "")</f>
        <v/>
      </c>
      <c r="JP27" s="9">
        <f>IF(28&lt;=$G27, JG27+JO27, "")</f>
        <v/>
      </c>
      <c r="JQ27" s="9">
        <f>IF(28&lt;=$G27, JK27+JO27, "")</f>
        <v/>
      </c>
      <c r="JR27" s="9">
        <f>IF(28&lt;=$G27, ($G27-28)*$N27, "")</f>
        <v/>
      </c>
      <c r="JS27" s="9">
        <f>IF(29&lt;=$G27, JN27, "")</f>
        <v/>
      </c>
      <c r="JT27" s="9">
        <f>IF(29&lt;=$G27, ROUND(JS27*$Q27, 2), "")</f>
        <v/>
      </c>
      <c r="JU27" s="9">
        <f>IF(29&lt;=$G27, $N27, "")</f>
        <v/>
      </c>
      <c r="JV27" s="9">
        <f>IF(29&lt;=$G27, JU27-JT27, "")</f>
        <v/>
      </c>
      <c r="JW27" s="9">
        <f>IF(29&lt;=$G27, JS27-JV27, "")</f>
        <v/>
      </c>
      <c r="JX27" s="9">
        <f>IF(29&lt;=$G27, ROUND(JP27*$Q27, 2), "")</f>
        <v/>
      </c>
      <c r="JY27" s="9">
        <f>IF(29&lt;=$G27, JP27+JX27, "")</f>
        <v/>
      </c>
      <c r="JZ27" s="9">
        <f>IF(29&lt;=$G27, JT27+JX27, "")</f>
        <v/>
      </c>
      <c r="KA27" s="9">
        <f>IF(29&lt;=$G27, ($G27-29)*$N27, "")</f>
        <v/>
      </c>
      <c r="KB27" s="9">
        <f>IF(30&lt;=$G27, JW27, "")</f>
        <v/>
      </c>
      <c r="KC27" s="9">
        <f>IF(30&lt;=$G27, ROUND(KB27*$Q27, 2), "")</f>
        <v/>
      </c>
      <c r="KD27" s="9">
        <f>IF(30&lt;=$G27, $N27, "")</f>
        <v/>
      </c>
      <c r="KE27" s="9">
        <f>IF(30&lt;=$G27, KD27-KC27, "")</f>
        <v/>
      </c>
      <c r="KF27" s="9">
        <f>IF(30&lt;=$G27, KB27-KE27, "")</f>
        <v/>
      </c>
      <c r="KG27" s="9">
        <f>IF(30&lt;=$G27, ROUND(JY27*$Q27, 2), "")</f>
        <v/>
      </c>
      <c r="KH27" s="9">
        <f>IF(30&lt;=$G27, JY27+KG27, "")</f>
        <v/>
      </c>
      <c r="KI27" s="9">
        <f>IF(30&lt;=$G27, KC27+KG27, "")</f>
        <v/>
      </c>
      <c r="KJ27" s="9">
        <f>IF(30&lt;=$G27, ($G27-30)*$N27, "")</f>
        <v/>
      </c>
      <c r="KK27" s="9">
        <f>IF(31&lt;=$G27, KF27, "")</f>
        <v/>
      </c>
      <c r="KL27" s="9">
        <f>IF(31&lt;=$G27, ROUND(KK27*$Q27, 2), "")</f>
        <v/>
      </c>
      <c r="KM27" s="9">
        <f>IF(31&lt;=$G27, $N27, "")</f>
        <v/>
      </c>
      <c r="KN27" s="9">
        <f>IF(31&lt;=$G27, KM27-KL27, "")</f>
        <v/>
      </c>
      <c r="KO27" s="9">
        <f>IF(31&lt;=$G27, KK27-KN27, "")</f>
        <v/>
      </c>
      <c r="KP27" s="9">
        <f>IF(31&lt;=$G27, ROUND(KH27*$Q27, 2), "")</f>
        <v/>
      </c>
      <c r="KQ27" s="9">
        <f>IF(31&lt;=$G27, KH27+KP27, "")</f>
        <v/>
      </c>
      <c r="KR27" s="9">
        <f>IF(31&lt;=$G27, KL27+KP27, "")</f>
        <v/>
      </c>
      <c r="KS27" s="9">
        <f>IF(31&lt;=$G27, ($G27-31)*$N27, "")</f>
        <v/>
      </c>
      <c r="KT27" s="9">
        <f>IF(32&lt;=$G27, KO27, "")</f>
        <v/>
      </c>
      <c r="KU27" s="9">
        <f>IF(32&lt;=$G27, ROUND(KT27*$Q27, 2), "")</f>
        <v/>
      </c>
      <c r="KV27" s="9">
        <f>IF(32&lt;=$G27, $N27, "")</f>
        <v/>
      </c>
      <c r="KW27" s="9">
        <f>IF(32&lt;=$G27, KV27-KU27, "")</f>
        <v/>
      </c>
      <c r="KX27" s="9">
        <f>IF(32&lt;=$G27, KT27-KW27, "")</f>
        <v/>
      </c>
      <c r="KY27" s="9">
        <f>IF(32&lt;=$G27, ROUND(KQ27*$Q27, 2), "")</f>
        <v/>
      </c>
      <c r="KZ27" s="9">
        <f>IF(32&lt;=$G27, KQ27+KY27, "")</f>
        <v/>
      </c>
      <c r="LA27" s="9">
        <f>IF(32&lt;=$G27, KU27+KY27, "")</f>
        <v/>
      </c>
      <c r="LB27" s="9">
        <f>IF(32&lt;=$G27, ($G27-32)*$N27, "")</f>
        <v/>
      </c>
      <c r="LC27" s="9">
        <f>IF(33&lt;=$G27, KX27, "")</f>
        <v/>
      </c>
      <c r="LD27" s="9">
        <f>IF(33&lt;=$G27, ROUND(LC27*$Q27, 2), "")</f>
        <v/>
      </c>
      <c r="LE27" s="9">
        <f>IF(33&lt;=$G27, $N27, "")</f>
        <v/>
      </c>
      <c r="LF27" s="9">
        <f>IF(33&lt;=$G27, LE27-LD27, "")</f>
        <v/>
      </c>
      <c r="LG27" s="9">
        <f>IF(33&lt;=$G27, LC27-LF27, "")</f>
        <v/>
      </c>
      <c r="LH27" s="9">
        <f>IF(33&lt;=$G27, ROUND(KZ27*$Q27, 2), "")</f>
        <v/>
      </c>
      <c r="LI27" s="9">
        <f>IF(33&lt;=$G27, KZ27+LH27, "")</f>
        <v/>
      </c>
      <c r="LJ27" s="9">
        <f>IF(33&lt;=$G27, LD27+LH27, "")</f>
        <v/>
      </c>
      <c r="LK27" s="9">
        <f>IF(33&lt;=$G27, ($G27-33)*$N27, "")</f>
        <v/>
      </c>
      <c r="LL27" s="9">
        <f>IF(34&lt;=$G27, LG27, "")</f>
        <v/>
      </c>
      <c r="LM27" s="9">
        <f>IF(34&lt;=$G27, ROUND(LL27*$Q27, 2), "")</f>
        <v/>
      </c>
      <c r="LN27" s="9">
        <f>IF(34&lt;=$G27, $N27, "")</f>
        <v/>
      </c>
      <c r="LO27" s="9">
        <f>IF(34&lt;=$G27, LN27-LM27, "")</f>
        <v/>
      </c>
      <c r="LP27" s="9">
        <f>IF(34&lt;=$G27, LL27-LO27, "")</f>
        <v/>
      </c>
      <c r="LQ27" s="9">
        <f>IF(34&lt;=$G27, ROUND(LI27*$Q27, 2), "")</f>
        <v/>
      </c>
      <c r="LR27" s="9">
        <f>IF(34&lt;=$G27, LI27+LQ27, "")</f>
        <v/>
      </c>
      <c r="LS27" s="9">
        <f>IF(34&lt;=$G27, LM27+LQ27, "")</f>
        <v/>
      </c>
      <c r="LT27" s="9">
        <f>IF(34&lt;=$G27, ($G27-34)*$N27, "")</f>
        <v/>
      </c>
      <c r="LU27" s="9">
        <f>IF(35&lt;=$G27, LP27, "")</f>
        <v/>
      </c>
      <c r="LV27" s="9">
        <f>IF(35&lt;=$G27, ROUND(LU27*$Q27, 2), "")</f>
        <v/>
      </c>
      <c r="LW27" s="9">
        <f>IF(35&lt;=$G27, $N27, "")</f>
        <v/>
      </c>
      <c r="LX27" s="9">
        <f>IF(35&lt;=$G27, LW27-LV27, "")</f>
        <v/>
      </c>
      <c r="LY27" s="9">
        <f>IF(35&lt;=$G27, LU27-LX27, "")</f>
        <v/>
      </c>
      <c r="LZ27" s="9">
        <f>IF(35&lt;=$G27, ROUND(LR27*$Q27, 2), "")</f>
        <v/>
      </c>
      <c r="MA27" s="9">
        <f>IF(35&lt;=$G27, LR27+LZ27, "")</f>
        <v/>
      </c>
      <c r="MB27" s="9">
        <f>IF(35&lt;=$G27, LV27+LZ27, "")</f>
        <v/>
      </c>
      <c r="MC27" s="9">
        <f>IF(35&lt;=$G27, ($G27-35)*$N27, "")</f>
        <v/>
      </c>
      <c r="MD27" s="9">
        <f>IF(36&lt;=$G27, LY27, "")</f>
        <v/>
      </c>
      <c r="ME27" s="9">
        <f>IF(36&lt;=$G27, ROUND(MD27*$Q27, 2), "")</f>
        <v/>
      </c>
      <c r="MF27" s="9">
        <f>IF(36&lt;=$G27, $N27, "")</f>
        <v/>
      </c>
      <c r="MG27" s="9">
        <f>IF(36&lt;=$G27, MF27-ME27, "")</f>
        <v/>
      </c>
      <c r="MH27" s="9">
        <f>IF(36&lt;=$G27, MD27-MG27, "")</f>
        <v/>
      </c>
      <c r="MI27" s="9">
        <f>IF(36&lt;=$G27, ROUND(MA27*$Q27, 2), "")</f>
        <v/>
      </c>
      <c r="MJ27" s="9">
        <f>IF(36&lt;=$G27, MA27+MI27, "")</f>
        <v/>
      </c>
      <c r="MK27" s="9">
        <f>IF(36&lt;=$G27, ME27+MI27, "")</f>
        <v/>
      </c>
      <c r="ML27" s="9">
        <f>IF(36&lt;=$G27, ($G27-36)*$N27, "")</f>
        <v/>
      </c>
      <c r="MM27" s="9">
        <f>IF(37&lt;=$G27, MH27, "")</f>
        <v/>
      </c>
      <c r="MN27" s="9">
        <f>IF(37&lt;=$G27, ROUND(MM27*$Q27, 2), "")</f>
        <v/>
      </c>
      <c r="MO27" s="9">
        <f>IF(37&lt;=$G27, $N27, "")</f>
        <v/>
      </c>
      <c r="MP27" s="9">
        <f>IF(37&lt;=$G27, MO27-MN27, "")</f>
        <v/>
      </c>
      <c r="MQ27" s="9">
        <f>IF(37&lt;=$G27, MM27-MP27, "")</f>
        <v/>
      </c>
      <c r="MR27" s="9">
        <f>IF(37&lt;=$G27, ROUND(MJ27*$Q27, 2), "")</f>
        <v/>
      </c>
      <c r="MS27" s="9">
        <f>IF(37&lt;=$G27, MJ27+MR27, "")</f>
        <v/>
      </c>
      <c r="MT27" s="9">
        <f>IF(37&lt;=$G27, MN27+MR27, "")</f>
        <v/>
      </c>
      <c r="MU27" s="9">
        <f>IF(37&lt;=$G27, ($G27-37)*$N27, "")</f>
        <v/>
      </c>
      <c r="MV27" s="9">
        <f>IF(38&lt;=$G27, MQ27, "")</f>
        <v/>
      </c>
      <c r="MW27" s="9">
        <f>IF(38&lt;=$G27, ROUND(MV27*$Q27, 2), "")</f>
        <v/>
      </c>
      <c r="MX27" s="9">
        <f>IF(38&lt;=$G27, $N27, "")</f>
        <v/>
      </c>
      <c r="MY27" s="9">
        <f>IF(38&lt;=$G27, MX27-MW27, "")</f>
        <v/>
      </c>
      <c r="MZ27" s="9">
        <f>IF(38&lt;=$G27, MV27-MY27, "")</f>
        <v/>
      </c>
      <c r="NA27" s="9">
        <f>IF(38&lt;=$G27, ROUND(MS27*$Q27, 2), "")</f>
        <v/>
      </c>
      <c r="NB27" s="9">
        <f>IF(38&lt;=$G27, MS27+NA27, "")</f>
        <v/>
      </c>
      <c r="NC27" s="9">
        <f>IF(38&lt;=$G27, MW27+NA27, "")</f>
        <v/>
      </c>
      <c r="ND27" s="9">
        <f>IF(38&lt;=$G27, ($G27-38)*$N27, "")</f>
        <v/>
      </c>
      <c r="NE27" s="9">
        <f>IF(39&lt;=$G27, MZ27, "")</f>
        <v/>
      </c>
      <c r="NF27" s="9">
        <f>IF(39&lt;=$G27, ROUND(NE27*$Q27, 2), "")</f>
        <v/>
      </c>
      <c r="NG27" s="9">
        <f>IF(39&lt;=$G27, $N27, "")</f>
        <v/>
      </c>
      <c r="NH27" s="9">
        <f>IF(39&lt;=$G27, NG27-NF27, "")</f>
        <v/>
      </c>
      <c r="NI27" s="9">
        <f>IF(39&lt;=$G27, NE27-NH27, "")</f>
        <v/>
      </c>
      <c r="NJ27" s="9">
        <f>IF(39&lt;=$G27, ROUND(NB27*$Q27, 2), "")</f>
        <v/>
      </c>
      <c r="NK27" s="9">
        <f>IF(39&lt;=$G27, NB27+NJ27, "")</f>
        <v/>
      </c>
      <c r="NL27" s="9">
        <f>IF(39&lt;=$G27, NF27+NJ27, "")</f>
        <v/>
      </c>
      <c r="NM27" s="9">
        <f>IF(39&lt;=$G27, ($G27-39)*$N27, "")</f>
        <v/>
      </c>
      <c r="NN27" s="9">
        <f>IF(40&lt;=$G27, NI27, "")</f>
        <v/>
      </c>
      <c r="NO27" s="9">
        <f>IF(40&lt;=$G27, ROUND(NN27*$Q27, 2), "")</f>
        <v/>
      </c>
      <c r="NP27" s="9">
        <f>IF(40&lt;=$G27, $N27, "")</f>
        <v/>
      </c>
      <c r="NQ27" s="9">
        <f>IF(40&lt;=$G27, NP27-NO27, "")</f>
        <v/>
      </c>
      <c r="NR27" s="9">
        <f>IF(40&lt;=$G27, NN27-NQ27, "")</f>
        <v/>
      </c>
      <c r="NS27" s="9">
        <f>IF(40&lt;=$G27, ROUND(NK27*$Q27, 2), "")</f>
        <v/>
      </c>
      <c r="NT27" s="9">
        <f>IF(40&lt;=$G27, NK27+NS27, "")</f>
        <v/>
      </c>
      <c r="NU27" s="9">
        <f>IF(40&lt;=$G27, NO27+NS27, "")</f>
        <v/>
      </c>
      <c r="NV27" s="9">
        <f>IF(40&lt;=$G27, ($G27-40)*$N27, "")</f>
        <v/>
      </c>
      <c r="NW27" s="9">
        <f>IF(41&lt;=$G27, NR27, "")</f>
        <v/>
      </c>
      <c r="NX27" s="9">
        <f>IF(41&lt;=$G27, ROUND(NW27*$Q27, 2), "")</f>
        <v/>
      </c>
      <c r="NY27" s="9">
        <f>IF(41&lt;=$G27, $N27, "")</f>
        <v/>
      </c>
      <c r="NZ27" s="9">
        <f>IF(41&lt;=$G27, NY27-NX27, "")</f>
        <v/>
      </c>
      <c r="OA27" s="9">
        <f>IF(41&lt;=$G27, NW27-NZ27, "")</f>
        <v/>
      </c>
      <c r="OB27" s="9">
        <f>IF(41&lt;=$G27, ROUND(NT27*$Q27, 2), "")</f>
        <v/>
      </c>
      <c r="OC27" s="9">
        <f>IF(41&lt;=$G27, NT27+OB27, "")</f>
        <v/>
      </c>
      <c r="OD27" s="9">
        <f>IF(41&lt;=$G27, NX27+OB27, "")</f>
        <v/>
      </c>
      <c r="OE27" s="9">
        <f>IF(41&lt;=$G27, ($G27-41)*$N27, "")</f>
        <v/>
      </c>
      <c r="OF27" s="9">
        <f>IF(42&lt;=$G27, OA27, "")</f>
        <v/>
      </c>
      <c r="OG27" s="9">
        <f>IF(42&lt;=$G27, ROUND(OF27*$Q27, 2), "")</f>
        <v/>
      </c>
      <c r="OH27" s="9">
        <f>IF(42&lt;=$G27, $N27, "")</f>
        <v/>
      </c>
      <c r="OI27" s="9">
        <f>IF(42&lt;=$G27, OH27-OG27, "")</f>
        <v/>
      </c>
      <c r="OJ27" s="9">
        <f>IF(42&lt;=$G27, OF27-OI27, "")</f>
        <v/>
      </c>
      <c r="OK27" s="9">
        <f>IF(42&lt;=$G27, ROUND(OC27*$Q27, 2), "")</f>
        <v/>
      </c>
      <c r="OL27" s="9">
        <f>IF(42&lt;=$G27, OC27+OK27, "")</f>
        <v/>
      </c>
      <c r="OM27" s="9">
        <f>IF(42&lt;=$G27, OG27+OK27, "")</f>
        <v/>
      </c>
      <c r="ON27" s="9">
        <f>IF(42&lt;=$G27, ($G27-42)*$N27, "")</f>
        <v/>
      </c>
      <c r="OO27" s="9">
        <f>IF(43&lt;=$G27, OJ27, "")</f>
        <v/>
      </c>
      <c r="OP27" s="9">
        <f>IF(43&lt;=$G27, ROUND(OO27*$Q27, 2), "")</f>
        <v/>
      </c>
      <c r="OQ27" s="9">
        <f>IF(43&lt;=$G27, $N27, "")</f>
        <v/>
      </c>
      <c r="OR27" s="9">
        <f>IF(43&lt;=$G27, OQ27-OP27, "")</f>
        <v/>
      </c>
      <c r="OS27" s="9">
        <f>IF(43&lt;=$G27, OO27-OR27, "")</f>
        <v/>
      </c>
      <c r="OT27" s="9">
        <f>IF(43&lt;=$G27, ROUND(OL27*$Q27, 2), "")</f>
        <v/>
      </c>
      <c r="OU27" s="9">
        <f>IF(43&lt;=$G27, OL27+OT27, "")</f>
        <v/>
      </c>
      <c r="OV27" s="9">
        <f>IF(43&lt;=$G27, OP27+OT27, "")</f>
        <v/>
      </c>
      <c r="OW27" s="9">
        <f>IF(43&lt;=$G27, ($G27-43)*$N27, "")</f>
        <v/>
      </c>
      <c r="OX27" s="9">
        <f>IF(44&lt;=$G27, OS27, "")</f>
        <v/>
      </c>
      <c r="OY27" s="9">
        <f>IF(44&lt;=$G27, ROUND(OX27*$Q27, 2), "")</f>
        <v/>
      </c>
      <c r="OZ27" s="9">
        <f>IF(44&lt;=$G27, $N27, "")</f>
        <v/>
      </c>
      <c r="PA27" s="9">
        <f>IF(44&lt;=$G27, OZ27-OY27, "")</f>
        <v/>
      </c>
      <c r="PB27" s="9">
        <f>IF(44&lt;=$G27, OX27-PA27, "")</f>
        <v/>
      </c>
      <c r="PC27" s="9">
        <f>IF(44&lt;=$G27, ROUND(OU27*$Q27, 2), "")</f>
        <v/>
      </c>
      <c r="PD27" s="9">
        <f>IF(44&lt;=$G27, OU27+PC27, "")</f>
        <v/>
      </c>
      <c r="PE27" s="9">
        <f>IF(44&lt;=$G27, OY27+PC27, "")</f>
        <v/>
      </c>
      <c r="PF27" s="9">
        <f>IF(44&lt;=$G27, ($G27-44)*$N27, "")</f>
        <v/>
      </c>
      <c r="PG27" s="9">
        <f>IF(45&lt;=$G27, PB27, "")</f>
        <v/>
      </c>
      <c r="PH27" s="9">
        <f>IF(45&lt;=$G27, ROUND(PG27*$Q27, 2), "")</f>
        <v/>
      </c>
      <c r="PI27" s="9">
        <f>IF(45&lt;=$G27, $N27, "")</f>
        <v/>
      </c>
      <c r="PJ27" s="9">
        <f>IF(45&lt;=$G27, PI27-PH27, "")</f>
        <v/>
      </c>
      <c r="PK27" s="9">
        <f>IF(45&lt;=$G27, PG27-PJ27, "")</f>
        <v/>
      </c>
      <c r="PL27" s="9">
        <f>IF(45&lt;=$G27, ROUND(PD27*$Q27, 2), "")</f>
        <v/>
      </c>
      <c r="PM27" s="9">
        <f>IF(45&lt;=$G27, PD27+PL27, "")</f>
        <v/>
      </c>
      <c r="PN27" s="9">
        <f>IF(45&lt;=$G27, PH27+PL27, "")</f>
        <v/>
      </c>
      <c r="PO27" s="9">
        <f>IF(45&lt;=$G27, ($G27-45)*$N27, "")</f>
        <v/>
      </c>
      <c r="PP27" s="9">
        <f>IF(46&lt;=$G27, PK27, "")</f>
        <v/>
      </c>
      <c r="PQ27" s="9">
        <f>IF(46&lt;=$G27, ROUND(PP27*$Q27, 2), "")</f>
        <v/>
      </c>
      <c r="PR27" s="9">
        <f>IF(46&lt;=$G27, $N27, "")</f>
        <v/>
      </c>
      <c r="PS27" s="9">
        <f>IF(46&lt;=$G27, PR27-PQ27, "")</f>
        <v/>
      </c>
      <c r="PT27" s="9">
        <f>IF(46&lt;=$G27, PP27-PS27, "")</f>
        <v/>
      </c>
      <c r="PU27" s="9">
        <f>IF(46&lt;=$G27, ROUND(PM27*$Q27, 2), "")</f>
        <v/>
      </c>
      <c r="PV27" s="9">
        <f>IF(46&lt;=$G27, PM27+PU27, "")</f>
        <v/>
      </c>
      <c r="PW27" s="9">
        <f>IF(46&lt;=$G27, PQ27+PU27, "")</f>
        <v/>
      </c>
      <c r="PX27" s="9">
        <f>IF(46&lt;=$G27, ($G27-46)*$N27, "")</f>
        <v/>
      </c>
      <c r="PY27" s="9">
        <f>IF(47&lt;=$G27, PT27, "")</f>
        <v/>
      </c>
      <c r="PZ27" s="9">
        <f>IF(47&lt;=$G27, ROUND(PY27*$Q27, 2), "")</f>
        <v/>
      </c>
      <c r="QA27" s="9">
        <f>IF(47&lt;=$G27, $N27, "")</f>
        <v/>
      </c>
      <c r="QB27" s="9">
        <f>IF(47&lt;=$G27, QA27-PZ27, "")</f>
        <v/>
      </c>
      <c r="QC27" s="9">
        <f>IF(47&lt;=$G27, PY27-QB27, "")</f>
        <v/>
      </c>
      <c r="QD27" s="9">
        <f>IF(47&lt;=$G27, ROUND(PV27*$Q27, 2), "")</f>
        <v/>
      </c>
      <c r="QE27" s="9">
        <f>IF(47&lt;=$G27, PV27+QD27, "")</f>
        <v/>
      </c>
      <c r="QF27" s="9">
        <f>IF(47&lt;=$G27, PZ27+QD27, "")</f>
        <v/>
      </c>
      <c r="QG27" s="9">
        <f>IF(47&lt;=$G27, ($G27-47)*$N27, "")</f>
        <v/>
      </c>
      <c r="QH27" s="9">
        <f>IF(48&lt;=$G27, QC27, "")</f>
        <v/>
      </c>
      <c r="QI27" s="9">
        <f>IF(48&lt;=$G27, ROUND(QH27*$Q27, 2), "")</f>
        <v/>
      </c>
      <c r="QJ27" s="9">
        <f>IF(48&lt;=$G27, $N27, "")</f>
        <v/>
      </c>
      <c r="QK27" s="9">
        <f>IF(48&lt;=$G27, QJ27-QI27, "")</f>
        <v/>
      </c>
      <c r="QL27" s="9">
        <f>IF(48&lt;=$G27, QH27-QK27, "")</f>
        <v/>
      </c>
      <c r="QM27" s="9">
        <f>IF(48&lt;=$G27, ROUND(QE27*$Q27, 2), "")</f>
        <v/>
      </c>
      <c r="QN27" s="9">
        <f>IF(48&lt;=$G27, QE27+QM27, "")</f>
        <v/>
      </c>
      <c r="QO27" s="9">
        <f>IF(48&lt;=$G27, QI27+QM27, "")</f>
        <v/>
      </c>
      <c r="QP27" s="9">
        <f>IF(48&lt;=$G27, ($G27-48)*$N27, "")</f>
        <v/>
      </c>
    </row>
    <row r="28">
      <c r="A28" s="12" t="inlineStr">
        <is>
          <t>0551-0002</t>
        </is>
      </c>
      <c r="B28" s="13" t="inlineStr">
        <is>
          <t>Agaveros Unidos de Tequila Jalisco Aun S de RL de Cv</t>
        </is>
      </c>
      <c r="C28" s="13" t="inlineStr">
        <is>
          <t>Ram 700 Laramie</t>
        </is>
      </c>
      <c r="D28" s="12" t="inlineStr">
        <is>
          <t>ACTIVO</t>
        </is>
      </c>
      <c r="E28" s="12" t="inlineStr">
        <is>
          <t>2023-07-07</t>
        </is>
      </c>
      <c r="F28" s="12" t="inlineStr">
        <is>
          <t>2027-07-07</t>
        </is>
      </c>
      <c r="G28" s="14" t="n">
        <v>48</v>
      </c>
      <c r="H28" s="15" t="n">
        <v>353362.07</v>
      </c>
      <c r="I28" s="16" t="n">
        <v>0.3</v>
      </c>
      <c r="J28" s="15">
        <f>ROUND(H28*I28, 2)</f>
        <v/>
      </c>
      <c r="K28" s="15">
        <f>ROUND(H28-J28, 2)</f>
        <v/>
      </c>
      <c r="L28" s="16" t="n">
        <v>0.027</v>
      </c>
      <c r="M28" s="15">
        <f>ROUND(H28*L28, 2)</f>
        <v/>
      </c>
      <c r="N28" s="15" t="n">
        <v>9605.690000000001</v>
      </c>
      <c r="O28" s="16" t="n">
        <v>0.2</v>
      </c>
      <c r="P28" s="15">
        <f>ROUND(H28*O28, 2)</f>
        <v/>
      </c>
      <c r="Q28" s="17" t="n">
        <v>0.03245132</v>
      </c>
      <c r="R28" s="17">
        <f>RATE(G28, -N28, K28, -P28)</f>
        <v/>
      </c>
      <c r="S28" s="17">
        <f>ROUND(Q28*12, 8)</f>
        <v/>
      </c>
      <c r="T28" s="17">
        <f>ROUND(((1+Q28)^12)-1, 8)</f>
        <v/>
      </c>
      <c r="U28" s="15">
        <f>ROUND(PV(Q28, G28, 0, -P28), 2)</f>
        <v/>
      </c>
      <c r="V28" s="15">
        <f>SUMIF($AA$4:$QP$4, "Interes_Leasing", AA28:QP28)</f>
        <v/>
      </c>
      <c r="W28" s="15">
        <f>SUMIF($AA$4:$QP$4, "Interes_Residual", AA28:QP28)</f>
        <v/>
      </c>
      <c r="X28" s="15">
        <f>ROUND(V28+W28, 2)</f>
        <v/>
      </c>
      <c r="Y28" s="15">
        <f>ROUND((N28*G28+P28+M28)-K28, 2)</f>
        <v/>
      </c>
      <c r="Z28" s="16">
        <f>ROUND(Y28/K28, 4)</f>
        <v/>
      </c>
      <c r="AA28" s="15">
        <f>IF(1&lt;=$G28, $K28, "")</f>
        <v/>
      </c>
      <c r="AB28" s="15">
        <f>IF(1&lt;=$G28, ROUND(AA28*$Q28, 2), "")</f>
        <v/>
      </c>
      <c r="AC28" s="15">
        <f>IF(1&lt;=$G28, $N28, "")</f>
        <v/>
      </c>
      <c r="AD28" s="15">
        <f>IF(1&lt;=$G28, AC28-AB28, "")</f>
        <v/>
      </c>
      <c r="AE28" s="15">
        <f>IF(1&lt;=$G28, AA28-AD28, "")</f>
        <v/>
      </c>
      <c r="AF28" s="15">
        <f>IF(1&lt;=$G28, ROUND($U28*$Q28, 2), "")</f>
        <v/>
      </c>
      <c r="AG28" s="15">
        <f>IF(1&lt;=$G28, $U28+AF28, "")</f>
        <v/>
      </c>
      <c r="AH28" s="15">
        <f>IF(1&lt;=$G28, AB28+AF28, "")</f>
        <v/>
      </c>
      <c r="AI28" s="15">
        <f>IF(1&lt;=$G28, ($G28-1)*$N28, "")</f>
        <v/>
      </c>
      <c r="AJ28" s="15">
        <f>IF(2&lt;=$G28, AE28, "")</f>
        <v/>
      </c>
      <c r="AK28" s="15">
        <f>IF(2&lt;=$G28, ROUND(AJ28*$Q28, 2), "")</f>
        <v/>
      </c>
      <c r="AL28" s="15">
        <f>IF(2&lt;=$G28, $N28, "")</f>
        <v/>
      </c>
      <c r="AM28" s="15">
        <f>IF(2&lt;=$G28, AL28-AK28, "")</f>
        <v/>
      </c>
      <c r="AN28" s="15">
        <f>IF(2&lt;=$G28, AJ28-AM28, "")</f>
        <v/>
      </c>
      <c r="AO28" s="15">
        <f>IF(2&lt;=$G28, ROUND(AG28*$Q28, 2), "")</f>
        <v/>
      </c>
      <c r="AP28" s="15">
        <f>IF(2&lt;=$G28, AG28+AO28, "")</f>
        <v/>
      </c>
      <c r="AQ28" s="15">
        <f>IF(2&lt;=$G28, AK28+AO28, "")</f>
        <v/>
      </c>
      <c r="AR28" s="15">
        <f>IF(2&lt;=$G28, ($G28-2)*$N28, "")</f>
        <v/>
      </c>
      <c r="AS28" s="15">
        <f>IF(3&lt;=$G28, AN28, "")</f>
        <v/>
      </c>
      <c r="AT28" s="15">
        <f>IF(3&lt;=$G28, ROUND(AS28*$Q28, 2), "")</f>
        <v/>
      </c>
      <c r="AU28" s="15">
        <f>IF(3&lt;=$G28, $N28, "")</f>
        <v/>
      </c>
      <c r="AV28" s="15">
        <f>IF(3&lt;=$G28, AU28-AT28, "")</f>
        <v/>
      </c>
      <c r="AW28" s="15">
        <f>IF(3&lt;=$G28, AS28-AV28, "")</f>
        <v/>
      </c>
      <c r="AX28" s="15">
        <f>IF(3&lt;=$G28, ROUND(AP28*$Q28, 2), "")</f>
        <v/>
      </c>
      <c r="AY28" s="15">
        <f>IF(3&lt;=$G28, AP28+AX28, "")</f>
        <v/>
      </c>
      <c r="AZ28" s="15">
        <f>IF(3&lt;=$G28, AT28+AX28, "")</f>
        <v/>
      </c>
      <c r="BA28" s="15">
        <f>IF(3&lt;=$G28, ($G28-3)*$N28, "")</f>
        <v/>
      </c>
      <c r="BB28" s="15">
        <f>IF(4&lt;=$G28, AW28, "")</f>
        <v/>
      </c>
      <c r="BC28" s="15">
        <f>IF(4&lt;=$G28, ROUND(BB28*$Q28, 2), "")</f>
        <v/>
      </c>
      <c r="BD28" s="15">
        <f>IF(4&lt;=$G28, $N28, "")</f>
        <v/>
      </c>
      <c r="BE28" s="15">
        <f>IF(4&lt;=$G28, BD28-BC28, "")</f>
        <v/>
      </c>
      <c r="BF28" s="15">
        <f>IF(4&lt;=$G28, BB28-BE28, "")</f>
        <v/>
      </c>
      <c r="BG28" s="15">
        <f>IF(4&lt;=$G28, ROUND(AY28*$Q28, 2), "")</f>
        <v/>
      </c>
      <c r="BH28" s="15">
        <f>IF(4&lt;=$G28, AY28+BG28, "")</f>
        <v/>
      </c>
      <c r="BI28" s="15">
        <f>IF(4&lt;=$G28, BC28+BG28, "")</f>
        <v/>
      </c>
      <c r="BJ28" s="15">
        <f>IF(4&lt;=$G28, ($G28-4)*$N28, "")</f>
        <v/>
      </c>
      <c r="BK28" s="15">
        <f>IF(5&lt;=$G28, BF28, "")</f>
        <v/>
      </c>
      <c r="BL28" s="15">
        <f>IF(5&lt;=$G28, ROUND(BK28*$Q28, 2), "")</f>
        <v/>
      </c>
      <c r="BM28" s="15">
        <f>IF(5&lt;=$G28, $N28, "")</f>
        <v/>
      </c>
      <c r="BN28" s="15">
        <f>IF(5&lt;=$G28, BM28-BL28, "")</f>
        <v/>
      </c>
      <c r="BO28" s="15">
        <f>IF(5&lt;=$G28, BK28-BN28, "")</f>
        <v/>
      </c>
      <c r="BP28" s="15">
        <f>IF(5&lt;=$G28, ROUND(BH28*$Q28, 2), "")</f>
        <v/>
      </c>
      <c r="BQ28" s="15">
        <f>IF(5&lt;=$G28, BH28+BP28, "")</f>
        <v/>
      </c>
      <c r="BR28" s="15">
        <f>IF(5&lt;=$G28, BL28+BP28, "")</f>
        <v/>
      </c>
      <c r="BS28" s="15">
        <f>IF(5&lt;=$G28, ($G28-5)*$N28, "")</f>
        <v/>
      </c>
      <c r="BT28" s="15">
        <f>IF(6&lt;=$G28, BO28, "")</f>
        <v/>
      </c>
      <c r="BU28" s="15">
        <f>IF(6&lt;=$G28, ROUND(BT28*$Q28, 2), "")</f>
        <v/>
      </c>
      <c r="BV28" s="15">
        <f>IF(6&lt;=$G28, $N28, "")</f>
        <v/>
      </c>
      <c r="BW28" s="15">
        <f>IF(6&lt;=$G28, BV28-BU28, "")</f>
        <v/>
      </c>
      <c r="BX28" s="15">
        <f>IF(6&lt;=$G28, BT28-BW28, "")</f>
        <v/>
      </c>
      <c r="BY28" s="15">
        <f>IF(6&lt;=$G28, ROUND(BQ28*$Q28, 2), "")</f>
        <v/>
      </c>
      <c r="BZ28" s="15">
        <f>IF(6&lt;=$G28, BQ28+BY28, "")</f>
        <v/>
      </c>
      <c r="CA28" s="15">
        <f>IF(6&lt;=$G28, BU28+BY28, "")</f>
        <v/>
      </c>
      <c r="CB28" s="15">
        <f>IF(6&lt;=$G28, ($G28-6)*$N28, "")</f>
        <v/>
      </c>
      <c r="CC28" s="15">
        <f>IF(7&lt;=$G28, BX28, "")</f>
        <v/>
      </c>
      <c r="CD28" s="15">
        <f>IF(7&lt;=$G28, ROUND(CC28*$Q28, 2), "")</f>
        <v/>
      </c>
      <c r="CE28" s="15">
        <f>IF(7&lt;=$G28, $N28, "")</f>
        <v/>
      </c>
      <c r="CF28" s="15">
        <f>IF(7&lt;=$G28, CE28-CD28, "")</f>
        <v/>
      </c>
      <c r="CG28" s="15">
        <f>IF(7&lt;=$G28, CC28-CF28, "")</f>
        <v/>
      </c>
      <c r="CH28" s="15">
        <f>IF(7&lt;=$G28, ROUND(BZ28*$Q28, 2), "")</f>
        <v/>
      </c>
      <c r="CI28" s="15">
        <f>IF(7&lt;=$G28, BZ28+CH28, "")</f>
        <v/>
      </c>
      <c r="CJ28" s="15">
        <f>IF(7&lt;=$G28, CD28+CH28, "")</f>
        <v/>
      </c>
      <c r="CK28" s="15">
        <f>IF(7&lt;=$G28, ($G28-7)*$N28, "")</f>
        <v/>
      </c>
      <c r="CL28" s="15">
        <f>IF(8&lt;=$G28, CG28, "")</f>
        <v/>
      </c>
      <c r="CM28" s="15">
        <f>IF(8&lt;=$G28, ROUND(CL28*$Q28, 2), "")</f>
        <v/>
      </c>
      <c r="CN28" s="15">
        <f>IF(8&lt;=$G28, $N28, "")</f>
        <v/>
      </c>
      <c r="CO28" s="15">
        <f>IF(8&lt;=$G28, CN28-CM28, "")</f>
        <v/>
      </c>
      <c r="CP28" s="15">
        <f>IF(8&lt;=$G28, CL28-CO28, "")</f>
        <v/>
      </c>
      <c r="CQ28" s="15">
        <f>IF(8&lt;=$G28, ROUND(CI28*$Q28, 2), "")</f>
        <v/>
      </c>
      <c r="CR28" s="15">
        <f>IF(8&lt;=$G28, CI28+CQ28, "")</f>
        <v/>
      </c>
      <c r="CS28" s="15">
        <f>IF(8&lt;=$G28, CM28+CQ28, "")</f>
        <v/>
      </c>
      <c r="CT28" s="15">
        <f>IF(8&lt;=$G28, ($G28-8)*$N28, "")</f>
        <v/>
      </c>
      <c r="CU28" s="15">
        <f>IF(9&lt;=$G28, CP28, "")</f>
        <v/>
      </c>
      <c r="CV28" s="15">
        <f>IF(9&lt;=$G28, ROUND(CU28*$Q28, 2), "")</f>
        <v/>
      </c>
      <c r="CW28" s="15">
        <f>IF(9&lt;=$G28, $N28, "")</f>
        <v/>
      </c>
      <c r="CX28" s="15">
        <f>IF(9&lt;=$G28, CW28-CV28, "")</f>
        <v/>
      </c>
      <c r="CY28" s="15">
        <f>IF(9&lt;=$G28, CU28-CX28, "")</f>
        <v/>
      </c>
      <c r="CZ28" s="15">
        <f>IF(9&lt;=$G28, ROUND(CR28*$Q28, 2), "")</f>
        <v/>
      </c>
      <c r="DA28" s="15">
        <f>IF(9&lt;=$G28, CR28+CZ28, "")</f>
        <v/>
      </c>
      <c r="DB28" s="15">
        <f>IF(9&lt;=$G28, CV28+CZ28, "")</f>
        <v/>
      </c>
      <c r="DC28" s="15">
        <f>IF(9&lt;=$G28, ($G28-9)*$N28, "")</f>
        <v/>
      </c>
      <c r="DD28" s="15">
        <f>IF(10&lt;=$G28, CY28, "")</f>
        <v/>
      </c>
      <c r="DE28" s="15">
        <f>IF(10&lt;=$G28, ROUND(DD28*$Q28, 2), "")</f>
        <v/>
      </c>
      <c r="DF28" s="15">
        <f>IF(10&lt;=$G28, $N28, "")</f>
        <v/>
      </c>
      <c r="DG28" s="15">
        <f>IF(10&lt;=$G28, DF28-DE28, "")</f>
        <v/>
      </c>
      <c r="DH28" s="15">
        <f>IF(10&lt;=$G28, DD28-DG28, "")</f>
        <v/>
      </c>
      <c r="DI28" s="15">
        <f>IF(10&lt;=$G28, ROUND(DA28*$Q28, 2), "")</f>
        <v/>
      </c>
      <c r="DJ28" s="15">
        <f>IF(10&lt;=$G28, DA28+DI28, "")</f>
        <v/>
      </c>
      <c r="DK28" s="15">
        <f>IF(10&lt;=$G28, DE28+DI28, "")</f>
        <v/>
      </c>
      <c r="DL28" s="15">
        <f>IF(10&lt;=$G28, ($G28-10)*$N28, "")</f>
        <v/>
      </c>
      <c r="DM28" s="15">
        <f>IF(11&lt;=$G28, DH28, "")</f>
        <v/>
      </c>
      <c r="DN28" s="15">
        <f>IF(11&lt;=$G28, ROUND(DM28*$Q28, 2), "")</f>
        <v/>
      </c>
      <c r="DO28" s="15">
        <f>IF(11&lt;=$G28, $N28, "")</f>
        <v/>
      </c>
      <c r="DP28" s="15">
        <f>IF(11&lt;=$G28, DO28-DN28, "")</f>
        <v/>
      </c>
      <c r="DQ28" s="15">
        <f>IF(11&lt;=$G28, DM28-DP28, "")</f>
        <v/>
      </c>
      <c r="DR28" s="15">
        <f>IF(11&lt;=$G28, ROUND(DJ28*$Q28, 2), "")</f>
        <v/>
      </c>
      <c r="DS28" s="15">
        <f>IF(11&lt;=$G28, DJ28+DR28, "")</f>
        <v/>
      </c>
      <c r="DT28" s="15">
        <f>IF(11&lt;=$G28, DN28+DR28, "")</f>
        <v/>
      </c>
      <c r="DU28" s="15">
        <f>IF(11&lt;=$G28, ($G28-11)*$N28, "")</f>
        <v/>
      </c>
      <c r="DV28" s="15">
        <f>IF(12&lt;=$G28, DQ28, "")</f>
        <v/>
      </c>
      <c r="DW28" s="15">
        <f>IF(12&lt;=$G28, ROUND(DV28*$Q28, 2), "")</f>
        <v/>
      </c>
      <c r="DX28" s="15">
        <f>IF(12&lt;=$G28, $N28, "")</f>
        <v/>
      </c>
      <c r="DY28" s="15">
        <f>IF(12&lt;=$G28, DX28-DW28, "")</f>
        <v/>
      </c>
      <c r="DZ28" s="15">
        <f>IF(12&lt;=$G28, DV28-DY28, "")</f>
        <v/>
      </c>
      <c r="EA28" s="15">
        <f>IF(12&lt;=$G28, ROUND(DS28*$Q28, 2), "")</f>
        <v/>
      </c>
      <c r="EB28" s="15">
        <f>IF(12&lt;=$G28, DS28+EA28, "")</f>
        <v/>
      </c>
      <c r="EC28" s="15">
        <f>IF(12&lt;=$G28, DW28+EA28, "")</f>
        <v/>
      </c>
      <c r="ED28" s="15">
        <f>IF(12&lt;=$G28, ($G28-12)*$N28, "")</f>
        <v/>
      </c>
      <c r="EE28" s="15">
        <f>IF(13&lt;=$G28, DZ28, "")</f>
        <v/>
      </c>
      <c r="EF28" s="15">
        <f>IF(13&lt;=$G28, ROUND(EE28*$Q28, 2), "")</f>
        <v/>
      </c>
      <c r="EG28" s="15">
        <f>IF(13&lt;=$G28, $N28, "")</f>
        <v/>
      </c>
      <c r="EH28" s="15">
        <f>IF(13&lt;=$G28, EG28-EF28, "")</f>
        <v/>
      </c>
      <c r="EI28" s="15">
        <f>IF(13&lt;=$G28, EE28-EH28, "")</f>
        <v/>
      </c>
      <c r="EJ28" s="15">
        <f>IF(13&lt;=$G28, ROUND(EB28*$Q28, 2), "")</f>
        <v/>
      </c>
      <c r="EK28" s="15">
        <f>IF(13&lt;=$G28, EB28+EJ28, "")</f>
        <v/>
      </c>
      <c r="EL28" s="15">
        <f>IF(13&lt;=$G28, EF28+EJ28, "")</f>
        <v/>
      </c>
      <c r="EM28" s="15">
        <f>IF(13&lt;=$G28, ($G28-13)*$N28, "")</f>
        <v/>
      </c>
      <c r="EN28" s="15">
        <f>IF(14&lt;=$G28, EI28, "")</f>
        <v/>
      </c>
      <c r="EO28" s="15">
        <f>IF(14&lt;=$G28, ROUND(EN28*$Q28, 2), "")</f>
        <v/>
      </c>
      <c r="EP28" s="15">
        <f>IF(14&lt;=$G28, $N28, "")</f>
        <v/>
      </c>
      <c r="EQ28" s="15">
        <f>IF(14&lt;=$G28, EP28-EO28, "")</f>
        <v/>
      </c>
      <c r="ER28" s="15">
        <f>IF(14&lt;=$G28, EN28-EQ28, "")</f>
        <v/>
      </c>
      <c r="ES28" s="15">
        <f>IF(14&lt;=$G28, ROUND(EK28*$Q28, 2), "")</f>
        <v/>
      </c>
      <c r="ET28" s="15">
        <f>IF(14&lt;=$G28, EK28+ES28, "")</f>
        <v/>
      </c>
      <c r="EU28" s="15">
        <f>IF(14&lt;=$G28, EO28+ES28, "")</f>
        <v/>
      </c>
      <c r="EV28" s="15">
        <f>IF(14&lt;=$G28, ($G28-14)*$N28, "")</f>
        <v/>
      </c>
      <c r="EW28" s="15">
        <f>IF(15&lt;=$G28, ER28, "")</f>
        <v/>
      </c>
      <c r="EX28" s="15">
        <f>IF(15&lt;=$G28, ROUND(EW28*$Q28, 2), "")</f>
        <v/>
      </c>
      <c r="EY28" s="15">
        <f>IF(15&lt;=$G28, $N28, "")</f>
        <v/>
      </c>
      <c r="EZ28" s="15">
        <f>IF(15&lt;=$G28, EY28-EX28, "")</f>
        <v/>
      </c>
      <c r="FA28" s="15">
        <f>IF(15&lt;=$G28, EW28-EZ28, "")</f>
        <v/>
      </c>
      <c r="FB28" s="15">
        <f>IF(15&lt;=$G28, ROUND(ET28*$Q28, 2), "")</f>
        <v/>
      </c>
      <c r="FC28" s="15">
        <f>IF(15&lt;=$G28, ET28+FB28, "")</f>
        <v/>
      </c>
      <c r="FD28" s="15">
        <f>IF(15&lt;=$G28, EX28+FB28, "")</f>
        <v/>
      </c>
      <c r="FE28" s="15">
        <f>IF(15&lt;=$G28, ($G28-15)*$N28, "")</f>
        <v/>
      </c>
      <c r="FF28" s="15">
        <f>IF(16&lt;=$G28, FA28, "")</f>
        <v/>
      </c>
      <c r="FG28" s="15">
        <f>IF(16&lt;=$G28, ROUND(FF28*$Q28, 2), "")</f>
        <v/>
      </c>
      <c r="FH28" s="15">
        <f>IF(16&lt;=$G28, $N28, "")</f>
        <v/>
      </c>
      <c r="FI28" s="15">
        <f>IF(16&lt;=$G28, FH28-FG28, "")</f>
        <v/>
      </c>
      <c r="FJ28" s="15">
        <f>IF(16&lt;=$G28, FF28-FI28, "")</f>
        <v/>
      </c>
      <c r="FK28" s="15">
        <f>IF(16&lt;=$G28, ROUND(FC28*$Q28, 2), "")</f>
        <v/>
      </c>
      <c r="FL28" s="15">
        <f>IF(16&lt;=$G28, FC28+FK28, "")</f>
        <v/>
      </c>
      <c r="FM28" s="15">
        <f>IF(16&lt;=$G28, FG28+FK28, "")</f>
        <v/>
      </c>
      <c r="FN28" s="15">
        <f>IF(16&lt;=$G28, ($G28-16)*$N28, "")</f>
        <v/>
      </c>
      <c r="FO28" s="15">
        <f>IF(17&lt;=$G28, FJ28, "")</f>
        <v/>
      </c>
      <c r="FP28" s="15">
        <f>IF(17&lt;=$G28, ROUND(FO28*$Q28, 2), "")</f>
        <v/>
      </c>
      <c r="FQ28" s="15">
        <f>IF(17&lt;=$G28, $N28, "")</f>
        <v/>
      </c>
      <c r="FR28" s="15">
        <f>IF(17&lt;=$G28, FQ28-FP28, "")</f>
        <v/>
      </c>
      <c r="FS28" s="15">
        <f>IF(17&lt;=$G28, FO28-FR28, "")</f>
        <v/>
      </c>
      <c r="FT28" s="15">
        <f>IF(17&lt;=$G28, ROUND(FL28*$Q28, 2), "")</f>
        <v/>
      </c>
      <c r="FU28" s="15">
        <f>IF(17&lt;=$G28, FL28+FT28, "")</f>
        <v/>
      </c>
      <c r="FV28" s="15">
        <f>IF(17&lt;=$G28, FP28+FT28, "")</f>
        <v/>
      </c>
      <c r="FW28" s="15">
        <f>IF(17&lt;=$G28, ($G28-17)*$N28, "")</f>
        <v/>
      </c>
      <c r="FX28" s="15">
        <f>IF(18&lt;=$G28, FS28, "")</f>
        <v/>
      </c>
      <c r="FY28" s="15">
        <f>IF(18&lt;=$G28, ROUND(FX28*$Q28, 2), "")</f>
        <v/>
      </c>
      <c r="FZ28" s="15">
        <f>IF(18&lt;=$G28, $N28, "")</f>
        <v/>
      </c>
      <c r="GA28" s="15">
        <f>IF(18&lt;=$G28, FZ28-FY28, "")</f>
        <v/>
      </c>
      <c r="GB28" s="15">
        <f>IF(18&lt;=$G28, FX28-GA28, "")</f>
        <v/>
      </c>
      <c r="GC28" s="15">
        <f>IF(18&lt;=$G28, ROUND(FU28*$Q28, 2), "")</f>
        <v/>
      </c>
      <c r="GD28" s="15">
        <f>IF(18&lt;=$G28, FU28+GC28, "")</f>
        <v/>
      </c>
      <c r="GE28" s="15">
        <f>IF(18&lt;=$G28, FY28+GC28, "")</f>
        <v/>
      </c>
      <c r="GF28" s="15">
        <f>IF(18&lt;=$G28, ($G28-18)*$N28, "")</f>
        <v/>
      </c>
      <c r="GG28" s="15">
        <f>IF(19&lt;=$G28, GB28, "")</f>
        <v/>
      </c>
      <c r="GH28" s="15">
        <f>IF(19&lt;=$G28, ROUND(GG28*$Q28, 2), "")</f>
        <v/>
      </c>
      <c r="GI28" s="15">
        <f>IF(19&lt;=$G28, $N28, "")</f>
        <v/>
      </c>
      <c r="GJ28" s="15">
        <f>IF(19&lt;=$G28, GI28-GH28, "")</f>
        <v/>
      </c>
      <c r="GK28" s="15">
        <f>IF(19&lt;=$G28, GG28-GJ28, "")</f>
        <v/>
      </c>
      <c r="GL28" s="15">
        <f>IF(19&lt;=$G28, ROUND(GD28*$Q28, 2), "")</f>
        <v/>
      </c>
      <c r="GM28" s="15">
        <f>IF(19&lt;=$G28, GD28+GL28, "")</f>
        <v/>
      </c>
      <c r="GN28" s="15">
        <f>IF(19&lt;=$G28, GH28+GL28, "")</f>
        <v/>
      </c>
      <c r="GO28" s="15">
        <f>IF(19&lt;=$G28, ($G28-19)*$N28, "")</f>
        <v/>
      </c>
      <c r="GP28" s="15">
        <f>IF(20&lt;=$G28, GK28, "")</f>
        <v/>
      </c>
      <c r="GQ28" s="15">
        <f>IF(20&lt;=$G28, ROUND(GP28*$Q28, 2), "")</f>
        <v/>
      </c>
      <c r="GR28" s="15">
        <f>IF(20&lt;=$G28, $N28, "")</f>
        <v/>
      </c>
      <c r="GS28" s="15">
        <f>IF(20&lt;=$G28, GR28-GQ28, "")</f>
        <v/>
      </c>
      <c r="GT28" s="15">
        <f>IF(20&lt;=$G28, GP28-GS28, "")</f>
        <v/>
      </c>
      <c r="GU28" s="15">
        <f>IF(20&lt;=$G28, ROUND(GM28*$Q28, 2), "")</f>
        <v/>
      </c>
      <c r="GV28" s="15">
        <f>IF(20&lt;=$G28, GM28+GU28, "")</f>
        <v/>
      </c>
      <c r="GW28" s="15">
        <f>IF(20&lt;=$G28, GQ28+GU28, "")</f>
        <v/>
      </c>
      <c r="GX28" s="15">
        <f>IF(20&lt;=$G28, ($G28-20)*$N28, "")</f>
        <v/>
      </c>
      <c r="GY28" s="15">
        <f>IF(21&lt;=$G28, GT28, "")</f>
        <v/>
      </c>
      <c r="GZ28" s="15">
        <f>IF(21&lt;=$G28, ROUND(GY28*$Q28, 2), "")</f>
        <v/>
      </c>
      <c r="HA28" s="15">
        <f>IF(21&lt;=$G28, $N28, "")</f>
        <v/>
      </c>
      <c r="HB28" s="15">
        <f>IF(21&lt;=$G28, HA28-GZ28, "")</f>
        <v/>
      </c>
      <c r="HC28" s="15">
        <f>IF(21&lt;=$G28, GY28-HB28, "")</f>
        <v/>
      </c>
      <c r="HD28" s="15">
        <f>IF(21&lt;=$G28, ROUND(GV28*$Q28, 2), "")</f>
        <v/>
      </c>
      <c r="HE28" s="15">
        <f>IF(21&lt;=$G28, GV28+HD28, "")</f>
        <v/>
      </c>
      <c r="HF28" s="15">
        <f>IF(21&lt;=$G28, GZ28+HD28, "")</f>
        <v/>
      </c>
      <c r="HG28" s="15">
        <f>IF(21&lt;=$G28, ($G28-21)*$N28, "")</f>
        <v/>
      </c>
      <c r="HH28" s="15">
        <f>IF(22&lt;=$G28, HC28, "")</f>
        <v/>
      </c>
      <c r="HI28" s="15">
        <f>IF(22&lt;=$G28, ROUND(HH28*$Q28, 2), "")</f>
        <v/>
      </c>
      <c r="HJ28" s="15">
        <f>IF(22&lt;=$G28, $N28, "")</f>
        <v/>
      </c>
      <c r="HK28" s="15">
        <f>IF(22&lt;=$G28, HJ28-HI28, "")</f>
        <v/>
      </c>
      <c r="HL28" s="15">
        <f>IF(22&lt;=$G28, HH28-HK28, "")</f>
        <v/>
      </c>
      <c r="HM28" s="15">
        <f>IF(22&lt;=$G28, ROUND(HE28*$Q28, 2), "")</f>
        <v/>
      </c>
      <c r="HN28" s="15">
        <f>IF(22&lt;=$G28, HE28+HM28, "")</f>
        <v/>
      </c>
      <c r="HO28" s="15">
        <f>IF(22&lt;=$G28, HI28+HM28, "")</f>
        <v/>
      </c>
      <c r="HP28" s="15">
        <f>IF(22&lt;=$G28, ($G28-22)*$N28, "")</f>
        <v/>
      </c>
      <c r="HQ28" s="15">
        <f>IF(23&lt;=$G28, HL28, "")</f>
        <v/>
      </c>
      <c r="HR28" s="15">
        <f>IF(23&lt;=$G28, ROUND(HQ28*$Q28, 2), "")</f>
        <v/>
      </c>
      <c r="HS28" s="15">
        <f>IF(23&lt;=$G28, $N28, "")</f>
        <v/>
      </c>
      <c r="HT28" s="15">
        <f>IF(23&lt;=$G28, HS28-HR28, "")</f>
        <v/>
      </c>
      <c r="HU28" s="15">
        <f>IF(23&lt;=$G28, HQ28-HT28, "")</f>
        <v/>
      </c>
      <c r="HV28" s="15">
        <f>IF(23&lt;=$G28, ROUND(HN28*$Q28, 2), "")</f>
        <v/>
      </c>
      <c r="HW28" s="15">
        <f>IF(23&lt;=$G28, HN28+HV28, "")</f>
        <v/>
      </c>
      <c r="HX28" s="15">
        <f>IF(23&lt;=$G28, HR28+HV28, "")</f>
        <v/>
      </c>
      <c r="HY28" s="15">
        <f>IF(23&lt;=$G28, ($G28-23)*$N28, "")</f>
        <v/>
      </c>
      <c r="HZ28" s="15">
        <f>IF(24&lt;=$G28, HU28, "")</f>
        <v/>
      </c>
      <c r="IA28" s="15">
        <f>IF(24&lt;=$G28, ROUND(HZ28*$Q28, 2), "")</f>
        <v/>
      </c>
      <c r="IB28" s="15">
        <f>IF(24&lt;=$G28, $N28, "")</f>
        <v/>
      </c>
      <c r="IC28" s="15">
        <f>IF(24&lt;=$G28, IB28-IA28, "")</f>
        <v/>
      </c>
      <c r="ID28" s="15">
        <f>IF(24&lt;=$G28, HZ28-IC28, "")</f>
        <v/>
      </c>
      <c r="IE28" s="15">
        <f>IF(24&lt;=$G28, ROUND(HW28*$Q28, 2), "")</f>
        <v/>
      </c>
      <c r="IF28" s="15">
        <f>IF(24&lt;=$G28, HW28+IE28, "")</f>
        <v/>
      </c>
      <c r="IG28" s="15">
        <f>IF(24&lt;=$G28, IA28+IE28, "")</f>
        <v/>
      </c>
      <c r="IH28" s="15">
        <f>IF(24&lt;=$G28, ($G28-24)*$N28, "")</f>
        <v/>
      </c>
      <c r="II28" s="15">
        <f>IF(25&lt;=$G28, ID28, "")</f>
        <v/>
      </c>
      <c r="IJ28" s="15">
        <f>IF(25&lt;=$G28, ROUND(II28*$Q28, 2), "")</f>
        <v/>
      </c>
      <c r="IK28" s="15">
        <f>IF(25&lt;=$G28, $N28, "")</f>
        <v/>
      </c>
      <c r="IL28" s="15">
        <f>IF(25&lt;=$G28, IK28-IJ28, "")</f>
        <v/>
      </c>
      <c r="IM28" s="15">
        <f>IF(25&lt;=$G28, II28-IL28, "")</f>
        <v/>
      </c>
      <c r="IN28" s="15">
        <f>IF(25&lt;=$G28, ROUND(IF28*$Q28, 2), "")</f>
        <v/>
      </c>
      <c r="IO28" s="15">
        <f>IF(25&lt;=$G28, IF28+IN28, "")</f>
        <v/>
      </c>
      <c r="IP28" s="15">
        <f>IF(25&lt;=$G28, IJ28+IN28, "")</f>
        <v/>
      </c>
      <c r="IQ28" s="15">
        <f>IF(25&lt;=$G28, ($G28-25)*$N28, "")</f>
        <v/>
      </c>
      <c r="IR28" s="15">
        <f>IF(26&lt;=$G28, IM28, "")</f>
        <v/>
      </c>
      <c r="IS28" s="15">
        <f>IF(26&lt;=$G28, ROUND(IR28*$Q28, 2), "")</f>
        <v/>
      </c>
      <c r="IT28" s="15">
        <f>IF(26&lt;=$G28, $N28, "")</f>
        <v/>
      </c>
      <c r="IU28" s="15">
        <f>IF(26&lt;=$G28, IT28-IS28, "")</f>
        <v/>
      </c>
      <c r="IV28" s="15">
        <f>IF(26&lt;=$G28, IR28-IU28, "")</f>
        <v/>
      </c>
      <c r="IW28" s="15">
        <f>IF(26&lt;=$G28, ROUND(IO28*$Q28, 2), "")</f>
        <v/>
      </c>
      <c r="IX28" s="15">
        <f>IF(26&lt;=$G28, IO28+IW28, "")</f>
        <v/>
      </c>
      <c r="IY28" s="15">
        <f>IF(26&lt;=$G28, IS28+IW28, "")</f>
        <v/>
      </c>
      <c r="IZ28" s="15">
        <f>IF(26&lt;=$G28, ($G28-26)*$N28, "")</f>
        <v/>
      </c>
      <c r="JA28" s="15">
        <f>IF(27&lt;=$G28, IV28, "")</f>
        <v/>
      </c>
      <c r="JB28" s="15">
        <f>IF(27&lt;=$G28, ROUND(JA28*$Q28, 2), "")</f>
        <v/>
      </c>
      <c r="JC28" s="15">
        <f>IF(27&lt;=$G28, $N28, "")</f>
        <v/>
      </c>
      <c r="JD28" s="15">
        <f>IF(27&lt;=$G28, JC28-JB28, "")</f>
        <v/>
      </c>
      <c r="JE28" s="15">
        <f>IF(27&lt;=$G28, JA28-JD28, "")</f>
        <v/>
      </c>
      <c r="JF28" s="15">
        <f>IF(27&lt;=$G28, ROUND(IX28*$Q28, 2), "")</f>
        <v/>
      </c>
      <c r="JG28" s="15">
        <f>IF(27&lt;=$G28, IX28+JF28, "")</f>
        <v/>
      </c>
      <c r="JH28" s="15">
        <f>IF(27&lt;=$G28, JB28+JF28, "")</f>
        <v/>
      </c>
      <c r="JI28" s="15">
        <f>IF(27&lt;=$G28, ($G28-27)*$N28, "")</f>
        <v/>
      </c>
      <c r="JJ28" s="15">
        <f>IF(28&lt;=$G28, JE28, "")</f>
        <v/>
      </c>
      <c r="JK28" s="15">
        <f>IF(28&lt;=$G28, ROUND(JJ28*$Q28, 2), "")</f>
        <v/>
      </c>
      <c r="JL28" s="15">
        <f>IF(28&lt;=$G28, $N28, "")</f>
        <v/>
      </c>
      <c r="JM28" s="15">
        <f>IF(28&lt;=$G28, JL28-JK28, "")</f>
        <v/>
      </c>
      <c r="JN28" s="15">
        <f>IF(28&lt;=$G28, JJ28-JM28, "")</f>
        <v/>
      </c>
      <c r="JO28" s="15">
        <f>IF(28&lt;=$G28, ROUND(JG28*$Q28, 2), "")</f>
        <v/>
      </c>
      <c r="JP28" s="15">
        <f>IF(28&lt;=$G28, JG28+JO28, "")</f>
        <v/>
      </c>
      <c r="JQ28" s="15">
        <f>IF(28&lt;=$G28, JK28+JO28, "")</f>
        <v/>
      </c>
      <c r="JR28" s="15">
        <f>IF(28&lt;=$G28, ($G28-28)*$N28, "")</f>
        <v/>
      </c>
      <c r="JS28" s="15">
        <f>IF(29&lt;=$G28, JN28, "")</f>
        <v/>
      </c>
      <c r="JT28" s="15">
        <f>IF(29&lt;=$G28, ROUND(JS28*$Q28, 2), "")</f>
        <v/>
      </c>
      <c r="JU28" s="15">
        <f>IF(29&lt;=$G28, $N28, "")</f>
        <v/>
      </c>
      <c r="JV28" s="15">
        <f>IF(29&lt;=$G28, JU28-JT28, "")</f>
        <v/>
      </c>
      <c r="JW28" s="15">
        <f>IF(29&lt;=$G28, JS28-JV28, "")</f>
        <v/>
      </c>
      <c r="JX28" s="15">
        <f>IF(29&lt;=$G28, ROUND(JP28*$Q28, 2), "")</f>
        <v/>
      </c>
      <c r="JY28" s="15">
        <f>IF(29&lt;=$G28, JP28+JX28, "")</f>
        <v/>
      </c>
      <c r="JZ28" s="15">
        <f>IF(29&lt;=$G28, JT28+JX28, "")</f>
        <v/>
      </c>
      <c r="KA28" s="15">
        <f>IF(29&lt;=$G28, ($G28-29)*$N28, "")</f>
        <v/>
      </c>
      <c r="KB28" s="15">
        <f>IF(30&lt;=$G28, JW28, "")</f>
        <v/>
      </c>
      <c r="KC28" s="15">
        <f>IF(30&lt;=$G28, ROUND(KB28*$Q28, 2), "")</f>
        <v/>
      </c>
      <c r="KD28" s="15">
        <f>IF(30&lt;=$G28, $N28, "")</f>
        <v/>
      </c>
      <c r="KE28" s="15">
        <f>IF(30&lt;=$G28, KD28-KC28, "")</f>
        <v/>
      </c>
      <c r="KF28" s="15">
        <f>IF(30&lt;=$G28, KB28-KE28, "")</f>
        <v/>
      </c>
      <c r="KG28" s="15">
        <f>IF(30&lt;=$G28, ROUND(JY28*$Q28, 2), "")</f>
        <v/>
      </c>
      <c r="KH28" s="15">
        <f>IF(30&lt;=$G28, JY28+KG28, "")</f>
        <v/>
      </c>
      <c r="KI28" s="15">
        <f>IF(30&lt;=$G28, KC28+KG28, "")</f>
        <v/>
      </c>
      <c r="KJ28" s="15">
        <f>IF(30&lt;=$G28, ($G28-30)*$N28, "")</f>
        <v/>
      </c>
      <c r="KK28" s="15">
        <f>IF(31&lt;=$G28, KF28, "")</f>
        <v/>
      </c>
      <c r="KL28" s="15">
        <f>IF(31&lt;=$G28, ROUND(KK28*$Q28, 2), "")</f>
        <v/>
      </c>
      <c r="KM28" s="15">
        <f>IF(31&lt;=$G28, $N28, "")</f>
        <v/>
      </c>
      <c r="KN28" s="15">
        <f>IF(31&lt;=$G28, KM28-KL28, "")</f>
        <v/>
      </c>
      <c r="KO28" s="15">
        <f>IF(31&lt;=$G28, KK28-KN28, "")</f>
        <v/>
      </c>
      <c r="KP28" s="15">
        <f>IF(31&lt;=$G28, ROUND(KH28*$Q28, 2), "")</f>
        <v/>
      </c>
      <c r="KQ28" s="15">
        <f>IF(31&lt;=$G28, KH28+KP28, "")</f>
        <v/>
      </c>
      <c r="KR28" s="15">
        <f>IF(31&lt;=$G28, KL28+KP28, "")</f>
        <v/>
      </c>
      <c r="KS28" s="15">
        <f>IF(31&lt;=$G28, ($G28-31)*$N28, "")</f>
        <v/>
      </c>
      <c r="KT28" s="15">
        <f>IF(32&lt;=$G28, KO28, "")</f>
        <v/>
      </c>
      <c r="KU28" s="15">
        <f>IF(32&lt;=$G28, ROUND(KT28*$Q28, 2), "")</f>
        <v/>
      </c>
      <c r="KV28" s="15">
        <f>IF(32&lt;=$G28, $N28, "")</f>
        <v/>
      </c>
      <c r="KW28" s="15">
        <f>IF(32&lt;=$G28, KV28-KU28, "")</f>
        <v/>
      </c>
      <c r="KX28" s="15">
        <f>IF(32&lt;=$G28, KT28-KW28, "")</f>
        <v/>
      </c>
      <c r="KY28" s="15">
        <f>IF(32&lt;=$G28, ROUND(KQ28*$Q28, 2), "")</f>
        <v/>
      </c>
      <c r="KZ28" s="15">
        <f>IF(32&lt;=$G28, KQ28+KY28, "")</f>
        <v/>
      </c>
      <c r="LA28" s="15">
        <f>IF(32&lt;=$G28, KU28+KY28, "")</f>
        <v/>
      </c>
      <c r="LB28" s="15">
        <f>IF(32&lt;=$G28, ($G28-32)*$N28, "")</f>
        <v/>
      </c>
      <c r="LC28" s="15">
        <f>IF(33&lt;=$G28, KX28, "")</f>
        <v/>
      </c>
      <c r="LD28" s="15">
        <f>IF(33&lt;=$G28, ROUND(LC28*$Q28, 2), "")</f>
        <v/>
      </c>
      <c r="LE28" s="15">
        <f>IF(33&lt;=$G28, $N28, "")</f>
        <v/>
      </c>
      <c r="LF28" s="15">
        <f>IF(33&lt;=$G28, LE28-LD28, "")</f>
        <v/>
      </c>
      <c r="LG28" s="15">
        <f>IF(33&lt;=$G28, LC28-LF28, "")</f>
        <v/>
      </c>
      <c r="LH28" s="15">
        <f>IF(33&lt;=$G28, ROUND(KZ28*$Q28, 2), "")</f>
        <v/>
      </c>
      <c r="LI28" s="15">
        <f>IF(33&lt;=$G28, KZ28+LH28, "")</f>
        <v/>
      </c>
      <c r="LJ28" s="15">
        <f>IF(33&lt;=$G28, LD28+LH28, "")</f>
        <v/>
      </c>
      <c r="LK28" s="15">
        <f>IF(33&lt;=$G28, ($G28-33)*$N28, "")</f>
        <v/>
      </c>
      <c r="LL28" s="15">
        <f>IF(34&lt;=$G28, LG28, "")</f>
        <v/>
      </c>
      <c r="LM28" s="15">
        <f>IF(34&lt;=$G28, ROUND(LL28*$Q28, 2), "")</f>
        <v/>
      </c>
      <c r="LN28" s="15">
        <f>IF(34&lt;=$G28, $N28, "")</f>
        <v/>
      </c>
      <c r="LO28" s="15">
        <f>IF(34&lt;=$G28, LN28-LM28, "")</f>
        <v/>
      </c>
      <c r="LP28" s="15">
        <f>IF(34&lt;=$G28, LL28-LO28, "")</f>
        <v/>
      </c>
      <c r="LQ28" s="15">
        <f>IF(34&lt;=$G28, ROUND(LI28*$Q28, 2), "")</f>
        <v/>
      </c>
      <c r="LR28" s="15">
        <f>IF(34&lt;=$G28, LI28+LQ28, "")</f>
        <v/>
      </c>
      <c r="LS28" s="15">
        <f>IF(34&lt;=$G28, LM28+LQ28, "")</f>
        <v/>
      </c>
      <c r="LT28" s="15">
        <f>IF(34&lt;=$G28, ($G28-34)*$N28, "")</f>
        <v/>
      </c>
      <c r="LU28" s="15">
        <f>IF(35&lt;=$G28, LP28, "")</f>
        <v/>
      </c>
      <c r="LV28" s="15">
        <f>IF(35&lt;=$G28, ROUND(LU28*$Q28, 2), "")</f>
        <v/>
      </c>
      <c r="LW28" s="15">
        <f>IF(35&lt;=$G28, $N28, "")</f>
        <v/>
      </c>
      <c r="LX28" s="15">
        <f>IF(35&lt;=$G28, LW28-LV28, "")</f>
        <v/>
      </c>
      <c r="LY28" s="15">
        <f>IF(35&lt;=$G28, LU28-LX28, "")</f>
        <v/>
      </c>
      <c r="LZ28" s="15">
        <f>IF(35&lt;=$G28, ROUND(LR28*$Q28, 2), "")</f>
        <v/>
      </c>
      <c r="MA28" s="15">
        <f>IF(35&lt;=$G28, LR28+LZ28, "")</f>
        <v/>
      </c>
      <c r="MB28" s="15">
        <f>IF(35&lt;=$G28, LV28+LZ28, "")</f>
        <v/>
      </c>
      <c r="MC28" s="15">
        <f>IF(35&lt;=$G28, ($G28-35)*$N28, "")</f>
        <v/>
      </c>
      <c r="MD28" s="15">
        <f>IF(36&lt;=$G28, LY28, "")</f>
        <v/>
      </c>
      <c r="ME28" s="15">
        <f>IF(36&lt;=$G28, ROUND(MD28*$Q28, 2), "")</f>
        <v/>
      </c>
      <c r="MF28" s="15">
        <f>IF(36&lt;=$G28, $N28, "")</f>
        <v/>
      </c>
      <c r="MG28" s="15">
        <f>IF(36&lt;=$G28, MF28-ME28, "")</f>
        <v/>
      </c>
      <c r="MH28" s="15">
        <f>IF(36&lt;=$G28, MD28-MG28, "")</f>
        <v/>
      </c>
      <c r="MI28" s="15">
        <f>IF(36&lt;=$G28, ROUND(MA28*$Q28, 2), "")</f>
        <v/>
      </c>
      <c r="MJ28" s="15">
        <f>IF(36&lt;=$G28, MA28+MI28, "")</f>
        <v/>
      </c>
      <c r="MK28" s="15">
        <f>IF(36&lt;=$G28, ME28+MI28, "")</f>
        <v/>
      </c>
      <c r="ML28" s="15">
        <f>IF(36&lt;=$G28, ($G28-36)*$N28, "")</f>
        <v/>
      </c>
      <c r="MM28" s="15">
        <f>IF(37&lt;=$G28, MH28, "")</f>
        <v/>
      </c>
      <c r="MN28" s="15">
        <f>IF(37&lt;=$G28, ROUND(MM28*$Q28, 2), "")</f>
        <v/>
      </c>
      <c r="MO28" s="15">
        <f>IF(37&lt;=$G28, $N28, "")</f>
        <v/>
      </c>
      <c r="MP28" s="15">
        <f>IF(37&lt;=$G28, MO28-MN28, "")</f>
        <v/>
      </c>
      <c r="MQ28" s="15">
        <f>IF(37&lt;=$G28, MM28-MP28, "")</f>
        <v/>
      </c>
      <c r="MR28" s="15">
        <f>IF(37&lt;=$G28, ROUND(MJ28*$Q28, 2), "")</f>
        <v/>
      </c>
      <c r="MS28" s="15">
        <f>IF(37&lt;=$G28, MJ28+MR28, "")</f>
        <v/>
      </c>
      <c r="MT28" s="15">
        <f>IF(37&lt;=$G28, MN28+MR28, "")</f>
        <v/>
      </c>
      <c r="MU28" s="15">
        <f>IF(37&lt;=$G28, ($G28-37)*$N28, "")</f>
        <v/>
      </c>
      <c r="MV28" s="15">
        <f>IF(38&lt;=$G28, MQ28, "")</f>
        <v/>
      </c>
      <c r="MW28" s="15">
        <f>IF(38&lt;=$G28, ROUND(MV28*$Q28, 2), "")</f>
        <v/>
      </c>
      <c r="MX28" s="15">
        <f>IF(38&lt;=$G28, $N28, "")</f>
        <v/>
      </c>
      <c r="MY28" s="15">
        <f>IF(38&lt;=$G28, MX28-MW28, "")</f>
        <v/>
      </c>
      <c r="MZ28" s="15">
        <f>IF(38&lt;=$G28, MV28-MY28, "")</f>
        <v/>
      </c>
      <c r="NA28" s="15">
        <f>IF(38&lt;=$G28, ROUND(MS28*$Q28, 2), "")</f>
        <v/>
      </c>
      <c r="NB28" s="15">
        <f>IF(38&lt;=$G28, MS28+NA28, "")</f>
        <v/>
      </c>
      <c r="NC28" s="15">
        <f>IF(38&lt;=$G28, MW28+NA28, "")</f>
        <v/>
      </c>
      <c r="ND28" s="15">
        <f>IF(38&lt;=$G28, ($G28-38)*$N28, "")</f>
        <v/>
      </c>
      <c r="NE28" s="15">
        <f>IF(39&lt;=$G28, MZ28, "")</f>
        <v/>
      </c>
      <c r="NF28" s="15">
        <f>IF(39&lt;=$G28, ROUND(NE28*$Q28, 2), "")</f>
        <v/>
      </c>
      <c r="NG28" s="15">
        <f>IF(39&lt;=$G28, $N28, "")</f>
        <v/>
      </c>
      <c r="NH28" s="15">
        <f>IF(39&lt;=$G28, NG28-NF28, "")</f>
        <v/>
      </c>
      <c r="NI28" s="15">
        <f>IF(39&lt;=$G28, NE28-NH28, "")</f>
        <v/>
      </c>
      <c r="NJ28" s="15">
        <f>IF(39&lt;=$G28, ROUND(NB28*$Q28, 2), "")</f>
        <v/>
      </c>
      <c r="NK28" s="15">
        <f>IF(39&lt;=$G28, NB28+NJ28, "")</f>
        <v/>
      </c>
      <c r="NL28" s="15">
        <f>IF(39&lt;=$G28, NF28+NJ28, "")</f>
        <v/>
      </c>
      <c r="NM28" s="15">
        <f>IF(39&lt;=$G28, ($G28-39)*$N28, "")</f>
        <v/>
      </c>
      <c r="NN28" s="15">
        <f>IF(40&lt;=$G28, NI28, "")</f>
        <v/>
      </c>
      <c r="NO28" s="15">
        <f>IF(40&lt;=$G28, ROUND(NN28*$Q28, 2), "")</f>
        <v/>
      </c>
      <c r="NP28" s="15">
        <f>IF(40&lt;=$G28, $N28, "")</f>
        <v/>
      </c>
      <c r="NQ28" s="15">
        <f>IF(40&lt;=$G28, NP28-NO28, "")</f>
        <v/>
      </c>
      <c r="NR28" s="15">
        <f>IF(40&lt;=$G28, NN28-NQ28, "")</f>
        <v/>
      </c>
      <c r="NS28" s="15">
        <f>IF(40&lt;=$G28, ROUND(NK28*$Q28, 2), "")</f>
        <v/>
      </c>
      <c r="NT28" s="15">
        <f>IF(40&lt;=$G28, NK28+NS28, "")</f>
        <v/>
      </c>
      <c r="NU28" s="15">
        <f>IF(40&lt;=$G28, NO28+NS28, "")</f>
        <v/>
      </c>
      <c r="NV28" s="15">
        <f>IF(40&lt;=$G28, ($G28-40)*$N28, "")</f>
        <v/>
      </c>
      <c r="NW28" s="15">
        <f>IF(41&lt;=$G28, NR28, "")</f>
        <v/>
      </c>
      <c r="NX28" s="15">
        <f>IF(41&lt;=$G28, ROUND(NW28*$Q28, 2), "")</f>
        <v/>
      </c>
      <c r="NY28" s="15">
        <f>IF(41&lt;=$G28, $N28, "")</f>
        <v/>
      </c>
      <c r="NZ28" s="15">
        <f>IF(41&lt;=$G28, NY28-NX28, "")</f>
        <v/>
      </c>
      <c r="OA28" s="15">
        <f>IF(41&lt;=$G28, NW28-NZ28, "")</f>
        <v/>
      </c>
      <c r="OB28" s="15">
        <f>IF(41&lt;=$G28, ROUND(NT28*$Q28, 2), "")</f>
        <v/>
      </c>
      <c r="OC28" s="15">
        <f>IF(41&lt;=$G28, NT28+OB28, "")</f>
        <v/>
      </c>
      <c r="OD28" s="15">
        <f>IF(41&lt;=$G28, NX28+OB28, "")</f>
        <v/>
      </c>
      <c r="OE28" s="15">
        <f>IF(41&lt;=$G28, ($G28-41)*$N28, "")</f>
        <v/>
      </c>
      <c r="OF28" s="15">
        <f>IF(42&lt;=$G28, OA28, "")</f>
        <v/>
      </c>
      <c r="OG28" s="15">
        <f>IF(42&lt;=$G28, ROUND(OF28*$Q28, 2), "")</f>
        <v/>
      </c>
      <c r="OH28" s="15">
        <f>IF(42&lt;=$G28, $N28, "")</f>
        <v/>
      </c>
      <c r="OI28" s="15">
        <f>IF(42&lt;=$G28, OH28-OG28, "")</f>
        <v/>
      </c>
      <c r="OJ28" s="15">
        <f>IF(42&lt;=$G28, OF28-OI28, "")</f>
        <v/>
      </c>
      <c r="OK28" s="15">
        <f>IF(42&lt;=$G28, ROUND(OC28*$Q28, 2), "")</f>
        <v/>
      </c>
      <c r="OL28" s="15">
        <f>IF(42&lt;=$G28, OC28+OK28, "")</f>
        <v/>
      </c>
      <c r="OM28" s="15">
        <f>IF(42&lt;=$G28, OG28+OK28, "")</f>
        <v/>
      </c>
      <c r="ON28" s="15">
        <f>IF(42&lt;=$G28, ($G28-42)*$N28, "")</f>
        <v/>
      </c>
      <c r="OO28" s="15">
        <f>IF(43&lt;=$G28, OJ28, "")</f>
        <v/>
      </c>
      <c r="OP28" s="15">
        <f>IF(43&lt;=$G28, ROUND(OO28*$Q28, 2), "")</f>
        <v/>
      </c>
      <c r="OQ28" s="15">
        <f>IF(43&lt;=$G28, $N28, "")</f>
        <v/>
      </c>
      <c r="OR28" s="15">
        <f>IF(43&lt;=$G28, OQ28-OP28, "")</f>
        <v/>
      </c>
      <c r="OS28" s="15">
        <f>IF(43&lt;=$G28, OO28-OR28, "")</f>
        <v/>
      </c>
      <c r="OT28" s="15">
        <f>IF(43&lt;=$G28, ROUND(OL28*$Q28, 2), "")</f>
        <v/>
      </c>
      <c r="OU28" s="15">
        <f>IF(43&lt;=$G28, OL28+OT28, "")</f>
        <v/>
      </c>
      <c r="OV28" s="15">
        <f>IF(43&lt;=$G28, OP28+OT28, "")</f>
        <v/>
      </c>
      <c r="OW28" s="15">
        <f>IF(43&lt;=$G28, ($G28-43)*$N28, "")</f>
        <v/>
      </c>
      <c r="OX28" s="15">
        <f>IF(44&lt;=$G28, OS28, "")</f>
        <v/>
      </c>
      <c r="OY28" s="15">
        <f>IF(44&lt;=$G28, ROUND(OX28*$Q28, 2), "")</f>
        <v/>
      </c>
      <c r="OZ28" s="15">
        <f>IF(44&lt;=$G28, $N28, "")</f>
        <v/>
      </c>
      <c r="PA28" s="15">
        <f>IF(44&lt;=$G28, OZ28-OY28, "")</f>
        <v/>
      </c>
      <c r="PB28" s="15">
        <f>IF(44&lt;=$G28, OX28-PA28, "")</f>
        <v/>
      </c>
      <c r="PC28" s="15">
        <f>IF(44&lt;=$G28, ROUND(OU28*$Q28, 2), "")</f>
        <v/>
      </c>
      <c r="PD28" s="15">
        <f>IF(44&lt;=$G28, OU28+PC28, "")</f>
        <v/>
      </c>
      <c r="PE28" s="15">
        <f>IF(44&lt;=$G28, OY28+PC28, "")</f>
        <v/>
      </c>
      <c r="PF28" s="15">
        <f>IF(44&lt;=$G28, ($G28-44)*$N28, "")</f>
        <v/>
      </c>
      <c r="PG28" s="15">
        <f>IF(45&lt;=$G28, PB28, "")</f>
        <v/>
      </c>
      <c r="PH28" s="15">
        <f>IF(45&lt;=$G28, ROUND(PG28*$Q28, 2), "")</f>
        <v/>
      </c>
      <c r="PI28" s="15">
        <f>IF(45&lt;=$G28, $N28, "")</f>
        <v/>
      </c>
      <c r="PJ28" s="15">
        <f>IF(45&lt;=$G28, PI28-PH28, "")</f>
        <v/>
      </c>
      <c r="PK28" s="15">
        <f>IF(45&lt;=$G28, PG28-PJ28, "")</f>
        <v/>
      </c>
      <c r="PL28" s="15">
        <f>IF(45&lt;=$G28, ROUND(PD28*$Q28, 2), "")</f>
        <v/>
      </c>
      <c r="PM28" s="15">
        <f>IF(45&lt;=$G28, PD28+PL28, "")</f>
        <v/>
      </c>
      <c r="PN28" s="15">
        <f>IF(45&lt;=$G28, PH28+PL28, "")</f>
        <v/>
      </c>
      <c r="PO28" s="15">
        <f>IF(45&lt;=$G28, ($G28-45)*$N28, "")</f>
        <v/>
      </c>
      <c r="PP28" s="15">
        <f>IF(46&lt;=$G28, PK28, "")</f>
        <v/>
      </c>
      <c r="PQ28" s="15">
        <f>IF(46&lt;=$G28, ROUND(PP28*$Q28, 2), "")</f>
        <v/>
      </c>
      <c r="PR28" s="15">
        <f>IF(46&lt;=$G28, $N28, "")</f>
        <v/>
      </c>
      <c r="PS28" s="15">
        <f>IF(46&lt;=$G28, PR28-PQ28, "")</f>
        <v/>
      </c>
      <c r="PT28" s="15">
        <f>IF(46&lt;=$G28, PP28-PS28, "")</f>
        <v/>
      </c>
      <c r="PU28" s="15">
        <f>IF(46&lt;=$G28, ROUND(PM28*$Q28, 2), "")</f>
        <v/>
      </c>
      <c r="PV28" s="15">
        <f>IF(46&lt;=$G28, PM28+PU28, "")</f>
        <v/>
      </c>
      <c r="PW28" s="15">
        <f>IF(46&lt;=$G28, PQ28+PU28, "")</f>
        <v/>
      </c>
      <c r="PX28" s="15">
        <f>IF(46&lt;=$G28, ($G28-46)*$N28, "")</f>
        <v/>
      </c>
      <c r="PY28" s="15">
        <f>IF(47&lt;=$G28, PT28, "")</f>
        <v/>
      </c>
      <c r="PZ28" s="15">
        <f>IF(47&lt;=$G28, ROUND(PY28*$Q28, 2), "")</f>
        <v/>
      </c>
      <c r="QA28" s="15">
        <f>IF(47&lt;=$G28, $N28, "")</f>
        <v/>
      </c>
      <c r="QB28" s="15">
        <f>IF(47&lt;=$G28, QA28-PZ28, "")</f>
        <v/>
      </c>
      <c r="QC28" s="15">
        <f>IF(47&lt;=$G28, PY28-QB28, "")</f>
        <v/>
      </c>
      <c r="QD28" s="15">
        <f>IF(47&lt;=$G28, ROUND(PV28*$Q28, 2), "")</f>
        <v/>
      </c>
      <c r="QE28" s="15">
        <f>IF(47&lt;=$G28, PV28+QD28, "")</f>
        <v/>
      </c>
      <c r="QF28" s="15">
        <f>IF(47&lt;=$G28, PZ28+QD28, "")</f>
        <v/>
      </c>
      <c r="QG28" s="15">
        <f>IF(47&lt;=$G28, ($G28-47)*$N28, "")</f>
        <v/>
      </c>
      <c r="QH28" s="15">
        <f>IF(48&lt;=$G28, QC28, "")</f>
        <v/>
      </c>
      <c r="QI28" s="15">
        <f>IF(48&lt;=$G28, ROUND(QH28*$Q28, 2), "")</f>
        <v/>
      </c>
      <c r="QJ28" s="15">
        <f>IF(48&lt;=$G28, $N28, "")</f>
        <v/>
      </c>
      <c r="QK28" s="15">
        <f>IF(48&lt;=$G28, QJ28-QI28, "")</f>
        <v/>
      </c>
      <c r="QL28" s="15">
        <f>IF(48&lt;=$G28, QH28-QK28, "")</f>
        <v/>
      </c>
      <c r="QM28" s="15">
        <f>IF(48&lt;=$G28, ROUND(QE28*$Q28, 2), "")</f>
        <v/>
      </c>
      <c r="QN28" s="15">
        <f>IF(48&lt;=$G28, QE28+QM28, "")</f>
        <v/>
      </c>
      <c r="QO28" s="15">
        <f>IF(48&lt;=$G28, QI28+QM28, "")</f>
        <v/>
      </c>
      <c r="QP28" s="15">
        <f>IF(48&lt;=$G28, ($G28-48)*$N28, "")</f>
        <v/>
      </c>
    </row>
    <row r="29">
      <c r="A29" s="6" t="inlineStr">
        <is>
          <t>0552-0018</t>
        </is>
      </c>
      <c r="B29" s="7" t="inlineStr">
        <is>
          <t>Transportes y Maniobras Portuarias</t>
        </is>
      </c>
      <c r="C29" s="7" t="inlineStr">
        <is>
          <t>Raizer</t>
        </is>
      </c>
      <c r="D29" s="6" t="inlineStr">
        <is>
          <t>ACTIVO</t>
        </is>
      </c>
      <c r="E29" s="6" t="inlineStr">
        <is>
          <t>2024-11-29</t>
        </is>
      </c>
      <c r="F29" s="6" t="inlineStr">
        <is>
          <t>2026-11-29</t>
        </is>
      </c>
      <c r="G29" s="8" t="n">
        <v>24</v>
      </c>
      <c r="H29" s="9" t="n">
        <v>890000</v>
      </c>
      <c r="I29" s="10" t="n">
        <v>0.19</v>
      </c>
      <c r="J29" s="9">
        <f>ROUND(H29*I29, 2)</f>
        <v/>
      </c>
      <c r="K29" s="9">
        <f>ROUND(H29-J29, 2)</f>
        <v/>
      </c>
      <c r="L29" s="10" t="n">
        <v>0</v>
      </c>
      <c r="M29" s="9">
        <f>ROUND(H29*L29, 2)</f>
        <v/>
      </c>
      <c r="N29" s="9" t="n">
        <v>40898.96</v>
      </c>
      <c r="O29" s="10" t="n">
        <v>1</v>
      </c>
      <c r="P29" s="9">
        <f>ROUND(H29*O29, 2)</f>
        <v/>
      </c>
      <c r="Q29" s="11" t="n">
        <v>0.02692036</v>
      </c>
      <c r="R29" s="11">
        <f>RATE(G29, -N29, K29, -P29)</f>
        <v/>
      </c>
      <c r="S29" s="11">
        <f>ROUND(Q29*12, 8)</f>
        <v/>
      </c>
      <c r="T29" s="11">
        <f>ROUND(((1+Q29)^12)-1, 8)</f>
        <v/>
      </c>
      <c r="U29" s="9">
        <f>ROUND(PV(Q29, G29, 0, -P29), 2)</f>
        <v/>
      </c>
      <c r="V29" s="9">
        <f>SUMIF($AA$4:$QP$4, "Interes_Leasing", AA29:QP29)</f>
        <v/>
      </c>
      <c r="W29" s="9">
        <f>SUMIF($AA$4:$QP$4, "Interes_Residual", AA29:QP29)</f>
        <v/>
      </c>
      <c r="X29" s="9">
        <f>ROUND(V29+W29, 2)</f>
        <v/>
      </c>
      <c r="Y29" s="9">
        <f>ROUND((N29*G29+P29+M29)-K29, 2)</f>
        <v/>
      </c>
      <c r="Z29" s="10">
        <f>ROUND(Y29/K29, 4)</f>
        <v/>
      </c>
      <c r="AA29" s="9">
        <f>IF(1&lt;=$G29, $K29, "")</f>
        <v/>
      </c>
      <c r="AB29" s="9">
        <f>IF(1&lt;=$G29, ROUND(AA29*$Q29, 2), "")</f>
        <v/>
      </c>
      <c r="AC29" s="9">
        <f>IF(1&lt;=$G29, $N29, "")</f>
        <v/>
      </c>
      <c r="AD29" s="9">
        <f>IF(1&lt;=$G29, AC29-AB29, "")</f>
        <v/>
      </c>
      <c r="AE29" s="9">
        <f>IF(1&lt;=$G29, AA29-AD29, "")</f>
        <v/>
      </c>
      <c r="AF29" s="9">
        <f>IF(1&lt;=$G29, ROUND($U29*$Q29, 2), "")</f>
        <v/>
      </c>
      <c r="AG29" s="9">
        <f>IF(1&lt;=$G29, $U29+AF29, "")</f>
        <v/>
      </c>
      <c r="AH29" s="9">
        <f>IF(1&lt;=$G29, AB29+AF29, "")</f>
        <v/>
      </c>
      <c r="AI29" s="9">
        <f>IF(1&lt;=$G29, ($G29-1)*$N29, "")</f>
        <v/>
      </c>
      <c r="AJ29" s="9">
        <f>IF(2&lt;=$G29, AE29, "")</f>
        <v/>
      </c>
      <c r="AK29" s="9">
        <f>IF(2&lt;=$G29, ROUND(AJ29*$Q29, 2), "")</f>
        <v/>
      </c>
      <c r="AL29" s="9">
        <f>IF(2&lt;=$G29, $N29, "")</f>
        <v/>
      </c>
      <c r="AM29" s="9">
        <f>IF(2&lt;=$G29, AL29-AK29, "")</f>
        <v/>
      </c>
      <c r="AN29" s="9">
        <f>IF(2&lt;=$G29, AJ29-AM29, "")</f>
        <v/>
      </c>
      <c r="AO29" s="9">
        <f>IF(2&lt;=$G29, ROUND(AG29*$Q29, 2), "")</f>
        <v/>
      </c>
      <c r="AP29" s="9">
        <f>IF(2&lt;=$G29, AG29+AO29, "")</f>
        <v/>
      </c>
      <c r="AQ29" s="9">
        <f>IF(2&lt;=$G29, AK29+AO29, "")</f>
        <v/>
      </c>
      <c r="AR29" s="9">
        <f>IF(2&lt;=$G29, ($G29-2)*$N29, "")</f>
        <v/>
      </c>
      <c r="AS29" s="9">
        <f>IF(3&lt;=$G29, AN29, "")</f>
        <v/>
      </c>
      <c r="AT29" s="9">
        <f>IF(3&lt;=$G29, ROUND(AS29*$Q29, 2), "")</f>
        <v/>
      </c>
      <c r="AU29" s="9">
        <f>IF(3&lt;=$G29, $N29, "")</f>
        <v/>
      </c>
      <c r="AV29" s="9">
        <f>IF(3&lt;=$G29, AU29-AT29, "")</f>
        <v/>
      </c>
      <c r="AW29" s="9">
        <f>IF(3&lt;=$G29, AS29-AV29, "")</f>
        <v/>
      </c>
      <c r="AX29" s="9">
        <f>IF(3&lt;=$G29, ROUND(AP29*$Q29, 2), "")</f>
        <v/>
      </c>
      <c r="AY29" s="9">
        <f>IF(3&lt;=$G29, AP29+AX29, "")</f>
        <v/>
      </c>
      <c r="AZ29" s="9">
        <f>IF(3&lt;=$G29, AT29+AX29, "")</f>
        <v/>
      </c>
      <c r="BA29" s="9">
        <f>IF(3&lt;=$G29, ($G29-3)*$N29, "")</f>
        <v/>
      </c>
      <c r="BB29" s="9">
        <f>IF(4&lt;=$G29, AW29, "")</f>
        <v/>
      </c>
      <c r="BC29" s="9">
        <f>IF(4&lt;=$G29, ROUND(BB29*$Q29, 2), "")</f>
        <v/>
      </c>
      <c r="BD29" s="9">
        <f>IF(4&lt;=$G29, $N29, "")</f>
        <v/>
      </c>
      <c r="BE29" s="9">
        <f>IF(4&lt;=$G29, BD29-BC29, "")</f>
        <v/>
      </c>
      <c r="BF29" s="9">
        <f>IF(4&lt;=$G29, BB29-BE29, "")</f>
        <v/>
      </c>
      <c r="BG29" s="9">
        <f>IF(4&lt;=$G29, ROUND(AY29*$Q29, 2), "")</f>
        <v/>
      </c>
      <c r="BH29" s="9">
        <f>IF(4&lt;=$G29, AY29+BG29, "")</f>
        <v/>
      </c>
      <c r="BI29" s="9">
        <f>IF(4&lt;=$G29, BC29+BG29, "")</f>
        <v/>
      </c>
      <c r="BJ29" s="9">
        <f>IF(4&lt;=$G29, ($G29-4)*$N29, "")</f>
        <v/>
      </c>
      <c r="BK29" s="9">
        <f>IF(5&lt;=$G29, BF29, "")</f>
        <v/>
      </c>
      <c r="BL29" s="9">
        <f>IF(5&lt;=$G29, ROUND(BK29*$Q29, 2), "")</f>
        <v/>
      </c>
      <c r="BM29" s="9">
        <f>IF(5&lt;=$G29, $N29, "")</f>
        <v/>
      </c>
      <c r="BN29" s="9">
        <f>IF(5&lt;=$G29, BM29-BL29, "")</f>
        <v/>
      </c>
      <c r="BO29" s="9">
        <f>IF(5&lt;=$G29, BK29-BN29, "")</f>
        <v/>
      </c>
      <c r="BP29" s="9">
        <f>IF(5&lt;=$G29, ROUND(BH29*$Q29, 2), "")</f>
        <v/>
      </c>
      <c r="BQ29" s="9">
        <f>IF(5&lt;=$G29, BH29+BP29, "")</f>
        <v/>
      </c>
      <c r="BR29" s="9">
        <f>IF(5&lt;=$G29, BL29+BP29, "")</f>
        <v/>
      </c>
      <c r="BS29" s="9">
        <f>IF(5&lt;=$G29, ($G29-5)*$N29, "")</f>
        <v/>
      </c>
      <c r="BT29" s="9">
        <f>IF(6&lt;=$G29, BO29, "")</f>
        <v/>
      </c>
      <c r="BU29" s="9">
        <f>IF(6&lt;=$G29, ROUND(BT29*$Q29, 2), "")</f>
        <v/>
      </c>
      <c r="BV29" s="9">
        <f>IF(6&lt;=$G29, $N29, "")</f>
        <v/>
      </c>
      <c r="BW29" s="9">
        <f>IF(6&lt;=$G29, BV29-BU29, "")</f>
        <v/>
      </c>
      <c r="BX29" s="9">
        <f>IF(6&lt;=$G29, BT29-BW29, "")</f>
        <v/>
      </c>
      <c r="BY29" s="9">
        <f>IF(6&lt;=$G29, ROUND(BQ29*$Q29, 2), "")</f>
        <v/>
      </c>
      <c r="BZ29" s="9">
        <f>IF(6&lt;=$G29, BQ29+BY29, "")</f>
        <v/>
      </c>
      <c r="CA29" s="9">
        <f>IF(6&lt;=$G29, BU29+BY29, "")</f>
        <v/>
      </c>
      <c r="CB29" s="9">
        <f>IF(6&lt;=$G29, ($G29-6)*$N29, "")</f>
        <v/>
      </c>
      <c r="CC29" s="9">
        <f>IF(7&lt;=$G29, BX29, "")</f>
        <v/>
      </c>
      <c r="CD29" s="9">
        <f>IF(7&lt;=$G29, ROUND(CC29*$Q29, 2), "")</f>
        <v/>
      </c>
      <c r="CE29" s="9">
        <f>IF(7&lt;=$G29, $N29, "")</f>
        <v/>
      </c>
      <c r="CF29" s="9">
        <f>IF(7&lt;=$G29, CE29-CD29, "")</f>
        <v/>
      </c>
      <c r="CG29" s="9">
        <f>IF(7&lt;=$G29, CC29-CF29, "")</f>
        <v/>
      </c>
      <c r="CH29" s="9">
        <f>IF(7&lt;=$G29, ROUND(BZ29*$Q29, 2), "")</f>
        <v/>
      </c>
      <c r="CI29" s="9">
        <f>IF(7&lt;=$G29, BZ29+CH29, "")</f>
        <v/>
      </c>
      <c r="CJ29" s="9">
        <f>IF(7&lt;=$G29, CD29+CH29, "")</f>
        <v/>
      </c>
      <c r="CK29" s="9">
        <f>IF(7&lt;=$G29, ($G29-7)*$N29, "")</f>
        <v/>
      </c>
      <c r="CL29" s="9">
        <f>IF(8&lt;=$G29, CG29, "")</f>
        <v/>
      </c>
      <c r="CM29" s="9">
        <f>IF(8&lt;=$G29, ROUND(CL29*$Q29, 2), "")</f>
        <v/>
      </c>
      <c r="CN29" s="9">
        <f>IF(8&lt;=$G29, $N29, "")</f>
        <v/>
      </c>
      <c r="CO29" s="9">
        <f>IF(8&lt;=$G29, CN29-CM29, "")</f>
        <v/>
      </c>
      <c r="CP29" s="9">
        <f>IF(8&lt;=$G29, CL29-CO29, "")</f>
        <v/>
      </c>
      <c r="CQ29" s="9">
        <f>IF(8&lt;=$G29, ROUND(CI29*$Q29, 2), "")</f>
        <v/>
      </c>
      <c r="CR29" s="9">
        <f>IF(8&lt;=$G29, CI29+CQ29, "")</f>
        <v/>
      </c>
      <c r="CS29" s="9">
        <f>IF(8&lt;=$G29, CM29+CQ29, "")</f>
        <v/>
      </c>
      <c r="CT29" s="9">
        <f>IF(8&lt;=$G29, ($G29-8)*$N29, "")</f>
        <v/>
      </c>
      <c r="CU29" s="9">
        <f>IF(9&lt;=$G29, CP29, "")</f>
        <v/>
      </c>
      <c r="CV29" s="9">
        <f>IF(9&lt;=$G29, ROUND(CU29*$Q29, 2), "")</f>
        <v/>
      </c>
      <c r="CW29" s="9">
        <f>IF(9&lt;=$G29, $N29, "")</f>
        <v/>
      </c>
      <c r="CX29" s="9">
        <f>IF(9&lt;=$G29, CW29-CV29, "")</f>
        <v/>
      </c>
      <c r="CY29" s="9">
        <f>IF(9&lt;=$G29, CU29-CX29, "")</f>
        <v/>
      </c>
      <c r="CZ29" s="9">
        <f>IF(9&lt;=$G29, ROUND(CR29*$Q29, 2), "")</f>
        <v/>
      </c>
      <c r="DA29" s="9">
        <f>IF(9&lt;=$G29, CR29+CZ29, "")</f>
        <v/>
      </c>
      <c r="DB29" s="9">
        <f>IF(9&lt;=$G29, CV29+CZ29, "")</f>
        <v/>
      </c>
      <c r="DC29" s="9">
        <f>IF(9&lt;=$G29, ($G29-9)*$N29, "")</f>
        <v/>
      </c>
      <c r="DD29" s="9">
        <f>IF(10&lt;=$G29, CY29, "")</f>
        <v/>
      </c>
      <c r="DE29" s="9">
        <f>IF(10&lt;=$G29, ROUND(DD29*$Q29, 2), "")</f>
        <v/>
      </c>
      <c r="DF29" s="9">
        <f>IF(10&lt;=$G29, $N29, "")</f>
        <v/>
      </c>
      <c r="DG29" s="9">
        <f>IF(10&lt;=$G29, DF29-DE29, "")</f>
        <v/>
      </c>
      <c r="DH29" s="9">
        <f>IF(10&lt;=$G29, DD29-DG29, "")</f>
        <v/>
      </c>
      <c r="DI29" s="9">
        <f>IF(10&lt;=$G29, ROUND(DA29*$Q29, 2), "")</f>
        <v/>
      </c>
      <c r="DJ29" s="9">
        <f>IF(10&lt;=$G29, DA29+DI29, "")</f>
        <v/>
      </c>
      <c r="DK29" s="9">
        <f>IF(10&lt;=$G29, DE29+DI29, "")</f>
        <v/>
      </c>
      <c r="DL29" s="9">
        <f>IF(10&lt;=$G29, ($G29-10)*$N29, "")</f>
        <v/>
      </c>
      <c r="DM29" s="9">
        <f>IF(11&lt;=$G29, DH29, "")</f>
        <v/>
      </c>
      <c r="DN29" s="9">
        <f>IF(11&lt;=$G29, ROUND(DM29*$Q29, 2), "")</f>
        <v/>
      </c>
      <c r="DO29" s="9">
        <f>IF(11&lt;=$G29, $N29, "")</f>
        <v/>
      </c>
      <c r="DP29" s="9">
        <f>IF(11&lt;=$G29, DO29-DN29, "")</f>
        <v/>
      </c>
      <c r="DQ29" s="9">
        <f>IF(11&lt;=$G29, DM29-DP29, "")</f>
        <v/>
      </c>
      <c r="DR29" s="9">
        <f>IF(11&lt;=$G29, ROUND(DJ29*$Q29, 2), "")</f>
        <v/>
      </c>
      <c r="DS29" s="9">
        <f>IF(11&lt;=$G29, DJ29+DR29, "")</f>
        <v/>
      </c>
      <c r="DT29" s="9">
        <f>IF(11&lt;=$G29, DN29+DR29, "")</f>
        <v/>
      </c>
      <c r="DU29" s="9">
        <f>IF(11&lt;=$G29, ($G29-11)*$N29, "")</f>
        <v/>
      </c>
      <c r="DV29" s="9">
        <f>IF(12&lt;=$G29, DQ29, "")</f>
        <v/>
      </c>
      <c r="DW29" s="9">
        <f>IF(12&lt;=$G29, ROUND(DV29*$Q29, 2), "")</f>
        <v/>
      </c>
      <c r="DX29" s="9">
        <f>IF(12&lt;=$G29, $N29, "")</f>
        <v/>
      </c>
      <c r="DY29" s="9">
        <f>IF(12&lt;=$G29, DX29-DW29, "")</f>
        <v/>
      </c>
      <c r="DZ29" s="9">
        <f>IF(12&lt;=$G29, DV29-DY29, "")</f>
        <v/>
      </c>
      <c r="EA29" s="9">
        <f>IF(12&lt;=$G29, ROUND(DS29*$Q29, 2), "")</f>
        <v/>
      </c>
      <c r="EB29" s="9">
        <f>IF(12&lt;=$G29, DS29+EA29, "")</f>
        <v/>
      </c>
      <c r="EC29" s="9">
        <f>IF(12&lt;=$G29, DW29+EA29, "")</f>
        <v/>
      </c>
      <c r="ED29" s="9">
        <f>IF(12&lt;=$G29, ($G29-12)*$N29, "")</f>
        <v/>
      </c>
      <c r="EE29" s="9">
        <f>IF(13&lt;=$G29, DZ29, "")</f>
        <v/>
      </c>
      <c r="EF29" s="9">
        <f>IF(13&lt;=$G29, ROUND(EE29*$Q29, 2), "")</f>
        <v/>
      </c>
      <c r="EG29" s="9">
        <f>IF(13&lt;=$G29, $N29, "")</f>
        <v/>
      </c>
      <c r="EH29" s="9">
        <f>IF(13&lt;=$G29, EG29-EF29, "")</f>
        <v/>
      </c>
      <c r="EI29" s="9">
        <f>IF(13&lt;=$G29, EE29-EH29, "")</f>
        <v/>
      </c>
      <c r="EJ29" s="9">
        <f>IF(13&lt;=$G29, ROUND(EB29*$Q29, 2), "")</f>
        <v/>
      </c>
      <c r="EK29" s="9">
        <f>IF(13&lt;=$G29, EB29+EJ29, "")</f>
        <v/>
      </c>
      <c r="EL29" s="9">
        <f>IF(13&lt;=$G29, EF29+EJ29, "")</f>
        <v/>
      </c>
      <c r="EM29" s="9">
        <f>IF(13&lt;=$G29, ($G29-13)*$N29, "")</f>
        <v/>
      </c>
      <c r="EN29" s="9">
        <f>IF(14&lt;=$G29, EI29, "")</f>
        <v/>
      </c>
      <c r="EO29" s="9">
        <f>IF(14&lt;=$G29, ROUND(EN29*$Q29, 2), "")</f>
        <v/>
      </c>
      <c r="EP29" s="9">
        <f>IF(14&lt;=$G29, $N29, "")</f>
        <v/>
      </c>
      <c r="EQ29" s="9">
        <f>IF(14&lt;=$G29, EP29-EO29, "")</f>
        <v/>
      </c>
      <c r="ER29" s="9">
        <f>IF(14&lt;=$G29, EN29-EQ29, "")</f>
        <v/>
      </c>
      <c r="ES29" s="9">
        <f>IF(14&lt;=$G29, ROUND(EK29*$Q29, 2), "")</f>
        <v/>
      </c>
      <c r="ET29" s="9">
        <f>IF(14&lt;=$G29, EK29+ES29, "")</f>
        <v/>
      </c>
      <c r="EU29" s="9">
        <f>IF(14&lt;=$G29, EO29+ES29, "")</f>
        <v/>
      </c>
      <c r="EV29" s="9">
        <f>IF(14&lt;=$G29, ($G29-14)*$N29, "")</f>
        <v/>
      </c>
      <c r="EW29" s="9">
        <f>IF(15&lt;=$G29, ER29, "")</f>
        <v/>
      </c>
      <c r="EX29" s="9">
        <f>IF(15&lt;=$G29, ROUND(EW29*$Q29, 2), "")</f>
        <v/>
      </c>
      <c r="EY29" s="9">
        <f>IF(15&lt;=$G29, $N29, "")</f>
        <v/>
      </c>
      <c r="EZ29" s="9">
        <f>IF(15&lt;=$G29, EY29-EX29, "")</f>
        <v/>
      </c>
      <c r="FA29" s="9">
        <f>IF(15&lt;=$G29, EW29-EZ29, "")</f>
        <v/>
      </c>
      <c r="FB29" s="9">
        <f>IF(15&lt;=$G29, ROUND(ET29*$Q29, 2), "")</f>
        <v/>
      </c>
      <c r="FC29" s="9">
        <f>IF(15&lt;=$G29, ET29+FB29, "")</f>
        <v/>
      </c>
      <c r="FD29" s="9">
        <f>IF(15&lt;=$G29, EX29+FB29, "")</f>
        <v/>
      </c>
      <c r="FE29" s="9">
        <f>IF(15&lt;=$G29, ($G29-15)*$N29, "")</f>
        <v/>
      </c>
      <c r="FF29" s="9">
        <f>IF(16&lt;=$G29, FA29, "")</f>
        <v/>
      </c>
      <c r="FG29" s="9">
        <f>IF(16&lt;=$G29, ROUND(FF29*$Q29, 2), "")</f>
        <v/>
      </c>
      <c r="FH29" s="9">
        <f>IF(16&lt;=$G29, $N29, "")</f>
        <v/>
      </c>
      <c r="FI29" s="9">
        <f>IF(16&lt;=$G29, FH29-FG29, "")</f>
        <v/>
      </c>
      <c r="FJ29" s="9">
        <f>IF(16&lt;=$G29, FF29-FI29, "")</f>
        <v/>
      </c>
      <c r="FK29" s="9">
        <f>IF(16&lt;=$G29, ROUND(FC29*$Q29, 2), "")</f>
        <v/>
      </c>
      <c r="FL29" s="9">
        <f>IF(16&lt;=$G29, FC29+FK29, "")</f>
        <v/>
      </c>
      <c r="FM29" s="9">
        <f>IF(16&lt;=$G29, FG29+FK29, "")</f>
        <v/>
      </c>
      <c r="FN29" s="9">
        <f>IF(16&lt;=$G29, ($G29-16)*$N29, "")</f>
        <v/>
      </c>
      <c r="FO29" s="9">
        <f>IF(17&lt;=$G29, FJ29, "")</f>
        <v/>
      </c>
      <c r="FP29" s="9">
        <f>IF(17&lt;=$G29, ROUND(FO29*$Q29, 2), "")</f>
        <v/>
      </c>
      <c r="FQ29" s="9">
        <f>IF(17&lt;=$G29, $N29, "")</f>
        <v/>
      </c>
      <c r="FR29" s="9">
        <f>IF(17&lt;=$G29, FQ29-FP29, "")</f>
        <v/>
      </c>
      <c r="FS29" s="9">
        <f>IF(17&lt;=$G29, FO29-FR29, "")</f>
        <v/>
      </c>
      <c r="FT29" s="9">
        <f>IF(17&lt;=$G29, ROUND(FL29*$Q29, 2), "")</f>
        <v/>
      </c>
      <c r="FU29" s="9">
        <f>IF(17&lt;=$G29, FL29+FT29, "")</f>
        <v/>
      </c>
      <c r="FV29" s="9">
        <f>IF(17&lt;=$G29, FP29+FT29, "")</f>
        <v/>
      </c>
      <c r="FW29" s="9">
        <f>IF(17&lt;=$G29, ($G29-17)*$N29, "")</f>
        <v/>
      </c>
      <c r="FX29" s="9">
        <f>IF(18&lt;=$G29, FS29, "")</f>
        <v/>
      </c>
      <c r="FY29" s="9">
        <f>IF(18&lt;=$G29, ROUND(FX29*$Q29, 2), "")</f>
        <v/>
      </c>
      <c r="FZ29" s="9">
        <f>IF(18&lt;=$G29, $N29, "")</f>
        <v/>
      </c>
      <c r="GA29" s="9">
        <f>IF(18&lt;=$G29, FZ29-FY29, "")</f>
        <v/>
      </c>
      <c r="GB29" s="9">
        <f>IF(18&lt;=$G29, FX29-GA29, "")</f>
        <v/>
      </c>
      <c r="GC29" s="9">
        <f>IF(18&lt;=$G29, ROUND(FU29*$Q29, 2), "")</f>
        <v/>
      </c>
      <c r="GD29" s="9">
        <f>IF(18&lt;=$G29, FU29+GC29, "")</f>
        <v/>
      </c>
      <c r="GE29" s="9">
        <f>IF(18&lt;=$G29, FY29+GC29, "")</f>
        <v/>
      </c>
      <c r="GF29" s="9">
        <f>IF(18&lt;=$G29, ($G29-18)*$N29, "")</f>
        <v/>
      </c>
      <c r="GG29" s="9">
        <f>IF(19&lt;=$G29, GB29, "")</f>
        <v/>
      </c>
      <c r="GH29" s="9">
        <f>IF(19&lt;=$G29, ROUND(GG29*$Q29, 2), "")</f>
        <v/>
      </c>
      <c r="GI29" s="9">
        <f>IF(19&lt;=$G29, $N29, "")</f>
        <v/>
      </c>
      <c r="GJ29" s="9">
        <f>IF(19&lt;=$G29, GI29-GH29, "")</f>
        <v/>
      </c>
      <c r="GK29" s="9">
        <f>IF(19&lt;=$G29, GG29-GJ29, "")</f>
        <v/>
      </c>
      <c r="GL29" s="9">
        <f>IF(19&lt;=$G29, ROUND(GD29*$Q29, 2), "")</f>
        <v/>
      </c>
      <c r="GM29" s="9">
        <f>IF(19&lt;=$G29, GD29+GL29, "")</f>
        <v/>
      </c>
      <c r="GN29" s="9">
        <f>IF(19&lt;=$G29, GH29+GL29, "")</f>
        <v/>
      </c>
      <c r="GO29" s="9">
        <f>IF(19&lt;=$G29, ($G29-19)*$N29, "")</f>
        <v/>
      </c>
      <c r="GP29" s="9">
        <f>IF(20&lt;=$G29, GK29, "")</f>
        <v/>
      </c>
      <c r="GQ29" s="9">
        <f>IF(20&lt;=$G29, ROUND(GP29*$Q29, 2), "")</f>
        <v/>
      </c>
      <c r="GR29" s="9">
        <f>IF(20&lt;=$G29, $N29, "")</f>
        <v/>
      </c>
      <c r="GS29" s="9">
        <f>IF(20&lt;=$G29, GR29-GQ29, "")</f>
        <v/>
      </c>
      <c r="GT29" s="9">
        <f>IF(20&lt;=$G29, GP29-GS29, "")</f>
        <v/>
      </c>
      <c r="GU29" s="9">
        <f>IF(20&lt;=$G29, ROUND(GM29*$Q29, 2), "")</f>
        <v/>
      </c>
      <c r="GV29" s="9">
        <f>IF(20&lt;=$G29, GM29+GU29, "")</f>
        <v/>
      </c>
      <c r="GW29" s="9">
        <f>IF(20&lt;=$G29, GQ29+GU29, "")</f>
        <v/>
      </c>
      <c r="GX29" s="9">
        <f>IF(20&lt;=$G29, ($G29-20)*$N29, "")</f>
        <v/>
      </c>
      <c r="GY29" s="9">
        <f>IF(21&lt;=$G29, GT29, "")</f>
        <v/>
      </c>
      <c r="GZ29" s="9">
        <f>IF(21&lt;=$G29, ROUND(GY29*$Q29, 2), "")</f>
        <v/>
      </c>
      <c r="HA29" s="9">
        <f>IF(21&lt;=$G29, $N29, "")</f>
        <v/>
      </c>
      <c r="HB29" s="9">
        <f>IF(21&lt;=$G29, HA29-GZ29, "")</f>
        <v/>
      </c>
      <c r="HC29" s="9">
        <f>IF(21&lt;=$G29, GY29-HB29, "")</f>
        <v/>
      </c>
      <c r="HD29" s="9">
        <f>IF(21&lt;=$G29, ROUND(GV29*$Q29, 2), "")</f>
        <v/>
      </c>
      <c r="HE29" s="9">
        <f>IF(21&lt;=$G29, GV29+HD29, "")</f>
        <v/>
      </c>
      <c r="HF29" s="9">
        <f>IF(21&lt;=$G29, GZ29+HD29, "")</f>
        <v/>
      </c>
      <c r="HG29" s="9">
        <f>IF(21&lt;=$G29, ($G29-21)*$N29, "")</f>
        <v/>
      </c>
      <c r="HH29" s="9">
        <f>IF(22&lt;=$G29, HC29, "")</f>
        <v/>
      </c>
      <c r="HI29" s="9">
        <f>IF(22&lt;=$G29, ROUND(HH29*$Q29, 2), "")</f>
        <v/>
      </c>
      <c r="HJ29" s="9">
        <f>IF(22&lt;=$G29, $N29, "")</f>
        <v/>
      </c>
      <c r="HK29" s="9">
        <f>IF(22&lt;=$G29, HJ29-HI29, "")</f>
        <v/>
      </c>
      <c r="HL29" s="9">
        <f>IF(22&lt;=$G29, HH29-HK29, "")</f>
        <v/>
      </c>
      <c r="HM29" s="9">
        <f>IF(22&lt;=$G29, ROUND(HE29*$Q29, 2), "")</f>
        <v/>
      </c>
      <c r="HN29" s="9">
        <f>IF(22&lt;=$G29, HE29+HM29, "")</f>
        <v/>
      </c>
      <c r="HO29" s="9">
        <f>IF(22&lt;=$G29, HI29+HM29, "")</f>
        <v/>
      </c>
      <c r="HP29" s="9">
        <f>IF(22&lt;=$G29, ($G29-22)*$N29, "")</f>
        <v/>
      </c>
      <c r="HQ29" s="9">
        <f>IF(23&lt;=$G29, HL29, "")</f>
        <v/>
      </c>
      <c r="HR29" s="9">
        <f>IF(23&lt;=$G29, ROUND(HQ29*$Q29, 2), "")</f>
        <v/>
      </c>
      <c r="HS29" s="9">
        <f>IF(23&lt;=$G29, $N29, "")</f>
        <v/>
      </c>
      <c r="HT29" s="9">
        <f>IF(23&lt;=$G29, HS29-HR29, "")</f>
        <v/>
      </c>
      <c r="HU29" s="9">
        <f>IF(23&lt;=$G29, HQ29-HT29, "")</f>
        <v/>
      </c>
      <c r="HV29" s="9">
        <f>IF(23&lt;=$G29, ROUND(HN29*$Q29, 2), "")</f>
        <v/>
      </c>
      <c r="HW29" s="9">
        <f>IF(23&lt;=$G29, HN29+HV29, "")</f>
        <v/>
      </c>
      <c r="HX29" s="9">
        <f>IF(23&lt;=$G29, HR29+HV29, "")</f>
        <v/>
      </c>
      <c r="HY29" s="9">
        <f>IF(23&lt;=$G29, ($G29-23)*$N29, "")</f>
        <v/>
      </c>
      <c r="HZ29" s="9">
        <f>IF(24&lt;=$G29, HU29, "")</f>
        <v/>
      </c>
      <c r="IA29" s="9">
        <f>IF(24&lt;=$G29, ROUND(HZ29*$Q29, 2), "")</f>
        <v/>
      </c>
      <c r="IB29" s="9">
        <f>IF(24&lt;=$G29, $N29, "")</f>
        <v/>
      </c>
      <c r="IC29" s="9">
        <f>IF(24&lt;=$G29, IB29-IA29, "")</f>
        <v/>
      </c>
      <c r="ID29" s="9">
        <f>IF(24&lt;=$G29, HZ29-IC29, "")</f>
        <v/>
      </c>
      <c r="IE29" s="9">
        <f>IF(24&lt;=$G29, ROUND(HW29*$Q29, 2), "")</f>
        <v/>
      </c>
      <c r="IF29" s="9">
        <f>IF(24&lt;=$G29, HW29+IE29, "")</f>
        <v/>
      </c>
      <c r="IG29" s="9">
        <f>IF(24&lt;=$G29, IA29+IE29, "")</f>
        <v/>
      </c>
      <c r="IH29" s="9">
        <f>IF(24&lt;=$G29, ($G29-24)*$N29, "")</f>
        <v/>
      </c>
      <c r="II29" s="9">
        <f>IF(25&lt;=$G29, ID29, "")</f>
        <v/>
      </c>
      <c r="IJ29" s="9">
        <f>IF(25&lt;=$G29, ROUND(II29*$Q29, 2), "")</f>
        <v/>
      </c>
      <c r="IK29" s="9">
        <f>IF(25&lt;=$G29, $N29, "")</f>
        <v/>
      </c>
      <c r="IL29" s="9">
        <f>IF(25&lt;=$G29, IK29-IJ29, "")</f>
        <v/>
      </c>
      <c r="IM29" s="9">
        <f>IF(25&lt;=$G29, II29-IL29, "")</f>
        <v/>
      </c>
      <c r="IN29" s="9">
        <f>IF(25&lt;=$G29, ROUND(IF29*$Q29, 2), "")</f>
        <v/>
      </c>
      <c r="IO29" s="9">
        <f>IF(25&lt;=$G29, IF29+IN29, "")</f>
        <v/>
      </c>
      <c r="IP29" s="9">
        <f>IF(25&lt;=$G29, IJ29+IN29, "")</f>
        <v/>
      </c>
      <c r="IQ29" s="9">
        <f>IF(25&lt;=$G29, ($G29-25)*$N29, "")</f>
        <v/>
      </c>
      <c r="IR29" s="9">
        <f>IF(26&lt;=$G29, IM29, "")</f>
        <v/>
      </c>
      <c r="IS29" s="9">
        <f>IF(26&lt;=$G29, ROUND(IR29*$Q29, 2), "")</f>
        <v/>
      </c>
      <c r="IT29" s="9">
        <f>IF(26&lt;=$G29, $N29, "")</f>
        <v/>
      </c>
      <c r="IU29" s="9">
        <f>IF(26&lt;=$G29, IT29-IS29, "")</f>
        <v/>
      </c>
      <c r="IV29" s="9">
        <f>IF(26&lt;=$G29, IR29-IU29, "")</f>
        <v/>
      </c>
      <c r="IW29" s="9">
        <f>IF(26&lt;=$G29, ROUND(IO29*$Q29, 2), "")</f>
        <v/>
      </c>
      <c r="IX29" s="9">
        <f>IF(26&lt;=$G29, IO29+IW29, "")</f>
        <v/>
      </c>
      <c r="IY29" s="9">
        <f>IF(26&lt;=$G29, IS29+IW29, "")</f>
        <v/>
      </c>
      <c r="IZ29" s="9">
        <f>IF(26&lt;=$G29, ($G29-26)*$N29, "")</f>
        <v/>
      </c>
      <c r="JA29" s="9">
        <f>IF(27&lt;=$G29, IV29, "")</f>
        <v/>
      </c>
      <c r="JB29" s="9">
        <f>IF(27&lt;=$G29, ROUND(JA29*$Q29, 2), "")</f>
        <v/>
      </c>
      <c r="JC29" s="9">
        <f>IF(27&lt;=$G29, $N29, "")</f>
        <v/>
      </c>
      <c r="JD29" s="9">
        <f>IF(27&lt;=$G29, JC29-JB29, "")</f>
        <v/>
      </c>
      <c r="JE29" s="9">
        <f>IF(27&lt;=$G29, JA29-JD29, "")</f>
        <v/>
      </c>
      <c r="JF29" s="9">
        <f>IF(27&lt;=$G29, ROUND(IX29*$Q29, 2), "")</f>
        <v/>
      </c>
      <c r="JG29" s="9">
        <f>IF(27&lt;=$G29, IX29+JF29, "")</f>
        <v/>
      </c>
      <c r="JH29" s="9">
        <f>IF(27&lt;=$G29, JB29+JF29, "")</f>
        <v/>
      </c>
      <c r="JI29" s="9">
        <f>IF(27&lt;=$G29, ($G29-27)*$N29, "")</f>
        <v/>
      </c>
      <c r="JJ29" s="9">
        <f>IF(28&lt;=$G29, JE29, "")</f>
        <v/>
      </c>
      <c r="JK29" s="9">
        <f>IF(28&lt;=$G29, ROUND(JJ29*$Q29, 2), "")</f>
        <v/>
      </c>
      <c r="JL29" s="9">
        <f>IF(28&lt;=$G29, $N29, "")</f>
        <v/>
      </c>
      <c r="JM29" s="9">
        <f>IF(28&lt;=$G29, JL29-JK29, "")</f>
        <v/>
      </c>
      <c r="JN29" s="9">
        <f>IF(28&lt;=$G29, JJ29-JM29, "")</f>
        <v/>
      </c>
      <c r="JO29" s="9">
        <f>IF(28&lt;=$G29, ROUND(JG29*$Q29, 2), "")</f>
        <v/>
      </c>
      <c r="JP29" s="9">
        <f>IF(28&lt;=$G29, JG29+JO29, "")</f>
        <v/>
      </c>
      <c r="JQ29" s="9">
        <f>IF(28&lt;=$G29, JK29+JO29, "")</f>
        <v/>
      </c>
      <c r="JR29" s="9">
        <f>IF(28&lt;=$G29, ($G29-28)*$N29, "")</f>
        <v/>
      </c>
      <c r="JS29" s="9">
        <f>IF(29&lt;=$G29, JN29, "")</f>
        <v/>
      </c>
      <c r="JT29" s="9">
        <f>IF(29&lt;=$G29, ROUND(JS29*$Q29, 2), "")</f>
        <v/>
      </c>
      <c r="JU29" s="9">
        <f>IF(29&lt;=$G29, $N29, "")</f>
        <v/>
      </c>
      <c r="JV29" s="9">
        <f>IF(29&lt;=$G29, JU29-JT29, "")</f>
        <v/>
      </c>
      <c r="JW29" s="9">
        <f>IF(29&lt;=$G29, JS29-JV29, "")</f>
        <v/>
      </c>
      <c r="JX29" s="9">
        <f>IF(29&lt;=$G29, ROUND(JP29*$Q29, 2), "")</f>
        <v/>
      </c>
      <c r="JY29" s="9">
        <f>IF(29&lt;=$G29, JP29+JX29, "")</f>
        <v/>
      </c>
      <c r="JZ29" s="9">
        <f>IF(29&lt;=$G29, JT29+JX29, "")</f>
        <v/>
      </c>
      <c r="KA29" s="9">
        <f>IF(29&lt;=$G29, ($G29-29)*$N29, "")</f>
        <v/>
      </c>
      <c r="KB29" s="9">
        <f>IF(30&lt;=$G29, JW29, "")</f>
        <v/>
      </c>
      <c r="KC29" s="9">
        <f>IF(30&lt;=$G29, ROUND(KB29*$Q29, 2), "")</f>
        <v/>
      </c>
      <c r="KD29" s="9">
        <f>IF(30&lt;=$G29, $N29, "")</f>
        <v/>
      </c>
      <c r="KE29" s="9">
        <f>IF(30&lt;=$G29, KD29-KC29, "")</f>
        <v/>
      </c>
      <c r="KF29" s="9">
        <f>IF(30&lt;=$G29, KB29-KE29, "")</f>
        <v/>
      </c>
      <c r="KG29" s="9">
        <f>IF(30&lt;=$G29, ROUND(JY29*$Q29, 2), "")</f>
        <v/>
      </c>
      <c r="KH29" s="9">
        <f>IF(30&lt;=$G29, JY29+KG29, "")</f>
        <v/>
      </c>
      <c r="KI29" s="9">
        <f>IF(30&lt;=$G29, KC29+KG29, "")</f>
        <v/>
      </c>
      <c r="KJ29" s="9">
        <f>IF(30&lt;=$G29, ($G29-30)*$N29, "")</f>
        <v/>
      </c>
      <c r="KK29" s="9">
        <f>IF(31&lt;=$G29, KF29, "")</f>
        <v/>
      </c>
      <c r="KL29" s="9">
        <f>IF(31&lt;=$G29, ROUND(KK29*$Q29, 2), "")</f>
        <v/>
      </c>
      <c r="KM29" s="9">
        <f>IF(31&lt;=$G29, $N29, "")</f>
        <v/>
      </c>
      <c r="KN29" s="9">
        <f>IF(31&lt;=$G29, KM29-KL29, "")</f>
        <v/>
      </c>
      <c r="KO29" s="9">
        <f>IF(31&lt;=$G29, KK29-KN29, "")</f>
        <v/>
      </c>
      <c r="KP29" s="9">
        <f>IF(31&lt;=$G29, ROUND(KH29*$Q29, 2), "")</f>
        <v/>
      </c>
      <c r="KQ29" s="9">
        <f>IF(31&lt;=$G29, KH29+KP29, "")</f>
        <v/>
      </c>
      <c r="KR29" s="9">
        <f>IF(31&lt;=$G29, KL29+KP29, "")</f>
        <v/>
      </c>
      <c r="KS29" s="9">
        <f>IF(31&lt;=$G29, ($G29-31)*$N29, "")</f>
        <v/>
      </c>
      <c r="KT29" s="9">
        <f>IF(32&lt;=$G29, KO29, "")</f>
        <v/>
      </c>
      <c r="KU29" s="9">
        <f>IF(32&lt;=$G29, ROUND(KT29*$Q29, 2), "")</f>
        <v/>
      </c>
      <c r="KV29" s="9">
        <f>IF(32&lt;=$G29, $N29, "")</f>
        <v/>
      </c>
      <c r="KW29" s="9">
        <f>IF(32&lt;=$G29, KV29-KU29, "")</f>
        <v/>
      </c>
      <c r="KX29" s="9">
        <f>IF(32&lt;=$G29, KT29-KW29, "")</f>
        <v/>
      </c>
      <c r="KY29" s="9">
        <f>IF(32&lt;=$G29, ROUND(KQ29*$Q29, 2), "")</f>
        <v/>
      </c>
      <c r="KZ29" s="9">
        <f>IF(32&lt;=$G29, KQ29+KY29, "")</f>
        <v/>
      </c>
      <c r="LA29" s="9">
        <f>IF(32&lt;=$G29, KU29+KY29, "")</f>
        <v/>
      </c>
      <c r="LB29" s="9">
        <f>IF(32&lt;=$G29, ($G29-32)*$N29, "")</f>
        <v/>
      </c>
      <c r="LC29" s="9">
        <f>IF(33&lt;=$G29, KX29, "")</f>
        <v/>
      </c>
      <c r="LD29" s="9">
        <f>IF(33&lt;=$G29, ROUND(LC29*$Q29, 2), "")</f>
        <v/>
      </c>
      <c r="LE29" s="9">
        <f>IF(33&lt;=$G29, $N29, "")</f>
        <v/>
      </c>
      <c r="LF29" s="9">
        <f>IF(33&lt;=$G29, LE29-LD29, "")</f>
        <v/>
      </c>
      <c r="LG29" s="9">
        <f>IF(33&lt;=$G29, LC29-LF29, "")</f>
        <v/>
      </c>
      <c r="LH29" s="9">
        <f>IF(33&lt;=$G29, ROUND(KZ29*$Q29, 2), "")</f>
        <v/>
      </c>
      <c r="LI29" s="9">
        <f>IF(33&lt;=$G29, KZ29+LH29, "")</f>
        <v/>
      </c>
      <c r="LJ29" s="9">
        <f>IF(33&lt;=$G29, LD29+LH29, "")</f>
        <v/>
      </c>
      <c r="LK29" s="9">
        <f>IF(33&lt;=$G29, ($G29-33)*$N29, "")</f>
        <v/>
      </c>
      <c r="LL29" s="9">
        <f>IF(34&lt;=$G29, LG29, "")</f>
        <v/>
      </c>
      <c r="LM29" s="9">
        <f>IF(34&lt;=$G29, ROUND(LL29*$Q29, 2), "")</f>
        <v/>
      </c>
      <c r="LN29" s="9">
        <f>IF(34&lt;=$G29, $N29, "")</f>
        <v/>
      </c>
      <c r="LO29" s="9">
        <f>IF(34&lt;=$G29, LN29-LM29, "")</f>
        <v/>
      </c>
      <c r="LP29" s="9">
        <f>IF(34&lt;=$G29, LL29-LO29, "")</f>
        <v/>
      </c>
      <c r="LQ29" s="9">
        <f>IF(34&lt;=$G29, ROUND(LI29*$Q29, 2), "")</f>
        <v/>
      </c>
      <c r="LR29" s="9">
        <f>IF(34&lt;=$G29, LI29+LQ29, "")</f>
        <v/>
      </c>
      <c r="LS29" s="9">
        <f>IF(34&lt;=$G29, LM29+LQ29, "")</f>
        <v/>
      </c>
      <c r="LT29" s="9">
        <f>IF(34&lt;=$G29, ($G29-34)*$N29, "")</f>
        <v/>
      </c>
      <c r="LU29" s="9">
        <f>IF(35&lt;=$G29, LP29, "")</f>
        <v/>
      </c>
      <c r="LV29" s="9">
        <f>IF(35&lt;=$G29, ROUND(LU29*$Q29, 2), "")</f>
        <v/>
      </c>
      <c r="LW29" s="9">
        <f>IF(35&lt;=$G29, $N29, "")</f>
        <v/>
      </c>
      <c r="LX29" s="9">
        <f>IF(35&lt;=$G29, LW29-LV29, "")</f>
        <v/>
      </c>
      <c r="LY29" s="9">
        <f>IF(35&lt;=$G29, LU29-LX29, "")</f>
        <v/>
      </c>
      <c r="LZ29" s="9">
        <f>IF(35&lt;=$G29, ROUND(LR29*$Q29, 2), "")</f>
        <v/>
      </c>
      <c r="MA29" s="9">
        <f>IF(35&lt;=$G29, LR29+LZ29, "")</f>
        <v/>
      </c>
      <c r="MB29" s="9">
        <f>IF(35&lt;=$G29, LV29+LZ29, "")</f>
        <v/>
      </c>
      <c r="MC29" s="9">
        <f>IF(35&lt;=$G29, ($G29-35)*$N29, "")</f>
        <v/>
      </c>
      <c r="MD29" s="9">
        <f>IF(36&lt;=$G29, LY29, "")</f>
        <v/>
      </c>
      <c r="ME29" s="9">
        <f>IF(36&lt;=$G29, ROUND(MD29*$Q29, 2), "")</f>
        <v/>
      </c>
      <c r="MF29" s="9">
        <f>IF(36&lt;=$G29, $N29, "")</f>
        <v/>
      </c>
      <c r="MG29" s="9">
        <f>IF(36&lt;=$G29, MF29-ME29, "")</f>
        <v/>
      </c>
      <c r="MH29" s="9">
        <f>IF(36&lt;=$G29, MD29-MG29, "")</f>
        <v/>
      </c>
      <c r="MI29" s="9">
        <f>IF(36&lt;=$G29, ROUND(MA29*$Q29, 2), "")</f>
        <v/>
      </c>
      <c r="MJ29" s="9">
        <f>IF(36&lt;=$G29, MA29+MI29, "")</f>
        <v/>
      </c>
      <c r="MK29" s="9">
        <f>IF(36&lt;=$G29, ME29+MI29, "")</f>
        <v/>
      </c>
      <c r="ML29" s="9">
        <f>IF(36&lt;=$G29, ($G29-36)*$N29, "")</f>
        <v/>
      </c>
      <c r="MM29" s="9">
        <f>IF(37&lt;=$G29, MH29, "")</f>
        <v/>
      </c>
      <c r="MN29" s="9">
        <f>IF(37&lt;=$G29, ROUND(MM29*$Q29, 2), "")</f>
        <v/>
      </c>
      <c r="MO29" s="9">
        <f>IF(37&lt;=$G29, $N29, "")</f>
        <v/>
      </c>
      <c r="MP29" s="9">
        <f>IF(37&lt;=$G29, MO29-MN29, "")</f>
        <v/>
      </c>
      <c r="MQ29" s="9">
        <f>IF(37&lt;=$G29, MM29-MP29, "")</f>
        <v/>
      </c>
      <c r="MR29" s="9">
        <f>IF(37&lt;=$G29, ROUND(MJ29*$Q29, 2), "")</f>
        <v/>
      </c>
      <c r="MS29" s="9">
        <f>IF(37&lt;=$G29, MJ29+MR29, "")</f>
        <v/>
      </c>
      <c r="MT29" s="9">
        <f>IF(37&lt;=$G29, MN29+MR29, "")</f>
        <v/>
      </c>
      <c r="MU29" s="9">
        <f>IF(37&lt;=$G29, ($G29-37)*$N29, "")</f>
        <v/>
      </c>
      <c r="MV29" s="9">
        <f>IF(38&lt;=$G29, MQ29, "")</f>
        <v/>
      </c>
      <c r="MW29" s="9">
        <f>IF(38&lt;=$G29, ROUND(MV29*$Q29, 2), "")</f>
        <v/>
      </c>
      <c r="MX29" s="9">
        <f>IF(38&lt;=$G29, $N29, "")</f>
        <v/>
      </c>
      <c r="MY29" s="9">
        <f>IF(38&lt;=$G29, MX29-MW29, "")</f>
        <v/>
      </c>
      <c r="MZ29" s="9">
        <f>IF(38&lt;=$G29, MV29-MY29, "")</f>
        <v/>
      </c>
      <c r="NA29" s="9">
        <f>IF(38&lt;=$G29, ROUND(MS29*$Q29, 2), "")</f>
        <v/>
      </c>
      <c r="NB29" s="9">
        <f>IF(38&lt;=$G29, MS29+NA29, "")</f>
        <v/>
      </c>
      <c r="NC29" s="9">
        <f>IF(38&lt;=$G29, MW29+NA29, "")</f>
        <v/>
      </c>
      <c r="ND29" s="9">
        <f>IF(38&lt;=$G29, ($G29-38)*$N29, "")</f>
        <v/>
      </c>
      <c r="NE29" s="9">
        <f>IF(39&lt;=$G29, MZ29, "")</f>
        <v/>
      </c>
      <c r="NF29" s="9">
        <f>IF(39&lt;=$G29, ROUND(NE29*$Q29, 2), "")</f>
        <v/>
      </c>
      <c r="NG29" s="9">
        <f>IF(39&lt;=$G29, $N29, "")</f>
        <v/>
      </c>
      <c r="NH29" s="9">
        <f>IF(39&lt;=$G29, NG29-NF29, "")</f>
        <v/>
      </c>
      <c r="NI29" s="9">
        <f>IF(39&lt;=$G29, NE29-NH29, "")</f>
        <v/>
      </c>
      <c r="NJ29" s="9">
        <f>IF(39&lt;=$G29, ROUND(NB29*$Q29, 2), "")</f>
        <v/>
      </c>
      <c r="NK29" s="9">
        <f>IF(39&lt;=$G29, NB29+NJ29, "")</f>
        <v/>
      </c>
      <c r="NL29" s="9">
        <f>IF(39&lt;=$G29, NF29+NJ29, "")</f>
        <v/>
      </c>
      <c r="NM29" s="9">
        <f>IF(39&lt;=$G29, ($G29-39)*$N29, "")</f>
        <v/>
      </c>
      <c r="NN29" s="9">
        <f>IF(40&lt;=$G29, NI29, "")</f>
        <v/>
      </c>
      <c r="NO29" s="9">
        <f>IF(40&lt;=$G29, ROUND(NN29*$Q29, 2), "")</f>
        <v/>
      </c>
      <c r="NP29" s="9">
        <f>IF(40&lt;=$G29, $N29, "")</f>
        <v/>
      </c>
      <c r="NQ29" s="9">
        <f>IF(40&lt;=$G29, NP29-NO29, "")</f>
        <v/>
      </c>
      <c r="NR29" s="9">
        <f>IF(40&lt;=$G29, NN29-NQ29, "")</f>
        <v/>
      </c>
      <c r="NS29" s="9">
        <f>IF(40&lt;=$G29, ROUND(NK29*$Q29, 2), "")</f>
        <v/>
      </c>
      <c r="NT29" s="9">
        <f>IF(40&lt;=$G29, NK29+NS29, "")</f>
        <v/>
      </c>
      <c r="NU29" s="9">
        <f>IF(40&lt;=$G29, NO29+NS29, "")</f>
        <v/>
      </c>
      <c r="NV29" s="9">
        <f>IF(40&lt;=$G29, ($G29-40)*$N29, "")</f>
        <v/>
      </c>
      <c r="NW29" s="9">
        <f>IF(41&lt;=$G29, NR29, "")</f>
        <v/>
      </c>
      <c r="NX29" s="9">
        <f>IF(41&lt;=$G29, ROUND(NW29*$Q29, 2), "")</f>
        <v/>
      </c>
      <c r="NY29" s="9">
        <f>IF(41&lt;=$G29, $N29, "")</f>
        <v/>
      </c>
      <c r="NZ29" s="9">
        <f>IF(41&lt;=$G29, NY29-NX29, "")</f>
        <v/>
      </c>
      <c r="OA29" s="9">
        <f>IF(41&lt;=$G29, NW29-NZ29, "")</f>
        <v/>
      </c>
      <c r="OB29" s="9">
        <f>IF(41&lt;=$G29, ROUND(NT29*$Q29, 2), "")</f>
        <v/>
      </c>
      <c r="OC29" s="9">
        <f>IF(41&lt;=$G29, NT29+OB29, "")</f>
        <v/>
      </c>
      <c r="OD29" s="9">
        <f>IF(41&lt;=$G29, NX29+OB29, "")</f>
        <v/>
      </c>
      <c r="OE29" s="9">
        <f>IF(41&lt;=$G29, ($G29-41)*$N29, "")</f>
        <v/>
      </c>
      <c r="OF29" s="9">
        <f>IF(42&lt;=$G29, OA29, "")</f>
        <v/>
      </c>
      <c r="OG29" s="9">
        <f>IF(42&lt;=$G29, ROUND(OF29*$Q29, 2), "")</f>
        <v/>
      </c>
      <c r="OH29" s="9">
        <f>IF(42&lt;=$G29, $N29, "")</f>
        <v/>
      </c>
      <c r="OI29" s="9">
        <f>IF(42&lt;=$G29, OH29-OG29, "")</f>
        <v/>
      </c>
      <c r="OJ29" s="9">
        <f>IF(42&lt;=$G29, OF29-OI29, "")</f>
        <v/>
      </c>
      <c r="OK29" s="9">
        <f>IF(42&lt;=$G29, ROUND(OC29*$Q29, 2), "")</f>
        <v/>
      </c>
      <c r="OL29" s="9">
        <f>IF(42&lt;=$G29, OC29+OK29, "")</f>
        <v/>
      </c>
      <c r="OM29" s="9">
        <f>IF(42&lt;=$G29, OG29+OK29, "")</f>
        <v/>
      </c>
      <c r="ON29" s="9">
        <f>IF(42&lt;=$G29, ($G29-42)*$N29, "")</f>
        <v/>
      </c>
      <c r="OO29" s="9">
        <f>IF(43&lt;=$G29, OJ29, "")</f>
        <v/>
      </c>
      <c r="OP29" s="9">
        <f>IF(43&lt;=$G29, ROUND(OO29*$Q29, 2), "")</f>
        <v/>
      </c>
      <c r="OQ29" s="9">
        <f>IF(43&lt;=$G29, $N29, "")</f>
        <v/>
      </c>
      <c r="OR29" s="9">
        <f>IF(43&lt;=$G29, OQ29-OP29, "")</f>
        <v/>
      </c>
      <c r="OS29" s="9">
        <f>IF(43&lt;=$G29, OO29-OR29, "")</f>
        <v/>
      </c>
      <c r="OT29" s="9">
        <f>IF(43&lt;=$G29, ROUND(OL29*$Q29, 2), "")</f>
        <v/>
      </c>
      <c r="OU29" s="9">
        <f>IF(43&lt;=$G29, OL29+OT29, "")</f>
        <v/>
      </c>
      <c r="OV29" s="9">
        <f>IF(43&lt;=$G29, OP29+OT29, "")</f>
        <v/>
      </c>
      <c r="OW29" s="9">
        <f>IF(43&lt;=$G29, ($G29-43)*$N29, "")</f>
        <v/>
      </c>
      <c r="OX29" s="9">
        <f>IF(44&lt;=$G29, OS29, "")</f>
        <v/>
      </c>
      <c r="OY29" s="9">
        <f>IF(44&lt;=$G29, ROUND(OX29*$Q29, 2), "")</f>
        <v/>
      </c>
      <c r="OZ29" s="9">
        <f>IF(44&lt;=$G29, $N29, "")</f>
        <v/>
      </c>
      <c r="PA29" s="9">
        <f>IF(44&lt;=$G29, OZ29-OY29, "")</f>
        <v/>
      </c>
      <c r="PB29" s="9">
        <f>IF(44&lt;=$G29, OX29-PA29, "")</f>
        <v/>
      </c>
      <c r="PC29" s="9">
        <f>IF(44&lt;=$G29, ROUND(OU29*$Q29, 2), "")</f>
        <v/>
      </c>
      <c r="PD29" s="9">
        <f>IF(44&lt;=$G29, OU29+PC29, "")</f>
        <v/>
      </c>
      <c r="PE29" s="9">
        <f>IF(44&lt;=$G29, OY29+PC29, "")</f>
        <v/>
      </c>
      <c r="PF29" s="9">
        <f>IF(44&lt;=$G29, ($G29-44)*$N29, "")</f>
        <v/>
      </c>
      <c r="PG29" s="9">
        <f>IF(45&lt;=$G29, PB29, "")</f>
        <v/>
      </c>
      <c r="PH29" s="9">
        <f>IF(45&lt;=$G29, ROUND(PG29*$Q29, 2), "")</f>
        <v/>
      </c>
      <c r="PI29" s="9">
        <f>IF(45&lt;=$G29, $N29, "")</f>
        <v/>
      </c>
      <c r="PJ29" s="9">
        <f>IF(45&lt;=$G29, PI29-PH29, "")</f>
        <v/>
      </c>
      <c r="PK29" s="9">
        <f>IF(45&lt;=$G29, PG29-PJ29, "")</f>
        <v/>
      </c>
      <c r="PL29" s="9">
        <f>IF(45&lt;=$G29, ROUND(PD29*$Q29, 2), "")</f>
        <v/>
      </c>
      <c r="PM29" s="9">
        <f>IF(45&lt;=$G29, PD29+PL29, "")</f>
        <v/>
      </c>
      <c r="PN29" s="9">
        <f>IF(45&lt;=$G29, PH29+PL29, "")</f>
        <v/>
      </c>
      <c r="PO29" s="9">
        <f>IF(45&lt;=$G29, ($G29-45)*$N29, "")</f>
        <v/>
      </c>
      <c r="PP29" s="9">
        <f>IF(46&lt;=$G29, PK29, "")</f>
        <v/>
      </c>
      <c r="PQ29" s="9">
        <f>IF(46&lt;=$G29, ROUND(PP29*$Q29, 2), "")</f>
        <v/>
      </c>
      <c r="PR29" s="9">
        <f>IF(46&lt;=$G29, $N29, "")</f>
        <v/>
      </c>
      <c r="PS29" s="9">
        <f>IF(46&lt;=$G29, PR29-PQ29, "")</f>
        <v/>
      </c>
      <c r="PT29" s="9">
        <f>IF(46&lt;=$G29, PP29-PS29, "")</f>
        <v/>
      </c>
      <c r="PU29" s="9">
        <f>IF(46&lt;=$G29, ROUND(PM29*$Q29, 2), "")</f>
        <v/>
      </c>
      <c r="PV29" s="9">
        <f>IF(46&lt;=$G29, PM29+PU29, "")</f>
        <v/>
      </c>
      <c r="PW29" s="9">
        <f>IF(46&lt;=$G29, PQ29+PU29, "")</f>
        <v/>
      </c>
      <c r="PX29" s="9">
        <f>IF(46&lt;=$G29, ($G29-46)*$N29, "")</f>
        <v/>
      </c>
      <c r="PY29" s="9">
        <f>IF(47&lt;=$G29, PT29, "")</f>
        <v/>
      </c>
      <c r="PZ29" s="9">
        <f>IF(47&lt;=$G29, ROUND(PY29*$Q29, 2), "")</f>
        <v/>
      </c>
      <c r="QA29" s="9">
        <f>IF(47&lt;=$G29, $N29, "")</f>
        <v/>
      </c>
      <c r="QB29" s="9">
        <f>IF(47&lt;=$G29, QA29-PZ29, "")</f>
        <v/>
      </c>
      <c r="QC29" s="9">
        <f>IF(47&lt;=$G29, PY29-QB29, "")</f>
        <v/>
      </c>
      <c r="QD29" s="9">
        <f>IF(47&lt;=$G29, ROUND(PV29*$Q29, 2), "")</f>
        <v/>
      </c>
      <c r="QE29" s="9">
        <f>IF(47&lt;=$G29, PV29+QD29, "")</f>
        <v/>
      </c>
      <c r="QF29" s="9">
        <f>IF(47&lt;=$G29, PZ29+QD29, "")</f>
        <v/>
      </c>
      <c r="QG29" s="9">
        <f>IF(47&lt;=$G29, ($G29-47)*$N29, "")</f>
        <v/>
      </c>
      <c r="QH29" s="9">
        <f>IF(48&lt;=$G29, QC29, "")</f>
        <v/>
      </c>
      <c r="QI29" s="9">
        <f>IF(48&lt;=$G29, ROUND(QH29*$Q29, 2), "")</f>
        <v/>
      </c>
      <c r="QJ29" s="9">
        <f>IF(48&lt;=$G29, $N29, "")</f>
        <v/>
      </c>
      <c r="QK29" s="9">
        <f>IF(48&lt;=$G29, QJ29-QI29, "")</f>
        <v/>
      </c>
      <c r="QL29" s="9">
        <f>IF(48&lt;=$G29, QH29-QK29, "")</f>
        <v/>
      </c>
      <c r="QM29" s="9">
        <f>IF(48&lt;=$G29, ROUND(QE29*$Q29, 2), "")</f>
        <v/>
      </c>
      <c r="QN29" s="9">
        <f>IF(48&lt;=$G29, QE29+QM29, "")</f>
        <v/>
      </c>
      <c r="QO29" s="9">
        <f>IF(48&lt;=$G29, QI29+QM29, "")</f>
        <v/>
      </c>
      <c r="QP29" s="9">
        <f>IF(48&lt;=$G29, ($G29-48)*$N29, "")</f>
        <v/>
      </c>
    </row>
    <row r="30">
      <c r="A30" s="12" t="inlineStr">
        <is>
          <t>0552-0019</t>
        </is>
      </c>
      <c r="B30" s="13" t="inlineStr">
        <is>
          <t>Transportes y Maniobras Portuarias de Mexico Sa de Cv</t>
        </is>
      </c>
      <c r="C30" s="13" t="inlineStr">
        <is>
          <t>Remolque tipo Dolly</t>
        </is>
      </c>
      <c r="D30" s="12" t="inlineStr">
        <is>
          <t>ACTIVO</t>
        </is>
      </c>
      <c r="E30" s="12" t="inlineStr">
        <is>
          <t>2024-12-20</t>
        </is>
      </c>
      <c r="F30" s="12" t="inlineStr">
        <is>
          <t>2026-12-20</t>
        </is>
      </c>
      <c r="G30" s="14" t="n">
        <v>24</v>
      </c>
      <c r="H30" s="15" t="n">
        <v>271000</v>
      </c>
      <c r="I30" s="16" t="n">
        <v>0.19</v>
      </c>
      <c r="J30" s="15">
        <f>ROUND(H30*I30, 2)</f>
        <v/>
      </c>
      <c r="K30" s="15">
        <f>ROUND(H30-J30, 2)</f>
        <v/>
      </c>
      <c r="L30" s="16" t="n">
        <v>0</v>
      </c>
      <c r="M30" s="15">
        <f>ROUND(H30*L30, 2)</f>
        <v/>
      </c>
      <c r="N30" s="15" t="n">
        <v>12453.5</v>
      </c>
      <c r="O30" s="16" t="n">
        <v>1</v>
      </c>
      <c r="P30" s="15">
        <f>ROUND(H30*O30, 2)</f>
        <v/>
      </c>
      <c r="Q30" s="17" t="n">
        <v>0.02692034</v>
      </c>
      <c r="R30" s="17">
        <f>RATE(G30, -N30, K30, -P30)</f>
        <v/>
      </c>
      <c r="S30" s="17">
        <f>ROUND(Q30*12, 8)</f>
        <v/>
      </c>
      <c r="T30" s="17">
        <f>ROUND(((1+Q30)^12)-1, 8)</f>
        <v/>
      </c>
      <c r="U30" s="15">
        <f>ROUND(PV(Q30, G30, 0, -P30), 2)</f>
        <v/>
      </c>
      <c r="V30" s="15">
        <f>SUMIF($AA$4:$QP$4, "Interes_Leasing", AA30:QP30)</f>
        <v/>
      </c>
      <c r="W30" s="15">
        <f>SUMIF($AA$4:$QP$4, "Interes_Residual", AA30:QP30)</f>
        <v/>
      </c>
      <c r="X30" s="15">
        <f>ROUND(V30+W30, 2)</f>
        <v/>
      </c>
      <c r="Y30" s="15">
        <f>ROUND((N30*G30+P30+M30)-K30, 2)</f>
        <v/>
      </c>
      <c r="Z30" s="16">
        <f>ROUND(Y30/K30, 4)</f>
        <v/>
      </c>
      <c r="AA30" s="15">
        <f>IF(1&lt;=$G30, $K30, "")</f>
        <v/>
      </c>
      <c r="AB30" s="15">
        <f>IF(1&lt;=$G30, ROUND(AA30*$Q30, 2), "")</f>
        <v/>
      </c>
      <c r="AC30" s="15">
        <f>IF(1&lt;=$G30, $N30, "")</f>
        <v/>
      </c>
      <c r="AD30" s="15">
        <f>IF(1&lt;=$G30, AC30-AB30, "")</f>
        <v/>
      </c>
      <c r="AE30" s="15">
        <f>IF(1&lt;=$G30, AA30-AD30, "")</f>
        <v/>
      </c>
      <c r="AF30" s="15">
        <f>IF(1&lt;=$G30, ROUND($U30*$Q30, 2), "")</f>
        <v/>
      </c>
      <c r="AG30" s="15">
        <f>IF(1&lt;=$G30, $U30+AF30, "")</f>
        <v/>
      </c>
      <c r="AH30" s="15">
        <f>IF(1&lt;=$G30, AB30+AF30, "")</f>
        <v/>
      </c>
      <c r="AI30" s="15">
        <f>IF(1&lt;=$G30, ($G30-1)*$N30, "")</f>
        <v/>
      </c>
      <c r="AJ30" s="15">
        <f>IF(2&lt;=$G30, AE30, "")</f>
        <v/>
      </c>
      <c r="AK30" s="15">
        <f>IF(2&lt;=$G30, ROUND(AJ30*$Q30, 2), "")</f>
        <v/>
      </c>
      <c r="AL30" s="15">
        <f>IF(2&lt;=$G30, $N30, "")</f>
        <v/>
      </c>
      <c r="AM30" s="15">
        <f>IF(2&lt;=$G30, AL30-AK30, "")</f>
        <v/>
      </c>
      <c r="AN30" s="15">
        <f>IF(2&lt;=$G30, AJ30-AM30, "")</f>
        <v/>
      </c>
      <c r="AO30" s="15">
        <f>IF(2&lt;=$G30, ROUND(AG30*$Q30, 2), "")</f>
        <v/>
      </c>
      <c r="AP30" s="15">
        <f>IF(2&lt;=$G30, AG30+AO30, "")</f>
        <v/>
      </c>
      <c r="AQ30" s="15">
        <f>IF(2&lt;=$G30, AK30+AO30, "")</f>
        <v/>
      </c>
      <c r="AR30" s="15">
        <f>IF(2&lt;=$G30, ($G30-2)*$N30, "")</f>
        <v/>
      </c>
      <c r="AS30" s="15">
        <f>IF(3&lt;=$G30, AN30, "")</f>
        <v/>
      </c>
      <c r="AT30" s="15">
        <f>IF(3&lt;=$G30, ROUND(AS30*$Q30, 2), "")</f>
        <v/>
      </c>
      <c r="AU30" s="15">
        <f>IF(3&lt;=$G30, $N30, "")</f>
        <v/>
      </c>
      <c r="AV30" s="15">
        <f>IF(3&lt;=$G30, AU30-AT30, "")</f>
        <v/>
      </c>
      <c r="AW30" s="15">
        <f>IF(3&lt;=$G30, AS30-AV30, "")</f>
        <v/>
      </c>
      <c r="AX30" s="15">
        <f>IF(3&lt;=$G30, ROUND(AP30*$Q30, 2), "")</f>
        <v/>
      </c>
      <c r="AY30" s="15">
        <f>IF(3&lt;=$G30, AP30+AX30, "")</f>
        <v/>
      </c>
      <c r="AZ30" s="15">
        <f>IF(3&lt;=$G30, AT30+AX30, "")</f>
        <v/>
      </c>
      <c r="BA30" s="15">
        <f>IF(3&lt;=$G30, ($G30-3)*$N30, "")</f>
        <v/>
      </c>
      <c r="BB30" s="15">
        <f>IF(4&lt;=$G30, AW30, "")</f>
        <v/>
      </c>
      <c r="BC30" s="15">
        <f>IF(4&lt;=$G30, ROUND(BB30*$Q30, 2), "")</f>
        <v/>
      </c>
      <c r="BD30" s="15">
        <f>IF(4&lt;=$G30, $N30, "")</f>
        <v/>
      </c>
      <c r="BE30" s="15">
        <f>IF(4&lt;=$G30, BD30-BC30, "")</f>
        <v/>
      </c>
      <c r="BF30" s="15">
        <f>IF(4&lt;=$G30, BB30-BE30, "")</f>
        <v/>
      </c>
      <c r="BG30" s="15">
        <f>IF(4&lt;=$G30, ROUND(AY30*$Q30, 2), "")</f>
        <v/>
      </c>
      <c r="BH30" s="15">
        <f>IF(4&lt;=$G30, AY30+BG30, "")</f>
        <v/>
      </c>
      <c r="BI30" s="15">
        <f>IF(4&lt;=$G30, BC30+BG30, "")</f>
        <v/>
      </c>
      <c r="BJ30" s="15">
        <f>IF(4&lt;=$G30, ($G30-4)*$N30, "")</f>
        <v/>
      </c>
      <c r="BK30" s="15">
        <f>IF(5&lt;=$G30, BF30, "")</f>
        <v/>
      </c>
      <c r="BL30" s="15">
        <f>IF(5&lt;=$G30, ROUND(BK30*$Q30, 2), "")</f>
        <v/>
      </c>
      <c r="BM30" s="15">
        <f>IF(5&lt;=$G30, $N30, "")</f>
        <v/>
      </c>
      <c r="BN30" s="15">
        <f>IF(5&lt;=$G30, BM30-BL30, "")</f>
        <v/>
      </c>
      <c r="BO30" s="15">
        <f>IF(5&lt;=$G30, BK30-BN30, "")</f>
        <v/>
      </c>
      <c r="BP30" s="15">
        <f>IF(5&lt;=$G30, ROUND(BH30*$Q30, 2), "")</f>
        <v/>
      </c>
      <c r="BQ30" s="15">
        <f>IF(5&lt;=$G30, BH30+BP30, "")</f>
        <v/>
      </c>
      <c r="BR30" s="15">
        <f>IF(5&lt;=$G30, BL30+BP30, "")</f>
        <v/>
      </c>
      <c r="BS30" s="15">
        <f>IF(5&lt;=$G30, ($G30-5)*$N30, "")</f>
        <v/>
      </c>
      <c r="BT30" s="15">
        <f>IF(6&lt;=$G30, BO30, "")</f>
        <v/>
      </c>
      <c r="BU30" s="15">
        <f>IF(6&lt;=$G30, ROUND(BT30*$Q30, 2), "")</f>
        <v/>
      </c>
      <c r="BV30" s="15">
        <f>IF(6&lt;=$G30, $N30, "")</f>
        <v/>
      </c>
      <c r="BW30" s="15">
        <f>IF(6&lt;=$G30, BV30-BU30, "")</f>
        <v/>
      </c>
      <c r="BX30" s="15">
        <f>IF(6&lt;=$G30, BT30-BW30, "")</f>
        <v/>
      </c>
      <c r="BY30" s="15">
        <f>IF(6&lt;=$G30, ROUND(BQ30*$Q30, 2), "")</f>
        <v/>
      </c>
      <c r="BZ30" s="15">
        <f>IF(6&lt;=$G30, BQ30+BY30, "")</f>
        <v/>
      </c>
      <c r="CA30" s="15">
        <f>IF(6&lt;=$G30, BU30+BY30, "")</f>
        <v/>
      </c>
      <c r="CB30" s="15">
        <f>IF(6&lt;=$G30, ($G30-6)*$N30, "")</f>
        <v/>
      </c>
      <c r="CC30" s="15">
        <f>IF(7&lt;=$G30, BX30, "")</f>
        <v/>
      </c>
      <c r="CD30" s="15">
        <f>IF(7&lt;=$G30, ROUND(CC30*$Q30, 2), "")</f>
        <v/>
      </c>
      <c r="CE30" s="15">
        <f>IF(7&lt;=$G30, $N30, "")</f>
        <v/>
      </c>
      <c r="CF30" s="15">
        <f>IF(7&lt;=$G30, CE30-CD30, "")</f>
        <v/>
      </c>
      <c r="CG30" s="15">
        <f>IF(7&lt;=$G30, CC30-CF30, "")</f>
        <v/>
      </c>
      <c r="CH30" s="15">
        <f>IF(7&lt;=$G30, ROUND(BZ30*$Q30, 2), "")</f>
        <v/>
      </c>
      <c r="CI30" s="15">
        <f>IF(7&lt;=$G30, BZ30+CH30, "")</f>
        <v/>
      </c>
      <c r="CJ30" s="15">
        <f>IF(7&lt;=$G30, CD30+CH30, "")</f>
        <v/>
      </c>
      <c r="CK30" s="15">
        <f>IF(7&lt;=$G30, ($G30-7)*$N30, "")</f>
        <v/>
      </c>
      <c r="CL30" s="15">
        <f>IF(8&lt;=$G30, CG30, "")</f>
        <v/>
      </c>
      <c r="CM30" s="15">
        <f>IF(8&lt;=$G30, ROUND(CL30*$Q30, 2), "")</f>
        <v/>
      </c>
      <c r="CN30" s="15">
        <f>IF(8&lt;=$G30, $N30, "")</f>
        <v/>
      </c>
      <c r="CO30" s="15">
        <f>IF(8&lt;=$G30, CN30-CM30, "")</f>
        <v/>
      </c>
      <c r="CP30" s="15">
        <f>IF(8&lt;=$G30, CL30-CO30, "")</f>
        <v/>
      </c>
      <c r="CQ30" s="15">
        <f>IF(8&lt;=$G30, ROUND(CI30*$Q30, 2), "")</f>
        <v/>
      </c>
      <c r="CR30" s="15">
        <f>IF(8&lt;=$G30, CI30+CQ30, "")</f>
        <v/>
      </c>
      <c r="CS30" s="15">
        <f>IF(8&lt;=$G30, CM30+CQ30, "")</f>
        <v/>
      </c>
      <c r="CT30" s="15">
        <f>IF(8&lt;=$G30, ($G30-8)*$N30, "")</f>
        <v/>
      </c>
      <c r="CU30" s="15">
        <f>IF(9&lt;=$G30, CP30, "")</f>
        <v/>
      </c>
      <c r="CV30" s="15">
        <f>IF(9&lt;=$G30, ROUND(CU30*$Q30, 2), "")</f>
        <v/>
      </c>
      <c r="CW30" s="15">
        <f>IF(9&lt;=$G30, $N30, "")</f>
        <v/>
      </c>
      <c r="CX30" s="15">
        <f>IF(9&lt;=$G30, CW30-CV30, "")</f>
        <v/>
      </c>
      <c r="CY30" s="15">
        <f>IF(9&lt;=$G30, CU30-CX30, "")</f>
        <v/>
      </c>
      <c r="CZ30" s="15">
        <f>IF(9&lt;=$G30, ROUND(CR30*$Q30, 2), "")</f>
        <v/>
      </c>
      <c r="DA30" s="15">
        <f>IF(9&lt;=$G30, CR30+CZ30, "")</f>
        <v/>
      </c>
      <c r="DB30" s="15">
        <f>IF(9&lt;=$G30, CV30+CZ30, "")</f>
        <v/>
      </c>
      <c r="DC30" s="15">
        <f>IF(9&lt;=$G30, ($G30-9)*$N30, "")</f>
        <v/>
      </c>
      <c r="DD30" s="15">
        <f>IF(10&lt;=$G30, CY30, "")</f>
        <v/>
      </c>
      <c r="DE30" s="15">
        <f>IF(10&lt;=$G30, ROUND(DD30*$Q30, 2), "")</f>
        <v/>
      </c>
      <c r="DF30" s="15">
        <f>IF(10&lt;=$G30, $N30, "")</f>
        <v/>
      </c>
      <c r="DG30" s="15">
        <f>IF(10&lt;=$G30, DF30-DE30, "")</f>
        <v/>
      </c>
      <c r="DH30" s="15">
        <f>IF(10&lt;=$G30, DD30-DG30, "")</f>
        <v/>
      </c>
      <c r="DI30" s="15">
        <f>IF(10&lt;=$G30, ROUND(DA30*$Q30, 2), "")</f>
        <v/>
      </c>
      <c r="DJ30" s="15">
        <f>IF(10&lt;=$G30, DA30+DI30, "")</f>
        <v/>
      </c>
      <c r="DK30" s="15">
        <f>IF(10&lt;=$G30, DE30+DI30, "")</f>
        <v/>
      </c>
      <c r="DL30" s="15">
        <f>IF(10&lt;=$G30, ($G30-10)*$N30, "")</f>
        <v/>
      </c>
      <c r="DM30" s="15">
        <f>IF(11&lt;=$G30, DH30, "")</f>
        <v/>
      </c>
      <c r="DN30" s="15">
        <f>IF(11&lt;=$G30, ROUND(DM30*$Q30, 2), "")</f>
        <v/>
      </c>
      <c r="DO30" s="15">
        <f>IF(11&lt;=$G30, $N30, "")</f>
        <v/>
      </c>
      <c r="DP30" s="15">
        <f>IF(11&lt;=$G30, DO30-DN30, "")</f>
        <v/>
      </c>
      <c r="DQ30" s="15">
        <f>IF(11&lt;=$G30, DM30-DP30, "")</f>
        <v/>
      </c>
      <c r="DR30" s="15">
        <f>IF(11&lt;=$G30, ROUND(DJ30*$Q30, 2), "")</f>
        <v/>
      </c>
      <c r="DS30" s="15">
        <f>IF(11&lt;=$G30, DJ30+DR30, "")</f>
        <v/>
      </c>
      <c r="DT30" s="15">
        <f>IF(11&lt;=$G30, DN30+DR30, "")</f>
        <v/>
      </c>
      <c r="DU30" s="15">
        <f>IF(11&lt;=$G30, ($G30-11)*$N30, "")</f>
        <v/>
      </c>
      <c r="DV30" s="15">
        <f>IF(12&lt;=$G30, DQ30, "")</f>
        <v/>
      </c>
      <c r="DW30" s="15">
        <f>IF(12&lt;=$G30, ROUND(DV30*$Q30, 2), "")</f>
        <v/>
      </c>
      <c r="DX30" s="15">
        <f>IF(12&lt;=$G30, $N30, "")</f>
        <v/>
      </c>
      <c r="DY30" s="15">
        <f>IF(12&lt;=$G30, DX30-DW30, "")</f>
        <v/>
      </c>
      <c r="DZ30" s="15">
        <f>IF(12&lt;=$G30, DV30-DY30, "")</f>
        <v/>
      </c>
      <c r="EA30" s="15">
        <f>IF(12&lt;=$G30, ROUND(DS30*$Q30, 2), "")</f>
        <v/>
      </c>
      <c r="EB30" s="15">
        <f>IF(12&lt;=$G30, DS30+EA30, "")</f>
        <v/>
      </c>
      <c r="EC30" s="15">
        <f>IF(12&lt;=$G30, DW30+EA30, "")</f>
        <v/>
      </c>
      <c r="ED30" s="15">
        <f>IF(12&lt;=$G30, ($G30-12)*$N30, "")</f>
        <v/>
      </c>
      <c r="EE30" s="15">
        <f>IF(13&lt;=$G30, DZ30, "")</f>
        <v/>
      </c>
      <c r="EF30" s="15">
        <f>IF(13&lt;=$G30, ROUND(EE30*$Q30, 2), "")</f>
        <v/>
      </c>
      <c r="EG30" s="15">
        <f>IF(13&lt;=$G30, $N30, "")</f>
        <v/>
      </c>
      <c r="EH30" s="15">
        <f>IF(13&lt;=$G30, EG30-EF30, "")</f>
        <v/>
      </c>
      <c r="EI30" s="15">
        <f>IF(13&lt;=$G30, EE30-EH30, "")</f>
        <v/>
      </c>
      <c r="EJ30" s="15">
        <f>IF(13&lt;=$G30, ROUND(EB30*$Q30, 2), "")</f>
        <v/>
      </c>
      <c r="EK30" s="15">
        <f>IF(13&lt;=$G30, EB30+EJ30, "")</f>
        <v/>
      </c>
      <c r="EL30" s="15">
        <f>IF(13&lt;=$G30, EF30+EJ30, "")</f>
        <v/>
      </c>
      <c r="EM30" s="15">
        <f>IF(13&lt;=$G30, ($G30-13)*$N30, "")</f>
        <v/>
      </c>
      <c r="EN30" s="15">
        <f>IF(14&lt;=$G30, EI30, "")</f>
        <v/>
      </c>
      <c r="EO30" s="15">
        <f>IF(14&lt;=$G30, ROUND(EN30*$Q30, 2), "")</f>
        <v/>
      </c>
      <c r="EP30" s="15">
        <f>IF(14&lt;=$G30, $N30, "")</f>
        <v/>
      </c>
      <c r="EQ30" s="15">
        <f>IF(14&lt;=$G30, EP30-EO30, "")</f>
        <v/>
      </c>
      <c r="ER30" s="15">
        <f>IF(14&lt;=$G30, EN30-EQ30, "")</f>
        <v/>
      </c>
      <c r="ES30" s="15">
        <f>IF(14&lt;=$G30, ROUND(EK30*$Q30, 2), "")</f>
        <v/>
      </c>
      <c r="ET30" s="15">
        <f>IF(14&lt;=$G30, EK30+ES30, "")</f>
        <v/>
      </c>
      <c r="EU30" s="15">
        <f>IF(14&lt;=$G30, EO30+ES30, "")</f>
        <v/>
      </c>
      <c r="EV30" s="15">
        <f>IF(14&lt;=$G30, ($G30-14)*$N30, "")</f>
        <v/>
      </c>
      <c r="EW30" s="15">
        <f>IF(15&lt;=$G30, ER30, "")</f>
        <v/>
      </c>
      <c r="EX30" s="15">
        <f>IF(15&lt;=$G30, ROUND(EW30*$Q30, 2), "")</f>
        <v/>
      </c>
      <c r="EY30" s="15">
        <f>IF(15&lt;=$G30, $N30, "")</f>
        <v/>
      </c>
      <c r="EZ30" s="15">
        <f>IF(15&lt;=$G30, EY30-EX30, "")</f>
        <v/>
      </c>
      <c r="FA30" s="15">
        <f>IF(15&lt;=$G30, EW30-EZ30, "")</f>
        <v/>
      </c>
      <c r="FB30" s="15">
        <f>IF(15&lt;=$G30, ROUND(ET30*$Q30, 2), "")</f>
        <v/>
      </c>
      <c r="FC30" s="15">
        <f>IF(15&lt;=$G30, ET30+FB30, "")</f>
        <v/>
      </c>
      <c r="FD30" s="15">
        <f>IF(15&lt;=$G30, EX30+FB30, "")</f>
        <v/>
      </c>
      <c r="FE30" s="15">
        <f>IF(15&lt;=$G30, ($G30-15)*$N30, "")</f>
        <v/>
      </c>
      <c r="FF30" s="15">
        <f>IF(16&lt;=$G30, FA30, "")</f>
        <v/>
      </c>
      <c r="FG30" s="15">
        <f>IF(16&lt;=$G30, ROUND(FF30*$Q30, 2), "")</f>
        <v/>
      </c>
      <c r="FH30" s="15">
        <f>IF(16&lt;=$G30, $N30, "")</f>
        <v/>
      </c>
      <c r="FI30" s="15">
        <f>IF(16&lt;=$G30, FH30-FG30, "")</f>
        <v/>
      </c>
      <c r="FJ30" s="15">
        <f>IF(16&lt;=$G30, FF30-FI30, "")</f>
        <v/>
      </c>
      <c r="FK30" s="15">
        <f>IF(16&lt;=$G30, ROUND(FC30*$Q30, 2), "")</f>
        <v/>
      </c>
      <c r="FL30" s="15">
        <f>IF(16&lt;=$G30, FC30+FK30, "")</f>
        <v/>
      </c>
      <c r="FM30" s="15">
        <f>IF(16&lt;=$G30, FG30+FK30, "")</f>
        <v/>
      </c>
      <c r="FN30" s="15">
        <f>IF(16&lt;=$G30, ($G30-16)*$N30, "")</f>
        <v/>
      </c>
      <c r="FO30" s="15">
        <f>IF(17&lt;=$G30, FJ30, "")</f>
        <v/>
      </c>
      <c r="FP30" s="15">
        <f>IF(17&lt;=$G30, ROUND(FO30*$Q30, 2), "")</f>
        <v/>
      </c>
      <c r="FQ30" s="15">
        <f>IF(17&lt;=$G30, $N30, "")</f>
        <v/>
      </c>
      <c r="FR30" s="15">
        <f>IF(17&lt;=$G30, FQ30-FP30, "")</f>
        <v/>
      </c>
      <c r="FS30" s="15">
        <f>IF(17&lt;=$G30, FO30-FR30, "")</f>
        <v/>
      </c>
      <c r="FT30" s="15">
        <f>IF(17&lt;=$G30, ROUND(FL30*$Q30, 2), "")</f>
        <v/>
      </c>
      <c r="FU30" s="15">
        <f>IF(17&lt;=$G30, FL30+FT30, "")</f>
        <v/>
      </c>
      <c r="FV30" s="15">
        <f>IF(17&lt;=$G30, FP30+FT30, "")</f>
        <v/>
      </c>
      <c r="FW30" s="15">
        <f>IF(17&lt;=$G30, ($G30-17)*$N30, "")</f>
        <v/>
      </c>
      <c r="FX30" s="15">
        <f>IF(18&lt;=$G30, FS30, "")</f>
        <v/>
      </c>
      <c r="FY30" s="15">
        <f>IF(18&lt;=$G30, ROUND(FX30*$Q30, 2), "")</f>
        <v/>
      </c>
      <c r="FZ30" s="15">
        <f>IF(18&lt;=$G30, $N30, "")</f>
        <v/>
      </c>
      <c r="GA30" s="15">
        <f>IF(18&lt;=$G30, FZ30-FY30, "")</f>
        <v/>
      </c>
      <c r="GB30" s="15">
        <f>IF(18&lt;=$G30, FX30-GA30, "")</f>
        <v/>
      </c>
      <c r="GC30" s="15">
        <f>IF(18&lt;=$G30, ROUND(FU30*$Q30, 2), "")</f>
        <v/>
      </c>
      <c r="GD30" s="15">
        <f>IF(18&lt;=$G30, FU30+GC30, "")</f>
        <v/>
      </c>
      <c r="GE30" s="15">
        <f>IF(18&lt;=$G30, FY30+GC30, "")</f>
        <v/>
      </c>
      <c r="GF30" s="15">
        <f>IF(18&lt;=$G30, ($G30-18)*$N30, "")</f>
        <v/>
      </c>
      <c r="GG30" s="15">
        <f>IF(19&lt;=$G30, GB30, "")</f>
        <v/>
      </c>
      <c r="GH30" s="15">
        <f>IF(19&lt;=$G30, ROUND(GG30*$Q30, 2), "")</f>
        <v/>
      </c>
      <c r="GI30" s="15">
        <f>IF(19&lt;=$G30, $N30, "")</f>
        <v/>
      </c>
      <c r="GJ30" s="15">
        <f>IF(19&lt;=$G30, GI30-GH30, "")</f>
        <v/>
      </c>
      <c r="GK30" s="15">
        <f>IF(19&lt;=$G30, GG30-GJ30, "")</f>
        <v/>
      </c>
      <c r="GL30" s="15">
        <f>IF(19&lt;=$G30, ROUND(GD30*$Q30, 2), "")</f>
        <v/>
      </c>
      <c r="GM30" s="15">
        <f>IF(19&lt;=$G30, GD30+GL30, "")</f>
        <v/>
      </c>
      <c r="GN30" s="15">
        <f>IF(19&lt;=$G30, GH30+GL30, "")</f>
        <v/>
      </c>
      <c r="GO30" s="15">
        <f>IF(19&lt;=$G30, ($G30-19)*$N30, "")</f>
        <v/>
      </c>
      <c r="GP30" s="15">
        <f>IF(20&lt;=$G30, GK30, "")</f>
        <v/>
      </c>
      <c r="GQ30" s="15">
        <f>IF(20&lt;=$G30, ROUND(GP30*$Q30, 2), "")</f>
        <v/>
      </c>
      <c r="GR30" s="15">
        <f>IF(20&lt;=$G30, $N30, "")</f>
        <v/>
      </c>
      <c r="GS30" s="15">
        <f>IF(20&lt;=$G30, GR30-GQ30, "")</f>
        <v/>
      </c>
      <c r="GT30" s="15">
        <f>IF(20&lt;=$G30, GP30-GS30, "")</f>
        <v/>
      </c>
      <c r="GU30" s="15">
        <f>IF(20&lt;=$G30, ROUND(GM30*$Q30, 2), "")</f>
        <v/>
      </c>
      <c r="GV30" s="15">
        <f>IF(20&lt;=$G30, GM30+GU30, "")</f>
        <v/>
      </c>
      <c r="GW30" s="15">
        <f>IF(20&lt;=$G30, GQ30+GU30, "")</f>
        <v/>
      </c>
      <c r="GX30" s="15">
        <f>IF(20&lt;=$G30, ($G30-20)*$N30, "")</f>
        <v/>
      </c>
      <c r="GY30" s="15">
        <f>IF(21&lt;=$G30, GT30, "")</f>
        <v/>
      </c>
      <c r="GZ30" s="15">
        <f>IF(21&lt;=$G30, ROUND(GY30*$Q30, 2), "")</f>
        <v/>
      </c>
      <c r="HA30" s="15">
        <f>IF(21&lt;=$G30, $N30, "")</f>
        <v/>
      </c>
      <c r="HB30" s="15">
        <f>IF(21&lt;=$G30, HA30-GZ30, "")</f>
        <v/>
      </c>
      <c r="HC30" s="15">
        <f>IF(21&lt;=$G30, GY30-HB30, "")</f>
        <v/>
      </c>
      <c r="HD30" s="15">
        <f>IF(21&lt;=$G30, ROUND(GV30*$Q30, 2), "")</f>
        <v/>
      </c>
      <c r="HE30" s="15">
        <f>IF(21&lt;=$G30, GV30+HD30, "")</f>
        <v/>
      </c>
      <c r="HF30" s="15">
        <f>IF(21&lt;=$G30, GZ30+HD30, "")</f>
        <v/>
      </c>
      <c r="HG30" s="15">
        <f>IF(21&lt;=$G30, ($G30-21)*$N30, "")</f>
        <v/>
      </c>
      <c r="HH30" s="15">
        <f>IF(22&lt;=$G30, HC30, "")</f>
        <v/>
      </c>
      <c r="HI30" s="15">
        <f>IF(22&lt;=$G30, ROUND(HH30*$Q30, 2), "")</f>
        <v/>
      </c>
      <c r="HJ30" s="15">
        <f>IF(22&lt;=$G30, $N30, "")</f>
        <v/>
      </c>
      <c r="HK30" s="15">
        <f>IF(22&lt;=$G30, HJ30-HI30, "")</f>
        <v/>
      </c>
      <c r="HL30" s="15">
        <f>IF(22&lt;=$G30, HH30-HK30, "")</f>
        <v/>
      </c>
      <c r="HM30" s="15">
        <f>IF(22&lt;=$G30, ROUND(HE30*$Q30, 2), "")</f>
        <v/>
      </c>
      <c r="HN30" s="15">
        <f>IF(22&lt;=$G30, HE30+HM30, "")</f>
        <v/>
      </c>
      <c r="HO30" s="15">
        <f>IF(22&lt;=$G30, HI30+HM30, "")</f>
        <v/>
      </c>
      <c r="HP30" s="15">
        <f>IF(22&lt;=$G30, ($G30-22)*$N30, "")</f>
        <v/>
      </c>
      <c r="HQ30" s="15">
        <f>IF(23&lt;=$G30, HL30, "")</f>
        <v/>
      </c>
      <c r="HR30" s="15">
        <f>IF(23&lt;=$G30, ROUND(HQ30*$Q30, 2), "")</f>
        <v/>
      </c>
      <c r="HS30" s="15">
        <f>IF(23&lt;=$G30, $N30, "")</f>
        <v/>
      </c>
      <c r="HT30" s="15">
        <f>IF(23&lt;=$G30, HS30-HR30, "")</f>
        <v/>
      </c>
      <c r="HU30" s="15">
        <f>IF(23&lt;=$G30, HQ30-HT30, "")</f>
        <v/>
      </c>
      <c r="HV30" s="15">
        <f>IF(23&lt;=$G30, ROUND(HN30*$Q30, 2), "")</f>
        <v/>
      </c>
      <c r="HW30" s="15">
        <f>IF(23&lt;=$G30, HN30+HV30, "")</f>
        <v/>
      </c>
      <c r="HX30" s="15">
        <f>IF(23&lt;=$G30, HR30+HV30, "")</f>
        <v/>
      </c>
      <c r="HY30" s="15">
        <f>IF(23&lt;=$G30, ($G30-23)*$N30, "")</f>
        <v/>
      </c>
      <c r="HZ30" s="15">
        <f>IF(24&lt;=$G30, HU30, "")</f>
        <v/>
      </c>
      <c r="IA30" s="15">
        <f>IF(24&lt;=$G30, ROUND(HZ30*$Q30, 2), "")</f>
        <v/>
      </c>
      <c r="IB30" s="15">
        <f>IF(24&lt;=$G30, $N30, "")</f>
        <v/>
      </c>
      <c r="IC30" s="15">
        <f>IF(24&lt;=$G30, IB30-IA30, "")</f>
        <v/>
      </c>
      <c r="ID30" s="15">
        <f>IF(24&lt;=$G30, HZ30-IC30, "")</f>
        <v/>
      </c>
      <c r="IE30" s="15">
        <f>IF(24&lt;=$G30, ROUND(HW30*$Q30, 2), "")</f>
        <v/>
      </c>
      <c r="IF30" s="15">
        <f>IF(24&lt;=$G30, HW30+IE30, "")</f>
        <v/>
      </c>
      <c r="IG30" s="15">
        <f>IF(24&lt;=$G30, IA30+IE30, "")</f>
        <v/>
      </c>
      <c r="IH30" s="15">
        <f>IF(24&lt;=$G30, ($G30-24)*$N30, "")</f>
        <v/>
      </c>
      <c r="II30" s="15">
        <f>IF(25&lt;=$G30, ID30, "")</f>
        <v/>
      </c>
      <c r="IJ30" s="15">
        <f>IF(25&lt;=$G30, ROUND(II30*$Q30, 2), "")</f>
        <v/>
      </c>
      <c r="IK30" s="15">
        <f>IF(25&lt;=$G30, $N30, "")</f>
        <v/>
      </c>
      <c r="IL30" s="15">
        <f>IF(25&lt;=$G30, IK30-IJ30, "")</f>
        <v/>
      </c>
      <c r="IM30" s="15">
        <f>IF(25&lt;=$G30, II30-IL30, "")</f>
        <v/>
      </c>
      <c r="IN30" s="15">
        <f>IF(25&lt;=$G30, ROUND(IF30*$Q30, 2), "")</f>
        <v/>
      </c>
      <c r="IO30" s="15">
        <f>IF(25&lt;=$G30, IF30+IN30, "")</f>
        <v/>
      </c>
      <c r="IP30" s="15">
        <f>IF(25&lt;=$G30, IJ30+IN30, "")</f>
        <v/>
      </c>
      <c r="IQ30" s="15">
        <f>IF(25&lt;=$G30, ($G30-25)*$N30, "")</f>
        <v/>
      </c>
      <c r="IR30" s="15">
        <f>IF(26&lt;=$G30, IM30, "")</f>
        <v/>
      </c>
      <c r="IS30" s="15">
        <f>IF(26&lt;=$G30, ROUND(IR30*$Q30, 2), "")</f>
        <v/>
      </c>
      <c r="IT30" s="15">
        <f>IF(26&lt;=$G30, $N30, "")</f>
        <v/>
      </c>
      <c r="IU30" s="15">
        <f>IF(26&lt;=$G30, IT30-IS30, "")</f>
        <v/>
      </c>
      <c r="IV30" s="15">
        <f>IF(26&lt;=$G30, IR30-IU30, "")</f>
        <v/>
      </c>
      <c r="IW30" s="15">
        <f>IF(26&lt;=$G30, ROUND(IO30*$Q30, 2), "")</f>
        <v/>
      </c>
      <c r="IX30" s="15">
        <f>IF(26&lt;=$G30, IO30+IW30, "")</f>
        <v/>
      </c>
      <c r="IY30" s="15">
        <f>IF(26&lt;=$G30, IS30+IW30, "")</f>
        <v/>
      </c>
      <c r="IZ30" s="15">
        <f>IF(26&lt;=$G30, ($G30-26)*$N30, "")</f>
        <v/>
      </c>
      <c r="JA30" s="15">
        <f>IF(27&lt;=$G30, IV30, "")</f>
        <v/>
      </c>
      <c r="JB30" s="15">
        <f>IF(27&lt;=$G30, ROUND(JA30*$Q30, 2), "")</f>
        <v/>
      </c>
      <c r="JC30" s="15">
        <f>IF(27&lt;=$G30, $N30, "")</f>
        <v/>
      </c>
      <c r="JD30" s="15">
        <f>IF(27&lt;=$G30, JC30-JB30, "")</f>
        <v/>
      </c>
      <c r="JE30" s="15">
        <f>IF(27&lt;=$G30, JA30-JD30, "")</f>
        <v/>
      </c>
      <c r="JF30" s="15">
        <f>IF(27&lt;=$G30, ROUND(IX30*$Q30, 2), "")</f>
        <v/>
      </c>
      <c r="JG30" s="15">
        <f>IF(27&lt;=$G30, IX30+JF30, "")</f>
        <v/>
      </c>
      <c r="JH30" s="15">
        <f>IF(27&lt;=$G30, JB30+JF30, "")</f>
        <v/>
      </c>
      <c r="JI30" s="15">
        <f>IF(27&lt;=$G30, ($G30-27)*$N30, "")</f>
        <v/>
      </c>
      <c r="JJ30" s="15">
        <f>IF(28&lt;=$G30, JE30, "")</f>
        <v/>
      </c>
      <c r="JK30" s="15">
        <f>IF(28&lt;=$G30, ROUND(JJ30*$Q30, 2), "")</f>
        <v/>
      </c>
      <c r="JL30" s="15">
        <f>IF(28&lt;=$G30, $N30, "")</f>
        <v/>
      </c>
      <c r="JM30" s="15">
        <f>IF(28&lt;=$G30, JL30-JK30, "")</f>
        <v/>
      </c>
      <c r="JN30" s="15">
        <f>IF(28&lt;=$G30, JJ30-JM30, "")</f>
        <v/>
      </c>
      <c r="JO30" s="15">
        <f>IF(28&lt;=$G30, ROUND(JG30*$Q30, 2), "")</f>
        <v/>
      </c>
      <c r="JP30" s="15">
        <f>IF(28&lt;=$G30, JG30+JO30, "")</f>
        <v/>
      </c>
      <c r="JQ30" s="15">
        <f>IF(28&lt;=$G30, JK30+JO30, "")</f>
        <v/>
      </c>
      <c r="JR30" s="15">
        <f>IF(28&lt;=$G30, ($G30-28)*$N30, "")</f>
        <v/>
      </c>
      <c r="JS30" s="15">
        <f>IF(29&lt;=$G30, JN30, "")</f>
        <v/>
      </c>
      <c r="JT30" s="15">
        <f>IF(29&lt;=$G30, ROUND(JS30*$Q30, 2), "")</f>
        <v/>
      </c>
      <c r="JU30" s="15">
        <f>IF(29&lt;=$G30, $N30, "")</f>
        <v/>
      </c>
      <c r="JV30" s="15">
        <f>IF(29&lt;=$G30, JU30-JT30, "")</f>
        <v/>
      </c>
      <c r="JW30" s="15">
        <f>IF(29&lt;=$G30, JS30-JV30, "")</f>
        <v/>
      </c>
      <c r="JX30" s="15">
        <f>IF(29&lt;=$G30, ROUND(JP30*$Q30, 2), "")</f>
        <v/>
      </c>
      <c r="JY30" s="15">
        <f>IF(29&lt;=$G30, JP30+JX30, "")</f>
        <v/>
      </c>
      <c r="JZ30" s="15">
        <f>IF(29&lt;=$G30, JT30+JX30, "")</f>
        <v/>
      </c>
      <c r="KA30" s="15">
        <f>IF(29&lt;=$G30, ($G30-29)*$N30, "")</f>
        <v/>
      </c>
      <c r="KB30" s="15">
        <f>IF(30&lt;=$G30, JW30, "")</f>
        <v/>
      </c>
      <c r="KC30" s="15">
        <f>IF(30&lt;=$G30, ROUND(KB30*$Q30, 2), "")</f>
        <v/>
      </c>
      <c r="KD30" s="15">
        <f>IF(30&lt;=$G30, $N30, "")</f>
        <v/>
      </c>
      <c r="KE30" s="15">
        <f>IF(30&lt;=$G30, KD30-KC30, "")</f>
        <v/>
      </c>
      <c r="KF30" s="15">
        <f>IF(30&lt;=$G30, KB30-KE30, "")</f>
        <v/>
      </c>
      <c r="KG30" s="15">
        <f>IF(30&lt;=$G30, ROUND(JY30*$Q30, 2), "")</f>
        <v/>
      </c>
      <c r="KH30" s="15">
        <f>IF(30&lt;=$G30, JY30+KG30, "")</f>
        <v/>
      </c>
      <c r="KI30" s="15">
        <f>IF(30&lt;=$G30, KC30+KG30, "")</f>
        <v/>
      </c>
      <c r="KJ30" s="15">
        <f>IF(30&lt;=$G30, ($G30-30)*$N30, "")</f>
        <v/>
      </c>
      <c r="KK30" s="15">
        <f>IF(31&lt;=$G30, KF30, "")</f>
        <v/>
      </c>
      <c r="KL30" s="15">
        <f>IF(31&lt;=$G30, ROUND(KK30*$Q30, 2), "")</f>
        <v/>
      </c>
      <c r="KM30" s="15">
        <f>IF(31&lt;=$G30, $N30, "")</f>
        <v/>
      </c>
      <c r="KN30" s="15">
        <f>IF(31&lt;=$G30, KM30-KL30, "")</f>
        <v/>
      </c>
      <c r="KO30" s="15">
        <f>IF(31&lt;=$G30, KK30-KN30, "")</f>
        <v/>
      </c>
      <c r="KP30" s="15">
        <f>IF(31&lt;=$G30, ROUND(KH30*$Q30, 2), "")</f>
        <v/>
      </c>
      <c r="KQ30" s="15">
        <f>IF(31&lt;=$G30, KH30+KP30, "")</f>
        <v/>
      </c>
      <c r="KR30" s="15">
        <f>IF(31&lt;=$G30, KL30+KP30, "")</f>
        <v/>
      </c>
      <c r="KS30" s="15">
        <f>IF(31&lt;=$G30, ($G30-31)*$N30, "")</f>
        <v/>
      </c>
      <c r="KT30" s="15">
        <f>IF(32&lt;=$G30, KO30, "")</f>
        <v/>
      </c>
      <c r="KU30" s="15">
        <f>IF(32&lt;=$G30, ROUND(KT30*$Q30, 2), "")</f>
        <v/>
      </c>
      <c r="KV30" s="15">
        <f>IF(32&lt;=$G30, $N30, "")</f>
        <v/>
      </c>
      <c r="KW30" s="15">
        <f>IF(32&lt;=$G30, KV30-KU30, "")</f>
        <v/>
      </c>
      <c r="KX30" s="15">
        <f>IF(32&lt;=$G30, KT30-KW30, "")</f>
        <v/>
      </c>
      <c r="KY30" s="15">
        <f>IF(32&lt;=$G30, ROUND(KQ30*$Q30, 2), "")</f>
        <v/>
      </c>
      <c r="KZ30" s="15">
        <f>IF(32&lt;=$G30, KQ30+KY30, "")</f>
        <v/>
      </c>
      <c r="LA30" s="15">
        <f>IF(32&lt;=$G30, KU30+KY30, "")</f>
        <v/>
      </c>
      <c r="LB30" s="15">
        <f>IF(32&lt;=$G30, ($G30-32)*$N30, "")</f>
        <v/>
      </c>
      <c r="LC30" s="15">
        <f>IF(33&lt;=$G30, KX30, "")</f>
        <v/>
      </c>
      <c r="LD30" s="15">
        <f>IF(33&lt;=$G30, ROUND(LC30*$Q30, 2), "")</f>
        <v/>
      </c>
      <c r="LE30" s="15">
        <f>IF(33&lt;=$G30, $N30, "")</f>
        <v/>
      </c>
      <c r="LF30" s="15">
        <f>IF(33&lt;=$G30, LE30-LD30, "")</f>
        <v/>
      </c>
      <c r="LG30" s="15">
        <f>IF(33&lt;=$G30, LC30-LF30, "")</f>
        <v/>
      </c>
      <c r="LH30" s="15">
        <f>IF(33&lt;=$G30, ROUND(KZ30*$Q30, 2), "")</f>
        <v/>
      </c>
      <c r="LI30" s="15">
        <f>IF(33&lt;=$G30, KZ30+LH30, "")</f>
        <v/>
      </c>
      <c r="LJ30" s="15">
        <f>IF(33&lt;=$G30, LD30+LH30, "")</f>
        <v/>
      </c>
      <c r="LK30" s="15">
        <f>IF(33&lt;=$G30, ($G30-33)*$N30, "")</f>
        <v/>
      </c>
      <c r="LL30" s="15">
        <f>IF(34&lt;=$G30, LG30, "")</f>
        <v/>
      </c>
      <c r="LM30" s="15">
        <f>IF(34&lt;=$G30, ROUND(LL30*$Q30, 2), "")</f>
        <v/>
      </c>
      <c r="LN30" s="15">
        <f>IF(34&lt;=$G30, $N30, "")</f>
        <v/>
      </c>
      <c r="LO30" s="15">
        <f>IF(34&lt;=$G30, LN30-LM30, "")</f>
        <v/>
      </c>
      <c r="LP30" s="15">
        <f>IF(34&lt;=$G30, LL30-LO30, "")</f>
        <v/>
      </c>
      <c r="LQ30" s="15">
        <f>IF(34&lt;=$G30, ROUND(LI30*$Q30, 2), "")</f>
        <v/>
      </c>
      <c r="LR30" s="15">
        <f>IF(34&lt;=$G30, LI30+LQ30, "")</f>
        <v/>
      </c>
      <c r="LS30" s="15">
        <f>IF(34&lt;=$G30, LM30+LQ30, "")</f>
        <v/>
      </c>
      <c r="LT30" s="15">
        <f>IF(34&lt;=$G30, ($G30-34)*$N30, "")</f>
        <v/>
      </c>
      <c r="LU30" s="15">
        <f>IF(35&lt;=$G30, LP30, "")</f>
        <v/>
      </c>
      <c r="LV30" s="15">
        <f>IF(35&lt;=$G30, ROUND(LU30*$Q30, 2), "")</f>
        <v/>
      </c>
      <c r="LW30" s="15">
        <f>IF(35&lt;=$G30, $N30, "")</f>
        <v/>
      </c>
      <c r="LX30" s="15">
        <f>IF(35&lt;=$G30, LW30-LV30, "")</f>
        <v/>
      </c>
      <c r="LY30" s="15">
        <f>IF(35&lt;=$G30, LU30-LX30, "")</f>
        <v/>
      </c>
      <c r="LZ30" s="15">
        <f>IF(35&lt;=$G30, ROUND(LR30*$Q30, 2), "")</f>
        <v/>
      </c>
      <c r="MA30" s="15">
        <f>IF(35&lt;=$G30, LR30+LZ30, "")</f>
        <v/>
      </c>
      <c r="MB30" s="15">
        <f>IF(35&lt;=$G30, LV30+LZ30, "")</f>
        <v/>
      </c>
      <c r="MC30" s="15">
        <f>IF(35&lt;=$G30, ($G30-35)*$N30, "")</f>
        <v/>
      </c>
      <c r="MD30" s="15">
        <f>IF(36&lt;=$G30, LY30, "")</f>
        <v/>
      </c>
      <c r="ME30" s="15">
        <f>IF(36&lt;=$G30, ROUND(MD30*$Q30, 2), "")</f>
        <v/>
      </c>
      <c r="MF30" s="15">
        <f>IF(36&lt;=$G30, $N30, "")</f>
        <v/>
      </c>
      <c r="MG30" s="15">
        <f>IF(36&lt;=$G30, MF30-ME30, "")</f>
        <v/>
      </c>
      <c r="MH30" s="15">
        <f>IF(36&lt;=$G30, MD30-MG30, "")</f>
        <v/>
      </c>
      <c r="MI30" s="15">
        <f>IF(36&lt;=$G30, ROUND(MA30*$Q30, 2), "")</f>
        <v/>
      </c>
      <c r="MJ30" s="15">
        <f>IF(36&lt;=$G30, MA30+MI30, "")</f>
        <v/>
      </c>
      <c r="MK30" s="15">
        <f>IF(36&lt;=$G30, ME30+MI30, "")</f>
        <v/>
      </c>
      <c r="ML30" s="15">
        <f>IF(36&lt;=$G30, ($G30-36)*$N30, "")</f>
        <v/>
      </c>
      <c r="MM30" s="15">
        <f>IF(37&lt;=$G30, MH30, "")</f>
        <v/>
      </c>
      <c r="MN30" s="15">
        <f>IF(37&lt;=$G30, ROUND(MM30*$Q30, 2), "")</f>
        <v/>
      </c>
      <c r="MO30" s="15">
        <f>IF(37&lt;=$G30, $N30, "")</f>
        <v/>
      </c>
      <c r="MP30" s="15">
        <f>IF(37&lt;=$G30, MO30-MN30, "")</f>
        <v/>
      </c>
      <c r="MQ30" s="15">
        <f>IF(37&lt;=$G30, MM30-MP30, "")</f>
        <v/>
      </c>
      <c r="MR30" s="15">
        <f>IF(37&lt;=$G30, ROUND(MJ30*$Q30, 2), "")</f>
        <v/>
      </c>
      <c r="MS30" s="15">
        <f>IF(37&lt;=$G30, MJ30+MR30, "")</f>
        <v/>
      </c>
      <c r="MT30" s="15">
        <f>IF(37&lt;=$G30, MN30+MR30, "")</f>
        <v/>
      </c>
      <c r="MU30" s="15">
        <f>IF(37&lt;=$G30, ($G30-37)*$N30, "")</f>
        <v/>
      </c>
      <c r="MV30" s="15">
        <f>IF(38&lt;=$G30, MQ30, "")</f>
        <v/>
      </c>
      <c r="MW30" s="15">
        <f>IF(38&lt;=$G30, ROUND(MV30*$Q30, 2), "")</f>
        <v/>
      </c>
      <c r="MX30" s="15">
        <f>IF(38&lt;=$G30, $N30, "")</f>
        <v/>
      </c>
      <c r="MY30" s="15">
        <f>IF(38&lt;=$G30, MX30-MW30, "")</f>
        <v/>
      </c>
      <c r="MZ30" s="15">
        <f>IF(38&lt;=$G30, MV30-MY30, "")</f>
        <v/>
      </c>
      <c r="NA30" s="15">
        <f>IF(38&lt;=$G30, ROUND(MS30*$Q30, 2), "")</f>
        <v/>
      </c>
      <c r="NB30" s="15">
        <f>IF(38&lt;=$G30, MS30+NA30, "")</f>
        <v/>
      </c>
      <c r="NC30" s="15">
        <f>IF(38&lt;=$G30, MW30+NA30, "")</f>
        <v/>
      </c>
      <c r="ND30" s="15">
        <f>IF(38&lt;=$G30, ($G30-38)*$N30, "")</f>
        <v/>
      </c>
      <c r="NE30" s="15">
        <f>IF(39&lt;=$G30, MZ30, "")</f>
        <v/>
      </c>
      <c r="NF30" s="15">
        <f>IF(39&lt;=$G30, ROUND(NE30*$Q30, 2), "")</f>
        <v/>
      </c>
      <c r="NG30" s="15">
        <f>IF(39&lt;=$G30, $N30, "")</f>
        <v/>
      </c>
      <c r="NH30" s="15">
        <f>IF(39&lt;=$G30, NG30-NF30, "")</f>
        <v/>
      </c>
      <c r="NI30" s="15">
        <f>IF(39&lt;=$G30, NE30-NH30, "")</f>
        <v/>
      </c>
      <c r="NJ30" s="15">
        <f>IF(39&lt;=$G30, ROUND(NB30*$Q30, 2), "")</f>
        <v/>
      </c>
      <c r="NK30" s="15">
        <f>IF(39&lt;=$G30, NB30+NJ30, "")</f>
        <v/>
      </c>
      <c r="NL30" s="15">
        <f>IF(39&lt;=$G30, NF30+NJ30, "")</f>
        <v/>
      </c>
      <c r="NM30" s="15">
        <f>IF(39&lt;=$G30, ($G30-39)*$N30, "")</f>
        <v/>
      </c>
      <c r="NN30" s="15">
        <f>IF(40&lt;=$G30, NI30, "")</f>
        <v/>
      </c>
      <c r="NO30" s="15">
        <f>IF(40&lt;=$G30, ROUND(NN30*$Q30, 2), "")</f>
        <v/>
      </c>
      <c r="NP30" s="15">
        <f>IF(40&lt;=$G30, $N30, "")</f>
        <v/>
      </c>
      <c r="NQ30" s="15">
        <f>IF(40&lt;=$G30, NP30-NO30, "")</f>
        <v/>
      </c>
      <c r="NR30" s="15">
        <f>IF(40&lt;=$G30, NN30-NQ30, "")</f>
        <v/>
      </c>
      <c r="NS30" s="15">
        <f>IF(40&lt;=$G30, ROUND(NK30*$Q30, 2), "")</f>
        <v/>
      </c>
      <c r="NT30" s="15">
        <f>IF(40&lt;=$G30, NK30+NS30, "")</f>
        <v/>
      </c>
      <c r="NU30" s="15">
        <f>IF(40&lt;=$G30, NO30+NS30, "")</f>
        <v/>
      </c>
      <c r="NV30" s="15">
        <f>IF(40&lt;=$G30, ($G30-40)*$N30, "")</f>
        <v/>
      </c>
      <c r="NW30" s="15">
        <f>IF(41&lt;=$G30, NR30, "")</f>
        <v/>
      </c>
      <c r="NX30" s="15">
        <f>IF(41&lt;=$G30, ROUND(NW30*$Q30, 2), "")</f>
        <v/>
      </c>
      <c r="NY30" s="15">
        <f>IF(41&lt;=$G30, $N30, "")</f>
        <v/>
      </c>
      <c r="NZ30" s="15">
        <f>IF(41&lt;=$G30, NY30-NX30, "")</f>
        <v/>
      </c>
      <c r="OA30" s="15">
        <f>IF(41&lt;=$G30, NW30-NZ30, "")</f>
        <v/>
      </c>
      <c r="OB30" s="15">
        <f>IF(41&lt;=$G30, ROUND(NT30*$Q30, 2), "")</f>
        <v/>
      </c>
      <c r="OC30" s="15">
        <f>IF(41&lt;=$G30, NT30+OB30, "")</f>
        <v/>
      </c>
      <c r="OD30" s="15">
        <f>IF(41&lt;=$G30, NX30+OB30, "")</f>
        <v/>
      </c>
      <c r="OE30" s="15">
        <f>IF(41&lt;=$G30, ($G30-41)*$N30, "")</f>
        <v/>
      </c>
      <c r="OF30" s="15">
        <f>IF(42&lt;=$G30, OA30, "")</f>
        <v/>
      </c>
      <c r="OG30" s="15">
        <f>IF(42&lt;=$G30, ROUND(OF30*$Q30, 2), "")</f>
        <v/>
      </c>
      <c r="OH30" s="15">
        <f>IF(42&lt;=$G30, $N30, "")</f>
        <v/>
      </c>
      <c r="OI30" s="15">
        <f>IF(42&lt;=$G30, OH30-OG30, "")</f>
        <v/>
      </c>
      <c r="OJ30" s="15">
        <f>IF(42&lt;=$G30, OF30-OI30, "")</f>
        <v/>
      </c>
      <c r="OK30" s="15">
        <f>IF(42&lt;=$G30, ROUND(OC30*$Q30, 2), "")</f>
        <v/>
      </c>
      <c r="OL30" s="15">
        <f>IF(42&lt;=$G30, OC30+OK30, "")</f>
        <v/>
      </c>
      <c r="OM30" s="15">
        <f>IF(42&lt;=$G30, OG30+OK30, "")</f>
        <v/>
      </c>
      <c r="ON30" s="15">
        <f>IF(42&lt;=$G30, ($G30-42)*$N30, "")</f>
        <v/>
      </c>
      <c r="OO30" s="15">
        <f>IF(43&lt;=$G30, OJ30, "")</f>
        <v/>
      </c>
      <c r="OP30" s="15">
        <f>IF(43&lt;=$G30, ROUND(OO30*$Q30, 2), "")</f>
        <v/>
      </c>
      <c r="OQ30" s="15">
        <f>IF(43&lt;=$G30, $N30, "")</f>
        <v/>
      </c>
      <c r="OR30" s="15">
        <f>IF(43&lt;=$G30, OQ30-OP30, "")</f>
        <v/>
      </c>
      <c r="OS30" s="15">
        <f>IF(43&lt;=$G30, OO30-OR30, "")</f>
        <v/>
      </c>
      <c r="OT30" s="15">
        <f>IF(43&lt;=$G30, ROUND(OL30*$Q30, 2), "")</f>
        <v/>
      </c>
      <c r="OU30" s="15">
        <f>IF(43&lt;=$G30, OL30+OT30, "")</f>
        <v/>
      </c>
      <c r="OV30" s="15">
        <f>IF(43&lt;=$G30, OP30+OT30, "")</f>
        <v/>
      </c>
      <c r="OW30" s="15">
        <f>IF(43&lt;=$G30, ($G30-43)*$N30, "")</f>
        <v/>
      </c>
      <c r="OX30" s="15">
        <f>IF(44&lt;=$G30, OS30, "")</f>
        <v/>
      </c>
      <c r="OY30" s="15">
        <f>IF(44&lt;=$G30, ROUND(OX30*$Q30, 2), "")</f>
        <v/>
      </c>
      <c r="OZ30" s="15">
        <f>IF(44&lt;=$G30, $N30, "")</f>
        <v/>
      </c>
      <c r="PA30" s="15">
        <f>IF(44&lt;=$G30, OZ30-OY30, "")</f>
        <v/>
      </c>
      <c r="PB30" s="15">
        <f>IF(44&lt;=$G30, OX30-PA30, "")</f>
        <v/>
      </c>
      <c r="PC30" s="15">
        <f>IF(44&lt;=$G30, ROUND(OU30*$Q30, 2), "")</f>
        <v/>
      </c>
      <c r="PD30" s="15">
        <f>IF(44&lt;=$G30, OU30+PC30, "")</f>
        <v/>
      </c>
      <c r="PE30" s="15">
        <f>IF(44&lt;=$G30, OY30+PC30, "")</f>
        <v/>
      </c>
      <c r="PF30" s="15">
        <f>IF(44&lt;=$G30, ($G30-44)*$N30, "")</f>
        <v/>
      </c>
      <c r="PG30" s="15">
        <f>IF(45&lt;=$G30, PB30, "")</f>
        <v/>
      </c>
      <c r="PH30" s="15">
        <f>IF(45&lt;=$G30, ROUND(PG30*$Q30, 2), "")</f>
        <v/>
      </c>
      <c r="PI30" s="15">
        <f>IF(45&lt;=$G30, $N30, "")</f>
        <v/>
      </c>
      <c r="PJ30" s="15">
        <f>IF(45&lt;=$G30, PI30-PH30, "")</f>
        <v/>
      </c>
      <c r="PK30" s="15">
        <f>IF(45&lt;=$G30, PG30-PJ30, "")</f>
        <v/>
      </c>
      <c r="PL30" s="15">
        <f>IF(45&lt;=$G30, ROUND(PD30*$Q30, 2), "")</f>
        <v/>
      </c>
      <c r="PM30" s="15">
        <f>IF(45&lt;=$G30, PD30+PL30, "")</f>
        <v/>
      </c>
      <c r="PN30" s="15">
        <f>IF(45&lt;=$G30, PH30+PL30, "")</f>
        <v/>
      </c>
      <c r="PO30" s="15">
        <f>IF(45&lt;=$G30, ($G30-45)*$N30, "")</f>
        <v/>
      </c>
      <c r="PP30" s="15">
        <f>IF(46&lt;=$G30, PK30, "")</f>
        <v/>
      </c>
      <c r="PQ30" s="15">
        <f>IF(46&lt;=$G30, ROUND(PP30*$Q30, 2), "")</f>
        <v/>
      </c>
      <c r="PR30" s="15">
        <f>IF(46&lt;=$G30, $N30, "")</f>
        <v/>
      </c>
      <c r="PS30" s="15">
        <f>IF(46&lt;=$G30, PR30-PQ30, "")</f>
        <v/>
      </c>
      <c r="PT30" s="15">
        <f>IF(46&lt;=$G30, PP30-PS30, "")</f>
        <v/>
      </c>
      <c r="PU30" s="15">
        <f>IF(46&lt;=$G30, ROUND(PM30*$Q30, 2), "")</f>
        <v/>
      </c>
      <c r="PV30" s="15">
        <f>IF(46&lt;=$G30, PM30+PU30, "")</f>
        <v/>
      </c>
      <c r="PW30" s="15">
        <f>IF(46&lt;=$G30, PQ30+PU30, "")</f>
        <v/>
      </c>
      <c r="PX30" s="15">
        <f>IF(46&lt;=$G30, ($G30-46)*$N30, "")</f>
        <v/>
      </c>
      <c r="PY30" s="15">
        <f>IF(47&lt;=$G30, PT30, "")</f>
        <v/>
      </c>
      <c r="PZ30" s="15">
        <f>IF(47&lt;=$G30, ROUND(PY30*$Q30, 2), "")</f>
        <v/>
      </c>
      <c r="QA30" s="15">
        <f>IF(47&lt;=$G30, $N30, "")</f>
        <v/>
      </c>
      <c r="QB30" s="15">
        <f>IF(47&lt;=$G30, QA30-PZ30, "")</f>
        <v/>
      </c>
      <c r="QC30" s="15">
        <f>IF(47&lt;=$G30, PY30-QB30, "")</f>
        <v/>
      </c>
      <c r="QD30" s="15">
        <f>IF(47&lt;=$G30, ROUND(PV30*$Q30, 2), "")</f>
        <v/>
      </c>
      <c r="QE30" s="15">
        <f>IF(47&lt;=$G30, PV30+QD30, "")</f>
        <v/>
      </c>
      <c r="QF30" s="15">
        <f>IF(47&lt;=$G30, PZ30+QD30, "")</f>
        <v/>
      </c>
      <c r="QG30" s="15">
        <f>IF(47&lt;=$G30, ($G30-47)*$N30, "")</f>
        <v/>
      </c>
      <c r="QH30" s="15">
        <f>IF(48&lt;=$G30, QC30, "")</f>
        <v/>
      </c>
      <c r="QI30" s="15">
        <f>IF(48&lt;=$G30, ROUND(QH30*$Q30, 2), "")</f>
        <v/>
      </c>
      <c r="QJ30" s="15">
        <f>IF(48&lt;=$G30, $N30, "")</f>
        <v/>
      </c>
      <c r="QK30" s="15">
        <f>IF(48&lt;=$G30, QJ30-QI30, "")</f>
        <v/>
      </c>
      <c r="QL30" s="15">
        <f>IF(48&lt;=$G30, QH30-QK30, "")</f>
        <v/>
      </c>
      <c r="QM30" s="15">
        <f>IF(48&lt;=$G30, ROUND(QE30*$Q30, 2), "")</f>
        <v/>
      </c>
      <c r="QN30" s="15">
        <f>IF(48&lt;=$G30, QE30+QM30, "")</f>
        <v/>
      </c>
      <c r="QO30" s="15">
        <f>IF(48&lt;=$G30, QI30+QM30, "")</f>
        <v/>
      </c>
      <c r="QP30" s="15">
        <f>IF(48&lt;=$G30, ($G30-48)*$N30, "")</f>
        <v/>
      </c>
    </row>
    <row r="31">
      <c r="A31" s="6" t="inlineStr">
        <is>
          <t>0552-0020</t>
        </is>
      </c>
      <c r="B31" s="7" t="inlineStr">
        <is>
          <t>Transportes y Maniobras Portuarias de Mexico Sa de Cv</t>
        </is>
      </c>
      <c r="C31" s="7" t="inlineStr">
        <is>
          <t>PLATAFORMA MULTIMODAL</t>
        </is>
      </c>
      <c r="D31" s="6" t="inlineStr">
        <is>
          <t>ACTIVO</t>
        </is>
      </c>
      <c r="E31" s="6" t="inlineStr">
        <is>
          <t>2024-12-26</t>
        </is>
      </c>
      <c r="F31" s="6" t="inlineStr">
        <is>
          <t>2026-12-26</t>
        </is>
      </c>
      <c r="G31" s="8" t="n">
        <v>24</v>
      </c>
      <c r="H31" s="9" t="n">
        <v>513000</v>
      </c>
      <c r="I31" s="10" t="n">
        <v>0.19</v>
      </c>
      <c r="J31" s="9">
        <f>ROUND(H31*I31, 2)</f>
        <v/>
      </c>
      <c r="K31" s="9">
        <f>ROUND(H31-J31, 2)</f>
        <v/>
      </c>
      <c r="L31" s="10" t="n">
        <v>0</v>
      </c>
      <c r="M31" s="9">
        <f>ROUND(H31*L31, 2)</f>
        <v/>
      </c>
      <c r="N31" s="9" t="n">
        <v>23574.34</v>
      </c>
      <c r="O31" s="10" t="n">
        <v>1</v>
      </c>
      <c r="P31" s="9">
        <f>ROUND(H31*O31, 2)</f>
        <v/>
      </c>
      <c r="Q31" s="11" t="n">
        <v>0.02692036</v>
      </c>
      <c r="R31" s="11">
        <f>RATE(G31, -N31, K31, -P31)</f>
        <v/>
      </c>
      <c r="S31" s="11">
        <f>ROUND(Q31*12, 8)</f>
        <v/>
      </c>
      <c r="T31" s="11">
        <f>ROUND(((1+Q31)^12)-1, 8)</f>
        <v/>
      </c>
      <c r="U31" s="9">
        <f>ROUND(PV(Q31, G31, 0, -P31), 2)</f>
        <v/>
      </c>
      <c r="V31" s="9">
        <f>SUMIF($AA$4:$QP$4, "Interes_Leasing", AA31:QP31)</f>
        <v/>
      </c>
      <c r="W31" s="9">
        <f>SUMIF($AA$4:$QP$4, "Interes_Residual", AA31:QP31)</f>
        <v/>
      </c>
      <c r="X31" s="9">
        <f>ROUND(V31+W31, 2)</f>
        <v/>
      </c>
      <c r="Y31" s="9">
        <f>ROUND((N31*G31+P31+M31)-K31, 2)</f>
        <v/>
      </c>
      <c r="Z31" s="10">
        <f>ROUND(Y31/K31, 4)</f>
        <v/>
      </c>
      <c r="AA31" s="9">
        <f>IF(1&lt;=$G31, $K31, "")</f>
        <v/>
      </c>
      <c r="AB31" s="9">
        <f>IF(1&lt;=$G31, ROUND(AA31*$Q31, 2), "")</f>
        <v/>
      </c>
      <c r="AC31" s="9">
        <f>IF(1&lt;=$G31, $N31, "")</f>
        <v/>
      </c>
      <c r="AD31" s="9">
        <f>IF(1&lt;=$G31, AC31-AB31, "")</f>
        <v/>
      </c>
      <c r="AE31" s="9">
        <f>IF(1&lt;=$G31, AA31-AD31, "")</f>
        <v/>
      </c>
      <c r="AF31" s="9">
        <f>IF(1&lt;=$G31, ROUND($U31*$Q31, 2), "")</f>
        <v/>
      </c>
      <c r="AG31" s="9">
        <f>IF(1&lt;=$G31, $U31+AF31, "")</f>
        <v/>
      </c>
      <c r="AH31" s="9">
        <f>IF(1&lt;=$G31, AB31+AF31, "")</f>
        <v/>
      </c>
      <c r="AI31" s="9">
        <f>IF(1&lt;=$G31, ($G31-1)*$N31, "")</f>
        <v/>
      </c>
      <c r="AJ31" s="9">
        <f>IF(2&lt;=$G31, AE31, "")</f>
        <v/>
      </c>
      <c r="AK31" s="9">
        <f>IF(2&lt;=$G31, ROUND(AJ31*$Q31, 2), "")</f>
        <v/>
      </c>
      <c r="AL31" s="9">
        <f>IF(2&lt;=$G31, $N31, "")</f>
        <v/>
      </c>
      <c r="AM31" s="9">
        <f>IF(2&lt;=$G31, AL31-AK31, "")</f>
        <v/>
      </c>
      <c r="AN31" s="9">
        <f>IF(2&lt;=$G31, AJ31-AM31, "")</f>
        <v/>
      </c>
      <c r="AO31" s="9">
        <f>IF(2&lt;=$G31, ROUND(AG31*$Q31, 2), "")</f>
        <v/>
      </c>
      <c r="AP31" s="9">
        <f>IF(2&lt;=$G31, AG31+AO31, "")</f>
        <v/>
      </c>
      <c r="AQ31" s="9">
        <f>IF(2&lt;=$G31, AK31+AO31, "")</f>
        <v/>
      </c>
      <c r="AR31" s="9">
        <f>IF(2&lt;=$G31, ($G31-2)*$N31, "")</f>
        <v/>
      </c>
      <c r="AS31" s="9">
        <f>IF(3&lt;=$G31, AN31, "")</f>
        <v/>
      </c>
      <c r="AT31" s="9">
        <f>IF(3&lt;=$G31, ROUND(AS31*$Q31, 2), "")</f>
        <v/>
      </c>
      <c r="AU31" s="9">
        <f>IF(3&lt;=$G31, $N31, "")</f>
        <v/>
      </c>
      <c r="AV31" s="9">
        <f>IF(3&lt;=$G31, AU31-AT31, "")</f>
        <v/>
      </c>
      <c r="AW31" s="9">
        <f>IF(3&lt;=$G31, AS31-AV31, "")</f>
        <v/>
      </c>
      <c r="AX31" s="9">
        <f>IF(3&lt;=$G31, ROUND(AP31*$Q31, 2), "")</f>
        <v/>
      </c>
      <c r="AY31" s="9">
        <f>IF(3&lt;=$G31, AP31+AX31, "")</f>
        <v/>
      </c>
      <c r="AZ31" s="9">
        <f>IF(3&lt;=$G31, AT31+AX31, "")</f>
        <v/>
      </c>
      <c r="BA31" s="9">
        <f>IF(3&lt;=$G31, ($G31-3)*$N31, "")</f>
        <v/>
      </c>
      <c r="BB31" s="9">
        <f>IF(4&lt;=$G31, AW31, "")</f>
        <v/>
      </c>
      <c r="BC31" s="9">
        <f>IF(4&lt;=$G31, ROUND(BB31*$Q31, 2), "")</f>
        <v/>
      </c>
      <c r="BD31" s="9">
        <f>IF(4&lt;=$G31, $N31, "")</f>
        <v/>
      </c>
      <c r="BE31" s="9">
        <f>IF(4&lt;=$G31, BD31-BC31, "")</f>
        <v/>
      </c>
      <c r="BF31" s="9">
        <f>IF(4&lt;=$G31, BB31-BE31, "")</f>
        <v/>
      </c>
      <c r="BG31" s="9">
        <f>IF(4&lt;=$G31, ROUND(AY31*$Q31, 2), "")</f>
        <v/>
      </c>
      <c r="BH31" s="9">
        <f>IF(4&lt;=$G31, AY31+BG31, "")</f>
        <v/>
      </c>
      <c r="BI31" s="9">
        <f>IF(4&lt;=$G31, BC31+BG31, "")</f>
        <v/>
      </c>
      <c r="BJ31" s="9">
        <f>IF(4&lt;=$G31, ($G31-4)*$N31, "")</f>
        <v/>
      </c>
      <c r="BK31" s="9">
        <f>IF(5&lt;=$G31, BF31, "")</f>
        <v/>
      </c>
      <c r="BL31" s="9">
        <f>IF(5&lt;=$G31, ROUND(BK31*$Q31, 2), "")</f>
        <v/>
      </c>
      <c r="BM31" s="9">
        <f>IF(5&lt;=$G31, $N31, "")</f>
        <v/>
      </c>
      <c r="BN31" s="9">
        <f>IF(5&lt;=$G31, BM31-BL31, "")</f>
        <v/>
      </c>
      <c r="BO31" s="9">
        <f>IF(5&lt;=$G31, BK31-BN31, "")</f>
        <v/>
      </c>
      <c r="BP31" s="9">
        <f>IF(5&lt;=$G31, ROUND(BH31*$Q31, 2), "")</f>
        <v/>
      </c>
      <c r="BQ31" s="9">
        <f>IF(5&lt;=$G31, BH31+BP31, "")</f>
        <v/>
      </c>
      <c r="BR31" s="9">
        <f>IF(5&lt;=$G31, BL31+BP31, "")</f>
        <v/>
      </c>
      <c r="BS31" s="9">
        <f>IF(5&lt;=$G31, ($G31-5)*$N31, "")</f>
        <v/>
      </c>
      <c r="BT31" s="9">
        <f>IF(6&lt;=$G31, BO31, "")</f>
        <v/>
      </c>
      <c r="BU31" s="9">
        <f>IF(6&lt;=$G31, ROUND(BT31*$Q31, 2), "")</f>
        <v/>
      </c>
      <c r="BV31" s="9">
        <f>IF(6&lt;=$G31, $N31, "")</f>
        <v/>
      </c>
      <c r="BW31" s="9">
        <f>IF(6&lt;=$G31, BV31-BU31, "")</f>
        <v/>
      </c>
      <c r="BX31" s="9">
        <f>IF(6&lt;=$G31, BT31-BW31, "")</f>
        <v/>
      </c>
      <c r="BY31" s="9">
        <f>IF(6&lt;=$G31, ROUND(BQ31*$Q31, 2), "")</f>
        <v/>
      </c>
      <c r="BZ31" s="9">
        <f>IF(6&lt;=$G31, BQ31+BY31, "")</f>
        <v/>
      </c>
      <c r="CA31" s="9">
        <f>IF(6&lt;=$G31, BU31+BY31, "")</f>
        <v/>
      </c>
      <c r="CB31" s="9">
        <f>IF(6&lt;=$G31, ($G31-6)*$N31, "")</f>
        <v/>
      </c>
      <c r="CC31" s="9">
        <f>IF(7&lt;=$G31, BX31, "")</f>
        <v/>
      </c>
      <c r="CD31" s="9">
        <f>IF(7&lt;=$G31, ROUND(CC31*$Q31, 2), "")</f>
        <v/>
      </c>
      <c r="CE31" s="9">
        <f>IF(7&lt;=$G31, $N31, "")</f>
        <v/>
      </c>
      <c r="CF31" s="9">
        <f>IF(7&lt;=$G31, CE31-CD31, "")</f>
        <v/>
      </c>
      <c r="CG31" s="9">
        <f>IF(7&lt;=$G31, CC31-CF31, "")</f>
        <v/>
      </c>
      <c r="CH31" s="9">
        <f>IF(7&lt;=$G31, ROUND(BZ31*$Q31, 2), "")</f>
        <v/>
      </c>
      <c r="CI31" s="9">
        <f>IF(7&lt;=$G31, BZ31+CH31, "")</f>
        <v/>
      </c>
      <c r="CJ31" s="9">
        <f>IF(7&lt;=$G31, CD31+CH31, "")</f>
        <v/>
      </c>
      <c r="CK31" s="9">
        <f>IF(7&lt;=$G31, ($G31-7)*$N31, "")</f>
        <v/>
      </c>
      <c r="CL31" s="9">
        <f>IF(8&lt;=$G31, CG31, "")</f>
        <v/>
      </c>
      <c r="CM31" s="9">
        <f>IF(8&lt;=$G31, ROUND(CL31*$Q31, 2), "")</f>
        <v/>
      </c>
      <c r="CN31" s="9">
        <f>IF(8&lt;=$G31, $N31, "")</f>
        <v/>
      </c>
      <c r="CO31" s="9">
        <f>IF(8&lt;=$G31, CN31-CM31, "")</f>
        <v/>
      </c>
      <c r="CP31" s="9">
        <f>IF(8&lt;=$G31, CL31-CO31, "")</f>
        <v/>
      </c>
      <c r="CQ31" s="9">
        <f>IF(8&lt;=$G31, ROUND(CI31*$Q31, 2), "")</f>
        <v/>
      </c>
      <c r="CR31" s="9">
        <f>IF(8&lt;=$G31, CI31+CQ31, "")</f>
        <v/>
      </c>
      <c r="CS31" s="9">
        <f>IF(8&lt;=$G31, CM31+CQ31, "")</f>
        <v/>
      </c>
      <c r="CT31" s="9">
        <f>IF(8&lt;=$G31, ($G31-8)*$N31, "")</f>
        <v/>
      </c>
      <c r="CU31" s="9">
        <f>IF(9&lt;=$G31, CP31, "")</f>
        <v/>
      </c>
      <c r="CV31" s="9">
        <f>IF(9&lt;=$G31, ROUND(CU31*$Q31, 2), "")</f>
        <v/>
      </c>
      <c r="CW31" s="9">
        <f>IF(9&lt;=$G31, $N31, "")</f>
        <v/>
      </c>
      <c r="CX31" s="9">
        <f>IF(9&lt;=$G31, CW31-CV31, "")</f>
        <v/>
      </c>
      <c r="CY31" s="9">
        <f>IF(9&lt;=$G31, CU31-CX31, "")</f>
        <v/>
      </c>
      <c r="CZ31" s="9">
        <f>IF(9&lt;=$G31, ROUND(CR31*$Q31, 2), "")</f>
        <v/>
      </c>
      <c r="DA31" s="9">
        <f>IF(9&lt;=$G31, CR31+CZ31, "")</f>
        <v/>
      </c>
      <c r="DB31" s="9">
        <f>IF(9&lt;=$G31, CV31+CZ31, "")</f>
        <v/>
      </c>
      <c r="DC31" s="9">
        <f>IF(9&lt;=$G31, ($G31-9)*$N31, "")</f>
        <v/>
      </c>
      <c r="DD31" s="9">
        <f>IF(10&lt;=$G31, CY31, "")</f>
        <v/>
      </c>
      <c r="DE31" s="9">
        <f>IF(10&lt;=$G31, ROUND(DD31*$Q31, 2), "")</f>
        <v/>
      </c>
      <c r="DF31" s="9">
        <f>IF(10&lt;=$G31, $N31, "")</f>
        <v/>
      </c>
      <c r="DG31" s="9">
        <f>IF(10&lt;=$G31, DF31-DE31, "")</f>
        <v/>
      </c>
      <c r="DH31" s="9">
        <f>IF(10&lt;=$G31, DD31-DG31, "")</f>
        <v/>
      </c>
      <c r="DI31" s="9">
        <f>IF(10&lt;=$G31, ROUND(DA31*$Q31, 2), "")</f>
        <v/>
      </c>
      <c r="DJ31" s="9">
        <f>IF(10&lt;=$G31, DA31+DI31, "")</f>
        <v/>
      </c>
      <c r="DK31" s="9">
        <f>IF(10&lt;=$G31, DE31+DI31, "")</f>
        <v/>
      </c>
      <c r="DL31" s="9">
        <f>IF(10&lt;=$G31, ($G31-10)*$N31, "")</f>
        <v/>
      </c>
      <c r="DM31" s="9">
        <f>IF(11&lt;=$G31, DH31, "")</f>
        <v/>
      </c>
      <c r="DN31" s="9">
        <f>IF(11&lt;=$G31, ROUND(DM31*$Q31, 2), "")</f>
        <v/>
      </c>
      <c r="DO31" s="9">
        <f>IF(11&lt;=$G31, $N31, "")</f>
        <v/>
      </c>
      <c r="DP31" s="9">
        <f>IF(11&lt;=$G31, DO31-DN31, "")</f>
        <v/>
      </c>
      <c r="DQ31" s="9">
        <f>IF(11&lt;=$G31, DM31-DP31, "")</f>
        <v/>
      </c>
      <c r="DR31" s="9">
        <f>IF(11&lt;=$G31, ROUND(DJ31*$Q31, 2), "")</f>
        <v/>
      </c>
      <c r="DS31" s="9">
        <f>IF(11&lt;=$G31, DJ31+DR31, "")</f>
        <v/>
      </c>
      <c r="DT31" s="9">
        <f>IF(11&lt;=$G31, DN31+DR31, "")</f>
        <v/>
      </c>
      <c r="DU31" s="9">
        <f>IF(11&lt;=$G31, ($G31-11)*$N31, "")</f>
        <v/>
      </c>
      <c r="DV31" s="9">
        <f>IF(12&lt;=$G31, DQ31, "")</f>
        <v/>
      </c>
      <c r="DW31" s="9">
        <f>IF(12&lt;=$G31, ROUND(DV31*$Q31, 2), "")</f>
        <v/>
      </c>
      <c r="DX31" s="9">
        <f>IF(12&lt;=$G31, $N31, "")</f>
        <v/>
      </c>
      <c r="DY31" s="9">
        <f>IF(12&lt;=$G31, DX31-DW31, "")</f>
        <v/>
      </c>
      <c r="DZ31" s="9">
        <f>IF(12&lt;=$G31, DV31-DY31, "")</f>
        <v/>
      </c>
      <c r="EA31" s="9">
        <f>IF(12&lt;=$G31, ROUND(DS31*$Q31, 2), "")</f>
        <v/>
      </c>
      <c r="EB31" s="9">
        <f>IF(12&lt;=$G31, DS31+EA31, "")</f>
        <v/>
      </c>
      <c r="EC31" s="9">
        <f>IF(12&lt;=$G31, DW31+EA31, "")</f>
        <v/>
      </c>
      <c r="ED31" s="9">
        <f>IF(12&lt;=$G31, ($G31-12)*$N31, "")</f>
        <v/>
      </c>
      <c r="EE31" s="9">
        <f>IF(13&lt;=$G31, DZ31, "")</f>
        <v/>
      </c>
      <c r="EF31" s="9">
        <f>IF(13&lt;=$G31, ROUND(EE31*$Q31, 2), "")</f>
        <v/>
      </c>
      <c r="EG31" s="9">
        <f>IF(13&lt;=$G31, $N31, "")</f>
        <v/>
      </c>
      <c r="EH31" s="9">
        <f>IF(13&lt;=$G31, EG31-EF31, "")</f>
        <v/>
      </c>
      <c r="EI31" s="9">
        <f>IF(13&lt;=$G31, EE31-EH31, "")</f>
        <v/>
      </c>
      <c r="EJ31" s="9">
        <f>IF(13&lt;=$G31, ROUND(EB31*$Q31, 2), "")</f>
        <v/>
      </c>
      <c r="EK31" s="9">
        <f>IF(13&lt;=$G31, EB31+EJ31, "")</f>
        <v/>
      </c>
      <c r="EL31" s="9">
        <f>IF(13&lt;=$G31, EF31+EJ31, "")</f>
        <v/>
      </c>
      <c r="EM31" s="9">
        <f>IF(13&lt;=$G31, ($G31-13)*$N31, "")</f>
        <v/>
      </c>
      <c r="EN31" s="9">
        <f>IF(14&lt;=$G31, EI31, "")</f>
        <v/>
      </c>
      <c r="EO31" s="9">
        <f>IF(14&lt;=$G31, ROUND(EN31*$Q31, 2), "")</f>
        <v/>
      </c>
      <c r="EP31" s="9">
        <f>IF(14&lt;=$G31, $N31, "")</f>
        <v/>
      </c>
      <c r="EQ31" s="9">
        <f>IF(14&lt;=$G31, EP31-EO31, "")</f>
        <v/>
      </c>
      <c r="ER31" s="9">
        <f>IF(14&lt;=$G31, EN31-EQ31, "")</f>
        <v/>
      </c>
      <c r="ES31" s="9">
        <f>IF(14&lt;=$G31, ROUND(EK31*$Q31, 2), "")</f>
        <v/>
      </c>
      <c r="ET31" s="9">
        <f>IF(14&lt;=$G31, EK31+ES31, "")</f>
        <v/>
      </c>
      <c r="EU31" s="9">
        <f>IF(14&lt;=$G31, EO31+ES31, "")</f>
        <v/>
      </c>
      <c r="EV31" s="9">
        <f>IF(14&lt;=$G31, ($G31-14)*$N31, "")</f>
        <v/>
      </c>
      <c r="EW31" s="9">
        <f>IF(15&lt;=$G31, ER31, "")</f>
        <v/>
      </c>
      <c r="EX31" s="9">
        <f>IF(15&lt;=$G31, ROUND(EW31*$Q31, 2), "")</f>
        <v/>
      </c>
      <c r="EY31" s="9">
        <f>IF(15&lt;=$G31, $N31, "")</f>
        <v/>
      </c>
      <c r="EZ31" s="9">
        <f>IF(15&lt;=$G31, EY31-EX31, "")</f>
        <v/>
      </c>
      <c r="FA31" s="9">
        <f>IF(15&lt;=$G31, EW31-EZ31, "")</f>
        <v/>
      </c>
      <c r="FB31" s="9">
        <f>IF(15&lt;=$G31, ROUND(ET31*$Q31, 2), "")</f>
        <v/>
      </c>
      <c r="FC31" s="9">
        <f>IF(15&lt;=$G31, ET31+FB31, "")</f>
        <v/>
      </c>
      <c r="FD31" s="9">
        <f>IF(15&lt;=$G31, EX31+FB31, "")</f>
        <v/>
      </c>
      <c r="FE31" s="9">
        <f>IF(15&lt;=$G31, ($G31-15)*$N31, "")</f>
        <v/>
      </c>
      <c r="FF31" s="9">
        <f>IF(16&lt;=$G31, FA31, "")</f>
        <v/>
      </c>
      <c r="FG31" s="9">
        <f>IF(16&lt;=$G31, ROUND(FF31*$Q31, 2), "")</f>
        <v/>
      </c>
      <c r="FH31" s="9">
        <f>IF(16&lt;=$G31, $N31, "")</f>
        <v/>
      </c>
      <c r="FI31" s="9">
        <f>IF(16&lt;=$G31, FH31-FG31, "")</f>
        <v/>
      </c>
      <c r="FJ31" s="9">
        <f>IF(16&lt;=$G31, FF31-FI31, "")</f>
        <v/>
      </c>
      <c r="FK31" s="9">
        <f>IF(16&lt;=$G31, ROUND(FC31*$Q31, 2), "")</f>
        <v/>
      </c>
      <c r="FL31" s="9">
        <f>IF(16&lt;=$G31, FC31+FK31, "")</f>
        <v/>
      </c>
      <c r="FM31" s="9">
        <f>IF(16&lt;=$G31, FG31+FK31, "")</f>
        <v/>
      </c>
      <c r="FN31" s="9">
        <f>IF(16&lt;=$G31, ($G31-16)*$N31, "")</f>
        <v/>
      </c>
      <c r="FO31" s="9">
        <f>IF(17&lt;=$G31, FJ31, "")</f>
        <v/>
      </c>
      <c r="FP31" s="9">
        <f>IF(17&lt;=$G31, ROUND(FO31*$Q31, 2), "")</f>
        <v/>
      </c>
      <c r="FQ31" s="9">
        <f>IF(17&lt;=$G31, $N31, "")</f>
        <v/>
      </c>
      <c r="FR31" s="9">
        <f>IF(17&lt;=$G31, FQ31-FP31, "")</f>
        <v/>
      </c>
      <c r="FS31" s="9">
        <f>IF(17&lt;=$G31, FO31-FR31, "")</f>
        <v/>
      </c>
      <c r="FT31" s="9">
        <f>IF(17&lt;=$G31, ROUND(FL31*$Q31, 2), "")</f>
        <v/>
      </c>
      <c r="FU31" s="9">
        <f>IF(17&lt;=$G31, FL31+FT31, "")</f>
        <v/>
      </c>
      <c r="FV31" s="9">
        <f>IF(17&lt;=$G31, FP31+FT31, "")</f>
        <v/>
      </c>
      <c r="FW31" s="9">
        <f>IF(17&lt;=$G31, ($G31-17)*$N31, "")</f>
        <v/>
      </c>
      <c r="FX31" s="9">
        <f>IF(18&lt;=$G31, FS31, "")</f>
        <v/>
      </c>
      <c r="FY31" s="9">
        <f>IF(18&lt;=$G31, ROUND(FX31*$Q31, 2), "")</f>
        <v/>
      </c>
      <c r="FZ31" s="9">
        <f>IF(18&lt;=$G31, $N31, "")</f>
        <v/>
      </c>
      <c r="GA31" s="9">
        <f>IF(18&lt;=$G31, FZ31-FY31, "")</f>
        <v/>
      </c>
      <c r="GB31" s="9">
        <f>IF(18&lt;=$G31, FX31-GA31, "")</f>
        <v/>
      </c>
      <c r="GC31" s="9">
        <f>IF(18&lt;=$G31, ROUND(FU31*$Q31, 2), "")</f>
        <v/>
      </c>
      <c r="GD31" s="9">
        <f>IF(18&lt;=$G31, FU31+GC31, "")</f>
        <v/>
      </c>
      <c r="GE31" s="9">
        <f>IF(18&lt;=$G31, FY31+GC31, "")</f>
        <v/>
      </c>
      <c r="GF31" s="9">
        <f>IF(18&lt;=$G31, ($G31-18)*$N31, "")</f>
        <v/>
      </c>
      <c r="GG31" s="9">
        <f>IF(19&lt;=$G31, GB31, "")</f>
        <v/>
      </c>
      <c r="GH31" s="9">
        <f>IF(19&lt;=$G31, ROUND(GG31*$Q31, 2), "")</f>
        <v/>
      </c>
      <c r="GI31" s="9">
        <f>IF(19&lt;=$G31, $N31, "")</f>
        <v/>
      </c>
      <c r="GJ31" s="9">
        <f>IF(19&lt;=$G31, GI31-GH31, "")</f>
        <v/>
      </c>
      <c r="GK31" s="9">
        <f>IF(19&lt;=$G31, GG31-GJ31, "")</f>
        <v/>
      </c>
      <c r="GL31" s="9">
        <f>IF(19&lt;=$G31, ROUND(GD31*$Q31, 2), "")</f>
        <v/>
      </c>
      <c r="GM31" s="9">
        <f>IF(19&lt;=$G31, GD31+GL31, "")</f>
        <v/>
      </c>
      <c r="GN31" s="9">
        <f>IF(19&lt;=$G31, GH31+GL31, "")</f>
        <v/>
      </c>
      <c r="GO31" s="9">
        <f>IF(19&lt;=$G31, ($G31-19)*$N31, "")</f>
        <v/>
      </c>
      <c r="GP31" s="9">
        <f>IF(20&lt;=$G31, GK31, "")</f>
        <v/>
      </c>
      <c r="GQ31" s="9">
        <f>IF(20&lt;=$G31, ROUND(GP31*$Q31, 2), "")</f>
        <v/>
      </c>
      <c r="GR31" s="9">
        <f>IF(20&lt;=$G31, $N31, "")</f>
        <v/>
      </c>
      <c r="GS31" s="9">
        <f>IF(20&lt;=$G31, GR31-GQ31, "")</f>
        <v/>
      </c>
      <c r="GT31" s="9">
        <f>IF(20&lt;=$G31, GP31-GS31, "")</f>
        <v/>
      </c>
      <c r="GU31" s="9">
        <f>IF(20&lt;=$G31, ROUND(GM31*$Q31, 2), "")</f>
        <v/>
      </c>
      <c r="GV31" s="9">
        <f>IF(20&lt;=$G31, GM31+GU31, "")</f>
        <v/>
      </c>
      <c r="GW31" s="9">
        <f>IF(20&lt;=$G31, GQ31+GU31, "")</f>
        <v/>
      </c>
      <c r="GX31" s="9">
        <f>IF(20&lt;=$G31, ($G31-20)*$N31, "")</f>
        <v/>
      </c>
      <c r="GY31" s="9">
        <f>IF(21&lt;=$G31, GT31, "")</f>
        <v/>
      </c>
      <c r="GZ31" s="9">
        <f>IF(21&lt;=$G31, ROUND(GY31*$Q31, 2), "")</f>
        <v/>
      </c>
      <c r="HA31" s="9">
        <f>IF(21&lt;=$G31, $N31, "")</f>
        <v/>
      </c>
      <c r="HB31" s="9">
        <f>IF(21&lt;=$G31, HA31-GZ31, "")</f>
        <v/>
      </c>
      <c r="HC31" s="9">
        <f>IF(21&lt;=$G31, GY31-HB31, "")</f>
        <v/>
      </c>
      <c r="HD31" s="9">
        <f>IF(21&lt;=$G31, ROUND(GV31*$Q31, 2), "")</f>
        <v/>
      </c>
      <c r="HE31" s="9">
        <f>IF(21&lt;=$G31, GV31+HD31, "")</f>
        <v/>
      </c>
      <c r="HF31" s="9">
        <f>IF(21&lt;=$G31, GZ31+HD31, "")</f>
        <v/>
      </c>
      <c r="HG31" s="9">
        <f>IF(21&lt;=$G31, ($G31-21)*$N31, "")</f>
        <v/>
      </c>
      <c r="HH31" s="9">
        <f>IF(22&lt;=$G31, HC31, "")</f>
        <v/>
      </c>
      <c r="HI31" s="9">
        <f>IF(22&lt;=$G31, ROUND(HH31*$Q31, 2), "")</f>
        <v/>
      </c>
      <c r="HJ31" s="9">
        <f>IF(22&lt;=$G31, $N31, "")</f>
        <v/>
      </c>
      <c r="HK31" s="9">
        <f>IF(22&lt;=$G31, HJ31-HI31, "")</f>
        <v/>
      </c>
      <c r="HL31" s="9">
        <f>IF(22&lt;=$G31, HH31-HK31, "")</f>
        <v/>
      </c>
      <c r="HM31" s="9">
        <f>IF(22&lt;=$G31, ROUND(HE31*$Q31, 2), "")</f>
        <v/>
      </c>
      <c r="HN31" s="9">
        <f>IF(22&lt;=$G31, HE31+HM31, "")</f>
        <v/>
      </c>
      <c r="HO31" s="9">
        <f>IF(22&lt;=$G31, HI31+HM31, "")</f>
        <v/>
      </c>
      <c r="HP31" s="9">
        <f>IF(22&lt;=$G31, ($G31-22)*$N31, "")</f>
        <v/>
      </c>
      <c r="HQ31" s="9">
        <f>IF(23&lt;=$G31, HL31, "")</f>
        <v/>
      </c>
      <c r="HR31" s="9">
        <f>IF(23&lt;=$G31, ROUND(HQ31*$Q31, 2), "")</f>
        <v/>
      </c>
      <c r="HS31" s="9">
        <f>IF(23&lt;=$G31, $N31, "")</f>
        <v/>
      </c>
      <c r="HT31" s="9">
        <f>IF(23&lt;=$G31, HS31-HR31, "")</f>
        <v/>
      </c>
      <c r="HU31" s="9">
        <f>IF(23&lt;=$G31, HQ31-HT31, "")</f>
        <v/>
      </c>
      <c r="HV31" s="9">
        <f>IF(23&lt;=$G31, ROUND(HN31*$Q31, 2), "")</f>
        <v/>
      </c>
      <c r="HW31" s="9">
        <f>IF(23&lt;=$G31, HN31+HV31, "")</f>
        <v/>
      </c>
      <c r="HX31" s="9">
        <f>IF(23&lt;=$G31, HR31+HV31, "")</f>
        <v/>
      </c>
      <c r="HY31" s="9">
        <f>IF(23&lt;=$G31, ($G31-23)*$N31, "")</f>
        <v/>
      </c>
      <c r="HZ31" s="9">
        <f>IF(24&lt;=$G31, HU31, "")</f>
        <v/>
      </c>
      <c r="IA31" s="9">
        <f>IF(24&lt;=$G31, ROUND(HZ31*$Q31, 2), "")</f>
        <v/>
      </c>
      <c r="IB31" s="9">
        <f>IF(24&lt;=$G31, $N31, "")</f>
        <v/>
      </c>
      <c r="IC31" s="9">
        <f>IF(24&lt;=$G31, IB31-IA31, "")</f>
        <v/>
      </c>
      <c r="ID31" s="9">
        <f>IF(24&lt;=$G31, HZ31-IC31, "")</f>
        <v/>
      </c>
      <c r="IE31" s="9">
        <f>IF(24&lt;=$G31, ROUND(HW31*$Q31, 2), "")</f>
        <v/>
      </c>
      <c r="IF31" s="9">
        <f>IF(24&lt;=$G31, HW31+IE31, "")</f>
        <v/>
      </c>
      <c r="IG31" s="9">
        <f>IF(24&lt;=$G31, IA31+IE31, "")</f>
        <v/>
      </c>
      <c r="IH31" s="9">
        <f>IF(24&lt;=$G31, ($G31-24)*$N31, "")</f>
        <v/>
      </c>
      <c r="II31" s="9">
        <f>IF(25&lt;=$G31, ID31, "")</f>
        <v/>
      </c>
      <c r="IJ31" s="9">
        <f>IF(25&lt;=$G31, ROUND(II31*$Q31, 2), "")</f>
        <v/>
      </c>
      <c r="IK31" s="9">
        <f>IF(25&lt;=$G31, $N31, "")</f>
        <v/>
      </c>
      <c r="IL31" s="9">
        <f>IF(25&lt;=$G31, IK31-IJ31, "")</f>
        <v/>
      </c>
      <c r="IM31" s="9">
        <f>IF(25&lt;=$G31, II31-IL31, "")</f>
        <v/>
      </c>
      <c r="IN31" s="9">
        <f>IF(25&lt;=$G31, ROUND(IF31*$Q31, 2), "")</f>
        <v/>
      </c>
      <c r="IO31" s="9">
        <f>IF(25&lt;=$G31, IF31+IN31, "")</f>
        <v/>
      </c>
      <c r="IP31" s="9">
        <f>IF(25&lt;=$G31, IJ31+IN31, "")</f>
        <v/>
      </c>
      <c r="IQ31" s="9">
        <f>IF(25&lt;=$G31, ($G31-25)*$N31, "")</f>
        <v/>
      </c>
      <c r="IR31" s="9">
        <f>IF(26&lt;=$G31, IM31, "")</f>
        <v/>
      </c>
      <c r="IS31" s="9">
        <f>IF(26&lt;=$G31, ROUND(IR31*$Q31, 2), "")</f>
        <v/>
      </c>
      <c r="IT31" s="9">
        <f>IF(26&lt;=$G31, $N31, "")</f>
        <v/>
      </c>
      <c r="IU31" s="9">
        <f>IF(26&lt;=$G31, IT31-IS31, "")</f>
        <v/>
      </c>
      <c r="IV31" s="9">
        <f>IF(26&lt;=$G31, IR31-IU31, "")</f>
        <v/>
      </c>
      <c r="IW31" s="9">
        <f>IF(26&lt;=$G31, ROUND(IO31*$Q31, 2), "")</f>
        <v/>
      </c>
      <c r="IX31" s="9">
        <f>IF(26&lt;=$G31, IO31+IW31, "")</f>
        <v/>
      </c>
      <c r="IY31" s="9">
        <f>IF(26&lt;=$G31, IS31+IW31, "")</f>
        <v/>
      </c>
      <c r="IZ31" s="9">
        <f>IF(26&lt;=$G31, ($G31-26)*$N31, "")</f>
        <v/>
      </c>
      <c r="JA31" s="9">
        <f>IF(27&lt;=$G31, IV31, "")</f>
        <v/>
      </c>
      <c r="JB31" s="9">
        <f>IF(27&lt;=$G31, ROUND(JA31*$Q31, 2), "")</f>
        <v/>
      </c>
      <c r="JC31" s="9">
        <f>IF(27&lt;=$G31, $N31, "")</f>
        <v/>
      </c>
      <c r="JD31" s="9">
        <f>IF(27&lt;=$G31, JC31-JB31, "")</f>
        <v/>
      </c>
      <c r="JE31" s="9">
        <f>IF(27&lt;=$G31, JA31-JD31, "")</f>
        <v/>
      </c>
      <c r="JF31" s="9">
        <f>IF(27&lt;=$G31, ROUND(IX31*$Q31, 2), "")</f>
        <v/>
      </c>
      <c r="JG31" s="9">
        <f>IF(27&lt;=$G31, IX31+JF31, "")</f>
        <v/>
      </c>
      <c r="JH31" s="9">
        <f>IF(27&lt;=$G31, JB31+JF31, "")</f>
        <v/>
      </c>
      <c r="JI31" s="9">
        <f>IF(27&lt;=$G31, ($G31-27)*$N31, "")</f>
        <v/>
      </c>
      <c r="JJ31" s="9">
        <f>IF(28&lt;=$G31, JE31, "")</f>
        <v/>
      </c>
      <c r="JK31" s="9">
        <f>IF(28&lt;=$G31, ROUND(JJ31*$Q31, 2), "")</f>
        <v/>
      </c>
      <c r="JL31" s="9">
        <f>IF(28&lt;=$G31, $N31, "")</f>
        <v/>
      </c>
      <c r="JM31" s="9">
        <f>IF(28&lt;=$G31, JL31-JK31, "")</f>
        <v/>
      </c>
      <c r="JN31" s="9">
        <f>IF(28&lt;=$G31, JJ31-JM31, "")</f>
        <v/>
      </c>
      <c r="JO31" s="9">
        <f>IF(28&lt;=$G31, ROUND(JG31*$Q31, 2), "")</f>
        <v/>
      </c>
      <c r="JP31" s="9">
        <f>IF(28&lt;=$G31, JG31+JO31, "")</f>
        <v/>
      </c>
      <c r="JQ31" s="9">
        <f>IF(28&lt;=$G31, JK31+JO31, "")</f>
        <v/>
      </c>
      <c r="JR31" s="9">
        <f>IF(28&lt;=$G31, ($G31-28)*$N31, "")</f>
        <v/>
      </c>
      <c r="JS31" s="9">
        <f>IF(29&lt;=$G31, JN31, "")</f>
        <v/>
      </c>
      <c r="JT31" s="9">
        <f>IF(29&lt;=$G31, ROUND(JS31*$Q31, 2), "")</f>
        <v/>
      </c>
      <c r="JU31" s="9">
        <f>IF(29&lt;=$G31, $N31, "")</f>
        <v/>
      </c>
      <c r="JV31" s="9">
        <f>IF(29&lt;=$G31, JU31-JT31, "")</f>
        <v/>
      </c>
      <c r="JW31" s="9">
        <f>IF(29&lt;=$G31, JS31-JV31, "")</f>
        <v/>
      </c>
      <c r="JX31" s="9">
        <f>IF(29&lt;=$G31, ROUND(JP31*$Q31, 2), "")</f>
        <v/>
      </c>
      <c r="JY31" s="9">
        <f>IF(29&lt;=$G31, JP31+JX31, "")</f>
        <v/>
      </c>
      <c r="JZ31" s="9">
        <f>IF(29&lt;=$G31, JT31+JX31, "")</f>
        <v/>
      </c>
      <c r="KA31" s="9">
        <f>IF(29&lt;=$G31, ($G31-29)*$N31, "")</f>
        <v/>
      </c>
      <c r="KB31" s="9">
        <f>IF(30&lt;=$G31, JW31, "")</f>
        <v/>
      </c>
      <c r="KC31" s="9">
        <f>IF(30&lt;=$G31, ROUND(KB31*$Q31, 2), "")</f>
        <v/>
      </c>
      <c r="KD31" s="9">
        <f>IF(30&lt;=$G31, $N31, "")</f>
        <v/>
      </c>
      <c r="KE31" s="9">
        <f>IF(30&lt;=$G31, KD31-KC31, "")</f>
        <v/>
      </c>
      <c r="KF31" s="9">
        <f>IF(30&lt;=$G31, KB31-KE31, "")</f>
        <v/>
      </c>
      <c r="KG31" s="9">
        <f>IF(30&lt;=$G31, ROUND(JY31*$Q31, 2), "")</f>
        <v/>
      </c>
      <c r="KH31" s="9">
        <f>IF(30&lt;=$G31, JY31+KG31, "")</f>
        <v/>
      </c>
      <c r="KI31" s="9">
        <f>IF(30&lt;=$G31, KC31+KG31, "")</f>
        <v/>
      </c>
      <c r="KJ31" s="9">
        <f>IF(30&lt;=$G31, ($G31-30)*$N31, "")</f>
        <v/>
      </c>
      <c r="KK31" s="9">
        <f>IF(31&lt;=$G31, KF31, "")</f>
        <v/>
      </c>
      <c r="KL31" s="9">
        <f>IF(31&lt;=$G31, ROUND(KK31*$Q31, 2), "")</f>
        <v/>
      </c>
      <c r="KM31" s="9">
        <f>IF(31&lt;=$G31, $N31, "")</f>
        <v/>
      </c>
      <c r="KN31" s="9">
        <f>IF(31&lt;=$G31, KM31-KL31, "")</f>
        <v/>
      </c>
      <c r="KO31" s="9">
        <f>IF(31&lt;=$G31, KK31-KN31, "")</f>
        <v/>
      </c>
      <c r="KP31" s="9">
        <f>IF(31&lt;=$G31, ROUND(KH31*$Q31, 2), "")</f>
        <v/>
      </c>
      <c r="KQ31" s="9">
        <f>IF(31&lt;=$G31, KH31+KP31, "")</f>
        <v/>
      </c>
      <c r="KR31" s="9">
        <f>IF(31&lt;=$G31, KL31+KP31, "")</f>
        <v/>
      </c>
      <c r="KS31" s="9">
        <f>IF(31&lt;=$G31, ($G31-31)*$N31, "")</f>
        <v/>
      </c>
      <c r="KT31" s="9">
        <f>IF(32&lt;=$G31, KO31, "")</f>
        <v/>
      </c>
      <c r="KU31" s="9">
        <f>IF(32&lt;=$G31, ROUND(KT31*$Q31, 2), "")</f>
        <v/>
      </c>
      <c r="KV31" s="9">
        <f>IF(32&lt;=$G31, $N31, "")</f>
        <v/>
      </c>
      <c r="KW31" s="9">
        <f>IF(32&lt;=$G31, KV31-KU31, "")</f>
        <v/>
      </c>
      <c r="KX31" s="9">
        <f>IF(32&lt;=$G31, KT31-KW31, "")</f>
        <v/>
      </c>
      <c r="KY31" s="9">
        <f>IF(32&lt;=$G31, ROUND(KQ31*$Q31, 2), "")</f>
        <v/>
      </c>
      <c r="KZ31" s="9">
        <f>IF(32&lt;=$G31, KQ31+KY31, "")</f>
        <v/>
      </c>
      <c r="LA31" s="9">
        <f>IF(32&lt;=$G31, KU31+KY31, "")</f>
        <v/>
      </c>
      <c r="LB31" s="9">
        <f>IF(32&lt;=$G31, ($G31-32)*$N31, "")</f>
        <v/>
      </c>
      <c r="LC31" s="9">
        <f>IF(33&lt;=$G31, KX31, "")</f>
        <v/>
      </c>
      <c r="LD31" s="9">
        <f>IF(33&lt;=$G31, ROUND(LC31*$Q31, 2), "")</f>
        <v/>
      </c>
      <c r="LE31" s="9">
        <f>IF(33&lt;=$G31, $N31, "")</f>
        <v/>
      </c>
      <c r="LF31" s="9">
        <f>IF(33&lt;=$G31, LE31-LD31, "")</f>
        <v/>
      </c>
      <c r="LG31" s="9">
        <f>IF(33&lt;=$G31, LC31-LF31, "")</f>
        <v/>
      </c>
      <c r="LH31" s="9">
        <f>IF(33&lt;=$G31, ROUND(KZ31*$Q31, 2), "")</f>
        <v/>
      </c>
      <c r="LI31" s="9">
        <f>IF(33&lt;=$G31, KZ31+LH31, "")</f>
        <v/>
      </c>
      <c r="LJ31" s="9">
        <f>IF(33&lt;=$G31, LD31+LH31, "")</f>
        <v/>
      </c>
      <c r="LK31" s="9">
        <f>IF(33&lt;=$G31, ($G31-33)*$N31, "")</f>
        <v/>
      </c>
      <c r="LL31" s="9">
        <f>IF(34&lt;=$G31, LG31, "")</f>
        <v/>
      </c>
      <c r="LM31" s="9">
        <f>IF(34&lt;=$G31, ROUND(LL31*$Q31, 2), "")</f>
        <v/>
      </c>
      <c r="LN31" s="9">
        <f>IF(34&lt;=$G31, $N31, "")</f>
        <v/>
      </c>
      <c r="LO31" s="9">
        <f>IF(34&lt;=$G31, LN31-LM31, "")</f>
        <v/>
      </c>
      <c r="LP31" s="9">
        <f>IF(34&lt;=$G31, LL31-LO31, "")</f>
        <v/>
      </c>
      <c r="LQ31" s="9">
        <f>IF(34&lt;=$G31, ROUND(LI31*$Q31, 2), "")</f>
        <v/>
      </c>
      <c r="LR31" s="9">
        <f>IF(34&lt;=$G31, LI31+LQ31, "")</f>
        <v/>
      </c>
      <c r="LS31" s="9">
        <f>IF(34&lt;=$G31, LM31+LQ31, "")</f>
        <v/>
      </c>
      <c r="LT31" s="9">
        <f>IF(34&lt;=$G31, ($G31-34)*$N31, "")</f>
        <v/>
      </c>
      <c r="LU31" s="9">
        <f>IF(35&lt;=$G31, LP31, "")</f>
        <v/>
      </c>
      <c r="LV31" s="9">
        <f>IF(35&lt;=$G31, ROUND(LU31*$Q31, 2), "")</f>
        <v/>
      </c>
      <c r="LW31" s="9">
        <f>IF(35&lt;=$G31, $N31, "")</f>
        <v/>
      </c>
      <c r="LX31" s="9">
        <f>IF(35&lt;=$G31, LW31-LV31, "")</f>
        <v/>
      </c>
      <c r="LY31" s="9">
        <f>IF(35&lt;=$G31, LU31-LX31, "")</f>
        <v/>
      </c>
      <c r="LZ31" s="9">
        <f>IF(35&lt;=$G31, ROUND(LR31*$Q31, 2), "")</f>
        <v/>
      </c>
      <c r="MA31" s="9">
        <f>IF(35&lt;=$G31, LR31+LZ31, "")</f>
        <v/>
      </c>
      <c r="MB31" s="9">
        <f>IF(35&lt;=$G31, LV31+LZ31, "")</f>
        <v/>
      </c>
      <c r="MC31" s="9">
        <f>IF(35&lt;=$G31, ($G31-35)*$N31, "")</f>
        <v/>
      </c>
      <c r="MD31" s="9">
        <f>IF(36&lt;=$G31, LY31, "")</f>
        <v/>
      </c>
      <c r="ME31" s="9">
        <f>IF(36&lt;=$G31, ROUND(MD31*$Q31, 2), "")</f>
        <v/>
      </c>
      <c r="MF31" s="9">
        <f>IF(36&lt;=$G31, $N31, "")</f>
        <v/>
      </c>
      <c r="MG31" s="9">
        <f>IF(36&lt;=$G31, MF31-ME31, "")</f>
        <v/>
      </c>
      <c r="MH31" s="9">
        <f>IF(36&lt;=$G31, MD31-MG31, "")</f>
        <v/>
      </c>
      <c r="MI31" s="9">
        <f>IF(36&lt;=$G31, ROUND(MA31*$Q31, 2), "")</f>
        <v/>
      </c>
      <c r="MJ31" s="9">
        <f>IF(36&lt;=$G31, MA31+MI31, "")</f>
        <v/>
      </c>
      <c r="MK31" s="9">
        <f>IF(36&lt;=$G31, ME31+MI31, "")</f>
        <v/>
      </c>
      <c r="ML31" s="9">
        <f>IF(36&lt;=$G31, ($G31-36)*$N31, "")</f>
        <v/>
      </c>
      <c r="MM31" s="9">
        <f>IF(37&lt;=$G31, MH31, "")</f>
        <v/>
      </c>
      <c r="MN31" s="9">
        <f>IF(37&lt;=$G31, ROUND(MM31*$Q31, 2), "")</f>
        <v/>
      </c>
      <c r="MO31" s="9">
        <f>IF(37&lt;=$G31, $N31, "")</f>
        <v/>
      </c>
      <c r="MP31" s="9">
        <f>IF(37&lt;=$G31, MO31-MN31, "")</f>
        <v/>
      </c>
      <c r="MQ31" s="9">
        <f>IF(37&lt;=$G31, MM31-MP31, "")</f>
        <v/>
      </c>
      <c r="MR31" s="9">
        <f>IF(37&lt;=$G31, ROUND(MJ31*$Q31, 2), "")</f>
        <v/>
      </c>
      <c r="MS31" s="9">
        <f>IF(37&lt;=$G31, MJ31+MR31, "")</f>
        <v/>
      </c>
      <c r="MT31" s="9">
        <f>IF(37&lt;=$G31, MN31+MR31, "")</f>
        <v/>
      </c>
      <c r="MU31" s="9">
        <f>IF(37&lt;=$G31, ($G31-37)*$N31, "")</f>
        <v/>
      </c>
      <c r="MV31" s="9">
        <f>IF(38&lt;=$G31, MQ31, "")</f>
        <v/>
      </c>
      <c r="MW31" s="9">
        <f>IF(38&lt;=$G31, ROUND(MV31*$Q31, 2), "")</f>
        <v/>
      </c>
      <c r="MX31" s="9">
        <f>IF(38&lt;=$G31, $N31, "")</f>
        <v/>
      </c>
      <c r="MY31" s="9">
        <f>IF(38&lt;=$G31, MX31-MW31, "")</f>
        <v/>
      </c>
      <c r="MZ31" s="9">
        <f>IF(38&lt;=$G31, MV31-MY31, "")</f>
        <v/>
      </c>
      <c r="NA31" s="9">
        <f>IF(38&lt;=$G31, ROUND(MS31*$Q31, 2), "")</f>
        <v/>
      </c>
      <c r="NB31" s="9">
        <f>IF(38&lt;=$G31, MS31+NA31, "")</f>
        <v/>
      </c>
      <c r="NC31" s="9">
        <f>IF(38&lt;=$G31, MW31+NA31, "")</f>
        <v/>
      </c>
      <c r="ND31" s="9">
        <f>IF(38&lt;=$G31, ($G31-38)*$N31, "")</f>
        <v/>
      </c>
      <c r="NE31" s="9">
        <f>IF(39&lt;=$G31, MZ31, "")</f>
        <v/>
      </c>
      <c r="NF31" s="9">
        <f>IF(39&lt;=$G31, ROUND(NE31*$Q31, 2), "")</f>
        <v/>
      </c>
      <c r="NG31" s="9">
        <f>IF(39&lt;=$G31, $N31, "")</f>
        <v/>
      </c>
      <c r="NH31" s="9">
        <f>IF(39&lt;=$G31, NG31-NF31, "")</f>
        <v/>
      </c>
      <c r="NI31" s="9">
        <f>IF(39&lt;=$G31, NE31-NH31, "")</f>
        <v/>
      </c>
      <c r="NJ31" s="9">
        <f>IF(39&lt;=$G31, ROUND(NB31*$Q31, 2), "")</f>
        <v/>
      </c>
      <c r="NK31" s="9">
        <f>IF(39&lt;=$G31, NB31+NJ31, "")</f>
        <v/>
      </c>
      <c r="NL31" s="9">
        <f>IF(39&lt;=$G31, NF31+NJ31, "")</f>
        <v/>
      </c>
      <c r="NM31" s="9">
        <f>IF(39&lt;=$G31, ($G31-39)*$N31, "")</f>
        <v/>
      </c>
      <c r="NN31" s="9">
        <f>IF(40&lt;=$G31, NI31, "")</f>
        <v/>
      </c>
      <c r="NO31" s="9">
        <f>IF(40&lt;=$G31, ROUND(NN31*$Q31, 2), "")</f>
        <v/>
      </c>
      <c r="NP31" s="9">
        <f>IF(40&lt;=$G31, $N31, "")</f>
        <v/>
      </c>
      <c r="NQ31" s="9">
        <f>IF(40&lt;=$G31, NP31-NO31, "")</f>
        <v/>
      </c>
      <c r="NR31" s="9">
        <f>IF(40&lt;=$G31, NN31-NQ31, "")</f>
        <v/>
      </c>
      <c r="NS31" s="9">
        <f>IF(40&lt;=$G31, ROUND(NK31*$Q31, 2), "")</f>
        <v/>
      </c>
      <c r="NT31" s="9">
        <f>IF(40&lt;=$G31, NK31+NS31, "")</f>
        <v/>
      </c>
      <c r="NU31" s="9">
        <f>IF(40&lt;=$G31, NO31+NS31, "")</f>
        <v/>
      </c>
      <c r="NV31" s="9">
        <f>IF(40&lt;=$G31, ($G31-40)*$N31, "")</f>
        <v/>
      </c>
      <c r="NW31" s="9">
        <f>IF(41&lt;=$G31, NR31, "")</f>
        <v/>
      </c>
      <c r="NX31" s="9">
        <f>IF(41&lt;=$G31, ROUND(NW31*$Q31, 2), "")</f>
        <v/>
      </c>
      <c r="NY31" s="9">
        <f>IF(41&lt;=$G31, $N31, "")</f>
        <v/>
      </c>
      <c r="NZ31" s="9">
        <f>IF(41&lt;=$G31, NY31-NX31, "")</f>
        <v/>
      </c>
      <c r="OA31" s="9">
        <f>IF(41&lt;=$G31, NW31-NZ31, "")</f>
        <v/>
      </c>
      <c r="OB31" s="9">
        <f>IF(41&lt;=$G31, ROUND(NT31*$Q31, 2), "")</f>
        <v/>
      </c>
      <c r="OC31" s="9">
        <f>IF(41&lt;=$G31, NT31+OB31, "")</f>
        <v/>
      </c>
      <c r="OD31" s="9">
        <f>IF(41&lt;=$G31, NX31+OB31, "")</f>
        <v/>
      </c>
      <c r="OE31" s="9">
        <f>IF(41&lt;=$G31, ($G31-41)*$N31, "")</f>
        <v/>
      </c>
      <c r="OF31" s="9">
        <f>IF(42&lt;=$G31, OA31, "")</f>
        <v/>
      </c>
      <c r="OG31" s="9">
        <f>IF(42&lt;=$G31, ROUND(OF31*$Q31, 2), "")</f>
        <v/>
      </c>
      <c r="OH31" s="9">
        <f>IF(42&lt;=$G31, $N31, "")</f>
        <v/>
      </c>
      <c r="OI31" s="9">
        <f>IF(42&lt;=$G31, OH31-OG31, "")</f>
        <v/>
      </c>
      <c r="OJ31" s="9">
        <f>IF(42&lt;=$G31, OF31-OI31, "")</f>
        <v/>
      </c>
      <c r="OK31" s="9">
        <f>IF(42&lt;=$G31, ROUND(OC31*$Q31, 2), "")</f>
        <v/>
      </c>
      <c r="OL31" s="9">
        <f>IF(42&lt;=$G31, OC31+OK31, "")</f>
        <v/>
      </c>
      <c r="OM31" s="9">
        <f>IF(42&lt;=$G31, OG31+OK31, "")</f>
        <v/>
      </c>
      <c r="ON31" s="9">
        <f>IF(42&lt;=$G31, ($G31-42)*$N31, "")</f>
        <v/>
      </c>
      <c r="OO31" s="9">
        <f>IF(43&lt;=$G31, OJ31, "")</f>
        <v/>
      </c>
      <c r="OP31" s="9">
        <f>IF(43&lt;=$G31, ROUND(OO31*$Q31, 2), "")</f>
        <v/>
      </c>
      <c r="OQ31" s="9">
        <f>IF(43&lt;=$G31, $N31, "")</f>
        <v/>
      </c>
      <c r="OR31" s="9">
        <f>IF(43&lt;=$G31, OQ31-OP31, "")</f>
        <v/>
      </c>
      <c r="OS31" s="9">
        <f>IF(43&lt;=$G31, OO31-OR31, "")</f>
        <v/>
      </c>
      <c r="OT31" s="9">
        <f>IF(43&lt;=$G31, ROUND(OL31*$Q31, 2), "")</f>
        <v/>
      </c>
      <c r="OU31" s="9">
        <f>IF(43&lt;=$G31, OL31+OT31, "")</f>
        <v/>
      </c>
      <c r="OV31" s="9">
        <f>IF(43&lt;=$G31, OP31+OT31, "")</f>
        <v/>
      </c>
      <c r="OW31" s="9">
        <f>IF(43&lt;=$G31, ($G31-43)*$N31, "")</f>
        <v/>
      </c>
      <c r="OX31" s="9">
        <f>IF(44&lt;=$G31, OS31, "")</f>
        <v/>
      </c>
      <c r="OY31" s="9">
        <f>IF(44&lt;=$G31, ROUND(OX31*$Q31, 2), "")</f>
        <v/>
      </c>
      <c r="OZ31" s="9">
        <f>IF(44&lt;=$G31, $N31, "")</f>
        <v/>
      </c>
      <c r="PA31" s="9">
        <f>IF(44&lt;=$G31, OZ31-OY31, "")</f>
        <v/>
      </c>
      <c r="PB31" s="9">
        <f>IF(44&lt;=$G31, OX31-PA31, "")</f>
        <v/>
      </c>
      <c r="PC31" s="9">
        <f>IF(44&lt;=$G31, ROUND(OU31*$Q31, 2), "")</f>
        <v/>
      </c>
      <c r="PD31" s="9">
        <f>IF(44&lt;=$G31, OU31+PC31, "")</f>
        <v/>
      </c>
      <c r="PE31" s="9">
        <f>IF(44&lt;=$G31, OY31+PC31, "")</f>
        <v/>
      </c>
      <c r="PF31" s="9">
        <f>IF(44&lt;=$G31, ($G31-44)*$N31, "")</f>
        <v/>
      </c>
      <c r="PG31" s="9">
        <f>IF(45&lt;=$G31, PB31, "")</f>
        <v/>
      </c>
      <c r="PH31" s="9">
        <f>IF(45&lt;=$G31, ROUND(PG31*$Q31, 2), "")</f>
        <v/>
      </c>
      <c r="PI31" s="9">
        <f>IF(45&lt;=$G31, $N31, "")</f>
        <v/>
      </c>
      <c r="PJ31" s="9">
        <f>IF(45&lt;=$G31, PI31-PH31, "")</f>
        <v/>
      </c>
      <c r="PK31" s="9">
        <f>IF(45&lt;=$G31, PG31-PJ31, "")</f>
        <v/>
      </c>
      <c r="PL31" s="9">
        <f>IF(45&lt;=$G31, ROUND(PD31*$Q31, 2), "")</f>
        <v/>
      </c>
      <c r="PM31" s="9">
        <f>IF(45&lt;=$G31, PD31+PL31, "")</f>
        <v/>
      </c>
      <c r="PN31" s="9">
        <f>IF(45&lt;=$G31, PH31+PL31, "")</f>
        <v/>
      </c>
      <c r="PO31" s="9">
        <f>IF(45&lt;=$G31, ($G31-45)*$N31, "")</f>
        <v/>
      </c>
      <c r="PP31" s="9">
        <f>IF(46&lt;=$G31, PK31, "")</f>
        <v/>
      </c>
      <c r="PQ31" s="9">
        <f>IF(46&lt;=$G31, ROUND(PP31*$Q31, 2), "")</f>
        <v/>
      </c>
      <c r="PR31" s="9">
        <f>IF(46&lt;=$G31, $N31, "")</f>
        <v/>
      </c>
      <c r="PS31" s="9">
        <f>IF(46&lt;=$G31, PR31-PQ31, "")</f>
        <v/>
      </c>
      <c r="PT31" s="9">
        <f>IF(46&lt;=$G31, PP31-PS31, "")</f>
        <v/>
      </c>
      <c r="PU31" s="9">
        <f>IF(46&lt;=$G31, ROUND(PM31*$Q31, 2), "")</f>
        <v/>
      </c>
      <c r="PV31" s="9">
        <f>IF(46&lt;=$G31, PM31+PU31, "")</f>
        <v/>
      </c>
      <c r="PW31" s="9">
        <f>IF(46&lt;=$G31, PQ31+PU31, "")</f>
        <v/>
      </c>
      <c r="PX31" s="9">
        <f>IF(46&lt;=$G31, ($G31-46)*$N31, "")</f>
        <v/>
      </c>
      <c r="PY31" s="9">
        <f>IF(47&lt;=$G31, PT31, "")</f>
        <v/>
      </c>
      <c r="PZ31" s="9">
        <f>IF(47&lt;=$G31, ROUND(PY31*$Q31, 2), "")</f>
        <v/>
      </c>
      <c r="QA31" s="9">
        <f>IF(47&lt;=$G31, $N31, "")</f>
        <v/>
      </c>
      <c r="QB31" s="9">
        <f>IF(47&lt;=$G31, QA31-PZ31, "")</f>
        <v/>
      </c>
      <c r="QC31" s="9">
        <f>IF(47&lt;=$G31, PY31-QB31, "")</f>
        <v/>
      </c>
      <c r="QD31" s="9">
        <f>IF(47&lt;=$G31, ROUND(PV31*$Q31, 2), "")</f>
        <v/>
      </c>
      <c r="QE31" s="9">
        <f>IF(47&lt;=$G31, PV31+QD31, "")</f>
        <v/>
      </c>
      <c r="QF31" s="9">
        <f>IF(47&lt;=$G31, PZ31+QD31, "")</f>
        <v/>
      </c>
      <c r="QG31" s="9">
        <f>IF(47&lt;=$G31, ($G31-47)*$N31, "")</f>
        <v/>
      </c>
      <c r="QH31" s="9">
        <f>IF(48&lt;=$G31, QC31, "")</f>
        <v/>
      </c>
      <c r="QI31" s="9">
        <f>IF(48&lt;=$G31, ROUND(QH31*$Q31, 2), "")</f>
        <v/>
      </c>
      <c r="QJ31" s="9">
        <f>IF(48&lt;=$G31, $N31, "")</f>
        <v/>
      </c>
      <c r="QK31" s="9">
        <f>IF(48&lt;=$G31, QJ31-QI31, "")</f>
        <v/>
      </c>
      <c r="QL31" s="9">
        <f>IF(48&lt;=$G31, QH31-QK31, "")</f>
        <v/>
      </c>
      <c r="QM31" s="9">
        <f>IF(48&lt;=$G31, ROUND(QE31*$Q31, 2), "")</f>
        <v/>
      </c>
      <c r="QN31" s="9">
        <f>IF(48&lt;=$G31, QE31+QM31, "")</f>
        <v/>
      </c>
      <c r="QO31" s="9">
        <f>IF(48&lt;=$G31, QI31+QM31, "")</f>
        <v/>
      </c>
      <c r="QP31" s="9">
        <f>IF(48&lt;=$G31, ($G31-48)*$N31, "")</f>
        <v/>
      </c>
    </row>
    <row r="32">
      <c r="A32" s="12" t="inlineStr">
        <is>
          <t>0552-0021</t>
        </is>
      </c>
      <c r="B32" s="13" t="inlineStr">
        <is>
          <t>Transportes y Maniobras Portuarias de Mexico Sa de Cv</t>
        </is>
      </c>
      <c r="C32" s="13" t="inlineStr">
        <is>
          <t>PLATAFORMA MULTIMODAL</t>
        </is>
      </c>
      <c r="D32" s="12" t="inlineStr">
        <is>
          <t>ACTIVO</t>
        </is>
      </c>
      <c r="E32" s="12" t="inlineStr">
        <is>
          <t>2024-12-26</t>
        </is>
      </c>
      <c r="F32" s="12" t="inlineStr">
        <is>
          <t>2026-12-26</t>
        </is>
      </c>
      <c r="G32" s="14" t="n">
        <v>24</v>
      </c>
      <c r="H32" s="15" t="n">
        <v>513000</v>
      </c>
      <c r="I32" s="16" t="n">
        <v>0.19</v>
      </c>
      <c r="J32" s="15">
        <f>ROUND(H32*I32, 2)</f>
        <v/>
      </c>
      <c r="K32" s="15">
        <f>ROUND(H32-J32, 2)</f>
        <v/>
      </c>
      <c r="L32" s="16" t="n">
        <v>0</v>
      </c>
      <c r="M32" s="15">
        <f>ROUND(H32*L32, 2)</f>
        <v/>
      </c>
      <c r="N32" s="15" t="n">
        <v>23574.34</v>
      </c>
      <c r="O32" s="16" t="n">
        <v>1</v>
      </c>
      <c r="P32" s="15">
        <f>ROUND(H32*O32, 2)</f>
        <v/>
      </c>
      <c r="Q32" s="17" t="n">
        <v>0.02692036</v>
      </c>
      <c r="R32" s="17">
        <f>RATE(G32, -N32, K32, -P32)</f>
        <v/>
      </c>
      <c r="S32" s="17">
        <f>ROUND(Q32*12, 8)</f>
        <v/>
      </c>
      <c r="T32" s="17">
        <f>ROUND(((1+Q32)^12)-1, 8)</f>
        <v/>
      </c>
      <c r="U32" s="15">
        <f>ROUND(PV(Q32, G32, 0, -P32), 2)</f>
        <v/>
      </c>
      <c r="V32" s="15">
        <f>SUMIF($AA$4:$QP$4, "Interes_Leasing", AA32:QP32)</f>
        <v/>
      </c>
      <c r="W32" s="15">
        <f>SUMIF($AA$4:$QP$4, "Interes_Residual", AA32:QP32)</f>
        <v/>
      </c>
      <c r="X32" s="15">
        <f>ROUND(V32+W32, 2)</f>
        <v/>
      </c>
      <c r="Y32" s="15">
        <f>ROUND((N32*G32+P32+M32)-K32, 2)</f>
        <v/>
      </c>
      <c r="Z32" s="16">
        <f>ROUND(Y32/K32, 4)</f>
        <v/>
      </c>
      <c r="AA32" s="15">
        <f>IF(1&lt;=$G32, $K32, "")</f>
        <v/>
      </c>
      <c r="AB32" s="15">
        <f>IF(1&lt;=$G32, ROUND(AA32*$Q32, 2), "")</f>
        <v/>
      </c>
      <c r="AC32" s="15">
        <f>IF(1&lt;=$G32, $N32, "")</f>
        <v/>
      </c>
      <c r="AD32" s="15">
        <f>IF(1&lt;=$G32, AC32-AB32, "")</f>
        <v/>
      </c>
      <c r="AE32" s="15">
        <f>IF(1&lt;=$G32, AA32-AD32, "")</f>
        <v/>
      </c>
      <c r="AF32" s="15">
        <f>IF(1&lt;=$G32, ROUND($U32*$Q32, 2), "")</f>
        <v/>
      </c>
      <c r="AG32" s="15">
        <f>IF(1&lt;=$G32, $U32+AF32, "")</f>
        <v/>
      </c>
      <c r="AH32" s="15">
        <f>IF(1&lt;=$G32, AB32+AF32, "")</f>
        <v/>
      </c>
      <c r="AI32" s="15">
        <f>IF(1&lt;=$G32, ($G32-1)*$N32, "")</f>
        <v/>
      </c>
      <c r="AJ32" s="15">
        <f>IF(2&lt;=$G32, AE32, "")</f>
        <v/>
      </c>
      <c r="AK32" s="15">
        <f>IF(2&lt;=$G32, ROUND(AJ32*$Q32, 2), "")</f>
        <v/>
      </c>
      <c r="AL32" s="15">
        <f>IF(2&lt;=$G32, $N32, "")</f>
        <v/>
      </c>
      <c r="AM32" s="15">
        <f>IF(2&lt;=$G32, AL32-AK32, "")</f>
        <v/>
      </c>
      <c r="AN32" s="15">
        <f>IF(2&lt;=$G32, AJ32-AM32, "")</f>
        <v/>
      </c>
      <c r="AO32" s="15">
        <f>IF(2&lt;=$G32, ROUND(AG32*$Q32, 2), "")</f>
        <v/>
      </c>
      <c r="AP32" s="15">
        <f>IF(2&lt;=$G32, AG32+AO32, "")</f>
        <v/>
      </c>
      <c r="AQ32" s="15">
        <f>IF(2&lt;=$G32, AK32+AO32, "")</f>
        <v/>
      </c>
      <c r="AR32" s="15">
        <f>IF(2&lt;=$G32, ($G32-2)*$N32, "")</f>
        <v/>
      </c>
      <c r="AS32" s="15">
        <f>IF(3&lt;=$G32, AN32, "")</f>
        <v/>
      </c>
      <c r="AT32" s="15">
        <f>IF(3&lt;=$G32, ROUND(AS32*$Q32, 2), "")</f>
        <v/>
      </c>
      <c r="AU32" s="15">
        <f>IF(3&lt;=$G32, $N32, "")</f>
        <v/>
      </c>
      <c r="AV32" s="15">
        <f>IF(3&lt;=$G32, AU32-AT32, "")</f>
        <v/>
      </c>
      <c r="AW32" s="15">
        <f>IF(3&lt;=$G32, AS32-AV32, "")</f>
        <v/>
      </c>
      <c r="AX32" s="15">
        <f>IF(3&lt;=$G32, ROUND(AP32*$Q32, 2), "")</f>
        <v/>
      </c>
      <c r="AY32" s="15">
        <f>IF(3&lt;=$G32, AP32+AX32, "")</f>
        <v/>
      </c>
      <c r="AZ32" s="15">
        <f>IF(3&lt;=$G32, AT32+AX32, "")</f>
        <v/>
      </c>
      <c r="BA32" s="15">
        <f>IF(3&lt;=$G32, ($G32-3)*$N32, "")</f>
        <v/>
      </c>
      <c r="BB32" s="15">
        <f>IF(4&lt;=$G32, AW32, "")</f>
        <v/>
      </c>
      <c r="BC32" s="15">
        <f>IF(4&lt;=$G32, ROUND(BB32*$Q32, 2), "")</f>
        <v/>
      </c>
      <c r="BD32" s="15">
        <f>IF(4&lt;=$G32, $N32, "")</f>
        <v/>
      </c>
      <c r="BE32" s="15">
        <f>IF(4&lt;=$G32, BD32-BC32, "")</f>
        <v/>
      </c>
      <c r="BF32" s="15">
        <f>IF(4&lt;=$G32, BB32-BE32, "")</f>
        <v/>
      </c>
      <c r="BG32" s="15">
        <f>IF(4&lt;=$G32, ROUND(AY32*$Q32, 2), "")</f>
        <v/>
      </c>
      <c r="BH32" s="15">
        <f>IF(4&lt;=$G32, AY32+BG32, "")</f>
        <v/>
      </c>
      <c r="BI32" s="15">
        <f>IF(4&lt;=$G32, BC32+BG32, "")</f>
        <v/>
      </c>
      <c r="BJ32" s="15">
        <f>IF(4&lt;=$G32, ($G32-4)*$N32, "")</f>
        <v/>
      </c>
      <c r="BK32" s="15">
        <f>IF(5&lt;=$G32, BF32, "")</f>
        <v/>
      </c>
      <c r="BL32" s="15">
        <f>IF(5&lt;=$G32, ROUND(BK32*$Q32, 2), "")</f>
        <v/>
      </c>
      <c r="BM32" s="15">
        <f>IF(5&lt;=$G32, $N32, "")</f>
        <v/>
      </c>
      <c r="BN32" s="15">
        <f>IF(5&lt;=$G32, BM32-BL32, "")</f>
        <v/>
      </c>
      <c r="BO32" s="15">
        <f>IF(5&lt;=$G32, BK32-BN32, "")</f>
        <v/>
      </c>
      <c r="BP32" s="15">
        <f>IF(5&lt;=$G32, ROUND(BH32*$Q32, 2), "")</f>
        <v/>
      </c>
      <c r="BQ32" s="15">
        <f>IF(5&lt;=$G32, BH32+BP32, "")</f>
        <v/>
      </c>
      <c r="BR32" s="15">
        <f>IF(5&lt;=$G32, BL32+BP32, "")</f>
        <v/>
      </c>
      <c r="BS32" s="15">
        <f>IF(5&lt;=$G32, ($G32-5)*$N32, "")</f>
        <v/>
      </c>
      <c r="BT32" s="15">
        <f>IF(6&lt;=$G32, BO32, "")</f>
        <v/>
      </c>
      <c r="BU32" s="15">
        <f>IF(6&lt;=$G32, ROUND(BT32*$Q32, 2), "")</f>
        <v/>
      </c>
      <c r="BV32" s="15">
        <f>IF(6&lt;=$G32, $N32, "")</f>
        <v/>
      </c>
      <c r="BW32" s="15">
        <f>IF(6&lt;=$G32, BV32-BU32, "")</f>
        <v/>
      </c>
      <c r="BX32" s="15">
        <f>IF(6&lt;=$G32, BT32-BW32, "")</f>
        <v/>
      </c>
      <c r="BY32" s="15">
        <f>IF(6&lt;=$G32, ROUND(BQ32*$Q32, 2), "")</f>
        <v/>
      </c>
      <c r="BZ32" s="15">
        <f>IF(6&lt;=$G32, BQ32+BY32, "")</f>
        <v/>
      </c>
      <c r="CA32" s="15">
        <f>IF(6&lt;=$G32, BU32+BY32, "")</f>
        <v/>
      </c>
      <c r="CB32" s="15">
        <f>IF(6&lt;=$G32, ($G32-6)*$N32, "")</f>
        <v/>
      </c>
      <c r="CC32" s="15">
        <f>IF(7&lt;=$G32, BX32, "")</f>
        <v/>
      </c>
      <c r="CD32" s="15">
        <f>IF(7&lt;=$G32, ROUND(CC32*$Q32, 2), "")</f>
        <v/>
      </c>
      <c r="CE32" s="15">
        <f>IF(7&lt;=$G32, $N32, "")</f>
        <v/>
      </c>
      <c r="CF32" s="15">
        <f>IF(7&lt;=$G32, CE32-CD32, "")</f>
        <v/>
      </c>
      <c r="CG32" s="15">
        <f>IF(7&lt;=$G32, CC32-CF32, "")</f>
        <v/>
      </c>
      <c r="CH32" s="15">
        <f>IF(7&lt;=$G32, ROUND(BZ32*$Q32, 2), "")</f>
        <v/>
      </c>
      <c r="CI32" s="15">
        <f>IF(7&lt;=$G32, BZ32+CH32, "")</f>
        <v/>
      </c>
      <c r="CJ32" s="15">
        <f>IF(7&lt;=$G32, CD32+CH32, "")</f>
        <v/>
      </c>
      <c r="CK32" s="15">
        <f>IF(7&lt;=$G32, ($G32-7)*$N32, "")</f>
        <v/>
      </c>
      <c r="CL32" s="15">
        <f>IF(8&lt;=$G32, CG32, "")</f>
        <v/>
      </c>
      <c r="CM32" s="15">
        <f>IF(8&lt;=$G32, ROUND(CL32*$Q32, 2), "")</f>
        <v/>
      </c>
      <c r="CN32" s="15">
        <f>IF(8&lt;=$G32, $N32, "")</f>
        <v/>
      </c>
      <c r="CO32" s="15">
        <f>IF(8&lt;=$G32, CN32-CM32, "")</f>
        <v/>
      </c>
      <c r="CP32" s="15">
        <f>IF(8&lt;=$G32, CL32-CO32, "")</f>
        <v/>
      </c>
      <c r="CQ32" s="15">
        <f>IF(8&lt;=$G32, ROUND(CI32*$Q32, 2), "")</f>
        <v/>
      </c>
      <c r="CR32" s="15">
        <f>IF(8&lt;=$G32, CI32+CQ32, "")</f>
        <v/>
      </c>
      <c r="CS32" s="15">
        <f>IF(8&lt;=$G32, CM32+CQ32, "")</f>
        <v/>
      </c>
      <c r="CT32" s="15">
        <f>IF(8&lt;=$G32, ($G32-8)*$N32, "")</f>
        <v/>
      </c>
      <c r="CU32" s="15">
        <f>IF(9&lt;=$G32, CP32, "")</f>
        <v/>
      </c>
      <c r="CV32" s="15">
        <f>IF(9&lt;=$G32, ROUND(CU32*$Q32, 2), "")</f>
        <v/>
      </c>
      <c r="CW32" s="15">
        <f>IF(9&lt;=$G32, $N32, "")</f>
        <v/>
      </c>
      <c r="CX32" s="15">
        <f>IF(9&lt;=$G32, CW32-CV32, "")</f>
        <v/>
      </c>
      <c r="CY32" s="15">
        <f>IF(9&lt;=$G32, CU32-CX32, "")</f>
        <v/>
      </c>
      <c r="CZ32" s="15">
        <f>IF(9&lt;=$G32, ROUND(CR32*$Q32, 2), "")</f>
        <v/>
      </c>
      <c r="DA32" s="15">
        <f>IF(9&lt;=$G32, CR32+CZ32, "")</f>
        <v/>
      </c>
      <c r="DB32" s="15">
        <f>IF(9&lt;=$G32, CV32+CZ32, "")</f>
        <v/>
      </c>
      <c r="DC32" s="15">
        <f>IF(9&lt;=$G32, ($G32-9)*$N32, "")</f>
        <v/>
      </c>
      <c r="DD32" s="15">
        <f>IF(10&lt;=$G32, CY32, "")</f>
        <v/>
      </c>
      <c r="DE32" s="15">
        <f>IF(10&lt;=$G32, ROUND(DD32*$Q32, 2), "")</f>
        <v/>
      </c>
      <c r="DF32" s="15">
        <f>IF(10&lt;=$G32, $N32, "")</f>
        <v/>
      </c>
      <c r="DG32" s="15">
        <f>IF(10&lt;=$G32, DF32-DE32, "")</f>
        <v/>
      </c>
      <c r="DH32" s="15">
        <f>IF(10&lt;=$G32, DD32-DG32, "")</f>
        <v/>
      </c>
      <c r="DI32" s="15">
        <f>IF(10&lt;=$G32, ROUND(DA32*$Q32, 2), "")</f>
        <v/>
      </c>
      <c r="DJ32" s="15">
        <f>IF(10&lt;=$G32, DA32+DI32, "")</f>
        <v/>
      </c>
      <c r="DK32" s="15">
        <f>IF(10&lt;=$G32, DE32+DI32, "")</f>
        <v/>
      </c>
      <c r="DL32" s="15">
        <f>IF(10&lt;=$G32, ($G32-10)*$N32, "")</f>
        <v/>
      </c>
      <c r="DM32" s="15">
        <f>IF(11&lt;=$G32, DH32, "")</f>
        <v/>
      </c>
      <c r="DN32" s="15">
        <f>IF(11&lt;=$G32, ROUND(DM32*$Q32, 2), "")</f>
        <v/>
      </c>
      <c r="DO32" s="15">
        <f>IF(11&lt;=$G32, $N32, "")</f>
        <v/>
      </c>
      <c r="DP32" s="15">
        <f>IF(11&lt;=$G32, DO32-DN32, "")</f>
        <v/>
      </c>
      <c r="DQ32" s="15">
        <f>IF(11&lt;=$G32, DM32-DP32, "")</f>
        <v/>
      </c>
      <c r="DR32" s="15">
        <f>IF(11&lt;=$G32, ROUND(DJ32*$Q32, 2), "")</f>
        <v/>
      </c>
      <c r="DS32" s="15">
        <f>IF(11&lt;=$G32, DJ32+DR32, "")</f>
        <v/>
      </c>
      <c r="DT32" s="15">
        <f>IF(11&lt;=$G32, DN32+DR32, "")</f>
        <v/>
      </c>
      <c r="DU32" s="15">
        <f>IF(11&lt;=$G32, ($G32-11)*$N32, "")</f>
        <v/>
      </c>
      <c r="DV32" s="15">
        <f>IF(12&lt;=$G32, DQ32, "")</f>
        <v/>
      </c>
      <c r="DW32" s="15">
        <f>IF(12&lt;=$G32, ROUND(DV32*$Q32, 2), "")</f>
        <v/>
      </c>
      <c r="DX32" s="15">
        <f>IF(12&lt;=$G32, $N32, "")</f>
        <v/>
      </c>
      <c r="DY32" s="15">
        <f>IF(12&lt;=$G32, DX32-DW32, "")</f>
        <v/>
      </c>
      <c r="DZ32" s="15">
        <f>IF(12&lt;=$G32, DV32-DY32, "")</f>
        <v/>
      </c>
      <c r="EA32" s="15">
        <f>IF(12&lt;=$G32, ROUND(DS32*$Q32, 2), "")</f>
        <v/>
      </c>
      <c r="EB32" s="15">
        <f>IF(12&lt;=$G32, DS32+EA32, "")</f>
        <v/>
      </c>
      <c r="EC32" s="15">
        <f>IF(12&lt;=$G32, DW32+EA32, "")</f>
        <v/>
      </c>
      <c r="ED32" s="15">
        <f>IF(12&lt;=$G32, ($G32-12)*$N32, "")</f>
        <v/>
      </c>
      <c r="EE32" s="15">
        <f>IF(13&lt;=$G32, DZ32, "")</f>
        <v/>
      </c>
      <c r="EF32" s="15">
        <f>IF(13&lt;=$G32, ROUND(EE32*$Q32, 2), "")</f>
        <v/>
      </c>
      <c r="EG32" s="15">
        <f>IF(13&lt;=$G32, $N32, "")</f>
        <v/>
      </c>
      <c r="EH32" s="15">
        <f>IF(13&lt;=$G32, EG32-EF32, "")</f>
        <v/>
      </c>
      <c r="EI32" s="15">
        <f>IF(13&lt;=$G32, EE32-EH32, "")</f>
        <v/>
      </c>
      <c r="EJ32" s="15">
        <f>IF(13&lt;=$G32, ROUND(EB32*$Q32, 2), "")</f>
        <v/>
      </c>
      <c r="EK32" s="15">
        <f>IF(13&lt;=$G32, EB32+EJ32, "")</f>
        <v/>
      </c>
      <c r="EL32" s="15">
        <f>IF(13&lt;=$G32, EF32+EJ32, "")</f>
        <v/>
      </c>
      <c r="EM32" s="15">
        <f>IF(13&lt;=$G32, ($G32-13)*$N32, "")</f>
        <v/>
      </c>
      <c r="EN32" s="15">
        <f>IF(14&lt;=$G32, EI32, "")</f>
        <v/>
      </c>
      <c r="EO32" s="15">
        <f>IF(14&lt;=$G32, ROUND(EN32*$Q32, 2), "")</f>
        <v/>
      </c>
      <c r="EP32" s="15">
        <f>IF(14&lt;=$G32, $N32, "")</f>
        <v/>
      </c>
      <c r="EQ32" s="15">
        <f>IF(14&lt;=$G32, EP32-EO32, "")</f>
        <v/>
      </c>
      <c r="ER32" s="15">
        <f>IF(14&lt;=$G32, EN32-EQ32, "")</f>
        <v/>
      </c>
      <c r="ES32" s="15">
        <f>IF(14&lt;=$G32, ROUND(EK32*$Q32, 2), "")</f>
        <v/>
      </c>
      <c r="ET32" s="15">
        <f>IF(14&lt;=$G32, EK32+ES32, "")</f>
        <v/>
      </c>
      <c r="EU32" s="15">
        <f>IF(14&lt;=$G32, EO32+ES32, "")</f>
        <v/>
      </c>
      <c r="EV32" s="15">
        <f>IF(14&lt;=$G32, ($G32-14)*$N32, "")</f>
        <v/>
      </c>
      <c r="EW32" s="15">
        <f>IF(15&lt;=$G32, ER32, "")</f>
        <v/>
      </c>
      <c r="EX32" s="15">
        <f>IF(15&lt;=$G32, ROUND(EW32*$Q32, 2), "")</f>
        <v/>
      </c>
      <c r="EY32" s="15">
        <f>IF(15&lt;=$G32, $N32, "")</f>
        <v/>
      </c>
      <c r="EZ32" s="15">
        <f>IF(15&lt;=$G32, EY32-EX32, "")</f>
        <v/>
      </c>
      <c r="FA32" s="15">
        <f>IF(15&lt;=$G32, EW32-EZ32, "")</f>
        <v/>
      </c>
      <c r="FB32" s="15">
        <f>IF(15&lt;=$G32, ROUND(ET32*$Q32, 2), "")</f>
        <v/>
      </c>
      <c r="FC32" s="15">
        <f>IF(15&lt;=$G32, ET32+FB32, "")</f>
        <v/>
      </c>
      <c r="FD32" s="15">
        <f>IF(15&lt;=$G32, EX32+FB32, "")</f>
        <v/>
      </c>
      <c r="FE32" s="15">
        <f>IF(15&lt;=$G32, ($G32-15)*$N32, "")</f>
        <v/>
      </c>
      <c r="FF32" s="15">
        <f>IF(16&lt;=$G32, FA32, "")</f>
        <v/>
      </c>
      <c r="FG32" s="15">
        <f>IF(16&lt;=$G32, ROUND(FF32*$Q32, 2), "")</f>
        <v/>
      </c>
      <c r="FH32" s="15">
        <f>IF(16&lt;=$G32, $N32, "")</f>
        <v/>
      </c>
      <c r="FI32" s="15">
        <f>IF(16&lt;=$G32, FH32-FG32, "")</f>
        <v/>
      </c>
      <c r="FJ32" s="15">
        <f>IF(16&lt;=$G32, FF32-FI32, "")</f>
        <v/>
      </c>
      <c r="FK32" s="15">
        <f>IF(16&lt;=$G32, ROUND(FC32*$Q32, 2), "")</f>
        <v/>
      </c>
      <c r="FL32" s="15">
        <f>IF(16&lt;=$G32, FC32+FK32, "")</f>
        <v/>
      </c>
      <c r="FM32" s="15">
        <f>IF(16&lt;=$G32, FG32+FK32, "")</f>
        <v/>
      </c>
      <c r="FN32" s="15">
        <f>IF(16&lt;=$G32, ($G32-16)*$N32, "")</f>
        <v/>
      </c>
      <c r="FO32" s="15">
        <f>IF(17&lt;=$G32, FJ32, "")</f>
        <v/>
      </c>
      <c r="FP32" s="15">
        <f>IF(17&lt;=$G32, ROUND(FO32*$Q32, 2), "")</f>
        <v/>
      </c>
      <c r="FQ32" s="15">
        <f>IF(17&lt;=$G32, $N32, "")</f>
        <v/>
      </c>
      <c r="FR32" s="15">
        <f>IF(17&lt;=$G32, FQ32-FP32, "")</f>
        <v/>
      </c>
      <c r="FS32" s="15">
        <f>IF(17&lt;=$G32, FO32-FR32, "")</f>
        <v/>
      </c>
      <c r="FT32" s="15">
        <f>IF(17&lt;=$G32, ROUND(FL32*$Q32, 2), "")</f>
        <v/>
      </c>
      <c r="FU32" s="15">
        <f>IF(17&lt;=$G32, FL32+FT32, "")</f>
        <v/>
      </c>
      <c r="FV32" s="15">
        <f>IF(17&lt;=$G32, FP32+FT32, "")</f>
        <v/>
      </c>
      <c r="FW32" s="15">
        <f>IF(17&lt;=$G32, ($G32-17)*$N32, "")</f>
        <v/>
      </c>
      <c r="FX32" s="15">
        <f>IF(18&lt;=$G32, FS32, "")</f>
        <v/>
      </c>
      <c r="FY32" s="15">
        <f>IF(18&lt;=$G32, ROUND(FX32*$Q32, 2), "")</f>
        <v/>
      </c>
      <c r="FZ32" s="15">
        <f>IF(18&lt;=$G32, $N32, "")</f>
        <v/>
      </c>
      <c r="GA32" s="15">
        <f>IF(18&lt;=$G32, FZ32-FY32, "")</f>
        <v/>
      </c>
      <c r="GB32" s="15">
        <f>IF(18&lt;=$G32, FX32-GA32, "")</f>
        <v/>
      </c>
      <c r="GC32" s="15">
        <f>IF(18&lt;=$G32, ROUND(FU32*$Q32, 2), "")</f>
        <v/>
      </c>
      <c r="GD32" s="15">
        <f>IF(18&lt;=$G32, FU32+GC32, "")</f>
        <v/>
      </c>
      <c r="GE32" s="15">
        <f>IF(18&lt;=$G32, FY32+GC32, "")</f>
        <v/>
      </c>
      <c r="GF32" s="15">
        <f>IF(18&lt;=$G32, ($G32-18)*$N32, "")</f>
        <v/>
      </c>
      <c r="GG32" s="15">
        <f>IF(19&lt;=$G32, GB32, "")</f>
        <v/>
      </c>
      <c r="GH32" s="15">
        <f>IF(19&lt;=$G32, ROUND(GG32*$Q32, 2), "")</f>
        <v/>
      </c>
      <c r="GI32" s="15">
        <f>IF(19&lt;=$G32, $N32, "")</f>
        <v/>
      </c>
      <c r="GJ32" s="15">
        <f>IF(19&lt;=$G32, GI32-GH32, "")</f>
        <v/>
      </c>
      <c r="GK32" s="15">
        <f>IF(19&lt;=$G32, GG32-GJ32, "")</f>
        <v/>
      </c>
      <c r="GL32" s="15">
        <f>IF(19&lt;=$G32, ROUND(GD32*$Q32, 2), "")</f>
        <v/>
      </c>
      <c r="GM32" s="15">
        <f>IF(19&lt;=$G32, GD32+GL32, "")</f>
        <v/>
      </c>
      <c r="GN32" s="15">
        <f>IF(19&lt;=$G32, GH32+GL32, "")</f>
        <v/>
      </c>
      <c r="GO32" s="15">
        <f>IF(19&lt;=$G32, ($G32-19)*$N32, "")</f>
        <v/>
      </c>
      <c r="GP32" s="15">
        <f>IF(20&lt;=$G32, GK32, "")</f>
        <v/>
      </c>
      <c r="GQ32" s="15">
        <f>IF(20&lt;=$G32, ROUND(GP32*$Q32, 2), "")</f>
        <v/>
      </c>
      <c r="GR32" s="15">
        <f>IF(20&lt;=$G32, $N32, "")</f>
        <v/>
      </c>
      <c r="GS32" s="15">
        <f>IF(20&lt;=$G32, GR32-GQ32, "")</f>
        <v/>
      </c>
      <c r="GT32" s="15">
        <f>IF(20&lt;=$G32, GP32-GS32, "")</f>
        <v/>
      </c>
      <c r="GU32" s="15">
        <f>IF(20&lt;=$G32, ROUND(GM32*$Q32, 2), "")</f>
        <v/>
      </c>
      <c r="GV32" s="15">
        <f>IF(20&lt;=$G32, GM32+GU32, "")</f>
        <v/>
      </c>
      <c r="GW32" s="15">
        <f>IF(20&lt;=$G32, GQ32+GU32, "")</f>
        <v/>
      </c>
      <c r="GX32" s="15">
        <f>IF(20&lt;=$G32, ($G32-20)*$N32, "")</f>
        <v/>
      </c>
      <c r="GY32" s="15">
        <f>IF(21&lt;=$G32, GT32, "")</f>
        <v/>
      </c>
      <c r="GZ32" s="15">
        <f>IF(21&lt;=$G32, ROUND(GY32*$Q32, 2), "")</f>
        <v/>
      </c>
      <c r="HA32" s="15">
        <f>IF(21&lt;=$G32, $N32, "")</f>
        <v/>
      </c>
      <c r="HB32" s="15">
        <f>IF(21&lt;=$G32, HA32-GZ32, "")</f>
        <v/>
      </c>
      <c r="HC32" s="15">
        <f>IF(21&lt;=$G32, GY32-HB32, "")</f>
        <v/>
      </c>
      <c r="HD32" s="15">
        <f>IF(21&lt;=$G32, ROUND(GV32*$Q32, 2), "")</f>
        <v/>
      </c>
      <c r="HE32" s="15">
        <f>IF(21&lt;=$G32, GV32+HD32, "")</f>
        <v/>
      </c>
      <c r="HF32" s="15">
        <f>IF(21&lt;=$G32, GZ32+HD32, "")</f>
        <v/>
      </c>
      <c r="HG32" s="15">
        <f>IF(21&lt;=$G32, ($G32-21)*$N32, "")</f>
        <v/>
      </c>
      <c r="HH32" s="15">
        <f>IF(22&lt;=$G32, HC32, "")</f>
        <v/>
      </c>
      <c r="HI32" s="15">
        <f>IF(22&lt;=$G32, ROUND(HH32*$Q32, 2), "")</f>
        <v/>
      </c>
      <c r="HJ32" s="15">
        <f>IF(22&lt;=$G32, $N32, "")</f>
        <v/>
      </c>
      <c r="HK32" s="15">
        <f>IF(22&lt;=$G32, HJ32-HI32, "")</f>
        <v/>
      </c>
      <c r="HL32" s="15">
        <f>IF(22&lt;=$G32, HH32-HK32, "")</f>
        <v/>
      </c>
      <c r="HM32" s="15">
        <f>IF(22&lt;=$G32, ROUND(HE32*$Q32, 2), "")</f>
        <v/>
      </c>
      <c r="HN32" s="15">
        <f>IF(22&lt;=$G32, HE32+HM32, "")</f>
        <v/>
      </c>
      <c r="HO32" s="15">
        <f>IF(22&lt;=$G32, HI32+HM32, "")</f>
        <v/>
      </c>
      <c r="HP32" s="15">
        <f>IF(22&lt;=$G32, ($G32-22)*$N32, "")</f>
        <v/>
      </c>
      <c r="HQ32" s="15">
        <f>IF(23&lt;=$G32, HL32, "")</f>
        <v/>
      </c>
      <c r="HR32" s="15">
        <f>IF(23&lt;=$G32, ROUND(HQ32*$Q32, 2), "")</f>
        <v/>
      </c>
      <c r="HS32" s="15">
        <f>IF(23&lt;=$G32, $N32, "")</f>
        <v/>
      </c>
      <c r="HT32" s="15">
        <f>IF(23&lt;=$G32, HS32-HR32, "")</f>
        <v/>
      </c>
      <c r="HU32" s="15">
        <f>IF(23&lt;=$G32, HQ32-HT32, "")</f>
        <v/>
      </c>
      <c r="HV32" s="15">
        <f>IF(23&lt;=$G32, ROUND(HN32*$Q32, 2), "")</f>
        <v/>
      </c>
      <c r="HW32" s="15">
        <f>IF(23&lt;=$G32, HN32+HV32, "")</f>
        <v/>
      </c>
      <c r="HX32" s="15">
        <f>IF(23&lt;=$G32, HR32+HV32, "")</f>
        <v/>
      </c>
      <c r="HY32" s="15">
        <f>IF(23&lt;=$G32, ($G32-23)*$N32, "")</f>
        <v/>
      </c>
      <c r="HZ32" s="15">
        <f>IF(24&lt;=$G32, HU32, "")</f>
        <v/>
      </c>
      <c r="IA32" s="15">
        <f>IF(24&lt;=$G32, ROUND(HZ32*$Q32, 2), "")</f>
        <v/>
      </c>
      <c r="IB32" s="15">
        <f>IF(24&lt;=$G32, $N32, "")</f>
        <v/>
      </c>
      <c r="IC32" s="15">
        <f>IF(24&lt;=$G32, IB32-IA32, "")</f>
        <v/>
      </c>
      <c r="ID32" s="15">
        <f>IF(24&lt;=$G32, HZ32-IC32, "")</f>
        <v/>
      </c>
      <c r="IE32" s="15">
        <f>IF(24&lt;=$G32, ROUND(HW32*$Q32, 2), "")</f>
        <v/>
      </c>
      <c r="IF32" s="15">
        <f>IF(24&lt;=$G32, HW32+IE32, "")</f>
        <v/>
      </c>
      <c r="IG32" s="15">
        <f>IF(24&lt;=$G32, IA32+IE32, "")</f>
        <v/>
      </c>
      <c r="IH32" s="15">
        <f>IF(24&lt;=$G32, ($G32-24)*$N32, "")</f>
        <v/>
      </c>
      <c r="II32" s="15">
        <f>IF(25&lt;=$G32, ID32, "")</f>
        <v/>
      </c>
      <c r="IJ32" s="15">
        <f>IF(25&lt;=$G32, ROUND(II32*$Q32, 2), "")</f>
        <v/>
      </c>
      <c r="IK32" s="15">
        <f>IF(25&lt;=$G32, $N32, "")</f>
        <v/>
      </c>
      <c r="IL32" s="15">
        <f>IF(25&lt;=$G32, IK32-IJ32, "")</f>
        <v/>
      </c>
      <c r="IM32" s="15">
        <f>IF(25&lt;=$G32, II32-IL32, "")</f>
        <v/>
      </c>
      <c r="IN32" s="15">
        <f>IF(25&lt;=$G32, ROUND(IF32*$Q32, 2), "")</f>
        <v/>
      </c>
      <c r="IO32" s="15">
        <f>IF(25&lt;=$G32, IF32+IN32, "")</f>
        <v/>
      </c>
      <c r="IP32" s="15">
        <f>IF(25&lt;=$G32, IJ32+IN32, "")</f>
        <v/>
      </c>
      <c r="IQ32" s="15">
        <f>IF(25&lt;=$G32, ($G32-25)*$N32, "")</f>
        <v/>
      </c>
      <c r="IR32" s="15">
        <f>IF(26&lt;=$G32, IM32, "")</f>
        <v/>
      </c>
      <c r="IS32" s="15">
        <f>IF(26&lt;=$G32, ROUND(IR32*$Q32, 2), "")</f>
        <v/>
      </c>
      <c r="IT32" s="15">
        <f>IF(26&lt;=$G32, $N32, "")</f>
        <v/>
      </c>
      <c r="IU32" s="15">
        <f>IF(26&lt;=$G32, IT32-IS32, "")</f>
        <v/>
      </c>
      <c r="IV32" s="15">
        <f>IF(26&lt;=$G32, IR32-IU32, "")</f>
        <v/>
      </c>
      <c r="IW32" s="15">
        <f>IF(26&lt;=$G32, ROUND(IO32*$Q32, 2), "")</f>
        <v/>
      </c>
      <c r="IX32" s="15">
        <f>IF(26&lt;=$G32, IO32+IW32, "")</f>
        <v/>
      </c>
      <c r="IY32" s="15">
        <f>IF(26&lt;=$G32, IS32+IW32, "")</f>
        <v/>
      </c>
      <c r="IZ32" s="15">
        <f>IF(26&lt;=$G32, ($G32-26)*$N32, "")</f>
        <v/>
      </c>
      <c r="JA32" s="15">
        <f>IF(27&lt;=$G32, IV32, "")</f>
        <v/>
      </c>
      <c r="JB32" s="15">
        <f>IF(27&lt;=$G32, ROUND(JA32*$Q32, 2), "")</f>
        <v/>
      </c>
      <c r="JC32" s="15">
        <f>IF(27&lt;=$G32, $N32, "")</f>
        <v/>
      </c>
      <c r="JD32" s="15">
        <f>IF(27&lt;=$G32, JC32-JB32, "")</f>
        <v/>
      </c>
      <c r="JE32" s="15">
        <f>IF(27&lt;=$G32, JA32-JD32, "")</f>
        <v/>
      </c>
      <c r="JF32" s="15">
        <f>IF(27&lt;=$G32, ROUND(IX32*$Q32, 2), "")</f>
        <v/>
      </c>
      <c r="JG32" s="15">
        <f>IF(27&lt;=$G32, IX32+JF32, "")</f>
        <v/>
      </c>
      <c r="JH32" s="15">
        <f>IF(27&lt;=$G32, JB32+JF32, "")</f>
        <v/>
      </c>
      <c r="JI32" s="15">
        <f>IF(27&lt;=$G32, ($G32-27)*$N32, "")</f>
        <v/>
      </c>
      <c r="JJ32" s="15">
        <f>IF(28&lt;=$G32, JE32, "")</f>
        <v/>
      </c>
      <c r="JK32" s="15">
        <f>IF(28&lt;=$G32, ROUND(JJ32*$Q32, 2), "")</f>
        <v/>
      </c>
      <c r="JL32" s="15">
        <f>IF(28&lt;=$G32, $N32, "")</f>
        <v/>
      </c>
      <c r="JM32" s="15">
        <f>IF(28&lt;=$G32, JL32-JK32, "")</f>
        <v/>
      </c>
      <c r="JN32" s="15">
        <f>IF(28&lt;=$G32, JJ32-JM32, "")</f>
        <v/>
      </c>
      <c r="JO32" s="15">
        <f>IF(28&lt;=$G32, ROUND(JG32*$Q32, 2), "")</f>
        <v/>
      </c>
      <c r="JP32" s="15">
        <f>IF(28&lt;=$G32, JG32+JO32, "")</f>
        <v/>
      </c>
      <c r="JQ32" s="15">
        <f>IF(28&lt;=$G32, JK32+JO32, "")</f>
        <v/>
      </c>
      <c r="JR32" s="15">
        <f>IF(28&lt;=$G32, ($G32-28)*$N32, "")</f>
        <v/>
      </c>
      <c r="JS32" s="15">
        <f>IF(29&lt;=$G32, JN32, "")</f>
        <v/>
      </c>
      <c r="JT32" s="15">
        <f>IF(29&lt;=$G32, ROUND(JS32*$Q32, 2), "")</f>
        <v/>
      </c>
      <c r="JU32" s="15">
        <f>IF(29&lt;=$G32, $N32, "")</f>
        <v/>
      </c>
      <c r="JV32" s="15">
        <f>IF(29&lt;=$G32, JU32-JT32, "")</f>
        <v/>
      </c>
      <c r="JW32" s="15">
        <f>IF(29&lt;=$G32, JS32-JV32, "")</f>
        <v/>
      </c>
      <c r="JX32" s="15">
        <f>IF(29&lt;=$G32, ROUND(JP32*$Q32, 2), "")</f>
        <v/>
      </c>
      <c r="JY32" s="15">
        <f>IF(29&lt;=$G32, JP32+JX32, "")</f>
        <v/>
      </c>
      <c r="JZ32" s="15">
        <f>IF(29&lt;=$G32, JT32+JX32, "")</f>
        <v/>
      </c>
      <c r="KA32" s="15">
        <f>IF(29&lt;=$G32, ($G32-29)*$N32, "")</f>
        <v/>
      </c>
      <c r="KB32" s="15">
        <f>IF(30&lt;=$G32, JW32, "")</f>
        <v/>
      </c>
      <c r="KC32" s="15">
        <f>IF(30&lt;=$G32, ROUND(KB32*$Q32, 2), "")</f>
        <v/>
      </c>
      <c r="KD32" s="15">
        <f>IF(30&lt;=$G32, $N32, "")</f>
        <v/>
      </c>
      <c r="KE32" s="15">
        <f>IF(30&lt;=$G32, KD32-KC32, "")</f>
        <v/>
      </c>
      <c r="KF32" s="15">
        <f>IF(30&lt;=$G32, KB32-KE32, "")</f>
        <v/>
      </c>
      <c r="KG32" s="15">
        <f>IF(30&lt;=$G32, ROUND(JY32*$Q32, 2), "")</f>
        <v/>
      </c>
      <c r="KH32" s="15">
        <f>IF(30&lt;=$G32, JY32+KG32, "")</f>
        <v/>
      </c>
      <c r="KI32" s="15">
        <f>IF(30&lt;=$G32, KC32+KG32, "")</f>
        <v/>
      </c>
      <c r="KJ32" s="15">
        <f>IF(30&lt;=$G32, ($G32-30)*$N32, "")</f>
        <v/>
      </c>
      <c r="KK32" s="15">
        <f>IF(31&lt;=$G32, KF32, "")</f>
        <v/>
      </c>
      <c r="KL32" s="15">
        <f>IF(31&lt;=$G32, ROUND(KK32*$Q32, 2), "")</f>
        <v/>
      </c>
      <c r="KM32" s="15">
        <f>IF(31&lt;=$G32, $N32, "")</f>
        <v/>
      </c>
      <c r="KN32" s="15">
        <f>IF(31&lt;=$G32, KM32-KL32, "")</f>
        <v/>
      </c>
      <c r="KO32" s="15">
        <f>IF(31&lt;=$G32, KK32-KN32, "")</f>
        <v/>
      </c>
      <c r="KP32" s="15">
        <f>IF(31&lt;=$G32, ROUND(KH32*$Q32, 2), "")</f>
        <v/>
      </c>
      <c r="KQ32" s="15">
        <f>IF(31&lt;=$G32, KH32+KP32, "")</f>
        <v/>
      </c>
      <c r="KR32" s="15">
        <f>IF(31&lt;=$G32, KL32+KP32, "")</f>
        <v/>
      </c>
      <c r="KS32" s="15">
        <f>IF(31&lt;=$G32, ($G32-31)*$N32, "")</f>
        <v/>
      </c>
      <c r="KT32" s="15">
        <f>IF(32&lt;=$G32, KO32, "")</f>
        <v/>
      </c>
      <c r="KU32" s="15">
        <f>IF(32&lt;=$G32, ROUND(KT32*$Q32, 2), "")</f>
        <v/>
      </c>
      <c r="KV32" s="15">
        <f>IF(32&lt;=$G32, $N32, "")</f>
        <v/>
      </c>
      <c r="KW32" s="15">
        <f>IF(32&lt;=$G32, KV32-KU32, "")</f>
        <v/>
      </c>
      <c r="KX32" s="15">
        <f>IF(32&lt;=$G32, KT32-KW32, "")</f>
        <v/>
      </c>
      <c r="KY32" s="15">
        <f>IF(32&lt;=$G32, ROUND(KQ32*$Q32, 2), "")</f>
        <v/>
      </c>
      <c r="KZ32" s="15">
        <f>IF(32&lt;=$G32, KQ32+KY32, "")</f>
        <v/>
      </c>
      <c r="LA32" s="15">
        <f>IF(32&lt;=$G32, KU32+KY32, "")</f>
        <v/>
      </c>
      <c r="LB32" s="15">
        <f>IF(32&lt;=$G32, ($G32-32)*$N32, "")</f>
        <v/>
      </c>
      <c r="LC32" s="15">
        <f>IF(33&lt;=$G32, KX32, "")</f>
        <v/>
      </c>
      <c r="LD32" s="15">
        <f>IF(33&lt;=$G32, ROUND(LC32*$Q32, 2), "")</f>
        <v/>
      </c>
      <c r="LE32" s="15">
        <f>IF(33&lt;=$G32, $N32, "")</f>
        <v/>
      </c>
      <c r="LF32" s="15">
        <f>IF(33&lt;=$G32, LE32-LD32, "")</f>
        <v/>
      </c>
      <c r="LG32" s="15">
        <f>IF(33&lt;=$G32, LC32-LF32, "")</f>
        <v/>
      </c>
      <c r="LH32" s="15">
        <f>IF(33&lt;=$G32, ROUND(KZ32*$Q32, 2), "")</f>
        <v/>
      </c>
      <c r="LI32" s="15">
        <f>IF(33&lt;=$G32, KZ32+LH32, "")</f>
        <v/>
      </c>
      <c r="LJ32" s="15">
        <f>IF(33&lt;=$G32, LD32+LH32, "")</f>
        <v/>
      </c>
      <c r="LK32" s="15">
        <f>IF(33&lt;=$G32, ($G32-33)*$N32, "")</f>
        <v/>
      </c>
      <c r="LL32" s="15">
        <f>IF(34&lt;=$G32, LG32, "")</f>
        <v/>
      </c>
      <c r="LM32" s="15">
        <f>IF(34&lt;=$G32, ROUND(LL32*$Q32, 2), "")</f>
        <v/>
      </c>
      <c r="LN32" s="15">
        <f>IF(34&lt;=$G32, $N32, "")</f>
        <v/>
      </c>
      <c r="LO32" s="15">
        <f>IF(34&lt;=$G32, LN32-LM32, "")</f>
        <v/>
      </c>
      <c r="LP32" s="15">
        <f>IF(34&lt;=$G32, LL32-LO32, "")</f>
        <v/>
      </c>
      <c r="LQ32" s="15">
        <f>IF(34&lt;=$G32, ROUND(LI32*$Q32, 2), "")</f>
        <v/>
      </c>
      <c r="LR32" s="15">
        <f>IF(34&lt;=$G32, LI32+LQ32, "")</f>
        <v/>
      </c>
      <c r="LS32" s="15">
        <f>IF(34&lt;=$G32, LM32+LQ32, "")</f>
        <v/>
      </c>
      <c r="LT32" s="15">
        <f>IF(34&lt;=$G32, ($G32-34)*$N32, "")</f>
        <v/>
      </c>
      <c r="LU32" s="15">
        <f>IF(35&lt;=$G32, LP32, "")</f>
        <v/>
      </c>
      <c r="LV32" s="15">
        <f>IF(35&lt;=$G32, ROUND(LU32*$Q32, 2), "")</f>
        <v/>
      </c>
      <c r="LW32" s="15">
        <f>IF(35&lt;=$G32, $N32, "")</f>
        <v/>
      </c>
      <c r="LX32" s="15">
        <f>IF(35&lt;=$G32, LW32-LV32, "")</f>
        <v/>
      </c>
      <c r="LY32" s="15">
        <f>IF(35&lt;=$G32, LU32-LX32, "")</f>
        <v/>
      </c>
      <c r="LZ32" s="15">
        <f>IF(35&lt;=$G32, ROUND(LR32*$Q32, 2), "")</f>
        <v/>
      </c>
      <c r="MA32" s="15">
        <f>IF(35&lt;=$G32, LR32+LZ32, "")</f>
        <v/>
      </c>
      <c r="MB32" s="15">
        <f>IF(35&lt;=$G32, LV32+LZ32, "")</f>
        <v/>
      </c>
      <c r="MC32" s="15">
        <f>IF(35&lt;=$G32, ($G32-35)*$N32, "")</f>
        <v/>
      </c>
      <c r="MD32" s="15">
        <f>IF(36&lt;=$G32, LY32, "")</f>
        <v/>
      </c>
      <c r="ME32" s="15">
        <f>IF(36&lt;=$G32, ROUND(MD32*$Q32, 2), "")</f>
        <v/>
      </c>
      <c r="MF32" s="15">
        <f>IF(36&lt;=$G32, $N32, "")</f>
        <v/>
      </c>
      <c r="MG32" s="15">
        <f>IF(36&lt;=$G32, MF32-ME32, "")</f>
        <v/>
      </c>
      <c r="MH32" s="15">
        <f>IF(36&lt;=$G32, MD32-MG32, "")</f>
        <v/>
      </c>
      <c r="MI32" s="15">
        <f>IF(36&lt;=$G32, ROUND(MA32*$Q32, 2), "")</f>
        <v/>
      </c>
      <c r="MJ32" s="15">
        <f>IF(36&lt;=$G32, MA32+MI32, "")</f>
        <v/>
      </c>
      <c r="MK32" s="15">
        <f>IF(36&lt;=$G32, ME32+MI32, "")</f>
        <v/>
      </c>
      <c r="ML32" s="15">
        <f>IF(36&lt;=$G32, ($G32-36)*$N32, "")</f>
        <v/>
      </c>
      <c r="MM32" s="15">
        <f>IF(37&lt;=$G32, MH32, "")</f>
        <v/>
      </c>
      <c r="MN32" s="15">
        <f>IF(37&lt;=$G32, ROUND(MM32*$Q32, 2), "")</f>
        <v/>
      </c>
      <c r="MO32" s="15">
        <f>IF(37&lt;=$G32, $N32, "")</f>
        <v/>
      </c>
      <c r="MP32" s="15">
        <f>IF(37&lt;=$G32, MO32-MN32, "")</f>
        <v/>
      </c>
      <c r="MQ32" s="15">
        <f>IF(37&lt;=$G32, MM32-MP32, "")</f>
        <v/>
      </c>
      <c r="MR32" s="15">
        <f>IF(37&lt;=$G32, ROUND(MJ32*$Q32, 2), "")</f>
        <v/>
      </c>
      <c r="MS32" s="15">
        <f>IF(37&lt;=$G32, MJ32+MR32, "")</f>
        <v/>
      </c>
      <c r="MT32" s="15">
        <f>IF(37&lt;=$G32, MN32+MR32, "")</f>
        <v/>
      </c>
      <c r="MU32" s="15">
        <f>IF(37&lt;=$G32, ($G32-37)*$N32, "")</f>
        <v/>
      </c>
      <c r="MV32" s="15">
        <f>IF(38&lt;=$G32, MQ32, "")</f>
        <v/>
      </c>
      <c r="MW32" s="15">
        <f>IF(38&lt;=$G32, ROUND(MV32*$Q32, 2), "")</f>
        <v/>
      </c>
      <c r="MX32" s="15">
        <f>IF(38&lt;=$G32, $N32, "")</f>
        <v/>
      </c>
      <c r="MY32" s="15">
        <f>IF(38&lt;=$G32, MX32-MW32, "")</f>
        <v/>
      </c>
      <c r="MZ32" s="15">
        <f>IF(38&lt;=$G32, MV32-MY32, "")</f>
        <v/>
      </c>
      <c r="NA32" s="15">
        <f>IF(38&lt;=$G32, ROUND(MS32*$Q32, 2), "")</f>
        <v/>
      </c>
      <c r="NB32" s="15">
        <f>IF(38&lt;=$G32, MS32+NA32, "")</f>
        <v/>
      </c>
      <c r="NC32" s="15">
        <f>IF(38&lt;=$G32, MW32+NA32, "")</f>
        <v/>
      </c>
      <c r="ND32" s="15">
        <f>IF(38&lt;=$G32, ($G32-38)*$N32, "")</f>
        <v/>
      </c>
      <c r="NE32" s="15">
        <f>IF(39&lt;=$G32, MZ32, "")</f>
        <v/>
      </c>
      <c r="NF32" s="15">
        <f>IF(39&lt;=$G32, ROUND(NE32*$Q32, 2), "")</f>
        <v/>
      </c>
      <c r="NG32" s="15">
        <f>IF(39&lt;=$G32, $N32, "")</f>
        <v/>
      </c>
      <c r="NH32" s="15">
        <f>IF(39&lt;=$G32, NG32-NF32, "")</f>
        <v/>
      </c>
      <c r="NI32" s="15">
        <f>IF(39&lt;=$G32, NE32-NH32, "")</f>
        <v/>
      </c>
      <c r="NJ32" s="15">
        <f>IF(39&lt;=$G32, ROUND(NB32*$Q32, 2), "")</f>
        <v/>
      </c>
      <c r="NK32" s="15">
        <f>IF(39&lt;=$G32, NB32+NJ32, "")</f>
        <v/>
      </c>
      <c r="NL32" s="15">
        <f>IF(39&lt;=$G32, NF32+NJ32, "")</f>
        <v/>
      </c>
      <c r="NM32" s="15">
        <f>IF(39&lt;=$G32, ($G32-39)*$N32, "")</f>
        <v/>
      </c>
      <c r="NN32" s="15">
        <f>IF(40&lt;=$G32, NI32, "")</f>
        <v/>
      </c>
      <c r="NO32" s="15">
        <f>IF(40&lt;=$G32, ROUND(NN32*$Q32, 2), "")</f>
        <v/>
      </c>
      <c r="NP32" s="15">
        <f>IF(40&lt;=$G32, $N32, "")</f>
        <v/>
      </c>
      <c r="NQ32" s="15">
        <f>IF(40&lt;=$G32, NP32-NO32, "")</f>
        <v/>
      </c>
      <c r="NR32" s="15">
        <f>IF(40&lt;=$G32, NN32-NQ32, "")</f>
        <v/>
      </c>
      <c r="NS32" s="15">
        <f>IF(40&lt;=$G32, ROUND(NK32*$Q32, 2), "")</f>
        <v/>
      </c>
      <c r="NT32" s="15">
        <f>IF(40&lt;=$G32, NK32+NS32, "")</f>
        <v/>
      </c>
      <c r="NU32" s="15">
        <f>IF(40&lt;=$G32, NO32+NS32, "")</f>
        <v/>
      </c>
      <c r="NV32" s="15">
        <f>IF(40&lt;=$G32, ($G32-40)*$N32, "")</f>
        <v/>
      </c>
      <c r="NW32" s="15">
        <f>IF(41&lt;=$G32, NR32, "")</f>
        <v/>
      </c>
      <c r="NX32" s="15">
        <f>IF(41&lt;=$G32, ROUND(NW32*$Q32, 2), "")</f>
        <v/>
      </c>
      <c r="NY32" s="15">
        <f>IF(41&lt;=$G32, $N32, "")</f>
        <v/>
      </c>
      <c r="NZ32" s="15">
        <f>IF(41&lt;=$G32, NY32-NX32, "")</f>
        <v/>
      </c>
      <c r="OA32" s="15">
        <f>IF(41&lt;=$G32, NW32-NZ32, "")</f>
        <v/>
      </c>
      <c r="OB32" s="15">
        <f>IF(41&lt;=$G32, ROUND(NT32*$Q32, 2), "")</f>
        <v/>
      </c>
      <c r="OC32" s="15">
        <f>IF(41&lt;=$G32, NT32+OB32, "")</f>
        <v/>
      </c>
      <c r="OD32" s="15">
        <f>IF(41&lt;=$G32, NX32+OB32, "")</f>
        <v/>
      </c>
      <c r="OE32" s="15">
        <f>IF(41&lt;=$G32, ($G32-41)*$N32, "")</f>
        <v/>
      </c>
      <c r="OF32" s="15">
        <f>IF(42&lt;=$G32, OA32, "")</f>
        <v/>
      </c>
      <c r="OG32" s="15">
        <f>IF(42&lt;=$G32, ROUND(OF32*$Q32, 2), "")</f>
        <v/>
      </c>
      <c r="OH32" s="15">
        <f>IF(42&lt;=$G32, $N32, "")</f>
        <v/>
      </c>
      <c r="OI32" s="15">
        <f>IF(42&lt;=$G32, OH32-OG32, "")</f>
        <v/>
      </c>
      <c r="OJ32" s="15">
        <f>IF(42&lt;=$G32, OF32-OI32, "")</f>
        <v/>
      </c>
      <c r="OK32" s="15">
        <f>IF(42&lt;=$G32, ROUND(OC32*$Q32, 2), "")</f>
        <v/>
      </c>
      <c r="OL32" s="15">
        <f>IF(42&lt;=$G32, OC32+OK32, "")</f>
        <v/>
      </c>
      <c r="OM32" s="15">
        <f>IF(42&lt;=$G32, OG32+OK32, "")</f>
        <v/>
      </c>
      <c r="ON32" s="15">
        <f>IF(42&lt;=$G32, ($G32-42)*$N32, "")</f>
        <v/>
      </c>
      <c r="OO32" s="15">
        <f>IF(43&lt;=$G32, OJ32, "")</f>
        <v/>
      </c>
      <c r="OP32" s="15">
        <f>IF(43&lt;=$G32, ROUND(OO32*$Q32, 2), "")</f>
        <v/>
      </c>
      <c r="OQ32" s="15">
        <f>IF(43&lt;=$G32, $N32, "")</f>
        <v/>
      </c>
      <c r="OR32" s="15">
        <f>IF(43&lt;=$G32, OQ32-OP32, "")</f>
        <v/>
      </c>
      <c r="OS32" s="15">
        <f>IF(43&lt;=$G32, OO32-OR32, "")</f>
        <v/>
      </c>
      <c r="OT32" s="15">
        <f>IF(43&lt;=$G32, ROUND(OL32*$Q32, 2), "")</f>
        <v/>
      </c>
      <c r="OU32" s="15">
        <f>IF(43&lt;=$G32, OL32+OT32, "")</f>
        <v/>
      </c>
      <c r="OV32" s="15">
        <f>IF(43&lt;=$G32, OP32+OT32, "")</f>
        <v/>
      </c>
      <c r="OW32" s="15">
        <f>IF(43&lt;=$G32, ($G32-43)*$N32, "")</f>
        <v/>
      </c>
      <c r="OX32" s="15">
        <f>IF(44&lt;=$G32, OS32, "")</f>
        <v/>
      </c>
      <c r="OY32" s="15">
        <f>IF(44&lt;=$G32, ROUND(OX32*$Q32, 2), "")</f>
        <v/>
      </c>
      <c r="OZ32" s="15">
        <f>IF(44&lt;=$G32, $N32, "")</f>
        <v/>
      </c>
      <c r="PA32" s="15">
        <f>IF(44&lt;=$G32, OZ32-OY32, "")</f>
        <v/>
      </c>
      <c r="PB32" s="15">
        <f>IF(44&lt;=$G32, OX32-PA32, "")</f>
        <v/>
      </c>
      <c r="PC32" s="15">
        <f>IF(44&lt;=$G32, ROUND(OU32*$Q32, 2), "")</f>
        <v/>
      </c>
      <c r="PD32" s="15">
        <f>IF(44&lt;=$G32, OU32+PC32, "")</f>
        <v/>
      </c>
      <c r="PE32" s="15">
        <f>IF(44&lt;=$G32, OY32+PC32, "")</f>
        <v/>
      </c>
      <c r="PF32" s="15">
        <f>IF(44&lt;=$G32, ($G32-44)*$N32, "")</f>
        <v/>
      </c>
      <c r="PG32" s="15">
        <f>IF(45&lt;=$G32, PB32, "")</f>
        <v/>
      </c>
      <c r="PH32" s="15">
        <f>IF(45&lt;=$G32, ROUND(PG32*$Q32, 2), "")</f>
        <v/>
      </c>
      <c r="PI32" s="15">
        <f>IF(45&lt;=$G32, $N32, "")</f>
        <v/>
      </c>
      <c r="PJ32" s="15">
        <f>IF(45&lt;=$G32, PI32-PH32, "")</f>
        <v/>
      </c>
      <c r="PK32" s="15">
        <f>IF(45&lt;=$G32, PG32-PJ32, "")</f>
        <v/>
      </c>
      <c r="PL32" s="15">
        <f>IF(45&lt;=$G32, ROUND(PD32*$Q32, 2), "")</f>
        <v/>
      </c>
      <c r="PM32" s="15">
        <f>IF(45&lt;=$G32, PD32+PL32, "")</f>
        <v/>
      </c>
      <c r="PN32" s="15">
        <f>IF(45&lt;=$G32, PH32+PL32, "")</f>
        <v/>
      </c>
      <c r="PO32" s="15">
        <f>IF(45&lt;=$G32, ($G32-45)*$N32, "")</f>
        <v/>
      </c>
      <c r="PP32" s="15">
        <f>IF(46&lt;=$G32, PK32, "")</f>
        <v/>
      </c>
      <c r="PQ32" s="15">
        <f>IF(46&lt;=$G32, ROUND(PP32*$Q32, 2), "")</f>
        <v/>
      </c>
      <c r="PR32" s="15">
        <f>IF(46&lt;=$G32, $N32, "")</f>
        <v/>
      </c>
      <c r="PS32" s="15">
        <f>IF(46&lt;=$G32, PR32-PQ32, "")</f>
        <v/>
      </c>
      <c r="PT32" s="15">
        <f>IF(46&lt;=$G32, PP32-PS32, "")</f>
        <v/>
      </c>
      <c r="PU32" s="15">
        <f>IF(46&lt;=$G32, ROUND(PM32*$Q32, 2), "")</f>
        <v/>
      </c>
      <c r="PV32" s="15">
        <f>IF(46&lt;=$G32, PM32+PU32, "")</f>
        <v/>
      </c>
      <c r="PW32" s="15">
        <f>IF(46&lt;=$G32, PQ32+PU32, "")</f>
        <v/>
      </c>
      <c r="PX32" s="15">
        <f>IF(46&lt;=$G32, ($G32-46)*$N32, "")</f>
        <v/>
      </c>
      <c r="PY32" s="15">
        <f>IF(47&lt;=$G32, PT32, "")</f>
        <v/>
      </c>
      <c r="PZ32" s="15">
        <f>IF(47&lt;=$G32, ROUND(PY32*$Q32, 2), "")</f>
        <v/>
      </c>
      <c r="QA32" s="15">
        <f>IF(47&lt;=$G32, $N32, "")</f>
        <v/>
      </c>
      <c r="QB32" s="15">
        <f>IF(47&lt;=$G32, QA32-PZ32, "")</f>
        <v/>
      </c>
      <c r="QC32" s="15">
        <f>IF(47&lt;=$G32, PY32-QB32, "")</f>
        <v/>
      </c>
      <c r="QD32" s="15">
        <f>IF(47&lt;=$G32, ROUND(PV32*$Q32, 2), "")</f>
        <v/>
      </c>
      <c r="QE32" s="15">
        <f>IF(47&lt;=$G32, PV32+QD32, "")</f>
        <v/>
      </c>
      <c r="QF32" s="15">
        <f>IF(47&lt;=$G32, PZ32+QD32, "")</f>
        <v/>
      </c>
      <c r="QG32" s="15">
        <f>IF(47&lt;=$G32, ($G32-47)*$N32, "")</f>
        <v/>
      </c>
      <c r="QH32" s="15">
        <f>IF(48&lt;=$G32, QC32, "")</f>
        <v/>
      </c>
      <c r="QI32" s="15">
        <f>IF(48&lt;=$G32, ROUND(QH32*$Q32, 2), "")</f>
        <v/>
      </c>
      <c r="QJ32" s="15">
        <f>IF(48&lt;=$G32, $N32, "")</f>
        <v/>
      </c>
      <c r="QK32" s="15">
        <f>IF(48&lt;=$G32, QJ32-QI32, "")</f>
        <v/>
      </c>
      <c r="QL32" s="15">
        <f>IF(48&lt;=$G32, QH32-QK32, "")</f>
        <v/>
      </c>
      <c r="QM32" s="15">
        <f>IF(48&lt;=$G32, ROUND(QE32*$Q32, 2), "")</f>
        <v/>
      </c>
      <c r="QN32" s="15">
        <f>IF(48&lt;=$G32, QE32+QM32, "")</f>
        <v/>
      </c>
      <c r="QO32" s="15">
        <f>IF(48&lt;=$G32, QI32+QM32, "")</f>
        <v/>
      </c>
      <c r="QP32" s="15">
        <f>IF(48&lt;=$G32, ($G32-48)*$N32, "")</f>
        <v/>
      </c>
    </row>
    <row r="33">
      <c r="A33" s="6" t="inlineStr">
        <is>
          <t>0552-0022</t>
        </is>
      </c>
      <c r="B33" s="7" t="inlineStr">
        <is>
          <t>Transportes y Maniobras Portuarias de Mexico Sa de Cv</t>
        </is>
      </c>
      <c r="C33" s="7" t="inlineStr">
        <is>
          <t>RZR</t>
        </is>
      </c>
      <c r="D33" s="6" t="inlineStr">
        <is>
          <t>ACTIVO</t>
        </is>
      </c>
      <c r="E33" s="6" t="inlineStr">
        <is>
          <t>2024-12-26</t>
        </is>
      </c>
      <c r="F33" s="6" t="inlineStr">
        <is>
          <t>2026-12-26</t>
        </is>
      </c>
      <c r="G33" s="8" t="n">
        <v>24</v>
      </c>
      <c r="H33" s="9" t="n">
        <v>922327.59</v>
      </c>
      <c r="I33" s="10" t="n">
        <v>0.2</v>
      </c>
      <c r="J33" s="9">
        <f>ROUND(H33*I33, 2)</f>
        <v/>
      </c>
      <c r="K33" s="9">
        <f>ROUND(H33-J33, 2)</f>
        <v/>
      </c>
      <c r="L33" s="10" t="n">
        <v>0</v>
      </c>
      <c r="M33" s="9">
        <f>ROUND(H33*L33, 2)</f>
        <v/>
      </c>
      <c r="N33" s="9" t="n">
        <v>41857.95</v>
      </c>
      <c r="O33" s="10" t="n">
        <v>1</v>
      </c>
      <c r="P33" s="9">
        <f>ROUND(H33*O33, 2)</f>
        <v/>
      </c>
      <c r="Q33" s="11" t="n">
        <v>0.02692061</v>
      </c>
      <c r="R33" s="11">
        <f>RATE(G33, -N33, K33, -P33)</f>
        <v/>
      </c>
      <c r="S33" s="11">
        <f>ROUND(Q33*12, 8)</f>
        <v/>
      </c>
      <c r="T33" s="11">
        <f>ROUND(((1+Q33)^12)-1, 8)</f>
        <v/>
      </c>
      <c r="U33" s="9">
        <f>ROUND(PV(Q33, G33, 0, -P33), 2)</f>
        <v/>
      </c>
      <c r="V33" s="9">
        <f>SUMIF($AA$4:$QP$4, "Interes_Leasing", AA33:QP33)</f>
        <v/>
      </c>
      <c r="W33" s="9">
        <f>SUMIF($AA$4:$QP$4, "Interes_Residual", AA33:QP33)</f>
        <v/>
      </c>
      <c r="X33" s="9">
        <f>ROUND(V33+W33, 2)</f>
        <v/>
      </c>
      <c r="Y33" s="9">
        <f>ROUND((N33*G33+P33+M33)-K33, 2)</f>
        <v/>
      </c>
      <c r="Z33" s="10">
        <f>ROUND(Y33/K33, 4)</f>
        <v/>
      </c>
      <c r="AA33" s="9">
        <f>IF(1&lt;=$G33, $K33, "")</f>
        <v/>
      </c>
      <c r="AB33" s="9">
        <f>IF(1&lt;=$G33, ROUND(AA33*$Q33, 2), "")</f>
        <v/>
      </c>
      <c r="AC33" s="9">
        <f>IF(1&lt;=$G33, $N33, "")</f>
        <v/>
      </c>
      <c r="AD33" s="9">
        <f>IF(1&lt;=$G33, AC33-AB33, "")</f>
        <v/>
      </c>
      <c r="AE33" s="9">
        <f>IF(1&lt;=$G33, AA33-AD33, "")</f>
        <v/>
      </c>
      <c r="AF33" s="9">
        <f>IF(1&lt;=$G33, ROUND($U33*$Q33, 2), "")</f>
        <v/>
      </c>
      <c r="AG33" s="9">
        <f>IF(1&lt;=$G33, $U33+AF33, "")</f>
        <v/>
      </c>
      <c r="AH33" s="9">
        <f>IF(1&lt;=$G33, AB33+AF33, "")</f>
        <v/>
      </c>
      <c r="AI33" s="9">
        <f>IF(1&lt;=$G33, ($G33-1)*$N33, "")</f>
        <v/>
      </c>
      <c r="AJ33" s="9">
        <f>IF(2&lt;=$G33, AE33, "")</f>
        <v/>
      </c>
      <c r="AK33" s="9">
        <f>IF(2&lt;=$G33, ROUND(AJ33*$Q33, 2), "")</f>
        <v/>
      </c>
      <c r="AL33" s="9">
        <f>IF(2&lt;=$G33, $N33, "")</f>
        <v/>
      </c>
      <c r="AM33" s="9">
        <f>IF(2&lt;=$G33, AL33-AK33, "")</f>
        <v/>
      </c>
      <c r="AN33" s="9">
        <f>IF(2&lt;=$G33, AJ33-AM33, "")</f>
        <v/>
      </c>
      <c r="AO33" s="9">
        <f>IF(2&lt;=$G33, ROUND(AG33*$Q33, 2), "")</f>
        <v/>
      </c>
      <c r="AP33" s="9">
        <f>IF(2&lt;=$G33, AG33+AO33, "")</f>
        <v/>
      </c>
      <c r="AQ33" s="9">
        <f>IF(2&lt;=$G33, AK33+AO33, "")</f>
        <v/>
      </c>
      <c r="AR33" s="9">
        <f>IF(2&lt;=$G33, ($G33-2)*$N33, "")</f>
        <v/>
      </c>
      <c r="AS33" s="9">
        <f>IF(3&lt;=$G33, AN33, "")</f>
        <v/>
      </c>
      <c r="AT33" s="9">
        <f>IF(3&lt;=$G33, ROUND(AS33*$Q33, 2), "")</f>
        <v/>
      </c>
      <c r="AU33" s="9">
        <f>IF(3&lt;=$G33, $N33, "")</f>
        <v/>
      </c>
      <c r="AV33" s="9">
        <f>IF(3&lt;=$G33, AU33-AT33, "")</f>
        <v/>
      </c>
      <c r="AW33" s="9">
        <f>IF(3&lt;=$G33, AS33-AV33, "")</f>
        <v/>
      </c>
      <c r="AX33" s="9">
        <f>IF(3&lt;=$G33, ROUND(AP33*$Q33, 2), "")</f>
        <v/>
      </c>
      <c r="AY33" s="9">
        <f>IF(3&lt;=$G33, AP33+AX33, "")</f>
        <v/>
      </c>
      <c r="AZ33" s="9">
        <f>IF(3&lt;=$G33, AT33+AX33, "")</f>
        <v/>
      </c>
      <c r="BA33" s="9">
        <f>IF(3&lt;=$G33, ($G33-3)*$N33, "")</f>
        <v/>
      </c>
      <c r="BB33" s="9">
        <f>IF(4&lt;=$G33, AW33, "")</f>
        <v/>
      </c>
      <c r="BC33" s="9">
        <f>IF(4&lt;=$G33, ROUND(BB33*$Q33, 2), "")</f>
        <v/>
      </c>
      <c r="BD33" s="9">
        <f>IF(4&lt;=$G33, $N33, "")</f>
        <v/>
      </c>
      <c r="BE33" s="9">
        <f>IF(4&lt;=$G33, BD33-BC33, "")</f>
        <v/>
      </c>
      <c r="BF33" s="9">
        <f>IF(4&lt;=$G33, BB33-BE33, "")</f>
        <v/>
      </c>
      <c r="BG33" s="9">
        <f>IF(4&lt;=$G33, ROUND(AY33*$Q33, 2), "")</f>
        <v/>
      </c>
      <c r="BH33" s="9">
        <f>IF(4&lt;=$G33, AY33+BG33, "")</f>
        <v/>
      </c>
      <c r="BI33" s="9">
        <f>IF(4&lt;=$G33, BC33+BG33, "")</f>
        <v/>
      </c>
      <c r="BJ33" s="9">
        <f>IF(4&lt;=$G33, ($G33-4)*$N33, "")</f>
        <v/>
      </c>
      <c r="BK33" s="9">
        <f>IF(5&lt;=$G33, BF33, "")</f>
        <v/>
      </c>
      <c r="BL33" s="9">
        <f>IF(5&lt;=$G33, ROUND(BK33*$Q33, 2), "")</f>
        <v/>
      </c>
      <c r="BM33" s="9">
        <f>IF(5&lt;=$G33, $N33, "")</f>
        <v/>
      </c>
      <c r="BN33" s="9">
        <f>IF(5&lt;=$G33, BM33-BL33, "")</f>
        <v/>
      </c>
      <c r="BO33" s="9">
        <f>IF(5&lt;=$G33, BK33-BN33, "")</f>
        <v/>
      </c>
      <c r="BP33" s="9">
        <f>IF(5&lt;=$G33, ROUND(BH33*$Q33, 2), "")</f>
        <v/>
      </c>
      <c r="BQ33" s="9">
        <f>IF(5&lt;=$G33, BH33+BP33, "")</f>
        <v/>
      </c>
      <c r="BR33" s="9">
        <f>IF(5&lt;=$G33, BL33+BP33, "")</f>
        <v/>
      </c>
      <c r="BS33" s="9">
        <f>IF(5&lt;=$G33, ($G33-5)*$N33, "")</f>
        <v/>
      </c>
      <c r="BT33" s="9">
        <f>IF(6&lt;=$G33, BO33, "")</f>
        <v/>
      </c>
      <c r="BU33" s="9">
        <f>IF(6&lt;=$G33, ROUND(BT33*$Q33, 2), "")</f>
        <v/>
      </c>
      <c r="BV33" s="9">
        <f>IF(6&lt;=$G33, $N33, "")</f>
        <v/>
      </c>
      <c r="BW33" s="9">
        <f>IF(6&lt;=$G33, BV33-BU33, "")</f>
        <v/>
      </c>
      <c r="BX33" s="9">
        <f>IF(6&lt;=$G33, BT33-BW33, "")</f>
        <v/>
      </c>
      <c r="BY33" s="9">
        <f>IF(6&lt;=$G33, ROUND(BQ33*$Q33, 2), "")</f>
        <v/>
      </c>
      <c r="BZ33" s="9">
        <f>IF(6&lt;=$G33, BQ33+BY33, "")</f>
        <v/>
      </c>
      <c r="CA33" s="9">
        <f>IF(6&lt;=$G33, BU33+BY33, "")</f>
        <v/>
      </c>
      <c r="CB33" s="9">
        <f>IF(6&lt;=$G33, ($G33-6)*$N33, "")</f>
        <v/>
      </c>
      <c r="CC33" s="9">
        <f>IF(7&lt;=$G33, BX33, "")</f>
        <v/>
      </c>
      <c r="CD33" s="9">
        <f>IF(7&lt;=$G33, ROUND(CC33*$Q33, 2), "")</f>
        <v/>
      </c>
      <c r="CE33" s="9">
        <f>IF(7&lt;=$G33, $N33, "")</f>
        <v/>
      </c>
      <c r="CF33" s="9">
        <f>IF(7&lt;=$G33, CE33-CD33, "")</f>
        <v/>
      </c>
      <c r="CG33" s="9">
        <f>IF(7&lt;=$G33, CC33-CF33, "")</f>
        <v/>
      </c>
      <c r="CH33" s="9">
        <f>IF(7&lt;=$G33, ROUND(BZ33*$Q33, 2), "")</f>
        <v/>
      </c>
      <c r="CI33" s="9">
        <f>IF(7&lt;=$G33, BZ33+CH33, "")</f>
        <v/>
      </c>
      <c r="CJ33" s="9">
        <f>IF(7&lt;=$G33, CD33+CH33, "")</f>
        <v/>
      </c>
      <c r="CK33" s="9">
        <f>IF(7&lt;=$G33, ($G33-7)*$N33, "")</f>
        <v/>
      </c>
      <c r="CL33" s="9">
        <f>IF(8&lt;=$G33, CG33, "")</f>
        <v/>
      </c>
      <c r="CM33" s="9">
        <f>IF(8&lt;=$G33, ROUND(CL33*$Q33, 2), "")</f>
        <v/>
      </c>
      <c r="CN33" s="9">
        <f>IF(8&lt;=$G33, $N33, "")</f>
        <v/>
      </c>
      <c r="CO33" s="9">
        <f>IF(8&lt;=$G33, CN33-CM33, "")</f>
        <v/>
      </c>
      <c r="CP33" s="9">
        <f>IF(8&lt;=$G33, CL33-CO33, "")</f>
        <v/>
      </c>
      <c r="CQ33" s="9">
        <f>IF(8&lt;=$G33, ROUND(CI33*$Q33, 2), "")</f>
        <v/>
      </c>
      <c r="CR33" s="9">
        <f>IF(8&lt;=$G33, CI33+CQ33, "")</f>
        <v/>
      </c>
      <c r="CS33" s="9">
        <f>IF(8&lt;=$G33, CM33+CQ33, "")</f>
        <v/>
      </c>
      <c r="CT33" s="9">
        <f>IF(8&lt;=$G33, ($G33-8)*$N33, "")</f>
        <v/>
      </c>
      <c r="CU33" s="9">
        <f>IF(9&lt;=$G33, CP33, "")</f>
        <v/>
      </c>
      <c r="CV33" s="9">
        <f>IF(9&lt;=$G33, ROUND(CU33*$Q33, 2), "")</f>
        <v/>
      </c>
      <c r="CW33" s="9">
        <f>IF(9&lt;=$G33, $N33, "")</f>
        <v/>
      </c>
      <c r="CX33" s="9">
        <f>IF(9&lt;=$G33, CW33-CV33, "")</f>
        <v/>
      </c>
      <c r="CY33" s="9">
        <f>IF(9&lt;=$G33, CU33-CX33, "")</f>
        <v/>
      </c>
      <c r="CZ33" s="9">
        <f>IF(9&lt;=$G33, ROUND(CR33*$Q33, 2), "")</f>
        <v/>
      </c>
      <c r="DA33" s="9">
        <f>IF(9&lt;=$G33, CR33+CZ33, "")</f>
        <v/>
      </c>
      <c r="DB33" s="9">
        <f>IF(9&lt;=$G33, CV33+CZ33, "")</f>
        <v/>
      </c>
      <c r="DC33" s="9">
        <f>IF(9&lt;=$G33, ($G33-9)*$N33, "")</f>
        <v/>
      </c>
      <c r="DD33" s="9">
        <f>IF(10&lt;=$G33, CY33, "")</f>
        <v/>
      </c>
      <c r="DE33" s="9">
        <f>IF(10&lt;=$G33, ROUND(DD33*$Q33, 2), "")</f>
        <v/>
      </c>
      <c r="DF33" s="9">
        <f>IF(10&lt;=$G33, $N33, "")</f>
        <v/>
      </c>
      <c r="DG33" s="9">
        <f>IF(10&lt;=$G33, DF33-DE33, "")</f>
        <v/>
      </c>
      <c r="DH33" s="9">
        <f>IF(10&lt;=$G33, DD33-DG33, "")</f>
        <v/>
      </c>
      <c r="DI33" s="9">
        <f>IF(10&lt;=$G33, ROUND(DA33*$Q33, 2), "")</f>
        <v/>
      </c>
      <c r="DJ33" s="9">
        <f>IF(10&lt;=$G33, DA33+DI33, "")</f>
        <v/>
      </c>
      <c r="DK33" s="9">
        <f>IF(10&lt;=$G33, DE33+DI33, "")</f>
        <v/>
      </c>
      <c r="DL33" s="9">
        <f>IF(10&lt;=$G33, ($G33-10)*$N33, "")</f>
        <v/>
      </c>
      <c r="DM33" s="9">
        <f>IF(11&lt;=$G33, DH33, "")</f>
        <v/>
      </c>
      <c r="DN33" s="9">
        <f>IF(11&lt;=$G33, ROUND(DM33*$Q33, 2), "")</f>
        <v/>
      </c>
      <c r="DO33" s="9">
        <f>IF(11&lt;=$G33, $N33, "")</f>
        <v/>
      </c>
      <c r="DP33" s="9">
        <f>IF(11&lt;=$G33, DO33-DN33, "")</f>
        <v/>
      </c>
      <c r="DQ33" s="9">
        <f>IF(11&lt;=$G33, DM33-DP33, "")</f>
        <v/>
      </c>
      <c r="DR33" s="9">
        <f>IF(11&lt;=$G33, ROUND(DJ33*$Q33, 2), "")</f>
        <v/>
      </c>
      <c r="DS33" s="9">
        <f>IF(11&lt;=$G33, DJ33+DR33, "")</f>
        <v/>
      </c>
      <c r="DT33" s="9">
        <f>IF(11&lt;=$G33, DN33+DR33, "")</f>
        <v/>
      </c>
      <c r="DU33" s="9">
        <f>IF(11&lt;=$G33, ($G33-11)*$N33, "")</f>
        <v/>
      </c>
      <c r="DV33" s="9">
        <f>IF(12&lt;=$G33, DQ33, "")</f>
        <v/>
      </c>
      <c r="DW33" s="9">
        <f>IF(12&lt;=$G33, ROUND(DV33*$Q33, 2), "")</f>
        <v/>
      </c>
      <c r="DX33" s="9">
        <f>IF(12&lt;=$G33, $N33, "")</f>
        <v/>
      </c>
      <c r="DY33" s="9">
        <f>IF(12&lt;=$G33, DX33-DW33, "")</f>
        <v/>
      </c>
      <c r="DZ33" s="9">
        <f>IF(12&lt;=$G33, DV33-DY33, "")</f>
        <v/>
      </c>
      <c r="EA33" s="9">
        <f>IF(12&lt;=$G33, ROUND(DS33*$Q33, 2), "")</f>
        <v/>
      </c>
      <c r="EB33" s="9">
        <f>IF(12&lt;=$G33, DS33+EA33, "")</f>
        <v/>
      </c>
      <c r="EC33" s="9">
        <f>IF(12&lt;=$G33, DW33+EA33, "")</f>
        <v/>
      </c>
      <c r="ED33" s="9">
        <f>IF(12&lt;=$G33, ($G33-12)*$N33, "")</f>
        <v/>
      </c>
      <c r="EE33" s="9">
        <f>IF(13&lt;=$G33, DZ33, "")</f>
        <v/>
      </c>
      <c r="EF33" s="9">
        <f>IF(13&lt;=$G33, ROUND(EE33*$Q33, 2), "")</f>
        <v/>
      </c>
      <c r="EG33" s="9">
        <f>IF(13&lt;=$G33, $N33, "")</f>
        <v/>
      </c>
      <c r="EH33" s="9">
        <f>IF(13&lt;=$G33, EG33-EF33, "")</f>
        <v/>
      </c>
      <c r="EI33" s="9">
        <f>IF(13&lt;=$G33, EE33-EH33, "")</f>
        <v/>
      </c>
      <c r="EJ33" s="9">
        <f>IF(13&lt;=$G33, ROUND(EB33*$Q33, 2), "")</f>
        <v/>
      </c>
      <c r="EK33" s="9">
        <f>IF(13&lt;=$G33, EB33+EJ33, "")</f>
        <v/>
      </c>
      <c r="EL33" s="9">
        <f>IF(13&lt;=$G33, EF33+EJ33, "")</f>
        <v/>
      </c>
      <c r="EM33" s="9">
        <f>IF(13&lt;=$G33, ($G33-13)*$N33, "")</f>
        <v/>
      </c>
      <c r="EN33" s="9">
        <f>IF(14&lt;=$G33, EI33, "")</f>
        <v/>
      </c>
      <c r="EO33" s="9">
        <f>IF(14&lt;=$G33, ROUND(EN33*$Q33, 2), "")</f>
        <v/>
      </c>
      <c r="EP33" s="9">
        <f>IF(14&lt;=$G33, $N33, "")</f>
        <v/>
      </c>
      <c r="EQ33" s="9">
        <f>IF(14&lt;=$G33, EP33-EO33, "")</f>
        <v/>
      </c>
      <c r="ER33" s="9">
        <f>IF(14&lt;=$G33, EN33-EQ33, "")</f>
        <v/>
      </c>
      <c r="ES33" s="9">
        <f>IF(14&lt;=$G33, ROUND(EK33*$Q33, 2), "")</f>
        <v/>
      </c>
      <c r="ET33" s="9">
        <f>IF(14&lt;=$G33, EK33+ES33, "")</f>
        <v/>
      </c>
      <c r="EU33" s="9">
        <f>IF(14&lt;=$G33, EO33+ES33, "")</f>
        <v/>
      </c>
      <c r="EV33" s="9">
        <f>IF(14&lt;=$G33, ($G33-14)*$N33, "")</f>
        <v/>
      </c>
      <c r="EW33" s="9">
        <f>IF(15&lt;=$G33, ER33, "")</f>
        <v/>
      </c>
      <c r="EX33" s="9">
        <f>IF(15&lt;=$G33, ROUND(EW33*$Q33, 2), "")</f>
        <v/>
      </c>
      <c r="EY33" s="9">
        <f>IF(15&lt;=$G33, $N33, "")</f>
        <v/>
      </c>
      <c r="EZ33" s="9">
        <f>IF(15&lt;=$G33, EY33-EX33, "")</f>
        <v/>
      </c>
      <c r="FA33" s="9">
        <f>IF(15&lt;=$G33, EW33-EZ33, "")</f>
        <v/>
      </c>
      <c r="FB33" s="9">
        <f>IF(15&lt;=$G33, ROUND(ET33*$Q33, 2), "")</f>
        <v/>
      </c>
      <c r="FC33" s="9">
        <f>IF(15&lt;=$G33, ET33+FB33, "")</f>
        <v/>
      </c>
      <c r="FD33" s="9">
        <f>IF(15&lt;=$G33, EX33+FB33, "")</f>
        <v/>
      </c>
      <c r="FE33" s="9">
        <f>IF(15&lt;=$G33, ($G33-15)*$N33, "")</f>
        <v/>
      </c>
      <c r="FF33" s="9">
        <f>IF(16&lt;=$G33, FA33, "")</f>
        <v/>
      </c>
      <c r="FG33" s="9">
        <f>IF(16&lt;=$G33, ROUND(FF33*$Q33, 2), "")</f>
        <v/>
      </c>
      <c r="FH33" s="9">
        <f>IF(16&lt;=$G33, $N33, "")</f>
        <v/>
      </c>
      <c r="FI33" s="9">
        <f>IF(16&lt;=$G33, FH33-FG33, "")</f>
        <v/>
      </c>
      <c r="FJ33" s="9">
        <f>IF(16&lt;=$G33, FF33-FI33, "")</f>
        <v/>
      </c>
      <c r="FK33" s="9">
        <f>IF(16&lt;=$G33, ROUND(FC33*$Q33, 2), "")</f>
        <v/>
      </c>
      <c r="FL33" s="9">
        <f>IF(16&lt;=$G33, FC33+FK33, "")</f>
        <v/>
      </c>
      <c r="FM33" s="9">
        <f>IF(16&lt;=$G33, FG33+FK33, "")</f>
        <v/>
      </c>
      <c r="FN33" s="9">
        <f>IF(16&lt;=$G33, ($G33-16)*$N33, "")</f>
        <v/>
      </c>
      <c r="FO33" s="9">
        <f>IF(17&lt;=$G33, FJ33, "")</f>
        <v/>
      </c>
      <c r="FP33" s="9">
        <f>IF(17&lt;=$G33, ROUND(FO33*$Q33, 2), "")</f>
        <v/>
      </c>
      <c r="FQ33" s="9">
        <f>IF(17&lt;=$G33, $N33, "")</f>
        <v/>
      </c>
      <c r="FR33" s="9">
        <f>IF(17&lt;=$G33, FQ33-FP33, "")</f>
        <v/>
      </c>
      <c r="FS33" s="9">
        <f>IF(17&lt;=$G33, FO33-FR33, "")</f>
        <v/>
      </c>
      <c r="FT33" s="9">
        <f>IF(17&lt;=$G33, ROUND(FL33*$Q33, 2), "")</f>
        <v/>
      </c>
      <c r="FU33" s="9">
        <f>IF(17&lt;=$G33, FL33+FT33, "")</f>
        <v/>
      </c>
      <c r="FV33" s="9">
        <f>IF(17&lt;=$G33, FP33+FT33, "")</f>
        <v/>
      </c>
      <c r="FW33" s="9">
        <f>IF(17&lt;=$G33, ($G33-17)*$N33, "")</f>
        <v/>
      </c>
      <c r="FX33" s="9">
        <f>IF(18&lt;=$G33, FS33, "")</f>
        <v/>
      </c>
      <c r="FY33" s="9">
        <f>IF(18&lt;=$G33, ROUND(FX33*$Q33, 2), "")</f>
        <v/>
      </c>
      <c r="FZ33" s="9">
        <f>IF(18&lt;=$G33, $N33, "")</f>
        <v/>
      </c>
      <c r="GA33" s="9">
        <f>IF(18&lt;=$G33, FZ33-FY33, "")</f>
        <v/>
      </c>
      <c r="GB33" s="9">
        <f>IF(18&lt;=$G33, FX33-GA33, "")</f>
        <v/>
      </c>
      <c r="GC33" s="9">
        <f>IF(18&lt;=$G33, ROUND(FU33*$Q33, 2), "")</f>
        <v/>
      </c>
      <c r="GD33" s="9">
        <f>IF(18&lt;=$G33, FU33+GC33, "")</f>
        <v/>
      </c>
      <c r="GE33" s="9">
        <f>IF(18&lt;=$G33, FY33+GC33, "")</f>
        <v/>
      </c>
      <c r="GF33" s="9">
        <f>IF(18&lt;=$G33, ($G33-18)*$N33, "")</f>
        <v/>
      </c>
      <c r="GG33" s="9">
        <f>IF(19&lt;=$G33, GB33, "")</f>
        <v/>
      </c>
      <c r="GH33" s="9">
        <f>IF(19&lt;=$G33, ROUND(GG33*$Q33, 2), "")</f>
        <v/>
      </c>
      <c r="GI33" s="9">
        <f>IF(19&lt;=$G33, $N33, "")</f>
        <v/>
      </c>
      <c r="GJ33" s="9">
        <f>IF(19&lt;=$G33, GI33-GH33, "")</f>
        <v/>
      </c>
      <c r="GK33" s="9">
        <f>IF(19&lt;=$G33, GG33-GJ33, "")</f>
        <v/>
      </c>
      <c r="GL33" s="9">
        <f>IF(19&lt;=$G33, ROUND(GD33*$Q33, 2), "")</f>
        <v/>
      </c>
      <c r="GM33" s="9">
        <f>IF(19&lt;=$G33, GD33+GL33, "")</f>
        <v/>
      </c>
      <c r="GN33" s="9">
        <f>IF(19&lt;=$G33, GH33+GL33, "")</f>
        <v/>
      </c>
      <c r="GO33" s="9">
        <f>IF(19&lt;=$G33, ($G33-19)*$N33, "")</f>
        <v/>
      </c>
      <c r="GP33" s="9">
        <f>IF(20&lt;=$G33, GK33, "")</f>
        <v/>
      </c>
      <c r="GQ33" s="9">
        <f>IF(20&lt;=$G33, ROUND(GP33*$Q33, 2), "")</f>
        <v/>
      </c>
      <c r="GR33" s="9">
        <f>IF(20&lt;=$G33, $N33, "")</f>
        <v/>
      </c>
      <c r="GS33" s="9">
        <f>IF(20&lt;=$G33, GR33-GQ33, "")</f>
        <v/>
      </c>
      <c r="GT33" s="9">
        <f>IF(20&lt;=$G33, GP33-GS33, "")</f>
        <v/>
      </c>
      <c r="GU33" s="9">
        <f>IF(20&lt;=$G33, ROUND(GM33*$Q33, 2), "")</f>
        <v/>
      </c>
      <c r="GV33" s="9">
        <f>IF(20&lt;=$G33, GM33+GU33, "")</f>
        <v/>
      </c>
      <c r="GW33" s="9">
        <f>IF(20&lt;=$G33, GQ33+GU33, "")</f>
        <v/>
      </c>
      <c r="GX33" s="9">
        <f>IF(20&lt;=$G33, ($G33-20)*$N33, "")</f>
        <v/>
      </c>
      <c r="GY33" s="9">
        <f>IF(21&lt;=$G33, GT33, "")</f>
        <v/>
      </c>
      <c r="GZ33" s="9">
        <f>IF(21&lt;=$G33, ROUND(GY33*$Q33, 2), "")</f>
        <v/>
      </c>
      <c r="HA33" s="9">
        <f>IF(21&lt;=$G33, $N33, "")</f>
        <v/>
      </c>
      <c r="HB33" s="9">
        <f>IF(21&lt;=$G33, HA33-GZ33, "")</f>
        <v/>
      </c>
      <c r="HC33" s="9">
        <f>IF(21&lt;=$G33, GY33-HB33, "")</f>
        <v/>
      </c>
      <c r="HD33" s="9">
        <f>IF(21&lt;=$G33, ROUND(GV33*$Q33, 2), "")</f>
        <v/>
      </c>
      <c r="HE33" s="9">
        <f>IF(21&lt;=$G33, GV33+HD33, "")</f>
        <v/>
      </c>
      <c r="HF33" s="9">
        <f>IF(21&lt;=$G33, GZ33+HD33, "")</f>
        <v/>
      </c>
      <c r="HG33" s="9">
        <f>IF(21&lt;=$G33, ($G33-21)*$N33, "")</f>
        <v/>
      </c>
      <c r="HH33" s="9">
        <f>IF(22&lt;=$G33, HC33, "")</f>
        <v/>
      </c>
      <c r="HI33" s="9">
        <f>IF(22&lt;=$G33, ROUND(HH33*$Q33, 2), "")</f>
        <v/>
      </c>
      <c r="HJ33" s="9">
        <f>IF(22&lt;=$G33, $N33, "")</f>
        <v/>
      </c>
      <c r="HK33" s="9">
        <f>IF(22&lt;=$G33, HJ33-HI33, "")</f>
        <v/>
      </c>
      <c r="HL33" s="9">
        <f>IF(22&lt;=$G33, HH33-HK33, "")</f>
        <v/>
      </c>
      <c r="HM33" s="9">
        <f>IF(22&lt;=$G33, ROUND(HE33*$Q33, 2), "")</f>
        <v/>
      </c>
      <c r="HN33" s="9">
        <f>IF(22&lt;=$G33, HE33+HM33, "")</f>
        <v/>
      </c>
      <c r="HO33" s="9">
        <f>IF(22&lt;=$G33, HI33+HM33, "")</f>
        <v/>
      </c>
      <c r="HP33" s="9">
        <f>IF(22&lt;=$G33, ($G33-22)*$N33, "")</f>
        <v/>
      </c>
      <c r="HQ33" s="9">
        <f>IF(23&lt;=$G33, HL33, "")</f>
        <v/>
      </c>
      <c r="HR33" s="9">
        <f>IF(23&lt;=$G33, ROUND(HQ33*$Q33, 2), "")</f>
        <v/>
      </c>
      <c r="HS33" s="9">
        <f>IF(23&lt;=$G33, $N33, "")</f>
        <v/>
      </c>
      <c r="HT33" s="9">
        <f>IF(23&lt;=$G33, HS33-HR33, "")</f>
        <v/>
      </c>
      <c r="HU33" s="9">
        <f>IF(23&lt;=$G33, HQ33-HT33, "")</f>
        <v/>
      </c>
      <c r="HV33" s="9">
        <f>IF(23&lt;=$G33, ROUND(HN33*$Q33, 2), "")</f>
        <v/>
      </c>
      <c r="HW33" s="9">
        <f>IF(23&lt;=$G33, HN33+HV33, "")</f>
        <v/>
      </c>
      <c r="HX33" s="9">
        <f>IF(23&lt;=$G33, HR33+HV33, "")</f>
        <v/>
      </c>
      <c r="HY33" s="9">
        <f>IF(23&lt;=$G33, ($G33-23)*$N33, "")</f>
        <v/>
      </c>
      <c r="HZ33" s="9">
        <f>IF(24&lt;=$G33, HU33, "")</f>
        <v/>
      </c>
      <c r="IA33" s="9">
        <f>IF(24&lt;=$G33, ROUND(HZ33*$Q33, 2), "")</f>
        <v/>
      </c>
      <c r="IB33" s="9">
        <f>IF(24&lt;=$G33, $N33, "")</f>
        <v/>
      </c>
      <c r="IC33" s="9">
        <f>IF(24&lt;=$G33, IB33-IA33, "")</f>
        <v/>
      </c>
      <c r="ID33" s="9">
        <f>IF(24&lt;=$G33, HZ33-IC33, "")</f>
        <v/>
      </c>
      <c r="IE33" s="9">
        <f>IF(24&lt;=$G33, ROUND(HW33*$Q33, 2), "")</f>
        <v/>
      </c>
      <c r="IF33" s="9">
        <f>IF(24&lt;=$G33, HW33+IE33, "")</f>
        <v/>
      </c>
      <c r="IG33" s="9">
        <f>IF(24&lt;=$G33, IA33+IE33, "")</f>
        <v/>
      </c>
      <c r="IH33" s="9">
        <f>IF(24&lt;=$G33, ($G33-24)*$N33, "")</f>
        <v/>
      </c>
      <c r="II33" s="9">
        <f>IF(25&lt;=$G33, ID33, "")</f>
        <v/>
      </c>
      <c r="IJ33" s="9">
        <f>IF(25&lt;=$G33, ROUND(II33*$Q33, 2), "")</f>
        <v/>
      </c>
      <c r="IK33" s="9">
        <f>IF(25&lt;=$G33, $N33, "")</f>
        <v/>
      </c>
      <c r="IL33" s="9">
        <f>IF(25&lt;=$G33, IK33-IJ33, "")</f>
        <v/>
      </c>
      <c r="IM33" s="9">
        <f>IF(25&lt;=$G33, II33-IL33, "")</f>
        <v/>
      </c>
      <c r="IN33" s="9">
        <f>IF(25&lt;=$G33, ROUND(IF33*$Q33, 2), "")</f>
        <v/>
      </c>
      <c r="IO33" s="9">
        <f>IF(25&lt;=$G33, IF33+IN33, "")</f>
        <v/>
      </c>
      <c r="IP33" s="9">
        <f>IF(25&lt;=$G33, IJ33+IN33, "")</f>
        <v/>
      </c>
      <c r="IQ33" s="9">
        <f>IF(25&lt;=$G33, ($G33-25)*$N33, "")</f>
        <v/>
      </c>
      <c r="IR33" s="9">
        <f>IF(26&lt;=$G33, IM33, "")</f>
        <v/>
      </c>
      <c r="IS33" s="9">
        <f>IF(26&lt;=$G33, ROUND(IR33*$Q33, 2), "")</f>
        <v/>
      </c>
      <c r="IT33" s="9">
        <f>IF(26&lt;=$G33, $N33, "")</f>
        <v/>
      </c>
      <c r="IU33" s="9">
        <f>IF(26&lt;=$G33, IT33-IS33, "")</f>
        <v/>
      </c>
      <c r="IV33" s="9">
        <f>IF(26&lt;=$G33, IR33-IU33, "")</f>
        <v/>
      </c>
      <c r="IW33" s="9">
        <f>IF(26&lt;=$G33, ROUND(IO33*$Q33, 2), "")</f>
        <v/>
      </c>
      <c r="IX33" s="9">
        <f>IF(26&lt;=$G33, IO33+IW33, "")</f>
        <v/>
      </c>
      <c r="IY33" s="9">
        <f>IF(26&lt;=$G33, IS33+IW33, "")</f>
        <v/>
      </c>
      <c r="IZ33" s="9">
        <f>IF(26&lt;=$G33, ($G33-26)*$N33, "")</f>
        <v/>
      </c>
      <c r="JA33" s="9">
        <f>IF(27&lt;=$G33, IV33, "")</f>
        <v/>
      </c>
      <c r="JB33" s="9">
        <f>IF(27&lt;=$G33, ROUND(JA33*$Q33, 2), "")</f>
        <v/>
      </c>
      <c r="JC33" s="9">
        <f>IF(27&lt;=$G33, $N33, "")</f>
        <v/>
      </c>
      <c r="JD33" s="9">
        <f>IF(27&lt;=$G33, JC33-JB33, "")</f>
        <v/>
      </c>
      <c r="JE33" s="9">
        <f>IF(27&lt;=$G33, JA33-JD33, "")</f>
        <v/>
      </c>
      <c r="JF33" s="9">
        <f>IF(27&lt;=$G33, ROUND(IX33*$Q33, 2), "")</f>
        <v/>
      </c>
      <c r="JG33" s="9">
        <f>IF(27&lt;=$G33, IX33+JF33, "")</f>
        <v/>
      </c>
      <c r="JH33" s="9">
        <f>IF(27&lt;=$G33, JB33+JF33, "")</f>
        <v/>
      </c>
      <c r="JI33" s="9">
        <f>IF(27&lt;=$G33, ($G33-27)*$N33, "")</f>
        <v/>
      </c>
      <c r="JJ33" s="9">
        <f>IF(28&lt;=$G33, JE33, "")</f>
        <v/>
      </c>
      <c r="JK33" s="9">
        <f>IF(28&lt;=$G33, ROUND(JJ33*$Q33, 2), "")</f>
        <v/>
      </c>
      <c r="JL33" s="9">
        <f>IF(28&lt;=$G33, $N33, "")</f>
        <v/>
      </c>
      <c r="JM33" s="9">
        <f>IF(28&lt;=$G33, JL33-JK33, "")</f>
        <v/>
      </c>
      <c r="JN33" s="9">
        <f>IF(28&lt;=$G33, JJ33-JM33, "")</f>
        <v/>
      </c>
      <c r="JO33" s="9">
        <f>IF(28&lt;=$G33, ROUND(JG33*$Q33, 2), "")</f>
        <v/>
      </c>
      <c r="JP33" s="9">
        <f>IF(28&lt;=$G33, JG33+JO33, "")</f>
        <v/>
      </c>
      <c r="JQ33" s="9">
        <f>IF(28&lt;=$G33, JK33+JO33, "")</f>
        <v/>
      </c>
      <c r="JR33" s="9">
        <f>IF(28&lt;=$G33, ($G33-28)*$N33, "")</f>
        <v/>
      </c>
      <c r="JS33" s="9">
        <f>IF(29&lt;=$G33, JN33, "")</f>
        <v/>
      </c>
      <c r="JT33" s="9">
        <f>IF(29&lt;=$G33, ROUND(JS33*$Q33, 2), "")</f>
        <v/>
      </c>
      <c r="JU33" s="9">
        <f>IF(29&lt;=$G33, $N33, "")</f>
        <v/>
      </c>
      <c r="JV33" s="9">
        <f>IF(29&lt;=$G33, JU33-JT33, "")</f>
        <v/>
      </c>
      <c r="JW33" s="9">
        <f>IF(29&lt;=$G33, JS33-JV33, "")</f>
        <v/>
      </c>
      <c r="JX33" s="9">
        <f>IF(29&lt;=$G33, ROUND(JP33*$Q33, 2), "")</f>
        <v/>
      </c>
      <c r="JY33" s="9">
        <f>IF(29&lt;=$G33, JP33+JX33, "")</f>
        <v/>
      </c>
      <c r="JZ33" s="9">
        <f>IF(29&lt;=$G33, JT33+JX33, "")</f>
        <v/>
      </c>
      <c r="KA33" s="9">
        <f>IF(29&lt;=$G33, ($G33-29)*$N33, "")</f>
        <v/>
      </c>
      <c r="KB33" s="9">
        <f>IF(30&lt;=$G33, JW33, "")</f>
        <v/>
      </c>
      <c r="KC33" s="9">
        <f>IF(30&lt;=$G33, ROUND(KB33*$Q33, 2), "")</f>
        <v/>
      </c>
      <c r="KD33" s="9">
        <f>IF(30&lt;=$G33, $N33, "")</f>
        <v/>
      </c>
      <c r="KE33" s="9">
        <f>IF(30&lt;=$G33, KD33-KC33, "")</f>
        <v/>
      </c>
      <c r="KF33" s="9">
        <f>IF(30&lt;=$G33, KB33-KE33, "")</f>
        <v/>
      </c>
      <c r="KG33" s="9">
        <f>IF(30&lt;=$G33, ROUND(JY33*$Q33, 2), "")</f>
        <v/>
      </c>
      <c r="KH33" s="9">
        <f>IF(30&lt;=$G33, JY33+KG33, "")</f>
        <v/>
      </c>
      <c r="KI33" s="9">
        <f>IF(30&lt;=$G33, KC33+KG33, "")</f>
        <v/>
      </c>
      <c r="KJ33" s="9">
        <f>IF(30&lt;=$G33, ($G33-30)*$N33, "")</f>
        <v/>
      </c>
      <c r="KK33" s="9">
        <f>IF(31&lt;=$G33, KF33, "")</f>
        <v/>
      </c>
      <c r="KL33" s="9">
        <f>IF(31&lt;=$G33, ROUND(KK33*$Q33, 2), "")</f>
        <v/>
      </c>
      <c r="KM33" s="9">
        <f>IF(31&lt;=$G33, $N33, "")</f>
        <v/>
      </c>
      <c r="KN33" s="9">
        <f>IF(31&lt;=$G33, KM33-KL33, "")</f>
        <v/>
      </c>
      <c r="KO33" s="9">
        <f>IF(31&lt;=$G33, KK33-KN33, "")</f>
        <v/>
      </c>
      <c r="KP33" s="9">
        <f>IF(31&lt;=$G33, ROUND(KH33*$Q33, 2), "")</f>
        <v/>
      </c>
      <c r="KQ33" s="9">
        <f>IF(31&lt;=$G33, KH33+KP33, "")</f>
        <v/>
      </c>
      <c r="KR33" s="9">
        <f>IF(31&lt;=$G33, KL33+KP33, "")</f>
        <v/>
      </c>
      <c r="KS33" s="9">
        <f>IF(31&lt;=$G33, ($G33-31)*$N33, "")</f>
        <v/>
      </c>
      <c r="KT33" s="9">
        <f>IF(32&lt;=$G33, KO33, "")</f>
        <v/>
      </c>
      <c r="KU33" s="9">
        <f>IF(32&lt;=$G33, ROUND(KT33*$Q33, 2), "")</f>
        <v/>
      </c>
      <c r="KV33" s="9">
        <f>IF(32&lt;=$G33, $N33, "")</f>
        <v/>
      </c>
      <c r="KW33" s="9">
        <f>IF(32&lt;=$G33, KV33-KU33, "")</f>
        <v/>
      </c>
      <c r="KX33" s="9">
        <f>IF(32&lt;=$G33, KT33-KW33, "")</f>
        <v/>
      </c>
      <c r="KY33" s="9">
        <f>IF(32&lt;=$G33, ROUND(KQ33*$Q33, 2), "")</f>
        <v/>
      </c>
      <c r="KZ33" s="9">
        <f>IF(32&lt;=$G33, KQ33+KY33, "")</f>
        <v/>
      </c>
      <c r="LA33" s="9">
        <f>IF(32&lt;=$G33, KU33+KY33, "")</f>
        <v/>
      </c>
      <c r="LB33" s="9">
        <f>IF(32&lt;=$G33, ($G33-32)*$N33, "")</f>
        <v/>
      </c>
      <c r="LC33" s="9">
        <f>IF(33&lt;=$G33, KX33, "")</f>
        <v/>
      </c>
      <c r="LD33" s="9">
        <f>IF(33&lt;=$G33, ROUND(LC33*$Q33, 2), "")</f>
        <v/>
      </c>
      <c r="LE33" s="9">
        <f>IF(33&lt;=$G33, $N33, "")</f>
        <v/>
      </c>
      <c r="LF33" s="9">
        <f>IF(33&lt;=$G33, LE33-LD33, "")</f>
        <v/>
      </c>
      <c r="LG33" s="9">
        <f>IF(33&lt;=$G33, LC33-LF33, "")</f>
        <v/>
      </c>
      <c r="LH33" s="9">
        <f>IF(33&lt;=$G33, ROUND(KZ33*$Q33, 2), "")</f>
        <v/>
      </c>
      <c r="LI33" s="9">
        <f>IF(33&lt;=$G33, KZ33+LH33, "")</f>
        <v/>
      </c>
      <c r="LJ33" s="9">
        <f>IF(33&lt;=$G33, LD33+LH33, "")</f>
        <v/>
      </c>
      <c r="LK33" s="9">
        <f>IF(33&lt;=$G33, ($G33-33)*$N33, "")</f>
        <v/>
      </c>
      <c r="LL33" s="9">
        <f>IF(34&lt;=$G33, LG33, "")</f>
        <v/>
      </c>
      <c r="LM33" s="9">
        <f>IF(34&lt;=$G33, ROUND(LL33*$Q33, 2), "")</f>
        <v/>
      </c>
      <c r="LN33" s="9">
        <f>IF(34&lt;=$G33, $N33, "")</f>
        <v/>
      </c>
      <c r="LO33" s="9">
        <f>IF(34&lt;=$G33, LN33-LM33, "")</f>
        <v/>
      </c>
      <c r="LP33" s="9">
        <f>IF(34&lt;=$G33, LL33-LO33, "")</f>
        <v/>
      </c>
      <c r="LQ33" s="9">
        <f>IF(34&lt;=$G33, ROUND(LI33*$Q33, 2), "")</f>
        <v/>
      </c>
      <c r="LR33" s="9">
        <f>IF(34&lt;=$G33, LI33+LQ33, "")</f>
        <v/>
      </c>
      <c r="LS33" s="9">
        <f>IF(34&lt;=$G33, LM33+LQ33, "")</f>
        <v/>
      </c>
      <c r="LT33" s="9">
        <f>IF(34&lt;=$G33, ($G33-34)*$N33, "")</f>
        <v/>
      </c>
      <c r="LU33" s="9">
        <f>IF(35&lt;=$G33, LP33, "")</f>
        <v/>
      </c>
      <c r="LV33" s="9">
        <f>IF(35&lt;=$G33, ROUND(LU33*$Q33, 2), "")</f>
        <v/>
      </c>
      <c r="LW33" s="9">
        <f>IF(35&lt;=$G33, $N33, "")</f>
        <v/>
      </c>
      <c r="LX33" s="9">
        <f>IF(35&lt;=$G33, LW33-LV33, "")</f>
        <v/>
      </c>
      <c r="LY33" s="9">
        <f>IF(35&lt;=$G33, LU33-LX33, "")</f>
        <v/>
      </c>
      <c r="LZ33" s="9">
        <f>IF(35&lt;=$G33, ROUND(LR33*$Q33, 2), "")</f>
        <v/>
      </c>
      <c r="MA33" s="9">
        <f>IF(35&lt;=$G33, LR33+LZ33, "")</f>
        <v/>
      </c>
      <c r="MB33" s="9">
        <f>IF(35&lt;=$G33, LV33+LZ33, "")</f>
        <v/>
      </c>
      <c r="MC33" s="9">
        <f>IF(35&lt;=$G33, ($G33-35)*$N33, "")</f>
        <v/>
      </c>
      <c r="MD33" s="9">
        <f>IF(36&lt;=$G33, LY33, "")</f>
        <v/>
      </c>
      <c r="ME33" s="9">
        <f>IF(36&lt;=$G33, ROUND(MD33*$Q33, 2), "")</f>
        <v/>
      </c>
      <c r="MF33" s="9">
        <f>IF(36&lt;=$G33, $N33, "")</f>
        <v/>
      </c>
      <c r="MG33" s="9">
        <f>IF(36&lt;=$G33, MF33-ME33, "")</f>
        <v/>
      </c>
      <c r="MH33" s="9">
        <f>IF(36&lt;=$G33, MD33-MG33, "")</f>
        <v/>
      </c>
      <c r="MI33" s="9">
        <f>IF(36&lt;=$G33, ROUND(MA33*$Q33, 2), "")</f>
        <v/>
      </c>
      <c r="MJ33" s="9">
        <f>IF(36&lt;=$G33, MA33+MI33, "")</f>
        <v/>
      </c>
      <c r="MK33" s="9">
        <f>IF(36&lt;=$G33, ME33+MI33, "")</f>
        <v/>
      </c>
      <c r="ML33" s="9">
        <f>IF(36&lt;=$G33, ($G33-36)*$N33, "")</f>
        <v/>
      </c>
      <c r="MM33" s="9">
        <f>IF(37&lt;=$G33, MH33, "")</f>
        <v/>
      </c>
      <c r="MN33" s="9">
        <f>IF(37&lt;=$G33, ROUND(MM33*$Q33, 2), "")</f>
        <v/>
      </c>
      <c r="MO33" s="9">
        <f>IF(37&lt;=$G33, $N33, "")</f>
        <v/>
      </c>
      <c r="MP33" s="9">
        <f>IF(37&lt;=$G33, MO33-MN33, "")</f>
        <v/>
      </c>
      <c r="MQ33" s="9">
        <f>IF(37&lt;=$G33, MM33-MP33, "")</f>
        <v/>
      </c>
      <c r="MR33" s="9">
        <f>IF(37&lt;=$G33, ROUND(MJ33*$Q33, 2), "")</f>
        <v/>
      </c>
      <c r="MS33" s="9">
        <f>IF(37&lt;=$G33, MJ33+MR33, "")</f>
        <v/>
      </c>
      <c r="MT33" s="9">
        <f>IF(37&lt;=$G33, MN33+MR33, "")</f>
        <v/>
      </c>
      <c r="MU33" s="9">
        <f>IF(37&lt;=$G33, ($G33-37)*$N33, "")</f>
        <v/>
      </c>
      <c r="MV33" s="9">
        <f>IF(38&lt;=$G33, MQ33, "")</f>
        <v/>
      </c>
      <c r="MW33" s="9">
        <f>IF(38&lt;=$G33, ROUND(MV33*$Q33, 2), "")</f>
        <v/>
      </c>
      <c r="MX33" s="9">
        <f>IF(38&lt;=$G33, $N33, "")</f>
        <v/>
      </c>
      <c r="MY33" s="9">
        <f>IF(38&lt;=$G33, MX33-MW33, "")</f>
        <v/>
      </c>
      <c r="MZ33" s="9">
        <f>IF(38&lt;=$G33, MV33-MY33, "")</f>
        <v/>
      </c>
      <c r="NA33" s="9">
        <f>IF(38&lt;=$G33, ROUND(MS33*$Q33, 2), "")</f>
        <v/>
      </c>
      <c r="NB33" s="9">
        <f>IF(38&lt;=$G33, MS33+NA33, "")</f>
        <v/>
      </c>
      <c r="NC33" s="9">
        <f>IF(38&lt;=$G33, MW33+NA33, "")</f>
        <v/>
      </c>
      <c r="ND33" s="9">
        <f>IF(38&lt;=$G33, ($G33-38)*$N33, "")</f>
        <v/>
      </c>
      <c r="NE33" s="9">
        <f>IF(39&lt;=$G33, MZ33, "")</f>
        <v/>
      </c>
      <c r="NF33" s="9">
        <f>IF(39&lt;=$G33, ROUND(NE33*$Q33, 2), "")</f>
        <v/>
      </c>
      <c r="NG33" s="9">
        <f>IF(39&lt;=$G33, $N33, "")</f>
        <v/>
      </c>
      <c r="NH33" s="9">
        <f>IF(39&lt;=$G33, NG33-NF33, "")</f>
        <v/>
      </c>
      <c r="NI33" s="9">
        <f>IF(39&lt;=$G33, NE33-NH33, "")</f>
        <v/>
      </c>
      <c r="NJ33" s="9">
        <f>IF(39&lt;=$G33, ROUND(NB33*$Q33, 2), "")</f>
        <v/>
      </c>
      <c r="NK33" s="9">
        <f>IF(39&lt;=$G33, NB33+NJ33, "")</f>
        <v/>
      </c>
      <c r="NL33" s="9">
        <f>IF(39&lt;=$G33, NF33+NJ33, "")</f>
        <v/>
      </c>
      <c r="NM33" s="9">
        <f>IF(39&lt;=$G33, ($G33-39)*$N33, "")</f>
        <v/>
      </c>
      <c r="NN33" s="9">
        <f>IF(40&lt;=$G33, NI33, "")</f>
        <v/>
      </c>
      <c r="NO33" s="9">
        <f>IF(40&lt;=$G33, ROUND(NN33*$Q33, 2), "")</f>
        <v/>
      </c>
      <c r="NP33" s="9">
        <f>IF(40&lt;=$G33, $N33, "")</f>
        <v/>
      </c>
      <c r="NQ33" s="9">
        <f>IF(40&lt;=$G33, NP33-NO33, "")</f>
        <v/>
      </c>
      <c r="NR33" s="9">
        <f>IF(40&lt;=$G33, NN33-NQ33, "")</f>
        <v/>
      </c>
      <c r="NS33" s="9">
        <f>IF(40&lt;=$G33, ROUND(NK33*$Q33, 2), "")</f>
        <v/>
      </c>
      <c r="NT33" s="9">
        <f>IF(40&lt;=$G33, NK33+NS33, "")</f>
        <v/>
      </c>
      <c r="NU33" s="9">
        <f>IF(40&lt;=$G33, NO33+NS33, "")</f>
        <v/>
      </c>
      <c r="NV33" s="9">
        <f>IF(40&lt;=$G33, ($G33-40)*$N33, "")</f>
        <v/>
      </c>
      <c r="NW33" s="9">
        <f>IF(41&lt;=$G33, NR33, "")</f>
        <v/>
      </c>
      <c r="NX33" s="9">
        <f>IF(41&lt;=$G33, ROUND(NW33*$Q33, 2), "")</f>
        <v/>
      </c>
      <c r="NY33" s="9">
        <f>IF(41&lt;=$G33, $N33, "")</f>
        <v/>
      </c>
      <c r="NZ33" s="9">
        <f>IF(41&lt;=$G33, NY33-NX33, "")</f>
        <v/>
      </c>
      <c r="OA33" s="9">
        <f>IF(41&lt;=$G33, NW33-NZ33, "")</f>
        <v/>
      </c>
      <c r="OB33" s="9">
        <f>IF(41&lt;=$G33, ROUND(NT33*$Q33, 2), "")</f>
        <v/>
      </c>
      <c r="OC33" s="9">
        <f>IF(41&lt;=$G33, NT33+OB33, "")</f>
        <v/>
      </c>
      <c r="OD33" s="9">
        <f>IF(41&lt;=$G33, NX33+OB33, "")</f>
        <v/>
      </c>
      <c r="OE33" s="9">
        <f>IF(41&lt;=$G33, ($G33-41)*$N33, "")</f>
        <v/>
      </c>
      <c r="OF33" s="9">
        <f>IF(42&lt;=$G33, OA33, "")</f>
        <v/>
      </c>
      <c r="OG33" s="9">
        <f>IF(42&lt;=$G33, ROUND(OF33*$Q33, 2), "")</f>
        <v/>
      </c>
      <c r="OH33" s="9">
        <f>IF(42&lt;=$G33, $N33, "")</f>
        <v/>
      </c>
      <c r="OI33" s="9">
        <f>IF(42&lt;=$G33, OH33-OG33, "")</f>
        <v/>
      </c>
      <c r="OJ33" s="9">
        <f>IF(42&lt;=$G33, OF33-OI33, "")</f>
        <v/>
      </c>
      <c r="OK33" s="9">
        <f>IF(42&lt;=$G33, ROUND(OC33*$Q33, 2), "")</f>
        <v/>
      </c>
      <c r="OL33" s="9">
        <f>IF(42&lt;=$G33, OC33+OK33, "")</f>
        <v/>
      </c>
      <c r="OM33" s="9">
        <f>IF(42&lt;=$G33, OG33+OK33, "")</f>
        <v/>
      </c>
      <c r="ON33" s="9">
        <f>IF(42&lt;=$G33, ($G33-42)*$N33, "")</f>
        <v/>
      </c>
      <c r="OO33" s="9">
        <f>IF(43&lt;=$G33, OJ33, "")</f>
        <v/>
      </c>
      <c r="OP33" s="9">
        <f>IF(43&lt;=$G33, ROUND(OO33*$Q33, 2), "")</f>
        <v/>
      </c>
      <c r="OQ33" s="9">
        <f>IF(43&lt;=$G33, $N33, "")</f>
        <v/>
      </c>
      <c r="OR33" s="9">
        <f>IF(43&lt;=$G33, OQ33-OP33, "")</f>
        <v/>
      </c>
      <c r="OS33" s="9">
        <f>IF(43&lt;=$G33, OO33-OR33, "")</f>
        <v/>
      </c>
      <c r="OT33" s="9">
        <f>IF(43&lt;=$G33, ROUND(OL33*$Q33, 2), "")</f>
        <v/>
      </c>
      <c r="OU33" s="9">
        <f>IF(43&lt;=$G33, OL33+OT33, "")</f>
        <v/>
      </c>
      <c r="OV33" s="9">
        <f>IF(43&lt;=$G33, OP33+OT33, "")</f>
        <v/>
      </c>
      <c r="OW33" s="9">
        <f>IF(43&lt;=$G33, ($G33-43)*$N33, "")</f>
        <v/>
      </c>
      <c r="OX33" s="9">
        <f>IF(44&lt;=$G33, OS33, "")</f>
        <v/>
      </c>
      <c r="OY33" s="9">
        <f>IF(44&lt;=$G33, ROUND(OX33*$Q33, 2), "")</f>
        <v/>
      </c>
      <c r="OZ33" s="9">
        <f>IF(44&lt;=$G33, $N33, "")</f>
        <v/>
      </c>
      <c r="PA33" s="9">
        <f>IF(44&lt;=$G33, OZ33-OY33, "")</f>
        <v/>
      </c>
      <c r="PB33" s="9">
        <f>IF(44&lt;=$G33, OX33-PA33, "")</f>
        <v/>
      </c>
      <c r="PC33" s="9">
        <f>IF(44&lt;=$G33, ROUND(OU33*$Q33, 2), "")</f>
        <v/>
      </c>
      <c r="PD33" s="9">
        <f>IF(44&lt;=$G33, OU33+PC33, "")</f>
        <v/>
      </c>
      <c r="PE33" s="9">
        <f>IF(44&lt;=$G33, OY33+PC33, "")</f>
        <v/>
      </c>
      <c r="PF33" s="9">
        <f>IF(44&lt;=$G33, ($G33-44)*$N33, "")</f>
        <v/>
      </c>
      <c r="PG33" s="9">
        <f>IF(45&lt;=$G33, PB33, "")</f>
        <v/>
      </c>
      <c r="PH33" s="9">
        <f>IF(45&lt;=$G33, ROUND(PG33*$Q33, 2), "")</f>
        <v/>
      </c>
      <c r="PI33" s="9">
        <f>IF(45&lt;=$G33, $N33, "")</f>
        <v/>
      </c>
      <c r="PJ33" s="9">
        <f>IF(45&lt;=$G33, PI33-PH33, "")</f>
        <v/>
      </c>
      <c r="PK33" s="9">
        <f>IF(45&lt;=$G33, PG33-PJ33, "")</f>
        <v/>
      </c>
      <c r="PL33" s="9">
        <f>IF(45&lt;=$G33, ROUND(PD33*$Q33, 2), "")</f>
        <v/>
      </c>
      <c r="PM33" s="9">
        <f>IF(45&lt;=$G33, PD33+PL33, "")</f>
        <v/>
      </c>
      <c r="PN33" s="9">
        <f>IF(45&lt;=$G33, PH33+PL33, "")</f>
        <v/>
      </c>
      <c r="PO33" s="9">
        <f>IF(45&lt;=$G33, ($G33-45)*$N33, "")</f>
        <v/>
      </c>
      <c r="PP33" s="9">
        <f>IF(46&lt;=$G33, PK33, "")</f>
        <v/>
      </c>
      <c r="PQ33" s="9">
        <f>IF(46&lt;=$G33, ROUND(PP33*$Q33, 2), "")</f>
        <v/>
      </c>
      <c r="PR33" s="9">
        <f>IF(46&lt;=$G33, $N33, "")</f>
        <v/>
      </c>
      <c r="PS33" s="9">
        <f>IF(46&lt;=$G33, PR33-PQ33, "")</f>
        <v/>
      </c>
      <c r="PT33" s="9">
        <f>IF(46&lt;=$G33, PP33-PS33, "")</f>
        <v/>
      </c>
      <c r="PU33" s="9">
        <f>IF(46&lt;=$G33, ROUND(PM33*$Q33, 2), "")</f>
        <v/>
      </c>
      <c r="PV33" s="9">
        <f>IF(46&lt;=$G33, PM33+PU33, "")</f>
        <v/>
      </c>
      <c r="PW33" s="9">
        <f>IF(46&lt;=$G33, PQ33+PU33, "")</f>
        <v/>
      </c>
      <c r="PX33" s="9">
        <f>IF(46&lt;=$G33, ($G33-46)*$N33, "")</f>
        <v/>
      </c>
      <c r="PY33" s="9">
        <f>IF(47&lt;=$G33, PT33, "")</f>
        <v/>
      </c>
      <c r="PZ33" s="9">
        <f>IF(47&lt;=$G33, ROUND(PY33*$Q33, 2), "")</f>
        <v/>
      </c>
      <c r="QA33" s="9">
        <f>IF(47&lt;=$G33, $N33, "")</f>
        <v/>
      </c>
      <c r="QB33" s="9">
        <f>IF(47&lt;=$G33, QA33-PZ33, "")</f>
        <v/>
      </c>
      <c r="QC33" s="9">
        <f>IF(47&lt;=$G33, PY33-QB33, "")</f>
        <v/>
      </c>
      <c r="QD33" s="9">
        <f>IF(47&lt;=$G33, ROUND(PV33*$Q33, 2), "")</f>
        <v/>
      </c>
      <c r="QE33" s="9">
        <f>IF(47&lt;=$G33, PV33+QD33, "")</f>
        <v/>
      </c>
      <c r="QF33" s="9">
        <f>IF(47&lt;=$G33, PZ33+QD33, "")</f>
        <v/>
      </c>
      <c r="QG33" s="9">
        <f>IF(47&lt;=$G33, ($G33-47)*$N33, "")</f>
        <v/>
      </c>
      <c r="QH33" s="9">
        <f>IF(48&lt;=$G33, QC33, "")</f>
        <v/>
      </c>
      <c r="QI33" s="9">
        <f>IF(48&lt;=$G33, ROUND(QH33*$Q33, 2), "")</f>
        <v/>
      </c>
      <c r="QJ33" s="9">
        <f>IF(48&lt;=$G33, $N33, "")</f>
        <v/>
      </c>
      <c r="QK33" s="9">
        <f>IF(48&lt;=$G33, QJ33-QI33, "")</f>
        <v/>
      </c>
      <c r="QL33" s="9">
        <f>IF(48&lt;=$G33, QH33-QK33, "")</f>
        <v/>
      </c>
      <c r="QM33" s="9">
        <f>IF(48&lt;=$G33, ROUND(QE33*$Q33, 2), "")</f>
        <v/>
      </c>
      <c r="QN33" s="9">
        <f>IF(48&lt;=$G33, QE33+QM33, "")</f>
        <v/>
      </c>
      <c r="QO33" s="9">
        <f>IF(48&lt;=$G33, QI33+QM33, "")</f>
        <v/>
      </c>
      <c r="QP33" s="9">
        <f>IF(48&lt;=$G33, ($G33-48)*$N33, "")</f>
        <v/>
      </c>
    </row>
    <row r="34">
      <c r="A34" s="12" t="inlineStr">
        <is>
          <t>0552-0023</t>
        </is>
      </c>
      <c r="B34" s="13" t="inlineStr">
        <is>
          <t>Transportes y Maniobras Portuarias de Mexico Sa de Cv</t>
        </is>
      </c>
      <c r="C34" s="13" t="inlineStr">
        <is>
          <t>Iternational Lt</t>
        </is>
      </c>
      <c r="D34" s="12" t="inlineStr">
        <is>
          <t>ACTIVO</t>
        </is>
      </c>
      <c r="E34" s="12" t="inlineStr">
        <is>
          <t>2025-08-27</t>
        </is>
      </c>
      <c r="F34" s="12" t="inlineStr">
        <is>
          <t>2027-08-27</t>
        </is>
      </c>
      <c r="G34" s="14" t="n">
        <v>24</v>
      </c>
      <c r="H34" s="15" t="n">
        <v>1531034.48</v>
      </c>
      <c r="I34" s="16" t="n">
        <v>0.1</v>
      </c>
      <c r="J34" s="15">
        <f>ROUND(H34*I34, 2)</f>
        <v/>
      </c>
      <c r="K34" s="15">
        <f>ROUND(H34-J34, 2)</f>
        <v/>
      </c>
      <c r="L34" s="16" t="n">
        <v>0</v>
      </c>
      <c r="M34" s="15">
        <f>ROUND(H34*L34, 2)</f>
        <v/>
      </c>
      <c r="N34" s="15" t="n">
        <v>73125.64999999999</v>
      </c>
      <c r="O34" s="16" t="n">
        <v>0.1</v>
      </c>
      <c r="P34" s="15">
        <f>ROUND(H34*O34, 2)</f>
        <v/>
      </c>
      <c r="Q34" s="17" t="n">
        <v>0.02589337</v>
      </c>
      <c r="R34" s="17">
        <f>RATE(G34, -N34, K34, -P34)</f>
        <v/>
      </c>
      <c r="S34" s="17">
        <f>ROUND(Q34*12, 8)</f>
        <v/>
      </c>
      <c r="T34" s="17">
        <f>ROUND(((1+Q34)^12)-1, 8)</f>
        <v/>
      </c>
      <c r="U34" s="15">
        <f>ROUND(PV(Q34, G34, 0, -P34), 2)</f>
        <v/>
      </c>
      <c r="V34" s="15">
        <f>SUMIF($AA$4:$QP$4, "Interes_Leasing", AA34:QP34)</f>
        <v/>
      </c>
      <c r="W34" s="15">
        <f>SUMIF($AA$4:$QP$4, "Interes_Residual", AA34:QP34)</f>
        <v/>
      </c>
      <c r="X34" s="15">
        <f>ROUND(V34+W34, 2)</f>
        <v/>
      </c>
      <c r="Y34" s="15">
        <f>ROUND((N34*G34+P34+M34)-K34, 2)</f>
        <v/>
      </c>
      <c r="Z34" s="16">
        <f>ROUND(Y34/K34, 4)</f>
        <v/>
      </c>
      <c r="AA34" s="15">
        <f>IF(1&lt;=$G34, $K34, "")</f>
        <v/>
      </c>
      <c r="AB34" s="15">
        <f>IF(1&lt;=$G34, ROUND(AA34*$Q34, 2), "")</f>
        <v/>
      </c>
      <c r="AC34" s="15">
        <f>IF(1&lt;=$G34, $N34, "")</f>
        <v/>
      </c>
      <c r="AD34" s="15">
        <f>IF(1&lt;=$G34, AC34-AB34, "")</f>
        <v/>
      </c>
      <c r="AE34" s="15">
        <f>IF(1&lt;=$G34, AA34-AD34, "")</f>
        <v/>
      </c>
      <c r="AF34" s="15">
        <f>IF(1&lt;=$G34, ROUND($U34*$Q34, 2), "")</f>
        <v/>
      </c>
      <c r="AG34" s="15">
        <f>IF(1&lt;=$G34, $U34+AF34, "")</f>
        <v/>
      </c>
      <c r="AH34" s="15">
        <f>IF(1&lt;=$G34, AB34+AF34, "")</f>
        <v/>
      </c>
      <c r="AI34" s="15">
        <f>IF(1&lt;=$G34, ($G34-1)*$N34, "")</f>
        <v/>
      </c>
      <c r="AJ34" s="15">
        <f>IF(2&lt;=$G34, AE34, "")</f>
        <v/>
      </c>
      <c r="AK34" s="15">
        <f>IF(2&lt;=$G34, ROUND(AJ34*$Q34, 2), "")</f>
        <v/>
      </c>
      <c r="AL34" s="15">
        <f>IF(2&lt;=$G34, $N34, "")</f>
        <v/>
      </c>
      <c r="AM34" s="15">
        <f>IF(2&lt;=$G34, AL34-AK34, "")</f>
        <v/>
      </c>
      <c r="AN34" s="15">
        <f>IF(2&lt;=$G34, AJ34-AM34, "")</f>
        <v/>
      </c>
      <c r="AO34" s="15">
        <f>IF(2&lt;=$G34, ROUND(AG34*$Q34, 2), "")</f>
        <v/>
      </c>
      <c r="AP34" s="15">
        <f>IF(2&lt;=$G34, AG34+AO34, "")</f>
        <v/>
      </c>
      <c r="AQ34" s="15">
        <f>IF(2&lt;=$G34, AK34+AO34, "")</f>
        <v/>
      </c>
      <c r="AR34" s="15">
        <f>IF(2&lt;=$G34, ($G34-2)*$N34, "")</f>
        <v/>
      </c>
      <c r="AS34" s="15">
        <f>IF(3&lt;=$G34, AN34, "")</f>
        <v/>
      </c>
      <c r="AT34" s="15">
        <f>IF(3&lt;=$G34, ROUND(AS34*$Q34, 2), "")</f>
        <v/>
      </c>
      <c r="AU34" s="15">
        <f>IF(3&lt;=$G34, $N34, "")</f>
        <v/>
      </c>
      <c r="AV34" s="15">
        <f>IF(3&lt;=$G34, AU34-AT34, "")</f>
        <v/>
      </c>
      <c r="AW34" s="15">
        <f>IF(3&lt;=$G34, AS34-AV34, "")</f>
        <v/>
      </c>
      <c r="AX34" s="15">
        <f>IF(3&lt;=$G34, ROUND(AP34*$Q34, 2), "")</f>
        <v/>
      </c>
      <c r="AY34" s="15">
        <f>IF(3&lt;=$G34, AP34+AX34, "")</f>
        <v/>
      </c>
      <c r="AZ34" s="15">
        <f>IF(3&lt;=$G34, AT34+AX34, "")</f>
        <v/>
      </c>
      <c r="BA34" s="15">
        <f>IF(3&lt;=$G34, ($G34-3)*$N34, "")</f>
        <v/>
      </c>
      <c r="BB34" s="15">
        <f>IF(4&lt;=$G34, AW34, "")</f>
        <v/>
      </c>
      <c r="BC34" s="15">
        <f>IF(4&lt;=$G34, ROUND(BB34*$Q34, 2), "")</f>
        <v/>
      </c>
      <c r="BD34" s="15">
        <f>IF(4&lt;=$G34, $N34, "")</f>
        <v/>
      </c>
      <c r="BE34" s="15">
        <f>IF(4&lt;=$G34, BD34-BC34, "")</f>
        <v/>
      </c>
      <c r="BF34" s="15">
        <f>IF(4&lt;=$G34, BB34-BE34, "")</f>
        <v/>
      </c>
      <c r="BG34" s="15">
        <f>IF(4&lt;=$G34, ROUND(AY34*$Q34, 2), "")</f>
        <v/>
      </c>
      <c r="BH34" s="15">
        <f>IF(4&lt;=$G34, AY34+BG34, "")</f>
        <v/>
      </c>
      <c r="BI34" s="15">
        <f>IF(4&lt;=$G34, BC34+BG34, "")</f>
        <v/>
      </c>
      <c r="BJ34" s="15">
        <f>IF(4&lt;=$G34, ($G34-4)*$N34, "")</f>
        <v/>
      </c>
      <c r="BK34" s="15">
        <f>IF(5&lt;=$G34, BF34, "")</f>
        <v/>
      </c>
      <c r="BL34" s="15">
        <f>IF(5&lt;=$G34, ROUND(BK34*$Q34, 2), "")</f>
        <v/>
      </c>
      <c r="BM34" s="15">
        <f>IF(5&lt;=$G34, $N34, "")</f>
        <v/>
      </c>
      <c r="BN34" s="15">
        <f>IF(5&lt;=$G34, BM34-BL34, "")</f>
        <v/>
      </c>
      <c r="BO34" s="15">
        <f>IF(5&lt;=$G34, BK34-BN34, "")</f>
        <v/>
      </c>
      <c r="BP34" s="15">
        <f>IF(5&lt;=$G34, ROUND(BH34*$Q34, 2), "")</f>
        <v/>
      </c>
      <c r="BQ34" s="15">
        <f>IF(5&lt;=$G34, BH34+BP34, "")</f>
        <v/>
      </c>
      <c r="BR34" s="15">
        <f>IF(5&lt;=$G34, BL34+BP34, "")</f>
        <v/>
      </c>
      <c r="BS34" s="15">
        <f>IF(5&lt;=$G34, ($G34-5)*$N34, "")</f>
        <v/>
      </c>
      <c r="BT34" s="15">
        <f>IF(6&lt;=$G34, BO34, "")</f>
        <v/>
      </c>
      <c r="BU34" s="15">
        <f>IF(6&lt;=$G34, ROUND(BT34*$Q34, 2), "")</f>
        <v/>
      </c>
      <c r="BV34" s="15">
        <f>IF(6&lt;=$G34, $N34, "")</f>
        <v/>
      </c>
      <c r="BW34" s="15">
        <f>IF(6&lt;=$G34, BV34-BU34, "")</f>
        <v/>
      </c>
      <c r="BX34" s="15">
        <f>IF(6&lt;=$G34, BT34-BW34, "")</f>
        <v/>
      </c>
      <c r="BY34" s="15">
        <f>IF(6&lt;=$G34, ROUND(BQ34*$Q34, 2), "")</f>
        <v/>
      </c>
      <c r="BZ34" s="15">
        <f>IF(6&lt;=$G34, BQ34+BY34, "")</f>
        <v/>
      </c>
      <c r="CA34" s="15">
        <f>IF(6&lt;=$G34, BU34+BY34, "")</f>
        <v/>
      </c>
      <c r="CB34" s="15">
        <f>IF(6&lt;=$G34, ($G34-6)*$N34, "")</f>
        <v/>
      </c>
      <c r="CC34" s="15">
        <f>IF(7&lt;=$G34, BX34, "")</f>
        <v/>
      </c>
      <c r="CD34" s="15">
        <f>IF(7&lt;=$G34, ROUND(CC34*$Q34, 2), "")</f>
        <v/>
      </c>
      <c r="CE34" s="15">
        <f>IF(7&lt;=$G34, $N34, "")</f>
        <v/>
      </c>
      <c r="CF34" s="15">
        <f>IF(7&lt;=$G34, CE34-CD34, "")</f>
        <v/>
      </c>
      <c r="CG34" s="15">
        <f>IF(7&lt;=$G34, CC34-CF34, "")</f>
        <v/>
      </c>
      <c r="CH34" s="15">
        <f>IF(7&lt;=$G34, ROUND(BZ34*$Q34, 2), "")</f>
        <v/>
      </c>
      <c r="CI34" s="15">
        <f>IF(7&lt;=$G34, BZ34+CH34, "")</f>
        <v/>
      </c>
      <c r="CJ34" s="15">
        <f>IF(7&lt;=$G34, CD34+CH34, "")</f>
        <v/>
      </c>
      <c r="CK34" s="15">
        <f>IF(7&lt;=$G34, ($G34-7)*$N34, "")</f>
        <v/>
      </c>
      <c r="CL34" s="15">
        <f>IF(8&lt;=$G34, CG34, "")</f>
        <v/>
      </c>
      <c r="CM34" s="15">
        <f>IF(8&lt;=$G34, ROUND(CL34*$Q34, 2), "")</f>
        <v/>
      </c>
      <c r="CN34" s="15">
        <f>IF(8&lt;=$G34, $N34, "")</f>
        <v/>
      </c>
      <c r="CO34" s="15">
        <f>IF(8&lt;=$G34, CN34-CM34, "")</f>
        <v/>
      </c>
      <c r="CP34" s="15">
        <f>IF(8&lt;=$G34, CL34-CO34, "")</f>
        <v/>
      </c>
      <c r="CQ34" s="15">
        <f>IF(8&lt;=$G34, ROUND(CI34*$Q34, 2), "")</f>
        <v/>
      </c>
      <c r="CR34" s="15">
        <f>IF(8&lt;=$G34, CI34+CQ34, "")</f>
        <v/>
      </c>
      <c r="CS34" s="15">
        <f>IF(8&lt;=$G34, CM34+CQ34, "")</f>
        <v/>
      </c>
      <c r="CT34" s="15">
        <f>IF(8&lt;=$G34, ($G34-8)*$N34, "")</f>
        <v/>
      </c>
      <c r="CU34" s="15">
        <f>IF(9&lt;=$G34, CP34, "")</f>
        <v/>
      </c>
      <c r="CV34" s="15">
        <f>IF(9&lt;=$G34, ROUND(CU34*$Q34, 2), "")</f>
        <v/>
      </c>
      <c r="CW34" s="15">
        <f>IF(9&lt;=$G34, $N34, "")</f>
        <v/>
      </c>
      <c r="CX34" s="15">
        <f>IF(9&lt;=$G34, CW34-CV34, "")</f>
        <v/>
      </c>
      <c r="CY34" s="15">
        <f>IF(9&lt;=$G34, CU34-CX34, "")</f>
        <v/>
      </c>
      <c r="CZ34" s="15">
        <f>IF(9&lt;=$G34, ROUND(CR34*$Q34, 2), "")</f>
        <v/>
      </c>
      <c r="DA34" s="15">
        <f>IF(9&lt;=$G34, CR34+CZ34, "")</f>
        <v/>
      </c>
      <c r="DB34" s="15">
        <f>IF(9&lt;=$G34, CV34+CZ34, "")</f>
        <v/>
      </c>
      <c r="DC34" s="15">
        <f>IF(9&lt;=$G34, ($G34-9)*$N34, "")</f>
        <v/>
      </c>
      <c r="DD34" s="15">
        <f>IF(10&lt;=$G34, CY34, "")</f>
        <v/>
      </c>
      <c r="DE34" s="15">
        <f>IF(10&lt;=$G34, ROUND(DD34*$Q34, 2), "")</f>
        <v/>
      </c>
      <c r="DF34" s="15">
        <f>IF(10&lt;=$G34, $N34, "")</f>
        <v/>
      </c>
      <c r="DG34" s="15">
        <f>IF(10&lt;=$G34, DF34-DE34, "")</f>
        <v/>
      </c>
      <c r="DH34" s="15">
        <f>IF(10&lt;=$G34, DD34-DG34, "")</f>
        <v/>
      </c>
      <c r="DI34" s="15">
        <f>IF(10&lt;=$G34, ROUND(DA34*$Q34, 2), "")</f>
        <v/>
      </c>
      <c r="DJ34" s="15">
        <f>IF(10&lt;=$G34, DA34+DI34, "")</f>
        <v/>
      </c>
      <c r="DK34" s="15">
        <f>IF(10&lt;=$G34, DE34+DI34, "")</f>
        <v/>
      </c>
      <c r="DL34" s="15">
        <f>IF(10&lt;=$G34, ($G34-10)*$N34, "")</f>
        <v/>
      </c>
      <c r="DM34" s="15">
        <f>IF(11&lt;=$G34, DH34, "")</f>
        <v/>
      </c>
      <c r="DN34" s="15">
        <f>IF(11&lt;=$G34, ROUND(DM34*$Q34, 2), "")</f>
        <v/>
      </c>
      <c r="DO34" s="15">
        <f>IF(11&lt;=$G34, $N34, "")</f>
        <v/>
      </c>
      <c r="DP34" s="15">
        <f>IF(11&lt;=$G34, DO34-DN34, "")</f>
        <v/>
      </c>
      <c r="DQ34" s="15">
        <f>IF(11&lt;=$G34, DM34-DP34, "")</f>
        <v/>
      </c>
      <c r="DR34" s="15">
        <f>IF(11&lt;=$G34, ROUND(DJ34*$Q34, 2), "")</f>
        <v/>
      </c>
      <c r="DS34" s="15">
        <f>IF(11&lt;=$G34, DJ34+DR34, "")</f>
        <v/>
      </c>
      <c r="DT34" s="15">
        <f>IF(11&lt;=$G34, DN34+DR34, "")</f>
        <v/>
      </c>
      <c r="DU34" s="15">
        <f>IF(11&lt;=$G34, ($G34-11)*$N34, "")</f>
        <v/>
      </c>
      <c r="DV34" s="15">
        <f>IF(12&lt;=$G34, DQ34, "")</f>
        <v/>
      </c>
      <c r="DW34" s="15">
        <f>IF(12&lt;=$G34, ROUND(DV34*$Q34, 2), "")</f>
        <v/>
      </c>
      <c r="DX34" s="15">
        <f>IF(12&lt;=$G34, $N34, "")</f>
        <v/>
      </c>
      <c r="DY34" s="15">
        <f>IF(12&lt;=$G34, DX34-DW34, "")</f>
        <v/>
      </c>
      <c r="DZ34" s="15">
        <f>IF(12&lt;=$G34, DV34-DY34, "")</f>
        <v/>
      </c>
      <c r="EA34" s="15">
        <f>IF(12&lt;=$G34, ROUND(DS34*$Q34, 2), "")</f>
        <v/>
      </c>
      <c r="EB34" s="15">
        <f>IF(12&lt;=$G34, DS34+EA34, "")</f>
        <v/>
      </c>
      <c r="EC34" s="15">
        <f>IF(12&lt;=$G34, DW34+EA34, "")</f>
        <v/>
      </c>
      <c r="ED34" s="15">
        <f>IF(12&lt;=$G34, ($G34-12)*$N34, "")</f>
        <v/>
      </c>
      <c r="EE34" s="15">
        <f>IF(13&lt;=$G34, DZ34, "")</f>
        <v/>
      </c>
      <c r="EF34" s="15">
        <f>IF(13&lt;=$G34, ROUND(EE34*$Q34, 2), "")</f>
        <v/>
      </c>
      <c r="EG34" s="15">
        <f>IF(13&lt;=$G34, $N34, "")</f>
        <v/>
      </c>
      <c r="EH34" s="15">
        <f>IF(13&lt;=$G34, EG34-EF34, "")</f>
        <v/>
      </c>
      <c r="EI34" s="15">
        <f>IF(13&lt;=$G34, EE34-EH34, "")</f>
        <v/>
      </c>
      <c r="EJ34" s="15">
        <f>IF(13&lt;=$G34, ROUND(EB34*$Q34, 2), "")</f>
        <v/>
      </c>
      <c r="EK34" s="15">
        <f>IF(13&lt;=$G34, EB34+EJ34, "")</f>
        <v/>
      </c>
      <c r="EL34" s="15">
        <f>IF(13&lt;=$G34, EF34+EJ34, "")</f>
        <v/>
      </c>
      <c r="EM34" s="15">
        <f>IF(13&lt;=$G34, ($G34-13)*$N34, "")</f>
        <v/>
      </c>
      <c r="EN34" s="15">
        <f>IF(14&lt;=$G34, EI34, "")</f>
        <v/>
      </c>
      <c r="EO34" s="15">
        <f>IF(14&lt;=$G34, ROUND(EN34*$Q34, 2), "")</f>
        <v/>
      </c>
      <c r="EP34" s="15">
        <f>IF(14&lt;=$G34, $N34, "")</f>
        <v/>
      </c>
      <c r="EQ34" s="15">
        <f>IF(14&lt;=$G34, EP34-EO34, "")</f>
        <v/>
      </c>
      <c r="ER34" s="15">
        <f>IF(14&lt;=$G34, EN34-EQ34, "")</f>
        <v/>
      </c>
      <c r="ES34" s="15">
        <f>IF(14&lt;=$G34, ROUND(EK34*$Q34, 2), "")</f>
        <v/>
      </c>
      <c r="ET34" s="15">
        <f>IF(14&lt;=$G34, EK34+ES34, "")</f>
        <v/>
      </c>
      <c r="EU34" s="15">
        <f>IF(14&lt;=$G34, EO34+ES34, "")</f>
        <v/>
      </c>
      <c r="EV34" s="15">
        <f>IF(14&lt;=$G34, ($G34-14)*$N34, "")</f>
        <v/>
      </c>
      <c r="EW34" s="15">
        <f>IF(15&lt;=$G34, ER34, "")</f>
        <v/>
      </c>
      <c r="EX34" s="15">
        <f>IF(15&lt;=$G34, ROUND(EW34*$Q34, 2), "")</f>
        <v/>
      </c>
      <c r="EY34" s="15">
        <f>IF(15&lt;=$G34, $N34, "")</f>
        <v/>
      </c>
      <c r="EZ34" s="15">
        <f>IF(15&lt;=$G34, EY34-EX34, "")</f>
        <v/>
      </c>
      <c r="FA34" s="15">
        <f>IF(15&lt;=$G34, EW34-EZ34, "")</f>
        <v/>
      </c>
      <c r="FB34" s="15">
        <f>IF(15&lt;=$G34, ROUND(ET34*$Q34, 2), "")</f>
        <v/>
      </c>
      <c r="FC34" s="15">
        <f>IF(15&lt;=$G34, ET34+FB34, "")</f>
        <v/>
      </c>
      <c r="FD34" s="15">
        <f>IF(15&lt;=$G34, EX34+FB34, "")</f>
        <v/>
      </c>
      <c r="FE34" s="15">
        <f>IF(15&lt;=$G34, ($G34-15)*$N34, "")</f>
        <v/>
      </c>
      <c r="FF34" s="15">
        <f>IF(16&lt;=$G34, FA34, "")</f>
        <v/>
      </c>
      <c r="FG34" s="15">
        <f>IF(16&lt;=$G34, ROUND(FF34*$Q34, 2), "")</f>
        <v/>
      </c>
      <c r="FH34" s="15">
        <f>IF(16&lt;=$G34, $N34, "")</f>
        <v/>
      </c>
      <c r="FI34" s="15">
        <f>IF(16&lt;=$G34, FH34-FG34, "")</f>
        <v/>
      </c>
      <c r="FJ34" s="15">
        <f>IF(16&lt;=$G34, FF34-FI34, "")</f>
        <v/>
      </c>
      <c r="FK34" s="15">
        <f>IF(16&lt;=$G34, ROUND(FC34*$Q34, 2), "")</f>
        <v/>
      </c>
      <c r="FL34" s="15">
        <f>IF(16&lt;=$G34, FC34+FK34, "")</f>
        <v/>
      </c>
      <c r="FM34" s="15">
        <f>IF(16&lt;=$G34, FG34+FK34, "")</f>
        <v/>
      </c>
      <c r="FN34" s="15">
        <f>IF(16&lt;=$G34, ($G34-16)*$N34, "")</f>
        <v/>
      </c>
      <c r="FO34" s="15">
        <f>IF(17&lt;=$G34, FJ34, "")</f>
        <v/>
      </c>
      <c r="FP34" s="15">
        <f>IF(17&lt;=$G34, ROUND(FO34*$Q34, 2), "")</f>
        <v/>
      </c>
      <c r="FQ34" s="15">
        <f>IF(17&lt;=$G34, $N34, "")</f>
        <v/>
      </c>
      <c r="FR34" s="15">
        <f>IF(17&lt;=$G34, FQ34-FP34, "")</f>
        <v/>
      </c>
      <c r="FS34" s="15">
        <f>IF(17&lt;=$G34, FO34-FR34, "")</f>
        <v/>
      </c>
      <c r="FT34" s="15">
        <f>IF(17&lt;=$G34, ROUND(FL34*$Q34, 2), "")</f>
        <v/>
      </c>
      <c r="FU34" s="15">
        <f>IF(17&lt;=$G34, FL34+FT34, "")</f>
        <v/>
      </c>
      <c r="FV34" s="15">
        <f>IF(17&lt;=$G34, FP34+FT34, "")</f>
        <v/>
      </c>
      <c r="FW34" s="15">
        <f>IF(17&lt;=$G34, ($G34-17)*$N34, "")</f>
        <v/>
      </c>
      <c r="FX34" s="15">
        <f>IF(18&lt;=$G34, FS34, "")</f>
        <v/>
      </c>
      <c r="FY34" s="15">
        <f>IF(18&lt;=$G34, ROUND(FX34*$Q34, 2), "")</f>
        <v/>
      </c>
      <c r="FZ34" s="15">
        <f>IF(18&lt;=$G34, $N34, "")</f>
        <v/>
      </c>
      <c r="GA34" s="15">
        <f>IF(18&lt;=$G34, FZ34-FY34, "")</f>
        <v/>
      </c>
      <c r="GB34" s="15">
        <f>IF(18&lt;=$G34, FX34-GA34, "")</f>
        <v/>
      </c>
      <c r="GC34" s="15">
        <f>IF(18&lt;=$G34, ROUND(FU34*$Q34, 2), "")</f>
        <v/>
      </c>
      <c r="GD34" s="15">
        <f>IF(18&lt;=$G34, FU34+GC34, "")</f>
        <v/>
      </c>
      <c r="GE34" s="15">
        <f>IF(18&lt;=$G34, FY34+GC34, "")</f>
        <v/>
      </c>
      <c r="GF34" s="15">
        <f>IF(18&lt;=$G34, ($G34-18)*$N34, "")</f>
        <v/>
      </c>
      <c r="GG34" s="15">
        <f>IF(19&lt;=$G34, GB34, "")</f>
        <v/>
      </c>
      <c r="GH34" s="15">
        <f>IF(19&lt;=$G34, ROUND(GG34*$Q34, 2), "")</f>
        <v/>
      </c>
      <c r="GI34" s="15">
        <f>IF(19&lt;=$G34, $N34, "")</f>
        <v/>
      </c>
      <c r="GJ34" s="15">
        <f>IF(19&lt;=$G34, GI34-GH34, "")</f>
        <v/>
      </c>
      <c r="GK34" s="15">
        <f>IF(19&lt;=$G34, GG34-GJ34, "")</f>
        <v/>
      </c>
      <c r="GL34" s="15">
        <f>IF(19&lt;=$G34, ROUND(GD34*$Q34, 2), "")</f>
        <v/>
      </c>
      <c r="GM34" s="15">
        <f>IF(19&lt;=$G34, GD34+GL34, "")</f>
        <v/>
      </c>
      <c r="GN34" s="15">
        <f>IF(19&lt;=$G34, GH34+GL34, "")</f>
        <v/>
      </c>
      <c r="GO34" s="15">
        <f>IF(19&lt;=$G34, ($G34-19)*$N34, "")</f>
        <v/>
      </c>
      <c r="GP34" s="15">
        <f>IF(20&lt;=$G34, GK34, "")</f>
        <v/>
      </c>
      <c r="GQ34" s="15">
        <f>IF(20&lt;=$G34, ROUND(GP34*$Q34, 2), "")</f>
        <v/>
      </c>
      <c r="GR34" s="15">
        <f>IF(20&lt;=$G34, $N34, "")</f>
        <v/>
      </c>
      <c r="GS34" s="15">
        <f>IF(20&lt;=$G34, GR34-GQ34, "")</f>
        <v/>
      </c>
      <c r="GT34" s="15">
        <f>IF(20&lt;=$G34, GP34-GS34, "")</f>
        <v/>
      </c>
      <c r="GU34" s="15">
        <f>IF(20&lt;=$G34, ROUND(GM34*$Q34, 2), "")</f>
        <v/>
      </c>
      <c r="GV34" s="15">
        <f>IF(20&lt;=$G34, GM34+GU34, "")</f>
        <v/>
      </c>
      <c r="GW34" s="15">
        <f>IF(20&lt;=$G34, GQ34+GU34, "")</f>
        <v/>
      </c>
      <c r="GX34" s="15">
        <f>IF(20&lt;=$G34, ($G34-20)*$N34, "")</f>
        <v/>
      </c>
      <c r="GY34" s="15">
        <f>IF(21&lt;=$G34, GT34, "")</f>
        <v/>
      </c>
      <c r="GZ34" s="15">
        <f>IF(21&lt;=$G34, ROUND(GY34*$Q34, 2), "")</f>
        <v/>
      </c>
      <c r="HA34" s="15">
        <f>IF(21&lt;=$G34, $N34, "")</f>
        <v/>
      </c>
      <c r="HB34" s="15">
        <f>IF(21&lt;=$G34, HA34-GZ34, "")</f>
        <v/>
      </c>
      <c r="HC34" s="15">
        <f>IF(21&lt;=$G34, GY34-HB34, "")</f>
        <v/>
      </c>
      <c r="HD34" s="15">
        <f>IF(21&lt;=$G34, ROUND(GV34*$Q34, 2), "")</f>
        <v/>
      </c>
      <c r="HE34" s="15">
        <f>IF(21&lt;=$G34, GV34+HD34, "")</f>
        <v/>
      </c>
      <c r="HF34" s="15">
        <f>IF(21&lt;=$G34, GZ34+HD34, "")</f>
        <v/>
      </c>
      <c r="HG34" s="15">
        <f>IF(21&lt;=$G34, ($G34-21)*$N34, "")</f>
        <v/>
      </c>
      <c r="HH34" s="15">
        <f>IF(22&lt;=$G34, HC34, "")</f>
        <v/>
      </c>
      <c r="HI34" s="15">
        <f>IF(22&lt;=$G34, ROUND(HH34*$Q34, 2), "")</f>
        <v/>
      </c>
      <c r="HJ34" s="15">
        <f>IF(22&lt;=$G34, $N34, "")</f>
        <v/>
      </c>
      <c r="HK34" s="15">
        <f>IF(22&lt;=$G34, HJ34-HI34, "")</f>
        <v/>
      </c>
      <c r="HL34" s="15">
        <f>IF(22&lt;=$G34, HH34-HK34, "")</f>
        <v/>
      </c>
      <c r="HM34" s="15">
        <f>IF(22&lt;=$G34, ROUND(HE34*$Q34, 2), "")</f>
        <v/>
      </c>
      <c r="HN34" s="15">
        <f>IF(22&lt;=$G34, HE34+HM34, "")</f>
        <v/>
      </c>
      <c r="HO34" s="15">
        <f>IF(22&lt;=$G34, HI34+HM34, "")</f>
        <v/>
      </c>
      <c r="HP34" s="15">
        <f>IF(22&lt;=$G34, ($G34-22)*$N34, "")</f>
        <v/>
      </c>
      <c r="HQ34" s="15">
        <f>IF(23&lt;=$G34, HL34, "")</f>
        <v/>
      </c>
      <c r="HR34" s="15">
        <f>IF(23&lt;=$G34, ROUND(HQ34*$Q34, 2), "")</f>
        <v/>
      </c>
      <c r="HS34" s="15">
        <f>IF(23&lt;=$G34, $N34, "")</f>
        <v/>
      </c>
      <c r="HT34" s="15">
        <f>IF(23&lt;=$G34, HS34-HR34, "")</f>
        <v/>
      </c>
      <c r="HU34" s="15">
        <f>IF(23&lt;=$G34, HQ34-HT34, "")</f>
        <v/>
      </c>
      <c r="HV34" s="15">
        <f>IF(23&lt;=$G34, ROUND(HN34*$Q34, 2), "")</f>
        <v/>
      </c>
      <c r="HW34" s="15">
        <f>IF(23&lt;=$G34, HN34+HV34, "")</f>
        <v/>
      </c>
      <c r="HX34" s="15">
        <f>IF(23&lt;=$G34, HR34+HV34, "")</f>
        <v/>
      </c>
      <c r="HY34" s="15">
        <f>IF(23&lt;=$G34, ($G34-23)*$N34, "")</f>
        <v/>
      </c>
      <c r="HZ34" s="15">
        <f>IF(24&lt;=$G34, HU34, "")</f>
        <v/>
      </c>
      <c r="IA34" s="15">
        <f>IF(24&lt;=$G34, ROUND(HZ34*$Q34, 2), "")</f>
        <v/>
      </c>
      <c r="IB34" s="15">
        <f>IF(24&lt;=$G34, $N34, "")</f>
        <v/>
      </c>
      <c r="IC34" s="15">
        <f>IF(24&lt;=$G34, IB34-IA34, "")</f>
        <v/>
      </c>
      <c r="ID34" s="15">
        <f>IF(24&lt;=$G34, HZ34-IC34, "")</f>
        <v/>
      </c>
      <c r="IE34" s="15">
        <f>IF(24&lt;=$G34, ROUND(HW34*$Q34, 2), "")</f>
        <v/>
      </c>
      <c r="IF34" s="15">
        <f>IF(24&lt;=$G34, HW34+IE34, "")</f>
        <v/>
      </c>
      <c r="IG34" s="15">
        <f>IF(24&lt;=$G34, IA34+IE34, "")</f>
        <v/>
      </c>
      <c r="IH34" s="15">
        <f>IF(24&lt;=$G34, ($G34-24)*$N34, "")</f>
        <v/>
      </c>
      <c r="II34" s="15">
        <f>IF(25&lt;=$G34, ID34, "")</f>
        <v/>
      </c>
      <c r="IJ34" s="15">
        <f>IF(25&lt;=$G34, ROUND(II34*$Q34, 2), "")</f>
        <v/>
      </c>
      <c r="IK34" s="15">
        <f>IF(25&lt;=$G34, $N34, "")</f>
        <v/>
      </c>
      <c r="IL34" s="15">
        <f>IF(25&lt;=$G34, IK34-IJ34, "")</f>
        <v/>
      </c>
      <c r="IM34" s="15">
        <f>IF(25&lt;=$G34, II34-IL34, "")</f>
        <v/>
      </c>
      <c r="IN34" s="15">
        <f>IF(25&lt;=$G34, ROUND(IF34*$Q34, 2), "")</f>
        <v/>
      </c>
      <c r="IO34" s="15">
        <f>IF(25&lt;=$G34, IF34+IN34, "")</f>
        <v/>
      </c>
      <c r="IP34" s="15">
        <f>IF(25&lt;=$G34, IJ34+IN34, "")</f>
        <v/>
      </c>
      <c r="IQ34" s="15">
        <f>IF(25&lt;=$G34, ($G34-25)*$N34, "")</f>
        <v/>
      </c>
      <c r="IR34" s="15">
        <f>IF(26&lt;=$G34, IM34, "")</f>
        <v/>
      </c>
      <c r="IS34" s="15">
        <f>IF(26&lt;=$G34, ROUND(IR34*$Q34, 2), "")</f>
        <v/>
      </c>
      <c r="IT34" s="15">
        <f>IF(26&lt;=$G34, $N34, "")</f>
        <v/>
      </c>
      <c r="IU34" s="15">
        <f>IF(26&lt;=$G34, IT34-IS34, "")</f>
        <v/>
      </c>
      <c r="IV34" s="15">
        <f>IF(26&lt;=$G34, IR34-IU34, "")</f>
        <v/>
      </c>
      <c r="IW34" s="15">
        <f>IF(26&lt;=$G34, ROUND(IO34*$Q34, 2), "")</f>
        <v/>
      </c>
      <c r="IX34" s="15">
        <f>IF(26&lt;=$G34, IO34+IW34, "")</f>
        <v/>
      </c>
      <c r="IY34" s="15">
        <f>IF(26&lt;=$G34, IS34+IW34, "")</f>
        <v/>
      </c>
      <c r="IZ34" s="15">
        <f>IF(26&lt;=$G34, ($G34-26)*$N34, "")</f>
        <v/>
      </c>
      <c r="JA34" s="15">
        <f>IF(27&lt;=$G34, IV34, "")</f>
        <v/>
      </c>
      <c r="JB34" s="15">
        <f>IF(27&lt;=$G34, ROUND(JA34*$Q34, 2), "")</f>
        <v/>
      </c>
      <c r="JC34" s="15">
        <f>IF(27&lt;=$G34, $N34, "")</f>
        <v/>
      </c>
      <c r="JD34" s="15">
        <f>IF(27&lt;=$G34, JC34-JB34, "")</f>
        <v/>
      </c>
      <c r="JE34" s="15">
        <f>IF(27&lt;=$G34, JA34-JD34, "")</f>
        <v/>
      </c>
      <c r="JF34" s="15">
        <f>IF(27&lt;=$G34, ROUND(IX34*$Q34, 2), "")</f>
        <v/>
      </c>
      <c r="JG34" s="15">
        <f>IF(27&lt;=$G34, IX34+JF34, "")</f>
        <v/>
      </c>
      <c r="JH34" s="15">
        <f>IF(27&lt;=$G34, JB34+JF34, "")</f>
        <v/>
      </c>
      <c r="JI34" s="15">
        <f>IF(27&lt;=$G34, ($G34-27)*$N34, "")</f>
        <v/>
      </c>
      <c r="JJ34" s="15">
        <f>IF(28&lt;=$G34, JE34, "")</f>
        <v/>
      </c>
      <c r="JK34" s="15">
        <f>IF(28&lt;=$G34, ROUND(JJ34*$Q34, 2), "")</f>
        <v/>
      </c>
      <c r="JL34" s="15">
        <f>IF(28&lt;=$G34, $N34, "")</f>
        <v/>
      </c>
      <c r="JM34" s="15">
        <f>IF(28&lt;=$G34, JL34-JK34, "")</f>
        <v/>
      </c>
      <c r="JN34" s="15">
        <f>IF(28&lt;=$G34, JJ34-JM34, "")</f>
        <v/>
      </c>
      <c r="JO34" s="15">
        <f>IF(28&lt;=$G34, ROUND(JG34*$Q34, 2), "")</f>
        <v/>
      </c>
      <c r="JP34" s="15">
        <f>IF(28&lt;=$G34, JG34+JO34, "")</f>
        <v/>
      </c>
      <c r="JQ34" s="15">
        <f>IF(28&lt;=$G34, JK34+JO34, "")</f>
        <v/>
      </c>
      <c r="JR34" s="15">
        <f>IF(28&lt;=$G34, ($G34-28)*$N34, "")</f>
        <v/>
      </c>
      <c r="JS34" s="15">
        <f>IF(29&lt;=$G34, JN34, "")</f>
        <v/>
      </c>
      <c r="JT34" s="15">
        <f>IF(29&lt;=$G34, ROUND(JS34*$Q34, 2), "")</f>
        <v/>
      </c>
      <c r="JU34" s="15">
        <f>IF(29&lt;=$G34, $N34, "")</f>
        <v/>
      </c>
      <c r="JV34" s="15">
        <f>IF(29&lt;=$G34, JU34-JT34, "")</f>
        <v/>
      </c>
      <c r="JW34" s="15">
        <f>IF(29&lt;=$G34, JS34-JV34, "")</f>
        <v/>
      </c>
      <c r="JX34" s="15">
        <f>IF(29&lt;=$G34, ROUND(JP34*$Q34, 2), "")</f>
        <v/>
      </c>
      <c r="JY34" s="15">
        <f>IF(29&lt;=$G34, JP34+JX34, "")</f>
        <v/>
      </c>
      <c r="JZ34" s="15">
        <f>IF(29&lt;=$G34, JT34+JX34, "")</f>
        <v/>
      </c>
      <c r="KA34" s="15">
        <f>IF(29&lt;=$G34, ($G34-29)*$N34, "")</f>
        <v/>
      </c>
      <c r="KB34" s="15">
        <f>IF(30&lt;=$G34, JW34, "")</f>
        <v/>
      </c>
      <c r="KC34" s="15">
        <f>IF(30&lt;=$G34, ROUND(KB34*$Q34, 2), "")</f>
        <v/>
      </c>
      <c r="KD34" s="15">
        <f>IF(30&lt;=$G34, $N34, "")</f>
        <v/>
      </c>
      <c r="KE34" s="15">
        <f>IF(30&lt;=$G34, KD34-KC34, "")</f>
        <v/>
      </c>
      <c r="KF34" s="15">
        <f>IF(30&lt;=$G34, KB34-KE34, "")</f>
        <v/>
      </c>
      <c r="KG34" s="15">
        <f>IF(30&lt;=$G34, ROUND(JY34*$Q34, 2), "")</f>
        <v/>
      </c>
      <c r="KH34" s="15">
        <f>IF(30&lt;=$G34, JY34+KG34, "")</f>
        <v/>
      </c>
      <c r="KI34" s="15">
        <f>IF(30&lt;=$G34, KC34+KG34, "")</f>
        <v/>
      </c>
      <c r="KJ34" s="15">
        <f>IF(30&lt;=$G34, ($G34-30)*$N34, "")</f>
        <v/>
      </c>
      <c r="KK34" s="15">
        <f>IF(31&lt;=$G34, KF34, "")</f>
        <v/>
      </c>
      <c r="KL34" s="15">
        <f>IF(31&lt;=$G34, ROUND(KK34*$Q34, 2), "")</f>
        <v/>
      </c>
      <c r="KM34" s="15">
        <f>IF(31&lt;=$G34, $N34, "")</f>
        <v/>
      </c>
      <c r="KN34" s="15">
        <f>IF(31&lt;=$G34, KM34-KL34, "")</f>
        <v/>
      </c>
      <c r="KO34" s="15">
        <f>IF(31&lt;=$G34, KK34-KN34, "")</f>
        <v/>
      </c>
      <c r="KP34" s="15">
        <f>IF(31&lt;=$G34, ROUND(KH34*$Q34, 2), "")</f>
        <v/>
      </c>
      <c r="KQ34" s="15">
        <f>IF(31&lt;=$G34, KH34+KP34, "")</f>
        <v/>
      </c>
      <c r="KR34" s="15">
        <f>IF(31&lt;=$G34, KL34+KP34, "")</f>
        <v/>
      </c>
      <c r="KS34" s="15">
        <f>IF(31&lt;=$G34, ($G34-31)*$N34, "")</f>
        <v/>
      </c>
      <c r="KT34" s="15">
        <f>IF(32&lt;=$G34, KO34, "")</f>
        <v/>
      </c>
      <c r="KU34" s="15">
        <f>IF(32&lt;=$G34, ROUND(KT34*$Q34, 2), "")</f>
        <v/>
      </c>
      <c r="KV34" s="15">
        <f>IF(32&lt;=$G34, $N34, "")</f>
        <v/>
      </c>
      <c r="KW34" s="15">
        <f>IF(32&lt;=$G34, KV34-KU34, "")</f>
        <v/>
      </c>
      <c r="KX34" s="15">
        <f>IF(32&lt;=$G34, KT34-KW34, "")</f>
        <v/>
      </c>
      <c r="KY34" s="15">
        <f>IF(32&lt;=$G34, ROUND(KQ34*$Q34, 2), "")</f>
        <v/>
      </c>
      <c r="KZ34" s="15">
        <f>IF(32&lt;=$G34, KQ34+KY34, "")</f>
        <v/>
      </c>
      <c r="LA34" s="15">
        <f>IF(32&lt;=$G34, KU34+KY34, "")</f>
        <v/>
      </c>
      <c r="LB34" s="15">
        <f>IF(32&lt;=$G34, ($G34-32)*$N34, "")</f>
        <v/>
      </c>
      <c r="LC34" s="15">
        <f>IF(33&lt;=$G34, KX34, "")</f>
        <v/>
      </c>
      <c r="LD34" s="15">
        <f>IF(33&lt;=$G34, ROUND(LC34*$Q34, 2), "")</f>
        <v/>
      </c>
      <c r="LE34" s="15">
        <f>IF(33&lt;=$G34, $N34, "")</f>
        <v/>
      </c>
      <c r="LF34" s="15">
        <f>IF(33&lt;=$G34, LE34-LD34, "")</f>
        <v/>
      </c>
      <c r="LG34" s="15">
        <f>IF(33&lt;=$G34, LC34-LF34, "")</f>
        <v/>
      </c>
      <c r="LH34" s="15">
        <f>IF(33&lt;=$G34, ROUND(KZ34*$Q34, 2), "")</f>
        <v/>
      </c>
      <c r="LI34" s="15">
        <f>IF(33&lt;=$G34, KZ34+LH34, "")</f>
        <v/>
      </c>
      <c r="LJ34" s="15">
        <f>IF(33&lt;=$G34, LD34+LH34, "")</f>
        <v/>
      </c>
      <c r="LK34" s="15">
        <f>IF(33&lt;=$G34, ($G34-33)*$N34, "")</f>
        <v/>
      </c>
      <c r="LL34" s="15">
        <f>IF(34&lt;=$G34, LG34, "")</f>
        <v/>
      </c>
      <c r="LM34" s="15">
        <f>IF(34&lt;=$G34, ROUND(LL34*$Q34, 2), "")</f>
        <v/>
      </c>
      <c r="LN34" s="15">
        <f>IF(34&lt;=$G34, $N34, "")</f>
        <v/>
      </c>
      <c r="LO34" s="15">
        <f>IF(34&lt;=$G34, LN34-LM34, "")</f>
        <v/>
      </c>
      <c r="LP34" s="15">
        <f>IF(34&lt;=$G34, LL34-LO34, "")</f>
        <v/>
      </c>
      <c r="LQ34" s="15">
        <f>IF(34&lt;=$G34, ROUND(LI34*$Q34, 2), "")</f>
        <v/>
      </c>
      <c r="LR34" s="15">
        <f>IF(34&lt;=$G34, LI34+LQ34, "")</f>
        <v/>
      </c>
      <c r="LS34" s="15">
        <f>IF(34&lt;=$G34, LM34+LQ34, "")</f>
        <v/>
      </c>
      <c r="LT34" s="15">
        <f>IF(34&lt;=$G34, ($G34-34)*$N34, "")</f>
        <v/>
      </c>
      <c r="LU34" s="15">
        <f>IF(35&lt;=$G34, LP34, "")</f>
        <v/>
      </c>
      <c r="LV34" s="15">
        <f>IF(35&lt;=$G34, ROUND(LU34*$Q34, 2), "")</f>
        <v/>
      </c>
      <c r="LW34" s="15">
        <f>IF(35&lt;=$G34, $N34, "")</f>
        <v/>
      </c>
      <c r="LX34" s="15">
        <f>IF(35&lt;=$G34, LW34-LV34, "")</f>
        <v/>
      </c>
      <c r="LY34" s="15">
        <f>IF(35&lt;=$G34, LU34-LX34, "")</f>
        <v/>
      </c>
      <c r="LZ34" s="15">
        <f>IF(35&lt;=$G34, ROUND(LR34*$Q34, 2), "")</f>
        <v/>
      </c>
      <c r="MA34" s="15">
        <f>IF(35&lt;=$G34, LR34+LZ34, "")</f>
        <v/>
      </c>
      <c r="MB34" s="15">
        <f>IF(35&lt;=$G34, LV34+LZ34, "")</f>
        <v/>
      </c>
      <c r="MC34" s="15">
        <f>IF(35&lt;=$G34, ($G34-35)*$N34, "")</f>
        <v/>
      </c>
      <c r="MD34" s="15">
        <f>IF(36&lt;=$G34, LY34, "")</f>
        <v/>
      </c>
      <c r="ME34" s="15">
        <f>IF(36&lt;=$G34, ROUND(MD34*$Q34, 2), "")</f>
        <v/>
      </c>
      <c r="MF34" s="15">
        <f>IF(36&lt;=$G34, $N34, "")</f>
        <v/>
      </c>
      <c r="MG34" s="15">
        <f>IF(36&lt;=$G34, MF34-ME34, "")</f>
        <v/>
      </c>
      <c r="MH34" s="15">
        <f>IF(36&lt;=$G34, MD34-MG34, "")</f>
        <v/>
      </c>
      <c r="MI34" s="15">
        <f>IF(36&lt;=$G34, ROUND(MA34*$Q34, 2), "")</f>
        <v/>
      </c>
      <c r="MJ34" s="15">
        <f>IF(36&lt;=$G34, MA34+MI34, "")</f>
        <v/>
      </c>
      <c r="MK34" s="15">
        <f>IF(36&lt;=$G34, ME34+MI34, "")</f>
        <v/>
      </c>
      <c r="ML34" s="15">
        <f>IF(36&lt;=$G34, ($G34-36)*$N34, "")</f>
        <v/>
      </c>
      <c r="MM34" s="15">
        <f>IF(37&lt;=$G34, MH34, "")</f>
        <v/>
      </c>
      <c r="MN34" s="15">
        <f>IF(37&lt;=$G34, ROUND(MM34*$Q34, 2), "")</f>
        <v/>
      </c>
      <c r="MO34" s="15">
        <f>IF(37&lt;=$G34, $N34, "")</f>
        <v/>
      </c>
      <c r="MP34" s="15">
        <f>IF(37&lt;=$G34, MO34-MN34, "")</f>
        <v/>
      </c>
      <c r="MQ34" s="15">
        <f>IF(37&lt;=$G34, MM34-MP34, "")</f>
        <v/>
      </c>
      <c r="MR34" s="15">
        <f>IF(37&lt;=$G34, ROUND(MJ34*$Q34, 2), "")</f>
        <v/>
      </c>
      <c r="MS34" s="15">
        <f>IF(37&lt;=$G34, MJ34+MR34, "")</f>
        <v/>
      </c>
      <c r="MT34" s="15">
        <f>IF(37&lt;=$G34, MN34+MR34, "")</f>
        <v/>
      </c>
      <c r="MU34" s="15">
        <f>IF(37&lt;=$G34, ($G34-37)*$N34, "")</f>
        <v/>
      </c>
      <c r="MV34" s="15">
        <f>IF(38&lt;=$G34, MQ34, "")</f>
        <v/>
      </c>
      <c r="MW34" s="15">
        <f>IF(38&lt;=$G34, ROUND(MV34*$Q34, 2), "")</f>
        <v/>
      </c>
      <c r="MX34" s="15">
        <f>IF(38&lt;=$G34, $N34, "")</f>
        <v/>
      </c>
      <c r="MY34" s="15">
        <f>IF(38&lt;=$G34, MX34-MW34, "")</f>
        <v/>
      </c>
      <c r="MZ34" s="15">
        <f>IF(38&lt;=$G34, MV34-MY34, "")</f>
        <v/>
      </c>
      <c r="NA34" s="15">
        <f>IF(38&lt;=$G34, ROUND(MS34*$Q34, 2), "")</f>
        <v/>
      </c>
      <c r="NB34" s="15">
        <f>IF(38&lt;=$G34, MS34+NA34, "")</f>
        <v/>
      </c>
      <c r="NC34" s="15">
        <f>IF(38&lt;=$G34, MW34+NA34, "")</f>
        <v/>
      </c>
      <c r="ND34" s="15">
        <f>IF(38&lt;=$G34, ($G34-38)*$N34, "")</f>
        <v/>
      </c>
      <c r="NE34" s="15">
        <f>IF(39&lt;=$G34, MZ34, "")</f>
        <v/>
      </c>
      <c r="NF34" s="15">
        <f>IF(39&lt;=$G34, ROUND(NE34*$Q34, 2), "")</f>
        <v/>
      </c>
      <c r="NG34" s="15">
        <f>IF(39&lt;=$G34, $N34, "")</f>
        <v/>
      </c>
      <c r="NH34" s="15">
        <f>IF(39&lt;=$G34, NG34-NF34, "")</f>
        <v/>
      </c>
      <c r="NI34" s="15">
        <f>IF(39&lt;=$G34, NE34-NH34, "")</f>
        <v/>
      </c>
      <c r="NJ34" s="15">
        <f>IF(39&lt;=$G34, ROUND(NB34*$Q34, 2), "")</f>
        <v/>
      </c>
      <c r="NK34" s="15">
        <f>IF(39&lt;=$G34, NB34+NJ34, "")</f>
        <v/>
      </c>
      <c r="NL34" s="15">
        <f>IF(39&lt;=$G34, NF34+NJ34, "")</f>
        <v/>
      </c>
      <c r="NM34" s="15">
        <f>IF(39&lt;=$G34, ($G34-39)*$N34, "")</f>
        <v/>
      </c>
      <c r="NN34" s="15">
        <f>IF(40&lt;=$G34, NI34, "")</f>
        <v/>
      </c>
      <c r="NO34" s="15">
        <f>IF(40&lt;=$G34, ROUND(NN34*$Q34, 2), "")</f>
        <v/>
      </c>
      <c r="NP34" s="15">
        <f>IF(40&lt;=$G34, $N34, "")</f>
        <v/>
      </c>
      <c r="NQ34" s="15">
        <f>IF(40&lt;=$G34, NP34-NO34, "")</f>
        <v/>
      </c>
      <c r="NR34" s="15">
        <f>IF(40&lt;=$G34, NN34-NQ34, "")</f>
        <v/>
      </c>
      <c r="NS34" s="15">
        <f>IF(40&lt;=$G34, ROUND(NK34*$Q34, 2), "")</f>
        <v/>
      </c>
      <c r="NT34" s="15">
        <f>IF(40&lt;=$G34, NK34+NS34, "")</f>
        <v/>
      </c>
      <c r="NU34" s="15">
        <f>IF(40&lt;=$G34, NO34+NS34, "")</f>
        <v/>
      </c>
      <c r="NV34" s="15">
        <f>IF(40&lt;=$G34, ($G34-40)*$N34, "")</f>
        <v/>
      </c>
      <c r="NW34" s="15">
        <f>IF(41&lt;=$G34, NR34, "")</f>
        <v/>
      </c>
      <c r="NX34" s="15">
        <f>IF(41&lt;=$G34, ROUND(NW34*$Q34, 2), "")</f>
        <v/>
      </c>
      <c r="NY34" s="15">
        <f>IF(41&lt;=$G34, $N34, "")</f>
        <v/>
      </c>
      <c r="NZ34" s="15">
        <f>IF(41&lt;=$G34, NY34-NX34, "")</f>
        <v/>
      </c>
      <c r="OA34" s="15">
        <f>IF(41&lt;=$G34, NW34-NZ34, "")</f>
        <v/>
      </c>
      <c r="OB34" s="15">
        <f>IF(41&lt;=$G34, ROUND(NT34*$Q34, 2), "")</f>
        <v/>
      </c>
      <c r="OC34" s="15">
        <f>IF(41&lt;=$G34, NT34+OB34, "")</f>
        <v/>
      </c>
      <c r="OD34" s="15">
        <f>IF(41&lt;=$G34, NX34+OB34, "")</f>
        <v/>
      </c>
      <c r="OE34" s="15">
        <f>IF(41&lt;=$G34, ($G34-41)*$N34, "")</f>
        <v/>
      </c>
      <c r="OF34" s="15">
        <f>IF(42&lt;=$G34, OA34, "")</f>
        <v/>
      </c>
      <c r="OG34" s="15">
        <f>IF(42&lt;=$G34, ROUND(OF34*$Q34, 2), "")</f>
        <v/>
      </c>
      <c r="OH34" s="15">
        <f>IF(42&lt;=$G34, $N34, "")</f>
        <v/>
      </c>
      <c r="OI34" s="15">
        <f>IF(42&lt;=$G34, OH34-OG34, "")</f>
        <v/>
      </c>
      <c r="OJ34" s="15">
        <f>IF(42&lt;=$G34, OF34-OI34, "")</f>
        <v/>
      </c>
      <c r="OK34" s="15">
        <f>IF(42&lt;=$G34, ROUND(OC34*$Q34, 2), "")</f>
        <v/>
      </c>
      <c r="OL34" s="15">
        <f>IF(42&lt;=$G34, OC34+OK34, "")</f>
        <v/>
      </c>
      <c r="OM34" s="15">
        <f>IF(42&lt;=$G34, OG34+OK34, "")</f>
        <v/>
      </c>
      <c r="ON34" s="15">
        <f>IF(42&lt;=$G34, ($G34-42)*$N34, "")</f>
        <v/>
      </c>
      <c r="OO34" s="15">
        <f>IF(43&lt;=$G34, OJ34, "")</f>
        <v/>
      </c>
      <c r="OP34" s="15">
        <f>IF(43&lt;=$G34, ROUND(OO34*$Q34, 2), "")</f>
        <v/>
      </c>
      <c r="OQ34" s="15">
        <f>IF(43&lt;=$G34, $N34, "")</f>
        <v/>
      </c>
      <c r="OR34" s="15">
        <f>IF(43&lt;=$G34, OQ34-OP34, "")</f>
        <v/>
      </c>
      <c r="OS34" s="15">
        <f>IF(43&lt;=$G34, OO34-OR34, "")</f>
        <v/>
      </c>
      <c r="OT34" s="15">
        <f>IF(43&lt;=$G34, ROUND(OL34*$Q34, 2), "")</f>
        <v/>
      </c>
      <c r="OU34" s="15">
        <f>IF(43&lt;=$G34, OL34+OT34, "")</f>
        <v/>
      </c>
      <c r="OV34" s="15">
        <f>IF(43&lt;=$G34, OP34+OT34, "")</f>
        <v/>
      </c>
      <c r="OW34" s="15">
        <f>IF(43&lt;=$G34, ($G34-43)*$N34, "")</f>
        <v/>
      </c>
      <c r="OX34" s="15">
        <f>IF(44&lt;=$G34, OS34, "")</f>
        <v/>
      </c>
      <c r="OY34" s="15">
        <f>IF(44&lt;=$G34, ROUND(OX34*$Q34, 2), "")</f>
        <v/>
      </c>
      <c r="OZ34" s="15">
        <f>IF(44&lt;=$G34, $N34, "")</f>
        <v/>
      </c>
      <c r="PA34" s="15">
        <f>IF(44&lt;=$G34, OZ34-OY34, "")</f>
        <v/>
      </c>
      <c r="PB34" s="15">
        <f>IF(44&lt;=$G34, OX34-PA34, "")</f>
        <v/>
      </c>
      <c r="PC34" s="15">
        <f>IF(44&lt;=$G34, ROUND(OU34*$Q34, 2), "")</f>
        <v/>
      </c>
      <c r="PD34" s="15">
        <f>IF(44&lt;=$G34, OU34+PC34, "")</f>
        <v/>
      </c>
      <c r="PE34" s="15">
        <f>IF(44&lt;=$G34, OY34+PC34, "")</f>
        <v/>
      </c>
      <c r="PF34" s="15">
        <f>IF(44&lt;=$G34, ($G34-44)*$N34, "")</f>
        <v/>
      </c>
      <c r="PG34" s="15">
        <f>IF(45&lt;=$G34, PB34, "")</f>
        <v/>
      </c>
      <c r="PH34" s="15">
        <f>IF(45&lt;=$G34, ROUND(PG34*$Q34, 2), "")</f>
        <v/>
      </c>
      <c r="PI34" s="15">
        <f>IF(45&lt;=$G34, $N34, "")</f>
        <v/>
      </c>
      <c r="PJ34" s="15">
        <f>IF(45&lt;=$G34, PI34-PH34, "")</f>
        <v/>
      </c>
      <c r="PK34" s="15">
        <f>IF(45&lt;=$G34, PG34-PJ34, "")</f>
        <v/>
      </c>
      <c r="PL34" s="15">
        <f>IF(45&lt;=$G34, ROUND(PD34*$Q34, 2), "")</f>
        <v/>
      </c>
      <c r="PM34" s="15">
        <f>IF(45&lt;=$G34, PD34+PL34, "")</f>
        <v/>
      </c>
      <c r="PN34" s="15">
        <f>IF(45&lt;=$G34, PH34+PL34, "")</f>
        <v/>
      </c>
      <c r="PO34" s="15">
        <f>IF(45&lt;=$G34, ($G34-45)*$N34, "")</f>
        <v/>
      </c>
      <c r="PP34" s="15">
        <f>IF(46&lt;=$G34, PK34, "")</f>
        <v/>
      </c>
      <c r="PQ34" s="15">
        <f>IF(46&lt;=$G34, ROUND(PP34*$Q34, 2), "")</f>
        <v/>
      </c>
      <c r="PR34" s="15">
        <f>IF(46&lt;=$G34, $N34, "")</f>
        <v/>
      </c>
      <c r="PS34" s="15">
        <f>IF(46&lt;=$G34, PR34-PQ34, "")</f>
        <v/>
      </c>
      <c r="PT34" s="15">
        <f>IF(46&lt;=$G34, PP34-PS34, "")</f>
        <v/>
      </c>
      <c r="PU34" s="15">
        <f>IF(46&lt;=$G34, ROUND(PM34*$Q34, 2), "")</f>
        <v/>
      </c>
      <c r="PV34" s="15">
        <f>IF(46&lt;=$G34, PM34+PU34, "")</f>
        <v/>
      </c>
      <c r="PW34" s="15">
        <f>IF(46&lt;=$G34, PQ34+PU34, "")</f>
        <v/>
      </c>
      <c r="PX34" s="15">
        <f>IF(46&lt;=$G34, ($G34-46)*$N34, "")</f>
        <v/>
      </c>
      <c r="PY34" s="15">
        <f>IF(47&lt;=$G34, PT34, "")</f>
        <v/>
      </c>
      <c r="PZ34" s="15">
        <f>IF(47&lt;=$G34, ROUND(PY34*$Q34, 2), "")</f>
        <v/>
      </c>
      <c r="QA34" s="15">
        <f>IF(47&lt;=$G34, $N34, "")</f>
        <v/>
      </c>
      <c r="QB34" s="15">
        <f>IF(47&lt;=$G34, QA34-PZ34, "")</f>
        <v/>
      </c>
      <c r="QC34" s="15">
        <f>IF(47&lt;=$G34, PY34-QB34, "")</f>
        <v/>
      </c>
      <c r="QD34" s="15">
        <f>IF(47&lt;=$G34, ROUND(PV34*$Q34, 2), "")</f>
        <v/>
      </c>
      <c r="QE34" s="15">
        <f>IF(47&lt;=$G34, PV34+QD34, "")</f>
        <v/>
      </c>
      <c r="QF34" s="15">
        <f>IF(47&lt;=$G34, PZ34+QD34, "")</f>
        <v/>
      </c>
      <c r="QG34" s="15">
        <f>IF(47&lt;=$G34, ($G34-47)*$N34, "")</f>
        <v/>
      </c>
      <c r="QH34" s="15">
        <f>IF(48&lt;=$G34, QC34, "")</f>
        <v/>
      </c>
      <c r="QI34" s="15">
        <f>IF(48&lt;=$G34, ROUND(QH34*$Q34, 2), "")</f>
        <v/>
      </c>
      <c r="QJ34" s="15">
        <f>IF(48&lt;=$G34, $N34, "")</f>
        <v/>
      </c>
      <c r="QK34" s="15">
        <f>IF(48&lt;=$G34, QJ34-QI34, "")</f>
        <v/>
      </c>
      <c r="QL34" s="15">
        <f>IF(48&lt;=$G34, QH34-QK34, "")</f>
        <v/>
      </c>
      <c r="QM34" s="15">
        <f>IF(48&lt;=$G34, ROUND(QE34*$Q34, 2), "")</f>
        <v/>
      </c>
      <c r="QN34" s="15">
        <f>IF(48&lt;=$G34, QE34+QM34, "")</f>
        <v/>
      </c>
      <c r="QO34" s="15">
        <f>IF(48&lt;=$G34, QI34+QM34, "")</f>
        <v/>
      </c>
      <c r="QP34" s="15">
        <f>IF(48&lt;=$G34, ($G34-48)*$N34, "")</f>
        <v/>
      </c>
    </row>
    <row r="35">
      <c r="A35" s="6" t="inlineStr">
        <is>
          <t>0552-0024</t>
        </is>
      </c>
      <c r="B35" s="7" t="inlineStr">
        <is>
          <t>Transportes y Maniobras Portuarias de Mexico Sa de Cv</t>
        </is>
      </c>
      <c r="C35" s="7" t="inlineStr">
        <is>
          <t>Iternational Lt</t>
        </is>
      </c>
      <c r="D35" s="6" t="inlineStr">
        <is>
          <t>ACTIVO</t>
        </is>
      </c>
      <c r="E35" s="6" t="inlineStr">
        <is>
          <t>2025-08-27</t>
        </is>
      </c>
      <c r="F35" s="6" t="inlineStr">
        <is>
          <t>2027-08-27</t>
        </is>
      </c>
      <c r="G35" s="8" t="n">
        <v>24</v>
      </c>
      <c r="H35" s="9" t="n">
        <v>1531034.48</v>
      </c>
      <c r="I35" s="10" t="n">
        <v>0.1</v>
      </c>
      <c r="J35" s="9">
        <f>ROUND(H35*I35, 2)</f>
        <v/>
      </c>
      <c r="K35" s="9">
        <f>ROUND(H35-J35, 2)</f>
        <v/>
      </c>
      <c r="L35" s="10" t="n">
        <v>0</v>
      </c>
      <c r="M35" s="9">
        <f>ROUND(H35*L35, 2)</f>
        <v/>
      </c>
      <c r="N35" s="9" t="n">
        <v>73125.64999999999</v>
      </c>
      <c r="O35" s="10" t="n">
        <v>0.1</v>
      </c>
      <c r="P35" s="9">
        <f>ROUND(H35*O35, 2)</f>
        <v/>
      </c>
      <c r="Q35" s="11" t="n">
        <v>0.02589337</v>
      </c>
      <c r="R35" s="11">
        <f>RATE(G35, -N35, K35, -P35)</f>
        <v/>
      </c>
      <c r="S35" s="11">
        <f>ROUND(Q35*12, 8)</f>
        <v/>
      </c>
      <c r="T35" s="11">
        <f>ROUND(((1+Q35)^12)-1, 8)</f>
        <v/>
      </c>
      <c r="U35" s="9">
        <f>ROUND(PV(Q35, G35, 0, -P35), 2)</f>
        <v/>
      </c>
      <c r="V35" s="9">
        <f>SUMIF($AA$4:$QP$4, "Interes_Leasing", AA35:QP35)</f>
        <v/>
      </c>
      <c r="W35" s="9">
        <f>SUMIF($AA$4:$QP$4, "Interes_Residual", AA35:QP35)</f>
        <v/>
      </c>
      <c r="X35" s="9">
        <f>ROUND(V35+W35, 2)</f>
        <v/>
      </c>
      <c r="Y35" s="9">
        <f>ROUND((N35*G35+P35+M35)-K35, 2)</f>
        <v/>
      </c>
      <c r="Z35" s="10">
        <f>ROUND(Y35/K35, 4)</f>
        <v/>
      </c>
      <c r="AA35" s="9">
        <f>IF(1&lt;=$G35, $K35, "")</f>
        <v/>
      </c>
      <c r="AB35" s="9">
        <f>IF(1&lt;=$G35, ROUND(AA35*$Q35, 2), "")</f>
        <v/>
      </c>
      <c r="AC35" s="9">
        <f>IF(1&lt;=$G35, $N35, "")</f>
        <v/>
      </c>
      <c r="AD35" s="9">
        <f>IF(1&lt;=$G35, AC35-AB35, "")</f>
        <v/>
      </c>
      <c r="AE35" s="9">
        <f>IF(1&lt;=$G35, AA35-AD35, "")</f>
        <v/>
      </c>
      <c r="AF35" s="9">
        <f>IF(1&lt;=$G35, ROUND($U35*$Q35, 2), "")</f>
        <v/>
      </c>
      <c r="AG35" s="9">
        <f>IF(1&lt;=$G35, $U35+AF35, "")</f>
        <v/>
      </c>
      <c r="AH35" s="9">
        <f>IF(1&lt;=$G35, AB35+AF35, "")</f>
        <v/>
      </c>
      <c r="AI35" s="9">
        <f>IF(1&lt;=$G35, ($G35-1)*$N35, "")</f>
        <v/>
      </c>
      <c r="AJ35" s="9">
        <f>IF(2&lt;=$G35, AE35, "")</f>
        <v/>
      </c>
      <c r="AK35" s="9">
        <f>IF(2&lt;=$G35, ROUND(AJ35*$Q35, 2), "")</f>
        <v/>
      </c>
      <c r="AL35" s="9">
        <f>IF(2&lt;=$G35, $N35, "")</f>
        <v/>
      </c>
      <c r="AM35" s="9">
        <f>IF(2&lt;=$G35, AL35-AK35, "")</f>
        <v/>
      </c>
      <c r="AN35" s="9">
        <f>IF(2&lt;=$G35, AJ35-AM35, "")</f>
        <v/>
      </c>
      <c r="AO35" s="9">
        <f>IF(2&lt;=$G35, ROUND(AG35*$Q35, 2), "")</f>
        <v/>
      </c>
      <c r="AP35" s="9">
        <f>IF(2&lt;=$G35, AG35+AO35, "")</f>
        <v/>
      </c>
      <c r="AQ35" s="9">
        <f>IF(2&lt;=$G35, AK35+AO35, "")</f>
        <v/>
      </c>
      <c r="AR35" s="9">
        <f>IF(2&lt;=$G35, ($G35-2)*$N35, "")</f>
        <v/>
      </c>
      <c r="AS35" s="9">
        <f>IF(3&lt;=$G35, AN35, "")</f>
        <v/>
      </c>
      <c r="AT35" s="9">
        <f>IF(3&lt;=$G35, ROUND(AS35*$Q35, 2), "")</f>
        <v/>
      </c>
      <c r="AU35" s="9">
        <f>IF(3&lt;=$G35, $N35, "")</f>
        <v/>
      </c>
      <c r="AV35" s="9">
        <f>IF(3&lt;=$G35, AU35-AT35, "")</f>
        <v/>
      </c>
      <c r="AW35" s="9">
        <f>IF(3&lt;=$G35, AS35-AV35, "")</f>
        <v/>
      </c>
      <c r="AX35" s="9">
        <f>IF(3&lt;=$G35, ROUND(AP35*$Q35, 2), "")</f>
        <v/>
      </c>
      <c r="AY35" s="9">
        <f>IF(3&lt;=$G35, AP35+AX35, "")</f>
        <v/>
      </c>
      <c r="AZ35" s="9">
        <f>IF(3&lt;=$G35, AT35+AX35, "")</f>
        <v/>
      </c>
      <c r="BA35" s="9">
        <f>IF(3&lt;=$G35, ($G35-3)*$N35, "")</f>
        <v/>
      </c>
      <c r="BB35" s="9">
        <f>IF(4&lt;=$G35, AW35, "")</f>
        <v/>
      </c>
      <c r="BC35" s="9">
        <f>IF(4&lt;=$G35, ROUND(BB35*$Q35, 2), "")</f>
        <v/>
      </c>
      <c r="BD35" s="9">
        <f>IF(4&lt;=$G35, $N35, "")</f>
        <v/>
      </c>
      <c r="BE35" s="9">
        <f>IF(4&lt;=$G35, BD35-BC35, "")</f>
        <v/>
      </c>
      <c r="BF35" s="9">
        <f>IF(4&lt;=$G35, BB35-BE35, "")</f>
        <v/>
      </c>
      <c r="BG35" s="9">
        <f>IF(4&lt;=$G35, ROUND(AY35*$Q35, 2), "")</f>
        <v/>
      </c>
      <c r="BH35" s="9">
        <f>IF(4&lt;=$G35, AY35+BG35, "")</f>
        <v/>
      </c>
      <c r="BI35" s="9">
        <f>IF(4&lt;=$G35, BC35+BG35, "")</f>
        <v/>
      </c>
      <c r="BJ35" s="9">
        <f>IF(4&lt;=$G35, ($G35-4)*$N35, "")</f>
        <v/>
      </c>
      <c r="BK35" s="9">
        <f>IF(5&lt;=$G35, BF35, "")</f>
        <v/>
      </c>
      <c r="BL35" s="9">
        <f>IF(5&lt;=$G35, ROUND(BK35*$Q35, 2), "")</f>
        <v/>
      </c>
      <c r="BM35" s="9">
        <f>IF(5&lt;=$G35, $N35, "")</f>
        <v/>
      </c>
      <c r="BN35" s="9">
        <f>IF(5&lt;=$G35, BM35-BL35, "")</f>
        <v/>
      </c>
      <c r="BO35" s="9">
        <f>IF(5&lt;=$G35, BK35-BN35, "")</f>
        <v/>
      </c>
      <c r="BP35" s="9">
        <f>IF(5&lt;=$G35, ROUND(BH35*$Q35, 2), "")</f>
        <v/>
      </c>
      <c r="BQ35" s="9">
        <f>IF(5&lt;=$G35, BH35+BP35, "")</f>
        <v/>
      </c>
      <c r="BR35" s="9">
        <f>IF(5&lt;=$G35, BL35+BP35, "")</f>
        <v/>
      </c>
      <c r="BS35" s="9">
        <f>IF(5&lt;=$G35, ($G35-5)*$N35, "")</f>
        <v/>
      </c>
      <c r="BT35" s="9">
        <f>IF(6&lt;=$G35, BO35, "")</f>
        <v/>
      </c>
      <c r="BU35" s="9">
        <f>IF(6&lt;=$G35, ROUND(BT35*$Q35, 2), "")</f>
        <v/>
      </c>
      <c r="BV35" s="9">
        <f>IF(6&lt;=$G35, $N35, "")</f>
        <v/>
      </c>
      <c r="BW35" s="9">
        <f>IF(6&lt;=$G35, BV35-BU35, "")</f>
        <v/>
      </c>
      <c r="BX35" s="9">
        <f>IF(6&lt;=$G35, BT35-BW35, "")</f>
        <v/>
      </c>
      <c r="BY35" s="9">
        <f>IF(6&lt;=$G35, ROUND(BQ35*$Q35, 2), "")</f>
        <v/>
      </c>
      <c r="BZ35" s="9">
        <f>IF(6&lt;=$G35, BQ35+BY35, "")</f>
        <v/>
      </c>
      <c r="CA35" s="9">
        <f>IF(6&lt;=$G35, BU35+BY35, "")</f>
        <v/>
      </c>
      <c r="CB35" s="9">
        <f>IF(6&lt;=$G35, ($G35-6)*$N35, "")</f>
        <v/>
      </c>
      <c r="CC35" s="9">
        <f>IF(7&lt;=$G35, BX35, "")</f>
        <v/>
      </c>
      <c r="CD35" s="9">
        <f>IF(7&lt;=$G35, ROUND(CC35*$Q35, 2), "")</f>
        <v/>
      </c>
      <c r="CE35" s="9">
        <f>IF(7&lt;=$G35, $N35, "")</f>
        <v/>
      </c>
      <c r="CF35" s="9">
        <f>IF(7&lt;=$G35, CE35-CD35, "")</f>
        <v/>
      </c>
      <c r="CG35" s="9">
        <f>IF(7&lt;=$G35, CC35-CF35, "")</f>
        <v/>
      </c>
      <c r="CH35" s="9">
        <f>IF(7&lt;=$G35, ROUND(BZ35*$Q35, 2), "")</f>
        <v/>
      </c>
      <c r="CI35" s="9">
        <f>IF(7&lt;=$G35, BZ35+CH35, "")</f>
        <v/>
      </c>
      <c r="CJ35" s="9">
        <f>IF(7&lt;=$G35, CD35+CH35, "")</f>
        <v/>
      </c>
      <c r="CK35" s="9">
        <f>IF(7&lt;=$G35, ($G35-7)*$N35, "")</f>
        <v/>
      </c>
      <c r="CL35" s="9">
        <f>IF(8&lt;=$G35, CG35, "")</f>
        <v/>
      </c>
      <c r="CM35" s="9">
        <f>IF(8&lt;=$G35, ROUND(CL35*$Q35, 2), "")</f>
        <v/>
      </c>
      <c r="CN35" s="9">
        <f>IF(8&lt;=$G35, $N35, "")</f>
        <v/>
      </c>
      <c r="CO35" s="9">
        <f>IF(8&lt;=$G35, CN35-CM35, "")</f>
        <v/>
      </c>
      <c r="CP35" s="9">
        <f>IF(8&lt;=$G35, CL35-CO35, "")</f>
        <v/>
      </c>
      <c r="CQ35" s="9">
        <f>IF(8&lt;=$G35, ROUND(CI35*$Q35, 2), "")</f>
        <v/>
      </c>
      <c r="CR35" s="9">
        <f>IF(8&lt;=$G35, CI35+CQ35, "")</f>
        <v/>
      </c>
      <c r="CS35" s="9">
        <f>IF(8&lt;=$G35, CM35+CQ35, "")</f>
        <v/>
      </c>
      <c r="CT35" s="9">
        <f>IF(8&lt;=$G35, ($G35-8)*$N35, "")</f>
        <v/>
      </c>
      <c r="CU35" s="9">
        <f>IF(9&lt;=$G35, CP35, "")</f>
        <v/>
      </c>
      <c r="CV35" s="9">
        <f>IF(9&lt;=$G35, ROUND(CU35*$Q35, 2), "")</f>
        <v/>
      </c>
      <c r="CW35" s="9">
        <f>IF(9&lt;=$G35, $N35, "")</f>
        <v/>
      </c>
      <c r="CX35" s="9">
        <f>IF(9&lt;=$G35, CW35-CV35, "")</f>
        <v/>
      </c>
      <c r="CY35" s="9">
        <f>IF(9&lt;=$G35, CU35-CX35, "")</f>
        <v/>
      </c>
      <c r="CZ35" s="9">
        <f>IF(9&lt;=$G35, ROUND(CR35*$Q35, 2), "")</f>
        <v/>
      </c>
      <c r="DA35" s="9">
        <f>IF(9&lt;=$G35, CR35+CZ35, "")</f>
        <v/>
      </c>
      <c r="DB35" s="9">
        <f>IF(9&lt;=$G35, CV35+CZ35, "")</f>
        <v/>
      </c>
      <c r="DC35" s="9">
        <f>IF(9&lt;=$G35, ($G35-9)*$N35, "")</f>
        <v/>
      </c>
      <c r="DD35" s="9">
        <f>IF(10&lt;=$G35, CY35, "")</f>
        <v/>
      </c>
      <c r="DE35" s="9">
        <f>IF(10&lt;=$G35, ROUND(DD35*$Q35, 2), "")</f>
        <v/>
      </c>
      <c r="DF35" s="9">
        <f>IF(10&lt;=$G35, $N35, "")</f>
        <v/>
      </c>
      <c r="DG35" s="9">
        <f>IF(10&lt;=$G35, DF35-DE35, "")</f>
        <v/>
      </c>
      <c r="DH35" s="9">
        <f>IF(10&lt;=$G35, DD35-DG35, "")</f>
        <v/>
      </c>
      <c r="DI35" s="9">
        <f>IF(10&lt;=$G35, ROUND(DA35*$Q35, 2), "")</f>
        <v/>
      </c>
      <c r="DJ35" s="9">
        <f>IF(10&lt;=$G35, DA35+DI35, "")</f>
        <v/>
      </c>
      <c r="DK35" s="9">
        <f>IF(10&lt;=$G35, DE35+DI35, "")</f>
        <v/>
      </c>
      <c r="DL35" s="9">
        <f>IF(10&lt;=$G35, ($G35-10)*$N35, "")</f>
        <v/>
      </c>
      <c r="DM35" s="9">
        <f>IF(11&lt;=$G35, DH35, "")</f>
        <v/>
      </c>
      <c r="DN35" s="9">
        <f>IF(11&lt;=$G35, ROUND(DM35*$Q35, 2), "")</f>
        <v/>
      </c>
      <c r="DO35" s="9">
        <f>IF(11&lt;=$G35, $N35, "")</f>
        <v/>
      </c>
      <c r="DP35" s="9">
        <f>IF(11&lt;=$G35, DO35-DN35, "")</f>
        <v/>
      </c>
      <c r="DQ35" s="9">
        <f>IF(11&lt;=$G35, DM35-DP35, "")</f>
        <v/>
      </c>
      <c r="DR35" s="9">
        <f>IF(11&lt;=$G35, ROUND(DJ35*$Q35, 2), "")</f>
        <v/>
      </c>
      <c r="DS35" s="9">
        <f>IF(11&lt;=$G35, DJ35+DR35, "")</f>
        <v/>
      </c>
      <c r="DT35" s="9">
        <f>IF(11&lt;=$G35, DN35+DR35, "")</f>
        <v/>
      </c>
      <c r="DU35" s="9">
        <f>IF(11&lt;=$G35, ($G35-11)*$N35, "")</f>
        <v/>
      </c>
      <c r="DV35" s="9">
        <f>IF(12&lt;=$G35, DQ35, "")</f>
        <v/>
      </c>
      <c r="DW35" s="9">
        <f>IF(12&lt;=$G35, ROUND(DV35*$Q35, 2), "")</f>
        <v/>
      </c>
      <c r="DX35" s="9">
        <f>IF(12&lt;=$G35, $N35, "")</f>
        <v/>
      </c>
      <c r="DY35" s="9">
        <f>IF(12&lt;=$G35, DX35-DW35, "")</f>
        <v/>
      </c>
      <c r="DZ35" s="9">
        <f>IF(12&lt;=$G35, DV35-DY35, "")</f>
        <v/>
      </c>
      <c r="EA35" s="9">
        <f>IF(12&lt;=$G35, ROUND(DS35*$Q35, 2), "")</f>
        <v/>
      </c>
      <c r="EB35" s="9">
        <f>IF(12&lt;=$G35, DS35+EA35, "")</f>
        <v/>
      </c>
      <c r="EC35" s="9">
        <f>IF(12&lt;=$G35, DW35+EA35, "")</f>
        <v/>
      </c>
      <c r="ED35" s="9">
        <f>IF(12&lt;=$G35, ($G35-12)*$N35, "")</f>
        <v/>
      </c>
      <c r="EE35" s="9">
        <f>IF(13&lt;=$G35, DZ35, "")</f>
        <v/>
      </c>
      <c r="EF35" s="9">
        <f>IF(13&lt;=$G35, ROUND(EE35*$Q35, 2), "")</f>
        <v/>
      </c>
      <c r="EG35" s="9">
        <f>IF(13&lt;=$G35, $N35, "")</f>
        <v/>
      </c>
      <c r="EH35" s="9">
        <f>IF(13&lt;=$G35, EG35-EF35, "")</f>
        <v/>
      </c>
      <c r="EI35" s="9">
        <f>IF(13&lt;=$G35, EE35-EH35, "")</f>
        <v/>
      </c>
      <c r="EJ35" s="9">
        <f>IF(13&lt;=$G35, ROUND(EB35*$Q35, 2), "")</f>
        <v/>
      </c>
      <c r="EK35" s="9">
        <f>IF(13&lt;=$G35, EB35+EJ35, "")</f>
        <v/>
      </c>
      <c r="EL35" s="9">
        <f>IF(13&lt;=$G35, EF35+EJ35, "")</f>
        <v/>
      </c>
      <c r="EM35" s="9">
        <f>IF(13&lt;=$G35, ($G35-13)*$N35, "")</f>
        <v/>
      </c>
      <c r="EN35" s="9">
        <f>IF(14&lt;=$G35, EI35, "")</f>
        <v/>
      </c>
      <c r="EO35" s="9">
        <f>IF(14&lt;=$G35, ROUND(EN35*$Q35, 2), "")</f>
        <v/>
      </c>
      <c r="EP35" s="9">
        <f>IF(14&lt;=$G35, $N35, "")</f>
        <v/>
      </c>
      <c r="EQ35" s="9">
        <f>IF(14&lt;=$G35, EP35-EO35, "")</f>
        <v/>
      </c>
      <c r="ER35" s="9">
        <f>IF(14&lt;=$G35, EN35-EQ35, "")</f>
        <v/>
      </c>
      <c r="ES35" s="9">
        <f>IF(14&lt;=$G35, ROUND(EK35*$Q35, 2), "")</f>
        <v/>
      </c>
      <c r="ET35" s="9">
        <f>IF(14&lt;=$G35, EK35+ES35, "")</f>
        <v/>
      </c>
      <c r="EU35" s="9">
        <f>IF(14&lt;=$G35, EO35+ES35, "")</f>
        <v/>
      </c>
      <c r="EV35" s="9">
        <f>IF(14&lt;=$G35, ($G35-14)*$N35, "")</f>
        <v/>
      </c>
      <c r="EW35" s="9">
        <f>IF(15&lt;=$G35, ER35, "")</f>
        <v/>
      </c>
      <c r="EX35" s="9">
        <f>IF(15&lt;=$G35, ROUND(EW35*$Q35, 2), "")</f>
        <v/>
      </c>
      <c r="EY35" s="9">
        <f>IF(15&lt;=$G35, $N35, "")</f>
        <v/>
      </c>
      <c r="EZ35" s="9">
        <f>IF(15&lt;=$G35, EY35-EX35, "")</f>
        <v/>
      </c>
      <c r="FA35" s="9">
        <f>IF(15&lt;=$G35, EW35-EZ35, "")</f>
        <v/>
      </c>
      <c r="FB35" s="9">
        <f>IF(15&lt;=$G35, ROUND(ET35*$Q35, 2), "")</f>
        <v/>
      </c>
      <c r="FC35" s="9">
        <f>IF(15&lt;=$G35, ET35+FB35, "")</f>
        <v/>
      </c>
      <c r="FD35" s="9">
        <f>IF(15&lt;=$G35, EX35+FB35, "")</f>
        <v/>
      </c>
      <c r="FE35" s="9">
        <f>IF(15&lt;=$G35, ($G35-15)*$N35, "")</f>
        <v/>
      </c>
      <c r="FF35" s="9">
        <f>IF(16&lt;=$G35, FA35, "")</f>
        <v/>
      </c>
      <c r="FG35" s="9">
        <f>IF(16&lt;=$G35, ROUND(FF35*$Q35, 2), "")</f>
        <v/>
      </c>
      <c r="FH35" s="9">
        <f>IF(16&lt;=$G35, $N35, "")</f>
        <v/>
      </c>
      <c r="FI35" s="9">
        <f>IF(16&lt;=$G35, FH35-FG35, "")</f>
        <v/>
      </c>
      <c r="FJ35" s="9">
        <f>IF(16&lt;=$G35, FF35-FI35, "")</f>
        <v/>
      </c>
      <c r="FK35" s="9">
        <f>IF(16&lt;=$G35, ROUND(FC35*$Q35, 2), "")</f>
        <v/>
      </c>
      <c r="FL35" s="9">
        <f>IF(16&lt;=$G35, FC35+FK35, "")</f>
        <v/>
      </c>
      <c r="FM35" s="9">
        <f>IF(16&lt;=$G35, FG35+FK35, "")</f>
        <v/>
      </c>
      <c r="FN35" s="9">
        <f>IF(16&lt;=$G35, ($G35-16)*$N35, "")</f>
        <v/>
      </c>
      <c r="FO35" s="9">
        <f>IF(17&lt;=$G35, FJ35, "")</f>
        <v/>
      </c>
      <c r="FP35" s="9">
        <f>IF(17&lt;=$G35, ROUND(FO35*$Q35, 2), "")</f>
        <v/>
      </c>
      <c r="FQ35" s="9">
        <f>IF(17&lt;=$G35, $N35, "")</f>
        <v/>
      </c>
      <c r="FR35" s="9">
        <f>IF(17&lt;=$G35, FQ35-FP35, "")</f>
        <v/>
      </c>
      <c r="FS35" s="9">
        <f>IF(17&lt;=$G35, FO35-FR35, "")</f>
        <v/>
      </c>
      <c r="FT35" s="9">
        <f>IF(17&lt;=$G35, ROUND(FL35*$Q35, 2), "")</f>
        <v/>
      </c>
      <c r="FU35" s="9">
        <f>IF(17&lt;=$G35, FL35+FT35, "")</f>
        <v/>
      </c>
      <c r="FV35" s="9">
        <f>IF(17&lt;=$G35, FP35+FT35, "")</f>
        <v/>
      </c>
      <c r="FW35" s="9">
        <f>IF(17&lt;=$G35, ($G35-17)*$N35, "")</f>
        <v/>
      </c>
      <c r="FX35" s="9">
        <f>IF(18&lt;=$G35, FS35, "")</f>
        <v/>
      </c>
      <c r="FY35" s="9">
        <f>IF(18&lt;=$G35, ROUND(FX35*$Q35, 2), "")</f>
        <v/>
      </c>
      <c r="FZ35" s="9">
        <f>IF(18&lt;=$G35, $N35, "")</f>
        <v/>
      </c>
      <c r="GA35" s="9">
        <f>IF(18&lt;=$G35, FZ35-FY35, "")</f>
        <v/>
      </c>
      <c r="GB35" s="9">
        <f>IF(18&lt;=$G35, FX35-GA35, "")</f>
        <v/>
      </c>
      <c r="GC35" s="9">
        <f>IF(18&lt;=$G35, ROUND(FU35*$Q35, 2), "")</f>
        <v/>
      </c>
      <c r="GD35" s="9">
        <f>IF(18&lt;=$G35, FU35+GC35, "")</f>
        <v/>
      </c>
      <c r="GE35" s="9">
        <f>IF(18&lt;=$G35, FY35+GC35, "")</f>
        <v/>
      </c>
      <c r="GF35" s="9">
        <f>IF(18&lt;=$G35, ($G35-18)*$N35, "")</f>
        <v/>
      </c>
      <c r="GG35" s="9">
        <f>IF(19&lt;=$G35, GB35, "")</f>
        <v/>
      </c>
      <c r="GH35" s="9">
        <f>IF(19&lt;=$G35, ROUND(GG35*$Q35, 2), "")</f>
        <v/>
      </c>
      <c r="GI35" s="9">
        <f>IF(19&lt;=$G35, $N35, "")</f>
        <v/>
      </c>
      <c r="GJ35" s="9">
        <f>IF(19&lt;=$G35, GI35-GH35, "")</f>
        <v/>
      </c>
      <c r="GK35" s="9">
        <f>IF(19&lt;=$G35, GG35-GJ35, "")</f>
        <v/>
      </c>
      <c r="GL35" s="9">
        <f>IF(19&lt;=$G35, ROUND(GD35*$Q35, 2), "")</f>
        <v/>
      </c>
      <c r="GM35" s="9">
        <f>IF(19&lt;=$G35, GD35+GL35, "")</f>
        <v/>
      </c>
      <c r="GN35" s="9">
        <f>IF(19&lt;=$G35, GH35+GL35, "")</f>
        <v/>
      </c>
      <c r="GO35" s="9">
        <f>IF(19&lt;=$G35, ($G35-19)*$N35, "")</f>
        <v/>
      </c>
      <c r="GP35" s="9">
        <f>IF(20&lt;=$G35, GK35, "")</f>
        <v/>
      </c>
      <c r="GQ35" s="9">
        <f>IF(20&lt;=$G35, ROUND(GP35*$Q35, 2), "")</f>
        <v/>
      </c>
      <c r="GR35" s="9">
        <f>IF(20&lt;=$G35, $N35, "")</f>
        <v/>
      </c>
      <c r="GS35" s="9">
        <f>IF(20&lt;=$G35, GR35-GQ35, "")</f>
        <v/>
      </c>
      <c r="GT35" s="9">
        <f>IF(20&lt;=$G35, GP35-GS35, "")</f>
        <v/>
      </c>
      <c r="GU35" s="9">
        <f>IF(20&lt;=$G35, ROUND(GM35*$Q35, 2), "")</f>
        <v/>
      </c>
      <c r="GV35" s="9">
        <f>IF(20&lt;=$G35, GM35+GU35, "")</f>
        <v/>
      </c>
      <c r="GW35" s="9">
        <f>IF(20&lt;=$G35, GQ35+GU35, "")</f>
        <v/>
      </c>
      <c r="GX35" s="9">
        <f>IF(20&lt;=$G35, ($G35-20)*$N35, "")</f>
        <v/>
      </c>
      <c r="GY35" s="9">
        <f>IF(21&lt;=$G35, GT35, "")</f>
        <v/>
      </c>
      <c r="GZ35" s="9">
        <f>IF(21&lt;=$G35, ROUND(GY35*$Q35, 2), "")</f>
        <v/>
      </c>
      <c r="HA35" s="9">
        <f>IF(21&lt;=$G35, $N35, "")</f>
        <v/>
      </c>
      <c r="HB35" s="9">
        <f>IF(21&lt;=$G35, HA35-GZ35, "")</f>
        <v/>
      </c>
      <c r="HC35" s="9">
        <f>IF(21&lt;=$G35, GY35-HB35, "")</f>
        <v/>
      </c>
      <c r="HD35" s="9">
        <f>IF(21&lt;=$G35, ROUND(GV35*$Q35, 2), "")</f>
        <v/>
      </c>
      <c r="HE35" s="9">
        <f>IF(21&lt;=$G35, GV35+HD35, "")</f>
        <v/>
      </c>
      <c r="HF35" s="9">
        <f>IF(21&lt;=$G35, GZ35+HD35, "")</f>
        <v/>
      </c>
      <c r="HG35" s="9">
        <f>IF(21&lt;=$G35, ($G35-21)*$N35, "")</f>
        <v/>
      </c>
      <c r="HH35" s="9">
        <f>IF(22&lt;=$G35, HC35, "")</f>
        <v/>
      </c>
      <c r="HI35" s="9">
        <f>IF(22&lt;=$G35, ROUND(HH35*$Q35, 2), "")</f>
        <v/>
      </c>
      <c r="HJ35" s="9">
        <f>IF(22&lt;=$G35, $N35, "")</f>
        <v/>
      </c>
      <c r="HK35" s="9">
        <f>IF(22&lt;=$G35, HJ35-HI35, "")</f>
        <v/>
      </c>
      <c r="HL35" s="9">
        <f>IF(22&lt;=$G35, HH35-HK35, "")</f>
        <v/>
      </c>
      <c r="HM35" s="9">
        <f>IF(22&lt;=$G35, ROUND(HE35*$Q35, 2), "")</f>
        <v/>
      </c>
      <c r="HN35" s="9">
        <f>IF(22&lt;=$G35, HE35+HM35, "")</f>
        <v/>
      </c>
      <c r="HO35" s="9">
        <f>IF(22&lt;=$G35, HI35+HM35, "")</f>
        <v/>
      </c>
      <c r="HP35" s="9">
        <f>IF(22&lt;=$G35, ($G35-22)*$N35, "")</f>
        <v/>
      </c>
      <c r="HQ35" s="9">
        <f>IF(23&lt;=$G35, HL35, "")</f>
        <v/>
      </c>
      <c r="HR35" s="9">
        <f>IF(23&lt;=$G35, ROUND(HQ35*$Q35, 2), "")</f>
        <v/>
      </c>
      <c r="HS35" s="9">
        <f>IF(23&lt;=$G35, $N35, "")</f>
        <v/>
      </c>
      <c r="HT35" s="9">
        <f>IF(23&lt;=$G35, HS35-HR35, "")</f>
        <v/>
      </c>
      <c r="HU35" s="9">
        <f>IF(23&lt;=$G35, HQ35-HT35, "")</f>
        <v/>
      </c>
      <c r="HV35" s="9">
        <f>IF(23&lt;=$G35, ROUND(HN35*$Q35, 2), "")</f>
        <v/>
      </c>
      <c r="HW35" s="9">
        <f>IF(23&lt;=$G35, HN35+HV35, "")</f>
        <v/>
      </c>
      <c r="HX35" s="9">
        <f>IF(23&lt;=$G35, HR35+HV35, "")</f>
        <v/>
      </c>
      <c r="HY35" s="9">
        <f>IF(23&lt;=$G35, ($G35-23)*$N35, "")</f>
        <v/>
      </c>
      <c r="HZ35" s="9">
        <f>IF(24&lt;=$G35, HU35, "")</f>
        <v/>
      </c>
      <c r="IA35" s="9">
        <f>IF(24&lt;=$G35, ROUND(HZ35*$Q35, 2), "")</f>
        <v/>
      </c>
      <c r="IB35" s="9">
        <f>IF(24&lt;=$G35, $N35, "")</f>
        <v/>
      </c>
      <c r="IC35" s="9">
        <f>IF(24&lt;=$G35, IB35-IA35, "")</f>
        <v/>
      </c>
      <c r="ID35" s="9">
        <f>IF(24&lt;=$G35, HZ35-IC35, "")</f>
        <v/>
      </c>
      <c r="IE35" s="9">
        <f>IF(24&lt;=$G35, ROUND(HW35*$Q35, 2), "")</f>
        <v/>
      </c>
      <c r="IF35" s="9">
        <f>IF(24&lt;=$G35, HW35+IE35, "")</f>
        <v/>
      </c>
      <c r="IG35" s="9">
        <f>IF(24&lt;=$G35, IA35+IE35, "")</f>
        <v/>
      </c>
      <c r="IH35" s="9">
        <f>IF(24&lt;=$G35, ($G35-24)*$N35, "")</f>
        <v/>
      </c>
      <c r="II35" s="9">
        <f>IF(25&lt;=$G35, ID35, "")</f>
        <v/>
      </c>
      <c r="IJ35" s="9">
        <f>IF(25&lt;=$G35, ROUND(II35*$Q35, 2), "")</f>
        <v/>
      </c>
      <c r="IK35" s="9">
        <f>IF(25&lt;=$G35, $N35, "")</f>
        <v/>
      </c>
      <c r="IL35" s="9">
        <f>IF(25&lt;=$G35, IK35-IJ35, "")</f>
        <v/>
      </c>
      <c r="IM35" s="9">
        <f>IF(25&lt;=$G35, II35-IL35, "")</f>
        <v/>
      </c>
      <c r="IN35" s="9">
        <f>IF(25&lt;=$G35, ROUND(IF35*$Q35, 2), "")</f>
        <v/>
      </c>
      <c r="IO35" s="9">
        <f>IF(25&lt;=$G35, IF35+IN35, "")</f>
        <v/>
      </c>
      <c r="IP35" s="9">
        <f>IF(25&lt;=$G35, IJ35+IN35, "")</f>
        <v/>
      </c>
      <c r="IQ35" s="9">
        <f>IF(25&lt;=$G35, ($G35-25)*$N35, "")</f>
        <v/>
      </c>
      <c r="IR35" s="9">
        <f>IF(26&lt;=$G35, IM35, "")</f>
        <v/>
      </c>
      <c r="IS35" s="9">
        <f>IF(26&lt;=$G35, ROUND(IR35*$Q35, 2), "")</f>
        <v/>
      </c>
      <c r="IT35" s="9">
        <f>IF(26&lt;=$G35, $N35, "")</f>
        <v/>
      </c>
      <c r="IU35" s="9">
        <f>IF(26&lt;=$G35, IT35-IS35, "")</f>
        <v/>
      </c>
      <c r="IV35" s="9">
        <f>IF(26&lt;=$G35, IR35-IU35, "")</f>
        <v/>
      </c>
      <c r="IW35" s="9">
        <f>IF(26&lt;=$G35, ROUND(IO35*$Q35, 2), "")</f>
        <v/>
      </c>
      <c r="IX35" s="9">
        <f>IF(26&lt;=$G35, IO35+IW35, "")</f>
        <v/>
      </c>
      <c r="IY35" s="9">
        <f>IF(26&lt;=$G35, IS35+IW35, "")</f>
        <v/>
      </c>
      <c r="IZ35" s="9">
        <f>IF(26&lt;=$G35, ($G35-26)*$N35, "")</f>
        <v/>
      </c>
      <c r="JA35" s="9">
        <f>IF(27&lt;=$G35, IV35, "")</f>
        <v/>
      </c>
      <c r="JB35" s="9">
        <f>IF(27&lt;=$G35, ROUND(JA35*$Q35, 2), "")</f>
        <v/>
      </c>
      <c r="JC35" s="9">
        <f>IF(27&lt;=$G35, $N35, "")</f>
        <v/>
      </c>
      <c r="JD35" s="9">
        <f>IF(27&lt;=$G35, JC35-JB35, "")</f>
        <v/>
      </c>
      <c r="JE35" s="9">
        <f>IF(27&lt;=$G35, JA35-JD35, "")</f>
        <v/>
      </c>
      <c r="JF35" s="9">
        <f>IF(27&lt;=$G35, ROUND(IX35*$Q35, 2), "")</f>
        <v/>
      </c>
      <c r="JG35" s="9">
        <f>IF(27&lt;=$G35, IX35+JF35, "")</f>
        <v/>
      </c>
      <c r="JH35" s="9">
        <f>IF(27&lt;=$G35, JB35+JF35, "")</f>
        <v/>
      </c>
      <c r="JI35" s="9">
        <f>IF(27&lt;=$G35, ($G35-27)*$N35, "")</f>
        <v/>
      </c>
      <c r="JJ35" s="9">
        <f>IF(28&lt;=$G35, JE35, "")</f>
        <v/>
      </c>
      <c r="JK35" s="9">
        <f>IF(28&lt;=$G35, ROUND(JJ35*$Q35, 2), "")</f>
        <v/>
      </c>
      <c r="JL35" s="9">
        <f>IF(28&lt;=$G35, $N35, "")</f>
        <v/>
      </c>
      <c r="JM35" s="9">
        <f>IF(28&lt;=$G35, JL35-JK35, "")</f>
        <v/>
      </c>
      <c r="JN35" s="9">
        <f>IF(28&lt;=$G35, JJ35-JM35, "")</f>
        <v/>
      </c>
      <c r="JO35" s="9">
        <f>IF(28&lt;=$G35, ROUND(JG35*$Q35, 2), "")</f>
        <v/>
      </c>
      <c r="JP35" s="9">
        <f>IF(28&lt;=$G35, JG35+JO35, "")</f>
        <v/>
      </c>
      <c r="JQ35" s="9">
        <f>IF(28&lt;=$G35, JK35+JO35, "")</f>
        <v/>
      </c>
      <c r="JR35" s="9">
        <f>IF(28&lt;=$G35, ($G35-28)*$N35, "")</f>
        <v/>
      </c>
      <c r="JS35" s="9">
        <f>IF(29&lt;=$G35, JN35, "")</f>
        <v/>
      </c>
      <c r="JT35" s="9">
        <f>IF(29&lt;=$G35, ROUND(JS35*$Q35, 2), "")</f>
        <v/>
      </c>
      <c r="JU35" s="9">
        <f>IF(29&lt;=$G35, $N35, "")</f>
        <v/>
      </c>
      <c r="JV35" s="9">
        <f>IF(29&lt;=$G35, JU35-JT35, "")</f>
        <v/>
      </c>
      <c r="JW35" s="9">
        <f>IF(29&lt;=$G35, JS35-JV35, "")</f>
        <v/>
      </c>
      <c r="JX35" s="9">
        <f>IF(29&lt;=$G35, ROUND(JP35*$Q35, 2), "")</f>
        <v/>
      </c>
      <c r="JY35" s="9">
        <f>IF(29&lt;=$G35, JP35+JX35, "")</f>
        <v/>
      </c>
      <c r="JZ35" s="9">
        <f>IF(29&lt;=$G35, JT35+JX35, "")</f>
        <v/>
      </c>
      <c r="KA35" s="9">
        <f>IF(29&lt;=$G35, ($G35-29)*$N35, "")</f>
        <v/>
      </c>
      <c r="KB35" s="9">
        <f>IF(30&lt;=$G35, JW35, "")</f>
        <v/>
      </c>
      <c r="KC35" s="9">
        <f>IF(30&lt;=$G35, ROUND(KB35*$Q35, 2), "")</f>
        <v/>
      </c>
      <c r="KD35" s="9">
        <f>IF(30&lt;=$G35, $N35, "")</f>
        <v/>
      </c>
      <c r="KE35" s="9">
        <f>IF(30&lt;=$G35, KD35-KC35, "")</f>
        <v/>
      </c>
      <c r="KF35" s="9">
        <f>IF(30&lt;=$G35, KB35-KE35, "")</f>
        <v/>
      </c>
      <c r="KG35" s="9">
        <f>IF(30&lt;=$G35, ROUND(JY35*$Q35, 2), "")</f>
        <v/>
      </c>
      <c r="KH35" s="9">
        <f>IF(30&lt;=$G35, JY35+KG35, "")</f>
        <v/>
      </c>
      <c r="KI35" s="9">
        <f>IF(30&lt;=$G35, KC35+KG35, "")</f>
        <v/>
      </c>
      <c r="KJ35" s="9">
        <f>IF(30&lt;=$G35, ($G35-30)*$N35, "")</f>
        <v/>
      </c>
      <c r="KK35" s="9">
        <f>IF(31&lt;=$G35, KF35, "")</f>
        <v/>
      </c>
      <c r="KL35" s="9">
        <f>IF(31&lt;=$G35, ROUND(KK35*$Q35, 2), "")</f>
        <v/>
      </c>
      <c r="KM35" s="9">
        <f>IF(31&lt;=$G35, $N35, "")</f>
        <v/>
      </c>
      <c r="KN35" s="9">
        <f>IF(31&lt;=$G35, KM35-KL35, "")</f>
        <v/>
      </c>
      <c r="KO35" s="9">
        <f>IF(31&lt;=$G35, KK35-KN35, "")</f>
        <v/>
      </c>
      <c r="KP35" s="9">
        <f>IF(31&lt;=$G35, ROUND(KH35*$Q35, 2), "")</f>
        <v/>
      </c>
      <c r="KQ35" s="9">
        <f>IF(31&lt;=$G35, KH35+KP35, "")</f>
        <v/>
      </c>
      <c r="KR35" s="9">
        <f>IF(31&lt;=$G35, KL35+KP35, "")</f>
        <v/>
      </c>
      <c r="KS35" s="9">
        <f>IF(31&lt;=$G35, ($G35-31)*$N35, "")</f>
        <v/>
      </c>
      <c r="KT35" s="9">
        <f>IF(32&lt;=$G35, KO35, "")</f>
        <v/>
      </c>
      <c r="KU35" s="9">
        <f>IF(32&lt;=$G35, ROUND(KT35*$Q35, 2), "")</f>
        <v/>
      </c>
      <c r="KV35" s="9">
        <f>IF(32&lt;=$G35, $N35, "")</f>
        <v/>
      </c>
      <c r="KW35" s="9">
        <f>IF(32&lt;=$G35, KV35-KU35, "")</f>
        <v/>
      </c>
      <c r="KX35" s="9">
        <f>IF(32&lt;=$G35, KT35-KW35, "")</f>
        <v/>
      </c>
      <c r="KY35" s="9">
        <f>IF(32&lt;=$G35, ROUND(KQ35*$Q35, 2), "")</f>
        <v/>
      </c>
      <c r="KZ35" s="9">
        <f>IF(32&lt;=$G35, KQ35+KY35, "")</f>
        <v/>
      </c>
      <c r="LA35" s="9">
        <f>IF(32&lt;=$G35, KU35+KY35, "")</f>
        <v/>
      </c>
      <c r="LB35" s="9">
        <f>IF(32&lt;=$G35, ($G35-32)*$N35, "")</f>
        <v/>
      </c>
      <c r="LC35" s="9">
        <f>IF(33&lt;=$G35, KX35, "")</f>
        <v/>
      </c>
      <c r="LD35" s="9">
        <f>IF(33&lt;=$G35, ROUND(LC35*$Q35, 2), "")</f>
        <v/>
      </c>
      <c r="LE35" s="9">
        <f>IF(33&lt;=$G35, $N35, "")</f>
        <v/>
      </c>
      <c r="LF35" s="9">
        <f>IF(33&lt;=$G35, LE35-LD35, "")</f>
        <v/>
      </c>
      <c r="LG35" s="9">
        <f>IF(33&lt;=$G35, LC35-LF35, "")</f>
        <v/>
      </c>
      <c r="LH35" s="9">
        <f>IF(33&lt;=$G35, ROUND(KZ35*$Q35, 2), "")</f>
        <v/>
      </c>
      <c r="LI35" s="9">
        <f>IF(33&lt;=$G35, KZ35+LH35, "")</f>
        <v/>
      </c>
      <c r="LJ35" s="9">
        <f>IF(33&lt;=$G35, LD35+LH35, "")</f>
        <v/>
      </c>
      <c r="LK35" s="9">
        <f>IF(33&lt;=$G35, ($G35-33)*$N35, "")</f>
        <v/>
      </c>
      <c r="LL35" s="9">
        <f>IF(34&lt;=$G35, LG35, "")</f>
        <v/>
      </c>
      <c r="LM35" s="9">
        <f>IF(34&lt;=$G35, ROUND(LL35*$Q35, 2), "")</f>
        <v/>
      </c>
      <c r="LN35" s="9">
        <f>IF(34&lt;=$G35, $N35, "")</f>
        <v/>
      </c>
      <c r="LO35" s="9">
        <f>IF(34&lt;=$G35, LN35-LM35, "")</f>
        <v/>
      </c>
      <c r="LP35" s="9">
        <f>IF(34&lt;=$G35, LL35-LO35, "")</f>
        <v/>
      </c>
      <c r="LQ35" s="9">
        <f>IF(34&lt;=$G35, ROUND(LI35*$Q35, 2), "")</f>
        <v/>
      </c>
      <c r="LR35" s="9">
        <f>IF(34&lt;=$G35, LI35+LQ35, "")</f>
        <v/>
      </c>
      <c r="LS35" s="9">
        <f>IF(34&lt;=$G35, LM35+LQ35, "")</f>
        <v/>
      </c>
      <c r="LT35" s="9">
        <f>IF(34&lt;=$G35, ($G35-34)*$N35, "")</f>
        <v/>
      </c>
      <c r="LU35" s="9">
        <f>IF(35&lt;=$G35, LP35, "")</f>
        <v/>
      </c>
      <c r="LV35" s="9">
        <f>IF(35&lt;=$G35, ROUND(LU35*$Q35, 2), "")</f>
        <v/>
      </c>
      <c r="LW35" s="9">
        <f>IF(35&lt;=$G35, $N35, "")</f>
        <v/>
      </c>
      <c r="LX35" s="9">
        <f>IF(35&lt;=$G35, LW35-LV35, "")</f>
        <v/>
      </c>
      <c r="LY35" s="9">
        <f>IF(35&lt;=$G35, LU35-LX35, "")</f>
        <v/>
      </c>
      <c r="LZ35" s="9">
        <f>IF(35&lt;=$G35, ROUND(LR35*$Q35, 2), "")</f>
        <v/>
      </c>
      <c r="MA35" s="9">
        <f>IF(35&lt;=$G35, LR35+LZ35, "")</f>
        <v/>
      </c>
      <c r="MB35" s="9">
        <f>IF(35&lt;=$G35, LV35+LZ35, "")</f>
        <v/>
      </c>
      <c r="MC35" s="9">
        <f>IF(35&lt;=$G35, ($G35-35)*$N35, "")</f>
        <v/>
      </c>
      <c r="MD35" s="9">
        <f>IF(36&lt;=$G35, LY35, "")</f>
        <v/>
      </c>
      <c r="ME35" s="9">
        <f>IF(36&lt;=$G35, ROUND(MD35*$Q35, 2), "")</f>
        <v/>
      </c>
      <c r="MF35" s="9">
        <f>IF(36&lt;=$G35, $N35, "")</f>
        <v/>
      </c>
      <c r="MG35" s="9">
        <f>IF(36&lt;=$G35, MF35-ME35, "")</f>
        <v/>
      </c>
      <c r="MH35" s="9">
        <f>IF(36&lt;=$G35, MD35-MG35, "")</f>
        <v/>
      </c>
      <c r="MI35" s="9">
        <f>IF(36&lt;=$G35, ROUND(MA35*$Q35, 2), "")</f>
        <v/>
      </c>
      <c r="MJ35" s="9">
        <f>IF(36&lt;=$G35, MA35+MI35, "")</f>
        <v/>
      </c>
      <c r="MK35" s="9">
        <f>IF(36&lt;=$G35, ME35+MI35, "")</f>
        <v/>
      </c>
      <c r="ML35" s="9">
        <f>IF(36&lt;=$G35, ($G35-36)*$N35, "")</f>
        <v/>
      </c>
      <c r="MM35" s="9">
        <f>IF(37&lt;=$G35, MH35, "")</f>
        <v/>
      </c>
      <c r="MN35" s="9">
        <f>IF(37&lt;=$G35, ROUND(MM35*$Q35, 2), "")</f>
        <v/>
      </c>
      <c r="MO35" s="9">
        <f>IF(37&lt;=$G35, $N35, "")</f>
        <v/>
      </c>
      <c r="MP35" s="9">
        <f>IF(37&lt;=$G35, MO35-MN35, "")</f>
        <v/>
      </c>
      <c r="MQ35" s="9">
        <f>IF(37&lt;=$G35, MM35-MP35, "")</f>
        <v/>
      </c>
      <c r="MR35" s="9">
        <f>IF(37&lt;=$G35, ROUND(MJ35*$Q35, 2), "")</f>
        <v/>
      </c>
      <c r="MS35" s="9">
        <f>IF(37&lt;=$G35, MJ35+MR35, "")</f>
        <v/>
      </c>
      <c r="MT35" s="9">
        <f>IF(37&lt;=$G35, MN35+MR35, "")</f>
        <v/>
      </c>
      <c r="MU35" s="9">
        <f>IF(37&lt;=$G35, ($G35-37)*$N35, "")</f>
        <v/>
      </c>
      <c r="MV35" s="9">
        <f>IF(38&lt;=$G35, MQ35, "")</f>
        <v/>
      </c>
      <c r="MW35" s="9">
        <f>IF(38&lt;=$G35, ROUND(MV35*$Q35, 2), "")</f>
        <v/>
      </c>
      <c r="MX35" s="9">
        <f>IF(38&lt;=$G35, $N35, "")</f>
        <v/>
      </c>
      <c r="MY35" s="9">
        <f>IF(38&lt;=$G35, MX35-MW35, "")</f>
        <v/>
      </c>
      <c r="MZ35" s="9">
        <f>IF(38&lt;=$G35, MV35-MY35, "")</f>
        <v/>
      </c>
      <c r="NA35" s="9">
        <f>IF(38&lt;=$G35, ROUND(MS35*$Q35, 2), "")</f>
        <v/>
      </c>
      <c r="NB35" s="9">
        <f>IF(38&lt;=$G35, MS35+NA35, "")</f>
        <v/>
      </c>
      <c r="NC35" s="9">
        <f>IF(38&lt;=$G35, MW35+NA35, "")</f>
        <v/>
      </c>
      <c r="ND35" s="9">
        <f>IF(38&lt;=$G35, ($G35-38)*$N35, "")</f>
        <v/>
      </c>
      <c r="NE35" s="9">
        <f>IF(39&lt;=$G35, MZ35, "")</f>
        <v/>
      </c>
      <c r="NF35" s="9">
        <f>IF(39&lt;=$G35, ROUND(NE35*$Q35, 2), "")</f>
        <v/>
      </c>
      <c r="NG35" s="9">
        <f>IF(39&lt;=$G35, $N35, "")</f>
        <v/>
      </c>
      <c r="NH35" s="9">
        <f>IF(39&lt;=$G35, NG35-NF35, "")</f>
        <v/>
      </c>
      <c r="NI35" s="9">
        <f>IF(39&lt;=$G35, NE35-NH35, "")</f>
        <v/>
      </c>
      <c r="NJ35" s="9">
        <f>IF(39&lt;=$G35, ROUND(NB35*$Q35, 2), "")</f>
        <v/>
      </c>
      <c r="NK35" s="9">
        <f>IF(39&lt;=$G35, NB35+NJ35, "")</f>
        <v/>
      </c>
      <c r="NL35" s="9">
        <f>IF(39&lt;=$G35, NF35+NJ35, "")</f>
        <v/>
      </c>
      <c r="NM35" s="9">
        <f>IF(39&lt;=$G35, ($G35-39)*$N35, "")</f>
        <v/>
      </c>
      <c r="NN35" s="9">
        <f>IF(40&lt;=$G35, NI35, "")</f>
        <v/>
      </c>
      <c r="NO35" s="9">
        <f>IF(40&lt;=$G35, ROUND(NN35*$Q35, 2), "")</f>
        <v/>
      </c>
      <c r="NP35" s="9">
        <f>IF(40&lt;=$G35, $N35, "")</f>
        <v/>
      </c>
      <c r="NQ35" s="9">
        <f>IF(40&lt;=$G35, NP35-NO35, "")</f>
        <v/>
      </c>
      <c r="NR35" s="9">
        <f>IF(40&lt;=$G35, NN35-NQ35, "")</f>
        <v/>
      </c>
      <c r="NS35" s="9">
        <f>IF(40&lt;=$G35, ROUND(NK35*$Q35, 2), "")</f>
        <v/>
      </c>
      <c r="NT35" s="9">
        <f>IF(40&lt;=$G35, NK35+NS35, "")</f>
        <v/>
      </c>
      <c r="NU35" s="9">
        <f>IF(40&lt;=$G35, NO35+NS35, "")</f>
        <v/>
      </c>
      <c r="NV35" s="9">
        <f>IF(40&lt;=$G35, ($G35-40)*$N35, "")</f>
        <v/>
      </c>
      <c r="NW35" s="9">
        <f>IF(41&lt;=$G35, NR35, "")</f>
        <v/>
      </c>
      <c r="NX35" s="9">
        <f>IF(41&lt;=$G35, ROUND(NW35*$Q35, 2), "")</f>
        <v/>
      </c>
      <c r="NY35" s="9">
        <f>IF(41&lt;=$G35, $N35, "")</f>
        <v/>
      </c>
      <c r="NZ35" s="9">
        <f>IF(41&lt;=$G35, NY35-NX35, "")</f>
        <v/>
      </c>
      <c r="OA35" s="9">
        <f>IF(41&lt;=$G35, NW35-NZ35, "")</f>
        <v/>
      </c>
      <c r="OB35" s="9">
        <f>IF(41&lt;=$G35, ROUND(NT35*$Q35, 2), "")</f>
        <v/>
      </c>
      <c r="OC35" s="9">
        <f>IF(41&lt;=$G35, NT35+OB35, "")</f>
        <v/>
      </c>
      <c r="OD35" s="9">
        <f>IF(41&lt;=$G35, NX35+OB35, "")</f>
        <v/>
      </c>
      <c r="OE35" s="9">
        <f>IF(41&lt;=$G35, ($G35-41)*$N35, "")</f>
        <v/>
      </c>
      <c r="OF35" s="9">
        <f>IF(42&lt;=$G35, OA35, "")</f>
        <v/>
      </c>
      <c r="OG35" s="9">
        <f>IF(42&lt;=$G35, ROUND(OF35*$Q35, 2), "")</f>
        <v/>
      </c>
      <c r="OH35" s="9">
        <f>IF(42&lt;=$G35, $N35, "")</f>
        <v/>
      </c>
      <c r="OI35" s="9">
        <f>IF(42&lt;=$G35, OH35-OG35, "")</f>
        <v/>
      </c>
      <c r="OJ35" s="9">
        <f>IF(42&lt;=$G35, OF35-OI35, "")</f>
        <v/>
      </c>
      <c r="OK35" s="9">
        <f>IF(42&lt;=$G35, ROUND(OC35*$Q35, 2), "")</f>
        <v/>
      </c>
      <c r="OL35" s="9">
        <f>IF(42&lt;=$G35, OC35+OK35, "")</f>
        <v/>
      </c>
      <c r="OM35" s="9">
        <f>IF(42&lt;=$G35, OG35+OK35, "")</f>
        <v/>
      </c>
      <c r="ON35" s="9">
        <f>IF(42&lt;=$G35, ($G35-42)*$N35, "")</f>
        <v/>
      </c>
      <c r="OO35" s="9">
        <f>IF(43&lt;=$G35, OJ35, "")</f>
        <v/>
      </c>
      <c r="OP35" s="9">
        <f>IF(43&lt;=$G35, ROUND(OO35*$Q35, 2), "")</f>
        <v/>
      </c>
      <c r="OQ35" s="9">
        <f>IF(43&lt;=$G35, $N35, "")</f>
        <v/>
      </c>
      <c r="OR35" s="9">
        <f>IF(43&lt;=$G35, OQ35-OP35, "")</f>
        <v/>
      </c>
      <c r="OS35" s="9">
        <f>IF(43&lt;=$G35, OO35-OR35, "")</f>
        <v/>
      </c>
      <c r="OT35" s="9">
        <f>IF(43&lt;=$G35, ROUND(OL35*$Q35, 2), "")</f>
        <v/>
      </c>
      <c r="OU35" s="9">
        <f>IF(43&lt;=$G35, OL35+OT35, "")</f>
        <v/>
      </c>
      <c r="OV35" s="9">
        <f>IF(43&lt;=$G35, OP35+OT35, "")</f>
        <v/>
      </c>
      <c r="OW35" s="9">
        <f>IF(43&lt;=$G35, ($G35-43)*$N35, "")</f>
        <v/>
      </c>
      <c r="OX35" s="9">
        <f>IF(44&lt;=$G35, OS35, "")</f>
        <v/>
      </c>
      <c r="OY35" s="9">
        <f>IF(44&lt;=$G35, ROUND(OX35*$Q35, 2), "")</f>
        <v/>
      </c>
      <c r="OZ35" s="9">
        <f>IF(44&lt;=$G35, $N35, "")</f>
        <v/>
      </c>
      <c r="PA35" s="9">
        <f>IF(44&lt;=$G35, OZ35-OY35, "")</f>
        <v/>
      </c>
      <c r="PB35" s="9">
        <f>IF(44&lt;=$G35, OX35-PA35, "")</f>
        <v/>
      </c>
      <c r="PC35" s="9">
        <f>IF(44&lt;=$G35, ROUND(OU35*$Q35, 2), "")</f>
        <v/>
      </c>
      <c r="PD35" s="9">
        <f>IF(44&lt;=$G35, OU35+PC35, "")</f>
        <v/>
      </c>
      <c r="PE35" s="9">
        <f>IF(44&lt;=$G35, OY35+PC35, "")</f>
        <v/>
      </c>
      <c r="PF35" s="9">
        <f>IF(44&lt;=$G35, ($G35-44)*$N35, "")</f>
        <v/>
      </c>
      <c r="PG35" s="9">
        <f>IF(45&lt;=$G35, PB35, "")</f>
        <v/>
      </c>
      <c r="PH35" s="9">
        <f>IF(45&lt;=$G35, ROUND(PG35*$Q35, 2), "")</f>
        <v/>
      </c>
      <c r="PI35" s="9">
        <f>IF(45&lt;=$G35, $N35, "")</f>
        <v/>
      </c>
      <c r="PJ35" s="9">
        <f>IF(45&lt;=$G35, PI35-PH35, "")</f>
        <v/>
      </c>
      <c r="PK35" s="9">
        <f>IF(45&lt;=$G35, PG35-PJ35, "")</f>
        <v/>
      </c>
      <c r="PL35" s="9">
        <f>IF(45&lt;=$G35, ROUND(PD35*$Q35, 2), "")</f>
        <v/>
      </c>
      <c r="PM35" s="9">
        <f>IF(45&lt;=$G35, PD35+PL35, "")</f>
        <v/>
      </c>
      <c r="PN35" s="9">
        <f>IF(45&lt;=$G35, PH35+PL35, "")</f>
        <v/>
      </c>
      <c r="PO35" s="9">
        <f>IF(45&lt;=$G35, ($G35-45)*$N35, "")</f>
        <v/>
      </c>
      <c r="PP35" s="9">
        <f>IF(46&lt;=$G35, PK35, "")</f>
        <v/>
      </c>
      <c r="PQ35" s="9">
        <f>IF(46&lt;=$G35, ROUND(PP35*$Q35, 2), "")</f>
        <v/>
      </c>
      <c r="PR35" s="9">
        <f>IF(46&lt;=$G35, $N35, "")</f>
        <v/>
      </c>
      <c r="PS35" s="9">
        <f>IF(46&lt;=$G35, PR35-PQ35, "")</f>
        <v/>
      </c>
      <c r="PT35" s="9">
        <f>IF(46&lt;=$G35, PP35-PS35, "")</f>
        <v/>
      </c>
      <c r="PU35" s="9">
        <f>IF(46&lt;=$G35, ROUND(PM35*$Q35, 2), "")</f>
        <v/>
      </c>
      <c r="PV35" s="9">
        <f>IF(46&lt;=$G35, PM35+PU35, "")</f>
        <v/>
      </c>
      <c r="PW35" s="9">
        <f>IF(46&lt;=$G35, PQ35+PU35, "")</f>
        <v/>
      </c>
      <c r="PX35" s="9">
        <f>IF(46&lt;=$G35, ($G35-46)*$N35, "")</f>
        <v/>
      </c>
      <c r="PY35" s="9">
        <f>IF(47&lt;=$G35, PT35, "")</f>
        <v/>
      </c>
      <c r="PZ35" s="9">
        <f>IF(47&lt;=$G35, ROUND(PY35*$Q35, 2), "")</f>
        <v/>
      </c>
      <c r="QA35" s="9">
        <f>IF(47&lt;=$G35, $N35, "")</f>
        <v/>
      </c>
      <c r="QB35" s="9">
        <f>IF(47&lt;=$G35, QA35-PZ35, "")</f>
        <v/>
      </c>
      <c r="QC35" s="9">
        <f>IF(47&lt;=$G35, PY35-QB35, "")</f>
        <v/>
      </c>
      <c r="QD35" s="9">
        <f>IF(47&lt;=$G35, ROUND(PV35*$Q35, 2), "")</f>
        <v/>
      </c>
      <c r="QE35" s="9">
        <f>IF(47&lt;=$G35, PV35+QD35, "")</f>
        <v/>
      </c>
      <c r="QF35" s="9">
        <f>IF(47&lt;=$G35, PZ35+QD35, "")</f>
        <v/>
      </c>
      <c r="QG35" s="9">
        <f>IF(47&lt;=$G35, ($G35-47)*$N35, "")</f>
        <v/>
      </c>
      <c r="QH35" s="9">
        <f>IF(48&lt;=$G35, QC35, "")</f>
        <v/>
      </c>
      <c r="QI35" s="9">
        <f>IF(48&lt;=$G35, ROUND(QH35*$Q35, 2), "")</f>
        <v/>
      </c>
      <c r="QJ35" s="9">
        <f>IF(48&lt;=$G35, $N35, "")</f>
        <v/>
      </c>
      <c r="QK35" s="9">
        <f>IF(48&lt;=$G35, QJ35-QI35, "")</f>
        <v/>
      </c>
      <c r="QL35" s="9">
        <f>IF(48&lt;=$G35, QH35-QK35, "")</f>
        <v/>
      </c>
      <c r="QM35" s="9">
        <f>IF(48&lt;=$G35, ROUND(QE35*$Q35, 2), "")</f>
        <v/>
      </c>
      <c r="QN35" s="9">
        <f>IF(48&lt;=$G35, QE35+QM35, "")</f>
        <v/>
      </c>
      <c r="QO35" s="9">
        <f>IF(48&lt;=$G35, QI35+QM35, "")</f>
        <v/>
      </c>
      <c r="QP35" s="9">
        <f>IF(48&lt;=$G35, ($G35-48)*$N35, "")</f>
        <v/>
      </c>
    </row>
    <row r="36">
      <c r="A36" s="12" t="inlineStr">
        <is>
          <t>0552-0025</t>
        </is>
      </c>
      <c r="B36" s="13" t="inlineStr">
        <is>
          <t>Transportes y Maniobras Portuarias de Mexico Sa de Cv</t>
        </is>
      </c>
      <c r="C36" s="13" t="inlineStr">
        <is>
          <t>Iternational Lt</t>
        </is>
      </c>
      <c r="D36" s="12" t="inlineStr">
        <is>
          <t>ACTIVO</t>
        </is>
      </c>
      <c r="E36" s="12" t="inlineStr">
        <is>
          <t>2025-08-27</t>
        </is>
      </c>
      <c r="F36" s="12" t="inlineStr">
        <is>
          <t>2027-08-27</t>
        </is>
      </c>
      <c r="G36" s="14" t="n">
        <v>24</v>
      </c>
      <c r="H36" s="15" t="n">
        <v>1531034.48</v>
      </c>
      <c r="I36" s="16" t="n">
        <v>0.1</v>
      </c>
      <c r="J36" s="15">
        <f>ROUND(H36*I36, 2)</f>
        <v/>
      </c>
      <c r="K36" s="15">
        <f>ROUND(H36-J36, 2)</f>
        <v/>
      </c>
      <c r="L36" s="16" t="n">
        <v>0</v>
      </c>
      <c r="M36" s="15">
        <f>ROUND(H36*L36, 2)</f>
        <v/>
      </c>
      <c r="N36" s="15" t="n">
        <v>73125.64999999999</v>
      </c>
      <c r="O36" s="16" t="n">
        <v>0.1</v>
      </c>
      <c r="P36" s="15">
        <f>ROUND(H36*O36, 2)</f>
        <v/>
      </c>
      <c r="Q36" s="17" t="n">
        <v>0.02589337</v>
      </c>
      <c r="R36" s="17">
        <f>RATE(G36, -N36, K36, -P36)</f>
        <v/>
      </c>
      <c r="S36" s="17">
        <f>ROUND(Q36*12, 8)</f>
        <v/>
      </c>
      <c r="T36" s="17">
        <f>ROUND(((1+Q36)^12)-1, 8)</f>
        <v/>
      </c>
      <c r="U36" s="15">
        <f>ROUND(PV(Q36, G36, 0, -P36), 2)</f>
        <v/>
      </c>
      <c r="V36" s="15">
        <f>SUMIF($AA$4:$QP$4, "Interes_Leasing", AA36:QP36)</f>
        <v/>
      </c>
      <c r="W36" s="15">
        <f>SUMIF($AA$4:$QP$4, "Interes_Residual", AA36:QP36)</f>
        <v/>
      </c>
      <c r="X36" s="15">
        <f>ROUND(V36+W36, 2)</f>
        <v/>
      </c>
      <c r="Y36" s="15">
        <f>ROUND((N36*G36+P36+M36)-K36, 2)</f>
        <v/>
      </c>
      <c r="Z36" s="16">
        <f>ROUND(Y36/K36, 4)</f>
        <v/>
      </c>
      <c r="AA36" s="15">
        <f>IF(1&lt;=$G36, $K36, "")</f>
        <v/>
      </c>
      <c r="AB36" s="15">
        <f>IF(1&lt;=$G36, ROUND(AA36*$Q36, 2), "")</f>
        <v/>
      </c>
      <c r="AC36" s="15">
        <f>IF(1&lt;=$G36, $N36, "")</f>
        <v/>
      </c>
      <c r="AD36" s="15">
        <f>IF(1&lt;=$G36, AC36-AB36, "")</f>
        <v/>
      </c>
      <c r="AE36" s="15">
        <f>IF(1&lt;=$G36, AA36-AD36, "")</f>
        <v/>
      </c>
      <c r="AF36" s="15">
        <f>IF(1&lt;=$G36, ROUND($U36*$Q36, 2), "")</f>
        <v/>
      </c>
      <c r="AG36" s="15">
        <f>IF(1&lt;=$G36, $U36+AF36, "")</f>
        <v/>
      </c>
      <c r="AH36" s="15">
        <f>IF(1&lt;=$G36, AB36+AF36, "")</f>
        <v/>
      </c>
      <c r="AI36" s="15">
        <f>IF(1&lt;=$G36, ($G36-1)*$N36, "")</f>
        <v/>
      </c>
      <c r="AJ36" s="15">
        <f>IF(2&lt;=$G36, AE36, "")</f>
        <v/>
      </c>
      <c r="AK36" s="15">
        <f>IF(2&lt;=$G36, ROUND(AJ36*$Q36, 2), "")</f>
        <v/>
      </c>
      <c r="AL36" s="15">
        <f>IF(2&lt;=$G36, $N36, "")</f>
        <v/>
      </c>
      <c r="AM36" s="15">
        <f>IF(2&lt;=$G36, AL36-AK36, "")</f>
        <v/>
      </c>
      <c r="AN36" s="15">
        <f>IF(2&lt;=$G36, AJ36-AM36, "")</f>
        <v/>
      </c>
      <c r="AO36" s="15">
        <f>IF(2&lt;=$G36, ROUND(AG36*$Q36, 2), "")</f>
        <v/>
      </c>
      <c r="AP36" s="15">
        <f>IF(2&lt;=$G36, AG36+AO36, "")</f>
        <v/>
      </c>
      <c r="AQ36" s="15">
        <f>IF(2&lt;=$G36, AK36+AO36, "")</f>
        <v/>
      </c>
      <c r="AR36" s="15">
        <f>IF(2&lt;=$G36, ($G36-2)*$N36, "")</f>
        <v/>
      </c>
      <c r="AS36" s="15">
        <f>IF(3&lt;=$G36, AN36, "")</f>
        <v/>
      </c>
      <c r="AT36" s="15">
        <f>IF(3&lt;=$G36, ROUND(AS36*$Q36, 2), "")</f>
        <v/>
      </c>
      <c r="AU36" s="15">
        <f>IF(3&lt;=$G36, $N36, "")</f>
        <v/>
      </c>
      <c r="AV36" s="15">
        <f>IF(3&lt;=$G36, AU36-AT36, "")</f>
        <v/>
      </c>
      <c r="AW36" s="15">
        <f>IF(3&lt;=$G36, AS36-AV36, "")</f>
        <v/>
      </c>
      <c r="AX36" s="15">
        <f>IF(3&lt;=$G36, ROUND(AP36*$Q36, 2), "")</f>
        <v/>
      </c>
      <c r="AY36" s="15">
        <f>IF(3&lt;=$G36, AP36+AX36, "")</f>
        <v/>
      </c>
      <c r="AZ36" s="15">
        <f>IF(3&lt;=$G36, AT36+AX36, "")</f>
        <v/>
      </c>
      <c r="BA36" s="15">
        <f>IF(3&lt;=$G36, ($G36-3)*$N36, "")</f>
        <v/>
      </c>
      <c r="BB36" s="15">
        <f>IF(4&lt;=$G36, AW36, "")</f>
        <v/>
      </c>
      <c r="BC36" s="15">
        <f>IF(4&lt;=$G36, ROUND(BB36*$Q36, 2), "")</f>
        <v/>
      </c>
      <c r="BD36" s="15">
        <f>IF(4&lt;=$G36, $N36, "")</f>
        <v/>
      </c>
      <c r="BE36" s="15">
        <f>IF(4&lt;=$G36, BD36-BC36, "")</f>
        <v/>
      </c>
      <c r="BF36" s="15">
        <f>IF(4&lt;=$G36, BB36-BE36, "")</f>
        <v/>
      </c>
      <c r="BG36" s="15">
        <f>IF(4&lt;=$G36, ROUND(AY36*$Q36, 2), "")</f>
        <v/>
      </c>
      <c r="BH36" s="15">
        <f>IF(4&lt;=$G36, AY36+BG36, "")</f>
        <v/>
      </c>
      <c r="BI36" s="15">
        <f>IF(4&lt;=$G36, BC36+BG36, "")</f>
        <v/>
      </c>
      <c r="BJ36" s="15">
        <f>IF(4&lt;=$G36, ($G36-4)*$N36, "")</f>
        <v/>
      </c>
      <c r="BK36" s="15">
        <f>IF(5&lt;=$G36, BF36, "")</f>
        <v/>
      </c>
      <c r="BL36" s="15">
        <f>IF(5&lt;=$G36, ROUND(BK36*$Q36, 2), "")</f>
        <v/>
      </c>
      <c r="BM36" s="15">
        <f>IF(5&lt;=$G36, $N36, "")</f>
        <v/>
      </c>
      <c r="BN36" s="15">
        <f>IF(5&lt;=$G36, BM36-BL36, "")</f>
        <v/>
      </c>
      <c r="BO36" s="15">
        <f>IF(5&lt;=$G36, BK36-BN36, "")</f>
        <v/>
      </c>
      <c r="BP36" s="15">
        <f>IF(5&lt;=$G36, ROUND(BH36*$Q36, 2), "")</f>
        <v/>
      </c>
      <c r="BQ36" s="15">
        <f>IF(5&lt;=$G36, BH36+BP36, "")</f>
        <v/>
      </c>
      <c r="BR36" s="15">
        <f>IF(5&lt;=$G36, BL36+BP36, "")</f>
        <v/>
      </c>
      <c r="BS36" s="15">
        <f>IF(5&lt;=$G36, ($G36-5)*$N36, "")</f>
        <v/>
      </c>
      <c r="BT36" s="15">
        <f>IF(6&lt;=$G36, BO36, "")</f>
        <v/>
      </c>
      <c r="BU36" s="15">
        <f>IF(6&lt;=$G36, ROUND(BT36*$Q36, 2), "")</f>
        <v/>
      </c>
      <c r="BV36" s="15">
        <f>IF(6&lt;=$G36, $N36, "")</f>
        <v/>
      </c>
      <c r="BW36" s="15">
        <f>IF(6&lt;=$G36, BV36-BU36, "")</f>
        <v/>
      </c>
      <c r="BX36" s="15">
        <f>IF(6&lt;=$G36, BT36-BW36, "")</f>
        <v/>
      </c>
      <c r="BY36" s="15">
        <f>IF(6&lt;=$G36, ROUND(BQ36*$Q36, 2), "")</f>
        <v/>
      </c>
      <c r="BZ36" s="15">
        <f>IF(6&lt;=$G36, BQ36+BY36, "")</f>
        <v/>
      </c>
      <c r="CA36" s="15">
        <f>IF(6&lt;=$G36, BU36+BY36, "")</f>
        <v/>
      </c>
      <c r="CB36" s="15">
        <f>IF(6&lt;=$G36, ($G36-6)*$N36, "")</f>
        <v/>
      </c>
      <c r="CC36" s="15">
        <f>IF(7&lt;=$G36, BX36, "")</f>
        <v/>
      </c>
      <c r="CD36" s="15">
        <f>IF(7&lt;=$G36, ROUND(CC36*$Q36, 2), "")</f>
        <v/>
      </c>
      <c r="CE36" s="15">
        <f>IF(7&lt;=$G36, $N36, "")</f>
        <v/>
      </c>
      <c r="CF36" s="15">
        <f>IF(7&lt;=$G36, CE36-CD36, "")</f>
        <v/>
      </c>
      <c r="CG36" s="15">
        <f>IF(7&lt;=$G36, CC36-CF36, "")</f>
        <v/>
      </c>
      <c r="CH36" s="15">
        <f>IF(7&lt;=$G36, ROUND(BZ36*$Q36, 2), "")</f>
        <v/>
      </c>
      <c r="CI36" s="15">
        <f>IF(7&lt;=$G36, BZ36+CH36, "")</f>
        <v/>
      </c>
      <c r="CJ36" s="15">
        <f>IF(7&lt;=$G36, CD36+CH36, "")</f>
        <v/>
      </c>
      <c r="CK36" s="15">
        <f>IF(7&lt;=$G36, ($G36-7)*$N36, "")</f>
        <v/>
      </c>
      <c r="CL36" s="15">
        <f>IF(8&lt;=$G36, CG36, "")</f>
        <v/>
      </c>
      <c r="CM36" s="15">
        <f>IF(8&lt;=$G36, ROUND(CL36*$Q36, 2), "")</f>
        <v/>
      </c>
      <c r="CN36" s="15">
        <f>IF(8&lt;=$G36, $N36, "")</f>
        <v/>
      </c>
      <c r="CO36" s="15">
        <f>IF(8&lt;=$G36, CN36-CM36, "")</f>
        <v/>
      </c>
      <c r="CP36" s="15">
        <f>IF(8&lt;=$G36, CL36-CO36, "")</f>
        <v/>
      </c>
      <c r="CQ36" s="15">
        <f>IF(8&lt;=$G36, ROUND(CI36*$Q36, 2), "")</f>
        <v/>
      </c>
      <c r="CR36" s="15">
        <f>IF(8&lt;=$G36, CI36+CQ36, "")</f>
        <v/>
      </c>
      <c r="CS36" s="15">
        <f>IF(8&lt;=$G36, CM36+CQ36, "")</f>
        <v/>
      </c>
      <c r="CT36" s="15">
        <f>IF(8&lt;=$G36, ($G36-8)*$N36, "")</f>
        <v/>
      </c>
      <c r="CU36" s="15">
        <f>IF(9&lt;=$G36, CP36, "")</f>
        <v/>
      </c>
      <c r="CV36" s="15">
        <f>IF(9&lt;=$G36, ROUND(CU36*$Q36, 2), "")</f>
        <v/>
      </c>
      <c r="CW36" s="15">
        <f>IF(9&lt;=$G36, $N36, "")</f>
        <v/>
      </c>
      <c r="CX36" s="15">
        <f>IF(9&lt;=$G36, CW36-CV36, "")</f>
        <v/>
      </c>
      <c r="CY36" s="15">
        <f>IF(9&lt;=$G36, CU36-CX36, "")</f>
        <v/>
      </c>
      <c r="CZ36" s="15">
        <f>IF(9&lt;=$G36, ROUND(CR36*$Q36, 2), "")</f>
        <v/>
      </c>
      <c r="DA36" s="15">
        <f>IF(9&lt;=$G36, CR36+CZ36, "")</f>
        <v/>
      </c>
      <c r="DB36" s="15">
        <f>IF(9&lt;=$G36, CV36+CZ36, "")</f>
        <v/>
      </c>
      <c r="DC36" s="15">
        <f>IF(9&lt;=$G36, ($G36-9)*$N36, "")</f>
        <v/>
      </c>
      <c r="DD36" s="15">
        <f>IF(10&lt;=$G36, CY36, "")</f>
        <v/>
      </c>
      <c r="DE36" s="15">
        <f>IF(10&lt;=$G36, ROUND(DD36*$Q36, 2), "")</f>
        <v/>
      </c>
      <c r="DF36" s="15">
        <f>IF(10&lt;=$G36, $N36, "")</f>
        <v/>
      </c>
      <c r="DG36" s="15">
        <f>IF(10&lt;=$G36, DF36-DE36, "")</f>
        <v/>
      </c>
      <c r="DH36" s="15">
        <f>IF(10&lt;=$G36, DD36-DG36, "")</f>
        <v/>
      </c>
      <c r="DI36" s="15">
        <f>IF(10&lt;=$G36, ROUND(DA36*$Q36, 2), "")</f>
        <v/>
      </c>
      <c r="DJ36" s="15">
        <f>IF(10&lt;=$G36, DA36+DI36, "")</f>
        <v/>
      </c>
      <c r="DK36" s="15">
        <f>IF(10&lt;=$G36, DE36+DI36, "")</f>
        <v/>
      </c>
      <c r="DL36" s="15">
        <f>IF(10&lt;=$G36, ($G36-10)*$N36, "")</f>
        <v/>
      </c>
      <c r="DM36" s="15">
        <f>IF(11&lt;=$G36, DH36, "")</f>
        <v/>
      </c>
      <c r="DN36" s="15">
        <f>IF(11&lt;=$G36, ROUND(DM36*$Q36, 2), "")</f>
        <v/>
      </c>
      <c r="DO36" s="15">
        <f>IF(11&lt;=$G36, $N36, "")</f>
        <v/>
      </c>
      <c r="DP36" s="15">
        <f>IF(11&lt;=$G36, DO36-DN36, "")</f>
        <v/>
      </c>
      <c r="DQ36" s="15">
        <f>IF(11&lt;=$G36, DM36-DP36, "")</f>
        <v/>
      </c>
      <c r="DR36" s="15">
        <f>IF(11&lt;=$G36, ROUND(DJ36*$Q36, 2), "")</f>
        <v/>
      </c>
      <c r="DS36" s="15">
        <f>IF(11&lt;=$G36, DJ36+DR36, "")</f>
        <v/>
      </c>
      <c r="DT36" s="15">
        <f>IF(11&lt;=$G36, DN36+DR36, "")</f>
        <v/>
      </c>
      <c r="DU36" s="15">
        <f>IF(11&lt;=$G36, ($G36-11)*$N36, "")</f>
        <v/>
      </c>
      <c r="DV36" s="15">
        <f>IF(12&lt;=$G36, DQ36, "")</f>
        <v/>
      </c>
      <c r="DW36" s="15">
        <f>IF(12&lt;=$G36, ROUND(DV36*$Q36, 2), "")</f>
        <v/>
      </c>
      <c r="DX36" s="15">
        <f>IF(12&lt;=$G36, $N36, "")</f>
        <v/>
      </c>
      <c r="DY36" s="15">
        <f>IF(12&lt;=$G36, DX36-DW36, "")</f>
        <v/>
      </c>
      <c r="DZ36" s="15">
        <f>IF(12&lt;=$G36, DV36-DY36, "")</f>
        <v/>
      </c>
      <c r="EA36" s="15">
        <f>IF(12&lt;=$G36, ROUND(DS36*$Q36, 2), "")</f>
        <v/>
      </c>
      <c r="EB36" s="15">
        <f>IF(12&lt;=$G36, DS36+EA36, "")</f>
        <v/>
      </c>
      <c r="EC36" s="15">
        <f>IF(12&lt;=$G36, DW36+EA36, "")</f>
        <v/>
      </c>
      <c r="ED36" s="15">
        <f>IF(12&lt;=$G36, ($G36-12)*$N36, "")</f>
        <v/>
      </c>
      <c r="EE36" s="15">
        <f>IF(13&lt;=$G36, DZ36, "")</f>
        <v/>
      </c>
      <c r="EF36" s="15">
        <f>IF(13&lt;=$G36, ROUND(EE36*$Q36, 2), "")</f>
        <v/>
      </c>
      <c r="EG36" s="15">
        <f>IF(13&lt;=$G36, $N36, "")</f>
        <v/>
      </c>
      <c r="EH36" s="15">
        <f>IF(13&lt;=$G36, EG36-EF36, "")</f>
        <v/>
      </c>
      <c r="EI36" s="15">
        <f>IF(13&lt;=$G36, EE36-EH36, "")</f>
        <v/>
      </c>
      <c r="EJ36" s="15">
        <f>IF(13&lt;=$G36, ROUND(EB36*$Q36, 2), "")</f>
        <v/>
      </c>
      <c r="EK36" s="15">
        <f>IF(13&lt;=$G36, EB36+EJ36, "")</f>
        <v/>
      </c>
      <c r="EL36" s="15">
        <f>IF(13&lt;=$G36, EF36+EJ36, "")</f>
        <v/>
      </c>
      <c r="EM36" s="15">
        <f>IF(13&lt;=$G36, ($G36-13)*$N36, "")</f>
        <v/>
      </c>
      <c r="EN36" s="15">
        <f>IF(14&lt;=$G36, EI36, "")</f>
        <v/>
      </c>
      <c r="EO36" s="15">
        <f>IF(14&lt;=$G36, ROUND(EN36*$Q36, 2), "")</f>
        <v/>
      </c>
      <c r="EP36" s="15">
        <f>IF(14&lt;=$G36, $N36, "")</f>
        <v/>
      </c>
      <c r="EQ36" s="15">
        <f>IF(14&lt;=$G36, EP36-EO36, "")</f>
        <v/>
      </c>
      <c r="ER36" s="15">
        <f>IF(14&lt;=$G36, EN36-EQ36, "")</f>
        <v/>
      </c>
      <c r="ES36" s="15">
        <f>IF(14&lt;=$G36, ROUND(EK36*$Q36, 2), "")</f>
        <v/>
      </c>
      <c r="ET36" s="15">
        <f>IF(14&lt;=$G36, EK36+ES36, "")</f>
        <v/>
      </c>
      <c r="EU36" s="15">
        <f>IF(14&lt;=$G36, EO36+ES36, "")</f>
        <v/>
      </c>
      <c r="EV36" s="15">
        <f>IF(14&lt;=$G36, ($G36-14)*$N36, "")</f>
        <v/>
      </c>
      <c r="EW36" s="15">
        <f>IF(15&lt;=$G36, ER36, "")</f>
        <v/>
      </c>
      <c r="EX36" s="15">
        <f>IF(15&lt;=$G36, ROUND(EW36*$Q36, 2), "")</f>
        <v/>
      </c>
      <c r="EY36" s="15">
        <f>IF(15&lt;=$G36, $N36, "")</f>
        <v/>
      </c>
      <c r="EZ36" s="15">
        <f>IF(15&lt;=$G36, EY36-EX36, "")</f>
        <v/>
      </c>
      <c r="FA36" s="15">
        <f>IF(15&lt;=$G36, EW36-EZ36, "")</f>
        <v/>
      </c>
      <c r="FB36" s="15">
        <f>IF(15&lt;=$G36, ROUND(ET36*$Q36, 2), "")</f>
        <v/>
      </c>
      <c r="FC36" s="15">
        <f>IF(15&lt;=$G36, ET36+FB36, "")</f>
        <v/>
      </c>
      <c r="FD36" s="15">
        <f>IF(15&lt;=$G36, EX36+FB36, "")</f>
        <v/>
      </c>
      <c r="FE36" s="15">
        <f>IF(15&lt;=$G36, ($G36-15)*$N36, "")</f>
        <v/>
      </c>
      <c r="FF36" s="15">
        <f>IF(16&lt;=$G36, FA36, "")</f>
        <v/>
      </c>
      <c r="FG36" s="15">
        <f>IF(16&lt;=$G36, ROUND(FF36*$Q36, 2), "")</f>
        <v/>
      </c>
      <c r="FH36" s="15">
        <f>IF(16&lt;=$G36, $N36, "")</f>
        <v/>
      </c>
      <c r="FI36" s="15">
        <f>IF(16&lt;=$G36, FH36-FG36, "")</f>
        <v/>
      </c>
      <c r="FJ36" s="15">
        <f>IF(16&lt;=$G36, FF36-FI36, "")</f>
        <v/>
      </c>
      <c r="FK36" s="15">
        <f>IF(16&lt;=$G36, ROUND(FC36*$Q36, 2), "")</f>
        <v/>
      </c>
      <c r="FL36" s="15">
        <f>IF(16&lt;=$G36, FC36+FK36, "")</f>
        <v/>
      </c>
      <c r="FM36" s="15">
        <f>IF(16&lt;=$G36, FG36+FK36, "")</f>
        <v/>
      </c>
      <c r="FN36" s="15">
        <f>IF(16&lt;=$G36, ($G36-16)*$N36, "")</f>
        <v/>
      </c>
      <c r="FO36" s="15">
        <f>IF(17&lt;=$G36, FJ36, "")</f>
        <v/>
      </c>
      <c r="FP36" s="15">
        <f>IF(17&lt;=$G36, ROUND(FO36*$Q36, 2), "")</f>
        <v/>
      </c>
      <c r="FQ36" s="15">
        <f>IF(17&lt;=$G36, $N36, "")</f>
        <v/>
      </c>
      <c r="FR36" s="15">
        <f>IF(17&lt;=$G36, FQ36-FP36, "")</f>
        <v/>
      </c>
      <c r="FS36" s="15">
        <f>IF(17&lt;=$G36, FO36-FR36, "")</f>
        <v/>
      </c>
      <c r="FT36" s="15">
        <f>IF(17&lt;=$G36, ROUND(FL36*$Q36, 2), "")</f>
        <v/>
      </c>
      <c r="FU36" s="15">
        <f>IF(17&lt;=$G36, FL36+FT36, "")</f>
        <v/>
      </c>
      <c r="FV36" s="15">
        <f>IF(17&lt;=$G36, FP36+FT36, "")</f>
        <v/>
      </c>
      <c r="FW36" s="15">
        <f>IF(17&lt;=$G36, ($G36-17)*$N36, "")</f>
        <v/>
      </c>
      <c r="FX36" s="15">
        <f>IF(18&lt;=$G36, FS36, "")</f>
        <v/>
      </c>
      <c r="FY36" s="15">
        <f>IF(18&lt;=$G36, ROUND(FX36*$Q36, 2), "")</f>
        <v/>
      </c>
      <c r="FZ36" s="15">
        <f>IF(18&lt;=$G36, $N36, "")</f>
        <v/>
      </c>
      <c r="GA36" s="15">
        <f>IF(18&lt;=$G36, FZ36-FY36, "")</f>
        <v/>
      </c>
      <c r="GB36" s="15">
        <f>IF(18&lt;=$G36, FX36-GA36, "")</f>
        <v/>
      </c>
      <c r="GC36" s="15">
        <f>IF(18&lt;=$G36, ROUND(FU36*$Q36, 2), "")</f>
        <v/>
      </c>
      <c r="GD36" s="15">
        <f>IF(18&lt;=$G36, FU36+GC36, "")</f>
        <v/>
      </c>
      <c r="GE36" s="15">
        <f>IF(18&lt;=$G36, FY36+GC36, "")</f>
        <v/>
      </c>
      <c r="GF36" s="15">
        <f>IF(18&lt;=$G36, ($G36-18)*$N36, "")</f>
        <v/>
      </c>
      <c r="GG36" s="15">
        <f>IF(19&lt;=$G36, GB36, "")</f>
        <v/>
      </c>
      <c r="GH36" s="15">
        <f>IF(19&lt;=$G36, ROUND(GG36*$Q36, 2), "")</f>
        <v/>
      </c>
      <c r="GI36" s="15">
        <f>IF(19&lt;=$G36, $N36, "")</f>
        <v/>
      </c>
      <c r="GJ36" s="15">
        <f>IF(19&lt;=$G36, GI36-GH36, "")</f>
        <v/>
      </c>
      <c r="GK36" s="15">
        <f>IF(19&lt;=$G36, GG36-GJ36, "")</f>
        <v/>
      </c>
      <c r="GL36" s="15">
        <f>IF(19&lt;=$G36, ROUND(GD36*$Q36, 2), "")</f>
        <v/>
      </c>
      <c r="GM36" s="15">
        <f>IF(19&lt;=$G36, GD36+GL36, "")</f>
        <v/>
      </c>
      <c r="GN36" s="15">
        <f>IF(19&lt;=$G36, GH36+GL36, "")</f>
        <v/>
      </c>
      <c r="GO36" s="15">
        <f>IF(19&lt;=$G36, ($G36-19)*$N36, "")</f>
        <v/>
      </c>
      <c r="GP36" s="15">
        <f>IF(20&lt;=$G36, GK36, "")</f>
        <v/>
      </c>
      <c r="GQ36" s="15">
        <f>IF(20&lt;=$G36, ROUND(GP36*$Q36, 2), "")</f>
        <v/>
      </c>
      <c r="GR36" s="15">
        <f>IF(20&lt;=$G36, $N36, "")</f>
        <v/>
      </c>
      <c r="GS36" s="15">
        <f>IF(20&lt;=$G36, GR36-GQ36, "")</f>
        <v/>
      </c>
      <c r="GT36" s="15">
        <f>IF(20&lt;=$G36, GP36-GS36, "")</f>
        <v/>
      </c>
      <c r="GU36" s="15">
        <f>IF(20&lt;=$G36, ROUND(GM36*$Q36, 2), "")</f>
        <v/>
      </c>
      <c r="GV36" s="15">
        <f>IF(20&lt;=$G36, GM36+GU36, "")</f>
        <v/>
      </c>
      <c r="GW36" s="15">
        <f>IF(20&lt;=$G36, GQ36+GU36, "")</f>
        <v/>
      </c>
      <c r="GX36" s="15">
        <f>IF(20&lt;=$G36, ($G36-20)*$N36, "")</f>
        <v/>
      </c>
      <c r="GY36" s="15">
        <f>IF(21&lt;=$G36, GT36, "")</f>
        <v/>
      </c>
      <c r="GZ36" s="15">
        <f>IF(21&lt;=$G36, ROUND(GY36*$Q36, 2), "")</f>
        <v/>
      </c>
      <c r="HA36" s="15">
        <f>IF(21&lt;=$G36, $N36, "")</f>
        <v/>
      </c>
      <c r="HB36" s="15">
        <f>IF(21&lt;=$G36, HA36-GZ36, "")</f>
        <v/>
      </c>
      <c r="HC36" s="15">
        <f>IF(21&lt;=$G36, GY36-HB36, "")</f>
        <v/>
      </c>
      <c r="HD36" s="15">
        <f>IF(21&lt;=$G36, ROUND(GV36*$Q36, 2), "")</f>
        <v/>
      </c>
      <c r="HE36" s="15">
        <f>IF(21&lt;=$G36, GV36+HD36, "")</f>
        <v/>
      </c>
      <c r="HF36" s="15">
        <f>IF(21&lt;=$G36, GZ36+HD36, "")</f>
        <v/>
      </c>
      <c r="HG36" s="15">
        <f>IF(21&lt;=$G36, ($G36-21)*$N36, "")</f>
        <v/>
      </c>
      <c r="HH36" s="15">
        <f>IF(22&lt;=$G36, HC36, "")</f>
        <v/>
      </c>
      <c r="HI36" s="15">
        <f>IF(22&lt;=$G36, ROUND(HH36*$Q36, 2), "")</f>
        <v/>
      </c>
      <c r="HJ36" s="15">
        <f>IF(22&lt;=$G36, $N36, "")</f>
        <v/>
      </c>
      <c r="HK36" s="15">
        <f>IF(22&lt;=$G36, HJ36-HI36, "")</f>
        <v/>
      </c>
      <c r="HL36" s="15">
        <f>IF(22&lt;=$G36, HH36-HK36, "")</f>
        <v/>
      </c>
      <c r="HM36" s="15">
        <f>IF(22&lt;=$G36, ROUND(HE36*$Q36, 2), "")</f>
        <v/>
      </c>
      <c r="HN36" s="15">
        <f>IF(22&lt;=$G36, HE36+HM36, "")</f>
        <v/>
      </c>
      <c r="HO36" s="15">
        <f>IF(22&lt;=$G36, HI36+HM36, "")</f>
        <v/>
      </c>
      <c r="HP36" s="15">
        <f>IF(22&lt;=$G36, ($G36-22)*$N36, "")</f>
        <v/>
      </c>
      <c r="HQ36" s="15">
        <f>IF(23&lt;=$G36, HL36, "")</f>
        <v/>
      </c>
      <c r="HR36" s="15">
        <f>IF(23&lt;=$G36, ROUND(HQ36*$Q36, 2), "")</f>
        <v/>
      </c>
      <c r="HS36" s="15">
        <f>IF(23&lt;=$G36, $N36, "")</f>
        <v/>
      </c>
      <c r="HT36" s="15">
        <f>IF(23&lt;=$G36, HS36-HR36, "")</f>
        <v/>
      </c>
      <c r="HU36" s="15">
        <f>IF(23&lt;=$G36, HQ36-HT36, "")</f>
        <v/>
      </c>
      <c r="HV36" s="15">
        <f>IF(23&lt;=$G36, ROUND(HN36*$Q36, 2), "")</f>
        <v/>
      </c>
      <c r="HW36" s="15">
        <f>IF(23&lt;=$G36, HN36+HV36, "")</f>
        <v/>
      </c>
      <c r="HX36" s="15">
        <f>IF(23&lt;=$G36, HR36+HV36, "")</f>
        <v/>
      </c>
      <c r="HY36" s="15">
        <f>IF(23&lt;=$G36, ($G36-23)*$N36, "")</f>
        <v/>
      </c>
      <c r="HZ36" s="15">
        <f>IF(24&lt;=$G36, HU36, "")</f>
        <v/>
      </c>
      <c r="IA36" s="15">
        <f>IF(24&lt;=$G36, ROUND(HZ36*$Q36, 2), "")</f>
        <v/>
      </c>
      <c r="IB36" s="15">
        <f>IF(24&lt;=$G36, $N36, "")</f>
        <v/>
      </c>
      <c r="IC36" s="15">
        <f>IF(24&lt;=$G36, IB36-IA36, "")</f>
        <v/>
      </c>
      <c r="ID36" s="15">
        <f>IF(24&lt;=$G36, HZ36-IC36, "")</f>
        <v/>
      </c>
      <c r="IE36" s="15">
        <f>IF(24&lt;=$G36, ROUND(HW36*$Q36, 2), "")</f>
        <v/>
      </c>
      <c r="IF36" s="15">
        <f>IF(24&lt;=$G36, HW36+IE36, "")</f>
        <v/>
      </c>
      <c r="IG36" s="15">
        <f>IF(24&lt;=$G36, IA36+IE36, "")</f>
        <v/>
      </c>
      <c r="IH36" s="15">
        <f>IF(24&lt;=$G36, ($G36-24)*$N36, "")</f>
        <v/>
      </c>
      <c r="II36" s="15">
        <f>IF(25&lt;=$G36, ID36, "")</f>
        <v/>
      </c>
      <c r="IJ36" s="15">
        <f>IF(25&lt;=$G36, ROUND(II36*$Q36, 2), "")</f>
        <v/>
      </c>
      <c r="IK36" s="15">
        <f>IF(25&lt;=$G36, $N36, "")</f>
        <v/>
      </c>
      <c r="IL36" s="15">
        <f>IF(25&lt;=$G36, IK36-IJ36, "")</f>
        <v/>
      </c>
      <c r="IM36" s="15">
        <f>IF(25&lt;=$G36, II36-IL36, "")</f>
        <v/>
      </c>
      <c r="IN36" s="15">
        <f>IF(25&lt;=$G36, ROUND(IF36*$Q36, 2), "")</f>
        <v/>
      </c>
      <c r="IO36" s="15">
        <f>IF(25&lt;=$G36, IF36+IN36, "")</f>
        <v/>
      </c>
      <c r="IP36" s="15">
        <f>IF(25&lt;=$G36, IJ36+IN36, "")</f>
        <v/>
      </c>
      <c r="IQ36" s="15">
        <f>IF(25&lt;=$G36, ($G36-25)*$N36, "")</f>
        <v/>
      </c>
      <c r="IR36" s="15">
        <f>IF(26&lt;=$G36, IM36, "")</f>
        <v/>
      </c>
      <c r="IS36" s="15">
        <f>IF(26&lt;=$G36, ROUND(IR36*$Q36, 2), "")</f>
        <v/>
      </c>
      <c r="IT36" s="15">
        <f>IF(26&lt;=$G36, $N36, "")</f>
        <v/>
      </c>
      <c r="IU36" s="15">
        <f>IF(26&lt;=$G36, IT36-IS36, "")</f>
        <v/>
      </c>
      <c r="IV36" s="15">
        <f>IF(26&lt;=$G36, IR36-IU36, "")</f>
        <v/>
      </c>
      <c r="IW36" s="15">
        <f>IF(26&lt;=$G36, ROUND(IO36*$Q36, 2), "")</f>
        <v/>
      </c>
      <c r="IX36" s="15">
        <f>IF(26&lt;=$G36, IO36+IW36, "")</f>
        <v/>
      </c>
      <c r="IY36" s="15">
        <f>IF(26&lt;=$G36, IS36+IW36, "")</f>
        <v/>
      </c>
      <c r="IZ36" s="15">
        <f>IF(26&lt;=$G36, ($G36-26)*$N36, "")</f>
        <v/>
      </c>
      <c r="JA36" s="15">
        <f>IF(27&lt;=$G36, IV36, "")</f>
        <v/>
      </c>
      <c r="JB36" s="15">
        <f>IF(27&lt;=$G36, ROUND(JA36*$Q36, 2), "")</f>
        <v/>
      </c>
      <c r="JC36" s="15">
        <f>IF(27&lt;=$G36, $N36, "")</f>
        <v/>
      </c>
      <c r="JD36" s="15">
        <f>IF(27&lt;=$G36, JC36-JB36, "")</f>
        <v/>
      </c>
      <c r="JE36" s="15">
        <f>IF(27&lt;=$G36, JA36-JD36, "")</f>
        <v/>
      </c>
      <c r="JF36" s="15">
        <f>IF(27&lt;=$G36, ROUND(IX36*$Q36, 2), "")</f>
        <v/>
      </c>
      <c r="JG36" s="15">
        <f>IF(27&lt;=$G36, IX36+JF36, "")</f>
        <v/>
      </c>
      <c r="JH36" s="15">
        <f>IF(27&lt;=$G36, JB36+JF36, "")</f>
        <v/>
      </c>
      <c r="JI36" s="15">
        <f>IF(27&lt;=$G36, ($G36-27)*$N36, "")</f>
        <v/>
      </c>
      <c r="JJ36" s="15">
        <f>IF(28&lt;=$G36, JE36, "")</f>
        <v/>
      </c>
      <c r="JK36" s="15">
        <f>IF(28&lt;=$G36, ROUND(JJ36*$Q36, 2), "")</f>
        <v/>
      </c>
      <c r="JL36" s="15">
        <f>IF(28&lt;=$G36, $N36, "")</f>
        <v/>
      </c>
      <c r="JM36" s="15">
        <f>IF(28&lt;=$G36, JL36-JK36, "")</f>
        <v/>
      </c>
      <c r="JN36" s="15">
        <f>IF(28&lt;=$G36, JJ36-JM36, "")</f>
        <v/>
      </c>
      <c r="JO36" s="15">
        <f>IF(28&lt;=$G36, ROUND(JG36*$Q36, 2), "")</f>
        <v/>
      </c>
      <c r="JP36" s="15">
        <f>IF(28&lt;=$G36, JG36+JO36, "")</f>
        <v/>
      </c>
      <c r="JQ36" s="15">
        <f>IF(28&lt;=$G36, JK36+JO36, "")</f>
        <v/>
      </c>
      <c r="JR36" s="15">
        <f>IF(28&lt;=$G36, ($G36-28)*$N36, "")</f>
        <v/>
      </c>
      <c r="JS36" s="15">
        <f>IF(29&lt;=$G36, JN36, "")</f>
        <v/>
      </c>
      <c r="JT36" s="15">
        <f>IF(29&lt;=$G36, ROUND(JS36*$Q36, 2), "")</f>
        <v/>
      </c>
      <c r="JU36" s="15">
        <f>IF(29&lt;=$G36, $N36, "")</f>
        <v/>
      </c>
      <c r="JV36" s="15">
        <f>IF(29&lt;=$G36, JU36-JT36, "")</f>
        <v/>
      </c>
      <c r="JW36" s="15">
        <f>IF(29&lt;=$G36, JS36-JV36, "")</f>
        <v/>
      </c>
      <c r="JX36" s="15">
        <f>IF(29&lt;=$G36, ROUND(JP36*$Q36, 2), "")</f>
        <v/>
      </c>
      <c r="JY36" s="15">
        <f>IF(29&lt;=$G36, JP36+JX36, "")</f>
        <v/>
      </c>
      <c r="JZ36" s="15">
        <f>IF(29&lt;=$G36, JT36+JX36, "")</f>
        <v/>
      </c>
      <c r="KA36" s="15">
        <f>IF(29&lt;=$G36, ($G36-29)*$N36, "")</f>
        <v/>
      </c>
      <c r="KB36" s="15">
        <f>IF(30&lt;=$G36, JW36, "")</f>
        <v/>
      </c>
      <c r="KC36" s="15">
        <f>IF(30&lt;=$G36, ROUND(KB36*$Q36, 2), "")</f>
        <v/>
      </c>
      <c r="KD36" s="15">
        <f>IF(30&lt;=$G36, $N36, "")</f>
        <v/>
      </c>
      <c r="KE36" s="15">
        <f>IF(30&lt;=$G36, KD36-KC36, "")</f>
        <v/>
      </c>
      <c r="KF36" s="15">
        <f>IF(30&lt;=$G36, KB36-KE36, "")</f>
        <v/>
      </c>
      <c r="KG36" s="15">
        <f>IF(30&lt;=$G36, ROUND(JY36*$Q36, 2), "")</f>
        <v/>
      </c>
      <c r="KH36" s="15">
        <f>IF(30&lt;=$G36, JY36+KG36, "")</f>
        <v/>
      </c>
      <c r="KI36" s="15">
        <f>IF(30&lt;=$G36, KC36+KG36, "")</f>
        <v/>
      </c>
      <c r="KJ36" s="15">
        <f>IF(30&lt;=$G36, ($G36-30)*$N36, "")</f>
        <v/>
      </c>
      <c r="KK36" s="15">
        <f>IF(31&lt;=$G36, KF36, "")</f>
        <v/>
      </c>
      <c r="KL36" s="15">
        <f>IF(31&lt;=$G36, ROUND(KK36*$Q36, 2), "")</f>
        <v/>
      </c>
      <c r="KM36" s="15">
        <f>IF(31&lt;=$G36, $N36, "")</f>
        <v/>
      </c>
      <c r="KN36" s="15">
        <f>IF(31&lt;=$G36, KM36-KL36, "")</f>
        <v/>
      </c>
      <c r="KO36" s="15">
        <f>IF(31&lt;=$G36, KK36-KN36, "")</f>
        <v/>
      </c>
      <c r="KP36" s="15">
        <f>IF(31&lt;=$G36, ROUND(KH36*$Q36, 2), "")</f>
        <v/>
      </c>
      <c r="KQ36" s="15">
        <f>IF(31&lt;=$G36, KH36+KP36, "")</f>
        <v/>
      </c>
      <c r="KR36" s="15">
        <f>IF(31&lt;=$G36, KL36+KP36, "")</f>
        <v/>
      </c>
      <c r="KS36" s="15">
        <f>IF(31&lt;=$G36, ($G36-31)*$N36, "")</f>
        <v/>
      </c>
      <c r="KT36" s="15">
        <f>IF(32&lt;=$G36, KO36, "")</f>
        <v/>
      </c>
      <c r="KU36" s="15">
        <f>IF(32&lt;=$G36, ROUND(KT36*$Q36, 2), "")</f>
        <v/>
      </c>
      <c r="KV36" s="15">
        <f>IF(32&lt;=$G36, $N36, "")</f>
        <v/>
      </c>
      <c r="KW36" s="15">
        <f>IF(32&lt;=$G36, KV36-KU36, "")</f>
        <v/>
      </c>
      <c r="KX36" s="15">
        <f>IF(32&lt;=$G36, KT36-KW36, "")</f>
        <v/>
      </c>
      <c r="KY36" s="15">
        <f>IF(32&lt;=$G36, ROUND(KQ36*$Q36, 2), "")</f>
        <v/>
      </c>
      <c r="KZ36" s="15">
        <f>IF(32&lt;=$G36, KQ36+KY36, "")</f>
        <v/>
      </c>
      <c r="LA36" s="15">
        <f>IF(32&lt;=$G36, KU36+KY36, "")</f>
        <v/>
      </c>
      <c r="LB36" s="15">
        <f>IF(32&lt;=$G36, ($G36-32)*$N36, "")</f>
        <v/>
      </c>
      <c r="LC36" s="15">
        <f>IF(33&lt;=$G36, KX36, "")</f>
        <v/>
      </c>
      <c r="LD36" s="15">
        <f>IF(33&lt;=$G36, ROUND(LC36*$Q36, 2), "")</f>
        <v/>
      </c>
      <c r="LE36" s="15">
        <f>IF(33&lt;=$G36, $N36, "")</f>
        <v/>
      </c>
      <c r="LF36" s="15">
        <f>IF(33&lt;=$G36, LE36-LD36, "")</f>
        <v/>
      </c>
      <c r="LG36" s="15">
        <f>IF(33&lt;=$G36, LC36-LF36, "")</f>
        <v/>
      </c>
      <c r="LH36" s="15">
        <f>IF(33&lt;=$G36, ROUND(KZ36*$Q36, 2), "")</f>
        <v/>
      </c>
      <c r="LI36" s="15">
        <f>IF(33&lt;=$G36, KZ36+LH36, "")</f>
        <v/>
      </c>
      <c r="LJ36" s="15">
        <f>IF(33&lt;=$G36, LD36+LH36, "")</f>
        <v/>
      </c>
      <c r="LK36" s="15">
        <f>IF(33&lt;=$G36, ($G36-33)*$N36, "")</f>
        <v/>
      </c>
      <c r="LL36" s="15">
        <f>IF(34&lt;=$G36, LG36, "")</f>
        <v/>
      </c>
      <c r="LM36" s="15">
        <f>IF(34&lt;=$G36, ROUND(LL36*$Q36, 2), "")</f>
        <v/>
      </c>
      <c r="LN36" s="15">
        <f>IF(34&lt;=$G36, $N36, "")</f>
        <v/>
      </c>
      <c r="LO36" s="15">
        <f>IF(34&lt;=$G36, LN36-LM36, "")</f>
        <v/>
      </c>
      <c r="LP36" s="15">
        <f>IF(34&lt;=$G36, LL36-LO36, "")</f>
        <v/>
      </c>
      <c r="LQ36" s="15">
        <f>IF(34&lt;=$G36, ROUND(LI36*$Q36, 2), "")</f>
        <v/>
      </c>
      <c r="LR36" s="15">
        <f>IF(34&lt;=$G36, LI36+LQ36, "")</f>
        <v/>
      </c>
      <c r="LS36" s="15">
        <f>IF(34&lt;=$G36, LM36+LQ36, "")</f>
        <v/>
      </c>
      <c r="LT36" s="15">
        <f>IF(34&lt;=$G36, ($G36-34)*$N36, "")</f>
        <v/>
      </c>
      <c r="LU36" s="15">
        <f>IF(35&lt;=$G36, LP36, "")</f>
        <v/>
      </c>
      <c r="LV36" s="15">
        <f>IF(35&lt;=$G36, ROUND(LU36*$Q36, 2), "")</f>
        <v/>
      </c>
      <c r="LW36" s="15">
        <f>IF(35&lt;=$G36, $N36, "")</f>
        <v/>
      </c>
      <c r="LX36" s="15">
        <f>IF(35&lt;=$G36, LW36-LV36, "")</f>
        <v/>
      </c>
      <c r="LY36" s="15">
        <f>IF(35&lt;=$G36, LU36-LX36, "")</f>
        <v/>
      </c>
      <c r="LZ36" s="15">
        <f>IF(35&lt;=$G36, ROUND(LR36*$Q36, 2), "")</f>
        <v/>
      </c>
      <c r="MA36" s="15">
        <f>IF(35&lt;=$G36, LR36+LZ36, "")</f>
        <v/>
      </c>
      <c r="MB36" s="15">
        <f>IF(35&lt;=$G36, LV36+LZ36, "")</f>
        <v/>
      </c>
      <c r="MC36" s="15">
        <f>IF(35&lt;=$G36, ($G36-35)*$N36, "")</f>
        <v/>
      </c>
      <c r="MD36" s="15">
        <f>IF(36&lt;=$G36, LY36, "")</f>
        <v/>
      </c>
      <c r="ME36" s="15">
        <f>IF(36&lt;=$G36, ROUND(MD36*$Q36, 2), "")</f>
        <v/>
      </c>
      <c r="MF36" s="15">
        <f>IF(36&lt;=$G36, $N36, "")</f>
        <v/>
      </c>
      <c r="MG36" s="15">
        <f>IF(36&lt;=$G36, MF36-ME36, "")</f>
        <v/>
      </c>
      <c r="MH36" s="15">
        <f>IF(36&lt;=$G36, MD36-MG36, "")</f>
        <v/>
      </c>
      <c r="MI36" s="15">
        <f>IF(36&lt;=$G36, ROUND(MA36*$Q36, 2), "")</f>
        <v/>
      </c>
      <c r="MJ36" s="15">
        <f>IF(36&lt;=$G36, MA36+MI36, "")</f>
        <v/>
      </c>
      <c r="MK36" s="15">
        <f>IF(36&lt;=$G36, ME36+MI36, "")</f>
        <v/>
      </c>
      <c r="ML36" s="15">
        <f>IF(36&lt;=$G36, ($G36-36)*$N36, "")</f>
        <v/>
      </c>
      <c r="MM36" s="15">
        <f>IF(37&lt;=$G36, MH36, "")</f>
        <v/>
      </c>
      <c r="MN36" s="15">
        <f>IF(37&lt;=$G36, ROUND(MM36*$Q36, 2), "")</f>
        <v/>
      </c>
      <c r="MO36" s="15">
        <f>IF(37&lt;=$G36, $N36, "")</f>
        <v/>
      </c>
      <c r="MP36" s="15">
        <f>IF(37&lt;=$G36, MO36-MN36, "")</f>
        <v/>
      </c>
      <c r="MQ36" s="15">
        <f>IF(37&lt;=$G36, MM36-MP36, "")</f>
        <v/>
      </c>
      <c r="MR36" s="15">
        <f>IF(37&lt;=$G36, ROUND(MJ36*$Q36, 2), "")</f>
        <v/>
      </c>
      <c r="MS36" s="15">
        <f>IF(37&lt;=$G36, MJ36+MR36, "")</f>
        <v/>
      </c>
      <c r="MT36" s="15">
        <f>IF(37&lt;=$G36, MN36+MR36, "")</f>
        <v/>
      </c>
      <c r="MU36" s="15">
        <f>IF(37&lt;=$G36, ($G36-37)*$N36, "")</f>
        <v/>
      </c>
      <c r="MV36" s="15">
        <f>IF(38&lt;=$G36, MQ36, "")</f>
        <v/>
      </c>
      <c r="MW36" s="15">
        <f>IF(38&lt;=$G36, ROUND(MV36*$Q36, 2), "")</f>
        <v/>
      </c>
      <c r="MX36" s="15">
        <f>IF(38&lt;=$G36, $N36, "")</f>
        <v/>
      </c>
      <c r="MY36" s="15">
        <f>IF(38&lt;=$G36, MX36-MW36, "")</f>
        <v/>
      </c>
      <c r="MZ36" s="15">
        <f>IF(38&lt;=$G36, MV36-MY36, "")</f>
        <v/>
      </c>
      <c r="NA36" s="15">
        <f>IF(38&lt;=$G36, ROUND(MS36*$Q36, 2), "")</f>
        <v/>
      </c>
      <c r="NB36" s="15">
        <f>IF(38&lt;=$G36, MS36+NA36, "")</f>
        <v/>
      </c>
      <c r="NC36" s="15">
        <f>IF(38&lt;=$G36, MW36+NA36, "")</f>
        <v/>
      </c>
      <c r="ND36" s="15">
        <f>IF(38&lt;=$G36, ($G36-38)*$N36, "")</f>
        <v/>
      </c>
      <c r="NE36" s="15">
        <f>IF(39&lt;=$G36, MZ36, "")</f>
        <v/>
      </c>
      <c r="NF36" s="15">
        <f>IF(39&lt;=$G36, ROUND(NE36*$Q36, 2), "")</f>
        <v/>
      </c>
      <c r="NG36" s="15">
        <f>IF(39&lt;=$G36, $N36, "")</f>
        <v/>
      </c>
      <c r="NH36" s="15">
        <f>IF(39&lt;=$G36, NG36-NF36, "")</f>
        <v/>
      </c>
      <c r="NI36" s="15">
        <f>IF(39&lt;=$G36, NE36-NH36, "")</f>
        <v/>
      </c>
      <c r="NJ36" s="15">
        <f>IF(39&lt;=$G36, ROUND(NB36*$Q36, 2), "")</f>
        <v/>
      </c>
      <c r="NK36" s="15">
        <f>IF(39&lt;=$G36, NB36+NJ36, "")</f>
        <v/>
      </c>
      <c r="NL36" s="15">
        <f>IF(39&lt;=$G36, NF36+NJ36, "")</f>
        <v/>
      </c>
      <c r="NM36" s="15">
        <f>IF(39&lt;=$G36, ($G36-39)*$N36, "")</f>
        <v/>
      </c>
      <c r="NN36" s="15">
        <f>IF(40&lt;=$G36, NI36, "")</f>
        <v/>
      </c>
      <c r="NO36" s="15">
        <f>IF(40&lt;=$G36, ROUND(NN36*$Q36, 2), "")</f>
        <v/>
      </c>
      <c r="NP36" s="15">
        <f>IF(40&lt;=$G36, $N36, "")</f>
        <v/>
      </c>
      <c r="NQ36" s="15">
        <f>IF(40&lt;=$G36, NP36-NO36, "")</f>
        <v/>
      </c>
      <c r="NR36" s="15">
        <f>IF(40&lt;=$G36, NN36-NQ36, "")</f>
        <v/>
      </c>
      <c r="NS36" s="15">
        <f>IF(40&lt;=$G36, ROUND(NK36*$Q36, 2), "")</f>
        <v/>
      </c>
      <c r="NT36" s="15">
        <f>IF(40&lt;=$G36, NK36+NS36, "")</f>
        <v/>
      </c>
      <c r="NU36" s="15">
        <f>IF(40&lt;=$G36, NO36+NS36, "")</f>
        <v/>
      </c>
      <c r="NV36" s="15">
        <f>IF(40&lt;=$G36, ($G36-40)*$N36, "")</f>
        <v/>
      </c>
      <c r="NW36" s="15">
        <f>IF(41&lt;=$G36, NR36, "")</f>
        <v/>
      </c>
      <c r="NX36" s="15">
        <f>IF(41&lt;=$G36, ROUND(NW36*$Q36, 2), "")</f>
        <v/>
      </c>
      <c r="NY36" s="15">
        <f>IF(41&lt;=$G36, $N36, "")</f>
        <v/>
      </c>
      <c r="NZ36" s="15">
        <f>IF(41&lt;=$G36, NY36-NX36, "")</f>
        <v/>
      </c>
      <c r="OA36" s="15">
        <f>IF(41&lt;=$G36, NW36-NZ36, "")</f>
        <v/>
      </c>
      <c r="OB36" s="15">
        <f>IF(41&lt;=$G36, ROUND(NT36*$Q36, 2), "")</f>
        <v/>
      </c>
      <c r="OC36" s="15">
        <f>IF(41&lt;=$G36, NT36+OB36, "")</f>
        <v/>
      </c>
      <c r="OD36" s="15">
        <f>IF(41&lt;=$G36, NX36+OB36, "")</f>
        <v/>
      </c>
      <c r="OE36" s="15">
        <f>IF(41&lt;=$G36, ($G36-41)*$N36, "")</f>
        <v/>
      </c>
      <c r="OF36" s="15">
        <f>IF(42&lt;=$G36, OA36, "")</f>
        <v/>
      </c>
      <c r="OG36" s="15">
        <f>IF(42&lt;=$G36, ROUND(OF36*$Q36, 2), "")</f>
        <v/>
      </c>
      <c r="OH36" s="15">
        <f>IF(42&lt;=$G36, $N36, "")</f>
        <v/>
      </c>
      <c r="OI36" s="15">
        <f>IF(42&lt;=$G36, OH36-OG36, "")</f>
        <v/>
      </c>
      <c r="OJ36" s="15">
        <f>IF(42&lt;=$G36, OF36-OI36, "")</f>
        <v/>
      </c>
      <c r="OK36" s="15">
        <f>IF(42&lt;=$G36, ROUND(OC36*$Q36, 2), "")</f>
        <v/>
      </c>
      <c r="OL36" s="15">
        <f>IF(42&lt;=$G36, OC36+OK36, "")</f>
        <v/>
      </c>
      <c r="OM36" s="15">
        <f>IF(42&lt;=$G36, OG36+OK36, "")</f>
        <v/>
      </c>
      <c r="ON36" s="15">
        <f>IF(42&lt;=$G36, ($G36-42)*$N36, "")</f>
        <v/>
      </c>
      <c r="OO36" s="15">
        <f>IF(43&lt;=$G36, OJ36, "")</f>
        <v/>
      </c>
      <c r="OP36" s="15">
        <f>IF(43&lt;=$G36, ROUND(OO36*$Q36, 2), "")</f>
        <v/>
      </c>
      <c r="OQ36" s="15">
        <f>IF(43&lt;=$G36, $N36, "")</f>
        <v/>
      </c>
      <c r="OR36" s="15">
        <f>IF(43&lt;=$G36, OQ36-OP36, "")</f>
        <v/>
      </c>
      <c r="OS36" s="15">
        <f>IF(43&lt;=$G36, OO36-OR36, "")</f>
        <v/>
      </c>
      <c r="OT36" s="15">
        <f>IF(43&lt;=$G36, ROUND(OL36*$Q36, 2), "")</f>
        <v/>
      </c>
      <c r="OU36" s="15">
        <f>IF(43&lt;=$G36, OL36+OT36, "")</f>
        <v/>
      </c>
      <c r="OV36" s="15">
        <f>IF(43&lt;=$G36, OP36+OT36, "")</f>
        <v/>
      </c>
      <c r="OW36" s="15">
        <f>IF(43&lt;=$G36, ($G36-43)*$N36, "")</f>
        <v/>
      </c>
      <c r="OX36" s="15">
        <f>IF(44&lt;=$G36, OS36, "")</f>
        <v/>
      </c>
      <c r="OY36" s="15">
        <f>IF(44&lt;=$G36, ROUND(OX36*$Q36, 2), "")</f>
        <v/>
      </c>
      <c r="OZ36" s="15">
        <f>IF(44&lt;=$G36, $N36, "")</f>
        <v/>
      </c>
      <c r="PA36" s="15">
        <f>IF(44&lt;=$G36, OZ36-OY36, "")</f>
        <v/>
      </c>
      <c r="PB36" s="15">
        <f>IF(44&lt;=$G36, OX36-PA36, "")</f>
        <v/>
      </c>
      <c r="PC36" s="15">
        <f>IF(44&lt;=$G36, ROUND(OU36*$Q36, 2), "")</f>
        <v/>
      </c>
      <c r="PD36" s="15">
        <f>IF(44&lt;=$G36, OU36+PC36, "")</f>
        <v/>
      </c>
      <c r="PE36" s="15">
        <f>IF(44&lt;=$G36, OY36+PC36, "")</f>
        <v/>
      </c>
      <c r="PF36" s="15">
        <f>IF(44&lt;=$G36, ($G36-44)*$N36, "")</f>
        <v/>
      </c>
      <c r="PG36" s="15">
        <f>IF(45&lt;=$G36, PB36, "")</f>
        <v/>
      </c>
      <c r="PH36" s="15">
        <f>IF(45&lt;=$G36, ROUND(PG36*$Q36, 2), "")</f>
        <v/>
      </c>
      <c r="PI36" s="15">
        <f>IF(45&lt;=$G36, $N36, "")</f>
        <v/>
      </c>
      <c r="PJ36" s="15">
        <f>IF(45&lt;=$G36, PI36-PH36, "")</f>
        <v/>
      </c>
      <c r="PK36" s="15">
        <f>IF(45&lt;=$G36, PG36-PJ36, "")</f>
        <v/>
      </c>
      <c r="PL36" s="15">
        <f>IF(45&lt;=$G36, ROUND(PD36*$Q36, 2), "")</f>
        <v/>
      </c>
      <c r="PM36" s="15">
        <f>IF(45&lt;=$G36, PD36+PL36, "")</f>
        <v/>
      </c>
      <c r="PN36" s="15">
        <f>IF(45&lt;=$G36, PH36+PL36, "")</f>
        <v/>
      </c>
      <c r="PO36" s="15">
        <f>IF(45&lt;=$G36, ($G36-45)*$N36, "")</f>
        <v/>
      </c>
      <c r="PP36" s="15">
        <f>IF(46&lt;=$G36, PK36, "")</f>
        <v/>
      </c>
      <c r="PQ36" s="15">
        <f>IF(46&lt;=$G36, ROUND(PP36*$Q36, 2), "")</f>
        <v/>
      </c>
      <c r="PR36" s="15">
        <f>IF(46&lt;=$G36, $N36, "")</f>
        <v/>
      </c>
      <c r="PS36" s="15">
        <f>IF(46&lt;=$G36, PR36-PQ36, "")</f>
        <v/>
      </c>
      <c r="PT36" s="15">
        <f>IF(46&lt;=$G36, PP36-PS36, "")</f>
        <v/>
      </c>
      <c r="PU36" s="15">
        <f>IF(46&lt;=$G36, ROUND(PM36*$Q36, 2), "")</f>
        <v/>
      </c>
      <c r="PV36" s="15">
        <f>IF(46&lt;=$G36, PM36+PU36, "")</f>
        <v/>
      </c>
      <c r="PW36" s="15">
        <f>IF(46&lt;=$G36, PQ36+PU36, "")</f>
        <v/>
      </c>
      <c r="PX36" s="15">
        <f>IF(46&lt;=$G36, ($G36-46)*$N36, "")</f>
        <v/>
      </c>
      <c r="PY36" s="15">
        <f>IF(47&lt;=$G36, PT36, "")</f>
        <v/>
      </c>
      <c r="PZ36" s="15">
        <f>IF(47&lt;=$G36, ROUND(PY36*$Q36, 2), "")</f>
        <v/>
      </c>
      <c r="QA36" s="15">
        <f>IF(47&lt;=$G36, $N36, "")</f>
        <v/>
      </c>
      <c r="QB36" s="15">
        <f>IF(47&lt;=$G36, QA36-PZ36, "")</f>
        <v/>
      </c>
      <c r="QC36" s="15">
        <f>IF(47&lt;=$G36, PY36-QB36, "")</f>
        <v/>
      </c>
      <c r="QD36" s="15">
        <f>IF(47&lt;=$G36, ROUND(PV36*$Q36, 2), "")</f>
        <v/>
      </c>
      <c r="QE36" s="15">
        <f>IF(47&lt;=$G36, PV36+QD36, "")</f>
        <v/>
      </c>
      <c r="QF36" s="15">
        <f>IF(47&lt;=$G36, PZ36+QD36, "")</f>
        <v/>
      </c>
      <c r="QG36" s="15">
        <f>IF(47&lt;=$G36, ($G36-47)*$N36, "")</f>
        <v/>
      </c>
      <c r="QH36" s="15">
        <f>IF(48&lt;=$G36, QC36, "")</f>
        <v/>
      </c>
      <c r="QI36" s="15">
        <f>IF(48&lt;=$G36, ROUND(QH36*$Q36, 2), "")</f>
        <v/>
      </c>
      <c r="QJ36" s="15">
        <f>IF(48&lt;=$G36, $N36, "")</f>
        <v/>
      </c>
      <c r="QK36" s="15">
        <f>IF(48&lt;=$G36, QJ36-QI36, "")</f>
        <v/>
      </c>
      <c r="QL36" s="15">
        <f>IF(48&lt;=$G36, QH36-QK36, "")</f>
        <v/>
      </c>
      <c r="QM36" s="15">
        <f>IF(48&lt;=$G36, ROUND(QE36*$Q36, 2), "")</f>
        <v/>
      </c>
      <c r="QN36" s="15">
        <f>IF(48&lt;=$G36, QE36+QM36, "")</f>
        <v/>
      </c>
      <c r="QO36" s="15">
        <f>IF(48&lt;=$G36, QI36+QM36, "")</f>
        <v/>
      </c>
      <c r="QP36" s="15">
        <f>IF(48&lt;=$G36, ($G36-48)*$N36, "")</f>
        <v/>
      </c>
    </row>
    <row r="37">
      <c r="A37" s="6" t="inlineStr">
        <is>
          <t>0554-0003</t>
        </is>
      </c>
      <c r="B37" s="7" t="inlineStr">
        <is>
          <t>TRANSPORTES DEL BAJIO TRANSCOLD SA DE CV</t>
        </is>
      </c>
      <c r="C37" s="7" t="inlineStr">
        <is>
          <t>RAM 4000 CHASIS PLANO LARGO "PL"</t>
        </is>
      </c>
      <c r="D37" s="6" t="inlineStr">
        <is>
          <t>ACTIVO</t>
        </is>
      </c>
      <c r="E37" s="6" t="inlineStr">
        <is>
          <t>2022-11-24</t>
        </is>
      </c>
      <c r="F37" s="6" t="inlineStr">
        <is>
          <t>2026-11-24</t>
        </is>
      </c>
      <c r="G37" s="8" t="n">
        <v>48</v>
      </c>
      <c r="H37" s="9" t="n">
        <v>699810.34</v>
      </c>
      <c r="I37" s="10" t="n">
        <v>0.08</v>
      </c>
      <c r="J37" s="9">
        <f>ROUND(H37*I37, 2)</f>
        <v/>
      </c>
      <c r="K37" s="9">
        <f>ROUND(H37-J37, 2)</f>
        <v/>
      </c>
      <c r="L37" s="10" t="n">
        <v>0.015</v>
      </c>
      <c r="M37" s="9">
        <f>ROUND(H37*L37, 2)</f>
        <v/>
      </c>
      <c r="N37" s="9" t="n">
        <v>23796.53</v>
      </c>
      <c r="O37" s="10" t="n">
        <v>0.1</v>
      </c>
      <c r="P37" s="9">
        <f>ROUND(H37*O37, 2)</f>
        <v/>
      </c>
      <c r="Q37" s="11" t="n">
        <v>0.02790988</v>
      </c>
      <c r="R37" s="11">
        <f>RATE(G37, -N37, K37, -P37)</f>
        <v/>
      </c>
      <c r="S37" s="11">
        <f>ROUND(Q37*12, 8)</f>
        <v/>
      </c>
      <c r="T37" s="11">
        <f>ROUND(((1+Q37)^12)-1, 8)</f>
        <v/>
      </c>
      <c r="U37" s="9">
        <f>ROUND(PV(Q37, G37, 0, -P37), 2)</f>
        <v/>
      </c>
      <c r="V37" s="9">
        <f>SUMIF($AA$4:$QP$4, "Interes_Leasing", AA37:QP37)</f>
        <v/>
      </c>
      <c r="W37" s="9">
        <f>SUMIF($AA$4:$QP$4, "Interes_Residual", AA37:QP37)</f>
        <v/>
      </c>
      <c r="X37" s="9">
        <f>ROUND(V37+W37, 2)</f>
        <v/>
      </c>
      <c r="Y37" s="9">
        <f>ROUND((N37*G37+P37+M37)-K37, 2)</f>
        <v/>
      </c>
      <c r="Z37" s="10">
        <f>ROUND(Y37/K37, 4)</f>
        <v/>
      </c>
      <c r="AA37" s="9">
        <f>IF(1&lt;=$G37, $K37, "")</f>
        <v/>
      </c>
      <c r="AB37" s="9">
        <f>IF(1&lt;=$G37, ROUND(AA37*$Q37, 2), "")</f>
        <v/>
      </c>
      <c r="AC37" s="9">
        <f>IF(1&lt;=$G37, $N37, "")</f>
        <v/>
      </c>
      <c r="AD37" s="9">
        <f>IF(1&lt;=$G37, AC37-AB37, "")</f>
        <v/>
      </c>
      <c r="AE37" s="9">
        <f>IF(1&lt;=$G37, AA37-AD37, "")</f>
        <v/>
      </c>
      <c r="AF37" s="9">
        <f>IF(1&lt;=$G37, ROUND($U37*$Q37, 2), "")</f>
        <v/>
      </c>
      <c r="AG37" s="9">
        <f>IF(1&lt;=$G37, $U37+AF37, "")</f>
        <v/>
      </c>
      <c r="AH37" s="9">
        <f>IF(1&lt;=$G37, AB37+AF37, "")</f>
        <v/>
      </c>
      <c r="AI37" s="9">
        <f>IF(1&lt;=$G37, ($G37-1)*$N37, "")</f>
        <v/>
      </c>
      <c r="AJ37" s="9">
        <f>IF(2&lt;=$G37, AE37, "")</f>
        <v/>
      </c>
      <c r="AK37" s="9">
        <f>IF(2&lt;=$G37, ROUND(AJ37*$Q37, 2), "")</f>
        <v/>
      </c>
      <c r="AL37" s="9">
        <f>IF(2&lt;=$G37, $N37, "")</f>
        <v/>
      </c>
      <c r="AM37" s="9">
        <f>IF(2&lt;=$G37, AL37-AK37, "")</f>
        <v/>
      </c>
      <c r="AN37" s="9">
        <f>IF(2&lt;=$G37, AJ37-AM37, "")</f>
        <v/>
      </c>
      <c r="AO37" s="9">
        <f>IF(2&lt;=$G37, ROUND(AG37*$Q37, 2), "")</f>
        <v/>
      </c>
      <c r="AP37" s="9">
        <f>IF(2&lt;=$G37, AG37+AO37, "")</f>
        <v/>
      </c>
      <c r="AQ37" s="9">
        <f>IF(2&lt;=$G37, AK37+AO37, "")</f>
        <v/>
      </c>
      <c r="AR37" s="9">
        <f>IF(2&lt;=$G37, ($G37-2)*$N37, "")</f>
        <v/>
      </c>
      <c r="AS37" s="9">
        <f>IF(3&lt;=$G37, AN37, "")</f>
        <v/>
      </c>
      <c r="AT37" s="9">
        <f>IF(3&lt;=$G37, ROUND(AS37*$Q37, 2), "")</f>
        <v/>
      </c>
      <c r="AU37" s="9">
        <f>IF(3&lt;=$G37, $N37, "")</f>
        <v/>
      </c>
      <c r="AV37" s="9">
        <f>IF(3&lt;=$G37, AU37-AT37, "")</f>
        <v/>
      </c>
      <c r="AW37" s="9">
        <f>IF(3&lt;=$G37, AS37-AV37, "")</f>
        <v/>
      </c>
      <c r="AX37" s="9">
        <f>IF(3&lt;=$G37, ROUND(AP37*$Q37, 2), "")</f>
        <v/>
      </c>
      <c r="AY37" s="9">
        <f>IF(3&lt;=$G37, AP37+AX37, "")</f>
        <v/>
      </c>
      <c r="AZ37" s="9">
        <f>IF(3&lt;=$G37, AT37+AX37, "")</f>
        <v/>
      </c>
      <c r="BA37" s="9">
        <f>IF(3&lt;=$G37, ($G37-3)*$N37, "")</f>
        <v/>
      </c>
      <c r="BB37" s="9">
        <f>IF(4&lt;=$G37, AW37, "")</f>
        <v/>
      </c>
      <c r="BC37" s="9">
        <f>IF(4&lt;=$G37, ROUND(BB37*$Q37, 2), "")</f>
        <v/>
      </c>
      <c r="BD37" s="9">
        <f>IF(4&lt;=$G37, $N37, "")</f>
        <v/>
      </c>
      <c r="BE37" s="9">
        <f>IF(4&lt;=$G37, BD37-BC37, "")</f>
        <v/>
      </c>
      <c r="BF37" s="9">
        <f>IF(4&lt;=$G37, BB37-BE37, "")</f>
        <v/>
      </c>
      <c r="BG37" s="9">
        <f>IF(4&lt;=$G37, ROUND(AY37*$Q37, 2), "")</f>
        <v/>
      </c>
      <c r="BH37" s="9">
        <f>IF(4&lt;=$G37, AY37+BG37, "")</f>
        <v/>
      </c>
      <c r="BI37" s="9">
        <f>IF(4&lt;=$G37, BC37+BG37, "")</f>
        <v/>
      </c>
      <c r="BJ37" s="9">
        <f>IF(4&lt;=$G37, ($G37-4)*$N37, "")</f>
        <v/>
      </c>
      <c r="BK37" s="9">
        <f>IF(5&lt;=$G37, BF37, "")</f>
        <v/>
      </c>
      <c r="BL37" s="9">
        <f>IF(5&lt;=$G37, ROUND(BK37*$Q37, 2), "")</f>
        <v/>
      </c>
      <c r="BM37" s="9">
        <f>IF(5&lt;=$G37, $N37, "")</f>
        <v/>
      </c>
      <c r="BN37" s="9">
        <f>IF(5&lt;=$G37, BM37-BL37, "")</f>
        <v/>
      </c>
      <c r="BO37" s="9">
        <f>IF(5&lt;=$G37, BK37-BN37, "")</f>
        <v/>
      </c>
      <c r="BP37" s="9">
        <f>IF(5&lt;=$G37, ROUND(BH37*$Q37, 2), "")</f>
        <v/>
      </c>
      <c r="BQ37" s="9">
        <f>IF(5&lt;=$G37, BH37+BP37, "")</f>
        <v/>
      </c>
      <c r="BR37" s="9">
        <f>IF(5&lt;=$G37, BL37+BP37, "")</f>
        <v/>
      </c>
      <c r="BS37" s="9">
        <f>IF(5&lt;=$G37, ($G37-5)*$N37, "")</f>
        <v/>
      </c>
      <c r="BT37" s="9">
        <f>IF(6&lt;=$G37, BO37, "")</f>
        <v/>
      </c>
      <c r="BU37" s="9">
        <f>IF(6&lt;=$G37, ROUND(BT37*$Q37, 2), "")</f>
        <v/>
      </c>
      <c r="BV37" s="9">
        <f>IF(6&lt;=$G37, $N37, "")</f>
        <v/>
      </c>
      <c r="BW37" s="9">
        <f>IF(6&lt;=$G37, BV37-BU37, "")</f>
        <v/>
      </c>
      <c r="BX37" s="9">
        <f>IF(6&lt;=$G37, BT37-BW37, "")</f>
        <v/>
      </c>
      <c r="BY37" s="9">
        <f>IF(6&lt;=$G37, ROUND(BQ37*$Q37, 2), "")</f>
        <v/>
      </c>
      <c r="BZ37" s="9">
        <f>IF(6&lt;=$G37, BQ37+BY37, "")</f>
        <v/>
      </c>
      <c r="CA37" s="9">
        <f>IF(6&lt;=$G37, BU37+BY37, "")</f>
        <v/>
      </c>
      <c r="CB37" s="9">
        <f>IF(6&lt;=$G37, ($G37-6)*$N37, "")</f>
        <v/>
      </c>
      <c r="CC37" s="9">
        <f>IF(7&lt;=$G37, BX37, "")</f>
        <v/>
      </c>
      <c r="CD37" s="9">
        <f>IF(7&lt;=$G37, ROUND(CC37*$Q37, 2), "")</f>
        <v/>
      </c>
      <c r="CE37" s="9">
        <f>IF(7&lt;=$G37, $N37, "")</f>
        <v/>
      </c>
      <c r="CF37" s="9">
        <f>IF(7&lt;=$G37, CE37-CD37, "")</f>
        <v/>
      </c>
      <c r="CG37" s="9">
        <f>IF(7&lt;=$G37, CC37-CF37, "")</f>
        <v/>
      </c>
      <c r="CH37" s="9">
        <f>IF(7&lt;=$G37, ROUND(BZ37*$Q37, 2), "")</f>
        <v/>
      </c>
      <c r="CI37" s="9">
        <f>IF(7&lt;=$G37, BZ37+CH37, "")</f>
        <v/>
      </c>
      <c r="CJ37" s="9">
        <f>IF(7&lt;=$G37, CD37+CH37, "")</f>
        <v/>
      </c>
      <c r="CK37" s="9">
        <f>IF(7&lt;=$G37, ($G37-7)*$N37, "")</f>
        <v/>
      </c>
      <c r="CL37" s="9">
        <f>IF(8&lt;=$G37, CG37, "")</f>
        <v/>
      </c>
      <c r="CM37" s="9">
        <f>IF(8&lt;=$G37, ROUND(CL37*$Q37, 2), "")</f>
        <v/>
      </c>
      <c r="CN37" s="9">
        <f>IF(8&lt;=$G37, $N37, "")</f>
        <v/>
      </c>
      <c r="CO37" s="9">
        <f>IF(8&lt;=$G37, CN37-CM37, "")</f>
        <v/>
      </c>
      <c r="CP37" s="9">
        <f>IF(8&lt;=$G37, CL37-CO37, "")</f>
        <v/>
      </c>
      <c r="CQ37" s="9">
        <f>IF(8&lt;=$G37, ROUND(CI37*$Q37, 2), "")</f>
        <v/>
      </c>
      <c r="CR37" s="9">
        <f>IF(8&lt;=$G37, CI37+CQ37, "")</f>
        <v/>
      </c>
      <c r="CS37" s="9">
        <f>IF(8&lt;=$G37, CM37+CQ37, "")</f>
        <v/>
      </c>
      <c r="CT37" s="9">
        <f>IF(8&lt;=$G37, ($G37-8)*$N37, "")</f>
        <v/>
      </c>
      <c r="CU37" s="9">
        <f>IF(9&lt;=$G37, CP37, "")</f>
        <v/>
      </c>
      <c r="CV37" s="9">
        <f>IF(9&lt;=$G37, ROUND(CU37*$Q37, 2), "")</f>
        <v/>
      </c>
      <c r="CW37" s="9">
        <f>IF(9&lt;=$G37, $N37, "")</f>
        <v/>
      </c>
      <c r="CX37" s="9">
        <f>IF(9&lt;=$G37, CW37-CV37, "")</f>
        <v/>
      </c>
      <c r="CY37" s="9">
        <f>IF(9&lt;=$G37, CU37-CX37, "")</f>
        <v/>
      </c>
      <c r="CZ37" s="9">
        <f>IF(9&lt;=$G37, ROUND(CR37*$Q37, 2), "")</f>
        <v/>
      </c>
      <c r="DA37" s="9">
        <f>IF(9&lt;=$G37, CR37+CZ37, "")</f>
        <v/>
      </c>
      <c r="DB37" s="9">
        <f>IF(9&lt;=$G37, CV37+CZ37, "")</f>
        <v/>
      </c>
      <c r="DC37" s="9">
        <f>IF(9&lt;=$G37, ($G37-9)*$N37, "")</f>
        <v/>
      </c>
      <c r="DD37" s="9">
        <f>IF(10&lt;=$G37, CY37, "")</f>
        <v/>
      </c>
      <c r="DE37" s="9">
        <f>IF(10&lt;=$G37, ROUND(DD37*$Q37, 2), "")</f>
        <v/>
      </c>
      <c r="DF37" s="9">
        <f>IF(10&lt;=$G37, $N37, "")</f>
        <v/>
      </c>
      <c r="DG37" s="9">
        <f>IF(10&lt;=$G37, DF37-DE37, "")</f>
        <v/>
      </c>
      <c r="DH37" s="9">
        <f>IF(10&lt;=$G37, DD37-DG37, "")</f>
        <v/>
      </c>
      <c r="DI37" s="9">
        <f>IF(10&lt;=$G37, ROUND(DA37*$Q37, 2), "")</f>
        <v/>
      </c>
      <c r="DJ37" s="9">
        <f>IF(10&lt;=$G37, DA37+DI37, "")</f>
        <v/>
      </c>
      <c r="DK37" s="9">
        <f>IF(10&lt;=$G37, DE37+DI37, "")</f>
        <v/>
      </c>
      <c r="DL37" s="9">
        <f>IF(10&lt;=$G37, ($G37-10)*$N37, "")</f>
        <v/>
      </c>
      <c r="DM37" s="9">
        <f>IF(11&lt;=$G37, DH37, "")</f>
        <v/>
      </c>
      <c r="DN37" s="9">
        <f>IF(11&lt;=$G37, ROUND(DM37*$Q37, 2), "")</f>
        <v/>
      </c>
      <c r="DO37" s="9">
        <f>IF(11&lt;=$G37, $N37, "")</f>
        <v/>
      </c>
      <c r="DP37" s="9">
        <f>IF(11&lt;=$G37, DO37-DN37, "")</f>
        <v/>
      </c>
      <c r="DQ37" s="9">
        <f>IF(11&lt;=$G37, DM37-DP37, "")</f>
        <v/>
      </c>
      <c r="DR37" s="9">
        <f>IF(11&lt;=$G37, ROUND(DJ37*$Q37, 2), "")</f>
        <v/>
      </c>
      <c r="DS37" s="9">
        <f>IF(11&lt;=$G37, DJ37+DR37, "")</f>
        <v/>
      </c>
      <c r="DT37" s="9">
        <f>IF(11&lt;=$G37, DN37+DR37, "")</f>
        <v/>
      </c>
      <c r="DU37" s="9">
        <f>IF(11&lt;=$G37, ($G37-11)*$N37, "")</f>
        <v/>
      </c>
      <c r="DV37" s="9">
        <f>IF(12&lt;=$G37, DQ37, "")</f>
        <v/>
      </c>
      <c r="DW37" s="9">
        <f>IF(12&lt;=$G37, ROUND(DV37*$Q37, 2), "")</f>
        <v/>
      </c>
      <c r="DX37" s="9">
        <f>IF(12&lt;=$G37, $N37, "")</f>
        <v/>
      </c>
      <c r="DY37" s="9">
        <f>IF(12&lt;=$G37, DX37-DW37, "")</f>
        <v/>
      </c>
      <c r="DZ37" s="9">
        <f>IF(12&lt;=$G37, DV37-DY37, "")</f>
        <v/>
      </c>
      <c r="EA37" s="9">
        <f>IF(12&lt;=$G37, ROUND(DS37*$Q37, 2), "")</f>
        <v/>
      </c>
      <c r="EB37" s="9">
        <f>IF(12&lt;=$G37, DS37+EA37, "")</f>
        <v/>
      </c>
      <c r="EC37" s="9">
        <f>IF(12&lt;=$G37, DW37+EA37, "")</f>
        <v/>
      </c>
      <c r="ED37" s="9">
        <f>IF(12&lt;=$G37, ($G37-12)*$N37, "")</f>
        <v/>
      </c>
      <c r="EE37" s="9">
        <f>IF(13&lt;=$G37, DZ37, "")</f>
        <v/>
      </c>
      <c r="EF37" s="9">
        <f>IF(13&lt;=$G37, ROUND(EE37*$Q37, 2), "")</f>
        <v/>
      </c>
      <c r="EG37" s="9">
        <f>IF(13&lt;=$G37, $N37, "")</f>
        <v/>
      </c>
      <c r="EH37" s="9">
        <f>IF(13&lt;=$G37, EG37-EF37, "")</f>
        <v/>
      </c>
      <c r="EI37" s="9">
        <f>IF(13&lt;=$G37, EE37-EH37, "")</f>
        <v/>
      </c>
      <c r="EJ37" s="9">
        <f>IF(13&lt;=$G37, ROUND(EB37*$Q37, 2), "")</f>
        <v/>
      </c>
      <c r="EK37" s="9">
        <f>IF(13&lt;=$G37, EB37+EJ37, "")</f>
        <v/>
      </c>
      <c r="EL37" s="9">
        <f>IF(13&lt;=$G37, EF37+EJ37, "")</f>
        <v/>
      </c>
      <c r="EM37" s="9">
        <f>IF(13&lt;=$G37, ($G37-13)*$N37, "")</f>
        <v/>
      </c>
      <c r="EN37" s="9">
        <f>IF(14&lt;=$G37, EI37, "")</f>
        <v/>
      </c>
      <c r="EO37" s="9">
        <f>IF(14&lt;=$G37, ROUND(EN37*$Q37, 2), "")</f>
        <v/>
      </c>
      <c r="EP37" s="9">
        <f>IF(14&lt;=$G37, $N37, "")</f>
        <v/>
      </c>
      <c r="EQ37" s="9">
        <f>IF(14&lt;=$G37, EP37-EO37, "")</f>
        <v/>
      </c>
      <c r="ER37" s="9">
        <f>IF(14&lt;=$G37, EN37-EQ37, "")</f>
        <v/>
      </c>
      <c r="ES37" s="9">
        <f>IF(14&lt;=$G37, ROUND(EK37*$Q37, 2), "")</f>
        <v/>
      </c>
      <c r="ET37" s="9">
        <f>IF(14&lt;=$G37, EK37+ES37, "")</f>
        <v/>
      </c>
      <c r="EU37" s="9">
        <f>IF(14&lt;=$G37, EO37+ES37, "")</f>
        <v/>
      </c>
      <c r="EV37" s="9">
        <f>IF(14&lt;=$G37, ($G37-14)*$N37, "")</f>
        <v/>
      </c>
      <c r="EW37" s="9">
        <f>IF(15&lt;=$G37, ER37, "")</f>
        <v/>
      </c>
      <c r="EX37" s="9">
        <f>IF(15&lt;=$G37, ROUND(EW37*$Q37, 2), "")</f>
        <v/>
      </c>
      <c r="EY37" s="9">
        <f>IF(15&lt;=$G37, $N37, "")</f>
        <v/>
      </c>
      <c r="EZ37" s="9">
        <f>IF(15&lt;=$G37, EY37-EX37, "")</f>
        <v/>
      </c>
      <c r="FA37" s="9">
        <f>IF(15&lt;=$G37, EW37-EZ37, "")</f>
        <v/>
      </c>
      <c r="FB37" s="9">
        <f>IF(15&lt;=$G37, ROUND(ET37*$Q37, 2), "")</f>
        <v/>
      </c>
      <c r="FC37" s="9">
        <f>IF(15&lt;=$G37, ET37+FB37, "")</f>
        <v/>
      </c>
      <c r="FD37" s="9">
        <f>IF(15&lt;=$G37, EX37+FB37, "")</f>
        <v/>
      </c>
      <c r="FE37" s="9">
        <f>IF(15&lt;=$G37, ($G37-15)*$N37, "")</f>
        <v/>
      </c>
      <c r="FF37" s="9">
        <f>IF(16&lt;=$G37, FA37, "")</f>
        <v/>
      </c>
      <c r="FG37" s="9">
        <f>IF(16&lt;=$G37, ROUND(FF37*$Q37, 2), "")</f>
        <v/>
      </c>
      <c r="FH37" s="9">
        <f>IF(16&lt;=$G37, $N37, "")</f>
        <v/>
      </c>
      <c r="FI37" s="9">
        <f>IF(16&lt;=$G37, FH37-FG37, "")</f>
        <v/>
      </c>
      <c r="FJ37" s="9">
        <f>IF(16&lt;=$G37, FF37-FI37, "")</f>
        <v/>
      </c>
      <c r="FK37" s="9">
        <f>IF(16&lt;=$G37, ROUND(FC37*$Q37, 2), "")</f>
        <v/>
      </c>
      <c r="FL37" s="9">
        <f>IF(16&lt;=$G37, FC37+FK37, "")</f>
        <v/>
      </c>
      <c r="FM37" s="9">
        <f>IF(16&lt;=$G37, FG37+FK37, "")</f>
        <v/>
      </c>
      <c r="FN37" s="9">
        <f>IF(16&lt;=$G37, ($G37-16)*$N37, "")</f>
        <v/>
      </c>
      <c r="FO37" s="9">
        <f>IF(17&lt;=$G37, FJ37, "")</f>
        <v/>
      </c>
      <c r="FP37" s="9">
        <f>IF(17&lt;=$G37, ROUND(FO37*$Q37, 2), "")</f>
        <v/>
      </c>
      <c r="FQ37" s="9">
        <f>IF(17&lt;=$G37, $N37, "")</f>
        <v/>
      </c>
      <c r="FR37" s="9">
        <f>IF(17&lt;=$G37, FQ37-FP37, "")</f>
        <v/>
      </c>
      <c r="FS37" s="9">
        <f>IF(17&lt;=$G37, FO37-FR37, "")</f>
        <v/>
      </c>
      <c r="FT37" s="9">
        <f>IF(17&lt;=$G37, ROUND(FL37*$Q37, 2), "")</f>
        <v/>
      </c>
      <c r="FU37" s="9">
        <f>IF(17&lt;=$G37, FL37+FT37, "")</f>
        <v/>
      </c>
      <c r="FV37" s="9">
        <f>IF(17&lt;=$G37, FP37+FT37, "")</f>
        <v/>
      </c>
      <c r="FW37" s="9">
        <f>IF(17&lt;=$G37, ($G37-17)*$N37, "")</f>
        <v/>
      </c>
      <c r="FX37" s="9">
        <f>IF(18&lt;=$G37, FS37, "")</f>
        <v/>
      </c>
      <c r="FY37" s="9">
        <f>IF(18&lt;=$G37, ROUND(FX37*$Q37, 2), "")</f>
        <v/>
      </c>
      <c r="FZ37" s="9">
        <f>IF(18&lt;=$G37, $N37, "")</f>
        <v/>
      </c>
      <c r="GA37" s="9">
        <f>IF(18&lt;=$G37, FZ37-FY37, "")</f>
        <v/>
      </c>
      <c r="GB37" s="9">
        <f>IF(18&lt;=$G37, FX37-GA37, "")</f>
        <v/>
      </c>
      <c r="GC37" s="9">
        <f>IF(18&lt;=$G37, ROUND(FU37*$Q37, 2), "")</f>
        <v/>
      </c>
      <c r="GD37" s="9">
        <f>IF(18&lt;=$G37, FU37+GC37, "")</f>
        <v/>
      </c>
      <c r="GE37" s="9">
        <f>IF(18&lt;=$G37, FY37+GC37, "")</f>
        <v/>
      </c>
      <c r="GF37" s="9">
        <f>IF(18&lt;=$G37, ($G37-18)*$N37, "")</f>
        <v/>
      </c>
      <c r="GG37" s="9">
        <f>IF(19&lt;=$G37, GB37, "")</f>
        <v/>
      </c>
      <c r="GH37" s="9">
        <f>IF(19&lt;=$G37, ROUND(GG37*$Q37, 2), "")</f>
        <v/>
      </c>
      <c r="GI37" s="9">
        <f>IF(19&lt;=$G37, $N37, "")</f>
        <v/>
      </c>
      <c r="GJ37" s="9">
        <f>IF(19&lt;=$G37, GI37-GH37, "")</f>
        <v/>
      </c>
      <c r="GK37" s="9">
        <f>IF(19&lt;=$G37, GG37-GJ37, "")</f>
        <v/>
      </c>
      <c r="GL37" s="9">
        <f>IF(19&lt;=$G37, ROUND(GD37*$Q37, 2), "")</f>
        <v/>
      </c>
      <c r="GM37" s="9">
        <f>IF(19&lt;=$G37, GD37+GL37, "")</f>
        <v/>
      </c>
      <c r="GN37" s="9">
        <f>IF(19&lt;=$G37, GH37+GL37, "")</f>
        <v/>
      </c>
      <c r="GO37" s="9">
        <f>IF(19&lt;=$G37, ($G37-19)*$N37, "")</f>
        <v/>
      </c>
      <c r="GP37" s="9">
        <f>IF(20&lt;=$G37, GK37, "")</f>
        <v/>
      </c>
      <c r="GQ37" s="9">
        <f>IF(20&lt;=$G37, ROUND(GP37*$Q37, 2), "")</f>
        <v/>
      </c>
      <c r="GR37" s="9">
        <f>IF(20&lt;=$G37, $N37, "")</f>
        <v/>
      </c>
      <c r="GS37" s="9">
        <f>IF(20&lt;=$G37, GR37-GQ37, "")</f>
        <v/>
      </c>
      <c r="GT37" s="9">
        <f>IF(20&lt;=$G37, GP37-GS37, "")</f>
        <v/>
      </c>
      <c r="GU37" s="9">
        <f>IF(20&lt;=$G37, ROUND(GM37*$Q37, 2), "")</f>
        <v/>
      </c>
      <c r="GV37" s="9">
        <f>IF(20&lt;=$G37, GM37+GU37, "")</f>
        <v/>
      </c>
      <c r="GW37" s="9">
        <f>IF(20&lt;=$G37, GQ37+GU37, "")</f>
        <v/>
      </c>
      <c r="GX37" s="9">
        <f>IF(20&lt;=$G37, ($G37-20)*$N37, "")</f>
        <v/>
      </c>
      <c r="GY37" s="9">
        <f>IF(21&lt;=$G37, GT37, "")</f>
        <v/>
      </c>
      <c r="GZ37" s="9">
        <f>IF(21&lt;=$G37, ROUND(GY37*$Q37, 2), "")</f>
        <v/>
      </c>
      <c r="HA37" s="9">
        <f>IF(21&lt;=$G37, $N37, "")</f>
        <v/>
      </c>
      <c r="HB37" s="9">
        <f>IF(21&lt;=$G37, HA37-GZ37, "")</f>
        <v/>
      </c>
      <c r="HC37" s="9">
        <f>IF(21&lt;=$G37, GY37-HB37, "")</f>
        <v/>
      </c>
      <c r="HD37" s="9">
        <f>IF(21&lt;=$G37, ROUND(GV37*$Q37, 2), "")</f>
        <v/>
      </c>
      <c r="HE37" s="9">
        <f>IF(21&lt;=$G37, GV37+HD37, "")</f>
        <v/>
      </c>
      <c r="HF37" s="9">
        <f>IF(21&lt;=$G37, GZ37+HD37, "")</f>
        <v/>
      </c>
      <c r="HG37" s="9">
        <f>IF(21&lt;=$G37, ($G37-21)*$N37, "")</f>
        <v/>
      </c>
      <c r="HH37" s="9">
        <f>IF(22&lt;=$G37, HC37, "")</f>
        <v/>
      </c>
      <c r="HI37" s="9">
        <f>IF(22&lt;=$G37, ROUND(HH37*$Q37, 2), "")</f>
        <v/>
      </c>
      <c r="HJ37" s="9">
        <f>IF(22&lt;=$G37, $N37, "")</f>
        <v/>
      </c>
      <c r="HK37" s="9">
        <f>IF(22&lt;=$G37, HJ37-HI37, "")</f>
        <v/>
      </c>
      <c r="HL37" s="9">
        <f>IF(22&lt;=$G37, HH37-HK37, "")</f>
        <v/>
      </c>
      <c r="HM37" s="9">
        <f>IF(22&lt;=$G37, ROUND(HE37*$Q37, 2), "")</f>
        <v/>
      </c>
      <c r="HN37" s="9">
        <f>IF(22&lt;=$G37, HE37+HM37, "")</f>
        <v/>
      </c>
      <c r="HO37" s="9">
        <f>IF(22&lt;=$G37, HI37+HM37, "")</f>
        <v/>
      </c>
      <c r="HP37" s="9">
        <f>IF(22&lt;=$G37, ($G37-22)*$N37, "")</f>
        <v/>
      </c>
      <c r="HQ37" s="9">
        <f>IF(23&lt;=$G37, HL37, "")</f>
        <v/>
      </c>
      <c r="HR37" s="9">
        <f>IF(23&lt;=$G37, ROUND(HQ37*$Q37, 2), "")</f>
        <v/>
      </c>
      <c r="HS37" s="9">
        <f>IF(23&lt;=$G37, $N37, "")</f>
        <v/>
      </c>
      <c r="HT37" s="9">
        <f>IF(23&lt;=$G37, HS37-HR37, "")</f>
        <v/>
      </c>
      <c r="HU37" s="9">
        <f>IF(23&lt;=$G37, HQ37-HT37, "")</f>
        <v/>
      </c>
      <c r="HV37" s="9">
        <f>IF(23&lt;=$G37, ROUND(HN37*$Q37, 2), "")</f>
        <v/>
      </c>
      <c r="HW37" s="9">
        <f>IF(23&lt;=$G37, HN37+HV37, "")</f>
        <v/>
      </c>
      <c r="HX37" s="9">
        <f>IF(23&lt;=$G37, HR37+HV37, "")</f>
        <v/>
      </c>
      <c r="HY37" s="9">
        <f>IF(23&lt;=$G37, ($G37-23)*$N37, "")</f>
        <v/>
      </c>
      <c r="HZ37" s="9">
        <f>IF(24&lt;=$G37, HU37, "")</f>
        <v/>
      </c>
      <c r="IA37" s="9">
        <f>IF(24&lt;=$G37, ROUND(HZ37*$Q37, 2), "")</f>
        <v/>
      </c>
      <c r="IB37" s="9">
        <f>IF(24&lt;=$G37, $N37, "")</f>
        <v/>
      </c>
      <c r="IC37" s="9">
        <f>IF(24&lt;=$G37, IB37-IA37, "")</f>
        <v/>
      </c>
      <c r="ID37" s="9">
        <f>IF(24&lt;=$G37, HZ37-IC37, "")</f>
        <v/>
      </c>
      <c r="IE37" s="9">
        <f>IF(24&lt;=$G37, ROUND(HW37*$Q37, 2), "")</f>
        <v/>
      </c>
      <c r="IF37" s="9">
        <f>IF(24&lt;=$G37, HW37+IE37, "")</f>
        <v/>
      </c>
      <c r="IG37" s="9">
        <f>IF(24&lt;=$G37, IA37+IE37, "")</f>
        <v/>
      </c>
      <c r="IH37" s="9">
        <f>IF(24&lt;=$G37, ($G37-24)*$N37, "")</f>
        <v/>
      </c>
      <c r="II37" s="9">
        <f>IF(25&lt;=$G37, ID37, "")</f>
        <v/>
      </c>
      <c r="IJ37" s="9">
        <f>IF(25&lt;=$G37, ROUND(II37*$Q37, 2), "")</f>
        <v/>
      </c>
      <c r="IK37" s="9">
        <f>IF(25&lt;=$G37, $N37, "")</f>
        <v/>
      </c>
      <c r="IL37" s="9">
        <f>IF(25&lt;=$G37, IK37-IJ37, "")</f>
        <v/>
      </c>
      <c r="IM37" s="9">
        <f>IF(25&lt;=$G37, II37-IL37, "")</f>
        <v/>
      </c>
      <c r="IN37" s="9">
        <f>IF(25&lt;=$G37, ROUND(IF37*$Q37, 2), "")</f>
        <v/>
      </c>
      <c r="IO37" s="9">
        <f>IF(25&lt;=$G37, IF37+IN37, "")</f>
        <v/>
      </c>
      <c r="IP37" s="9">
        <f>IF(25&lt;=$G37, IJ37+IN37, "")</f>
        <v/>
      </c>
      <c r="IQ37" s="9">
        <f>IF(25&lt;=$G37, ($G37-25)*$N37, "")</f>
        <v/>
      </c>
      <c r="IR37" s="9">
        <f>IF(26&lt;=$G37, IM37, "")</f>
        <v/>
      </c>
      <c r="IS37" s="9">
        <f>IF(26&lt;=$G37, ROUND(IR37*$Q37, 2), "")</f>
        <v/>
      </c>
      <c r="IT37" s="9">
        <f>IF(26&lt;=$G37, $N37, "")</f>
        <v/>
      </c>
      <c r="IU37" s="9">
        <f>IF(26&lt;=$G37, IT37-IS37, "")</f>
        <v/>
      </c>
      <c r="IV37" s="9">
        <f>IF(26&lt;=$G37, IR37-IU37, "")</f>
        <v/>
      </c>
      <c r="IW37" s="9">
        <f>IF(26&lt;=$G37, ROUND(IO37*$Q37, 2), "")</f>
        <v/>
      </c>
      <c r="IX37" s="9">
        <f>IF(26&lt;=$G37, IO37+IW37, "")</f>
        <v/>
      </c>
      <c r="IY37" s="9">
        <f>IF(26&lt;=$G37, IS37+IW37, "")</f>
        <v/>
      </c>
      <c r="IZ37" s="9">
        <f>IF(26&lt;=$G37, ($G37-26)*$N37, "")</f>
        <v/>
      </c>
      <c r="JA37" s="9">
        <f>IF(27&lt;=$G37, IV37, "")</f>
        <v/>
      </c>
      <c r="JB37" s="9">
        <f>IF(27&lt;=$G37, ROUND(JA37*$Q37, 2), "")</f>
        <v/>
      </c>
      <c r="JC37" s="9">
        <f>IF(27&lt;=$G37, $N37, "")</f>
        <v/>
      </c>
      <c r="JD37" s="9">
        <f>IF(27&lt;=$G37, JC37-JB37, "")</f>
        <v/>
      </c>
      <c r="JE37" s="9">
        <f>IF(27&lt;=$G37, JA37-JD37, "")</f>
        <v/>
      </c>
      <c r="JF37" s="9">
        <f>IF(27&lt;=$G37, ROUND(IX37*$Q37, 2), "")</f>
        <v/>
      </c>
      <c r="JG37" s="9">
        <f>IF(27&lt;=$G37, IX37+JF37, "")</f>
        <v/>
      </c>
      <c r="JH37" s="9">
        <f>IF(27&lt;=$G37, JB37+JF37, "")</f>
        <v/>
      </c>
      <c r="JI37" s="9">
        <f>IF(27&lt;=$G37, ($G37-27)*$N37, "")</f>
        <v/>
      </c>
      <c r="JJ37" s="9">
        <f>IF(28&lt;=$G37, JE37, "")</f>
        <v/>
      </c>
      <c r="JK37" s="9">
        <f>IF(28&lt;=$G37, ROUND(JJ37*$Q37, 2), "")</f>
        <v/>
      </c>
      <c r="JL37" s="9">
        <f>IF(28&lt;=$G37, $N37, "")</f>
        <v/>
      </c>
      <c r="JM37" s="9">
        <f>IF(28&lt;=$G37, JL37-JK37, "")</f>
        <v/>
      </c>
      <c r="JN37" s="9">
        <f>IF(28&lt;=$G37, JJ37-JM37, "")</f>
        <v/>
      </c>
      <c r="JO37" s="9">
        <f>IF(28&lt;=$G37, ROUND(JG37*$Q37, 2), "")</f>
        <v/>
      </c>
      <c r="JP37" s="9">
        <f>IF(28&lt;=$G37, JG37+JO37, "")</f>
        <v/>
      </c>
      <c r="JQ37" s="9">
        <f>IF(28&lt;=$G37, JK37+JO37, "")</f>
        <v/>
      </c>
      <c r="JR37" s="9">
        <f>IF(28&lt;=$G37, ($G37-28)*$N37, "")</f>
        <v/>
      </c>
      <c r="JS37" s="9">
        <f>IF(29&lt;=$G37, JN37, "")</f>
        <v/>
      </c>
      <c r="JT37" s="9">
        <f>IF(29&lt;=$G37, ROUND(JS37*$Q37, 2), "")</f>
        <v/>
      </c>
      <c r="JU37" s="9">
        <f>IF(29&lt;=$G37, $N37, "")</f>
        <v/>
      </c>
      <c r="JV37" s="9">
        <f>IF(29&lt;=$G37, JU37-JT37, "")</f>
        <v/>
      </c>
      <c r="JW37" s="9">
        <f>IF(29&lt;=$G37, JS37-JV37, "")</f>
        <v/>
      </c>
      <c r="JX37" s="9">
        <f>IF(29&lt;=$G37, ROUND(JP37*$Q37, 2), "")</f>
        <v/>
      </c>
      <c r="JY37" s="9">
        <f>IF(29&lt;=$G37, JP37+JX37, "")</f>
        <v/>
      </c>
      <c r="JZ37" s="9">
        <f>IF(29&lt;=$G37, JT37+JX37, "")</f>
        <v/>
      </c>
      <c r="KA37" s="9">
        <f>IF(29&lt;=$G37, ($G37-29)*$N37, "")</f>
        <v/>
      </c>
      <c r="KB37" s="9">
        <f>IF(30&lt;=$G37, JW37, "")</f>
        <v/>
      </c>
      <c r="KC37" s="9">
        <f>IF(30&lt;=$G37, ROUND(KB37*$Q37, 2), "")</f>
        <v/>
      </c>
      <c r="KD37" s="9">
        <f>IF(30&lt;=$G37, $N37, "")</f>
        <v/>
      </c>
      <c r="KE37" s="9">
        <f>IF(30&lt;=$G37, KD37-KC37, "")</f>
        <v/>
      </c>
      <c r="KF37" s="9">
        <f>IF(30&lt;=$G37, KB37-KE37, "")</f>
        <v/>
      </c>
      <c r="KG37" s="9">
        <f>IF(30&lt;=$G37, ROUND(JY37*$Q37, 2), "")</f>
        <v/>
      </c>
      <c r="KH37" s="9">
        <f>IF(30&lt;=$G37, JY37+KG37, "")</f>
        <v/>
      </c>
      <c r="KI37" s="9">
        <f>IF(30&lt;=$G37, KC37+KG37, "")</f>
        <v/>
      </c>
      <c r="KJ37" s="9">
        <f>IF(30&lt;=$G37, ($G37-30)*$N37, "")</f>
        <v/>
      </c>
      <c r="KK37" s="9">
        <f>IF(31&lt;=$G37, KF37, "")</f>
        <v/>
      </c>
      <c r="KL37" s="9">
        <f>IF(31&lt;=$G37, ROUND(KK37*$Q37, 2), "")</f>
        <v/>
      </c>
      <c r="KM37" s="9">
        <f>IF(31&lt;=$G37, $N37, "")</f>
        <v/>
      </c>
      <c r="KN37" s="9">
        <f>IF(31&lt;=$G37, KM37-KL37, "")</f>
        <v/>
      </c>
      <c r="KO37" s="9">
        <f>IF(31&lt;=$G37, KK37-KN37, "")</f>
        <v/>
      </c>
      <c r="KP37" s="9">
        <f>IF(31&lt;=$G37, ROUND(KH37*$Q37, 2), "")</f>
        <v/>
      </c>
      <c r="KQ37" s="9">
        <f>IF(31&lt;=$G37, KH37+KP37, "")</f>
        <v/>
      </c>
      <c r="KR37" s="9">
        <f>IF(31&lt;=$G37, KL37+KP37, "")</f>
        <v/>
      </c>
      <c r="KS37" s="9">
        <f>IF(31&lt;=$G37, ($G37-31)*$N37, "")</f>
        <v/>
      </c>
      <c r="KT37" s="9">
        <f>IF(32&lt;=$G37, KO37, "")</f>
        <v/>
      </c>
      <c r="KU37" s="9">
        <f>IF(32&lt;=$G37, ROUND(KT37*$Q37, 2), "")</f>
        <v/>
      </c>
      <c r="KV37" s="9">
        <f>IF(32&lt;=$G37, $N37, "")</f>
        <v/>
      </c>
      <c r="KW37" s="9">
        <f>IF(32&lt;=$G37, KV37-KU37, "")</f>
        <v/>
      </c>
      <c r="KX37" s="9">
        <f>IF(32&lt;=$G37, KT37-KW37, "")</f>
        <v/>
      </c>
      <c r="KY37" s="9">
        <f>IF(32&lt;=$G37, ROUND(KQ37*$Q37, 2), "")</f>
        <v/>
      </c>
      <c r="KZ37" s="9">
        <f>IF(32&lt;=$G37, KQ37+KY37, "")</f>
        <v/>
      </c>
      <c r="LA37" s="9">
        <f>IF(32&lt;=$G37, KU37+KY37, "")</f>
        <v/>
      </c>
      <c r="LB37" s="9">
        <f>IF(32&lt;=$G37, ($G37-32)*$N37, "")</f>
        <v/>
      </c>
      <c r="LC37" s="9">
        <f>IF(33&lt;=$G37, KX37, "")</f>
        <v/>
      </c>
      <c r="LD37" s="9">
        <f>IF(33&lt;=$G37, ROUND(LC37*$Q37, 2), "")</f>
        <v/>
      </c>
      <c r="LE37" s="9">
        <f>IF(33&lt;=$G37, $N37, "")</f>
        <v/>
      </c>
      <c r="LF37" s="9">
        <f>IF(33&lt;=$G37, LE37-LD37, "")</f>
        <v/>
      </c>
      <c r="LG37" s="9">
        <f>IF(33&lt;=$G37, LC37-LF37, "")</f>
        <v/>
      </c>
      <c r="LH37" s="9">
        <f>IF(33&lt;=$G37, ROUND(KZ37*$Q37, 2), "")</f>
        <v/>
      </c>
      <c r="LI37" s="9">
        <f>IF(33&lt;=$G37, KZ37+LH37, "")</f>
        <v/>
      </c>
      <c r="LJ37" s="9">
        <f>IF(33&lt;=$G37, LD37+LH37, "")</f>
        <v/>
      </c>
      <c r="LK37" s="9">
        <f>IF(33&lt;=$G37, ($G37-33)*$N37, "")</f>
        <v/>
      </c>
      <c r="LL37" s="9">
        <f>IF(34&lt;=$G37, LG37, "")</f>
        <v/>
      </c>
      <c r="LM37" s="9">
        <f>IF(34&lt;=$G37, ROUND(LL37*$Q37, 2), "")</f>
        <v/>
      </c>
      <c r="LN37" s="9">
        <f>IF(34&lt;=$G37, $N37, "")</f>
        <v/>
      </c>
      <c r="LO37" s="9">
        <f>IF(34&lt;=$G37, LN37-LM37, "")</f>
        <v/>
      </c>
      <c r="LP37" s="9">
        <f>IF(34&lt;=$G37, LL37-LO37, "")</f>
        <v/>
      </c>
      <c r="LQ37" s="9">
        <f>IF(34&lt;=$G37, ROUND(LI37*$Q37, 2), "")</f>
        <v/>
      </c>
      <c r="LR37" s="9">
        <f>IF(34&lt;=$G37, LI37+LQ37, "")</f>
        <v/>
      </c>
      <c r="LS37" s="9">
        <f>IF(34&lt;=$G37, LM37+LQ37, "")</f>
        <v/>
      </c>
      <c r="LT37" s="9">
        <f>IF(34&lt;=$G37, ($G37-34)*$N37, "")</f>
        <v/>
      </c>
      <c r="LU37" s="9">
        <f>IF(35&lt;=$G37, LP37, "")</f>
        <v/>
      </c>
      <c r="LV37" s="9">
        <f>IF(35&lt;=$G37, ROUND(LU37*$Q37, 2), "")</f>
        <v/>
      </c>
      <c r="LW37" s="9">
        <f>IF(35&lt;=$G37, $N37, "")</f>
        <v/>
      </c>
      <c r="LX37" s="9">
        <f>IF(35&lt;=$G37, LW37-LV37, "")</f>
        <v/>
      </c>
      <c r="LY37" s="9">
        <f>IF(35&lt;=$G37, LU37-LX37, "")</f>
        <v/>
      </c>
      <c r="LZ37" s="9">
        <f>IF(35&lt;=$G37, ROUND(LR37*$Q37, 2), "")</f>
        <v/>
      </c>
      <c r="MA37" s="9">
        <f>IF(35&lt;=$G37, LR37+LZ37, "")</f>
        <v/>
      </c>
      <c r="MB37" s="9">
        <f>IF(35&lt;=$G37, LV37+LZ37, "")</f>
        <v/>
      </c>
      <c r="MC37" s="9">
        <f>IF(35&lt;=$G37, ($G37-35)*$N37, "")</f>
        <v/>
      </c>
      <c r="MD37" s="9">
        <f>IF(36&lt;=$G37, LY37, "")</f>
        <v/>
      </c>
      <c r="ME37" s="9">
        <f>IF(36&lt;=$G37, ROUND(MD37*$Q37, 2), "")</f>
        <v/>
      </c>
      <c r="MF37" s="9">
        <f>IF(36&lt;=$G37, $N37, "")</f>
        <v/>
      </c>
      <c r="MG37" s="9">
        <f>IF(36&lt;=$G37, MF37-ME37, "")</f>
        <v/>
      </c>
      <c r="MH37" s="9">
        <f>IF(36&lt;=$G37, MD37-MG37, "")</f>
        <v/>
      </c>
      <c r="MI37" s="9">
        <f>IF(36&lt;=$G37, ROUND(MA37*$Q37, 2), "")</f>
        <v/>
      </c>
      <c r="MJ37" s="9">
        <f>IF(36&lt;=$G37, MA37+MI37, "")</f>
        <v/>
      </c>
      <c r="MK37" s="9">
        <f>IF(36&lt;=$G37, ME37+MI37, "")</f>
        <v/>
      </c>
      <c r="ML37" s="9">
        <f>IF(36&lt;=$G37, ($G37-36)*$N37, "")</f>
        <v/>
      </c>
      <c r="MM37" s="9">
        <f>IF(37&lt;=$G37, MH37, "")</f>
        <v/>
      </c>
      <c r="MN37" s="9">
        <f>IF(37&lt;=$G37, ROUND(MM37*$Q37, 2), "")</f>
        <v/>
      </c>
      <c r="MO37" s="9">
        <f>IF(37&lt;=$G37, $N37, "")</f>
        <v/>
      </c>
      <c r="MP37" s="9">
        <f>IF(37&lt;=$G37, MO37-MN37, "")</f>
        <v/>
      </c>
      <c r="MQ37" s="9">
        <f>IF(37&lt;=$G37, MM37-MP37, "")</f>
        <v/>
      </c>
      <c r="MR37" s="9">
        <f>IF(37&lt;=$G37, ROUND(MJ37*$Q37, 2), "")</f>
        <v/>
      </c>
      <c r="MS37" s="9">
        <f>IF(37&lt;=$G37, MJ37+MR37, "")</f>
        <v/>
      </c>
      <c r="MT37" s="9">
        <f>IF(37&lt;=$G37, MN37+MR37, "")</f>
        <v/>
      </c>
      <c r="MU37" s="9">
        <f>IF(37&lt;=$G37, ($G37-37)*$N37, "")</f>
        <v/>
      </c>
      <c r="MV37" s="9">
        <f>IF(38&lt;=$G37, MQ37, "")</f>
        <v/>
      </c>
      <c r="MW37" s="9">
        <f>IF(38&lt;=$G37, ROUND(MV37*$Q37, 2), "")</f>
        <v/>
      </c>
      <c r="MX37" s="9">
        <f>IF(38&lt;=$G37, $N37, "")</f>
        <v/>
      </c>
      <c r="MY37" s="9">
        <f>IF(38&lt;=$G37, MX37-MW37, "")</f>
        <v/>
      </c>
      <c r="MZ37" s="9">
        <f>IF(38&lt;=$G37, MV37-MY37, "")</f>
        <v/>
      </c>
      <c r="NA37" s="9">
        <f>IF(38&lt;=$G37, ROUND(MS37*$Q37, 2), "")</f>
        <v/>
      </c>
      <c r="NB37" s="9">
        <f>IF(38&lt;=$G37, MS37+NA37, "")</f>
        <v/>
      </c>
      <c r="NC37" s="9">
        <f>IF(38&lt;=$G37, MW37+NA37, "")</f>
        <v/>
      </c>
      <c r="ND37" s="9">
        <f>IF(38&lt;=$G37, ($G37-38)*$N37, "")</f>
        <v/>
      </c>
      <c r="NE37" s="9">
        <f>IF(39&lt;=$G37, MZ37, "")</f>
        <v/>
      </c>
      <c r="NF37" s="9">
        <f>IF(39&lt;=$G37, ROUND(NE37*$Q37, 2), "")</f>
        <v/>
      </c>
      <c r="NG37" s="9">
        <f>IF(39&lt;=$G37, $N37, "")</f>
        <v/>
      </c>
      <c r="NH37" s="9">
        <f>IF(39&lt;=$G37, NG37-NF37, "")</f>
        <v/>
      </c>
      <c r="NI37" s="9">
        <f>IF(39&lt;=$G37, NE37-NH37, "")</f>
        <v/>
      </c>
      <c r="NJ37" s="9">
        <f>IF(39&lt;=$G37, ROUND(NB37*$Q37, 2), "")</f>
        <v/>
      </c>
      <c r="NK37" s="9">
        <f>IF(39&lt;=$G37, NB37+NJ37, "")</f>
        <v/>
      </c>
      <c r="NL37" s="9">
        <f>IF(39&lt;=$G37, NF37+NJ37, "")</f>
        <v/>
      </c>
      <c r="NM37" s="9">
        <f>IF(39&lt;=$G37, ($G37-39)*$N37, "")</f>
        <v/>
      </c>
      <c r="NN37" s="9">
        <f>IF(40&lt;=$G37, NI37, "")</f>
        <v/>
      </c>
      <c r="NO37" s="9">
        <f>IF(40&lt;=$G37, ROUND(NN37*$Q37, 2), "")</f>
        <v/>
      </c>
      <c r="NP37" s="9">
        <f>IF(40&lt;=$G37, $N37, "")</f>
        <v/>
      </c>
      <c r="NQ37" s="9">
        <f>IF(40&lt;=$G37, NP37-NO37, "")</f>
        <v/>
      </c>
      <c r="NR37" s="9">
        <f>IF(40&lt;=$G37, NN37-NQ37, "")</f>
        <v/>
      </c>
      <c r="NS37" s="9">
        <f>IF(40&lt;=$G37, ROUND(NK37*$Q37, 2), "")</f>
        <v/>
      </c>
      <c r="NT37" s="9">
        <f>IF(40&lt;=$G37, NK37+NS37, "")</f>
        <v/>
      </c>
      <c r="NU37" s="9">
        <f>IF(40&lt;=$G37, NO37+NS37, "")</f>
        <v/>
      </c>
      <c r="NV37" s="9">
        <f>IF(40&lt;=$G37, ($G37-40)*$N37, "")</f>
        <v/>
      </c>
      <c r="NW37" s="9">
        <f>IF(41&lt;=$G37, NR37, "")</f>
        <v/>
      </c>
      <c r="NX37" s="9">
        <f>IF(41&lt;=$G37, ROUND(NW37*$Q37, 2), "")</f>
        <v/>
      </c>
      <c r="NY37" s="9">
        <f>IF(41&lt;=$G37, $N37, "")</f>
        <v/>
      </c>
      <c r="NZ37" s="9">
        <f>IF(41&lt;=$G37, NY37-NX37, "")</f>
        <v/>
      </c>
      <c r="OA37" s="9">
        <f>IF(41&lt;=$G37, NW37-NZ37, "")</f>
        <v/>
      </c>
      <c r="OB37" s="9">
        <f>IF(41&lt;=$G37, ROUND(NT37*$Q37, 2), "")</f>
        <v/>
      </c>
      <c r="OC37" s="9">
        <f>IF(41&lt;=$G37, NT37+OB37, "")</f>
        <v/>
      </c>
      <c r="OD37" s="9">
        <f>IF(41&lt;=$G37, NX37+OB37, "")</f>
        <v/>
      </c>
      <c r="OE37" s="9">
        <f>IF(41&lt;=$G37, ($G37-41)*$N37, "")</f>
        <v/>
      </c>
      <c r="OF37" s="9">
        <f>IF(42&lt;=$G37, OA37, "")</f>
        <v/>
      </c>
      <c r="OG37" s="9">
        <f>IF(42&lt;=$G37, ROUND(OF37*$Q37, 2), "")</f>
        <v/>
      </c>
      <c r="OH37" s="9">
        <f>IF(42&lt;=$G37, $N37, "")</f>
        <v/>
      </c>
      <c r="OI37" s="9">
        <f>IF(42&lt;=$G37, OH37-OG37, "")</f>
        <v/>
      </c>
      <c r="OJ37" s="9">
        <f>IF(42&lt;=$G37, OF37-OI37, "")</f>
        <v/>
      </c>
      <c r="OK37" s="9">
        <f>IF(42&lt;=$G37, ROUND(OC37*$Q37, 2), "")</f>
        <v/>
      </c>
      <c r="OL37" s="9">
        <f>IF(42&lt;=$G37, OC37+OK37, "")</f>
        <v/>
      </c>
      <c r="OM37" s="9">
        <f>IF(42&lt;=$G37, OG37+OK37, "")</f>
        <v/>
      </c>
      <c r="ON37" s="9">
        <f>IF(42&lt;=$G37, ($G37-42)*$N37, "")</f>
        <v/>
      </c>
      <c r="OO37" s="9">
        <f>IF(43&lt;=$G37, OJ37, "")</f>
        <v/>
      </c>
      <c r="OP37" s="9">
        <f>IF(43&lt;=$G37, ROUND(OO37*$Q37, 2), "")</f>
        <v/>
      </c>
      <c r="OQ37" s="9">
        <f>IF(43&lt;=$G37, $N37, "")</f>
        <v/>
      </c>
      <c r="OR37" s="9">
        <f>IF(43&lt;=$G37, OQ37-OP37, "")</f>
        <v/>
      </c>
      <c r="OS37" s="9">
        <f>IF(43&lt;=$G37, OO37-OR37, "")</f>
        <v/>
      </c>
      <c r="OT37" s="9">
        <f>IF(43&lt;=$G37, ROUND(OL37*$Q37, 2), "")</f>
        <v/>
      </c>
      <c r="OU37" s="9">
        <f>IF(43&lt;=$G37, OL37+OT37, "")</f>
        <v/>
      </c>
      <c r="OV37" s="9">
        <f>IF(43&lt;=$G37, OP37+OT37, "")</f>
        <v/>
      </c>
      <c r="OW37" s="9">
        <f>IF(43&lt;=$G37, ($G37-43)*$N37, "")</f>
        <v/>
      </c>
      <c r="OX37" s="9">
        <f>IF(44&lt;=$G37, OS37, "")</f>
        <v/>
      </c>
      <c r="OY37" s="9">
        <f>IF(44&lt;=$G37, ROUND(OX37*$Q37, 2), "")</f>
        <v/>
      </c>
      <c r="OZ37" s="9">
        <f>IF(44&lt;=$G37, $N37, "")</f>
        <v/>
      </c>
      <c r="PA37" s="9">
        <f>IF(44&lt;=$G37, OZ37-OY37, "")</f>
        <v/>
      </c>
      <c r="PB37" s="9">
        <f>IF(44&lt;=$G37, OX37-PA37, "")</f>
        <v/>
      </c>
      <c r="PC37" s="9">
        <f>IF(44&lt;=$G37, ROUND(OU37*$Q37, 2), "")</f>
        <v/>
      </c>
      <c r="PD37" s="9">
        <f>IF(44&lt;=$G37, OU37+PC37, "")</f>
        <v/>
      </c>
      <c r="PE37" s="9">
        <f>IF(44&lt;=$G37, OY37+PC37, "")</f>
        <v/>
      </c>
      <c r="PF37" s="9">
        <f>IF(44&lt;=$G37, ($G37-44)*$N37, "")</f>
        <v/>
      </c>
      <c r="PG37" s="9">
        <f>IF(45&lt;=$G37, PB37, "")</f>
        <v/>
      </c>
      <c r="PH37" s="9">
        <f>IF(45&lt;=$G37, ROUND(PG37*$Q37, 2), "")</f>
        <v/>
      </c>
      <c r="PI37" s="9">
        <f>IF(45&lt;=$G37, $N37, "")</f>
        <v/>
      </c>
      <c r="PJ37" s="9">
        <f>IF(45&lt;=$G37, PI37-PH37, "")</f>
        <v/>
      </c>
      <c r="PK37" s="9">
        <f>IF(45&lt;=$G37, PG37-PJ37, "")</f>
        <v/>
      </c>
      <c r="PL37" s="9">
        <f>IF(45&lt;=$G37, ROUND(PD37*$Q37, 2), "")</f>
        <v/>
      </c>
      <c r="PM37" s="9">
        <f>IF(45&lt;=$G37, PD37+PL37, "")</f>
        <v/>
      </c>
      <c r="PN37" s="9">
        <f>IF(45&lt;=$G37, PH37+PL37, "")</f>
        <v/>
      </c>
      <c r="PO37" s="9">
        <f>IF(45&lt;=$G37, ($G37-45)*$N37, "")</f>
        <v/>
      </c>
      <c r="PP37" s="9">
        <f>IF(46&lt;=$G37, PK37, "")</f>
        <v/>
      </c>
      <c r="PQ37" s="9">
        <f>IF(46&lt;=$G37, ROUND(PP37*$Q37, 2), "")</f>
        <v/>
      </c>
      <c r="PR37" s="9">
        <f>IF(46&lt;=$G37, $N37, "")</f>
        <v/>
      </c>
      <c r="PS37" s="9">
        <f>IF(46&lt;=$G37, PR37-PQ37, "")</f>
        <v/>
      </c>
      <c r="PT37" s="9">
        <f>IF(46&lt;=$G37, PP37-PS37, "")</f>
        <v/>
      </c>
      <c r="PU37" s="9">
        <f>IF(46&lt;=$G37, ROUND(PM37*$Q37, 2), "")</f>
        <v/>
      </c>
      <c r="PV37" s="9">
        <f>IF(46&lt;=$G37, PM37+PU37, "")</f>
        <v/>
      </c>
      <c r="PW37" s="9">
        <f>IF(46&lt;=$G37, PQ37+PU37, "")</f>
        <v/>
      </c>
      <c r="PX37" s="9">
        <f>IF(46&lt;=$G37, ($G37-46)*$N37, "")</f>
        <v/>
      </c>
      <c r="PY37" s="9">
        <f>IF(47&lt;=$G37, PT37, "")</f>
        <v/>
      </c>
      <c r="PZ37" s="9">
        <f>IF(47&lt;=$G37, ROUND(PY37*$Q37, 2), "")</f>
        <v/>
      </c>
      <c r="QA37" s="9">
        <f>IF(47&lt;=$G37, $N37, "")</f>
        <v/>
      </c>
      <c r="QB37" s="9">
        <f>IF(47&lt;=$G37, QA37-PZ37, "")</f>
        <v/>
      </c>
      <c r="QC37" s="9">
        <f>IF(47&lt;=$G37, PY37-QB37, "")</f>
        <v/>
      </c>
      <c r="QD37" s="9">
        <f>IF(47&lt;=$G37, ROUND(PV37*$Q37, 2), "")</f>
        <v/>
      </c>
      <c r="QE37" s="9">
        <f>IF(47&lt;=$G37, PV37+QD37, "")</f>
        <v/>
      </c>
      <c r="QF37" s="9">
        <f>IF(47&lt;=$G37, PZ37+QD37, "")</f>
        <v/>
      </c>
      <c r="QG37" s="9">
        <f>IF(47&lt;=$G37, ($G37-47)*$N37, "")</f>
        <v/>
      </c>
      <c r="QH37" s="9">
        <f>IF(48&lt;=$G37, QC37, "")</f>
        <v/>
      </c>
      <c r="QI37" s="9">
        <f>IF(48&lt;=$G37, ROUND(QH37*$Q37, 2), "")</f>
        <v/>
      </c>
      <c r="QJ37" s="9">
        <f>IF(48&lt;=$G37, $N37, "")</f>
        <v/>
      </c>
      <c r="QK37" s="9">
        <f>IF(48&lt;=$G37, QJ37-QI37, "")</f>
        <v/>
      </c>
      <c r="QL37" s="9">
        <f>IF(48&lt;=$G37, QH37-QK37, "")</f>
        <v/>
      </c>
      <c r="QM37" s="9">
        <f>IF(48&lt;=$G37, ROUND(QE37*$Q37, 2), "")</f>
        <v/>
      </c>
      <c r="QN37" s="9">
        <f>IF(48&lt;=$G37, QE37+QM37, "")</f>
        <v/>
      </c>
      <c r="QO37" s="9">
        <f>IF(48&lt;=$G37, QI37+QM37, "")</f>
        <v/>
      </c>
      <c r="QP37" s="9">
        <f>IF(48&lt;=$G37, ($G37-48)*$N37, "")</f>
        <v/>
      </c>
    </row>
    <row r="38">
      <c r="A38" s="12" t="inlineStr">
        <is>
          <t>0570-0006</t>
        </is>
      </c>
      <c r="B38" s="13" t="inlineStr">
        <is>
          <t>Jalco Iluminacion Sa de Cv</t>
        </is>
      </c>
      <c r="C38" s="13" t="inlineStr">
        <is>
          <t>RAM 700 BIG HORN</t>
        </is>
      </c>
      <c r="D38" s="12" t="inlineStr">
        <is>
          <t>ACTIVO</t>
        </is>
      </c>
      <c r="E38" s="12" t="inlineStr">
        <is>
          <t>2023-12-08</t>
        </is>
      </c>
      <c r="F38" s="12" t="inlineStr">
        <is>
          <t>2026-12-08</t>
        </is>
      </c>
      <c r="G38" s="14" t="n">
        <v>36</v>
      </c>
      <c r="H38" s="15" t="n">
        <v>348189.66</v>
      </c>
      <c r="I38" s="16" t="n">
        <v>0.1</v>
      </c>
      <c r="J38" s="15">
        <f>ROUND(H38*I38, 2)</f>
        <v/>
      </c>
      <c r="K38" s="15">
        <f>ROUND(H38-J38, 2)</f>
        <v/>
      </c>
      <c r="L38" s="16" t="n">
        <v>0.027</v>
      </c>
      <c r="M38" s="15">
        <f>ROUND(H38*L38, 2)</f>
        <v/>
      </c>
      <c r="N38" s="15" t="n">
        <v>12906.63</v>
      </c>
      <c r="O38" s="16" t="n">
        <v>0.35</v>
      </c>
      <c r="P38" s="15">
        <f>ROUND(H38*O38, 2)</f>
        <v/>
      </c>
      <c r="Q38" s="17" t="n">
        <v>0.03188834</v>
      </c>
      <c r="R38" s="17">
        <f>RATE(G38, -N38, K38, -P38)</f>
        <v/>
      </c>
      <c r="S38" s="17">
        <f>ROUND(Q38*12, 8)</f>
        <v/>
      </c>
      <c r="T38" s="17">
        <f>ROUND(((1+Q38)^12)-1, 8)</f>
        <v/>
      </c>
      <c r="U38" s="15">
        <f>ROUND(PV(Q38, G38, 0, -P38), 2)</f>
        <v/>
      </c>
      <c r="V38" s="15">
        <f>SUMIF($AA$4:$QP$4, "Interes_Leasing", AA38:QP38)</f>
        <v/>
      </c>
      <c r="W38" s="15">
        <f>SUMIF($AA$4:$QP$4, "Interes_Residual", AA38:QP38)</f>
        <v/>
      </c>
      <c r="X38" s="15">
        <f>ROUND(V38+W38, 2)</f>
        <v/>
      </c>
      <c r="Y38" s="15">
        <f>ROUND((N38*G38+P38+M38)-K38, 2)</f>
        <v/>
      </c>
      <c r="Z38" s="16">
        <f>ROUND(Y38/K38, 4)</f>
        <v/>
      </c>
      <c r="AA38" s="15">
        <f>IF(1&lt;=$G38, $K38, "")</f>
        <v/>
      </c>
      <c r="AB38" s="15">
        <f>IF(1&lt;=$G38, ROUND(AA38*$Q38, 2), "")</f>
        <v/>
      </c>
      <c r="AC38" s="15">
        <f>IF(1&lt;=$G38, $N38, "")</f>
        <v/>
      </c>
      <c r="AD38" s="15">
        <f>IF(1&lt;=$G38, AC38-AB38, "")</f>
        <v/>
      </c>
      <c r="AE38" s="15">
        <f>IF(1&lt;=$G38, AA38-AD38, "")</f>
        <v/>
      </c>
      <c r="AF38" s="15">
        <f>IF(1&lt;=$G38, ROUND($U38*$Q38, 2), "")</f>
        <v/>
      </c>
      <c r="AG38" s="15">
        <f>IF(1&lt;=$G38, $U38+AF38, "")</f>
        <v/>
      </c>
      <c r="AH38" s="15">
        <f>IF(1&lt;=$G38, AB38+AF38, "")</f>
        <v/>
      </c>
      <c r="AI38" s="15">
        <f>IF(1&lt;=$G38, ($G38-1)*$N38, "")</f>
        <v/>
      </c>
      <c r="AJ38" s="15">
        <f>IF(2&lt;=$G38, AE38, "")</f>
        <v/>
      </c>
      <c r="AK38" s="15">
        <f>IF(2&lt;=$G38, ROUND(AJ38*$Q38, 2), "")</f>
        <v/>
      </c>
      <c r="AL38" s="15">
        <f>IF(2&lt;=$G38, $N38, "")</f>
        <v/>
      </c>
      <c r="AM38" s="15">
        <f>IF(2&lt;=$G38, AL38-AK38, "")</f>
        <v/>
      </c>
      <c r="AN38" s="15">
        <f>IF(2&lt;=$G38, AJ38-AM38, "")</f>
        <v/>
      </c>
      <c r="AO38" s="15">
        <f>IF(2&lt;=$G38, ROUND(AG38*$Q38, 2), "")</f>
        <v/>
      </c>
      <c r="AP38" s="15">
        <f>IF(2&lt;=$G38, AG38+AO38, "")</f>
        <v/>
      </c>
      <c r="AQ38" s="15">
        <f>IF(2&lt;=$G38, AK38+AO38, "")</f>
        <v/>
      </c>
      <c r="AR38" s="15">
        <f>IF(2&lt;=$G38, ($G38-2)*$N38, "")</f>
        <v/>
      </c>
      <c r="AS38" s="15">
        <f>IF(3&lt;=$G38, AN38, "")</f>
        <v/>
      </c>
      <c r="AT38" s="15">
        <f>IF(3&lt;=$G38, ROUND(AS38*$Q38, 2), "")</f>
        <v/>
      </c>
      <c r="AU38" s="15">
        <f>IF(3&lt;=$G38, $N38, "")</f>
        <v/>
      </c>
      <c r="AV38" s="15">
        <f>IF(3&lt;=$G38, AU38-AT38, "")</f>
        <v/>
      </c>
      <c r="AW38" s="15">
        <f>IF(3&lt;=$G38, AS38-AV38, "")</f>
        <v/>
      </c>
      <c r="AX38" s="15">
        <f>IF(3&lt;=$G38, ROUND(AP38*$Q38, 2), "")</f>
        <v/>
      </c>
      <c r="AY38" s="15">
        <f>IF(3&lt;=$G38, AP38+AX38, "")</f>
        <v/>
      </c>
      <c r="AZ38" s="15">
        <f>IF(3&lt;=$G38, AT38+AX38, "")</f>
        <v/>
      </c>
      <c r="BA38" s="15">
        <f>IF(3&lt;=$G38, ($G38-3)*$N38, "")</f>
        <v/>
      </c>
      <c r="BB38" s="15">
        <f>IF(4&lt;=$G38, AW38, "")</f>
        <v/>
      </c>
      <c r="BC38" s="15">
        <f>IF(4&lt;=$G38, ROUND(BB38*$Q38, 2), "")</f>
        <v/>
      </c>
      <c r="BD38" s="15">
        <f>IF(4&lt;=$G38, $N38, "")</f>
        <v/>
      </c>
      <c r="BE38" s="15">
        <f>IF(4&lt;=$G38, BD38-BC38, "")</f>
        <v/>
      </c>
      <c r="BF38" s="15">
        <f>IF(4&lt;=$G38, BB38-BE38, "")</f>
        <v/>
      </c>
      <c r="BG38" s="15">
        <f>IF(4&lt;=$G38, ROUND(AY38*$Q38, 2), "")</f>
        <v/>
      </c>
      <c r="BH38" s="15">
        <f>IF(4&lt;=$G38, AY38+BG38, "")</f>
        <v/>
      </c>
      <c r="BI38" s="15">
        <f>IF(4&lt;=$G38, BC38+BG38, "")</f>
        <v/>
      </c>
      <c r="BJ38" s="15">
        <f>IF(4&lt;=$G38, ($G38-4)*$N38, "")</f>
        <v/>
      </c>
      <c r="BK38" s="15">
        <f>IF(5&lt;=$G38, BF38, "")</f>
        <v/>
      </c>
      <c r="BL38" s="15">
        <f>IF(5&lt;=$G38, ROUND(BK38*$Q38, 2), "")</f>
        <v/>
      </c>
      <c r="BM38" s="15">
        <f>IF(5&lt;=$G38, $N38, "")</f>
        <v/>
      </c>
      <c r="BN38" s="15">
        <f>IF(5&lt;=$G38, BM38-BL38, "")</f>
        <v/>
      </c>
      <c r="BO38" s="15">
        <f>IF(5&lt;=$G38, BK38-BN38, "")</f>
        <v/>
      </c>
      <c r="BP38" s="15">
        <f>IF(5&lt;=$G38, ROUND(BH38*$Q38, 2), "")</f>
        <v/>
      </c>
      <c r="BQ38" s="15">
        <f>IF(5&lt;=$G38, BH38+BP38, "")</f>
        <v/>
      </c>
      <c r="BR38" s="15">
        <f>IF(5&lt;=$G38, BL38+BP38, "")</f>
        <v/>
      </c>
      <c r="BS38" s="15">
        <f>IF(5&lt;=$G38, ($G38-5)*$N38, "")</f>
        <v/>
      </c>
      <c r="BT38" s="15">
        <f>IF(6&lt;=$G38, BO38, "")</f>
        <v/>
      </c>
      <c r="BU38" s="15">
        <f>IF(6&lt;=$G38, ROUND(BT38*$Q38, 2), "")</f>
        <v/>
      </c>
      <c r="BV38" s="15">
        <f>IF(6&lt;=$G38, $N38, "")</f>
        <v/>
      </c>
      <c r="BW38" s="15">
        <f>IF(6&lt;=$G38, BV38-BU38, "")</f>
        <v/>
      </c>
      <c r="BX38" s="15">
        <f>IF(6&lt;=$G38, BT38-BW38, "")</f>
        <v/>
      </c>
      <c r="BY38" s="15">
        <f>IF(6&lt;=$G38, ROUND(BQ38*$Q38, 2), "")</f>
        <v/>
      </c>
      <c r="BZ38" s="15">
        <f>IF(6&lt;=$G38, BQ38+BY38, "")</f>
        <v/>
      </c>
      <c r="CA38" s="15">
        <f>IF(6&lt;=$G38, BU38+BY38, "")</f>
        <v/>
      </c>
      <c r="CB38" s="15">
        <f>IF(6&lt;=$G38, ($G38-6)*$N38, "")</f>
        <v/>
      </c>
      <c r="CC38" s="15">
        <f>IF(7&lt;=$G38, BX38, "")</f>
        <v/>
      </c>
      <c r="CD38" s="15">
        <f>IF(7&lt;=$G38, ROUND(CC38*$Q38, 2), "")</f>
        <v/>
      </c>
      <c r="CE38" s="15">
        <f>IF(7&lt;=$G38, $N38, "")</f>
        <v/>
      </c>
      <c r="CF38" s="15">
        <f>IF(7&lt;=$G38, CE38-CD38, "")</f>
        <v/>
      </c>
      <c r="CG38" s="15">
        <f>IF(7&lt;=$G38, CC38-CF38, "")</f>
        <v/>
      </c>
      <c r="CH38" s="15">
        <f>IF(7&lt;=$G38, ROUND(BZ38*$Q38, 2), "")</f>
        <v/>
      </c>
      <c r="CI38" s="15">
        <f>IF(7&lt;=$G38, BZ38+CH38, "")</f>
        <v/>
      </c>
      <c r="CJ38" s="15">
        <f>IF(7&lt;=$G38, CD38+CH38, "")</f>
        <v/>
      </c>
      <c r="CK38" s="15">
        <f>IF(7&lt;=$G38, ($G38-7)*$N38, "")</f>
        <v/>
      </c>
      <c r="CL38" s="15">
        <f>IF(8&lt;=$G38, CG38, "")</f>
        <v/>
      </c>
      <c r="CM38" s="15">
        <f>IF(8&lt;=$G38, ROUND(CL38*$Q38, 2), "")</f>
        <v/>
      </c>
      <c r="CN38" s="15">
        <f>IF(8&lt;=$G38, $N38, "")</f>
        <v/>
      </c>
      <c r="CO38" s="15">
        <f>IF(8&lt;=$G38, CN38-CM38, "")</f>
        <v/>
      </c>
      <c r="CP38" s="15">
        <f>IF(8&lt;=$G38, CL38-CO38, "")</f>
        <v/>
      </c>
      <c r="CQ38" s="15">
        <f>IF(8&lt;=$G38, ROUND(CI38*$Q38, 2), "")</f>
        <v/>
      </c>
      <c r="CR38" s="15">
        <f>IF(8&lt;=$G38, CI38+CQ38, "")</f>
        <v/>
      </c>
      <c r="CS38" s="15">
        <f>IF(8&lt;=$G38, CM38+CQ38, "")</f>
        <v/>
      </c>
      <c r="CT38" s="15">
        <f>IF(8&lt;=$G38, ($G38-8)*$N38, "")</f>
        <v/>
      </c>
      <c r="CU38" s="15">
        <f>IF(9&lt;=$G38, CP38, "")</f>
        <v/>
      </c>
      <c r="CV38" s="15">
        <f>IF(9&lt;=$G38, ROUND(CU38*$Q38, 2), "")</f>
        <v/>
      </c>
      <c r="CW38" s="15">
        <f>IF(9&lt;=$G38, $N38, "")</f>
        <v/>
      </c>
      <c r="CX38" s="15">
        <f>IF(9&lt;=$G38, CW38-CV38, "")</f>
        <v/>
      </c>
      <c r="CY38" s="15">
        <f>IF(9&lt;=$G38, CU38-CX38, "")</f>
        <v/>
      </c>
      <c r="CZ38" s="15">
        <f>IF(9&lt;=$G38, ROUND(CR38*$Q38, 2), "")</f>
        <v/>
      </c>
      <c r="DA38" s="15">
        <f>IF(9&lt;=$G38, CR38+CZ38, "")</f>
        <v/>
      </c>
      <c r="DB38" s="15">
        <f>IF(9&lt;=$G38, CV38+CZ38, "")</f>
        <v/>
      </c>
      <c r="DC38" s="15">
        <f>IF(9&lt;=$G38, ($G38-9)*$N38, "")</f>
        <v/>
      </c>
      <c r="DD38" s="15">
        <f>IF(10&lt;=$G38, CY38, "")</f>
        <v/>
      </c>
      <c r="DE38" s="15">
        <f>IF(10&lt;=$G38, ROUND(DD38*$Q38, 2), "")</f>
        <v/>
      </c>
      <c r="DF38" s="15">
        <f>IF(10&lt;=$G38, $N38, "")</f>
        <v/>
      </c>
      <c r="DG38" s="15">
        <f>IF(10&lt;=$G38, DF38-DE38, "")</f>
        <v/>
      </c>
      <c r="DH38" s="15">
        <f>IF(10&lt;=$G38, DD38-DG38, "")</f>
        <v/>
      </c>
      <c r="DI38" s="15">
        <f>IF(10&lt;=$G38, ROUND(DA38*$Q38, 2), "")</f>
        <v/>
      </c>
      <c r="DJ38" s="15">
        <f>IF(10&lt;=$G38, DA38+DI38, "")</f>
        <v/>
      </c>
      <c r="DK38" s="15">
        <f>IF(10&lt;=$G38, DE38+DI38, "")</f>
        <v/>
      </c>
      <c r="DL38" s="15">
        <f>IF(10&lt;=$G38, ($G38-10)*$N38, "")</f>
        <v/>
      </c>
      <c r="DM38" s="15">
        <f>IF(11&lt;=$G38, DH38, "")</f>
        <v/>
      </c>
      <c r="DN38" s="15">
        <f>IF(11&lt;=$G38, ROUND(DM38*$Q38, 2), "")</f>
        <v/>
      </c>
      <c r="DO38" s="15">
        <f>IF(11&lt;=$G38, $N38, "")</f>
        <v/>
      </c>
      <c r="DP38" s="15">
        <f>IF(11&lt;=$G38, DO38-DN38, "")</f>
        <v/>
      </c>
      <c r="DQ38" s="15">
        <f>IF(11&lt;=$G38, DM38-DP38, "")</f>
        <v/>
      </c>
      <c r="DR38" s="15">
        <f>IF(11&lt;=$G38, ROUND(DJ38*$Q38, 2), "")</f>
        <v/>
      </c>
      <c r="DS38" s="15">
        <f>IF(11&lt;=$G38, DJ38+DR38, "")</f>
        <v/>
      </c>
      <c r="DT38" s="15">
        <f>IF(11&lt;=$G38, DN38+DR38, "")</f>
        <v/>
      </c>
      <c r="DU38" s="15">
        <f>IF(11&lt;=$G38, ($G38-11)*$N38, "")</f>
        <v/>
      </c>
      <c r="DV38" s="15">
        <f>IF(12&lt;=$G38, DQ38, "")</f>
        <v/>
      </c>
      <c r="DW38" s="15">
        <f>IF(12&lt;=$G38, ROUND(DV38*$Q38, 2), "")</f>
        <v/>
      </c>
      <c r="DX38" s="15">
        <f>IF(12&lt;=$G38, $N38, "")</f>
        <v/>
      </c>
      <c r="DY38" s="15">
        <f>IF(12&lt;=$G38, DX38-DW38, "")</f>
        <v/>
      </c>
      <c r="DZ38" s="15">
        <f>IF(12&lt;=$G38, DV38-DY38, "")</f>
        <v/>
      </c>
      <c r="EA38" s="15">
        <f>IF(12&lt;=$G38, ROUND(DS38*$Q38, 2), "")</f>
        <v/>
      </c>
      <c r="EB38" s="15">
        <f>IF(12&lt;=$G38, DS38+EA38, "")</f>
        <v/>
      </c>
      <c r="EC38" s="15">
        <f>IF(12&lt;=$G38, DW38+EA38, "")</f>
        <v/>
      </c>
      <c r="ED38" s="15">
        <f>IF(12&lt;=$G38, ($G38-12)*$N38, "")</f>
        <v/>
      </c>
      <c r="EE38" s="15">
        <f>IF(13&lt;=$G38, DZ38, "")</f>
        <v/>
      </c>
      <c r="EF38" s="15">
        <f>IF(13&lt;=$G38, ROUND(EE38*$Q38, 2), "")</f>
        <v/>
      </c>
      <c r="EG38" s="15">
        <f>IF(13&lt;=$G38, $N38, "")</f>
        <v/>
      </c>
      <c r="EH38" s="15">
        <f>IF(13&lt;=$G38, EG38-EF38, "")</f>
        <v/>
      </c>
      <c r="EI38" s="15">
        <f>IF(13&lt;=$G38, EE38-EH38, "")</f>
        <v/>
      </c>
      <c r="EJ38" s="15">
        <f>IF(13&lt;=$G38, ROUND(EB38*$Q38, 2), "")</f>
        <v/>
      </c>
      <c r="EK38" s="15">
        <f>IF(13&lt;=$G38, EB38+EJ38, "")</f>
        <v/>
      </c>
      <c r="EL38" s="15">
        <f>IF(13&lt;=$G38, EF38+EJ38, "")</f>
        <v/>
      </c>
      <c r="EM38" s="15">
        <f>IF(13&lt;=$G38, ($G38-13)*$N38, "")</f>
        <v/>
      </c>
      <c r="EN38" s="15">
        <f>IF(14&lt;=$G38, EI38, "")</f>
        <v/>
      </c>
      <c r="EO38" s="15">
        <f>IF(14&lt;=$G38, ROUND(EN38*$Q38, 2), "")</f>
        <v/>
      </c>
      <c r="EP38" s="15">
        <f>IF(14&lt;=$G38, $N38, "")</f>
        <v/>
      </c>
      <c r="EQ38" s="15">
        <f>IF(14&lt;=$G38, EP38-EO38, "")</f>
        <v/>
      </c>
      <c r="ER38" s="15">
        <f>IF(14&lt;=$G38, EN38-EQ38, "")</f>
        <v/>
      </c>
      <c r="ES38" s="15">
        <f>IF(14&lt;=$G38, ROUND(EK38*$Q38, 2), "")</f>
        <v/>
      </c>
      <c r="ET38" s="15">
        <f>IF(14&lt;=$G38, EK38+ES38, "")</f>
        <v/>
      </c>
      <c r="EU38" s="15">
        <f>IF(14&lt;=$G38, EO38+ES38, "")</f>
        <v/>
      </c>
      <c r="EV38" s="15">
        <f>IF(14&lt;=$G38, ($G38-14)*$N38, "")</f>
        <v/>
      </c>
      <c r="EW38" s="15">
        <f>IF(15&lt;=$G38, ER38, "")</f>
        <v/>
      </c>
      <c r="EX38" s="15">
        <f>IF(15&lt;=$G38, ROUND(EW38*$Q38, 2), "")</f>
        <v/>
      </c>
      <c r="EY38" s="15">
        <f>IF(15&lt;=$G38, $N38, "")</f>
        <v/>
      </c>
      <c r="EZ38" s="15">
        <f>IF(15&lt;=$G38, EY38-EX38, "")</f>
        <v/>
      </c>
      <c r="FA38" s="15">
        <f>IF(15&lt;=$G38, EW38-EZ38, "")</f>
        <v/>
      </c>
      <c r="FB38" s="15">
        <f>IF(15&lt;=$G38, ROUND(ET38*$Q38, 2), "")</f>
        <v/>
      </c>
      <c r="FC38" s="15">
        <f>IF(15&lt;=$G38, ET38+FB38, "")</f>
        <v/>
      </c>
      <c r="FD38" s="15">
        <f>IF(15&lt;=$G38, EX38+FB38, "")</f>
        <v/>
      </c>
      <c r="FE38" s="15">
        <f>IF(15&lt;=$G38, ($G38-15)*$N38, "")</f>
        <v/>
      </c>
      <c r="FF38" s="15">
        <f>IF(16&lt;=$G38, FA38, "")</f>
        <v/>
      </c>
      <c r="FG38" s="15">
        <f>IF(16&lt;=$G38, ROUND(FF38*$Q38, 2), "")</f>
        <v/>
      </c>
      <c r="FH38" s="15">
        <f>IF(16&lt;=$G38, $N38, "")</f>
        <v/>
      </c>
      <c r="FI38" s="15">
        <f>IF(16&lt;=$G38, FH38-FG38, "")</f>
        <v/>
      </c>
      <c r="FJ38" s="15">
        <f>IF(16&lt;=$G38, FF38-FI38, "")</f>
        <v/>
      </c>
      <c r="FK38" s="15">
        <f>IF(16&lt;=$G38, ROUND(FC38*$Q38, 2), "")</f>
        <v/>
      </c>
      <c r="FL38" s="15">
        <f>IF(16&lt;=$G38, FC38+FK38, "")</f>
        <v/>
      </c>
      <c r="FM38" s="15">
        <f>IF(16&lt;=$G38, FG38+FK38, "")</f>
        <v/>
      </c>
      <c r="FN38" s="15">
        <f>IF(16&lt;=$G38, ($G38-16)*$N38, "")</f>
        <v/>
      </c>
      <c r="FO38" s="15">
        <f>IF(17&lt;=$G38, FJ38, "")</f>
        <v/>
      </c>
      <c r="FP38" s="15">
        <f>IF(17&lt;=$G38, ROUND(FO38*$Q38, 2), "")</f>
        <v/>
      </c>
      <c r="FQ38" s="15">
        <f>IF(17&lt;=$G38, $N38, "")</f>
        <v/>
      </c>
      <c r="FR38" s="15">
        <f>IF(17&lt;=$G38, FQ38-FP38, "")</f>
        <v/>
      </c>
      <c r="FS38" s="15">
        <f>IF(17&lt;=$G38, FO38-FR38, "")</f>
        <v/>
      </c>
      <c r="FT38" s="15">
        <f>IF(17&lt;=$G38, ROUND(FL38*$Q38, 2), "")</f>
        <v/>
      </c>
      <c r="FU38" s="15">
        <f>IF(17&lt;=$G38, FL38+FT38, "")</f>
        <v/>
      </c>
      <c r="FV38" s="15">
        <f>IF(17&lt;=$G38, FP38+FT38, "")</f>
        <v/>
      </c>
      <c r="FW38" s="15">
        <f>IF(17&lt;=$G38, ($G38-17)*$N38, "")</f>
        <v/>
      </c>
      <c r="FX38" s="15">
        <f>IF(18&lt;=$G38, FS38, "")</f>
        <v/>
      </c>
      <c r="FY38" s="15">
        <f>IF(18&lt;=$G38, ROUND(FX38*$Q38, 2), "")</f>
        <v/>
      </c>
      <c r="FZ38" s="15">
        <f>IF(18&lt;=$G38, $N38, "")</f>
        <v/>
      </c>
      <c r="GA38" s="15">
        <f>IF(18&lt;=$G38, FZ38-FY38, "")</f>
        <v/>
      </c>
      <c r="GB38" s="15">
        <f>IF(18&lt;=$G38, FX38-GA38, "")</f>
        <v/>
      </c>
      <c r="GC38" s="15">
        <f>IF(18&lt;=$G38, ROUND(FU38*$Q38, 2), "")</f>
        <v/>
      </c>
      <c r="GD38" s="15">
        <f>IF(18&lt;=$G38, FU38+GC38, "")</f>
        <v/>
      </c>
      <c r="GE38" s="15">
        <f>IF(18&lt;=$G38, FY38+GC38, "")</f>
        <v/>
      </c>
      <c r="GF38" s="15">
        <f>IF(18&lt;=$G38, ($G38-18)*$N38, "")</f>
        <v/>
      </c>
      <c r="GG38" s="15">
        <f>IF(19&lt;=$G38, GB38, "")</f>
        <v/>
      </c>
      <c r="GH38" s="15">
        <f>IF(19&lt;=$G38, ROUND(GG38*$Q38, 2), "")</f>
        <v/>
      </c>
      <c r="GI38" s="15">
        <f>IF(19&lt;=$G38, $N38, "")</f>
        <v/>
      </c>
      <c r="GJ38" s="15">
        <f>IF(19&lt;=$G38, GI38-GH38, "")</f>
        <v/>
      </c>
      <c r="GK38" s="15">
        <f>IF(19&lt;=$G38, GG38-GJ38, "")</f>
        <v/>
      </c>
      <c r="GL38" s="15">
        <f>IF(19&lt;=$G38, ROUND(GD38*$Q38, 2), "")</f>
        <v/>
      </c>
      <c r="GM38" s="15">
        <f>IF(19&lt;=$G38, GD38+GL38, "")</f>
        <v/>
      </c>
      <c r="GN38" s="15">
        <f>IF(19&lt;=$G38, GH38+GL38, "")</f>
        <v/>
      </c>
      <c r="GO38" s="15">
        <f>IF(19&lt;=$G38, ($G38-19)*$N38, "")</f>
        <v/>
      </c>
      <c r="GP38" s="15">
        <f>IF(20&lt;=$G38, GK38, "")</f>
        <v/>
      </c>
      <c r="GQ38" s="15">
        <f>IF(20&lt;=$G38, ROUND(GP38*$Q38, 2), "")</f>
        <v/>
      </c>
      <c r="GR38" s="15">
        <f>IF(20&lt;=$G38, $N38, "")</f>
        <v/>
      </c>
      <c r="GS38" s="15">
        <f>IF(20&lt;=$G38, GR38-GQ38, "")</f>
        <v/>
      </c>
      <c r="GT38" s="15">
        <f>IF(20&lt;=$G38, GP38-GS38, "")</f>
        <v/>
      </c>
      <c r="GU38" s="15">
        <f>IF(20&lt;=$G38, ROUND(GM38*$Q38, 2), "")</f>
        <v/>
      </c>
      <c r="GV38" s="15">
        <f>IF(20&lt;=$G38, GM38+GU38, "")</f>
        <v/>
      </c>
      <c r="GW38" s="15">
        <f>IF(20&lt;=$G38, GQ38+GU38, "")</f>
        <v/>
      </c>
      <c r="GX38" s="15">
        <f>IF(20&lt;=$G38, ($G38-20)*$N38, "")</f>
        <v/>
      </c>
      <c r="GY38" s="15">
        <f>IF(21&lt;=$G38, GT38, "")</f>
        <v/>
      </c>
      <c r="GZ38" s="15">
        <f>IF(21&lt;=$G38, ROUND(GY38*$Q38, 2), "")</f>
        <v/>
      </c>
      <c r="HA38" s="15">
        <f>IF(21&lt;=$G38, $N38, "")</f>
        <v/>
      </c>
      <c r="HB38" s="15">
        <f>IF(21&lt;=$G38, HA38-GZ38, "")</f>
        <v/>
      </c>
      <c r="HC38" s="15">
        <f>IF(21&lt;=$G38, GY38-HB38, "")</f>
        <v/>
      </c>
      <c r="HD38" s="15">
        <f>IF(21&lt;=$G38, ROUND(GV38*$Q38, 2), "")</f>
        <v/>
      </c>
      <c r="HE38" s="15">
        <f>IF(21&lt;=$G38, GV38+HD38, "")</f>
        <v/>
      </c>
      <c r="HF38" s="15">
        <f>IF(21&lt;=$G38, GZ38+HD38, "")</f>
        <v/>
      </c>
      <c r="HG38" s="15">
        <f>IF(21&lt;=$G38, ($G38-21)*$N38, "")</f>
        <v/>
      </c>
      <c r="HH38" s="15">
        <f>IF(22&lt;=$G38, HC38, "")</f>
        <v/>
      </c>
      <c r="HI38" s="15">
        <f>IF(22&lt;=$G38, ROUND(HH38*$Q38, 2), "")</f>
        <v/>
      </c>
      <c r="HJ38" s="15">
        <f>IF(22&lt;=$G38, $N38, "")</f>
        <v/>
      </c>
      <c r="HK38" s="15">
        <f>IF(22&lt;=$G38, HJ38-HI38, "")</f>
        <v/>
      </c>
      <c r="HL38" s="15">
        <f>IF(22&lt;=$G38, HH38-HK38, "")</f>
        <v/>
      </c>
      <c r="HM38" s="15">
        <f>IF(22&lt;=$G38, ROUND(HE38*$Q38, 2), "")</f>
        <v/>
      </c>
      <c r="HN38" s="15">
        <f>IF(22&lt;=$G38, HE38+HM38, "")</f>
        <v/>
      </c>
      <c r="HO38" s="15">
        <f>IF(22&lt;=$G38, HI38+HM38, "")</f>
        <v/>
      </c>
      <c r="HP38" s="15">
        <f>IF(22&lt;=$G38, ($G38-22)*$N38, "")</f>
        <v/>
      </c>
      <c r="HQ38" s="15">
        <f>IF(23&lt;=$G38, HL38, "")</f>
        <v/>
      </c>
      <c r="HR38" s="15">
        <f>IF(23&lt;=$G38, ROUND(HQ38*$Q38, 2), "")</f>
        <v/>
      </c>
      <c r="HS38" s="15">
        <f>IF(23&lt;=$G38, $N38, "")</f>
        <v/>
      </c>
      <c r="HT38" s="15">
        <f>IF(23&lt;=$G38, HS38-HR38, "")</f>
        <v/>
      </c>
      <c r="HU38" s="15">
        <f>IF(23&lt;=$G38, HQ38-HT38, "")</f>
        <v/>
      </c>
      <c r="HV38" s="15">
        <f>IF(23&lt;=$G38, ROUND(HN38*$Q38, 2), "")</f>
        <v/>
      </c>
      <c r="HW38" s="15">
        <f>IF(23&lt;=$G38, HN38+HV38, "")</f>
        <v/>
      </c>
      <c r="HX38" s="15">
        <f>IF(23&lt;=$G38, HR38+HV38, "")</f>
        <v/>
      </c>
      <c r="HY38" s="15">
        <f>IF(23&lt;=$G38, ($G38-23)*$N38, "")</f>
        <v/>
      </c>
      <c r="HZ38" s="15">
        <f>IF(24&lt;=$G38, HU38, "")</f>
        <v/>
      </c>
      <c r="IA38" s="15">
        <f>IF(24&lt;=$G38, ROUND(HZ38*$Q38, 2), "")</f>
        <v/>
      </c>
      <c r="IB38" s="15">
        <f>IF(24&lt;=$G38, $N38, "")</f>
        <v/>
      </c>
      <c r="IC38" s="15">
        <f>IF(24&lt;=$G38, IB38-IA38, "")</f>
        <v/>
      </c>
      <c r="ID38" s="15">
        <f>IF(24&lt;=$G38, HZ38-IC38, "")</f>
        <v/>
      </c>
      <c r="IE38" s="15">
        <f>IF(24&lt;=$G38, ROUND(HW38*$Q38, 2), "")</f>
        <v/>
      </c>
      <c r="IF38" s="15">
        <f>IF(24&lt;=$G38, HW38+IE38, "")</f>
        <v/>
      </c>
      <c r="IG38" s="15">
        <f>IF(24&lt;=$G38, IA38+IE38, "")</f>
        <v/>
      </c>
      <c r="IH38" s="15">
        <f>IF(24&lt;=$G38, ($G38-24)*$N38, "")</f>
        <v/>
      </c>
      <c r="II38" s="15">
        <f>IF(25&lt;=$G38, ID38, "")</f>
        <v/>
      </c>
      <c r="IJ38" s="15">
        <f>IF(25&lt;=$G38, ROUND(II38*$Q38, 2), "")</f>
        <v/>
      </c>
      <c r="IK38" s="15">
        <f>IF(25&lt;=$G38, $N38, "")</f>
        <v/>
      </c>
      <c r="IL38" s="15">
        <f>IF(25&lt;=$G38, IK38-IJ38, "")</f>
        <v/>
      </c>
      <c r="IM38" s="15">
        <f>IF(25&lt;=$G38, II38-IL38, "")</f>
        <v/>
      </c>
      <c r="IN38" s="15">
        <f>IF(25&lt;=$G38, ROUND(IF38*$Q38, 2), "")</f>
        <v/>
      </c>
      <c r="IO38" s="15">
        <f>IF(25&lt;=$G38, IF38+IN38, "")</f>
        <v/>
      </c>
      <c r="IP38" s="15">
        <f>IF(25&lt;=$G38, IJ38+IN38, "")</f>
        <v/>
      </c>
      <c r="IQ38" s="15">
        <f>IF(25&lt;=$G38, ($G38-25)*$N38, "")</f>
        <v/>
      </c>
      <c r="IR38" s="15">
        <f>IF(26&lt;=$G38, IM38, "")</f>
        <v/>
      </c>
      <c r="IS38" s="15">
        <f>IF(26&lt;=$G38, ROUND(IR38*$Q38, 2), "")</f>
        <v/>
      </c>
      <c r="IT38" s="15">
        <f>IF(26&lt;=$G38, $N38, "")</f>
        <v/>
      </c>
      <c r="IU38" s="15">
        <f>IF(26&lt;=$G38, IT38-IS38, "")</f>
        <v/>
      </c>
      <c r="IV38" s="15">
        <f>IF(26&lt;=$G38, IR38-IU38, "")</f>
        <v/>
      </c>
      <c r="IW38" s="15">
        <f>IF(26&lt;=$G38, ROUND(IO38*$Q38, 2), "")</f>
        <v/>
      </c>
      <c r="IX38" s="15">
        <f>IF(26&lt;=$G38, IO38+IW38, "")</f>
        <v/>
      </c>
      <c r="IY38" s="15">
        <f>IF(26&lt;=$G38, IS38+IW38, "")</f>
        <v/>
      </c>
      <c r="IZ38" s="15">
        <f>IF(26&lt;=$G38, ($G38-26)*$N38, "")</f>
        <v/>
      </c>
      <c r="JA38" s="15">
        <f>IF(27&lt;=$G38, IV38, "")</f>
        <v/>
      </c>
      <c r="JB38" s="15">
        <f>IF(27&lt;=$G38, ROUND(JA38*$Q38, 2), "")</f>
        <v/>
      </c>
      <c r="JC38" s="15">
        <f>IF(27&lt;=$G38, $N38, "")</f>
        <v/>
      </c>
      <c r="JD38" s="15">
        <f>IF(27&lt;=$G38, JC38-JB38, "")</f>
        <v/>
      </c>
      <c r="JE38" s="15">
        <f>IF(27&lt;=$G38, JA38-JD38, "")</f>
        <v/>
      </c>
      <c r="JF38" s="15">
        <f>IF(27&lt;=$G38, ROUND(IX38*$Q38, 2), "")</f>
        <v/>
      </c>
      <c r="JG38" s="15">
        <f>IF(27&lt;=$G38, IX38+JF38, "")</f>
        <v/>
      </c>
      <c r="JH38" s="15">
        <f>IF(27&lt;=$G38, JB38+JF38, "")</f>
        <v/>
      </c>
      <c r="JI38" s="15">
        <f>IF(27&lt;=$G38, ($G38-27)*$N38, "")</f>
        <v/>
      </c>
      <c r="JJ38" s="15">
        <f>IF(28&lt;=$G38, JE38, "")</f>
        <v/>
      </c>
      <c r="JK38" s="15">
        <f>IF(28&lt;=$G38, ROUND(JJ38*$Q38, 2), "")</f>
        <v/>
      </c>
      <c r="JL38" s="15">
        <f>IF(28&lt;=$G38, $N38, "")</f>
        <v/>
      </c>
      <c r="JM38" s="15">
        <f>IF(28&lt;=$G38, JL38-JK38, "")</f>
        <v/>
      </c>
      <c r="JN38" s="15">
        <f>IF(28&lt;=$G38, JJ38-JM38, "")</f>
        <v/>
      </c>
      <c r="JO38" s="15">
        <f>IF(28&lt;=$G38, ROUND(JG38*$Q38, 2), "")</f>
        <v/>
      </c>
      <c r="JP38" s="15">
        <f>IF(28&lt;=$G38, JG38+JO38, "")</f>
        <v/>
      </c>
      <c r="JQ38" s="15">
        <f>IF(28&lt;=$G38, JK38+JO38, "")</f>
        <v/>
      </c>
      <c r="JR38" s="15">
        <f>IF(28&lt;=$G38, ($G38-28)*$N38, "")</f>
        <v/>
      </c>
      <c r="JS38" s="15">
        <f>IF(29&lt;=$G38, JN38, "")</f>
        <v/>
      </c>
      <c r="JT38" s="15">
        <f>IF(29&lt;=$G38, ROUND(JS38*$Q38, 2), "")</f>
        <v/>
      </c>
      <c r="JU38" s="15">
        <f>IF(29&lt;=$G38, $N38, "")</f>
        <v/>
      </c>
      <c r="JV38" s="15">
        <f>IF(29&lt;=$G38, JU38-JT38, "")</f>
        <v/>
      </c>
      <c r="JW38" s="15">
        <f>IF(29&lt;=$G38, JS38-JV38, "")</f>
        <v/>
      </c>
      <c r="JX38" s="15">
        <f>IF(29&lt;=$G38, ROUND(JP38*$Q38, 2), "")</f>
        <v/>
      </c>
      <c r="JY38" s="15">
        <f>IF(29&lt;=$G38, JP38+JX38, "")</f>
        <v/>
      </c>
      <c r="JZ38" s="15">
        <f>IF(29&lt;=$G38, JT38+JX38, "")</f>
        <v/>
      </c>
      <c r="KA38" s="15">
        <f>IF(29&lt;=$G38, ($G38-29)*$N38, "")</f>
        <v/>
      </c>
      <c r="KB38" s="15">
        <f>IF(30&lt;=$G38, JW38, "")</f>
        <v/>
      </c>
      <c r="KC38" s="15">
        <f>IF(30&lt;=$G38, ROUND(KB38*$Q38, 2), "")</f>
        <v/>
      </c>
      <c r="KD38" s="15">
        <f>IF(30&lt;=$G38, $N38, "")</f>
        <v/>
      </c>
      <c r="KE38" s="15">
        <f>IF(30&lt;=$G38, KD38-KC38, "")</f>
        <v/>
      </c>
      <c r="KF38" s="15">
        <f>IF(30&lt;=$G38, KB38-KE38, "")</f>
        <v/>
      </c>
      <c r="KG38" s="15">
        <f>IF(30&lt;=$G38, ROUND(JY38*$Q38, 2), "")</f>
        <v/>
      </c>
      <c r="KH38" s="15">
        <f>IF(30&lt;=$G38, JY38+KG38, "")</f>
        <v/>
      </c>
      <c r="KI38" s="15">
        <f>IF(30&lt;=$G38, KC38+KG38, "")</f>
        <v/>
      </c>
      <c r="KJ38" s="15">
        <f>IF(30&lt;=$G38, ($G38-30)*$N38, "")</f>
        <v/>
      </c>
      <c r="KK38" s="15">
        <f>IF(31&lt;=$G38, KF38, "")</f>
        <v/>
      </c>
      <c r="KL38" s="15">
        <f>IF(31&lt;=$G38, ROUND(KK38*$Q38, 2), "")</f>
        <v/>
      </c>
      <c r="KM38" s="15">
        <f>IF(31&lt;=$G38, $N38, "")</f>
        <v/>
      </c>
      <c r="KN38" s="15">
        <f>IF(31&lt;=$G38, KM38-KL38, "")</f>
        <v/>
      </c>
      <c r="KO38" s="15">
        <f>IF(31&lt;=$G38, KK38-KN38, "")</f>
        <v/>
      </c>
      <c r="KP38" s="15">
        <f>IF(31&lt;=$G38, ROUND(KH38*$Q38, 2), "")</f>
        <v/>
      </c>
      <c r="KQ38" s="15">
        <f>IF(31&lt;=$G38, KH38+KP38, "")</f>
        <v/>
      </c>
      <c r="KR38" s="15">
        <f>IF(31&lt;=$G38, KL38+KP38, "")</f>
        <v/>
      </c>
      <c r="KS38" s="15">
        <f>IF(31&lt;=$G38, ($G38-31)*$N38, "")</f>
        <v/>
      </c>
      <c r="KT38" s="15">
        <f>IF(32&lt;=$G38, KO38, "")</f>
        <v/>
      </c>
      <c r="KU38" s="15">
        <f>IF(32&lt;=$G38, ROUND(KT38*$Q38, 2), "")</f>
        <v/>
      </c>
      <c r="KV38" s="15">
        <f>IF(32&lt;=$G38, $N38, "")</f>
        <v/>
      </c>
      <c r="KW38" s="15">
        <f>IF(32&lt;=$G38, KV38-KU38, "")</f>
        <v/>
      </c>
      <c r="KX38" s="15">
        <f>IF(32&lt;=$G38, KT38-KW38, "")</f>
        <v/>
      </c>
      <c r="KY38" s="15">
        <f>IF(32&lt;=$G38, ROUND(KQ38*$Q38, 2), "")</f>
        <v/>
      </c>
      <c r="KZ38" s="15">
        <f>IF(32&lt;=$G38, KQ38+KY38, "")</f>
        <v/>
      </c>
      <c r="LA38" s="15">
        <f>IF(32&lt;=$G38, KU38+KY38, "")</f>
        <v/>
      </c>
      <c r="LB38" s="15">
        <f>IF(32&lt;=$G38, ($G38-32)*$N38, "")</f>
        <v/>
      </c>
      <c r="LC38" s="15">
        <f>IF(33&lt;=$G38, KX38, "")</f>
        <v/>
      </c>
      <c r="LD38" s="15">
        <f>IF(33&lt;=$G38, ROUND(LC38*$Q38, 2), "")</f>
        <v/>
      </c>
      <c r="LE38" s="15">
        <f>IF(33&lt;=$G38, $N38, "")</f>
        <v/>
      </c>
      <c r="LF38" s="15">
        <f>IF(33&lt;=$G38, LE38-LD38, "")</f>
        <v/>
      </c>
      <c r="LG38" s="15">
        <f>IF(33&lt;=$G38, LC38-LF38, "")</f>
        <v/>
      </c>
      <c r="LH38" s="15">
        <f>IF(33&lt;=$G38, ROUND(KZ38*$Q38, 2), "")</f>
        <v/>
      </c>
      <c r="LI38" s="15">
        <f>IF(33&lt;=$G38, KZ38+LH38, "")</f>
        <v/>
      </c>
      <c r="LJ38" s="15">
        <f>IF(33&lt;=$G38, LD38+LH38, "")</f>
        <v/>
      </c>
      <c r="LK38" s="15">
        <f>IF(33&lt;=$G38, ($G38-33)*$N38, "")</f>
        <v/>
      </c>
      <c r="LL38" s="15">
        <f>IF(34&lt;=$G38, LG38, "")</f>
        <v/>
      </c>
      <c r="LM38" s="15">
        <f>IF(34&lt;=$G38, ROUND(LL38*$Q38, 2), "")</f>
        <v/>
      </c>
      <c r="LN38" s="15">
        <f>IF(34&lt;=$G38, $N38, "")</f>
        <v/>
      </c>
      <c r="LO38" s="15">
        <f>IF(34&lt;=$G38, LN38-LM38, "")</f>
        <v/>
      </c>
      <c r="LP38" s="15">
        <f>IF(34&lt;=$G38, LL38-LO38, "")</f>
        <v/>
      </c>
      <c r="LQ38" s="15">
        <f>IF(34&lt;=$G38, ROUND(LI38*$Q38, 2), "")</f>
        <v/>
      </c>
      <c r="LR38" s="15">
        <f>IF(34&lt;=$G38, LI38+LQ38, "")</f>
        <v/>
      </c>
      <c r="LS38" s="15">
        <f>IF(34&lt;=$G38, LM38+LQ38, "")</f>
        <v/>
      </c>
      <c r="LT38" s="15">
        <f>IF(34&lt;=$G38, ($G38-34)*$N38, "")</f>
        <v/>
      </c>
      <c r="LU38" s="15">
        <f>IF(35&lt;=$G38, LP38, "")</f>
        <v/>
      </c>
      <c r="LV38" s="15">
        <f>IF(35&lt;=$G38, ROUND(LU38*$Q38, 2), "")</f>
        <v/>
      </c>
      <c r="LW38" s="15">
        <f>IF(35&lt;=$G38, $N38, "")</f>
        <v/>
      </c>
      <c r="LX38" s="15">
        <f>IF(35&lt;=$G38, LW38-LV38, "")</f>
        <v/>
      </c>
      <c r="LY38" s="15">
        <f>IF(35&lt;=$G38, LU38-LX38, "")</f>
        <v/>
      </c>
      <c r="LZ38" s="15">
        <f>IF(35&lt;=$G38, ROUND(LR38*$Q38, 2), "")</f>
        <v/>
      </c>
      <c r="MA38" s="15">
        <f>IF(35&lt;=$G38, LR38+LZ38, "")</f>
        <v/>
      </c>
      <c r="MB38" s="15">
        <f>IF(35&lt;=$G38, LV38+LZ38, "")</f>
        <v/>
      </c>
      <c r="MC38" s="15">
        <f>IF(35&lt;=$G38, ($G38-35)*$N38, "")</f>
        <v/>
      </c>
      <c r="MD38" s="15">
        <f>IF(36&lt;=$G38, LY38, "")</f>
        <v/>
      </c>
      <c r="ME38" s="15">
        <f>IF(36&lt;=$G38, ROUND(MD38*$Q38, 2), "")</f>
        <v/>
      </c>
      <c r="MF38" s="15">
        <f>IF(36&lt;=$G38, $N38, "")</f>
        <v/>
      </c>
      <c r="MG38" s="15">
        <f>IF(36&lt;=$G38, MF38-ME38, "")</f>
        <v/>
      </c>
      <c r="MH38" s="15">
        <f>IF(36&lt;=$G38, MD38-MG38, "")</f>
        <v/>
      </c>
      <c r="MI38" s="15">
        <f>IF(36&lt;=$G38, ROUND(MA38*$Q38, 2), "")</f>
        <v/>
      </c>
      <c r="MJ38" s="15">
        <f>IF(36&lt;=$G38, MA38+MI38, "")</f>
        <v/>
      </c>
      <c r="MK38" s="15">
        <f>IF(36&lt;=$G38, ME38+MI38, "")</f>
        <v/>
      </c>
      <c r="ML38" s="15">
        <f>IF(36&lt;=$G38, ($G38-36)*$N38, "")</f>
        <v/>
      </c>
      <c r="MM38" s="15">
        <f>IF(37&lt;=$G38, MH38, "")</f>
        <v/>
      </c>
      <c r="MN38" s="15">
        <f>IF(37&lt;=$G38, ROUND(MM38*$Q38, 2), "")</f>
        <v/>
      </c>
      <c r="MO38" s="15">
        <f>IF(37&lt;=$G38, $N38, "")</f>
        <v/>
      </c>
      <c r="MP38" s="15">
        <f>IF(37&lt;=$G38, MO38-MN38, "")</f>
        <v/>
      </c>
      <c r="MQ38" s="15">
        <f>IF(37&lt;=$G38, MM38-MP38, "")</f>
        <v/>
      </c>
      <c r="MR38" s="15">
        <f>IF(37&lt;=$G38, ROUND(MJ38*$Q38, 2), "")</f>
        <v/>
      </c>
      <c r="MS38" s="15">
        <f>IF(37&lt;=$G38, MJ38+MR38, "")</f>
        <v/>
      </c>
      <c r="MT38" s="15">
        <f>IF(37&lt;=$G38, MN38+MR38, "")</f>
        <v/>
      </c>
      <c r="MU38" s="15">
        <f>IF(37&lt;=$G38, ($G38-37)*$N38, "")</f>
        <v/>
      </c>
      <c r="MV38" s="15">
        <f>IF(38&lt;=$G38, MQ38, "")</f>
        <v/>
      </c>
      <c r="MW38" s="15">
        <f>IF(38&lt;=$G38, ROUND(MV38*$Q38, 2), "")</f>
        <v/>
      </c>
      <c r="MX38" s="15">
        <f>IF(38&lt;=$G38, $N38, "")</f>
        <v/>
      </c>
      <c r="MY38" s="15">
        <f>IF(38&lt;=$G38, MX38-MW38, "")</f>
        <v/>
      </c>
      <c r="MZ38" s="15">
        <f>IF(38&lt;=$G38, MV38-MY38, "")</f>
        <v/>
      </c>
      <c r="NA38" s="15">
        <f>IF(38&lt;=$G38, ROUND(MS38*$Q38, 2), "")</f>
        <v/>
      </c>
      <c r="NB38" s="15">
        <f>IF(38&lt;=$G38, MS38+NA38, "")</f>
        <v/>
      </c>
      <c r="NC38" s="15">
        <f>IF(38&lt;=$G38, MW38+NA38, "")</f>
        <v/>
      </c>
      <c r="ND38" s="15">
        <f>IF(38&lt;=$G38, ($G38-38)*$N38, "")</f>
        <v/>
      </c>
      <c r="NE38" s="15">
        <f>IF(39&lt;=$G38, MZ38, "")</f>
        <v/>
      </c>
      <c r="NF38" s="15">
        <f>IF(39&lt;=$G38, ROUND(NE38*$Q38, 2), "")</f>
        <v/>
      </c>
      <c r="NG38" s="15">
        <f>IF(39&lt;=$G38, $N38, "")</f>
        <v/>
      </c>
      <c r="NH38" s="15">
        <f>IF(39&lt;=$G38, NG38-NF38, "")</f>
        <v/>
      </c>
      <c r="NI38" s="15">
        <f>IF(39&lt;=$G38, NE38-NH38, "")</f>
        <v/>
      </c>
      <c r="NJ38" s="15">
        <f>IF(39&lt;=$G38, ROUND(NB38*$Q38, 2), "")</f>
        <v/>
      </c>
      <c r="NK38" s="15">
        <f>IF(39&lt;=$G38, NB38+NJ38, "")</f>
        <v/>
      </c>
      <c r="NL38" s="15">
        <f>IF(39&lt;=$G38, NF38+NJ38, "")</f>
        <v/>
      </c>
      <c r="NM38" s="15">
        <f>IF(39&lt;=$G38, ($G38-39)*$N38, "")</f>
        <v/>
      </c>
      <c r="NN38" s="15">
        <f>IF(40&lt;=$G38, NI38, "")</f>
        <v/>
      </c>
      <c r="NO38" s="15">
        <f>IF(40&lt;=$G38, ROUND(NN38*$Q38, 2), "")</f>
        <v/>
      </c>
      <c r="NP38" s="15">
        <f>IF(40&lt;=$G38, $N38, "")</f>
        <v/>
      </c>
      <c r="NQ38" s="15">
        <f>IF(40&lt;=$G38, NP38-NO38, "")</f>
        <v/>
      </c>
      <c r="NR38" s="15">
        <f>IF(40&lt;=$G38, NN38-NQ38, "")</f>
        <v/>
      </c>
      <c r="NS38" s="15">
        <f>IF(40&lt;=$G38, ROUND(NK38*$Q38, 2), "")</f>
        <v/>
      </c>
      <c r="NT38" s="15">
        <f>IF(40&lt;=$G38, NK38+NS38, "")</f>
        <v/>
      </c>
      <c r="NU38" s="15">
        <f>IF(40&lt;=$G38, NO38+NS38, "")</f>
        <v/>
      </c>
      <c r="NV38" s="15">
        <f>IF(40&lt;=$G38, ($G38-40)*$N38, "")</f>
        <v/>
      </c>
      <c r="NW38" s="15">
        <f>IF(41&lt;=$G38, NR38, "")</f>
        <v/>
      </c>
      <c r="NX38" s="15">
        <f>IF(41&lt;=$G38, ROUND(NW38*$Q38, 2), "")</f>
        <v/>
      </c>
      <c r="NY38" s="15">
        <f>IF(41&lt;=$G38, $N38, "")</f>
        <v/>
      </c>
      <c r="NZ38" s="15">
        <f>IF(41&lt;=$G38, NY38-NX38, "")</f>
        <v/>
      </c>
      <c r="OA38" s="15">
        <f>IF(41&lt;=$G38, NW38-NZ38, "")</f>
        <v/>
      </c>
      <c r="OB38" s="15">
        <f>IF(41&lt;=$G38, ROUND(NT38*$Q38, 2), "")</f>
        <v/>
      </c>
      <c r="OC38" s="15">
        <f>IF(41&lt;=$G38, NT38+OB38, "")</f>
        <v/>
      </c>
      <c r="OD38" s="15">
        <f>IF(41&lt;=$G38, NX38+OB38, "")</f>
        <v/>
      </c>
      <c r="OE38" s="15">
        <f>IF(41&lt;=$G38, ($G38-41)*$N38, "")</f>
        <v/>
      </c>
      <c r="OF38" s="15">
        <f>IF(42&lt;=$G38, OA38, "")</f>
        <v/>
      </c>
      <c r="OG38" s="15">
        <f>IF(42&lt;=$G38, ROUND(OF38*$Q38, 2), "")</f>
        <v/>
      </c>
      <c r="OH38" s="15">
        <f>IF(42&lt;=$G38, $N38, "")</f>
        <v/>
      </c>
      <c r="OI38" s="15">
        <f>IF(42&lt;=$G38, OH38-OG38, "")</f>
        <v/>
      </c>
      <c r="OJ38" s="15">
        <f>IF(42&lt;=$G38, OF38-OI38, "")</f>
        <v/>
      </c>
      <c r="OK38" s="15">
        <f>IF(42&lt;=$G38, ROUND(OC38*$Q38, 2), "")</f>
        <v/>
      </c>
      <c r="OL38" s="15">
        <f>IF(42&lt;=$G38, OC38+OK38, "")</f>
        <v/>
      </c>
      <c r="OM38" s="15">
        <f>IF(42&lt;=$G38, OG38+OK38, "")</f>
        <v/>
      </c>
      <c r="ON38" s="15">
        <f>IF(42&lt;=$G38, ($G38-42)*$N38, "")</f>
        <v/>
      </c>
      <c r="OO38" s="15">
        <f>IF(43&lt;=$G38, OJ38, "")</f>
        <v/>
      </c>
      <c r="OP38" s="15">
        <f>IF(43&lt;=$G38, ROUND(OO38*$Q38, 2), "")</f>
        <v/>
      </c>
      <c r="OQ38" s="15">
        <f>IF(43&lt;=$G38, $N38, "")</f>
        <v/>
      </c>
      <c r="OR38" s="15">
        <f>IF(43&lt;=$G38, OQ38-OP38, "")</f>
        <v/>
      </c>
      <c r="OS38" s="15">
        <f>IF(43&lt;=$G38, OO38-OR38, "")</f>
        <v/>
      </c>
      <c r="OT38" s="15">
        <f>IF(43&lt;=$G38, ROUND(OL38*$Q38, 2), "")</f>
        <v/>
      </c>
      <c r="OU38" s="15">
        <f>IF(43&lt;=$G38, OL38+OT38, "")</f>
        <v/>
      </c>
      <c r="OV38" s="15">
        <f>IF(43&lt;=$G38, OP38+OT38, "")</f>
        <v/>
      </c>
      <c r="OW38" s="15">
        <f>IF(43&lt;=$G38, ($G38-43)*$N38, "")</f>
        <v/>
      </c>
      <c r="OX38" s="15">
        <f>IF(44&lt;=$G38, OS38, "")</f>
        <v/>
      </c>
      <c r="OY38" s="15">
        <f>IF(44&lt;=$G38, ROUND(OX38*$Q38, 2), "")</f>
        <v/>
      </c>
      <c r="OZ38" s="15">
        <f>IF(44&lt;=$G38, $N38, "")</f>
        <v/>
      </c>
      <c r="PA38" s="15">
        <f>IF(44&lt;=$G38, OZ38-OY38, "")</f>
        <v/>
      </c>
      <c r="PB38" s="15">
        <f>IF(44&lt;=$G38, OX38-PA38, "")</f>
        <v/>
      </c>
      <c r="PC38" s="15">
        <f>IF(44&lt;=$G38, ROUND(OU38*$Q38, 2), "")</f>
        <v/>
      </c>
      <c r="PD38" s="15">
        <f>IF(44&lt;=$G38, OU38+PC38, "")</f>
        <v/>
      </c>
      <c r="PE38" s="15">
        <f>IF(44&lt;=$G38, OY38+PC38, "")</f>
        <v/>
      </c>
      <c r="PF38" s="15">
        <f>IF(44&lt;=$G38, ($G38-44)*$N38, "")</f>
        <v/>
      </c>
      <c r="PG38" s="15">
        <f>IF(45&lt;=$G38, PB38, "")</f>
        <v/>
      </c>
      <c r="PH38" s="15">
        <f>IF(45&lt;=$G38, ROUND(PG38*$Q38, 2), "")</f>
        <v/>
      </c>
      <c r="PI38" s="15">
        <f>IF(45&lt;=$G38, $N38, "")</f>
        <v/>
      </c>
      <c r="PJ38" s="15">
        <f>IF(45&lt;=$G38, PI38-PH38, "")</f>
        <v/>
      </c>
      <c r="PK38" s="15">
        <f>IF(45&lt;=$G38, PG38-PJ38, "")</f>
        <v/>
      </c>
      <c r="PL38" s="15">
        <f>IF(45&lt;=$G38, ROUND(PD38*$Q38, 2), "")</f>
        <v/>
      </c>
      <c r="PM38" s="15">
        <f>IF(45&lt;=$G38, PD38+PL38, "")</f>
        <v/>
      </c>
      <c r="PN38" s="15">
        <f>IF(45&lt;=$G38, PH38+PL38, "")</f>
        <v/>
      </c>
      <c r="PO38" s="15">
        <f>IF(45&lt;=$G38, ($G38-45)*$N38, "")</f>
        <v/>
      </c>
      <c r="PP38" s="15">
        <f>IF(46&lt;=$G38, PK38, "")</f>
        <v/>
      </c>
      <c r="PQ38" s="15">
        <f>IF(46&lt;=$G38, ROUND(PP38*$Q38, 2), "")</f>
        <v/>
      </c>
      <c r="PR38" s="15">
        <f>IF(46&lt;=$G38, $N38, "")</f>
        <v/>
      </c>
      <c r="PS38" s="15">
        <f>IF(46&lt;=$G38, PR38-PQ38, "")</f>
        <v/>
      </c>
      <c r="PT38" s="15">
        <f>IF(46&lt;=$G38, PP38-PS38, "")</f>
        <v/>
      </c>
      <c r="PU38" s="15">
        <f>IF(46&lt;=$G38, ROUND(PM38*$Q38, 2), "")</f>
        <v/>
      </c>
      <c r="PV38" s="15">
        <f>IF(46&lt;=$G38, PM38+PU38, "")</f>
        <v/>
      </c>
      <c r="PW38" s="15">
        <f>IF(46&lt;=$G38, PQ38+PU38, "")</f>
        <v/>
      </c>
      <c r="PX38" s="15">
        <f>IF(46&lt;=$G38, ($G38-46)*$N38, "")</f>
        <v/>
      </c>
      <c r="PY38" s="15">
        <f>IF(47&lt;=$G38, PT38, "")</f>
        <v/>
      </c>
      <c r="PZ38" s="15">
        <f>IF(47&lt;=$G38, ROUND(PY38*$Q38, 2), "")</f>
        <v/>
      </c>
      <c r="QA38" s="15">
        <f>IF(47&lt;=$G38, $N38, "")</f>
        <v/>
      </c>
      <c r="QB38" s="15">
        <f>IF(47&lt;=$G38, QA38-PZ38, "")</f>
        <v/>
      </c>
      <c r="QC38" s="15">
        <f>IF(47&lt;=$G38, PY38-QB38, "")</f>
        <v/>
      </c>
      <c r="QD38" s="15">
        <f>IF(47&lt;=$G38, ROUND(PV38*$Q38, 2), "")</f>
        <v/>
      </c>
      <c r="QE38" s="15">
        <f>IF(47&lt;=$G38, PV38+QD38, "")</f>
        <v/>
      </c>
      <c r="QF38" s="15">
        <f>IF(47&lt;=$G38, PZ38+QD38, "")</f>
        <v/>
      </c>
      <c r="QG38" s="15">
        <f>IF(47&lt;=$G38, ($G38-47)*$N38, "")</f>
        <v/>
      </c>
      <c r="QH38" s="15">
        <f>IF(48&lt;=$G38, QC38, "")</f>
        <v/>
      </c>
      <c r="QI38" s="15">
        <f>IF(48&lt;=$G38, ROUND(QH38*$Q38, 2), "")</f>
        <v/>
      </c>
      <c r="QJ38" s="15">
        <f>IF(48&lt;=$G38, $N38, "")</f>
        <v/>
      </c>
      <c r="QK38" s="15">
        <f>IF(48&lt;=$G38, QJ38-QI38, "")</f>
        <v/>
      </c>
      <c r="QL38" s="15">
        <f>IF(48&lt;=$G38, QH38-QK38, "")</f>
        <v/>
      </c>
      <c r="QM38" s="15">
        <f>IF(48&lt;=$G38, ROUND(QE38*$Q38, 2), "")</f>
        <v/>
      </c>
      <c r="QN38" s="15">
        <f>IF(48&lt;=$G38, QE38+QM38, "")</f>
        <v/>
      </c>
      <c r="QO38" s="15">
        <f>IF(48&lt;=$G38, QI38+QM38, "")</f>
        <v/>
      </c>
      <c r="QP38" s="15">
        <f>IF(48&lt;=$G38, ($G38-48)*$N38, "")</f>
        <v/>
      </c>
    </row>
    <row r="39">
      <c r="A39" s="6" t="inlineStr">
        <is>
          <t>0573-0007</t>
        </is>
      </c>
      <c r="B39" s="7" t="inlineStr">
        <is>
          <t>Ar Marketing Sa de Cv</t>
        </is>
      </c>
      <c r="C39" s="7" t="inlineStr">
        <is>
          <t>Promaster Rapid</t>
        </is>
      </c>
      <c r="D39" s="6" t="inlineStr">
        <is>
          <t>ACTIVO</t>
        </is>
      </c>
      <c r="E39" s="6" t="inlineStr">
        <is>
          <t>2024-05-10</t>
        </is>
      </c>
      <c r="F39" s="6" t="inlineStr">
        <is>
          <t>2027-05-10</t>
        </is>
      </c>
      <c r="G39" s="8" t="n">
        <v>36</v>
      </c>
      <c r="H39" s="9" t="n">
        <v>257587.93</v>
      </c>
      <c r="I39" s="10" t="n">
        <v>0.3</v>
      </c>
      <c r="J39" s="9">
        <f>ROUND(H39*I39, 2)</f>
        <v/>
      </c>
      <c r="K39" s="9">
        <f>ROUND(H39-J39, 2)</f>
        <v/>
      </c>
      <c r="L39" s="10" t="n">
        <v>0.0313</v>
      </c>
      <c r="M39" s="9">
        <f>ROUND(H39*L39, 2)</f>
        <v/>
      </c>
      <c r="N39" s="9" t="n">
        <v>7850.11</v>
      </c>
      <c r="O39" s="10" t="n">
        <v>0.2</v>
      </c>
      <c r="P39" s="9">
        <f>ROUND(H39*O39, 2)</f>
        <v/>
      </c>
      <c r="Q39" s="11" t="n">
        <v>0.03288522</v>
      </c>
      <c r="R39" s="11">
        <f>RATE(G39, -N39, K39, -P39)</f>
        <v/>
      </c>
      <c r="S39" s="11">
        <f>ROUND(Q39*12, 8)</f>
        <v/>
      </c>
      <c r="T39" s="11">
        <f>ROUND(((1+Q39)^12)-1, 8)</f>
        <v/>
      </c>
      <c r="U39" s="9">
        <f>ROUND(PV(Q39, G39, 0, -P39), 2)</f>
        <v/>
      </c>
      <c r="V39" s="9">
        <f>SUMIF($AA$4:$QP$4, "Interes_Leasing", AA39:QP39)</f>
        <v/>
      </c>
      <c r="W39" s="9">
        <f>SUMIF($AA$4:$QP$4, "Interes_Residual", AA39:QP39)</f>
        <v/>
      </c>
      <c r="X39" s="9">
        <f>ROUND(V39+W39, 2)</f>
        <v/>
      </c>
      <c r="Y39" s="9">
        <f>ROUND((N39*G39+P39+M39)-K39, 2)</f>
        <v/>
      </c>
      <c r="Z39" s="10">
        <f>ROUND(Y39/K39, 4)</f>
        <v/>
      </c>
      <c r="AA39" s="9">
        <f>IF(1&lt;=$G39, $K39, "")</f>
        <v/>
      </c>
      <c r="AB39" s="9">
        <f>IF(1&lt;=$G39, ROUND(AA39*$Q39, 2), "")</f>
        <v/>
      </c>
      <c r="AC39" s="9">
        <f>IF(1&lt;=$G39, $N39, "")</f>
        <v/>
      </c>
      <c r="AD39" s="9">
        <f>IF(1&lt;=$G39, AC39-AB39, "")</f>
        <v/>
      </c>
      <c r="AE39" s="9">
        <f>IF(1&lt;=$G39, AA39-AD39, "")</f>
        <v/>
      </c>
      <c r="AF39" s="9">
        <f>IF(1&lt;=$G39, ROUND($U39*$Q39, 2), "")</f>
        <v/>
      </c>
      <c r="AG39" s="9">
        <f>IF(1&lt;=$G39, $U39+AF39, "")</f>
        <v/>
      </c>
      <c r="AH39" s="9">
        <f>IF(1&lt;=$G39, AB39+AF39, "")</f>
        <v/>
      </c>
      <c r="AI39" s="9">
        <f>IF(1&lt;=$G39, ($G39-1)*$N39, "")</f>
        <v/>
      </c>
      <c r="AJ39" s="9">
        <f>IF(2&lt;=$G39, AE39, "")</f>
        <v/>
      </c>
      <c r="AK39" s="9">
        <f>IF(2&lt;=$G39, ROUND(AJ39*$Q39, 2), "")</f>
        <v/>
      </c>
      <c r="AL39" s="9">
        <f>IF(2&lt;=$G39, $N39, "")</f>
        <v/>
      </c>
      <c r="AM39" s="9">
        <f>IF(2&lt;=$G39, AL39-AK39, "")</f>
        <v/>
      </c>
      <c r="AN39" s="9">
        <f>IF(2&lt;=$G39, AJ39-AM39, "")</f>
        <v/>
      </c>
      <c r="AO39" s="9">
        <f>IF(2&lt;=$G39, ROUND(AG39*$Q39, 2), "")</f>
        <v/>
      </c>
      <c r="AP39" s="9">
        <f>IF(2&lt;=$G39, AG39+AO39, "")</f>
        <v/>
      </c>
      <c r="AQ39" s="9">
        <f>IF(2&lt;=$G39, AK39+AO39, "")</f>
        <v/>
      </c>
      <c r="AR39" s="9">
        <f>IF(2&lt;=$G39, ($G39-2)*$N39, "")</f>
        <v/>
      </c>
      <c r="AS39" s="9">
        <f>IF(3&lt;=$G39, AN39, "")</f>
        <v/>
      </c>
      <c r="AT39" s="9">
        <f>IF(3&lt;=$G39, ROUND(AS39*$Q39, 2), "")</f>
        <v/>
      </c>
      <c r="AU39" s="9">
        <f>IF(3&lt;=$G39, $N39, "")</f>
        <v/>
      </c>
      <c r="AV39" s="9">
        <f>IF(3&lt;=$G39, AU39-AT39, "")</f>
        <v/>
      </c>
      <c r="AW39" s="9">
        <f>IF(3&lt;=$G39, AS39-AV39, "")</f>
        <v/>
      </c>
      <c r="AX39" s="9">
        <f>IF(3&lt;=$G39, ROUND(AP39*$Q39, 2), "")</f>
        <v/>
      </c>
      <c r="AY39" s="9">
        <f>IF(3&lt;=$G39, AP39+AX39, "")</f>
        <v/>
      </c>
      <c r="AZ39" s="9">
        <f>IF(3&lt;=$G39, AT39+AX39, "")</f>
        <v/>
      </c>
      <c r="BA39" s="9">
        <f>IF(3&lt;=$G39, ($G39-3)*$N39, "")</f>
        <v/>
      </c>
      <c r="BB39" s="9">
        <f>IF(4&lt;=$G39, AW39, "")</f>
        <v/>
      </c>
      <c r="BC39" s="9">
        <f>IF(4&lt;=$G39, ROUND(BB39*$Q39, 2), "")</f>
        <v/>
      </c>
      <c r="BD39" s="9">
        <f>IF(4&lt;=$G39, $N39, "")</f>
        <v/>
      </c>
      <c r="BE39" s="9">
        <f>IF(4&lt;=$G39, BD39-BC39, "")</f>
        <v/>
      </c>
      <c r="BF39" s="9">
        <f>IF(4&lt;=$G39, BB39-BE39, "")</f>
        <v/>
      </c>
      <c r="BG39" s="9">
        <f>IF(4&lt;=$G39, ROUND(AY39*$Q39, 2), "")</f>
        <v/>
      </c>
      <c r="BH39" s="9">
        <f>IF(4&lt;=$G39, AY39+BG39, "")</f>
        <v/>
      </c>
      <c r="BI39" s="9">
        <f>IF(4&lt;=$G39, BC39+BG39, "")</f>
        <v/>
      </c>
      <c r="BJ39" s="9">
        <f>IF(4&lt;=$G39, ($G39-4)*$N39, "")</f>
        <v/>
      </c>
      <c r="BK39" s="9">
        <f>IF(5&lt;=$G39, BF39, "")</f>
        <v/>
      </c>
      <c r="BL39" s="9">
        <f>IF(5&lt;=$G39, ROUND(BK39*$Q39, 2), "")</f>
        <v/>
      </c>
      <c r="BM39" s="9">
        <f>IF(5&lt;=$G39, $N39, "")</f>
        <v/>
      </c>
      <c r="BN39" s="9">
        <f>IF(5&lt;=$G39, BM39-BL39, "")</f>
        <v/>
      </c>
      <c r="BO39" s="9">
        <f>IF(5&lt;=$G39, BK39-BN39, "")</f>
        <v/>
      </c>
      <c r="BP39" s="9">
        <f>IF(5&lt;=$G39, ROUND(BH39*$Q39, 2), "")</f>
        <v/>
      </c>
      <c r="BQ39" s="9">
        <f>IF(5&lt;=$G39, BH39+BP39, "")</f>
        <v/>
      </c>
      <c r="BR39" s="9">
        <f>IF(5&lt;=$G39, BL39+BP39, "")</f>
        <v/>
      </c>
      <c r="BS39" s="9">
        <f>IF(5&lt;=$G39, ($G39-5)*$N39, "")</f>
        <v/>
      </c>
      <c r="BT39" s="9">
        <f>IF(6&lt;=$G39, BO39, "")</f>
        <v/>
      </c>
      <c r="BU39" s="9">
        <f>IF(6&lt;=$G39, ROUND(BT39*$Q39, 2), "")</f>
        <v/>
      </c>
      <c r="BV39" s="9">
        <f>IF(6&lt;=$G39, $N39, "")</f>
        <v/>
      </c>
      <c r="BW39" s="9">
        <f>IF(6&lt;=$G39, BV39-BU39, "")</f>
        <v/>
      </c>
      <c r="BX39" s="9">
        <f>IF(6&lt;=$G39, BT39-BW39, "")</f>
        <v/>
      </c>
      <c r="BY39" s="9">
        <f>IF(6&lt;=$G39, ROUND(BQ39*$Q39, 2), "")</f>
        <v/>
      </c>
      <c r="BZ39" s="9">
        <f>IF(6&lt;=$G39, BQ39+BY39, "")</f>
        <v/>
      </c>
      <c r="CA39" s="9">
        <f>IF(6&lt;=$G39, BU39+BY39, "")</f>
        <v/>
      </c>
      <c r="CB39" s="9">
        <f>IF(6&lt;=$G39, ($G39-6)*$N39, "")</f>
        <v/>
      </c>
      <c r="CC39" s="9">
        <f>IF(7&lt;=$G39, BX39, "")</f>
        <v/>
      </c>
      <c r="CD39" s="9">
        <f>IF(7&lt;=$G39, ROUND(CC39*$Q39, 2), "")</f>
        <v/>
      </c>
      <c r="CE39" s="9">
        <f>IF(7&lt;=$G39, $N39, "")</f>
        <v/>
      </c>
      <c r="CF39" s="9">
        <f>IF(7&lt;=$G39, CE39-CD39, "")</f>
        <v/>
      </c>
      <c r="CG39" s="9">
        <f>IF(7&lt;=$G39, CC39-CF39, "")</f>
        <v/>
      </c>
      <c r="CH39" s="9">
        <f>IF(7&lt;=$G39, ROUND(BZ39*$Q39, 2), "")</f>
        <v/>
      </c>
      <c r="CI39" s="9">
        <f>IF(7&lt;=$G39, BZ39+CH39, "")</f>
        <v/>
      </c>
      <c r="CJ39" s="9">
        <f>IF(7&lt;=$G39, CD39+CH39, "")</f>
        <v/>
      </c>
      <c r="CK39" s="9">
        <f>IF(7&lt;=$G39, ($G39-7)*$N39, "")</f>
        <v/>
      </c>
      <c r="CL39" s="9">
        <f>IF(8&lt;=$G39, CG39, "")</f>
        <v/>
      </c>
      <c r="CM39" s="9">
        <f>IF(8&lt;=$G39, ROUND(CL39*$Q39, 2), "")</f>
        <v/>
      </c>
      <c r="CN39" s="9">
        <f>IF(8&lt;=$G39, $N39, "")</f>
        <v/>
      </c>
      <c r="CO39" s="9">
        <f>IF(8&lt;=$G39, CN39-CM39, "")</f>
        <v/>
      </c>
      <c r="CP39" s="9">
        <f>IF(8&lt;=$G39, CL39-CO39, "")</f>
        <v/>
      </c>
      <c r="CQ39" s="9">
        <f>IF(8&lt;=$G39, ROUND(CI39*$Q39, 2), "")</f>
        <v/>
      </c>
      <c r="CR39" s="9">
        <f>IF(8&lt;=$G39, CI39+CQ39, "")</f>
        <v/>
      </c>
      <c r="CS39" s="9">
        <f>IF(8&lt;=$G39, CM39+CQ39, "")</f>
        <v/>
      </c>
      <c r="CT39" s="9">
        <f>IF(8&lt;=$G39, ($G39-8)*$N39, "")</f>
        <v/>
      </c>
      <c r="CU39" s="9">
        <f>IF(9&lt;=$G39, CP39, "")</f>
        <v/>
      </c>
      <c r="CV39" s="9">
        <f>IF(9&lt;=$G39, ROUND(CU39*$Q39, 2), "")</f>
        <v/>
      </c>
      <c r="CW39" s="9">
        <f>IF(9&lt;=$G39, $N39, "")</f>
        <v/>
      </c>
      <c r="CX39" s="9">
        <f>IF(9&lt;=$G39, CW39-CV39, "")</f>
        <v/>
      </c>
      <c r="CY39" s="9">
        <f>IF(9&lt;=$G39, CU39-CX39, "")</f>
        <v/>
      </c>
      <c r="CZ39" s="9">
        <f>IF(9&lt;=$G39, ROUND(CR39*$Q39, 2), "")</f>
        <v/>
      </c>
      <c r="DA39" s="9">
        <f>IF(9&lt;=$G39, CR39+CZ39, "")</f>
        <v/>
      </c>
      <c r="DB39" s="9">
        <f>IF(9&lt;=$G39, CV39+CZ39, "")</f>
        <v/>
      </c>
      <c r="DC39" s="9">
        <f>IF(9&lt;=$G39, ($G39-9)*$N39, "")</f>
        <v/>
      </c>
      <c r="DD39" s="9">
        <f>IF(10&lt;=$G39, CY39, "")</f>
        <v/>
      </c>
      <c r="DE39" s="9">
        <f>IF(10&lt;=$G39, ROUND(DD39*$Q39, 2), "")</f>
        <v/>
      </c>
      <c r="DF39" s="9">
        <f>IF(10&lt;=$G39, $N39, "")</f>
        <v/>
      </c>
      <c r="DG39" s="9">
        <f>IF(10&lt;=$G39, DF39-DE39, "")</f>
        <v/>
      </c>
      <c r="DH39" s="9">
        <f>IF(10&lt;=$G39, DD39-DG39, "")</f>
        <v/>
      </c>
      <c r="DI39" s="9">
        <f>IF(10&lt;=$G39, ROUND(DA39*$Q39, 2), "")</f>
        <v/>
      </c>
      <c r="DJ39" s="9">
        <f>IF(10&lt;=$G39, DA39+DI39, "")</f>
        <v/>
      </c>
      <c r="DK39" s="9">
        <f>IF(10&lt;=$G39, DE39+DI39, "")</f>
        <v/>
      </c>
      <c r="DL39" s="9">
        <f>IF(10&lt;=$G39, ($G39-10)*$N39, "")</f>
        <v/>
      </c>
      <c r="DM39" s="9">
        <f>IF(11&lt;=$G39, DH39, "")</f>
        <v/>
      </c>
      <c r="DN39" s="9">
        <f>IF(11&lt;=$G39, ROUND(DM39*$Q39, 2), "")</f>
        <v/>
      </c>
      <c r="DO39" s="9">
        <f>IF(11&lt;=$G39, $N39, "")</f>
        <v/>
      </c>
      <c r="DP39" s="9">
        <f>IF(11&lt;=$G39, DO39-DN39, "")</f>
        <v/>
      </c>
      <c r="DQ39" s="9">
        <f>IF(11&lt;=$G39, DM39-DP39, "")</f>
        <v/>
      </c>
      <c r="DR39" s="9">
        <f>IF(11&lt;=$G39, ROUND(DJ39*$Q39, 2), "")</f>
        <v/>
      </c>
      <c r="DS39" s="9">
        <f>IF(11&lt;=$G39, DJ39+DR39, "")</f>
        <v/>
      </c>
      <c r="DT39" s="9">
        <f>IF(11&lt;=$G39, DN39+DR39, "")</f>
        <v/>
      </c>
      <c r="DU39" s="9">
        <f>IF(11&lt;=$G39, ($G39-11)*$N39, "")</f>
        <v/>
      </c>
      <c r="DV39" s="9">
        <f>IF(12&lt;=$G39, DQ39, "")</f>
        <v/>
      </c>
      <c r="DW39" s="9">
        <f>IF(12&lt;=$G39, ROUND(DV39*$Q39, 2), "")</f>
        <v/>
      </c>
      <c r="DX39" s="9">
        <f>IF(12&lt;=$G39, $N39, "")</f>
        <v/>
      </c>
      <c r="DY39" s="9">
        <f>IF(12&lt;=$G39, DX39-DW39, "")</f>
        <v/>
      </c>
      <c r="DZ39" s="9">
        <f>IF(12&lt;=$G39, DV39-DY39, "")</f>
        <v/>
      </c>
      <c r="EA39" s="9">
        <f>IF(12&lt;=$G39, ROUND(DS39*$Q39, 2), "")</f>
        <v/>
      </c>
      <c r="EB39" s="9">
        <f>IF(12&lt;=$G39, DS39+EA39, "")</f>
        <v/>
      </c>
      <c r="EC39" s="9">
        <f>IF(12&lt;=$G39, DW39+EA39, "")</f>
        <v/>
      </c>
      <c r="ED39" s="9">
        <f>IF(12&lt;=$G39, ($G39-12)*$N39, "")</f>
        <v/>
      </c>
      <c r="EE39" s="9">
        <f>IF(13&lt;=$G39, DZ39, "")</f>
        <v/>
      </c>
      <c r="EF39" s="9">
        <f>IF(13&lt;=$G39, ROUND(EE39*$Q39, 2), "")</f>
        <v/>
      </c>
      <c r="EG39" s="9">
        <f>IF(13&lt;=$G39, $N39, "")</f>
        <v/>
      </c>
      <c r="EH39" s="9">
        <f>IF(13&lt;=$G39, EG39-EF39, "")</f>
        <v/>
      </c>
      <c r="EI39" s="9">
        <f>IF(13&lt;=$G39, EE39-EH39, "")</f>
        <v/>
      </c>
      <c r="EJ39" s="9">
        <f>IF(13&lt;=$G39, ROUND(EB39*$Q39, 2), "")</f>
        <v/>
      </c>
      <c r="EK39" s="9">
        <f>IF(13&lt;=$G39, EB39+EJ39, "")</f>
        <v/>
      </c>
      <c r="EL39" s="9">
        <f>IF(13&lt;=$G39, EF39+EJ39, "")</f>
        <v/>
      </c>
      <c r="EM39" s="9">
        <f>IF(13&lt;=$G39, ($G39-13)*$N39, "")</f>
        <v/>
      </c>
      <c r="EN39" s="9">
        <f>IF(14&lt;=$G39, EI39, "")</f>
        <v/>
      </c>
      <c r="EO39" s="9">
        <f>IF(14&lt;=$G39, ROUND(EN39*$Q39, 2), "")</f>
        <v/>
      </c>
      <c r="EP39" s="9">
        <f>IF(14&lt;=$G39, $N39, "")</f>
        <v/>
      </c>
      <c r="EQ39" s="9">
        <f>IF(14&lt;=$G39, EP39-EO39, "")</f>
        <v/>
      </c>
      <c r="ER39" s="9">
        <f>IF(14&lt;=$G39, EN39-EQ39, "")</f>
        <v/>
      </c>
      <c r="ES39" s="9">
        <f>IF(14&lt;=$G39, ROUND(EK39*$Q39, 2), "")</f>
        <v/>
      </c>
      <c r="ET39" s="9">
        <f>IF(14&lt;=$G39, EK39+ES39, "")</f>
        <v/>
      </c>
      <c r="EU39" s="9">
        <f>IF(14&lt;=$G39, EO39+ES39, "")</f>
        <v/>
      </c>
      <c r="EV39" s="9">
        <f>IF(14&lt;=$G39, ($G39-14)*$N39, "")</f>
        <v/>
      </c>
      <c r="EW39" s="9">
        <f>IF(15&lt;=$G39, ER39, "")</f>
        <v/>
      </c>
      <c r="EX39" s="9">
        <f>IF(15&lt;=$G39, ROUND(EW39*$Q39, 2), "")</f>
        <v/>
      </c>
      <c r="EY39" s="9">
        <f>IF(15&lt;=$G39, $N39, "")</f>
        <v/>
      </c>
      <c r="EZ39" s="9">
        <f>IF(15&lt;=$G39, EY39-EX39, "")</f>
        <v/>
      </c>
      <c r="FA39" s="9">
        <f>IF(15&lt;=$G39, EW39-EZ39, "")</f>
        <v/>
      </c>
      <c r="FB39" s="9">
        <f>IF(15&lt;=$G39, ROUND(ET39*$Q39, 2), "")</f>
        <v/>
      </c>
      <c r="FC39" s="9">
        <f>IF(15&lt;=$G39, ET39+FB39, "")</f>
        <v/>
      </c>
      <c r="FD39" s="9">
        <f>IF(15&lt;=$G39, EX39+FB39, "")</f>
        <v/>
      </c>
      <c r="FE39" s="9">
        <f>IF(15&lt;=$G39, ($G39-15)*$N39, "")</f>
        <v/>
      </c>
      <c r="FF39" s="9">
        <f>IF(16&lt;=$G39, FA39, "")</f>
        <v/>
      </c>
      <c r="FG39" s="9">
        <f>IF(16&lt;=$G39, ROUND(FF39*$Q39, 2), "")</f>
        <v/>
      </c>
      <c r="FH39" s="9">
        <f>IF(16&lt;=$G39, $N39, "")</f>
        <v/>
      </c>
      <c r="FI39" s="9">
        <f>IF(16&lt;=$G39, FH39-FG39, "")</f>
        <v/>
      </c>
      <c r="FJ39" s="9">
        <f>IF(16&lt;=$G39, FF39-FI39, "")</f>
        <v/>
      </c>
      <c r="FK39" s="9">
        <f>IF(16&lt;=$G39, ROUND(FC39*$Q39, 2), "")</f>
        <v/>
      </c>
      <c r="FL39" s="9">
        <f>IF(16&lt;=$G39, FC39+FK39, "")</f>
        <v/>
      </c>
      <c r="FM39" s="9">
        <f>IF(16&lt;=$G39, FG39+FK39, "")</f>
        <v/>
      </c>
      <c r="FN39" s="9">
        <f>IF(16&lt;=$G39, ($G39-16)*$N39, "")</f>
        <v/>
      </c>
      <c r="FO39" s="9">
        <f>IF(17&lt;=$G39, FJ39, "")</f>
        <v/>
      </c>
      <c r="FP39" s="9">
        <f>IF(17&lt;=$G39, ROUND(FO39*$Q39, 2), "")</f>
        <v/>
      </c>
      <c r="FQ39" s="9">
        <f>IF(17&lt;=$G39, $N39, "")</f>
        <v/>
      </c>
      <c r="FR39" s="9">
        <f>IF(17&lt;=$G39, FQ39-FP39, "")</f>
        <v/>
      </c>
      <c r="FS39" s="9">
        <f>IF(17&lt;=$G39, FO39-FR39, "")</f>
        <v/>
      </c>
      <c r="FT39" s="9">
        <f>IF(17&lt;=$G39, ROUND(FL39*$Q39, 2), "")</f>
        <v/>
      </c>
      <c r="FU39" s="9">
        <f>IF(17&lt;=$G39, FL39+FT39, "")</f>
        <v/>
      </c>
      <c r="FV39" s="9">
        <f>IF(17&lt;=$G39, FP39+FT39, "")</f>
        <v/>
      </c>
      <c r="FW39" s="9">
        <f>IF(17&lt;=$G39, ($G39-17)*$N39, "")</f>
        <v/>
      </c>
      <c r="FX39" s="9">
        <f>IF(18&lt;=$G39, FS39, "")</f>
        <v/>
      </c>
      <c r="FY39" s="9">
        <f>IF(18&lt;=$G39, ROUND(FX39*$Q39, 2), "")</f>
        <v/>
      </c>
      <c r="FZ39" s="9">
        <f>IF(18&lt;=$G39, $N39, "")</f>
        <v/>
      </c>
      <c r="GA39" s="9">
        <f>IF(18&lt;=$G39, FZ39-FY39, "")</f>
        <v/>
      </c>
      <c r="GB39" s="9">
        <f>IF(18&lt;=$G39, FX39-GA39, "")</f>
        <v/>
      </c>
      <c r="GC39" s="9">
        <f>IF(18&lt;=$G39, ROUND(FU39*$Q39, 2), "")</f>
        <v/>
      </c>
      <c r="GD39" s="9">
        <f>IF(18&lt;=$G39, FU39+GC39, "")</f>
        <v/>
      </c>
      <c r="GE39" s="9">
        <f>IF(18&lt;=$G39, FY39+GC39, "")</f>
        <v/>
      </c>
      <c r="GF39" s="9">
        <f>IF(18&lt;=$G39, ($G39-18)*$N39, "")</f>
        <v/>
      </c>
      <c r="GG39" s="9">
        <f>IF(19&lt;=$G39, GB39, "")</f>
        <v/>
      </c>
      <c r="GH39" s="9">
        <f>IF(19&lt;=$G39, ROUND(GG39*$Q39, 2), "")</f>
        <v/>
      </c>
      <c r="GI39" s="9">
        <f>IF(19&lt;=$G39, $N39, "")</f>
        <v/>
      </c>
      <c r="GJ39" s="9">
        <f>IF(19&lt;=$G39, GI39-GH39, "")</f>
        <v/>
      </c>
      <c r="GK39" s="9">
        <f>IF(19&lt;=$G39, GG39-GJ39, "")</f>
        <v/>
      </c>
      <c r="GL39" s="9">
        <f>IF(19&lt;=$G39, ROUND(GD39*$Q39, 2), "")</f>
        <v/>
      </c>
      <c r="GM39" s="9">
        <f>IF(19&lt;=$G39, GD39+GL39, "")</f>
        <v/>
      </c>
      <c r="GN39" s="9">
        <f>IF(19&lt;=$G39, GH39+GL39, "")</f>
        <v/>
      </c>
      <c r="GO39" s="9">
        <f>IF(19&lt;=$G39, ($G39-19)*$N39, "")</f>
        <v/>
      </c>
      <c r="GP39" s="9">
        <f>IF(20&lt;=$G39, GK39, "")</f>
        <v/>
      </c>
      <c r="GQ39" s="9">
        <f>IF(20&lt;=$G39, ROUND(GP39*$Q39, 2), "")</f>
        <v/>
      </c>
      <c r="GR39" s="9">
        <f>IF(20&lt;=$G39, $N39, "")</f>
        <v/>
      </c>
      <c r="GS39" s="9">
        <f>IF(20&lt;=$G39, GR39-GQ39, "")</f>
        <v/>
      </c>
      <c r="GT39" s="9">
        <f>IF(20&lt;=$G39, GP39-GS39, "")</f>
        <v/>
      </c>
      <c r="GU39" s="9">
        <f>IF(20&lt;=$G39, ROUND(GM39*$Q39, 2), "")</f>
        <v/>
      </c>
      <c r="GV39" s="9">
        <f>IF(20&lt;=$G39, GM39+GU39, "")</f>
        <v/>
      </c>
      <c r="GW39" s="9">
        <f>IF(20&lt;=$G39, GQ39+GU39, "")</f>
        <v/>
      </c>
      <c r="GX39" s="9">
        <f>IF(20&lt;=$G39, ($G39-20)*$N39, "")</f>
        <v/>
      </c>
      <c r="GY39" s="9">
        <f>IF(21&lt;=$G39, GT39, "")</f>
        <v/>
      </c>
      <c r="GZ39" s="9">
        <f>IF(21&lt;=$G39, ROUND(GY39*$Q39, 2), "")</f>
        <v/>
      </c>
      <c r="HA39" s="9">
        <f>IF(21&lt;=$G39, $N39, "")</f>
        <v/>
      </c>
      <c r="HB39" s="9">
        <f>IF(21&lt;=$G39, HA39-GZ39, "")</f>
        <v/>
      </c>
      <c r="HC39" s="9">
        <f>IF(21&lt;=$G39, GY39-HB39, "")</f>
        <v/>
      </c>
      <c r="HD39" s="9">
        <f>IF(21&lt;=$G39, ROUND(GV39*$Q39, 2), "")</f>
        <v/>
      </c>
      <c r="HE39" s="9">
        <f>IF(21&lt;=$G39, GV39+HD39, "")</f>
        <v/>
      </c>
      <c r="HF39" s="9">
        <f>IF(21&lt;=$G39, GZ39+HD39, "")</f>
        <v/>
      </c>
      <c r="HG39" s="9">
        <f>IF(21&lt;=$G39, ($G39-21)*$N39, "")</f>
        <v/>
      </c>
      <c r="HH39" s="9">
        <f>IF(22&lt;=$G39, HC39, "")</f>
        <v/>
      </c>
      <c r="HI39" s="9">
        <f>IF(22&lt;=$G39, ROUND(HH39*$Q39, 2), "")</f>
        <v/>
      </c>
      <c r="HJ39" s="9">
        <f>IF(22&lt;=$G39, $N39, "")</f>
        <v/>
      </c>
      <c r="HK39" s="9">
        <f>IF(22&lt;=$G39, HJ39-HI39, "")</f>
        <v/>
      </c>
      <c r="HL39" s="9">
        <f>IF(22&lt;=$G39, HH39-HK39, "")</f>
        <v/>
      </c>
      <c r="HM39" s="9">
        <f>IF(22&lt;=$G39, ROUND(HE39*$Q39, 2), "")</f>
        <v/>
      </c>
      <c r="HN39" s="9">
        <f>IF(22&lt;=$G39, HE39+HM39, "")</f>
        <v/>
      </c>
      <c r="HO39" s="9">
        <f>IF(22&lt;=$G39, HI39+HM39, "")</f>
        <v/>
      </c>
      <c r="HP39" s="9">
        <f>IF(22&lt;=$G39, ($G39-22)*$N39, "")</f>
        <v/>
      </c>
      <c r="HQ39" s="9">
        <f>IF(23&lt;=$G39, HL39, "")</f>
        <v/>
      </c>
      <c r="HR39" s="9">
        <f>IF(23&lt;=$G39, ROUND(HQ39*$Q39, 2), "")</f>
        <v/>
      </c>
      <c r="HS39" s="9">
        <f>IF(23&lt;=$G39, $N39, "")</f>
        <v/>
      </c>
      <c r="HT39" s="9">
        <f>IF(23&lt;=$G39, HS39-HR39, "")</f>
        <v/>
      </c>
      <c r="HU39" s="9">
        <f>IF(23&lt;=$G39, HQ39-HT39, "")</f>
        <v/>
      </c>
      <c r="HV39" s="9">
        <f>IF(23&lt;=$G39, ROUND(HN39*$Q39, 2), "")</f>
        <v/>
      </c>
      <c r="HW39" s="9">
        <f>IF(23&lt;=$G39, HN39+HV39, "")</f>
        <v/>
      </c>
      <c r="HX39" s="9">
        <f>IF(23&lt;=$G39, HR39+HV39, "")</f>
        <v/>
      </c>
      <c r="HY39" s="9">
        <f>IF(23&lt;=$G39, ($G39-23)*$N39, "")</f>
        <v/>
      </c>
      <c r="HZ39" s="9">
        <f>IF(24&lt;=$G39, HU39, "")</f>
        <v/>
      </c>
      <c r="IA39" s="9">
        <f>IF(24&lt;=$G39, ROUND(HZ39*$Q39, 2), "")</f>
        <v/>
      </c>
      <c r="IB39" s="9">
        <f>IF(24&lt;=$G39, $N39, "")</f>
        <v/>
      </c>
      <c r="IC39" s="9">
        <f>IF(24&lt;=$G39, IB39-IA39, "")</f>
        <v/>
      </c>
      <c r="ID39" s="9">
        <f>IF(24&lt;=$G39, HZ39-IC39, "")</f>
        <v/>
      </c>
      <c r="IE39" s="9">
        <f>IF(24&lt;=$G39, ROUND(HW39*$Q39, 2), "")</f>
        <v/>
      </c>
      <c r="IF39" s="9">
        <f>IF(24&lt;=$G39, HW39+IE39, "")</f>
        <v/>
      </c>
      <c r="IG39" s="9">
        <f>IF(24&lt;=$G39, IA39+IE39, "")</f>
        <v/>
      </c>
      <c r="IH39" s="9">
        <f>IF(24&lt;=$G39, ($G39-24)*$N39, "")</f>
        <v/>
      </c>
      <c r="II39" s="9">
        <f>IF(25&lt;=$G39, ID39, "")</f>
        <v/>
      </c>
      <c r="IJ39" s="9">
        <f>IF(25&lt;=$G39, ROUND(II39*$Q39, 2), "")</f>
        <v/>
      </c>
      <c r="IK39" s="9">
        <f>IF(25&lt;=$G39, $N39, "")</f>
        <v/>
      </c>
      <c r="IL39" s="9">
        <f>IF(25&lt;=$G39, IK39-IJ39, "")</f>
        <v/>
      </c>
      <c r="IM39" s="9">
        <f>IF(25&lt;=$G39, II39-IL39, "")</f>
        <v/>
      </c>
      <c r="IN39" s="9">
        <f>IF(25&lt;=$G39, ROUND(IF39*$Q39, 2), "")</f>
        <v/>
      </c>
      <c r="IO39" s="9">
        <f>IF(25&lt;=$G39, IF39+IN39, "")</f>
        <v/>
      </c>
      <c r="IP39" s="9">
        <f>IF(25&lt;=$G39, IJ39+IN39, "")</f>
        <v/>
      </c>
      <c r="IQ39" s="9">
        <f>IF(25&lt;=$G39, ($G39-25)*$N39, "")</f>
        <v/>
      </c>
      <c r="IR39" s="9">
        <f>IF(26&lt;=$G39, IM39, "")</f>
        <v/>
      </c>
      <c r="IS39" s="9">
        <f>IF(26&lt;=$G39, ROUND(IR39*$Q39, 2), "")</f>
        <v/>
      </c>
      <c r="IT39" s="9">
        <f>IF(26&lt;=$G39, $N39, "")</f>
        <v/>
      </c>
      <c r="IU39" s="9">
        <f>IF(26&lt;=$G39, IT39-IS39, "")</f>
        <v/>
      </c>
      <c r="IV39" s="9">
        <f>IF(26&lt;=$G39, IR39-IU39, "")</f>
        <v/>
      </c>
      <c r="IW39" s="9">
        <f>IF(26&lt;=$G39, ROUND(IO39*$Q39, 2), "")</f>
        <v/>
      </c>
      <c r="IX39" s="9">
        <f>IF(26&lt;=$G39, IO39+IW39, "")</f>
        <v/>
      </c>
      <c r="IY39" s="9">
        <f>IF(26&lt;=$G39, IS39+IW39, "")</f>
        <v/>
      </c>
      <c r="IZ39" s="9">
        <f>IF(26&lt;=$G39, ($G39-26)*$N39, "")</f>
        <v/>
      </c>
      <c r="JA39" s="9">
        <f>IF(27&lt;=$G39, IV39, "")</f>
        <v/>
      </c>
      <c r="JB39" s="9">
        <f>IF(27&lt;=$G39, ROUND(JA39*$Q39, 2), "")</f>
        <v/>
      </c>
      <c r="JC39" s="9">
        <f>IF(27&lt;=$G39, $N39, "")</f>
        <v/>
      </c>
      <c r="JD39" s="9">
        <f>IF(27&lt;=$G39, JC39-JB39, "")</f>
        <v/>
      </c>
      <c r="JE39" s="9">
        <f>IF(27&lt;=$G39, JA39-JD39, "")</f>
        <v/>
      </c>
      <c r="JF39" s="9">
        <f>IF(27&lt;=$G39, ROUND(IX39*$Q39, 2), "")</f>
        <v/>
      </c>
      <c r="JG39" s="9">
        <f>IF(27&lt;=$G39, IX39+JF39, "")</f>
        <v/>
      </c>
      <c r="JH39" s="9">
        <f>IF(27&lt;=$G39, JB39+JF39, "")</f>
        <v/>
      </c>
      <c r="JI39" s="9">
        <f>IF(27&lt;=$G39, ($G39-27)*$N39, "")</f>
        <v/>
      </c>
      <c r="JJ39" s="9">
        <f>IF(28&lt;=$G39, JE39, "")</f>
        <v/>
      </c>
      <c r="JK39" s="9">
        <f>IF(28&lt;=$G39, ROUND(JJ39*$Q39, 2), "")</f>
        <v/>
      </c>
      <c r="JL39" s="9">
        <f>IF(28&lt;=$G39, $N39, "")</f>
        <v/>
      </c>
      <c r="JM39" s="9">
        <f>IF(28&lt;=$G39, JL39-JK39, "")</f>
        <v/>
      </c>
      <c r="JN39" s="9">
        <f>IF(28&lt;=$G39, JJ39-JM39, "")</f>
        <v/>
      </c>
      <c r="JO39" s="9">
        <f>IF(28&lt;=$G39, ROUND(JG39*$Q39, 2), "")</f>
        <v/>
      </c>
      <c r="JP39" s="9">
        <f>IF(28&lt;=$G39, JG39+JO39, "")</f>
        <v/>
      </c>
      <c r="JQ39" s="9">
        <f>IF(28&lt;=$G39, JK39+JO39, "")</f>
        <v/>
      </c>
      <c r="JR39" s="9">
        <f>IF(28&lt;=$G39, ($G39-28)*$N39, "")</f>
        <v/>
      </c>
      <c r="JS39" s="9">
        <f>IF(29&lt;=$G39, JN39, "")</f>
        <v/>
      </c>
      <c r="JT39" s="9">
        <f>IF(29&lt;=$G39, ROUND(JS39*$Q39, 2), "")</f>
        <v/>
      </c>
      <c r="JU39" s="9">
        <f>IF(29&lt;=$G39, $N39, "")</f>
        <v/>
      </c>
      <c r="JV39" s="9">
        <f>IF(29&lt;=$G39, JU39-JT39, "")</f>
        <v/>
      </c>
      <c r="JW39" s="9">
        <f>IF(29&lt;=$G39, JS39-JV39, "")</f>
        <v/>
      </c>
      <c r="JX39" s="9">
        <f>IF(29&lt;=$G39, ROUND(JP39*$Q39, 2), "")</f>
        <v/>
      </c>
      <c r="JY39" s="9">
        <f>IF(29&lt;=$G39, JP39+JX39, "")</f>
        <v/>
      </c>
      <c r="JZ39" s="9">
        <f>IF(29&lt;=$G39, JT39+JX39, "")</f>
        <v/>
      </c>
      <c r="KA39" s="9">
        <f>IF(29&lt;=$G39, ($G39-29)*$N39, "")</f>
        <v/>
      </c>
      <c r="KB39" s="9">
        <f>IF(30&lt;=$G39, JW39, "")</f>
        <v/>
      </c>
      <c r="KC39" s="9">
        <f>IF(30&lt;=$G39, ROUND(KB39*$Q39, 2), "")</f>
        <v/>
      </c>
      <c r="KD39" s="9">
        <f>IF(30&lt;=$G39, $N39, "")</f>
        <v/>
      </c>
      <c r="KE39" s="9">
        <f>IF(30&lt;=$G39, KD39-KC39, "")</f>
        <v/>
      </c>
      <c r="KF39" s="9">
        <f>IF(30&lt;=$G39, KB39-KE39, "")</f>
        <v/>
      </c>
      <c r="KG39" s="9">
        <f>IF(30&lt;=$G39, ROUND(JY39*$Q39, 2), "")</f>
        <v/>
      </c>
      <c r="KH39" s="9">
        <f>IF(30&lt;=$G39, JY39+KG39, "")</f>
        <v/>
      </c>
      <c r="KI39" s="9">
        <f>IF(30&lt;=$G39, KC39+KG39, "")</f>
        <v/>
      </c>
      <c r="KJ39" s="9">
        <f>IF(30&lt;=$G39, ($G39-30)*$N39, "")</f>
        <v/>
      </c>
      <c r="KK39" s="9">
        <f>IF(31&lt;=$G39, KF39, "")</f>
        <v/>
      </c>
      <c r="KL39" s="9">
        <f>IF(31&lt;=$G39, ROUND(KK39*$Q39, 2), "")</f>
        <v/>
      </c>
      <c r="KM39" s="9">
        <f>IF(31&lt;=$G39, $N39, "")</f>
        <v/>
      </c>
      <c r="KN39" s="9">
        <f>IF(31&lt;=$G39, KM39-KL39, "")</f>
        <v/>
      </c>
      <c r="KO39" s="9">
        <f>IF(31&lt;=$G39, KK39-KN39, "")</f>
        <v/>
      </c>
      <c r="KP39" s="9">
        <f>IF(31&lt;=$G39, ROUND(KH39*$Q39, 2), "")</f>
        <v/>
      </c>
      <c r="KQ39" s="9">
        <f>IF(31&lt;=$G39, KH39+KP39, "")</f>
        <v/>
      </c>
      <c r="KR39" s="9">
        <f>IF(31&lt;=$G39, KL39+KP39, "")</f>
        <v/>
      </c>
      <c r="KS39" s="9">
        <f>IF(31&lt;=$G39, ($G39-31)*$N39, "")</f>
        <v/>
      </c>
      <c r="KT39" s="9">
        <f>IF(32&lt;=$G39, KO39, "")</f>
        <v/>
      </c>
      <c r="KU39" s="9">
        <f>IF(32&lt;=$G39, ROUND(KT39*$Q39, 2), "")</f>
        <v/>
      </c>
      <c r="KV39" s="9">
        <f>IF(32&lt;=$G39, $N39, "")</f>
        <v/>
      </c>
      <c r="KW39" s="9">
        <f>IF(32&lt;=$G39, KV39-KU39, "")</f>
        <v/>
      </c>
      <c r="KX39" s="9">
        <f>IF(32&lt;=$G39, KT39-KW39, "")</f>
        <v/>
      </c>
      <c r="KY39" s="9">
        <f>IF(32&lt;=$G39, ROUND(KQ39*$Q39, 2), "")</f>
        <v/>
      </c>
      <c r="KZ39" s="9">
        <f>IF(32&lt;=$G39, KQ39+KY39, "")</f>
        <v/>
      </c>
      <c r="LA39" s="9">
        <f>IF(32&lt;=$G39, KU39+KY39, "")</f>
        <v/>
      </c>
      <c r="LB39" s="9">
        <f>IF(32&lt;=$G39, ($G39-32)*$N39, "")</f>
        <v/>
      </c>
      <c r="LC39" s="9">
        <f>IF(33&lt;=$G39, KX39, "")</f>
        <v/>
      </c>
      <c r="LD39" s="9">
        <f>IF(33&lt;=$G39, ROUND(LC39*$Q39, 2), "")</f>
        <v/>
      </c>
      <c r="LE39" s="9">
        <f>IF(33&lt;=$G39, $N39, "")</f>
        <v/>
      </c>
      <c r="LF39" s="9">
        <f>IF(33&lt;=$G39, LE39-LD39, "")</f>
        <v/>
      </c>
      <c r="LG39" s="9">
        <f>IF(33&lt;=$G39, LC39-LF39, "")</f>
        <v/>
      </c>
      <c r="LH39" s="9">
        <f>IF(33&lt;=$G39, ROUND(KZ39*$Q39, 2), "")</f>
        <v/>
      </c>
      <c r="LI39" s="9">
        <f>IF(33&lt;=$G39, KZ39+LH39, "")</f>
        <v/>
      </c>
      <c r="LJ39" s="9">
        <f>IF(33&lt;=$G39, LD39+LH39, "")</f>
        <v/>
      </c>
      <c r="LK39" s="9">
        <f>IF(33&lt;=$G39, ($G39-33)*$N39, "")</f>
        <v/>
      </c>
      <c r="LL39" s="9">
        <f>IF(34&lt;=$G39, LG39, "")</f>
        <v/>
      </c>
      <c r="LM39" s="9">
        <f>IF(34&lt;=$G39, ROUND(LL39*$Q39, 2), "")</f>
        <v/>
      </c>
      <c r="LN39" s="9">
        <f>IF(34&lt;=$G39, $N39, "")</f>
        <v/>
      </c>
      <c r="LO39" s="9">
        <f>IF(34&lt;=$G39, LN39-LM39, "")</f>
        <v/>
      </c>
      <c r="LP39" s="9">
        <f>IF(34&lt;=$G39, LL39-LO39, "")</f>
        <v/>
      </c>
      <c r="LQ39" s="9">
        <f>IF(34&lt;=$G39, ROUND(LI39*$Q39, 2), "")</f>
        <v/>
      </c>
      <c r="LR39" s="9">
        <f>IF(34&lt;=$G39, LI39+LQ39, "")</f>
        <v/>
      </c>
      <c r="LS39" s="9">
        <f>IF(34&lt;=$G39, LM39+LQ39, "")</f>
        <v/>
      </c>
      <c r="LT39" s="9">
        <f>IF(34&lt;=$G39, ($G39-34)*$N39, "")</f>
        <v/>
      </c>
      <c r="LU39" s="9">
        <f>IF(35&lt;=$G39, LP39, "")</f>
        <v/>
      </c>
      <c r="LV39" s="9">
        <f>IF(35&lt;=$G39, ROUND(LU39*$Q39, 2), "")</f>
        <v/>
      </c>
      <c r="LW39" s="9">
        <f>IF(35&lt;=$G39, $N39, "")</f>
        <v/>
      </c>
      <c r="LX39" s="9">
        <f>IF(35&lt;=$G39, LW39-LV39, "")</f>
        <v/>
      </c>
      <c r="LY39" s="9">
        <f>IF(35&lt;=$G39, LU39-LX39, "")</f>
        <v/>
      </c>
      <c r="LZ39" s="9">
        <f>IF(35&lt;=$G39, ROUND(LR39*$Q39, 2), "")</f>
        <v/>
      </c>
      <c r="MA39" s="9">
        <f>IF(35&lt;=$G39, LR39+LZ39, "")</f>
        <v/>
      </c>
      <c r="MB39" s="9">
        <f>IF(35&lt;=$G39, LV39+LZ39, "")</f>
        <v/>
      </c>
      <c r="MC39" s="9">
        <f>IF(35&lt;=$G39, ($G39-35)*$N39, "")</f>
        <v/>
      </c>
      <c r="MD39" s="9">
        <f>IF(36&lt;=$G39, LY39, "")</f>
        <v/>
      </c>
      <c r="ME39" s="9">
        <f>IF(36&lt;=$G39, ROUND(MD39*$Q39, 2), "")</f>
        <v/>
      </c>
      <c r="MF39" s="9">
        <f>IF(36&lt;=$G39, $N39, "")</f>
        <v/>
      </c>
      <c r="MG39" s="9">
        <f>IF(36&lt;=$G39, MF39-ME39, "")</f>
        <v/>
      </c>
      <c r="MH39" s="9">
        <f>IF(36&lt;=$G39, MD39-MG39, "")</f>
        <v/>
      </c>
      <c r="MI39" s="9">
        <f>IF(36&lt;=$G39, ROUND(MA39*$Q39, 2), "")</f>
        <v/>
      </c>
      <c r="MJ39" s="9">
        <f>IF(36&lt;=$G39, MA39+MI39, "")</f>
        <v/>
      </c>
      <c r="MK39" s="9">
        <f>IF(36&lt;=$G39, ME39+MI39, "")</f>
        <v/>
      </c>
      <c r="ML39" s="9">
        <f>IF(36&lt;=$G39, ($G39-36)*$N39, "")</f>
        <v/>
      </c>
      <c r="MM39" s="9">
        <f>IF(37&lt;=$G39, MH39, "")</f>
        <v/>
      </c>
      <c r="MN39" s="9">
        <f>IF(37&lt;=$G39, ROUND(MM39*$Q39, 2), "")</f>
        <v/>
      </c>
      <c r="MO39" s="9">
        <f>IF(37&lt;=$G39, $N39, "")</f>
        <v/>
      </c>
      <c r="MP39" s="9">
        <f>IF(37&lt;=$G39, MO39-MN39, "")</f>
        <v/>
      </c>
      <c r="MQ39" s="9">
        <f>IF(37&lt;=$G39, MM39-MP39, "")</f>
        <v/>
      </c>
      <c r="MR39" s="9">
        <f>IF(37&lt;=$G39, ROUND(MJ39*$Q39, 2), "")</f>
        <v/>
      </c>
      <c r="MS39" s="9">
        <f>IF(37&lt;=$G39, MJ39+MR39, "")</f>
        <v/>
      </c>
      <c r="MT39" s="9">
        <f>IF(37&lt;=$G39, MN39+MR39, "")</f>
        <v/>
      </c>
      <c r="MU39" s="9">
        <f>IF(37&lt;=$G39, ($G39-37)*$N39, "")</f>
        <v/>
      </c>
      <c r="MV39" s="9">
        <f>IF(38&lt;=$G39, MQ39, "")</f>
        <v/>
      </c>
      <c r="MW39" s="9">
        <f>IF(38&lt;=$G39, ROUND(MV39*$Q39, 2), "")</f>
        <v/>
      </c>
      <c r="MX39" s="9">
        <f>IF(38&lt;=$G39, $N39, "")</f>
        <v/>
      </c>
      <c r="MY39" s="9">
        <f>IF(38&lt;=$G39, MX39-MW39, "")</f>
        <v/>
      </c>
      <c r="MZ39" s="9">
        <f>IF(38&lt;=$G39, MV39-MY39, "")</f>
        <v/>
      </c>
      <c r="NA39" s="9">
        <f>IF(38&lt;=$G39, ROUND(MS39*$Q39, 2), "")</f>
        <v/>
      </c>
      <c r="NB39" s="9">
        <f>IF(38&lt;=$G39, MS39+NA39, "")</f>
        <v/>
      </c>
      <c r="NC39" s="9">
        <f>IF(38&lt;=$G39, MW39+NA39, "")</f>
        <v/>
      </c>
      <c r="ND39" s="9">
        <f>IF(38&lt;=$G39, ($G39-38)*$N39, "")</f>
        <v/>
      </c>
      <c r="NE39" s="9">
        <f>IF(39&lt;=$G39, MZ39, "")</f>
        <v/>
      </c>
      <c r="NF39" s="9">
        <f>IF(39&lt;=$G39, ROUND(NE39*$Q39, 2), "")</f>
        <v/>
      </c>
      <c r="NG39" s="9">
        <f>IF(39&lt;=$G39, $N39, "")</f>
        <v/>
      </c>
      <c r="NH39" s="9">
        <f>IF(39&lt;=$G39, NG39-NF39, "")</f>
        <v/>
      </c>
      <c r="NI39" s="9">
        <f>IF(39&lt;=$G39, NE39-NH39, "")</f>
        <v/>
      </c>
      <c r="NJ39" s="9">
        <f>IF(39&lt;=$G39, ROUND(NB39*$Q39, 2), "")</f>
        <v/>
      </c>
      <c r="NK39" s="9">
        <f>IF(39&lt;=$G39, NB39+NJ39, "")</f>
        <v/>
      </c>
      <c r="NL39" s="9">
        <f>IF(39&lt;=$G39, NF39+NJ39, "")</f>
        <v/>
      </c>
      <c r="NM39" s="9">
        <f>IF(39&lt;=$G39, ($G39-39)*$N39, "")</f>
        <v/>
      </c>
      <c r="NN39" s="9">
        <f>IF(40&lt;=$G39, NI39, "")</f>
        <v/>
      </c>
      <c r="NO39" s="9">
        <f>IF(40&lt;=$G39, ROUND(NN39*$Q39, 2), "")</f>
        <v/>
      </c>
      <c r="NP39" s="9">
        <f>IF(40&lt;=$G39, $N39, "")</f>
        <v/>
      </c>
      <c r="NQ39" s="9">
        <f>IF(40&lt;=$G39, NP39-NO39, "")</f>
        <v/>
      </c>
      <c r="NR39" s="9">
        <f>IF(40&lt;=$G39, NN39-NQ39, "")</f>
        <v/>
      </c>
      <c r="NS39" s="9">
        <f>IF(40&lt;=$G39, ROUND(NK39*$Q39, 2), "")</f>
        <v/>
      </c>
      <c r="NT39" s="9">
        <f>IF(40&lt;=$G39, NK39+NS39, "")</f>
        <v/>
      </c>
      <c r="NU39" s="9">
        <f>IF(40&lt;=$G39, NO39+NS39, "")</f>
        <v/>
      </c>
      <c r="NV39" s="9">
        <f>IF(40&lt;=$G39, ($G39-40)*$N39, "")</f>
        <v/>
      </c>
      <c r="NW39" s="9">
        <f>IF(41&lt;=$G39, NR39, "")</f>
        <v/>
      </c>
      <c r="NX39" s="9">
        <f>IF(41&lt;=$G39, ROUND(NW39*$Q39, 2), "")</f>
        <v/>
      </c>
      <c r="NY39" s="9">
        <f>IF(41&lt;=$G39, $N39, "")</f>
        <v/>
      </c>
      <c r="NZ39" s="9">
        <f>IF(41&lt;=$G39, NY39-NX39, "")</f>
        <v/>
      </c>
      <c r="OA39" s="9">
        <f>IF(41&lt;=$G39, NW39-NZ39, "")</f>
        <v/>
      </c>
      <c r="OB39" s="9">
        <f>IF(41&lt;=$G39, ROUND(NT39*$Q39, 2), "")</f>
        <v/>
      </c>
      <c r="OC39" s="9">
        <f>IF(41&lt;=$G39, NT39+OB39, "")</f>
        <v/>
      </c>
      <c r="OD39" s="9">
        <f>IF(41&lt;=$G39, NX39+OB39, "")</f>
        <v/>
      </c>
      <c r="OE39" s="9">
        <f>IF(41&lt;=$G39, ($G39-41)*$N39, "")</f>
        <v/>
      </c>
      <c r="OF39" s="9">
        <f>IF(42&lt;=$G39, OA39, "")</f>
        <v/>
      </c>
      <c r="OG39" s="9">
        <f>IF(42&lt;=$G39, ROUND(OF39*$Q39, 2), "")</f>
        <v/>
      </c>
      <c r="OH39" s="9">
        <f>IF(42&lt;=$G39, $N39, "")</f>
        <v/>
      </c>
      <c r="OI39" s="9">
        <f>IF(42&lt;=$G39, OH39-OG39, "")</f>
        <v/>
      </c>
      <c r="OJ39" s="9">
        <f>IF(42&lt;=$G39, OF39-OI39, "")</f>
        <v/>
      </c>
      <c r="OK39" s="9">
        <f>IF(42&lt;=$G39, ROUND(OC39*$Q39, 2), "")</f>
        <v/>
      </c>
      <c r="OL39" s="9">
        <f>IF(42&lt;=$G39, OC39+OK39, "")</f>
        <v/>
      </c>
      <c r="OM39" s="9">
        <f>IF(42&lt;=$G39, OG39+OK39, "")</f>
        <v/>
      </c>
      <c r="ON39" s="9">
        <f>IF(42&lt;=$G39, ($G39-42)*$N39, "")</f>
        <v/>
      </c>
      <c r="OO39" s="9">
        <f>IF(43&lt;=$G39, OJ39, "")</f>
        <v/>
      </c>
      <c r="OP39" s="9">
        <f>IF(43&lt;=$G39, ROUND(OO39*$Q39, 2), "")</f>
        <v/>
      </c>
      <c r="OQ39" s="9">
        <f>IF(43&lt;=$G39, $N39, "")</f>
        <v/>
      </c>
      <c r="OR39" s="9">
        <f>IF(43&lt;=$G39, OQ39-OP39, "")</f>
        <v/>
      </c>
      <c r="OS39" s="9">
        <f>IF(43&lt;=$G39, OO39-OR39, "")</f>
        <v/>
      </c>
      <c r="OT39" s="9">
        <f>IF(43&lt;=$G39, ROUND(OL39*$Q39, 2), "")</f>
        <v/>
      </c>
      <c r="OU39" s="9">
        <f>IF(43&lt;=$G39, OL39+OT39, "")</f>
        <v/>
      </c>
      <c r="OV39" s="9">
        <f>IF(43&lt;=$G39, OP39+OT39, "")</f>
        <v/>
      </c>
      <c r="OW39" s="9">
        <f>IF(43&lt;=$G39, ($G39-43)*$N39, "")</f>
        <v/>
      </c>
      <c r="OX39" s="9">
        <f>IF(44&lt;=$G39, OS39, "")</f>
        <v/>
      </c>
      <c r="OY39" s="9">
        <f>IF(44&lt;=$G39, ROUND(OX39*$Q39, 2), "")</f>
        <v/>
      </c>
      <c r="OZ39" s="9">
        <f>IF(44&lt;=$G39, $N39, "")</f>
        <v/>
      </c>
      <c r="PA39" s="9">
        <f>IF(44&lt;=$G39, OZ39-OY39, "")</f>
        <v/>
      </c>
      <c r="PB39" s="9">
        <f>IF(44&lt;=$G39, OX39-PA39, "")</f>
        <v/>
      </c>
      <c r="PC39" s="9">
        <f>IF(44&lt;=$G39, ROUND(OU39*$Q39, 2), "")</f>
        <v/>
      </c>
      <c r="PD39" s="9">
        <f>IF(44&lt;=$G39, OU39+PC39, "")</f>
        <v/>
      </c>
      <c r="PE39" s="9">
        <f>IF(44&lt;=$G39, OY39+PC39, "")</f>
        <v/>
      </c>
      <c r="PF39" s="9">
        <f>IF(44&lt;=$G39, ($G39-44)*$N39, "")</f>
        <v/>
      </c>
      <c r="PG39" s="9">
        <f>IF(45&lt;=$G39, PB39, "")</f>
        <v/>
      </c>
      <c r="PH39" s="9">
        <f>IF(45&lt;=$G39, ROUND(PG39*$Q39, 2), "")</f>
        <v/>
      </c>
      <c r="PI39" s="9">
        <f>IF(45&lt;=$G39, $N39, "")</f>
        <v/>
      </c>
      <c r="PJ39" s="9">
        <f>IF(45&lt;=$G39, PI39-PH39, "")</f>
        <v/>
      </c>
      <c r="PK39" s="9">
        <f>IF(45&lt;=$G39, PG39-PJ39, "")</f>
        <v/>
      </c>
      <c r="PL39" s="9">
        <f>IF(45&lt;=$G39, ROUND(PD39*$Q39, 2), "")</f>
        <v/>
      </c>
      <c r="PM39" s="9">
        <f>IF(45&lt;=$G39, PD39+PL39, "")</f>
        <v/>
      </c>
      <c r="PN39" s="9">
        <f>IF(45&lt;=$G39, PH39+PL39, "")</f>
        <v/>
      </c>
      <c r="PO39" s="9">
        <f>IF(45&lt;=$G39, ($G39-45)*$N39, "")</f>
        <v/>
      </c>
      <c r="PP39" s="9">
        <f>IF(46&lt;=$G39, PK39, "")</f>
        <v/>
      </c>
      <c r="PQ39" s="9">
        <f>IF(46&lt;=$G39, ROUND(PP39*$Q39, 2), "")</f>
        <v/>
      </c>
      <c r="PR39" s="9">
        <f>IF(46&lt;=$G39, $N39, "")</f>
        <v/>
      </c>
      <c r="PS39" s="9">
        <f>IF(46&lt;=$G39, PR39-PQ39, "")</f>
        <v/>
      </c>
      <c r="PT39" s="9">
        <f>IF(46&lt;=$G39, PP39-PS39, "")</f>
        <v/>
      </c>
      <c r="PU39" s="9">
        <f>IF(46&lt;=$G39, ROUND(PM39*$Q39, 2), "")</f>
        <v/>
      </c>
      <c r="PV39" s="9">
        <f>IF(46&lt;=$G39, PM39+PU39, "")</f>
        <v/>
      </c>
      <c r="PW39" s="9">
        <f>IF(46&lt;=$G39, PQ39+PU39, "")</f>
        <v/>
      </c>
      <c r="PX39" s="9">
        <f>IF(46&lt;=$G39, ($G39-46)*$N39, "")</f>
        <v/>
      </c>
      <c r="PY39" s="9">
        <f>IF(47&lt;=$G39, PT39, "")</f>
        <v/>
      </c>
      <c r="PZ39" s="9">
        <f>IF(47&lt;=$G39, ROUND(PY39*$Q39, 2), "")</f>
        <v/>
      </c>
      <c r="QA39" s="9">
        <f>IF(47&lt;=$G39, $N39, "")</f>
        <v/>
      </c>
      <c r="QB39" s="9">
        <f>IF(47&lt;=$G39, QA39-PZ39, "")</f>
        <v/>
      </c>
      <c r="QC39" s="9">
        <f>IF(47&lt;=$G39, PY39-QB39, "")</f>
        <v/>
      </c>
      <c r="QD39" s="9">
        <f>IF(47&lt;=$G39, ROUND(PV39*$Q39, 2), "")</f>
        <v/>
      </c>
      <c r="QE39" s="9">
        <f>IF(47&lt;=$G39, PV39+QD39, "")</f>
        <v/>
      </c>
      <c r="QF39" s="9">
        <f>IF(47&lt;=$G39, PZ39+QD39, "")</f>
        <v/>
      </c>
      <c r="QG39" s="9">
        <f>IF(47&lt;=$G39, ($G39-47)*$N39, "")</f>
        <v/>
      </c>
      <c r="QH39" s="9">
        <f>IF(48&lt;=$G39, QC39, "")</f>
        <v/>
      </c>
      <c r="QI39" s="9">
        <f>IF(48&lt;=$G39, ROUND(QH39*$Q39, 2), "")</f>
        <v/>
      </c>
      <c r="QJ39" s="9">
        <f>IF(48&lt;=$G39, $N39, "")</f>
        <v/>
      </c>
      <c r="QK39" s="9">
        <f>IF(48&lt;=$G39, QJ39-QI39, "")</f>
        <v/>
      </c>
      <c r="QL39" s="9">
        <f>IF(48&lt;=$G39, QH39-QK39, "")</f>
        <v/>
      </c>
      <c r="QM39" s="9">
        <f>IF(48&lt;=$G39, ROUND(QE39*$Q39, 2), "")</f>
        <v/>
      </c>
      <c r="QN39" s="9">
        <f>IF(48&lt;=$G39, QE39+QM39, "")</f>
        <v/>
      </c>
      <c r="QO39" s="9">
        <f>IF(48&lt;=$G39, QI39+QM39, "")</f>
        <v/>
      </c>
      <c r="QP39" s="9">
        <f>IF(48&lt;=$G39, ($G39-48)*$N39, "")</f>
        <v/>
      </c>
    </row>
    <row r="40">
      <c r="A40" s="12" t="inlineStr">
        <is>
          <t>0573-0008</t>
        </is>
      </c>
      <c r="B40" s="13" t="inlineStr">
        <is>
          <t>Ar Marketing Sa de Cv</t>
        </is>
      </c>
      <c r="C40" s="13" t="inlineStr">
        <is>
          <t>Promaster Rapid</t>
        </is>
      </c>
      <c r="D40" s="12" t="inlineStr">
        <is>
          <t>ACTIVO</t>
        </is>
      </c>
      <c r="E40" s="12" t="inlineStr">
        <is>
          <t>2024-05-15</t>
        </is>
      </c>
      <c r="F40" s="12" t="inlineStr">
        <is>
          <t>2027-05-15</t>
        </is>
      </c>
      <c r="G40" s="14" t="n">
        <v>36</v>
      </c>
      <c r="H40" s="15" t="n">
        <v>253363.79</v>
      </c>
      <c r="I40" s="16" t="n">
        <v>0.3</v>
      </c>
      <c r="J40" s="15">
        <f>ROUND(H40*I40, 2)</f>
        <v/>
      </c>
      <c r="K40" s="15">
        <f>ROUND(H40-J40, 2)</f>
        <v/>
      </c>
      <c r="L40" s="16" t="n">
        <v>0.0313</v>
      </c>
      <c r="M40" s="15">
        <f>ROUND(H40*L40, 2)</f>
        <v/>
      </c>
      <c r="N40" s="15" t="n">
        <v>7721.38</v>
      </c>
      <c r="O40" s="16" t="n">
        <v>0.2</v>
      </c>
      <c r="P40" s="15">
        <f>ROUND(H40*O40, 2)</f>
        <v/>
      </c>
      <c r="Q40" s="17" t="n">
        <v>0.03288522</v>
      </c>
      <c r="R40" s="17">
        <f>RATE(G40, -N40, K40, -P40)</f>
        <v/>
      </c>
      <c r="S40" s="17">
        <f>ROUND(Q40*12, 8)</f>
        <v/>
      </c>
      <c r="T40" s="17">
        <f>ROUND(((1+Q40)^12)-1, 8)</f>
        <v/>
      </c>
      <c r="U40" s="15">
        <f>ROUND(PV(Q40, G40, 0, -P40), 2)</f>
        <v/>
      </c>
      <c r="V40" s="15">
        <f>SUMIF($AA$4:$QP$4, "Interes_Leasing", AA40:QP40)</f>
        <v/>
      </c>
      <c r="W40" s="15">
        <f>SUMIF($AA$4:$QP$4, "Interes_Residual", AA40:QP40)</f>
        <v/>
      </c>
      <c r="X40" s="15">
        <f>ROUND(V40+W40, 2)</f>
        <v/>
      </c>
      <c r="Y40" s="15">
        <f>ROUND((N40*G40+P40+M40)-K40, 2)</f>
        <v/>
      </c>
      <c r="Z40" s="16">
        <f>ROUND(Y40/K40, 4)</f>
        <v/>
      </c>
      <c r="AA40" s="15">
        <f>IF(1&lt;=$G40, $K40, "")</f>
        <v/>
      </c>
      <c r="AB40" s="15">
        <f>IF(1&lt;=$G40, ROUND(AA40*$Q40, 2), "")</f>
        <v/>
      </c>
      <c r="AC40" s="15">
        <f>IF(1&lt;=$G40, $N40, "")</f>
        <v/>
      </c>
      <c r="AD40" s="15">
        <f>IF(1&lt;=$G40, AC40-AB40, "")</f>
        <v/>
      </c>
      <c r="AE40" s="15">
        <f>IF(1&lt;=$G40, AA40-AD40, "")</f>
        <v/>
      </c>
      <c r="AF40" s="15">
        <f>IF(1&lt;=$G40, ROUND($U40*$Q40, 2), "")</f>
        <v/>
      </c>
      <c r="AG40" s="15">
        <f>IF(1&lt;=$G40, $U40+AF40, "")</f>
        <v/>
      </c>
      <c r="AH40" s="15">
        <f>IF(1&lt;=$G40, AB40+AF40, "")</f>
        <v/>
      </c>
      <c r="AI40" s="15">
        <f>IF(1&lt;=$G40, ($G40-1)*$N40, "")</f>
        <v/>
      </c>
      <c r="AJ40" s="15">
        <f>IF(2&lt;=$G40, AE40, "")</f>
        <v/>
      </c>
      <c r="AK40" s="15">
        <f>IF(2&lt;=$G40, ROUND(AJ40*$Q40, 2), "")</f>
        <v/>
      </c>
      <c r="AL40" s="15">
        <f>IF(2&lt;=$G40, $N40, "")</f>
        <v/>
      </c>
      <c r="AM40" s="15">
        <f>IF(2&lt;=$G40, AL40-AK40, "")</f>
        <v/>
      </c>
      <c r="AN40" s="15">
        <f>IF(2&lt;=$G40, AJ40-AM40, "")</f>
        <v/>
      </c>
      <c r="AO40" s="15">
        <f>IF(2&lt;=$G40, ROUND(AG40*$Q40, 2), "")</f>
        <v/>
      </c>
      <c r="AP40" s="15">
        <f>IF(2&lt;=$G40, AG40+AO40, "")</f>
        <v/>
      </c>
      <c r="AQ40" s="15">
        <f>IF(2&lt;=$G40, AK40+AO40, "")</f>
        <v/>
      </c>
      <c r="AR40" s="15">
        <f>IF(2&lt;=$G40, ($G40-2)*$N40, "")</f>
        <v/>
      </c>
      <c r="AS40" s="15">
        <f>IF(3&lt;=$G40, AN40, "")</f>
        <v/>
      </c>
      <c r="AT40" s="15">
        <f>IF(3&lt;=$G40, ROUND(AS40*$Q40, 2), "")</f>
        <v/>
      </c>
      <c r="AU40" s="15">
        <f>IF(3&lt;=$G40, $N40, "")</f>
        <v/>
      </c>
      <c r="AV40" s="15">
        <f>IF(3&lt;=$G40, AU40-AT40, "")</f>
        <v/>
      </c>
      <c r="AW40" s="15">
        <f>IF(3&lt;=$G40, AS40-AV40, "")</f>
        <v/>
      </c>
      <c r="AX40" s="15">
        <f>IF(3&lt;=$G40, ROUND(AP40*$Q40, 2), "")</f>
        <v/>
      </c>
      <c r="AY40" s="15">
        <f>IF(3&lt;=$G40, AP40+AX40, "")</f>
        <v/>
      </c>
      <c r="AZ40" s="15">
        <f>IF(3&lt;=$G40, AT40+AX40, "")</f>
        <v/>
      </c>
      <c r="BA40" s="15">
        <f>IF(3&lt;=$G40, ($G40-3)*$N40, "")</f>
        <v/>
      </c>
      <c r="BB40" s="15">
        <f>IF(4&lt;=$G40, AW40, "")</f>
        <v/>
      </c>
      <c r="BC40" s="15">
        <f>IF(4&lt;=$G40, ROUND(BB40*$Q40, 2), "")</f>
        <v/>
      </c>
      <c r="BD40" s="15">
        <f>IF(4&lt;=$G40, $N40, "")</f>
        <v/>
      </c>
      <c r="BE40" s="15">
        <f>IF(4&lt;=$G40, BD40-BC40, "")</f>
        <v/>
      </c>
      <c r="BF40" s="15">
        <f>IF(4&lt;=$G40, BB40-BE40, "")</f>
        <v/>
      </c>
      <c r="BG40" s="15">
        <f>IF(4&lt;=$G40, ROUND(AY40*$Q40, 2), "")</f>
        <v/>
      </c>
      <c r="BH40" s="15">
        <f>IF(4&lt;=$G40, AY40+BG40, "")</f>
        <v/>
      </c>
      <c r="BI40" s="15">
        <f>IF(4&lt;=$G40, BC40+BG40, "")</f>
        <v/>
      </c>
      <c r="BJ40" s="15">
        <f>IF(4&lt;=$G40, ($G40-4)*$N40, "")</f>
        <v/>
      </c>
      <c r="BK40" s="15">
        <f>IF(5&lt;=$G40, BF40, "")</f>
        <v/>
      </c>
      <c r="BL40" s="15">
        <f>IF(5&lt;=$G40, ROUND(BK40*$Q40, 2), "")</f>
        <v/>
      </c>
      <c r="BM40" s="15">
        <f>IF(5&lt;=$G40, $N40, "")</f>
        <v/>
      </c>
      <c r="BN40" s="15">
        <f>IF(5&lt;=$G40, BM40-BL40, "")</f>
        <v/>
      </c>
      <c r="BO40" s="15">
        <f>IF(5&lt;=$G40, BK40-BN40, "")</f>
        <v/>
      </c>
      <c r="BP40" s="15">
        <f>IF(5&lt;=$G40, ROUND(BH40*$Q40, 2), "")</f>
        <v/>
      </c>
      <c r="BQ40" s="15">
        <f>IF(5&lt;=$G40, BH40+BP40, "")</f>
        <v/>
      </c>
      <c r="BR40" s="15">
        <f>IF(5&lt;=$G40, BL40+BP40, "")</f>
        <v/>
      </c>
      <c r="BS40" s="15">
        <f>IF(5&lt;=$G40, ($G40-5)*$N40, "")</f>
        <v/>
      </c>
      <c r="BT40" s="15">
        <f>IF(6&lt;=$G40, BO40, "")</f>
        <v/>
      </c>
      <c r="BU40" s="15">
        <f>IF(6&lt;=$G40, ROUND(BT40*$Q40, 2), "")</f>
        <v/>
      </c>
      <c r="BV40" s="15">
        <f>IF(6&lt;=$G40, $N40, "")</f>
        <v/>
      </c>
      <c r="BW40" s="15">
        <f>IF(6&lt;=$G40, BV40-BU40, "")</f>
        <v/>
      </c>
      <c r="BX40" s="15">
        <f>IF(6&lt;=$G40, BT40-BW40, "")</f>
        <v/>
      </c>
      <c r="BY40" s="15">
        <f>IF(6&lt;=$G40, ROUND(BQ40*$Q40, 2), "")</f>
        <v/>
      </c>
      <c r="BZ40" s="15">
        <f>IF(6&lt;=$G40, BQ40+BY40, "")</f>
        <v/>
      </c>
      <c r="CA40" s="15">
        <f>IF(6&lt;=$G40, BU40+BY40, "")</f>
        <v/>
      </c>
      <c r="CB40" s="15">
        <f>IF(6&lt;=$G40, ($G40-6)*$N40, "")</f>
        <v/>
      </c>
      <c r="CC40" s="15">
        <f>IF(7&lt;=$G40, BX40, "")</f>
        <v/>
      </c>
      <c r="CD40" s="15">
        <f>IF(7&lt;=$G40, ROUND(CC40*$Q40, 2), "")</f>
        <v/>
      </c>
      <c r="CE40" s="15">
        <f>IF(7&lt;=$G40, $N40, "")</f>
        <v/>
      </c>
      <c r="CF40" s="15">
        <f>IF(7&lt;=$G40, CE40-CD40, "")</f>
        <v/>
      </c>
      <c r="CG40" s="15">
        <f>IF(7&lt;=$G40, CC40-CF40, "")</f>
        <v/>
      </c>
      <c r="CH40" s="15">
        <f>IF(7&lt;=$G40, ROUND(BZ40*$Q40, 2), "")</f>
        <v/>
      </c>
      <c r="CI40" s="15">
        <f>IF(7&lt;=$G40, BZ40+CH40, "")</f>
        <v/>
      </c>
      <c r="CJ40" s="15">
        <f>IF(7&lt;=$G40, CD40+CH40, "")</f>
        <v/>
      </c>
      <c r="CK40" s="15">
        <f>IF(7&lt;=$G40, ($G40-7)*$N40, "")</f>
        <v/>
      </c>
      <c r="CL40" s="15">
        <f>IF(8&lt;=$G40, CG40, "")</f>
        <v/>
      </c>
      <c r="CM40" s="15">
        <f>IF(8&lt;=$G40, ROUND(CL40*$Q40, 2), "")</f>
        <v/>
      </c>
      <c r="CN40" s="15">
        <f>IF(8&lt;=$G40, $N40, "")</f>
        <v/>
      </c>
      <c r="CO40" s="15">
        <f>IF(8&lt;=$G40, CN40-CM40, "")</f>
        <v/>
      </c>
      <c r="CP40" s="15">
        <f>IF(8&lt;=$G40, CL40-CO40, "")</f>
        <v/>
      </c>
      <c r="CQ40" s="15">
        <f>IF(8&lt;=$G40, ROUND(CI40*$Q40, 2), "")</f>
        <v/>
      </c>
      <c r="CR40" s="15">
        <f>IF(8&lt;=$G40, CI40+CQ40, "")</f>
        <v/>
      </c>
      <c r="CS40" s="15">
        <f>IF(8&lt;=$G40, CM40+CQ40, "")</f>
        <v/>
      </c>
      <c r="CT40" s="15">
        <f>IF(8&lt;=$G40, ($G40-8)*$N40, "")</f>
        <v/>
      </c>
      <c r="CU40" s="15">
        <f>IF(9&lt;=$G40, CP40, "")</f>
        <v/>
      </c>
      <c r="CV40" s="15">
        <f>IF(9&lt;=$G40, ROUND(CU40*$Q40, 2), "")</f>
        <v/>
      </c>
      <c r="CW40" s="15">
        <f>IF(9&lt;=$G40, $N40, "")</f>
        <v/>
      </c>
      <c r="CX40" s="15">
        <f>IF(9&lt;=$G40, CW40-CV40, "")</f>
        <v/>
      </c>
      <c r="CY40" s="15">
        <f>IF(9&lt;=$G40, CU40-CX40, "")</f>
        <v/>
      </c>
      <c r="CZ40" s="15">
        <f>IF(9&lt;=$G40, ROUND(CR40*$Q40, 2), "")</f>
        <v/>
      </c>
      <c r="DA40" s="15">
        <f>IF(9&lt;=$G40, CR40+CZ40, "")</f>
        <v/>
      </c>
      <c r="DB40" s="15">
        <f>IF(9&lt;=$G40, CV40+CZ40, "")</f>
        <v/>
      </c>
      <c r="DC40" s="15">
        <f>IF(9&lt;=$G40, ($G40-9)*$N40, "")</f>
        <v/>
      </c>
      <c r="DD40" s="15">
        <f>IF(10&lt;=$G40, CY40, "")</f>
        <v/>
      </c>
      <c r="DE40" s="15">
        <f>IF(10&lt;=$G40, ROUND(DD40*$Q40, 2), "")</f>
        <v/>
      </c>
      <c r="DF40" s="15">
        <f>IF(10&lt;=$G40, $N40, "")</f>
        <v/>
      </c>
      <c r="DG40" s="15">
        <f>IF(10&lt;=$G40, DF40-DE40, "")</f>
        <v/>
      </c>
      <c r="DH40" s="15">
        <f>IF(10&lt;=$G40, DD40-DG40, "")</f>
        <v/>
      </c>
      <c r="DI40" s="15">
        <f>IF(10&lt;=$G40, ROUND(DA40*$Q40, 2), "")</f>
        <v/>
      </c>
      <c r="DJ40" s="15">
        <f>IF(10&lt;=$G40, DA40+DI40, "")</f>
        <v/>
      </c>
      <c r="DK40" s="15">
        <f>IF(10&lt;=$G40, DE40+DI40, "")</f>
        <v/>
      </c>
      <c r="DL40" s="15">
        <f>IF(10&lt;=$G40, ($G40-10)*$N40, "")</f>
        <v/>
      </c>
      <c r="DM40" s="15">
        <f>IF(11&lt;=$G40, DH40, "")</f>
        <v/>
      </c>
      <c r="DN40" s="15">
        <f>IF(11&lt;=$G40, ROUND(DM40*$Q40, 2), "")</f>
        <v/>
      </c>
      <c r="DO40" s="15">
        <f>IF(11&lt;=$G40, $N40, "")</f>
        <v/>
      </c>
      <c r="DP40" s="15">
        <f>IF(11&lt;=$G40, DO40-DN40, "")</f>
        <v/>
      </c>
      <c r="DQ40" s="15">
        <f>IF(11&lt;=$G40, DM40-DP40, "")</f>
        <v/>
      </c>
      <c r="DR40" s="15">
        <f>IF(11&lt;=$G40, ROUND(DJ40*$Q40, 2), "")</f>
        <v/>
      </c>
      <c r="DS40" s="15">
        <f>IF(11&lt;=$G40, DJ40+DR40, "")</f>
        <v/>
      </c>
      <c r="DT40" s="15">
        <f>IF(11&lt;=$G40, DN40+DR40, "")</f>
        <v/>
      </c>
      <c r="DU40" s="15">
        <f>IF(11&lt;=$G40, ($G40-11)*$N40, "")</f>
        <v/>
      </c>
      <c r="DV40" s="15">
        <f>IF(12&lt;=$G40, DQ40, "")</f>
        <v/>
      </c>
      <c r="DW40" s="15">
        <f>IF(12&lt;=$G40, ROUND(DV40*$Q40, 2), "")</f>
        <v/>
      </c>
      <c r="DX40" s="15">
        <f>IF(12&lt;=$G40, $N40, "")</f>
        <v/>
      </c>
      <c r="DY40" s="15">
        <f>IF(12&lt;=$G40, DX40-DW40, "")</f>
        <v/>
      </c>
      <c r="DZ40" s="15">
        <f>IF(12&lt;=$G40, DV40-DY40, "")</f>
        <v/>
      </c>
      <c r="EA40" s="15">
        <f>IF(12&lt;=$G40, ROUND(DS40*$Q40, 2), "")</f>
        <v/>
      </c>
      <c r="EB40" s="15">
        <f>IF(12&lt;=$G40, DS40+EA40, "")</f>
        <v/>
      </c>
      <c r="EC40" s="15">
        <f>IF(12&lt;=$G40, DW40+EA40, "")</f>
        <v/>
      </c>
      <c r="ED40" s="15">
        <f>IF(12&lt;=$G40, ($G40-12)*$N40, "")</f>
        <v/>
      </c>
      <c r="EE40" s="15">
        <f>IF(13&lt;=$G40, DZ40, "")</f>
        <v/>
      </c>
      <c r="EF40" s="15">
        <f>IF(13&lt;=$G40, ROUND(EE40*$Q40, 2), "")</f>
        <v/>
      </c>
      <c r="EG40" s="15">
        <f>IF(13&lt;=$G40, $N40, "")</f>
        <v/>
      </c>
      <c r="EH40" s="15">
        <f>IF(13&lt;=$G40, EG40-EF40, "")</f>
        <v/>
      </c>
      <c r="EI40" s="15">
        <f>IF(13&lt;=$G40, EE40-EH40, "")</f>
        <v/>
      </c>
      <c r="EJ40" s="15">
        <f>IF(13&lt;=$G40, ROUND(EB40*$Q40, 2), "")</f>
        <v/>
      </c>
      <c r="EK40" s="15">
        <f>IF(13&lt;=$G40, EB40+EJ40, "")</f>
        <v/>
      </c>
      <c r="EL40" s="15">
        <f>IF(13&lt;=$G40, EF40+EJ40, "")</f>
        <v/>
      </c>
      <c r="EM40" s="15">
        <f>IF(13&lt;=$G40, ($G40-13)*$N40, "")</f>
        <v/>
      </c>
      <c r="EN40" s="15">
        <f>IF(14&lt;=$G40, EI40, "")</f>
        <v/>
      </c>
      <c r="EO40" s="15">
        <f>IF(14&lt;=$G40, ROUND(EN40*$Q40, 2), "")</f>
        <v/>
      </c>
      <c r="EP40" s="15">
        <f>IF(14&lt;=$G40, $N40, "")</f>
        <v/>
      </c>
      <c r="EQ40" s="15">
        <f>IF(14&lt;=$G40, EP40-EO40, "")</f>
        <v/>
      </c>
      <c r="ER40" s="15">
        <f>IF(14&lt;=$G40, EN40-EQ40, "")</f>
        <v/>
      </c>
      <c r="ES40" s="15">
        <f>IF(14&lt;=$G40, ROUND(EK40*$Q40, 2), "")</f>
        <v/>
      </c>
      <c r="ET40" s="15">
        <f>IF(14&lt;=$G40, EK40+ES40, "")</f>
        <v/>
      </c>
      <c r="EU40" s="15">
        <f>IF(14&lt;=$G40, EO40+ES40, "")</f>
        <v/>
      </c>
      <c r="EV40" s="15">
        <f>IF(14&lt;=$G40, ($G40-14)*$N40, "")</f>
        <v/>
      </c>
      <c r="EW40" s="15">
        <f>IF(15&lt;=$G40, ER40, "")</f>
        <v/>
      </c>
      <c r="EX40" s="15">
        <f>IF(15&lt;=$G40, ROUND(EW40*$Q40, 2), "")</f>
        <v/>
      </c>
      <c r="EY40" s="15">
        <f>IF(15&lt;=$G40, $N40, "")</f>
        <v/>
      </c>
      <c r="EZ40" s="15">
        <f>IF(15&lt;=$G40, EY40-EX40, "")</f>
        <v/>
      </c>
      <c r="FA40" s="15">
        <f>IF(15&lt;=$G40, EW40-EZ40, "")</f>
        <v/>
      </c>
      <c r="FB40" s="15">
        <f>IF(15&lt;=$G40, ROUND(ET40*$Q40, 2), "")</f>
        <v/>
      </c>
      <c r="FC40" s="15">
        <f>IF(15&lt;=$G40, ET40+FB40, "")</f>
        <v/>
      </c>
      <c r="FD40" s="15">
        <f>IF(15&lt;=$G40, EX40+FB40, "")</f>
        <v/>
      </c>
      <c r="FE40" s="15">
        <f>IF(15&lt;=$G40, ($G40-15)*$N40, "")</f>
        <v/>
      </c>
      <c r="FF40" s="15">
        <f>IF(16&lt;=$G40, FA40, "")</f>
        <v/>
      </c>
      <c r="FG40" s="15">
        <f>IF(16&lt;=$G40, ROUND(FF40*$Q40, 2), "")</f>
        <v/>
      </c>
      <c r="FH40" s="15">
        <f>IF(16&lt;=$G40, $N40, "")</f>
        <v/>
      </c>
      <c r="FI40" s="15">
        <f>IF(16&lt;=$G40, FH40-FG40, "")</f>
        <v/>
      </c>
      <c r="FJ40" s="15">
        <f>IF(16&lt;=$G40, FF40-FI40, "")</f>
        <v/>
      </c>
      <c r="FK40" s="15">
        <f>IF(16&lt;=$G40, ROUND(FC40*$Q40, 2), "")</f>
        <v/>
      </c>
      <c r="FL40" s="15">
        <f>IF(16&lt;=$G40, FC40+FK40, "")</f>
        <v/>
      </c>
      <c r="FM40" s="15">
        <f>IF(16&lt;=$G40, FG40+FK40, "")</f>
        <v/>
      </c>
      <c r="FN40" s="15">
        <f>IF(16&lt;=$G40, ($G40-16)*$N40, "")</f>
        <v/>
      </c>
      <c r="FO40" s="15">
        <f>IF(17&lt;=$G40, FJ40, "")</f>
        <v/>
      </c>
      <c r="FP40" s="15">
        <f>IF(17&lt;=$G40, ROUND(FO40*$Q40, 2), "")</f>
        <v/>
      </c>
      <c r="FQ40" s="15">
        <f>IF(17&lt;=$G40, $N40, "")</f>
        <v/>
      </c>
      <c r="FR40" s="15">
        <f>IF(17&lt;=$G40, FQ40-FP40, "")</f>
        <v/>
      </c>
      <c r="FS40" s="15">
        <f>IF(17&lt;=$G40, FO40-FR40, "")</f>
        <v/>
      </c>
      <c r="FT40" s="15">
        <f>IF(17&lt;=$G40, ROUND(FL40*$Q40, 2), "")</f>
        <v/>
      </c>
      <c r="FU40" s="15">
        <f>IF(17&lt;=$G40, FL40+FT40, "")</f>
        <v/>
      </c>
      <c r="FV40" s="15">
        <f>IF(17&lt;=$G40, FP40+FT40, "")</f>
        <v/>
      </c>
      <c r="FW40" s="15">
        <f>IF(17&lt;=$G40, ($G40-17)*$N40, "")</f>
        <v/>
      </c>
      <c r="FX40" s="15">
        <f>IF(18&lt;=$G40, FS40, "")</f>
        <v/>
      </c>
      <c r="FY40" s="15">
        <f>IF(18&lt;=$G40, ROUND(FX40*$Q40, 2), "")</f>
        <v/>
      </c>
      <c r="FZ40" s="15">
        <f>IF(18&lt;=$G40, $N40, "")</f>
        <v/>
      </c>
      <c r="GA40" s="15">
        <f>IF(18&lt;=$G40, FZ40-FY40, "")</f>
        <v/>
      </c>
      <c r="GB40" s="15">
        <f>IF(18&lt;=$G40, FX40-GA40, "")</f>
        <v/>
      </c>
      <c r="GC40" s="15">
        <f>IF(18&lt;=$G40, ROUND(FU40*$Q40, 2), "")</f>
        <v/>
      </c>
      <c r="GD40" s="15">
        <f>IF(18&lt;=$G40, FU40+GC40, "")</f>
        <v/>
      </c>
      <c r="GE40" s="15">
        <f>IF(18&lt;=$G40, FY40+GC40, "")</f>
        <v/>
      </c>
      <c r="GF40" s="15">
        <f>IF(18&lt;=$G40, ($G40-18)*$N40, "")</f>
        <v/>
      </c>
      <c r="GG40" s="15">
        <f>IF(19&lt;=$G40, GB40, "")</f>
        <v/>
      </c>
      <c r="GH40" s="15">
        <f>IF(19&lt;=$G40, ROUND(GG40*$Q40, 2), "")</f>
        <v/>
      </c>
      <c r="GI40" s="15">
        <f>IF(19&lt;=$G40, $N40, "")</f>
        <v/>
      </c>
      <c r="GJ40" s="15">
        <f>IF(19&lt;=$G40, GI40-GH40, "")</f>
        <v/>
      </c>
      <c r="GK40" s="15">
        <f>IF(19&lt;=$G40, GG40-GJ40, "")</f>
        <v/>
      </c>
      <c r="GL40" s="15">
        <f>IF(19&lt;=$G40, ROUND(GD40*$Q40, 2), "")</f>
        <v/>
      </c>
      <c r="GM40" s="15">
        <f>IF(19&lt;=$G40, GD40+GL40, "")</f>
        <v/>
      </c>
      <c r="GN40" s="15">
        <f>IF(19&lt;=$G40, GH40+GL40, "")</f>
        <v/>
      </c>
      <c r="GO40" s="15">
        <f>IF(19&lt;=$G40, ($G40-19)*$N40, "")</f>
        <v/>
      </c>
      <c r="GP40" s="15">
        <f>IF(20&lt;=$G40, GK40, "")</f>
        <v/>
      </c>
      <c r="GQ40" s="15">
        <f>IF(20&lt;=$G40, ROUND(GP40*$Q40, 2), "")</f>
        <v/>
      </c>
      <c r="GR40" s="15">
        <f>IF(20&lt;=$G40, $N40, "")</f>
        <v/>
      </c>
      <c r="GS40" s="15">
        <f>IF(20&lt;=$G40, GR40-GQ40, "")</f>
        <v/>
      </c>
      <c r="GT40" s="15">
        <f>IF(20&lt;=$G40, GP40-GS40, "")</f>
        <v/>
      </c>
      <c r="GU40" s="15">
        <f>IF(20&lt;=$G40, ROUND(GM40*$Q40, 2), "")</f>
        <v/>
      </c>
      <c r="GV40" s="15">
        <f>IF(20&lt;=$G40, GM40+GU40, "")</f>
        <v/>
      </c>
      <c r="GW40" s="15">
        <f>IF(20&lt;=$G40, GQ40+GU40, "")</f>
        <v/>
      </c>
      <c r="GX40" s="15">
        <f>IF(20&lt;=$G40, ($G40-20)*$N40, "")</f>
        <v/>
      </c>
      <c r="GY40" s="15">
        <f>IF(21&lt;=$G40, GT40, "")</f>
        <v/>
      </c>
      <c r="GZ40" s="15">
        <f>IF(21&lt;=$G40, ROUND(GY40*$Q40, 2), "")</f>
        <v/>
      </c>
      <c r="HA40" s="15">
        <f>IF(21&lt;=$G40, $N40, "")</f>
        <v/>
      </c>
      <c r="HB40" s="15">
        <f>IF(21&lt;=$G40, HA40-GZ40, "")</f>
        <v/>
      </c>
      <c r="HC40" s="15">
        <f>IF(21&lt;=$G40, GY40-HB40, "")</f>
        <v/>
      </c>
      <c r="HD40" s="15">
        <f>IF(21&lt;=$G40, ROUND(GV40*$Q40, 2), "")</f>
        <v/>
      </c>
      <c r="HE40" s="15">
        <f>IF(21&lt;=$G40, GV40+HD40, "")</f>
        <v/>
      </c>
      <c r="HF40" s="15">
        <f>IF(21&lt;=$G40, GZ40+HD40, "")</f>
        <v/>
      </c>
      <c r="HG40" s="15">
        <f>IF(21&lt;=$G40, ($G40-21)*$N40, "")</f>
        <v/>
      </c>
      <c r="HH40" s="15">
        <f>IF(22&lt;=$G40, HC40, "")</f>
        <v/>
      </c>
      <c r="HI40" s="15">
        <f>IF(22&lt;=$G40, ROUND(HH40*$Q40, 2), "")</f>
        <v/>
      </c>
      <c r="HJ40" s="15">
        <f>IF(22&lt;=$G40, $N40, "")</f>
        <v/>
      </c>
      <c r="HK40" s="15">
        <f>IF(22&lt;=$G40, HJ40-HI40, "")</f>
        <v/>
      </c>
      <c r="HL40" s="15">
        <f>IF(22&lt;=$G40, HH40-HK40, "")</f>
        <v/>
      </c>
      <c r="HM40" s="15">
        <f>IF(22&lt;=$G40, ROUND(HE40*$Q40, 2), "")</f>
        <v/>
      </c>
      <c r="HN40" s="15">
        <f>IF(22&lt;=$G40, HE40+HM40, "")</f>
        <v/>
      </c>
      <c r="HO40" s="15">
        <f>IF(22&lt;=$G40, HI40+HM40, "")</f>
        <v/>
      </c>
      <c r="HP40" s="15">
        <f>IF(22&lt;=$G40, ($G40-22)*$N40, "")</f>
        <v/>
      </c>
      <c r="HQ40" s="15">
        <f>IF(23&lt;=$G40, HL40, "")</f>
        <v/>
      </c>
      <c r="HR40" s="15">
        <f>IF(23&lt;=$G40, ROUND(HQ40*$Q40, 2), "")</f>
        <v/>
      </c>
      <c r="HS40" s="15">
        <f>IF(23&lt;=$G40, $N40, "")</f>
        <v/>
      </c>
      <c r="HT40" s="15">
        <f>IF(23&lt;=$G40, HS40-HR40, "")</f>
        <v/>
      </c>
      <c r="HU40" s="15">
        <f>IF(23&lt;=$G40, HQ40-HT40, "")</f>
        <v/>
      </c>
      <c r="HV40" s="15">
        <f>IF(23&lt;=$G40, ROUND(HN40*$Q40, 2), "")</f>
        <v/>
      </c>
      <c r="HW40" s="15">
        <f>IF(23&lt;=$G40, HN40+HV40, "")</f>
        <v/>
      </c>
      <c r="HX40" s="15">
        <f>IF(23&lt;=$G40, HR40+HV40, "")</f>
        <v/>
      </c>
      <c r="HY40" s="15">
        <f>IF(23&lt;=$G40, ($G40-23)*$N40, "")</f>
        <v/>
      </c>
      <c r="HZ40" s="15">
        <f>IF(24&lt;=$G40, HU40, "")</f>
        <v/>
      </c>
      <c r="IA40" s="15">
        <f>IF(24&lt;=$G40, ROUND(HZ40*$Q40, 2), "")</f>
        <v/>
      </c>
      <c r="IB40" s="15">
        <f>IF(24&lt;=$G40, $N40, "")</f>
        <v/>
      </c>
      <c r="IC40" s="15">
        <f>IF(24&lt;=$G40, IB40-IA40, "")</f>
        <v/>
      </c>
      <c r="ID40" s="15">
        <f>IF(24&lt;=$G40, HZ40-IC40, "")</f>
        <v/>
      </c>
      <c r="IE40" s="15">
        <f>IF(24&lt;=$G40, ROUND(HW40*$Q40, 2), "")</f>
        <v/>
      </c>
      <c r="IF40" s="15">
        <f>IF(24&lt;=$G40, HW40+IE40, "")</f>
        <v/>
      </c>
      <c r="IG40" s="15">
        <f>IF(24&lt;=$G40, IA40+IE40, "")</f>
        <v/>
      </c>
      <c r="IH40" s="15">
        <f>IF(24&lt;=$G40, ($G40-24)*$N40, "")</f>
        <v/>
      </c>
      <c r="II40" s="15">
        <f>IF(25&lt;=$G40, ID40, "")</f>
        <v/>
      </c>
      <c r="IJ40" s="15">
        <f>IF(25&lt;=$G40, ROUND(II40*$Q40, 2), "")</f>
        <v/>
      </c>
      <c r="IK40" s="15">
        <f>IF(25&lt;=$G40, $N40, "")</f>
        <v/>
      </c>
      <c r="IL40" s="15">
        <f>IF(25&lt;=$G40, IK40-IJ40, "")</f>
        <v/>
      </c>
      <c r="IM40" s="15">
        <f>IF(25&lt;=$G40, II40-IL40, "")</f>
        <v/>
      </c>
      <c r="IN40" s="15">
        <f>IF(25&lt;=$G40, ROUND(IF40*$Q40, 2), "")</f>
        <v/>
      </c>
      <c r="IO40" s="15">
        <f>IF(25&lt;=$G40, IF40+IN40, "")</f>
        <v/>
      </c>
      <c r="IP40" s="15">
        <f>IF(25&lt;=$G40, IJ40+IN40, "")</f>
        <v/>
      </c>
      <c r="IQ40" s="15">
        <f>IF(25&lt;=$G40, ($G40-25)*$N40, "")</f>
        <v/>
      </c>
      <c r="IR40" s="15">
        <f>IF(26&lt;=$G40, IM40, "")</f>
        <v/>
      </c>
      <c r="IS40" s="15">
        <f>IF(26&lt;=$G40, ROUND(IR40*$Q40, 2), "")</f>
        <v/>
      </c>
      <c r="IT40" s="15">
        <f>IF(26&lt;=$G40, $N40, "")</f>
        <v/>
      </c>
      <c r="IU40" s="15">
        <f>IF(26&lt;=$G40, IT40-IS40, "")</f>
        <v/>
      </c>
      <c r="IV40" s="15">
        <f>IF(26&lt;=$G40, IR40-IU40, "")</f>
        <v/>
      </c>
      <c r="IW40" s="15">
        <f>IF(26&lt;=$G40, ROUND(IO40*$Q40, 2), "")</f>
        <v/>
      </c>
      <c r="IX40" s="15">
        <f>IF(26&lt;=$G40, IO40+IW40, "")</f>
        <v/>
      </c>
      <c r="IY40" s="15">
        <f>IF(26&lt;=$G40, IS40+IW40, "")</f>
        <v/>
      </c>
      <c r="IZ40" s="15">
        <f>IF(26&lt;=$G40, ($G40-26)*$N40, "")</f>
        <v/>
      </c>
      <c r="JA40" s="15">
        <f>IF(27&lt;=$G40, IV40, "")</f>
        <v/>
      </c>
      <c r="JB40" s="15">
        <f>IF(27&lt;=$G40, ROUND(JA40*$Q40, 2), "")</f>
        <v/>
      </c>
      <c r="JC40" s="15">
        <f>IF(27&lt;=$G40, $N40, "")</f>
        <v/>
      </c>
      <c r="JD40" s="15">
        <f>IF(27&lt;=$G40, JC40-JB40, "")</f>
        <v/>
      </c>
      <c r="JE40" s="15">
        <f>IF(27&lt;=$G40, JA40-JD40, "")</f>
        <v/>
      </c>
      <c r="JF40" s="15">
        <f>IF(27&lt;=$G40, ROUND(IX40*$Q40, 2), "")</f>
        <v/>
      </c>
      <c r="JG40" s="15">
        <f>IF(27&lt;=$G40, IX40+JF40, "")</f>
        <v/>
      </c>
      <c r="JH40" s="15">
        <f>IF(27&lt;=$G40, JB40+JF40, "")</f>
        <v/>
      </c>
      <c r="JI40" s="15">
        <f>IF(27&lt;=$G40, ($G40-27)*$N40, "")</f>
        <v/>
      </c>
      <c r="JJ40" s="15">
        <f>IF(28&lt;=$G40, JE40, "")</f>
        <v/>
      </c>
      <c r="JK40" s="15">
        <f>IF(28&lt;=$G40, ROUND(JJ40*$Q40, 2), "")</f>
        <v/>
      </c>
      <c r="JL40" s="15">
        <f>IF(28&lt;=$G40, $N40, "")</f>
        <v/>
      </c>
      <c r="JM40" s="15">
        <f>IF(28&lt;=$G40, JL40-JK40, "")</f>
        <v/>
      </c>
      <c r="JN40" s="15">
        <f>IF(28&lt;=$G40, JJ40-JM40, "")</f>
        <v/>
      </c>
      <c r="JO40" s="15">
        <f>IF(28&lt;=$G40, ROUND(JG40*$Q40, 2), "")</f>
        <v/>
      </c>
      <c r="JP40" s="15">
        <f>IF(28&lt;=$G40, JG40+JO40, "")</f>
        <v/>
      </c>
      <c r="JQ40" s="15">
        <f>IF(28&lt;=$G40, JK40+JO40, "")</f>
        <v/>
      </c>
      <c r="JR40" s="15">
        <f>IF(28&lt;=$G40, ($G40-28)*$N40, "")</f>
        <v/>
      </c>
      <c r="JS40" s="15">
        <f>IF(29&lt;=$G40, JN40, "")</f>
        <v/>
      </c>
      <c r="JT40" s="15">
        <f>IF(29&lt;=$G40, ROUND(JS40*$Q40, 2), "")</f>
        <v/>
      </c>
      <c r="JU40" s="15">
        <f>IF(29&lt;=$G40, $N40, "")</f>
        <v/>
      </c>
      <c r="JV40" s="15">
        <f>IF(29&lt;=$G40, JU40-JT40, "")</f>
        <v/>
      </c>
      <c r="JW40" s="15">
        <f>IF(29&lt;=$G40, JS40-JV40, "")</f>
        <v/>
      </c>
      <c r="JX40" s="15">
        <f>IF(29&lt;=$G40, ROUND(JP40*$Q40, 2), "")</f>
        <v/>
      </c>
      <c r="JY40" s="15">
        <f>IF(29&lt;=$G40, JP40+JX40, "")</f>
        <v/>
      </c>
      <c r="JZ40" s="15">
        <f>IF(29&lt;=$G40, JT40+JX40, "")</f>
        <v/>
      </c>
      <c r="KA40" s="15">
        <f>IF(29&lt;=$G40, ($G40-29)*$N40, "")</f>
        <v/>
      </c>
      <c r="KB40" s="15">
        <f>IF(30&lt;=$G40, JW40, "")</f>
        <v/>
      </c>
      <c r="KC40" s="15">
        <f>IF(30&lt;=$G40, ROUND(KB40*$Q40, 2), "")</f>
        <v/>
      </c>
      <c r="KD40" s="15">
        <f>IF(30&lt;=$G40, $N40, "")</f>
        <v/>
      </c>
      <c r="KE40" s="15">
        <f>IF(30&lt;=$G40, KD40-KC40, "")</f>
        <v/>
      </c>
      <c r="KF40" s="15">
        <f>IF(30&lt;=$G40, KB40-KE40, "")</f>
        <v/>
      </c>
      <c r="KG40" s="15">
        <f>IF(30&lt;=$G40, ROUND(JY40*$Q40, 2), "")</f>
        <v/>
      </c>
      <c r="KH40" s="15">
        <f>IF(30&lt;=$G40, JY40+KG40, "")</f>
        <v/>
      </c>
      <c r="KI40" s="15">
        <f>IF(30&lt;=$G40, KC40+KG40, "")</f>
        <v/>
      </c>
      <c r="KJ40" s="15">
        <f>IF(30&lt;=$G40, ($G40-30)*$N40, "")</f>
        <v/>
      </c>
      <c r="KK40" s="15">
        <f>IF(31&lt;=$G40, KF40, "")</f>
        <v/>
      </c>
      <c r="KL40" s="15">
        <f>IF(31&lt;=$G40, ROUND(KK40*$Q40, 2), "")</f>
        <v/>
      </c>
      <c r="KM40" s="15">
        <f>IF(31&lt;=$G40, $N40, "")</f>
        <v/>
      </c>
      <c r="KN40" s="15">
        <f>IF(31&lt;=$G40, KM40-KL40, "")</f>
        <v/>
      </c>
      <c r="KO40" s="15">
        <f>IF(31&lt;=$G40, KK40-KN40, "")</f>
        <v/>
      </c>
      <c r="KP40" s="15">
        <f>IF(31&lt;=$G40, ROUND(KH40*$Q40, 2), "")</f>
        <v/>
      </c>
      <c r="KQ40" s="15">
        <f>IF(31&lt;=$G40, KH40+KP40, "")</f>
        <v/>
      </c>
      <c r="KR40" s="15">
        <f>IF(31&lt;=$G40, KL40+KP40, "")</f>
        <v/>
      </c>
      <c r="KS40" s="15">
        <f>IF(31&lt;=$G40, ($G40-31)*$N40, "")</f>
        <v/>
      </c>
      <c r="KT40" s="15">
        <f>IF(32&lt;=$G40, KO40, "")</f>
        <v/>
      </c>
      <c r="KU40" s="15">
        <f>IF(32&lt;=$G40, ROUND(KT40*$Q40, 2), "")</f>
        <v/>
      </c>
      <c r="KV40" s="15">
        <f>IF(32&lt;=$G40, $N40, "")</f>
        <v/>
      </c>
      <c r="KW40" s="15">
        <f>IF(32&lt;=$G40, KV40-KU40, "")</f>
        <v/>
      </c>
      <c r="KX40" s="15">
        <f>IF(32&lt;=$G40, KT40-KW40, "")</f>
        <v/>
      </c>
      <c r="KY40" s="15">
        <f>IF(32&lt;=$G40, ROUND(KQ40*$Q40, 2), "")</f>
        <v/>
      </c>
      <c r="KZ40" s="15">
        <f>IF(32&lt;=$G40, KQ40+KY40, "")</f>
        <v/>
      </c>
      <c r="LA40" s="15">
        <f>IF(32&lt;=$G40, KU40+KY40, "")</f>
        <v/>
      </c>
      <c r="LB40" s="15">
        <f>IF(32&lt;=$G40, ($G40-32)*$N40, "")</f>
        <v/>
      </c>
      <c r="LC40" s="15">
        <f>IF(33&lt;=$G40, KX40, "")</f>
        <v/>
      </c>
      <c r="LD40" s="15">
        <f>IF(33&lt;=$G40, ROUND(LC40*$Q40, 2), "")</f>
        <v/>
      </c>
      <c r="LE40" s="15">
        <f>IF(33&lt;=$G40, $N40, "")</f>
        <v/>
      </c>
      <c r="LF40" s="15">
        <f>IF(33&lt;=$G40, LE40-LD40, "")</f>
        <v/>
      </c>
      <c r="LG40" s="15">
        <f>IF(33&lt;=$G40, LC40-LF40, "")</f>
        <v/>
      </c>
      <c r="LH40" s="15">
        <f>IF(33&lt;=$G40, ROUND(KZ40*$Q40, 2), "")</f>
        <v/>
      </c>
      <c r="LI40" s="15">
        <f>IF(33&lt;=$G40, KZ40+LH40, "")</f>
        <v/>
      </c>
      <c r="LJ40" s="15">
        <f>IF(33&lt;=$G40, LD40+LH40, "")</f>
        <v/>
      </c>
      <c r="LK40" s="15">
        <f>IF(33&lt;=$G40, ($G40-33)*$N40, "")</f>
        <v/>
      </c>
      <c r="LL40" s="15">
        <f>IF(34&lt;=$G40, LG40, "")</f>
        <v/>
      </c>
      <c r="LM40" s="15">
        <f>IF(34&lt;=$G40, ROUND(LL40*$Q40, 2), "")</f>
        <v/>
      </c>
      <c r="LN40" s="15">
        <f>IF(34&lt;=$G40, $N40, "")</f>
        <v/>
      </c>
      <c r="LO40" s="15">
        <f>IF(34&lt;=$G40, LN40-LM40, "")</f>
        <v/>
      </c>
      <c r="LP40" s="15">
        <f>IF(34&lt;=$G40, LL40-LO40, "")</f>
        <v/>
      </c>
      <c r="LQ40" s="15">
        <f>IF(34&lt;=$G40, ROUND(LI40*$Q40, 2), "")</f>
        <v/>
      </c>
      <c r="LR40" s="15">
        <f>IF(34&lt;=$G40, LI40+LQ40, "")</f>
        <v/>
      </c>
      <c r="LS40" s="15">
        <f>IF(34&lt;=$G40, LM40+LQ40, "")</f>
        <v/>
      </c>
      <c r="LT40" s="15">
        <f>IF(34&lt;=$G40, ($G40-34)*$N40, "")</f>
        <v/>
      </c>
      <c r="LU40" s="15">
        <f>IF(35&lt;=$G40, LP40, "")</f>
        <v/>
      </c>
      <c r="LV40" s="15">
        <f>IF(35&lt;=$G40, ROUND(LU40*$Q40, 2), "")</f>
        <v/>
      </c>
      <c r="LW40" s="15">
        <f>IF(35&lt;=$G40, $N40, "")</f>
        <v/>
      </c>
      <c r="LX40" s="15">
        <f>IF(35&lt;=$G40, LW40-LV40, "")</f>
        <v/>
      </c>
      <c r="LY40" s="15">
        <f>IF(35&lt;=$G40, LU40-LX40, "")</f>
        <v/>
      </c>
      <c r="LZ40" s="15">
        <f>IF(35&lt;=$G40, ROUND(LR40*$Q40, 2), "")</f>
        <v/>
      </c>
      <c r="MA40" s="15">
        <f>IF(35&lt;=$G40, LR40+LZ40, "")</f>
        <v/>
      </c>
      <c r="MB40" s="15">
        <f>IF(35&lt;=$G40, LV40+LZ40, "")</f>
        <v/>
      </c>
      <c r="MC40" s="15">
        <f>IF(35&lt;=$G40, ($G40-35)*$N40, "")</f>
        <v/>
      </c>
      <c r="MD40" s="15">
        <f>IF(36&lt;=$G40, LY40, "")</f>
        <v/>
      </c>
      <c r="ME40" s="15">
        <f>IF(36&lt;=$G40, ROUND(MD40*$Q40, 2), "")</f>
        <v/>
      </c>
      <c r="MF40" s="15">
        <f>IF(36&lt;=$G40, $N40, "")</f>
        <v/>
      </c>
      <c r="MG40" s="15">
        <f>IF(36&lt;=$G40, MF40-ME40, "")</f>
        <v/>
      </c>
      <c r="MH40" s="15">
        <f>IF(36&lt;=$G40, MD40-MG40, "")</f>
        <v/>
      </c>
      <c r="MI40" s="15">
        <f>IF(36&lt;=$G40, ROUND(MA40*$Q40, 2), "")</f>
        <v/>
      </c>
      <c r="MJ40" s="15">
        <f>IF(36&lt;=$G40, MA40+MI40, "")</f>
        <v/>
      </c>
      <c r="MK40" s="15">
        <f>IF(36&lt;=$G40, ME40+MI40, "")</f>
        <v/>
      </c>
      <c r="ML40" s="15">
        <f>IF(36&lt;=$G40, ($G40-36)*$N40, "")</f>
        <v/>
      </c>
      <c r="MM40" s="15">
        <f>IF(37&lt;=$G40, MH40, "")</f>
        <v/>
      </c>
      <c r="MN40" s="15">
        <f>IF(37&lt;=$G40, ROUND(MM40*$Q40, 2), "")</f>
        <v/>
      </c>
      <c r="MO40" s="15">
        <f>IF(37&lt;=$G40, $N40, "")</f>
        <v/>
      </c>
      <c r="MP40" s="15">
        <f>IF(37&lt;=$G40, MO40-MN40, "")</f>
        <v/>
      </c>
      <c r="MQ40" s="15">
        <f>IF(37&lt;=$G40, MM40-MP40, "")</f>
        <v/>
      </c>
      <c r="MR40" s="15">
        <f>IF(37&lt;=$G40, ROUND(MJ40*$Q40, 2), "")</f>
        <v/>
      </c>
      <c r="MS40" s="15">
        <f>IF(37&lt;=$G40, MJ40+MR40, "")</f>
        <v/>
      </c>
      <c r="MT40" s="15">
        <f>IF(37&lt;=$G40, MN40+MR40, "")</f>
        <v/>
      </c>
      <c r="MU40" s="15">
        <f>IF(37&lt;=$G40, ($G40-37)*$N40, "")</f>
        <v/>
      </c>
      <c r="MV40" s="15">
        <f>IF(38&lt;=$G40, MQ40, "")</f>
        <v/>
      </c>
      <c r="MW40" s="15">
        <f>IF(38&lt;=$G40, ROUND(MV40*$Q40, 2), "")</f>
        <v/>
      </c>
      <c r="MX40" s="15">
        <f>IF(38&lt;=$G40, $N40, "")</f>
        <v/>
      </c>
      <c r="MY40" s="15">
        <f>IF(38&lt;=$G40, MX40-MW40, "")</f>
        <v/>
      </c>
      <c r="MZ40" s="15">
        <f>IF(38&lt;=$G40, MV40-MY40, "")</f>
        <v/>
      </c>
      <c r="NA40" s="15">
        <f>IF(38&lt;=$G40, ROUND(MS40*$Q40, 2), "")</f>
        <v/>
      </c>
      <c r="NB40" s="15">
        <f>IF(38&lt;=$G40, MS40+NA40, "")</f>
        <v/>
      </c>
      <c r="NC40" s="15">
        <f>IF(38&lt;=$G40, MW40+NA40, "")</f>
        <v/>
      </c>
      <c r="ND40" s="15">
        <f>IF(38&lt;=$G40, ($G40-38)*$N40, "")</f>
        <v/>
      </c>
      <c r="NE40" s="15">
        <f>IF(39&lt;=$G40, MZ40, "")</f>
        <v/>
      </c>
      <c r="NF40" s="15">
        <f>IF(39&lt;=$G40, ROUND(NE40*$Q40, 2), "")</f>
        <v/>
      </c>
      <c r="NG40" s="15">
        <f>IF(39&lt;=$G40, $N40, "")</f>
        <v/>
      </c>
      <c r="NH40" s="15">
        <f>IF(39&lt;=$G40, NG40-NF40, "")</f>
        <v/>
      </c>
      <c r="NI40" s="15">
        <f>IF(39&lt;=$G40, NE40-NH40, "")</f>
        <v/>
      </c>
      <c r="NJ40" s="15">
        <f>IF(39&lt;=$G40, ROUND(NB40*$Q40, 2), "")</f>
        <v/>
      </c>
      <c r="NK40" s="15">
        <f>IF(39&lt;=$G40, NB40+NJ40, "")</f>
        <v/>
      </c>
      <c r="NL40" s="15">
        <f>IF(39&lt;=$G40, NF40+NJ40, "")</f>
        <v/>
      </c>
      <c r="NM40" s="15">
        <f>IF(39&lt;=$G40, ($G40-39)*$N40, "")</f>
        <v/>
      </c>
      <c r="NN40" s="15">
        <f>IF(40&lt;=$G40, NI40, "")</f>
        <v/>
      </c>
      <c r="NO40" s="15">
        <f>IF(40&lt;=$G40, ROUND(NN40*$Q40, 2), "")</f>
        <v/>
      </c>
      <c r="NP40" s="15">
        <f>IF(40&lt;=$G40, $N40, "")</f>
        <v/>
      </c>
      <c r="NQ40" s="15">
        <f>IF(40&lt;=$G40, NP40-NO40, "")</f>
        <v/>
      </c>
      <c r="NR40" s="15">
        <f>IF(40&lt;=$G40, NN40-NQ40, "")</f>
        <v/>
      </c>
      <c r="NS40" s="15">
        <f>IF(40&lt;=$G40, ROUND(NK40*$Q40, 2), "")</f>
        <v/>
      </c>
      <c r="NT40" s="15">
        <f>IF(40&lt;=$G40, NK40+NS40, "")</f>
        <v/>
      </c>
      <c r="NU40" s="15">
        <f>IF(40&lt;=$G40, NO40+NS40, "")</f>
        <v/>
      </c>
      <c r="NV40" s="15">
        <f>IF(40&lt;=$G40, ($G40-40)*$N40, "")</f>
        <v/>
      </c>
      <c r="NW40" s="15">
        <f>IF(41&lt;=$G40, NR40, "")</f>
        <v/>
      </c>
      <c r="NX40" s="15">
        <f>IF(41&lt;=$G40, ROUND(NW40*$Q40, 2), "")</f>
        <v/>
      </c>
      <c r="NY40" s="15">
        <f>IF(41&lt;=$G40, $N40, "")</f>
        <v/>
      </c>
      <c r="NZ40" s="15">
        <f>IF(41&lt;=$G40, NY40-NX40, "")</f>
        <v/>
      </c>
      <c r="OA40" s="15">
        <f>IF(41&lt;=$G40, NW40-NZ40, "")</f>
        <v/>
      </c>
      <c r="OB40" s="15">
        <f>IF(41&lt;=$G40, ROUND(NT40*$Q40, 2), "")</f>
        <v/>
      </c>
      <c r="OC40" s="15">
        <f>IF(41&lt;=$G40, NT40+OB40, "")</f>
        <v/>
      </c>
      <c r="OD40" s="15">
        <f>IF(41&lt;=$G40, NX40+OB40, "")</f>
        <v/>
      </c>
      <c r="OE40" s="15">
        <f>IF(41&lt;=$G40, ($G40-41)*$N40, "")</f>
        <v/>
      </c>
      <c r="OF40" s="15">
        <f>IF(42&lt;=$G40, OA40, "")</f>
        <v/>
      </c>
      <c r="OG40" s="15">
        <f>IF(42&lt;=$G40, ROUND(OF40*$Q40, 2), "")</f>
        <v/>
      </c>
      <c r="OH40" s="15">
        <f>IF(42&lt;=$G40, $N40, "")</f>
        <v/>
      </c>
      <c r="OI40" s="15">
        <f>IF(42&lt;=$G40, OH40-OG40, "")</f>
        <v/>
      </c>
      <c r="OJ40" s="15">
        <f>IF(42&lt;=$G40, OF40-OI40, "")</f>
        <v/>
      </c>
      <c r="OK40" s="15">
        <f>IF(42&lt;=$G40, ROUND(OC40*$Q40, 2), "")</f>
        <v/>
      </c>
      <c r="OL40" s="15">
        <f>IF(42&lt;=$G40, OC40+OK40, "")</f>
        <v/>
      </c>
      <c r="OM40" s="15">
        <f>IF(42&lt;=$G40, OG40+OK40, "")</f>
        <v/>
      </c>
      <c r="ON40" s="15">
        <f>IF(42&lt;=$G40, ($G40-42)*$N40, "")</f>
        <v/>
      </c>
      <c r="OO40" s="15">
        <f>IF(43&lt;=$G40, OJ40, "")</f>
        <v/>
      </c>
      <c r="OP40" s="15">
        <f>IF(43&lt;=$G40, ROUND(OO40*$Q40, 2), "")</f>
        <v/>
      </c>
      <c r="OQ40" s="15">
        <f>IF(43&lt;=$G40, $N40, "")</f>
        <v/>
      </c>
      <c r="OR40" s="15">
        <f>IF(43&lt;=$G40, OQ40-OP40, "")</f>
        <v/>
      </c>
      <c r="OS40" s="15">
        <f>IF(43&lt;=$G40, OO40-OR40, "")</f>
        <v/>
      </c>
      <c r="OT40" s="15">
        <f>IF(43&lt;=$G40, ROUND(OL40*$Q40, 2), "")</f>
        <v/>
      </c>
      <c r="OU40" s="15">
        <f>IF(43&lt;=$G40, OL40+OT40, "")</f>
        <v/>
      </c>
      <c r="OV40" s="15">
        <f>IF(43&lt;=$G40, OP40+OT40, "")</f>
        <v/>
      </c>
      <c r="OW40" s="15">
        <f>IF(43&lt;=$G40, ($G40-43)*$N40, "")</f>
        <v/>
      </c>
      <c r="OX40" s="15">
        <f>IF(44&lt;=$G40, OS40, "")</f>
        <v/>
      </c>
      <c r="OY40" s="15">
        <f>IF(44&lt;=$G40, ROUND(OX40*$Q40, 2), "")</f>
        <v/>
      </c>
      <c r="OZ40" s="15">
        <f>IF(44&lt;=$G40, $N40, "")</f>
        <v/>
      </c>
      <c r="PA40" s="15">
        <f>IF(44&lt;=$G40, OZ40-OY40, "")</f>
        <v/>
      </c>
      <c r="PB40" s="15">
        <f>IF(44&lt;=$G40, OX40-PA40, "")</f>
        <v/>
      </c>
      <c r="PC40" s="15">
        <f>IF(44&lt;=$G40, ROUND(OU40*$Q40, 2), "")</f>
        <v/>
      </c>
      <c r="PD40" s="15">
        <f>IF(44&lt;=$G40, OU40+PC40, "")</f>
        <v/>
      </c>
      <c r="PE40" s="15">
        <f>IF(44&lt;=$G40, OY40+PC40, "")</f>
        <v/>
      </c>
      <c r="PF40" s="15">
        <f>IF(44&lt;=$G40, ($G40-44)*$N40, "")</f>
        <v/>
      </c>
      <c r="PG40" s="15">
        <f>IF(45&lt;=$G40, PB40, "")</f>
        <v/>
      </c>
      <c r="PH40" s="15">
        <f>IF(45&lt;=$G40, ROUND(PG40*$Q40, 2), "")</f>
        <v/>
      </c>
      <c r="PI40" s="15">
        <f>IF(45&lt;=$G40, $N40, "")</f>
        <v/>
      </c>
      <c r="PJ40" s="15">
        <f>IF(45&lt;=$G40, PI40-PH40, "")</f>
        <v/>
      </c>
      <c r="PK40" s="15">
        <f>IF(45&lt;=$G40, PG40-PJ40, "")</f>
        <v/>
      </c>
      <c r="PL40" s="15">
        <f>IF(45&lt;=$G40, ROUND(PD40*$Q40, 2), "")</f>
        <v/>
      </c>
      <c r="PM40" s="15">
        <f>IF(45&lt;=$G40, PD40+PL40, "")</f>
        <v/>
      </c>
      <c r="PN40" s="15">
        <f>IF(45&lt;=$G40, PH40+PL40, "")</f>
        <v/>
      </c>
      <c r="PO40" s="15">
        <f>IF(45&lt;=$G40, ($G40-45)*$N40, "")</f>
        <v/>
      </c>
      <c r="PP40" s="15">
        <f>IF(46&lt;=$G40, PK40, "")</f>
        <v/>
      </c>
      <c r="PQ40" s="15">
        <f>IF(46&lt;=$G40, ROUND(PP40*$Q40, 2), "")</f>
        <v/>
      </c>
      <c r="PR40" s="15">
        <f>IF(46&lt;=$G40, $N40, "")</f>
        <v/>
      </c>
      <c r="PS40" s="15">
        <f>IF(46&lt;=$G40, PR40-PQ40, "")</f>
        <v/>
      </c>
      <c r="PT40" s="15">
        <f>IF(46&lt;=$G40, PP40-PS40, "")</f>
        <v/>
      </c>
      <c r="PU40" s="15">
        <f>IF(46&lt;=$G40, ROUND(PM40*$Q40, 2), "")</f>
        <v/>
      </c>
      <c r="PV40" s="15">
        <f>IF(46&lt;=$G40, PM40+PU40, "")</f>
        <v/>
      </c>
      <c r="PW40" s="15">
        <f>IF(46&lt;=$G40, PQ40+PU40, "")</f>
        <v/>
      </c>
      <c r="PX40" s="15">
        <f>IF(46&lt;=$G40, ($G40-46)*$N40, "")</f>
        <v/>
      </c>
      <c r="PY40" s="15">
        <f>IF(47&lt;=$G40, PT40, "")</f>
        <v/>
      </c>
      <c r="PZ40" s="15">
        <f>IF(47&lt;=$G40, ROUND(PY40*$Q40, 2), "")</f>
        <v/>
      </c>
      <c r="QA40" s="15">
        <f>IF(47&lt;=$G40, $N40, "")</f>
        <v/>
      </c>
      <c r="QB40" s="15">
        <f>IF(47&lt;=$G40, QA40-PZ40, "")</f>
        <v/>
      </c>
      <c r="QC40" s="15">
        <f>IF(47&lt;=$G40, PY40-QB40, "")</f>
        <v/>
      </c>
      <c r="QD40" s="15">
        <f>IF(47&lt;=$G40, ROUND(PV40*$Q40, 2), "")</f>
        <v/>
      </c>
      <c r="QE40" s="15">
        <f>IF(47&lt;=$G40, PV40+QD40, "")</f>
        <v/>
      </c>
      <c r="QF40" s="15">
        <f>IF(47&lt;=$G40, PZ40+QD40, "")</f>
        <v/>
      </c>
      <c r="QG40" s="15">
        <f>IF(47&lt;=$G40, ($G40-47)*$N40, "")</f>
        <v/>
      </c>
      <c r="QH40" s="15">
        <f>IF(48&lt;=$G40, QC40, "")</f>
        <v/>
      </c>
      <c r="QI40" s="15">
        <f>IF(48&lt;=$G40, ROUND(QH40*$Q40, 2), "")</f>
        <v/>
      </c>
      <c r="QJ40" s="15">
        <f>IF(48&lt;=$G40, $N40, "")</f>
        <v/>
      </c>
      <c r="QK40" s="15">
        <f>IF(48&lt;=$G40, QJ40-QI40, "")</f>
        <v/>
      </c>
      <c r="QL40" s="15">
        <f>IF(48&lt;=$G40, QH40-QK40, "")</f>
        <v/>
      </c>
      <c r="QM40" s="15">
        <f>IF(48&lt;=$G40, ROUND(QE40*$Q40, 2), "")</f>
        <v/>
      </c>
      <c r="QN40" s="15">
        <f>IF(48&lt;=$G40, QE40+QM40, "")</f>
        <v/>
      </c>
      <c r="QO40" s="15">
        <f>IF(48&lt;=$G40, QI40+QM40, "")</f>
        <v/>
      </c>
      <c r="QP40" s="15">
        <f>IF(48&lt;=$G40, ($G40-48)*$N40, "")</f>
        <v/>
      </c>
    </row>
    <row r="41">
      <c r="A41" s="6" t="inlineStr">
        <is>
          <t>0573-0009</t>
        </is>
      </c>
      <c r="B41" s="7" t="inlineStr">
        <is>
          <t>Ar Marketing Sa de Cv</t>
        </is>
      </c>
      <c r="C41" s="7" t="inlineStr">
        <is>
          <t>Partner</t>
        </is>
      </c>
      <c r="D41" s="6" t="inlineStr">
        <is>
          <t>ACTIVO</t>
        </is>
      </c>
      <c r="E41" s="6" t="inlineStr">
        <is>
          <t>2025-11-28</t>
        </is>
      </c>
      <c r="F41" s="6" t="inlineStr">
        <is>
          <t>2028-11-28</t>
        </is>
      </c>
      <c r="G41" s="8" t="n">
        <v>36</v>
      </c>
      <c r="H41" s="9" t="n">
        <v>249139.66</v>
      </c>
      <c r="I41" s="10" t="n">
        <v>0.3</v>
      </c>
      <c r="J41" s="9">
        <f>ROUND(H41*I41, 2)</f>
        <v/>
      </c>
      <c r="K41" s="9">
        <f>ROUND(H41-J41, 2)</f>
        <v/>
      </c>
      <c r="L41" s="10" t="n">
        <v>0</v>
      </c>
      <c r="M41" s="9">
        <f>ROUND(H41*L41, 2)</f>
        <v/>
      </c>
      <c r="N41" s="9" t="n">
        <v>6761.91</v>
      </c>
      <c r="O41" s="10" t="n">
        <v>0.2</v>
      </c>
      <c r="P41" s="9">
        <f>ROUND(H41*O41, 2)</f>
        <v/>
      </c>
      <c r="Q41" s="11" t="n">
        <v>0.02672385</v>
      </c>
      <c r="R41" s="11">
        <f>RATE(G41, -N41, K41, -P41)</f>
        <v/>
      </c>
      <c r="S41" s="11">
        <f>ROUND(Q41*12, 8)</f>
        <v/>
      </c>
      <c r="T41" s="11">
        <f>ROUND(((1+Q41)^12)-1, 8)</f>
        <v/>
      </c>
      <c r="U41" s="9">
        <f>ROUND(PV(Q41, G41, 0, -P41), 2)</f>
        <v/>
      </c>
      <c r="V41" s="9">
        <f>SUMIF($AA$4:$QP$4, "Interes_Leasing", AA41:QP41)</f>
        <v/>
      </c>
      <c r="W41" s="9">
        <f>SUMIF($AA$4:$QP$4, "Interes_Residual", AA41:QP41)</f>
        <v/>
      </c>
      <c r="X41" s="9">
        <f>ROUND(V41+W41, 2)</f>
        <v/>
      </c>
      <c r="Y41" s="9">
        <f>ROUND((N41*G41+P41+M41)-K41, 2)</f>
        <v/>
      </c>
      <c r="Z41" s="10">
        <f>ROUND(Y41/K41, 4)</f>
        <v/>
      </c>
      <c r="AA41" s="9">
        <f>IF(1&lt;=$G41, $K41, "")</f>
        <v/>
      </c>
      <c r="AB41" s="9">
        <f>IF(1&lt;=$G41, ROUND(AA41*$Q41, 2), "")</f>
        <v/>
      </c>
      <c r="AC41" s="9">
        <f>IF(1&lt;=$G41, $N41, "")</f>
        <v/>
      </c>
      <c r="AD41" s="9">
        <f>IF(1&lt;=$G41, AC41-AB41, "")</f>
        <v/>
      </c>
      <c r="AE41" s="9">
        <f>IF(1&lt;=$G41, AA41-AD41, "")</f>
        <v/>
      </c>
      <c r="AF41" s="9">
        <f>IF(1&lt;=$G41, ROUND($U41*$Q41, 2), "")</f>
        <v/>
      </c>
      <c r="AG41" s="9">
        <f>IF(1&lt;=$G41, $U41+AF41, "")</f>
        <v/>
      </c>
      <c r="AH41" s="9">
        <f>IF(1&lt;=$G41, AB41+AF41, "")</f>
        <v/>
      </c>
      <c r="AI41" s="9">
        <f>IF(1&lt;=$G41, ($G41-1)*$N41, "")</f>
        <v/>
      </c>
      <c r="AJ41" s="9">
        <f>IF(2&lt;=$G41, AE41, "")</f>
        <v/>
      </c>
      <c r="AK41" s="9">
        <f>IF(2&lt;=$G41, ROUND(AJ41*$Q41, 2), "")</f>
        <v/>
      </c>
      <c r="AL41" s="9">
        <f>IF(2&lt;=$G41, $N41, "")</f>
        <v/>
      </c>
      <c r="AM41" s="9">
        <f>IF(2&lt;=$G41, AL41-AK41, "")</f>
        <v/>
      </c>
      <c r="AN41" s="9">
        <f>IF(2&lt;=$G41, AJ41-AM41, "")</f>
        <v/>
      </c>
      <c r="AO41" s="9">
        <f>IF(2&lt;=$G41, ROUND(AG41*$Q41, 2), "")</f>
        <v/>
      </c>
      <c r="AP41" s="9">
        <f>IF(2&lt;=$G41, AG41+AO41, "")</f>
        <v/>
      </c>
      <c r="AQ41" s="9">
        <f>IF(2&lt;=$G41, AK41+AO41, "")</f>
        <v/>
      </c>
      <c r="AR41" s="9">
        <f>IF(2&lt;=$G41, ($G41-2)*$N41, "")</f>
        <v/>
      </c>
      <c r="AS41" s="9">
        <f>IF(3&lt;=$G41, AN41, "")</f>
        <v/>
      </c>
      <c r="AT41" s="9">
        <f>IF(3&lt;=$G41, ROUND(AS41*$Q41, 2), "")</f>
        <v/>
      </c>
      <c r="AU41" s="9">
        <f>IF(3&lt;=$G41, $N41, "")</f>
        <v/>
      </c>
      <c r="AV41" s="9">
        <f>IF(3&lt;=$G41, AU41-AT41, "")</f>
        <v/>
      </c>
      <c r="AW41" s="9">
        <f>IF(3&lt;=$G41, AS41-AV41, "")</f>
        <v/>
      </c>
      <c r="AX41" s="9">
        <f>IF(3&lt;=$G41, ROUND(AP41*$Q41, 2), "")</f>
        <v/>
      </c>
      <c r="AY41" s="9">
        <f>IF(3&lt;=$G41, AP41+AX41, "")</f>
        <v/>
      </c>
      <c r="AZ41" s="9">
        <f>IF(3&lt;=$G41, AT41+AX41, "")</f>
        <v/>
      </c>
      <c r="BA41" s="9">
        <f>IF(3&lt;=$G41, ($G41-3)*$N41, "")</f>
        <v/>
      </c>
      <c r="BB41" s="9">
        <f>IF(4&lt;=$G41, AW41, "")</f>
        <v/>
      </c>
      <c r="BC41" s="9">
        <f>IF(4&lt;=$G41, ROUND(BB41*$Q41, 2), "")</f>
        <v/>
      </c>
      <c r="BD41" s="9">
        <f>IF(4&lt;=$G41, $N41, "")</f>
        <v/>
      </c>
      <c r="BE41" s="9">
        <f>IF(4&lt;=$G41, BD41-BC41, "")</f>
        <v/>
      </c>
      <c r="BF41" s="9">
        <f>IF(4&lt;=$G41, BB41-BE41, "")</f>
        <v/>
      </c>
      <c r="BG41" s="9">
        <f>IF(4&lt;=$G41, ROUND(AY41*$Q41, 2), "")</f>
        <v/>
      </c>
      <c r="BH41" s="9">
        <f>IF(4&lt;=$G41, AY41+BG41, "")</f>
        <v/>
      </c>
      <c r="BI41" s="9">
        <f>IF(4&lt;=$G41, BC41+BG41, "")</f>
        <v/>
      </c>
      <c r="BJ41" s="9">
        <f>IF(4&lt;=$G41, ($G41-4)*$N41, "")</f>
        <v/>
      </c>
      <c r="BK41" s="9">
        <f>IF(5&lt;=$G41, BF41, "")</f>
        <v/>
      </c>
      <c r="BL41" s="9">
        <f>IF(5&lt;=$G41, ROUND(BK41*$Q41, 2), "")</f>
        <v/>
      </c>
      <c r="BM41" s="9">
        <f>IF(5&lt;=$G41, $N41, "")</f>
        <v/>
      </c>
      <c r="BN41" s="9">
        <f>IF(5&lt;=$G41, BM41-BL41, "")</f>
        <v/>
      </c>
      <c r="BO41" s="9">
        <f>IF(5&lt;=$G41, BK41-BN41, "")</f>
        <v/>
      </c>
      <c r="BP41" s="9">
        <f>IF(5&lt;=$G41, ROUND(BH41*$Q41, 2), "")</f>
        <v/>
      </c>
      <c r="BQ41" s="9">
        <f>IF(5&lt;=$G41, BH41+BP41, "")</f>
        <v/>
      </c>
      <c r="BR41" s="9">
        <f>IF(5&lt;=$G41, BL41+BP41, "")</f>
        <v/>
      </c>
      <c r="BS41" s="9">
        <f>IF(5&lt;=$G41, ($G41-5)*$N41, "")</f>
        <v/>
      </c>
      <c r="BT41" s="9">
        <f>IF(6&lt;=$G41, BO41, "")</f>
        <v/>
      </c>
      <c r="BU41" s="9">
        <f>IF(6&lt;=$G41, ROUND(BT41*$Q41, 2), "")</f>
        <v/>
      </c>
      <c r="BV41" s="9">
        <f>IF(6&lt;=$G41, $N41, "")</f>
        <v/>
      </c>
      <c r="BW41" s="9">
        <f>IF(6&lt;=$G41, BV41-BU41, "")</f>
        <v/>
      </c>
      <c r="BX41" s="9">
        <f>IF(6&lt;=$G41, BT41-BW41, "")</f>
        <v/>
      </c>
      <c r="BY41" s="9">
        <f>IF(6&lt;=$G41, ROUND(BQ41*$Q41, 2), "")</f>
        <v/>
      </c>
      <c r="BZ41" s="9">
        <f>IF(6&lt;=$G41, BQ41+BY41, "")</f>
        <v/>
      </c>
      <c r="CA41" s="9">
        <f>IF(6&lt;=$G41, BU41+BY41, "")</f>
        <v/>
      </c>
      <c r="CB41" s="9">
        <f>IF(6&lt;=$G41, ($G41-6)*$N41, "")</f>
        <v/>
      </c>
      <c r="CC41" s="9">
        <f>IF(7&lt;=$G41, BX41, "")</f>
        <v/>
      </c>
      <c r="CD41" s="9">
        <f>IF(7&lt;=$G41, ROUND(CC41*$Q41, 2), "")</f>
        <v/>
      </c>
      <c r="CE41" s="9">
        <f>IF(7&lt;=$G41, $N41, "")</f>
        <v/>
      </c>
      <c r="CF41" s="9">
        <f>IF(7&lt;=$G41, CE41-CD41, "")</f>
        <v/>
      </c>
      <c r="CG41" s="9">
        <f>IF(7&lt;=$G41, CC41-CF41, "")</f>
        <v/>
      </c>
      <c r="CH41" s="9">
        <f>IF(7&lt;=$G41, ROUND(BZ41*$Q41, 2), "")</f>
        <v/>
      </c>
      <c r="CI41" s="9">
        <f>IF(7&lt;=$G41, BZ41+CH41, "")</f>
        <v/>
      </c>
      <c r="CJ41" s="9">
        <f>IF(7&lt;=$G41, CD41+CH41, "")</f>
        <v/>
      </c>
      <c r="CK41" s="9">
        <f>IF(7&lt;=$G41, ($G41-7)*$N41, "")</f>
        <v/>
      </c>
      <c r="CL41" s="9">
        <f>IF(8&lt;=$G41, CG41, "")</f>
        <v/>
      </c>
      <c r="CM41" s="9">
        <f>IF(8&lt;=$G41, ROUND(CL41*$Q41, 2), "")</f>
        <v/>
      </c>
      <c r="CN41" s="9">
        <f>IF(8&lt;=$G41, $N41, "")</f>
        <v/>
      </c>
      <c r="CO41" s="9">
        <f>IF(8&lt;=$G41, CN41-CM41, "")</f>
        <v/>
      </c>
      <c r="CP41" s="9">
        <f>IF(8&lt;=$G41, CL41-CO41, "")</f>
        <v/>
      </c>
      <c r="CQ41" s="9">
        <f>IF(8&lt;=$G41, ROUND(CI41*$Q41, 2), "")</f>
        <v/>
      </c>
      <c r="CR41" s="9">
        <f>IF(8&lt;=$G41, CI41+CQ41, "")</f>
        <v/>
      </c>
      <c r="CS41" s="9">
        <f>IF(8&lt;=$G41, CM41+CQ41, "")</f>
        <v/>
      </c>
      <c r="CT41" s="9">
        <f>IF(8&lt;=$G41, ($G41-8)*$N41, "")</f>
        <v/>
      </c>
      <c r="CU41" s="9">
        <f>IF(9&lt;=$G41, CP41, "")</f>
        <v/>
      </c>
      <c r="CV41" s="9">
        <f>IF(9&lt;=$G41, ROUND(CU41*$Q41, 2), "")</f>
        <v/>
      </c>
      <c r="CW41" s="9">
        <f>IF(9&lt;=$G41, $N41, "")</f>
        <v/>
      </c>
      <c r="CX41" s="9">
        <f>IF(9&lt;=$G41, CW41-CV41, "")</f>
        <v/>
      </c>
      <c r="CY41" s="9">
        <f>IF(9&lt;=$G41, CU41-CX41, "")</f>
        <v/>
      </c>
      <c r="CZ41" s="9">
        <f>IF(9&lt;=$G41, ROUND(CR41*$Q41, 2), "")</f>
        <v/>
      </c>
      <c r="DA41" s="9">
        <f>IF(9&lt;=$G41, CR41+CZ41, "")</f>
        <v/>
      </c>
      <c r="DB41" s="9">
        <f>IF(9&lt;=$G41, CV41+CZ41, "")</f>
        <v/>
      </c>
      <c r="DC41" s="9">
        <f>IF(9&lt;=$G41, ($G41-9)*$N41, "")</f>
        <v/>
      </c>
      <c r="DD41" s="9">
        <f>IF(10&lt;=$G41, CY41, "")</f>
        <v/>
      </c>
      <c r="DE41" s="9">
        <f>IF(10&lt;=$G41, ROUND(DD41*$Q41, 2), "")</f>
        <v/>
      </c>
      <c r="DF41" s="9">
        <f>IF(10&lt;=$G41, $N41, "")</f>
        <v/>
      </c>
      <c r="DG41" s="9">
        <f>IF(10&lt;=$G41, DF41-DE41, "")</f>
        <v/>
      </c>
      <c r="DH41" s="9">
        <f>IF(10&lt;=$G41, DD41-DG41, "")</f>
        <v/>
      </c>
      <c r="DI41" s="9">
        <f>IF(10&lt;=$G41, ROUND(DA41*$Q41, 2), "")</f>
        <v/>
      </c>
      <c r="DJ41" s="9">
        <f>IF(10&lt;=$G41, DA41+DI41, "")</f>
        <v/>
      </c>
      <c r="DK41" s="9">
        <f>IF(10&lt;=$G41, DE41+DI41, "")</f>
        <v/>
      </c>
      <c r="DL41" s="9">
        <f>IF(10&lt;=$G41, ($G41-10)*$N41, "")</f>
        <v/>
      </c>
      <c r="DM41" s="9">
        <f>IF(11&lt;=$G41, DH41, "")</f>
        <v/>
      </c>
      <c r="DN41" s="9">
        <f>IF(11&lt;=$G41, ROUND(DM41*$Q41, 2), "")</f>
        <v/>
      </c>
      <c r="DO41" s="9">
        <f>IF(11&lt;=$G41, $N41, "")</f>
        <v/>
      </c>
      <c r="DP41" s="9">
        <f>IF(11&lt;=$G41, DO41-DN41, "")</f>
        <v/>
      </c>
      <c r="DQ41" s="9">
        <f>IF(11&lt;=$G41, DM41-DP41, "")</f>
        <v/>
      </c>
      <c r="DR41" s="9">
        <f>IF(11&lt;=$G41, ROUND(DJ41*$Q41, 2), "")</f>
        <v/>
      </c>
      <c r="DS41" s="9">
        <f>IF(11&lt;=$G41, DJ41+DR41, "")</f>
        <v/>
      </c>
      <c r="DT41" s="9">
        <f>IF(11&lt;=$G41, DN41+DR41, "")</f>
        <v/>
      </c>
      <c r="DU41" s="9">
        <f>IF(11&lt;=$G41, ($G41-11)*$N41, "")</f>
        <v/>
      </c>
      <c r="DV41" s="9">
        <f>IF(12&lt;=$G41, DQ41, "")</f>
        <v/>
      </c>
      <c r="DW41" s="9">
        <f>IF(12&lt;=$G41, ROUND(DV41*$Q41, 2), "")</f>
        <v/>
      </c>
      <c r="DX41" s="9">
        <f>IF(12&lt;=$G41, $N41, "")</f>
        <v/>
      </c>
      <c r="DY41" s="9">
        <f>IF(12&lt;=$G41, DX41-DW41, "")</f>
        <v/>
      </c>
      <c r="DZ41" s="9">
        <f>IF(12&lt;=$G41, DV41-DY41, "")</f>
        <v/>
      </c>
      <c r="EA41" s="9">
        <f>IF(12&lt;=$G41, ROUND(DS41*$Q41, 2), "")</f>
        <v/>
      </c>
      <c r="EB41" s="9">
        <f>IF(12&lt;=$G41, DS41+EA41, "")</f>
        <v/>
      </c>
      <c r="EC41" s="9">
        <f>IF(12&lt;=$G41, DW41+EA41, "")</f>
        <v/>
      </c>
      <c r="ED41" s="9">
        <f>IF(12&lt;=$G41, ($G41-12)*$N41, "")</f>
        <v/>
      </c>
      <c r="EE41" s="9">
        <f>IF(13&lt;=$G41, DZ41, "")</f>
        <v/>
      </c>
      <c r="EF41" s="9">
        <f>IF(13&lt;=$G41, ROUND(EE41*$Q41, 2), "")</f>
        <v/>
      </c>
      <c r="EG41" s="9">
        <f>IF(13&lt;=$G41, $N41, "")</f>
        <v/>
      </c>
      <c r="EH41" s="9">
        <f>IF(13&lt;=$G41, EG41-EF41, "")</f>
        <v/>
      </c>
      <c r="EI41" s="9">
        <f>IF(13&lt;=$G41, EE41-EH41, "")</f>
        <v/>
      </c>
      <c r="EJ41" s="9">
        <f>IF(13&lt;=$G41, ROUND(EB41*$Q41, 2), "")</f>
        <v/>
      </c>
      <c r="EK41" s="9">
        <f>IF(13&lt;=$G41, EB41+EJ41, "")</f>
        <v/>
      </c>
      <c r="EL41" s="9">
        <f>IF(13&lt;=$G41, EF41+EJ41, "")</f>
        <v/>
      </c>
      <c r="EM41" s="9">
        <f>IF(13&lt;=$G41, ($G41-13)*$N41, "")</f>
        <v/>
      </c>
      <c r="EN41" s="9">
        <f>IF(14&lt;=$G41, EI41, "")</f>
        <v/>
      </c>
      <c r="EO41" s="9">
        <f>IF(14&lt;=$G41, ROUND(EN41*$Q41, 2), "")</f>
        <v/>
      </c>
      <c r="EP41" s="9">
        <f>IF(14&lt;=$G41, $N41, "")</f>
        <v/>
      </c>
      <c r="EQ41" s="9">
        <f>IF(14&lt;=$G41, EP41-EO41, "")</f>
        <v/>
      </c>
      <c r="ER41" s="9">
        <f>IF(14&lt;=$G41, EN41-EQ41, "")</f>
        <v/>
      </c>
      <c r="ES41" s="9">
        <f>IF(14&lt;=$G41, ROUND(EK41*$Q41, 2), "")</f>
        <v/>
      </c>
      <c r="ET41" s="9">
        <f>IF(14&lt;=$G41, EK41+ES41, "")</f>
        <v/>
      </c>
      <c r="EU41" s="9">
        <f>IF(14&lt;=$G41, EO41+ES41, "")</f>
        <v/>
      </c>
      <c r="EV41" s="9">
        <f>IF(14&lt;=$G41, ($G41-14)*$N41, "")</f>
        <v/>
      </c>
      <c r="EW41" s="9">
        <f>IF(15&lt;=$G41, ER41, "")</f>
        <v/>
      </c>
      <c r="EX41" s="9">
        <f>IF(15&lt;=$G41, ROUND(EW41*$Q41, 2), "")</f>
        <v/>
      </c>
      <c r="EY41" s="9">
        <f>IF(15&lt;=$G41, $N41, "")</f>
        <v/>
      </c>
      <c r="EZ41" s="9">
        <f>IF(15&lt;=$G41, EY41-EX41, "")</f>
        <v/>
      </c>
      <c r="FA41" s="9">
        <f>IF(15&lt;=$G41, EW41-EZ41, "")</f>
        <v/>
      </c>
      <c r="FB41" s="9">
        <f>IF(15&lt;=$G41, ROUND(ET41*$Q41, 2), "")</f>
        <v/>
      </c>
      <c r="FC41" s="9">
        <f>IF(15&lt;=$G41, ET41+FB41, "")</f>
        <v/>
      </c>
      <c r="FD41" s="9">
        <f>IF(15&lt;=$G41, EX41+FB41, "")</f>
        <v/>
      </c>
      <c r="FE41" s="9">
        <f>IF(15&lt;=$G41, ($G41-15)*$N41, "")</f>
        <v/>
      </c>
      <c r="FF41" s="9">
        <f>IF(16&lt;=$G41, FA41, "")</f>
        <v/>
      </c>
      <c r="FG41" s="9">
        <f>IF(16&lt;=$G41, ROUND(FF41*$Q41, 2), "")</f>
        <v/>
      </c>
      <c r="FH41" s="9">
        <f>IF(16&lt;=$G41, $N41, "")</f>
        <v/>
      </c>
      <c r="FI41" s="9">
        <f>IF(16&lt;=$G41, FH41-FG41, "")</f>
        <v/>
      </c>
      <c r="FJ41" s="9">
        <f>IF(16&lt;=$G41, FF41-FI41, "")</f>
        <v/>
      </c>
      <c r="FK41" s="9">
        <f>IF(16&lt;=$G41, ROUND(FC41*$Q41, 2), "")</f>
        <v/>
      </c>
      <c r="FL41" s="9">
        <f>IF(16&lt;=$G41, FC41+FK41, "")</f>
        <v/>
      </c>
      <c r="FM41" s="9">
        <f>IF(16&lt;=$G41, FG41+FK41, "")</f>
        <v/>
      </c>
      <c r="FN41" s="9">
        <f>IF(16&lt;=$G41, ($G41-16)*$N41, "")</f>
        <v/>
      </c>
      <c r="FO41" s="9">
        <f>IF(17&lt;=$G41, FJ41, "")</f>
        <v/>
      </c>
      <c r="FP41" s="9">
        <f>IF(17&lt;=$G41, ROUND(FO41*$Q41, 2), "")</f>
        <v/>
      </c>
      <c r="FQ41" s="9">
        <f>IF(17&lt;=$G41, $N41, "")</f>
        <v/>
      </c>
      <c r="FR41" s="9">
        <f>IF(17&lt;=$G41, FQ41-FP41, "")</f>
        <v/>
      </c>
      <c r="FS41" s="9">
        <f>IF(17&lt;=$G41, FO41-FR41, "")</f>
        <v/>
      </c>
      <c r="FT41" s="9">
        <f>IF(17&lt;=$G41, ROUND(FL41*$Q41, 2), "")</f>
        <v/>
      </c>
      <c r="FU41" s="9">
        <f>IF(17&lt;=$G41, FL41+FT41, "")</f>
        <v/>
      </c>
      <c r="FV41" s="9">
        <f>IF(17&lt;=$G41, FP41+FT41, "")</f>
        <v/>
      </c>
      <c r="FW41" s="9">
        <f>IF(17&lt;=$G41, ($G41-17)*$N41, "")</f>
        <v/>
      </c>
      <c r="FX41" s="9">
        <f>IF(18&lt;=$G41, FS41, "")</f>
        <v/>
      </c>
      <c r="FY41" s="9">
        <f>IF(18&lt;=$G41, ROUND(FX41*$Q41, 2), "")</f>
        <v/>
      </c>
      <c r="FZ41" s="9">
        <f>IF(18&lt;=$G41, $N41, "")</f>
        <v/>
      </c>
      <c r="GA41" s="9">
        <f>IF(18&lt;=$G41, FZ41-FY41, "")</f>
        <v/>
      </c>
      <c r="GB41" s="9">
        <f>IF(18&lt;=$G41, FX41-GA41, "")</f>
        <v/>
      </c>
      <c r="GC41" s="9">
        <f>IF(18&lt;=$G41, ROUND(FU41*$Q41, 2), "")</f>
        <v/>
      </c>
      <c r="GD41" s="9">
        <f>IF(18&lt;=$G41, FU41+GC41, "")</f>
        <v/>
      </c>
      <c r="GE41" s="9">
        <f>IF(18&lt;=$G41, FY41+GC41, "")</f>
        <v/>
      </c>
      <c r="GF41" s="9">
        <f>IF(18&lt;=$G41, ($G41-18)*$N41, "")</f>
        <v/>
      </c>
      <c r="GG41" s="9">
        <f>IF(19&lt;=$G41, GB41, "")</f>
        <v/>
      </c>
      <c r="GH41" s="9">
        <f>IF(19&lt;=$G41, ROUND(GG41*$Q41, 2), "")</f>
        <v/>
      </c>
      <c r="GI41" s="9">
        <f>IF(19&lt;=$G41, $N41, "")</f>
        <v/>
      </c>
      <c r="GJ41" s="9">
        <f>IF(19&lt;=$G41, GI41-GH41, "")</f>
        <v/>
      </c>
      <c r="GK41" s="9">
        <f>IF(19&lt;=$G41, GG41-GJ41, "")</f>
        <v/>
      </c>
      <c r="GL41" s="9">
        <f>IF(19&lt;=$G41, ROUND(GD41*$Q41, 2), "")</f>
        <v/>
      </c>
      <c r="GM41" s="9">
        <f>IF(19&lt;=$G41, GD41+GL41, "")</f>
        <v/>
      </c>
      <c r="GN41" s="9">
        <f>IF(19&lt;=$G41, GH41+GL41, "")</f>
        <v/>
      </c>
      <c r="GO41" s="9">
        <f>IF(19&lt;=$G41, ($G41-19)*$N41, "")</f>
        <v/>
      </c>
      <c r="GP41" s="9">
        <f>IF(20&lt;=$G41, GK41, "")</f>
        <v/>
      </c>
      <c r="GQ41" s="9">
        <f>IF(20&lt;=$G41, ROUND(GP41*$Q41, 2), "")</f>
        <v/>
      </c>
      <c r="GR41" s="9">
        <f>IF(20&lt;=$G41, $N41, "")</f>
        <v/>
      </c>
      <c r="GS41" s="9">
        <f>IF(20&lt;=$G41, GR41-GQ41, "")</f>
        <v/>
      </c>
      <c r="GT41" s="9">
        <f>IF(20&lt;=$G41, GP41-GS41, "")</f>
        <v/>
      </c>
      <c r="GU41" s="9">
        <f>IF(20&lt;=$G41, ROUND(GM41*$Q41, 2), "")</f>
        <v/>
      </c>
      <c r="GV41" s="9">
        <f>IF(20&lt;=$G41, GM41+GU41, "")</f>
        <v/>
      </c>
      <c r="GW41" s="9">
        <f>IF(20&lt;=$G41, GQ41+GU41, "")</f>
        <v/>
      </c>
      <c r="GX41" s="9">
        <f>IF(20&lt;=$G41, ($G41-20)*$N41, "")</f>
        <v/>
      </c>
      <c r="GY41" s="9">
        <f>IF(21&lt;=$G41, GT41, "")</f>
        <v/>
      </c>
      <c r="GZ41" s="9">
        <f>IF(21&lt;=$G41, ROUND(GY41*$Q41, 2), "")</f>
        <v/>
      </c>
      <c r="HA41" s="9">
        <f>IF(21&lt;=$G41, $N41, "")</f>
        <v/>
      </c>
      <c r="HB41" s="9">
        <f>IF(21&lt;=$G41, HA41-GZ41, "")</f>
        <v/>
      </c>
      <c r="HC41" s="9">
        <f>IF(21&lt;=$G41, GY41-HB41, "")</f>
        <v/>
      </c>
      <c r="HD41" s="9">
        <f>IF(21&lt;=$G41, ROUND(GV41*$Q41, 2), "")</f>
        <v/>
      </c>
      <c r="HE41" s="9">
        <f>IF(21&lt;=$G41, GV41+HD41, "")</f>
        <v/>
      </c>
      <c r="HF41" s="9">
        <f>IF(21&lt;=$G41, GZ41+HD41, "")</f>
        <v/>
      </c>
      <c r="HG41" s="9">
        <f>IF(21&lt;=$G41, ($G41-21)*$N41, "")</f>
        <v/>
      </c>
      <c r="HH41" s="9">
        <f>IF(22&lt;=$G41, HC41, "")</f>
        <v/>
      </c>
      <c r="HI41" s="9">
        <f>IF(22&lt;=$G41, ROUND(HH41*$Q41, 2), "")</f>
        <v/>
      </c>
      <c r="HJ41" s="9">
        <f>IF(22&lt;=$G41, $N41, "")</f>
        <v/>
      </c>
      <c r="HK41" s="9">
        <f>IF(22&lt;=$G41, HJ41-HI41, "")</f>
        <v/>
      </c>
      <c r="HL41" s="9">
        <f>IF(22&lt;=$G41, HH41-HK41, "")</f>
        <v/>
      </c>
      <c r="HM41" s="9">
        <f>IF(22&lt;=$G41, ROUND(HE41*$Q41, 2), "")</f>
        <v/>
      </c>
      <c r="HN41" s="9">
        <f>IF(22&lt;=$G41, HE41+HM41, "")</f>
        <v/>
      </c>
      <c r="HO41" s="9">
        <f>IF(22&lt;=$G41, HI41+HM41, "")</f>
        <v/>
      </c>
      <c r="HP41" s="9">
        <f>IF(22&lt;=$G41, ($G41-22)*$N41, "")</f>
        <v/>
      </c>
      <c r="HQ41" s="9">
        <f>IF(23&lt;=$G41, HL41, "")</f>
        <v/>
      </c>
      <c r="HR41" s="9">
        <f>IF(23&lt;=$G41, ROUND(HQ41*$Q41, 2), "")</f>
        <v/>
      </c>
      <c r="HS41" s="9">
        <f>IF(23&lt;=$G41, $N41, "")</f>
        <v/>
      </c>
      <c r="HT41" s="9">
        <f>IF(23&lt;=$G41, HS41-HR41, "")</f>
        <v/>
      </c>
      <c r="HU41" s="9">
        <f>IF(23&lt;=$G41, HQ41-HT41, "")</f>
        <v/>
      </c>
      <c r="HV41" s="9">
        <f>IF(23&lt;=$G41, ROUND(HN41*$Q41, 2), "")</f>
        <v/>
      </c>
      <c r="HW41" s="9">
        <f>IF(23&lt;=$G41, HN41+HV41, "")</f>
        <v/>
      </c>
      <c r="HX41" s="9">
        <f>IF(23&lt;=$G41, HR41+HV41, "")</f>
        <v/>
      </c>
      <c r="HY41" s="9">
        <f>IF(23&lt;=$G41, ($G41-23)*$N41, "")</f>
        <v/>
      </c>
      <c r="HZ41" s="9">
        <f>IF(24&lt;=$G41, HU41, "")</f>
        <v/>
      </c>
      <c r="IA41" s="9">
        <f>IF(24&lt;=$G41, ROUND(HZ41*$Q41, 2), "")</f>
        <v/>
      </c>
      <c r="IB41" s="9">
        <f>IF(24&lt;=$G41, $N41, "")</f>
        <v/>
      </c>
      <c r="IC41" s="9">
        <f>IF(24&lt;=$G41, IB41-IA41, "")</f>
        <v/>
      </c>
      <c r="ID41" s="9">
        <f>IF(24&lt;=$G41, HZ41-IC41, "")</f>
        <v/>
      </c>
      <c r="IE41" s="9">
        <f>IF(24&lt;=$G41, ROUND(HW41*$Q41, 2), "")</f>
        <v/>
      </c>
      <c r="IF41" s="9">
        <f>IF(24&lt;=$G41, HW41+IE41, "")</f>
        <v/>
      </c>
      <c r="IG41" s="9">
        <f>IF(24&lt;=$G41, IA41+IE41, "")</f>
        <v/>
      </c>
      <c r="IH41" s="9">
        <f>IF(24&lt;=$G41, ($G41-24)*$N41, "")</f>
        <v/>
      </c>
      <c r="II41" s="9">
        <f>IF(25&lt;=$G41, ID41, "")</f>
        <v/>
      </c>
      <c r="IJ41" s="9">
        <f>IF(25&lt;=$G41, ROUND(II41*$Q41, 2), "")</f>
        <v/>
      </c>
      <c r="IK41" s="9">
        <f>IF(25&lt;=$G41, $N41, "")</f>
        <v/>
      </c>
      <c r="IL41" s="9">
        <f>IF(25&lt;=$G41, IK41-IJ41, "")</f>
        <v/>
      </c>
      <c r="IM41" s="9">
        <f>IF(25&lt;=$G41, II41-IL41, "")</f>
        <v/>
      </c>
      <c r="IN41" s="9">
        <f>IF(25&lt;=$G41, ROUND(IF41*$Q41, 2), "")</f>
        <v/>
      </c>
      <c r="IO41" s="9">
        <f>IF(25&lt;=$G41, IF41+IN41, "")</f>
        <v/>
      </c>
      <c r="IP41" s="9">
        <f>IF(25&lt;=$G41, IJ41+IN41, "")</f>
        <v/>
      </c>
      <c r="IQ41" s="9">
        <f>IF(25&lt;=$G41, ($G41-25)*$N41, "")</f>
        <v/>
      </c>
      <c r="IR41" s="9">
        <f>IF(26&lt;=$G41, IM41, "")</f>
        <v/>
      </c>
      <c r="IS41" s="9">
        <f>IF(26&lt;=$G41, ROUND(IR41*$Q41, 2), "")</f>
        <v/>
      </c>
      <c r="IT41" s="9">
        <f>IF(26&lt;=$G41, $N41, "")</f>
        <v/>
      </c>
      <c r="IU41" s="9">
        <f>IF(26&lt;=$G41, IT41-IS41, "")</f>
        <v/>
      </c>
      <c r="IV41" s="9">
        <f>IF(26&lt;=$G41, IR41-IU41, "")</f>
        <v/>
      </c>
      <c r="IW41" s="9">
        <f>IF(26&lt;=$G41, ROUND(IO41*$Q41, 2), "")</f>
        <v/>
      </c>
      <c r="IX41" s="9">
        <f>IF(26&lt;=$G41, IO41+IW41, "")</f>
        <v/>
      </c>
      <c r="IY41" s="9">
        <f>IF(26&lt;=$G41, IS41+IW41, "")</f>
        <v/>
      </c>
      <c r="IZ41" s="9">
        <f>IF(26&lt;=$G41, ($G41-26)*$N41, "")</f>
        <v/>
      </c>
      <c r="JA41" s="9">
        <f>IF(27&lt;=$G41, IV41, "")</f>
        <v/>
      </c>
      <c r="JB41" s="9">
        <f>IF(27&lt;=$G41, ROUND(JA41*$Q41, 2), "")</f>
        <v/>
      </c>
      <c r="JC41" s="9">
        <f>IF(27&lt;=$G41, $N41, "")</f>
        <v/>
      </c>
      <c r="JD41" s="9">
        <f>IF(27&lt;=$G41, JC41-JB41, "")</f>
        <v/>
      </c>
      <c r="JE41" s="9">
        <f>IF(27&lt;=$G41, JA41-JD41, "")</f>
        <v/>
      </c>
      <c r="JF41" s="9">
        <f>IF(27&lt;=$G41, ROUND(IX41*$Q41, 2), "")</f>
        <v/>
      </c>
      <c r="JG41" s="9">
        <f>IF(27&lt;=$G41, IX41+JF41, "")</f>
        <v/>
      </c>
      <c r="JH41" s="9">
        <f>IF(27&lt;=$G41, JB41+JF41, "")</f>
        <v/>
      </c>
      <c r="JI41" s="9">
        <f>IF(27&lt;=$G41, ($G41-27)*$N41, "")</f>
        <v/>
      </c>
      <c r="JJ41" s="9">
        <f>IF(28&lt;=$G41, JE41, "")</f>
        <v/>
      </c>
      <c r="JK41" s="9">
        <f>IF(28&lt;=$G41, ROUND(JJ41*$Q41, 2), "")</f>
        <v/>
      </c>
      <c r="JL41" s="9">
        <f>IF(28&lt;=$G41, $N41, "")</f>
        <v/>
      </c>
      <c r="JM41" s="9">
        <f>IF(28&lt;=$G41, JL41-JK41, "")</f>
        <v/>
      </c>
      <c r="JN41" s="9">
        <f>IF(28&lt;=$G41, JJ41-JM41, "")</f>
        <v/>
      </c>
      <c r="JO41" s="9">
        <f>IF(28&lt;=$G41, ROUND(JG41*$Q41, 2), "")</f>
        <v/>
      </c>
      <c r="JP41" s="9">
        <f>IF(28&lt;=$G41, JG41+JO41, "")</f>
        <v/>
      </c>
      <c r="JQ41" s="9">
        <f>IF(28&lt;=$G41, JK41+JO41, "")</f>
        <v/>
      </c>
      <c r="JR41" s="9">
        <f>IF(28&lt;=$G41, ($G41-28)*$N41, "")</f>
        <v/>
      </c>
      <c r="JS41" s="9">
        <f>IF(29&lt;=$G41, JN41, "")</f>
        <v/>
      </c>
      <c r="JT41" s="9">
        <f>IF(29&lt;=$G41, ROUND(JS41*$Q41, 2), "")</f>
        <v/>
      </c>
      <c r="JU41" s="9">
        <f>IF(29&lt;=$G41, $N41, "")</f>
        <v/>
      </c>
      <c r="JV41" s="9">
        <f>IF(29&lt;=$G41, JU41-JT41, "")</f>
        <v/>
      </c>
      <c r="JW41" s="9">
        <f>IF(29&lt;=$G41, JS41-JV41, "")</f>
        <v/>
      </c>
      <c r="JX41" s="9">
        <f>IF(29&lt;=$G41, ROUND(JP41*$Q41, 2), "")</f>
        <v/>
      </c>
      <c r="JY41" s="9">
        <f>IF(29&lt;=$G41, JP41+JX41, "")</f>
        <v/>
      </c>
      <c r="JZ41" s="9">
        <f>IF(29&lt;=$G41, JT41+JX41, "")</f>
        <v/>
      </c>
      <c r="KA41" s="9">
        <f>IF(29&lt;=$G41, ($G41-29)*$N41, "")</f>
        <v/>
      </c>
      <c r="KB41" s="9">
        <f>IF(30&lt;=$G41, JW41, "")</f>
        <v/>
      </c>
      <c r="KC41" s="9">
        <f>IF(30&lt;=$G41, ROUND(KB41*$Q41, 2), "")</f>
        <v/>
      </c>
      <c r="KD41" s="9">
        <f>IF(30&lt;=$G41, $N41, "")</f>
        <v/>
      </c>
      <c r="KE41" s="9">
        <f>IF(30&lt;=$G41, KD41-KC41, "")</f>
        <v/>
      </c>
      <c r="KF41" s="9">
        <f>IF(30&lt;=$G41, KB41-KE41, "")</f>
        <v/>
      </c>
      <c r="KG41" s="9">
        <f>IF(30&lt;=$G41, ROUND(JY41*$Q41, 2), "")</f>
        <v/>
      </c>
      <c r="KH41" s="9">
        <f>IF(30&lt;=$G41, JY41+KG41, "")</f>
        <v/>
      </c>
      <c r="KI41" s="9">
        <f>IF(30&lt;=$G41, KC41+KG41, "")</f>
        <v/>
      </c>
      <c r="KJ41" s="9">
        <f>IF(30&lt;=$G41, ($G41-30)*$N41, "")</f>
        <v/>
      </c>
      <c r="KK41" s="9">
        <f>IF(31&lt;=$G41, KF41, "")</f>
        <v/>
      </c>
      <c r="KL41" s="9">
        <f>IF(31&lt;=$G41, ROUND(KK41*$Q41, 2), "")</f>
        <v/>
      </c>
      <c r="KM41" s="9">
        <f>IF(31&lt;=$G41, $N41, "")</f>
        <v/>
      </c>
      <c r="KN41" s="9">
        <f>IF(31&lt;=$G41, KM41-KL41, "")</f>
        <v/>
      </c>
      <c r="KO41" s="9">
        <f>IF(31&lt;=$G41, KK41-KN41, "")</f>
        <v/>
      </c>
      <c r="KP41" s="9">
        <f>IF(31&lt;=$G41, ROUND(KH41*$Q41, 2), "")</f>
        <v/>
      </c>
      <c r="KQ41" s="9">
        <f>IF(31&lt;=$G41, KH41+KP41, "")</f>
        <v/>
      </c>
      <c r="KR41" s="9">
        <f>IF(31&lt;=$G41, KL41+KP41, "")</f>
        <v/>
      </c>
      <c r="KS41" s="9">
        <f>IF(31&lt;=$G41, ($G41-31)*$N41, "")</f>
        <v/>
      </c>
      <c r="KT41" s="9">
        <f>IF(32&lt;=$G41, KO41, "")</f>
        <v/>
      </c>
      <c r="KU41" s="9">
        <f>IF(32&lt;=$G41, ROUND(KT41*$Q41, 2), "")</f>
        <v/>
      </c>
      <c r="KV41" s="9">
        <f>IF(32&lt;=$G41, $N41, "")</f>
        <v/>
      </c>
      <c r="KW41" s="9">
        <f>IF(32&lt;=$G41, KV41-KU41, "")</f>
        <v/>
      </c>
      <c r="KX41" s="9">
        <f>IF(32&lt;=$G41, KT41-KW41, "")</f>
        <v/>
      </c>
      <c r="KY41" s="9">
        <f>IF(32&lt;=$G41, ROUND(KQ41*$Q41, 2), "")</f>
        <v/>
      </c>
      <c r="KZ41" s="9">
        <f>IF(32&lt;=$G41, KQ41+KY41, "")</f>
        <v/>
      </c>
      <c r="LA41" s="9">
        <f>IF(32&lt;=$G41, KU41+KY41, "")</f>
        <v/>
      </c>
      <c r="LB41" s="9">
        <f>IF(32&lt;=$G41, ($G41-32)*$N41, "")</f>
        <v/>
      </c>
      <c r="LC41" s="9">
        <f>IF(33&lt;=$G41, KX41, "")</f>
        <v/>
      </c>
      <c r="LD41" s="9">
        <f>IF(33&lt;=$G41, ROUND(LC41*$Q41, 2), "")</f>
        <v/>
      </c>
      <c r="LE41" s="9">
        <f>IF(33&lt;=$G41, $N41, "")</f>
        <v/>
      </c>
      <c r="LF41" s="9">
        <f>IF(33&lt;=$G41, LE41-LD41, "")</f>
        <v/>
      </c>
      <c r="LG41" s="9">
        <f>IF(33&lt;=$G41, LC41-LF41, "")</f>
        <v/>
      </c>
      <c r="LH41" s="9">
        <f>IF(33&lt;=$G41, ROUND(KZ41*$Q41, 2), "")</f>
        <v/>
      </c>
      <c r="LI41" s="9">
        <f>IF(33&lt;=$G41, KZ41+LH41, "")</f>
        <v/>
      </c>
      <c r="LJ41" s="9">
        <f>IF(33&lt;=$G41, LD41+LH41, "")</f>
        <v/>
      </c>
      <c r="LK41" s="9">
        <f>IF(33&lt;=$G41, ($G41-33)*$N41, "")</f>
        <v/>
      </c>
      <c r="LL41" s="9">
        <f>IF(34&lt;=$G41, LG41, "")</f>
        <v/>
      </c>
      <c r="LM41" s="9">
        <f>IF(34&lt;=$G41, ROUND(LL41*$Q41, 2), "")</f>
        <v/>
      </c>
      <c r="LN41" s="9">
        <f>IF(34&lt;=$G41, $N41, "")</f>
        <v/>
      </c>
      <c r="LO41" s="9">
        <f>IF(34&lt;=$G41, LN41-LM41, "")</f>
        <v/>
      </c>
      <c r="LP41" s="9">
        <f>IF(34&lt;=$G41, LL41-LO41, "")</f>
        <v/>
      </c>
      <c r="LQ41" s="9">
        <f>IF(34&lt;=$G41, ROUND(LI41*$Q41, 2), "")</f>
        <v/>
      </c>
      <c r="LR41" s="9">
        <f>IF(34&lt;=$G41, LI41+LQ41, "")</f>
        <v/>
      </c>
      <c r="LS41" s="9">
        <f>IF(34&lt;=$G41, LM41+LQ41, "")</f>
        <v/>
      </c>
      <c r="LT41" s="9">
        <f>IF(34&lt;=$G41, ($G41-34)*$N41, "")</f>
        <v/>
      </c>
      <c r="LU41" s="9">
        <f>IF(35&lt;=$G41, LP41, "")</f>
        <v/>
      </c>
      <c r="LV41" s="9">
        <f>IF(35&lt;=$G41, ROUND(LU41*$Q41, 2), "")</f>
        <v/>
      </c>
      <c r="LW41" s="9">
        <f>IF(35&lt;=$G41, $N41, "")</f>
        <v/>
      </c>
      <c r="LX41" s="9">
        <f>IF(35&lt;=$G41, LW41-LV41, "")</f>
        <v/>
      </c>
      <c r="LY41" s="9">
        <f>IF(35&lt;=$G41, LU41-LX41, "")</f>
        <v/>
      </c>
      <c r="LZ41" s="9">
        <f>IF(35&lt;=$G41, ROUND(LR41*$Q41, 2), "")</f>
        <v/>
      </c>
      <c r="MA41" s="9">
        <f>IF(35&lt;=$G41, LR41+LZ41, "")</f>
        <v/>
      </c>
      <c r="MB41" s="9">
        <f>IF(35&lt;=$G41, LV41+LZ41, "")</f>
        <v/>
      </c>
      <c r="MC41" s="9">
        <f>IF(35&lt;=$G41, ($G41-35)*$N41, "")</f>
        <v/>
      </c>
      <c r="MD41" s="9">
        <f>IF(36&lt;=$G41, LY41, "")</f>
        <v/>
      </c>
      <c r="ME41" s="9">
        <f>IF(36&lt;=$G41, ROUND(MD41*$Q41, 2), "")</f>
        <v/>
      </c>
      <c r="MF41" s="9">
        <f>IF(36&lt;=$G41, $N41, "")</f>
        <v/>
      </c>
      <c r="MG41" s="9">
        <f>IF(36&lt;=$G41, MF41-ME41, "")</f>
        <v/>
      </c>
      <c r="MH41" s="9">
        <f>IF(36&lt;=$G41, MD41-MG41, "")</f>
        <v/>
      </c>
      <c r="MI41" s="9">
        <f>IF(36&lt;=$G41, ROUND(MA41*$Q41, 2), "")</f>
        <v/>
      </c>
      <c r="MJ41" s="9">
        <f>IF(36&lt;=$G41, MA41+MI41, "")</f>
        <v/>
      </c>
      <c r="MK41" s="9">
        <f>IF(36&lt;=$G41, ME41+MI41, "")</f>
        <v/>
      </c>
      <c r="ML41" s="9">
        <f>IF(36&lt;=$G41, ($G41-36)*$N41, "")</f>
        <v/>
      </c>
      <c r="MM41" s="9">
        <f>IF(37&lt;=$G41, MH41, "")</f>
        <v/>
      </c>
      <c r="MN41" s="9">
        <f>IF(37&lt;=$G41, ROUND(MM41*$Q41, 2), "")</f>
        <v/>
      </c>
      <c r="MO41" s="9">
        <f>IF(37&lt;=$G41, $N41, "")</f>
        <v/>
      </c>
      <c r="MP41" s="9">
        <f>IF(37&lt;=$G41, MO41-MN41, "")</f>
        <v/>
      </c>
      <c r="MQ41" s="9">
        <f>IF(37&lt;=$G41, MM41-MP41, "")</f>
        <v/>
      </c>
      <c r="MR41" s="9">
        <f>IF(37&lt;=$G41, ROUND(MJ41*$Q41, 2), "")</f>
        <v/>
      </c>
      <c r="MS41" s="9">
        <f>IF(37&lt;=$G41, MJ41+MR41, "")</f>
        <v/>
      </c>
      <c r="MT41" s="9">
        <f>IF(37&lt;=$G41, MN41+MR41, "")</f>
        <v/>
      </c>
      <c r="MU41" s="9">
        <f>IF(37&lt;=$G41, ($G41-37)*$N41, "")</f>
        <v/>
      </c>
      <c r="MV41" s="9">
        <f>IF(38&lt;=$G41, MQ41, "")</f>
        <v/>
      </c>
      <c r="MW41" s="9">
        <f>IF(38&lt;=$G41, ROUND(MV41*$Q41, 2), "")</f>
        <v/>
      </c>
      <c r="MX41" s="9">
        <f>IF(38&lt;=$G41, $N41, "")</f>
        <v/>
      </c>
      <c r="MY41" s="9">
        <f>IF(38&lt;=$G41, MX41-MW41, "")</f>
        <v/>
      </c>
      <c r="MZ41" s="9">
        <f>IF(38&lt;=$G41, MV41-MY41, "")</f>
        <v/>
      </c>
      <c r="NA41" s="9">
        <f>IF(38&lt;=$G41, ROUND(MS41*$Q41, 2), "")</f>
        <v/>
      </c>
      <c r="NB41" s="9">
        <f>IF(38&lt;=$G41, MS41+NA41, "")</f>
        <v/>
      </c>
      <c r="NC41" s="9">
        <f>IF(38&lt;=$G41, MW41+NA41, "")</f>
        <v/>
      </c>
      <c r="ND41" s="9">
        <f>IF(38&lt;=$G41, ($G41-38)*$N41, "")</f>
        <v/>
      </c>
      <c r="NE41" s="9">
        <f>IF(39&lt;=$G41, MZ41, "")</f>
        <v/>
      </c>
      <c r="NF41" s="9">
        <f>IF(39&lt;=$G41, ROUND(NE41*$Q41, 2), "")</f>
        <v/>
      </c>
      <c r="NG41" s="9">
        <f>IF(39&lt;=$G41, $N41, "")</f>
        <v/>
      </c>
      <c r="NH41" s="9">
        <f>IF(39&lt;=$G41, NG41-NF41, "")</f>
        <v/>
      </c>
      <c r="NI41" s="9">
        <f>IF(39&lt;=$G41, NE41-NH41, "")</f>
        <v/>
      </c>
      <c r="NJ41" s="9">
        <f>IF(39&lt;=$G41, ROUND(NB41*$Q41, 2), "")</f>
        <v/>
      </c>
      <c r="NK41" s="9">
        <f>IF(39&lt;=$G41, NB41+NJ41, "")</f>
        <v/>
      </c>
      <c r="NL41" s="9">
        <f>IF(39&lt;=$G41, NF41+NJ41, "")</f>
        <v/>
      </c>
      <c r="NM41" s="9">
        <f>IF(39&lt;=$G41, ($G41-39)*$N41, "")</f>
        <v/>
      </c>
      <c r="NN41" s="9">
        <f>IF(40&lt;=$G41, NI41, "")</f>
        <v/>
      </c>
      <c r="NO41" s="9">
        <f>IF(40&lt;=$G41, ROUND(NN41*$Q41, 2), "")</f>
        <v/>
      </c>
      <c r="NP41" s="9">
        <f>IF(40&lt;=$G41, $N41, "")</f>
        <v/>
      </c>
      <c r="NQ41" s="9">
        <f>IF(40&lt;=$G41, NP41-NO41, "")</f>
        <v/>
      </c>
      <c r="NR41" s="9">
        <f>IF(40&lt;=$G41, NN41-NQ41, "")</f>
        <v/>
      </c>
      <c r="NS41" s="9">
        <f>IF(40&lt;=$G41, ROUND(NK41*$Q41, 2), "")</f>
        <v/>
      </c>
      <c r="NT41" s="9">
        <f>IF(40&lt;=$G41, NK41+NS41, "")</f>
        <v/>
      </c>
      <c r="NU41" s="9">
        <f>IF(40&lt;=$G41, NO41+NS41, "")</f>
        <v/>
      </c>
      <c r="NV41" s="9">
        <f>IF(40&lt;=$G41, ($G41-40)*$N41, "")</f>
        <v/>
      </c>
      <c r="NW41" s="9">
        <f>IF(41&lt;=$G41, NR41, "")</f>
        <v/>
      </c>
      <c r="NX41" s="9">
        <f>IF(41&lt;=$G41, ROUND(NW41*$Q41, 2), "")</f>
        <v/>
      </c>
      <c r="NY41" s="9">
        <f>IF(41&lt;=$G41, $N41, "")</f>
        <v/>
      </c>
      <c r="NZ41" s="9">
        <f>IF(41&lt;=$G41, NY41-NX41, "")</f>
        <v/>
      </c>
      <c r="OA41" s="9">
        <f>IF(41&lt;=$G41, NW41-NZ41, "")</f>
        <v/>
      </c>
      <c r="OB41" s="9">
        <f>IF(41&lt;=$G41, ROUND(NT41*$Q41, 2), "")</f>
        <v/>
      </c>
      <c r="OC41" s="9">
        <f>IF(41&lt;=$G41, NT41+OB41, "")</f>
        <v/>
      </c>
      <c r="OD41" s="9">
        <f>IF(41&lt;=$G41, NX41+OB41, "")</f>
        <v/>
      </c>
      <c r="OE41" s="9">
        <f>IF(41&lt;=$G41, ($G41-41)*$N41, "")</f>
        <v/>
      </c>
      <c r="OF41" s="9">
        <f>IF(42&lt;=$G41, OA41, "")</f>
        <v/>
      </c>
      <c r="OG41" s="9">
        <f>IF(42&lt;=$G41, ROUND(OF41*$Q41, 2), "")</f>
        <v/>
      </c>
      <c r="OH41" s="9">
        <f>IF(42&lt;=$G41, $N41, "")</f>
        <v/>
      </c>
      <c r="OI41" s="9">
        <f>IF(42&lt;=$G41, OH41-OG41, "")</f>
        <v/>
      </c>
      <c r="OJ41" s="9">
        <f>IF(42&lt;=$G41, OF41-OI41, "")</f>
        <v/>
      </c>
      <c r="OK41" s="9">
        <f>IF(42&lt;=$G41, ROUND(OC41*$Q41, 2), "")</f>
        <v/>
      </c>
      <c r="OL41" s="9">
        <f>IF(42&lt;=$G41, OC41+OK41, "")</f>
        <v/>
      </c>
      <c r="OM41" s="9">
        <f>IF(42&lt;=$G41, OG41+OK41, "")</f>
        <v/>
      </c>
      <c r="ON41" s="9">
        <f>IF(42&lt;=$G41, ($G41-42)*$N41, "")</f>
        <v/>
      </c>
      <c r="OO41" s="9">
        <f>IF(43&lt;=$G41, OJ41, "")</f>
        <v/>
      </c>
      <c r="OP41" s="9">
        <f>IF(43&lt;=$G41, ROUND(OO41*$Q41, 2), "")</f>
        <v/>
      </c>
      <c r="OQ41" s="9">
        <f>IF(43&lt;=$G41, $N41, "")</f>
        <v/>
      </c>
      <c r="OR41" s="9">
        <f>IF(43&lt;=$G41, OQ41-OP41, "")</f>
        <v/>
      </c>
      <c r="OS41" s="9">
        <f>IF(43&lt;=$G41, OO41-OR41, "")</f>
        <v/>
      </c>
      <c r="OT41" s="9">
        <f>IF(43&lt;=$G41, ROUND(OL41*$Q41, 2), "")</f>
        <v/>
      </c>
      <c r="OU41" s="9">
        <f>IF(43&lt;=$G41, OL41+OT41, "")</f>
        <v/>
      </c>
      <c r="OV41" s="9">
        <f>IF(43&lt;=$G41, OP41+OT41, "")</f>
        <v/>
      </c>
      <c r="OW41" s="9">
        <f>IF(43&lt;=$G41, ($G41-43)*$N41, "")</f>
        <v/>
      </c>
      <c r="OX41" s="9">
        <f>IF(44&lt;=$G41, OS41, "")</f>
        <v/>
      </c>
      <c r="OY41" s="9">
        <f>IF(44&lt;=$G41, ROUND(OX41*$Q41, 2), "")</f>
        <v/>
      </c>
      <c r="OZ41" s="9">
        <f>IF(44&lt;=$G41, $N41, "")</f>
        <v/>
      </c>
      <c r="PA41" s="9">
        <f>IF(44&lt;=$G41, OZ41-OY41, "")</f>
        <v/>
      </c>
      <c r="PB41" s="9">
        <f>IF(44&lt;=$G41, OX41-PA41, "")</f>
        <v/>
      </c>
      <c r="PC41" s="9">
        <f>IF(44&lt;=$G41, ROUND(OU41*$Q41, 2), "")</f>
        <v/>
      </c>
      <c r="PD41" s="9">
        <f>IF(44&lt;=$G41, OU41+PC41, "")</f>
        <v/>
      </c>
      <c r="PE41" s="9">
        <f>IF(44&lt;=$G41, OY41+PC41, "")</f>
        <v/>
      </c>
      <c r="PF41" s="9">
        <f>IF(44&lt;=$G41, ($G41-44)*$N41, "")</f>
        <v/>
      </c>
      <c r="PG41" s="9">
        <f>IF(45&lt;=$G41, PB41, "")</f>
        <v/>
      </c>
      <c r="PH41" s="9">
        <f>IF(45&lt;=$G41, ROUND(PG41*$Q41, 2), "")</f>
        <v/>
      </c>
      <c r="PI41" s="9">
        <f>IF(45&lt;=$G41, $N41, "")</f>
        <v/>
      </c>
      <c r="PJ41" s="9">
        <f>IF(45&lt;=$G41, PI41-PH41, "")</f>
        <v/>
      </c>
      <c r="PK41" s="9">
        <f>IF(45&lt;=$G41, PG41-PJ41, "")</f>
        <v/>
      </c>
      <c r="PL41" s="9">
        <f>IF(45&lt;=$G41, ROUND(PD41*$Q41, 2), "")</f>
        <v/>
      </c>
      <c r="PM41" s="9">
        <f>IF(45&lt;=$G41, PD41+PL41, "")</f>
        <v/>
      </c>
      <c r="PN41" s="9">
        <f>IF(45&lt;=$G41, PH41+PL41, "")</f>
        <v/>
      </c>
      <c r="PO41" s="9">
        <f>IF(45&lt;=$G41, ($G41-45)*$N41, "")</f>
        <v/>
      </c>
      <c r="PP41" s="9">
        <f>IF(46&lt;=$G41, PK41, "")</f>
        <v/>
      </c>
      <c r="PQ41" s="9">
        <f>IF(46&lt;=$G41, ROUND(PP41*$Q41, 2), "")</f>
        <v/>
      </c>
      <c r="PR41" s="9">
        <f>IF(46&lt;=$G41, $N41, "")</f>
        <v/>
      </c>
      <c r="PS41" s="9">
        <f>IF(46&lt;=$G41, PR41-PQ41, "")</f>
        <v/>
      </c>
      <c r="PT41" s="9">
        <f>IF(46&lt;=$G41, PP41-PS41, "")</f>
        <v/>
      </c>
      <c r="PU41" s="9">
        <f>IF(46&lt;=$G41, ROUND(PM41*$Q41, 2), "")</f>
        <v/>
      </c>
      <c r="PV41" s="9">
        <f>IF(46&lt;=$G41, PM41+PU41, "")</f>
        <v/>
      </c>
      <c r="PW41" s="9">
        <f>IF(46&lt;=$G41, PQ41+PU41, "")</f>
        <v/>
      </c>
      <c r="PX41" s="9">
        <f>IF(46&lt;=$G41, ($G41-46)*$N41, "")</f>
        <v/>
      </c>
      <c r="PY41" s="9">
        <f>IF(47&lt;=$G41, PT41, "")</f>
        <v/>
      </c>
      <c r="PZ41" s="9">
        <f>IF(47&lt;=$G41, ROUND(PY41*$Q41, 2), "")</f>
        <v/>
      </c>
      <c r="QA41" s="9">
        <f>IF(47&lt;=$G41, $N41, "")</f>
        <v/>
      </c>
      <c r="QB41" s="9">
        <f>IF(47&lt;=$G41, QA41-PZ41, "")</f>
        <v/>
      </c>
      <c r="QC41" s="9">
        <f>IF(47&lt;=$G41, PY41-QB41, "")</f>
        <v/>
      </c>
      <c r="QD41" s="9">
        <f>IF(47&lt;=$G41, ROUND(PV41*$Q41, 2), "")</f>
        <v/>
      </c>
      <c r="QE41" s="9">
        <f>IF(47&lt;=$G41, PV41+QD41, "")</f>
        <v/>
      </c>
      <c r="QF41" s="9">
        <f>IF(47&lt;=$G41, PZ41+QD41, "")</f>
        <v/>
      </c>
      <c r="QG41" s="9">
        <f>IF(47&lt;=$G41, ($G41-47)*$N41, "")</f>
        <v/>
      </c>
      <c r="QH41" s="9">
        <f>IF(48&lt;=$G41, QC41, "")</f>
        <v/>
      </c>
      <c r="QI41" s="9">
        <f>IF(48&lt;=$G41, ROUND(QH41*$Q41, 2), "")</f>
        <v/>
      </c>
      <c r="QJ41" s="9">
        <f>IF(48&lt;=$G41, $N41, "")</f>
        <v/>
      </c>
      <c r="QK41" s="9">
        <f>IF(48&lt;=$G41, QJ41-QI41, "")</f>
        <v/>
      </c>
      <c r="QL41" s="9">
        <f>IF(48&lt;=$G41, QH41-QK41, "")</f>
        <v/>
      </c>
      <c r="QM41" s="9">
        <f>IF(48&lt;=$G41, ROUND(QE41*$Q41, 2), "")</f>
        <v/>
      </c>
      <c r="QN41" s="9">
        <f>IF(48&lt;=$G41, QE41+QM41, "")</f>
        <v/>
      </c>
      <c r="QO41" s="9">
        <f>IF(48&lt;=$G41, QI41+QM41, "")</f>
        <v/>
      </c>
      <c r="QP41" s="9">
        <f>IF(48&lt;=$G41, ($G41-48)*$N41, "")</f>
        <v/>
      </c>
    </row>
    <row r="42">
      <c r="A42" s="12" t="inlineStr">
        <is>
          <t>0580-0001</t>
        </is>
      </c>
      <c r="B42" s="13" t="inlineStr">
        <is>
          <t>YOLANDA AVALOS CARDENAS</t>
        </is>
      </c>
      <c r="C42" s="13" t="inlineStr">
        <is>
          <t>Mojave</t>
        </is>
      </c>
      <c r="D42" s="12" t="inlineStr">
        <is>
          <t>ACTIVO</t>
        </is>
      </c>
      <c r="E42" s="12" t="inlineStr">
        <is>
          <t>2022-11-18</t>
        </is>
      </c>
      <c r="F42" s="12" t="inlineStr">
        <is>
          <t>2026-11-18</t>
        </is>
      </c>
      <c r="G42" s="14" t="n">
        <v>48</v>
      </c>
      <c r="H42" s="15" t="n">
        <v>1255948.28</v>
      </c>
      <c r="I42" s="16" t="n">
        <v>0.2</v>
      </c>
      <c r="J42" s="15">
        <f>ROUND(H42*I42, 2)</f>
        <v/>
      </c>
      <c r="K42" s="15">
        <f>ROUND(H42-J42, 2)</f>
        <v/>
      </c>
      <c r="L42" s="16" t="n">
        <v>0.027</v>
      </c>
      <c r="M42" s="15">
        <f>ROUND(H42*L42, 2)</f>
        <v/>
      </c>
      <c r="N42" s="15" t="n">
        <v>35584.21</v>
      </c>
      <c r="O42" s="16" t="n">
        <v>0.2</v>
      </c>
      <c r="P42" s="15">
        <f>ROUND(H42*O42, 2)</f>
        <v/>
      </c>
      <c r="Q42" s="17" t="n">
        <v>0.02776954</v>
      </c>
      <c r="R42" s="17">
        <f>RATE(G42, -N42, K42, -P42)</f>
        <v/>
      </c>
      <c r="S42" s="17">
        <f>ROUND(Q42*12, 8)</f>
        <v/>
      </c>
      <c r="T42" s="17">
        <f>ROUND(((1+Q42)^12)-1, 8)</f>
        <v/>
      </c>
      <c r="U42" s="15">
        <f>ROUND(PV(Q42, G42, 0, -P42), 2)</f>
        <v/>
      </c>
      <c r="V42" s="15">
        <f>SUMIF($AA$4:$QP$4, "Interes_Leasing", AA42:QP42)</f>
        <v/>
      </c>
      <c r="W42" s="15">
        <f>SUMIF($AA$4:$QP$4, "Interes_Residual", AA42:QP42)</f>
        <v/>
      </c>
      <c r="X42" s="15">
        <f>ROUND(V42+W42, 2)</f>
        <v/>
      </c>
      <c r="Y42" s="15">
        <f>ROUND((N42*G42+P42+M42)-K42, 2)</f>
        <v/>
      </c>
      <c r="Z42" s="16">
        <f>ROUND(Y42/K42, 4)</f>
        <v/>
      </c>
      <c r="AA42" s="15">
        <f>IF(1&lt;=$G42, $K42, "")</f>
        <v/>
      </c>
      <c r="AB42" s="15">
        <f>IF(1&lt;=$G42, ROUND(AA42*$Q42, 2), "")</f>
        <v/>
      </c>
      <c r="AC42" s="15">
        <f>IF(1&lt;=$G42, $N42, "")</f>
        <v/>
      </c>
      <c r="AD42" s="15">
        <f>IF(1&lt;=$G42, AC42-AB42, "")</f>
        <v/>
      </c>
      <c r="AE42" s="15">
        <f>IF(1&lt;=$G42, AA42-AD42, "")</f>
        <v/>
      </c>
      <c r="AF42" s="15">
        <f>IF(1&lt;=$G42, ROUND($U42*$Q42, 2), "")</f>
        <v/>
      </c>
      <c r="AG42" s="15">
        <f>IF(1&lt;=$G42, $U42+AF42, "")</f>
        <v/>
      </c>
      <c r="AH42" s="15">
        <f>IF(1&lt;=$G42, AB42+AF42, "")</f>
        <v/>
      </c>
      <c r="AI42" s="15">
        <f>IF(1&lt;=$G42, ($G42-1)*$N42, "")</f>
        <v/>
      </c>
      <c r="AJ42" s="15">
        <f>IF(2&lt;=$G42, AE42, "")</f>
        <v/>
      </c>
      <c r="AK42" s="15">
        <f>IF(2&lt;=$G42, ROUND(AJ42*$Q42, 2), "")</f>
        <v/>
      </c>
      <c r="AL42" s="15">
        <f>IF(2&lt;=$G42, $N42, "")</f>
        <v/>
      </c>
      <c r="AM42" s="15">
        <f>IF(2&lt;=$G42, AL42-AK42, "")</f>
        <v/>
      </c>
      <c r="AN42" s="15">
        <f>IF(2&lt;=$G42, AJ42-AM42, "")</f>
        <v/>
      </c>
      <c r="AO42" s="15">
        <f>IF(2&lt;=$G42, ROUND(AG42*$Q42, 2), "")</f>
        <v/>
      </c>
      <c r="AP42" s="15">
        <f>IF(2&lt;=$G42, AG42+AO42, "")</f>
        <v/>
      </c>
      <c r="AQ42" s="15">
        <f>IF(2&lt;=$G42, AK42+AO42, "")</f>
        <v/>
      </c>
      <c r="AR42" s="15">
        <f>IF(2&lt;=$G42, ($G42-2)*$N42, "")</f>
        <v/>
      </c>
      <c r="AS42" s="15">
        <f>IF(3&lt;=$G42, AN42, "")</f>
        <v/>
      </c>
      <c r="AT42" s="15">
        <f>IF(3&lt;=$G42, ROUND(AS42*$Q42, 2), "")</f>
        <v/>
      </c>
      <c r="AU42" s="15">
        <f>IF(3&lt;=$G42, $N42, "")</f>
        <v/>
      </c>
      <c r="AV42" s="15">
        <f>IF(3&lt;=$G42, AU42-AT42, "")</f>
        <v/>
      </c>
      <c r="AW42" s="15">
        <f>IF(3&lt;=$G42, AS42-AV42, "")</f>
        <v/>
      </c>
      <c r="AX42" s="15">
        <f>IF(3&lt;=$G42, ROUND(AP42*$Q42, 2), "")</f>
        <v/>
      </c>
      <c r="AY42" s="15">
        <f>IF(3&lt;=$G42, AP42+AX42, "")</f>
        <v/>
      </c>
      <c r="AZ42" s="15">
        <f>IF(3&lt;=$G42, AT42+AX42, "")</f>
        <v/>
      </c>
      <c r="BA42" s="15">
        <f>IF(3&lt;=$G42, ($G42-3)*$N42, "")</f>
        <v/>
      </c>
      <c r="BB42" s="15">
        <f>IF(4&lt;=$G42, AW42, "")</f>
        <v/>
      </c>
      <c r="BC42" s="15">
        <f>IF(4&lt;=$G42, ROUND(BB42*$Q42, 2), "")</f>
        <v/>
      </c>
      <c r="BD42" s="15">
        <f>IF(4&lt;=$G42, $N42, "")</f>
        <v/>
      </c>
      <c r="BE42" s="15">
        <f>IF(4&lt;=$G42, BD42-BC42, "")</f>
        <v/>
      </c>
      <c r="BF42" s="15">
        <f>IF(4&lt;=$G42, BB42-BE42, "")</f>
        <v/>
      </c>
      <c r="BG42" s="15">
        <f>IF(4&lt;=$G42, ROUND(AY42*$Q42, 2), "")</f>
        <v/>
      </c>
      <c r="BH42" s="15">
        <f>IF(4&lt;=$G42, AY42+BG42, "")</f>
        <v/>
      </c>
      <c r="BI42" s="15">
        <f>IF(4&lt;=$G42, BC42+BG42, "")</f>
        <v/>
      </c>
      <c r="BJ42" s="15">
        <f>IF(4&lt;=$G42, ($G42-4)*$N42, "")</f>
        <v/>
      </c>
      <c r="BK42" s="15">
        <f>IF(5&lt;=$G42, BF42, "")</f>
        <v/>
      </c>
      <c r="BL42" s="15">
        <f>IF(5&lt;=$G42, ROUND(BK42*$Q42, 2), "")</f>
        <v/>
      </c>
      <c r="BM42" s="15">
        <f>IF(5&lt;=$G42, $N42, "")</f>
        <v/>
      </c>
      <c r="BN42" s="15">
        <f>IF(5&lt;=$G42, BM42-BL42, "")</f>
        <v/>
      </c>
      <c r="BO42" s="15">
        <f>IF(5&lt;=$G42, BK42-BN42, "")</f>
        <v/>
      </c>
      <c r="BP42" s="15">
        <f>IF(5&lt;=$G42, ROUND(BH42*$Q42, 2), "")</f>
        <v/>
      </c>
      <c r="BQ42" s="15">
        <f>IF(5&lt;=$G42, BH42+BP42, "")</f>
        <v/>
      </c>
      <c r="BR42" s="15">
        <f>IF(5&lt;=$G42, BL42+BP42, "")</f>
        <v/>
      </c>
      <c r="BS42" s="15">
        <f>IF(5&lt;=$G42, ($G42-5)*$N42, "")</f>
        <v/>
      </c>
      <c r="BT42" s="15">
        <f>IF(6&lt;=$G42, BO42, "")</f>
        <v/>
      </c>
      <c r="BU42" s="15">
        <f>IF(6&lt;=$G42, ROUND(BT42*$Q42, 2), "")</f>
        <v/>
      </c>
      <c r="BV42" s="15">
        <f>IF(6&lt;=$G42, $N42, "")</f>
        <v/>
      </c>
      <c r="BW42" s="15">
        <f>IF(6&lt;=$G42, BV42-BU42, "")</f>
        <v/>
      </c>
      <c r="BX42" s="15">
        <f>IF(6&lt;=$G42, BT42-BW42, "")</f>
        <v/>
      </c>
      <c r="BY42" s="15">
        <f>IF(6&lt;=$G42, ROUND(BQ42*$Q42, 2), "")</f>
        <v/>
      </c>
      <c r="BZ42" s="15">
        <f>IF(6&lt;=$G42, BQ42+BY42, "")</f>
        <v/>
      </c>
      <c r="CA42" s="15">
        <f>IF(6&lt;=$G42, BU42+BY42, "")</f>
        <v/>
      </c>
      <c r="CB42" s="15">
        <f>IF(6&lt;=$G42, ($G42-6)*$N42, "")</f>
        <v/>
      </c>
      <c r="CC42" s="15">
        <f>IF(7&lt;=$G42, BX42, "")</f>
        <v/>
      </c>
      <c r="CD42" s="15">
        <f>IF(7&lt;=$G42, ROUND(CC42*$Q42, 2), "")</f>
        <v/>
      </c>
      <c r="CE42" s="15">
        <f>IF(7&lt;=$G42, $N42, "")</f>
        <v/>
      </c>
      <c r="CF42" s="15">
        <f>IF(7&lt;=$G42, CE42-CD42, "")</f>
        <v/>
      </c>
      <c r="CG42" s="15">
        <f>IF(7&lt;=$G42, CC42-CF42, "")</f>
        <v/>
      </c>
      <c r="CH42" s="15">
        <f>IF(7&lt;=$G42, ROUND(BZ42*$Q42, 2), "")</f>
        <v/>
      </c>
      <c r="CI42" s="15">
        <f>IF(7&lt;=$G42, BZ42+CH42, "")</f>
        <v/>
      </c>
      <c r="CJ42" s="15">
        <f>IF(7&lt;=$G42, CD42+CH42, "")</f>
        <v/>
      </c>
      <c r="CK42" s="15">
        <f>IF(7&lt;=$G42, ($G42-7)*$N42, "")</f>
        <v/>
      </c>
      <c r="CL42" s="15">
        <f>IF(8&lt;=$G42, CG42, "")</f>
        <v/>
      </c>
      <c r="CM42" s="15">
        <f>IF(8&lt;=$G42, ROUND(CL42*$Q42, 2), "")</f>
        <v/>
      </c>
      <c r="CN42" s="15">
        <f>IF(8&lt;=$G42, $N42, "")</f>
        <v/>
      </c>
      <c r="CO42" s="15">
        <f>IF(8&lt;=$G42, CN42-CM42, "")</f>
        <v/>
      </c>
      <c r="CP42" s="15">
        <f>IF(8&lt;=$G42, CL42-CO42, "")</f>
        <v/>
      </c>
      <c r="CQ42" s="15">
        <f>IF(8&lt;=$G42, ROUND(CI42*$Q42, 2), "")</f>
        <v/>
      </c>
      <c r="CR42" s="15">
        <f>IF(8&lt;=$G42, CI42+CQ42, "")</f>
        <v/>
      </c>
      <c r="CS42" s="15">
        <f>IF(8&lt;=$G42, CM42+CQ42, "")</f>
        <v/>
      </c>
      <c r="CT42" s="15">
        <f>IF(8&lt;=$G42, ($G42-8)*$N42, "")</f>
        <v/>
      </c>
      <c r="CU42" s="15">
        <f>IF(9&lt;=$G42, CP42, "")</f>
        <v/>
      </c>
      <c r="CV42" s="15">
        <f>IF(9&lt;=$G42, ROUND(CU42*$Q42, 2), "")</f>
        <v/>
      </c>
      <c r="CW42" s="15">
        <f>IF(9&lt;=$G42, $N42, "")</f>
        <v/>
      </c>
      <c r="CX42" s="15">
        <f>IF(9&lt;=$G42, CW42-CV42, "")</f>
        <v/>
      </c>
      <c r="CY42" s="15">
        <f>IF(9&lt;=$G42, CU42-CX42, "")</f>
        <v/>
      </c>
      <c r="CZ42" s="15">
        <f>IF(9&lt;=$G42, ROUND(CR42*$Q42, 2), "")</f>
        <v/>
      </c>
      <c r="DA42" s="15">
        <f>IF(9&lt;=$G42, CR42+CZ42, "")</f>
        <v/>
      </c>
      <c r="DB42" s="15">
        <f>IF(9&lt;=$G42, CV42+CZ42, "")</f>
        <v/>
      </c>
      <c r="DC42" s="15">
        <f>IF(9&lt;=$G42, ($G42-9)*$N42, "")</f>
        <v/>
      </c>
      <c r="DD42" s="15">
        <f>IF(10&lt;=$G42, CY42, "")</f>
        <v/>
      </c>
      <c r="DE42" s="15">
        <f>IF(10&lt;=$G42, ROUND(DD42*$Q42, 2), "")</f>
        <v/>
      </c>
      <c r="DF42" s="15">
        <f>IF(10&lt;=$G42, $N42, "")</f>
        <v/>
      </c>
      <c r="DG42" s="15">
        <f>IF(10&lt;=$G42, DF42-DE42, "")</f>
        <v/>
      </c>
      <c r="DH42" s="15">
        <f>IF(10&lt;=$G42, DD42-DG42, "")</f>
        <v/>
      </c>
      <c r="DI42" s="15">
        <f>IF(10&lt;=$G42, ROUND(DA42*$Q42, 2), "")</f>
        <v/>
      </c>
      <c r="DJ42" s="15">
        <f>IF(10&lt;=$G42, DA42+DI42, "")</f>
        <v/>
      </c>
      <c r="DK42" s="15">
        <f>IF(10&lt;=$G42, DE42+DI42, "")</f>
        <v/>
      </c>
      <c r="DL42" s="15">
        <f>IF(10&lt;=$G42, ($G42-10)*$N42, "")</f>
        <v/>
      </c>
      <c r="DM42" s="15">
        <f>IF(11&lt;=$G42, DH42, "")</f>
        <v/>
      </c>
      <c r="DN42" s="15">
        <f>IF(11&lt;=$G42, ROUND(DM42*$Q42, 2), "")</f>
        <v/>
      </c>
      <c r="DO42" s="15">
        <f>IF(11&lt;=$G42, $N42, "")</f>
        <v/>
      </c>
      <c r="DP42" s="15">
        <f>IF(11&lt;=$G42, DO42-DN42, "")</f>
        <v/>
      </c>
      <c r="DQ42" s="15">
        <f>IF(11&lt;=$G42, DM42-DP42, "")</f>
        <v/>
      </c>
      <c r="DR42" s="15">
        <f>IF(11&lt;=$G42, ROUND(DJ42*$Q42, 2), "")</f>
        <v/>
      </c>
      <c r="DS42" s="15">
        <f>IF(11&lt;=$G42, DJ42+DR42, "")</f>
        <v/>
      </c>
      <c r="DT42" s="15">
        <f>IF(11&lt;=$G42, DN42+DR42, "")</f>
        <v/>
      </c>
      <c r="DU42" s="15">
        <f>IF(11&lt;=$G42, ($G42-11)*$N42, "")</f>
        <v/>
      </c>
      <c r="DV42" s="15">
        <f>IF(12&lt;=$G42, DQ42, "")</f>
        <v/>
      </c>
      <c r="DW42" s="15">
        <f>IF(12&lt;=$G42, ROUND(DV42*$Q42, 2), "")</f>
        <v/>
      </c>
      <c r="DX42" s="15">
        <f>IF(12&lt;=$G42, $N42, "")</f>
        <v/>
      </c>
      <c r="DY42" s="15">
        <f>IF(12&lt;=$G42, DX42-DW42, "")</f>
        <v/>
      </c>
      <c r="DZ42" s="15">
        <f>IF(12&lt;=$G42, DV42-DY42, "")</f>
        <v/>
      </c>
      <c r="EA42" s="15">
        <f>IF(12&lt;=$G42, ROUND(DS42*$Q42, 2), "")</f>
        <v/>
      </c>
      <c r="EB42" s="15">
        <f>IF(12&lt;=$G42, DS42+EA42, "")</f>
        <v/>
      </c>
      <c r="EC42" s="15">
        <f>IF(12&lt;=$G42, DW42+EA42, "")</f>
        <v/>
      </c>
      <c r="ED42" s="15">
        <f>IF(12&lt;=$G42, ($G42-12)*$N42, "")</f>
        <v/>
      </c>
      <c r="EE42" s="15">
        <f>IF(13&lt;=$G42, DZ42, "")</f>
        <v/>
      </c>
      <c r="EF42" s="15">
        <f>IF(13&lt;=$G42, ROUND(EE42*$Q42, 2), "")</f>
        <v/>
      </c>
      <c r="EG42" s="15">
        <f>IF(13&lt;=$G42, $N42, "")</f>
        <v/>
      </c>
      <c r="EH42" s="15">
        <f>IF(13&lt;=$G42, EG42-EF42, "")</f>
        <v/>
      </c>
      <c r="EI42" s="15">
        <f>IF(13&lt;=$G42, EE42-EH42, "")</f>
        <v/>
      </c>
      <c r="EJ42" s="15">
        <f>IF(13&lt;=$G42, ROUND(EB42*$Q42, 2), "")</f>
        <v/>
      </c>
      <c r="EK42" s="15">
        <f>IF(13&lt;=$G42, EB42+EJ42, "")</f>
        <v/>
      </c>
      <c r="EL42" s="15">
        <f>IF(13&lt;=$G42, EF42+EJ42, "")</f>
        <v/>
      </c>
      <c r="EM42" s="15">
        <f>IF(13&lt;=$G42, ($G42-13)*$N42, "")</f>
        <v/>
      </c>
      <c r="EN42" s="15">
        <f>IF(14&lt;=$G42, EI42, "")</f>
        <v/>
      </c>
      <c r="EO42" s="15">
        <f>IF(14&lt;=$G42, ROUND(EN42*$Q42, 2), "")</f>
        <v/>
      </c>
      <c r="EP42" s="15">
        <f>IF(14&lt;=$G42, $N42, "")</f>
        <v/>
      </c>
      <c r="EQ42" s="15">
        <f>IF(14&lt;=$G42, EP42-EO42, "")</f>
        <v/>
      </c>
      <c r="ER42" s="15">
        <f>IF(14&lt;=$G42, EN42-EQ42, "")</f>
        <v/>
      </c>
      <c r="ES42" s="15">
        <f>IF(14&lt;=$G42, ROUND(EK42*$Q42, 2), "")</f>
        <v/>
      </c>
      <c r="ET42" s="15">
        <f>IF(14&lt;=$G42, EK42+ES42, "")</f>
        <v/>
      </c>
      <c r="EU42" s="15">
        <f>IF(14&lt;=$G42, EO42+ES42, "")</f>
        <v/>
      </c>
      <c r="EV42" s="15">
        <f>IF(14&lt;=$G42, ($G42-14)*$N42, "")</f>
        <v/>
      </c>
      <c r="EW42" s="15">
        <f>IF(15&lt;=$G42, ER42, "")</f>
        <v/>
      </c>
      <c r="EX42" s="15">
        <f>IF(15&lt;=$G42, ROUND(EW42*$Q42, 2), "")</f>
        <v/>
      </c>
      <c r="EY42" s="15">
        <f>IF(15&lt;=$G42, $N42, "")</f>
        <v/>
      </c>
      <c r="EZ42" s="15">
        <f>IF(15&lt;=$G42, EY42-EX42, "")</f>
        <v/>
      </c>
      <c r="FA42" s="15">
        <f>IF(15&lt;=$G42, EW42-EZ42, "")</f>
        <v/>
      </c>
      <c r="FB42" s="15">
        <f>IF(15&lt;=$G42, ROUND(ET42*$Q42, 2), "")</f>
        <v/>
      </c>
      <c r="FC42" s="15">
        <f>IF(15&lt;=$G42, ET42+FB42, "")</f>
        <v/>
      </c>
      <c r="FD42" s="15">
        <f>IF(15&lt;=$G42, EX42+FB42, "")</f>
        <v/>
      </c>
      <c r="FE42" s="15">
        <f>IF(15&lt;=$G42, ($G42-15)*$N42, "")</f>
        <v/>
      </c>
      <c r="FF42" s="15">
        <f>IF(16&lt;=$G42, FA42, "")</f>
        <v/>
      </c>
      <c r="FG42" s="15">
        <f>IF(16&lt;=$G42, ROUND(FF42*$Q42, 2), "")</f>
        <v/>
      </c>
      <c r="FH42" s="15">
        <f>IF(16&lt;=$G42, $N42, "")</f>
        <v/>
      </c>
      <c r="FI42" s="15">
        <f>IF(16&lt;=$G42, FH42-FG42, "")</f>
        <v/>
      </c>
      <c r="FJ42" s="15">
        <f>IF(16&lt;=$G42, FF42-FI42, "")</f>
        <v/>
      </c>
      <c r="FK42" s="15">
        <f>IF(16&lt;=$G42, ROUND(FC42*$Q42, 2), "")</f>
        <v/>
      </c>
      <c r="FL42" s="15">
        <f>IF(16&lt;=$G42, FC42+FK42, "")</f>
        <v/>
      </c>
      <c r="FM42" s="15">
        <f>IF(16&lt;=$G42, FG42+FK42, "")</f>
        <v/>
      </c>
      <c r="FN42" s="15">
        <f>IF(16&lt;=$G42, ($G42-16)*$N42, "")</f>
        <v/>
      </c>
      <c r="FO42" s="15">
        <f>IF(17&lt;=$G42, FJ42, "")</f>
        <v/>
      </c>
      <c r="FP42" s="15">
        <f>IF(17&lt;=$G42, ROUND(FO42*$Q42, 2), "")</f>
        <v/>
      </c>
      <c r="FQ42" s="15">
        <f>IF(17&lt;=$G42, $N42, "")</f>
        <v/>
      </c>
      <c r="FR42" s="15">
        <f>IF(17&lt;=$G42, FQ42-FP42, "")</f>
        <v/>
      </c>
      <c r="FS42" s="15">
        <f>IF(17&lt;=$G42, FO42-FR42, "")</f>
        <v/>
      </c>
      <c r="FT42" s="15">
        <f>IF(17&lt;=$G42, ROUND(FL42*$Q42, 2), "")</f>
        <v/>
      </c>
      <c r="FU42" s="15">
        <f>IF(17&lt;=$G42, FL42+FT42, "")</f>
        <v/>
      </c>
      <c r="FV42" s="15">
        <f>IF(17&lt;=$G42, FP42+FT42, "")</f>
        <v/>
      </c>
      <c r="FW42" s="15">
        <f>IF(17&lt;=$G42, ($G42-17)*$N42, "")</f>
        <v/>
      </c>
      <c r="FX42" s="15">
        <f>IF(18&lt;=$G42, FS42, "")</f>
        <v/>
      </c>
      <c r="FY42" s="15">
        <f>IF(18&lt;=$G42, ROUND(FX42*$Q42, 2), "")</f>
        <v/>
      </c>
      <c r="FZ42" s="15">
        <f>IF(18&lt;=$G42, $N42, "")</f>
        <v/>
      </c>
      <c r="GA42" s="15">
        <f>IF(18&lt;=$G42, FZ42-FY42, "")</f>
        <v/>
      </c>
      <c r="GB42" s="15">
        <f>IF(18&lt;=$G42, FX42-GA42, "")</f>
        <v/>
      </c>
      <c r="GC42" s="15">
        <f>IF(18&lt;=$G42, ROUND(FU42*$Q42, 2), "")</f>
        <v/>
      </c>
      <c r="GD42" s="15">
        <f>IF(18&lt;=$G42, FU42+GC42, "")</f>
        <v/>
      </c>
      <c r="GE42" s="15">
        <f>IF(18&lt;=$G42, FY42+GC42, "")</f>
        <v/>
      </c>
      <c r="GF42" s="15">
        <f>IF(18&lt;=$G42, ($G42-18)*$N42, "")</f>
        <v/>
      </c>
      <c r="GG42" s="15">
        <f>IF(19&lt;=$G42, GB42, "")</f>
        <v/>
      </c>
      <c r="GH42" s="15">
        <f>IF(19&lt;=$G42, ROUND(GG42*$Q42, 2), "")</f>
        <v/>
      </c>
      <c r="GI42" s="15">
        <f>IF(19&lt;=$G42, $N42, "")</f>
        <v/>
      </c>
      <c r="GJ42" s="15">
        <f>IF(19&lt;=$G42, GI42-GH42, "")</f>
        <v/>
      </c>
      <c r="GK42" s="15">
        <f>IF(19&lt;=$G42, GG42-GJ42, "")</f>
        <v/>
      </c>
      <c r="GL42" s="15">
        <f>IF(19&lt;=$G42, ROUND(GD42*$Q42, 2), "")</f>
        <v/>
      </c>
      <c r="GM42" s="15">
        <f>IF(19&lt;=$G42, GD42+GL42, "")</f>
        <v/>
      </c>
      <c r="GN42" s="15">
        <f>IF(19&lt;=$G42, GH42+GL42, "")</f>
        <v/>
      </c>
      <c r="GO42" s="15">
        <f>IF(19&lt;=$G42, ($G42-19)*$N42, "")</f>
        <v/>
      </c>
      <c r="GP42" s="15">
        <f>IF(20&lt;=$G42, GK42, "")</f>
        <v/>
      </c>
      <c r="GQ42" s="15">
        <f>IF(20&lt;=$G42, ROUND(GP42*$Q42, 2), "")</f>
        <v/>
      </c>
      <c r="GR42" s="15">
        <f>IF(20&lt;=$G42, $N42, "")</f>
        <v/>
      </c>
      <c r="GS42" s="15">
        <f>IF(20&lt;=$G42, GR42-GQ42, "")</f>
        <v/>
      </c>
      <c r="GT42" s="15">
        <f>IF(20&lt;=$G42, GP42-GS42, "")</f>
        <v/>
      </c>
      <c r="GU42" s="15">
        <f>IF(20&lt;=$G42, ROUND(GM42*$Q42, 2), "")</f>
        <v/>
      </c>
      <c r="GV42" s="15">
        <f>IF(20&lt;=$G42, GM42+GU42, "")</f>
        <v/>
      </c>
      <c r="GW42" s="15">
        <f>IF(20&lt;=$G42, GQ42+GU42, "")</f>
        <v/>
      </c>
      <c r="GX42" s="15">
        <f>IF(20&lt;=$G42, ($G42-20)*$N42, "")</f>
        <v/>
      </c>
      <c r="GY42" s="15">
        <f>IF(21&lt;=$G42, GT42, "")</f>
        <v/>
      </c>
      <c r="GZ42" s="15">
        <f>IF(21&lt;=$G42, ROUND(GY42*$Q42, 2), "")</f>
        <v/>
      </c>
      <c r="HA42" s="15">
        <f>IF(21&lt;=$G42, $N42, "")</f>
        <v/>
      </c>
      <c r="HB42" s="15">
        <f>IF(21&lt;=$G42, HA42-GZ42, "")</f>
        <v/>
      </c>
      <c r="HC42" s="15">
        <f>IF(21&lt;=$G42, GY42-HB42, "")</f>
        <v/>
      </c>
      <c r="HD42" s="15">
        <f>IF(21&lt;=$G42, ROUND(GV42*$Q42, 2), "")</f>
        <v/>
      </c>
      <c r="HE42" s="15">
        <f>IF(21&lt;=$G42, GV42+HD42, "")</f>
        <v/>
      </c>
      <c r="HF42" s="15">
        <f>IF(21&lt;=$G42, GZ42+HD42, "")</f>
        <v/>
      </c>
      <c r="HG42" s="15">
        <f>IF(21&lt;=$G42, ($G42-21)*$N42, "")</f>
        <v/>
      </c>
      <c r="HH42" s="15">
        <f>IF(22&lt;=$G42, HC42, "")</f>
        <v/>
      </c>
      <c r="HI42" s="15">
        <f>IF(22&lt;=$G42, ROUND(HH42*$Q42, 2), "")</f>
        <v/>
      </c>
      <c r="HJ42" s="15">
        <f>IF(22&lt;=$G42, $N42, "")</f>
        <v/>
      </c>
      <c r="HK42" s="15">
        <f>IF(22&lt;=$G42, HJ42-HI42, "")</f>
        <v/>
      </c>
      <c r="HL42" s="15">
        <f>IF(22&lt;=$G42, HH42-HK42, "")</f>
        <v/>
      </c>
      <c r="HM42" s="15">
        <f>IF(22&lt;=$G42, ROUND(HE42*$Q42, 2), "")</f>
        <v/>
      </c>
      <c r="HN42" s="15">
        <f>IF(22&lt;=$G42, HE42+HM42, "")</f>
        <v/>
      </c>
      <c r="HO42" s="15">
        <f>IF(22&lt;=$G42, HI42+HM42, "")</f>
        <v/>
      </c>
      <c r="HP42" s="15">
        <f>IF(22&lt;=$G42, ($G42-22)*$N42, "")</f>
        <v/>
      </c>
      <c r="HQ42" s="15">
        <f>IF(23&lt;=$G42, HL42, "")</f>
        <v/>
      </c>
      <c r="HR42" s="15">
        <f>IF(23&lt;=$G42, ROUND(HQ42*$Q42, 2), "")</f>
        <v/>
      </c>
      <c r="HS42" s="15">
        <f>IF(23&lt;=$G42, $N42, "")</f>
        <v/>
      </c>
      <c r="HT42" s="15">
        <f>IF(23&lt;=$G42, HS42-HR42, "")</f>
        <v/>
      </c>
      <c r="HU42" s="15">
        <f>IF(23&lt;=$G42, HQ42-HT42, "")</f>
        <v/>
      </c>
      <c r="HV42" s="15">
        <f>IF(23&lt;=$G42, ROUND(HN42*$Q42, 2), "")</f>
        <v/>
      </c>
      <c r="HW42" s="15">
        <f>IF(23&lt;=$G42, HN42+HV42, "")</f>
        <v/>
      </c>
      <c r="HX42" s="15">
        <f>IF(23&lt;=$G42, HR42+HV42, "")</f>
        <v/>
      </c>
      <c r="HY42" s="15">
        <f>IF(23&lt;=$G42, ($G42-23)*$N42, "")</f>
        <v/>
      </c>
      <c r="HZ42" s="15">
        <f>IF(24&lt;=$G42, HU42, "")</f>
        <v/>
      </c>
      <c r="IA42" s="15">
        <f>IF(24&lt;=$G42, ROUND(HZ42*$Q42, 2), "")</f>
        <v/>
      </c>
      <c r="IB42" s="15">
        <f>IF(24&lt;=$G42, $N42, "")</f>
        <v/>
      </c>
      <c r="IC42" s="15">
        <f>IF(24&lt;=$G42, IB42-IA42, "")</f>
        <v/>
      </c>
      <c r="ID42" s="15">
        <f>IF(24&lt;=$G42, HZ42-IC42, "")</f>
        <v/>
      </c>
      <c r="IE42" s="15">
        <f>IF(24&lt;=$G42, ROUND(HW42*$Q42, 2), "")</f>
        <v/>
      </c>
      <c r="IF42" s="15">
        <f>IF(24&lt;=$G42, HW42+IE42, "")</f>
        <v/>
      </c>
      <c r="IG42" s="15">
        <f>IF(24&lt;=$G42, IA42+IE42, "")</f>
        <v/>
      </c>
      <c r="IH42" s="15">
        <f>IF(24&lt;=$G42, ($G42-24)*$N42, "")</f>
        <v/>
      </c>
      <c r="II42" s="15">
        <f>IF(25&lt;=$G42, ID42, "")</f>
        <v/>
      </c>
      <c r="IJ42" s="15">
        <f>IF(25&lt;=$G42, ROUND(II42*$Q42, 2), "")</f>
        <v/>
      </c>
      <c r="IK42" s="15">
        <f>IF(25&lt;=$G42, $N42, "")</f>
        <v/>
      </c>
      <c r="IL42" s="15">
        <f>IF(25&lt;=$G42, IK42-IJ42, "")</f>
        <v/>
      </c>
      <c r="IM42" s="15">
        <f>IF(25&lt;=$G42, II42-IL42, "")</f>
        <v/>
      </c>
      <c r="IN42" s="15">
        <f>IF(25&lt;=$G42, ROUND(IF42*$Q42, 2), "")</f>
        <v/>
      </c>
      <c r="IO42" s="15">
        <f>IF(25&lt;=$G42, IF42+IN42, "")</f>
        <v/>
      </c>
      <c r="IP42" s="15">
        <f>IF(25&lt;=$G42, IJ42+IN42, "")</f>
        <v/>
      </c>
      <c r="IQ42" s="15">
        <f>IF(25&lt;=$G42, ($G42-25)*$N42, "")</f>
        <v/>
      </c>
      <c r="IR42" s="15">
        <f>IF(26&lt;=$G42, IM42, "")</f>
        <v/>
      </c>
      <c r="IS42" s="15">
        <f>IF(26&lt;=$G42, ROUND(IR42*$Q42, 2), "")</f>
        <v/>
      </c>
      <c r="IT42" s="15">
        <f>IF(26&lt;=$G42, $N42, "")</f>
        <v/>
      </c>
      <c r="IU42" s="15">
        <f>IF(26&lt;=$G42, IT42-IS42, "")</f>
        <v/>
      </c>
      <c r="IV42" s="15">
        <f>IF(26&lt;=$G42, IR42-IU42, "")</f>
        <v/>
      </c>
      <c r="IW42" s="15">
        <f>IF(26&lt;=$G42, ROUND(IO42*$Q42, 2), "")</f>
        <v/>
      </c>
      <c r="IX42" s="15">
        <f>IF(26&lt;=$G42, IO42+IW42, "")</f>
        <v/>
      </c>
      <c r="IY42" s="15">
        <f>IF(26&lt;=$G42, IS42+IW42, "")</f>
        <v/>
      </c>
      <c r="IZ42" s="15">
        <f>IF(26&lt;=$G42, ($G42-26)*$N42, "")</f>
        <v/>
      </c>
      <c r="JA42" s="15">
        <f>IF(27&lt;=$G42, IV42, "")</f>
        <v/>
      </c>
      <c r="JB42" s="15">
        <f>IF(27&lt;=$G42, ROUND(JA42*$Q42, 2), "")</f>
        <v/>
      </c>
      <c r="JC42" s="15">
        <f>IF(27&lt;=$G42, $N42, "")</f>
        <v/>
      </c>
      <c r="JD42" s="15">
        <f>IF(27&lt;=$G42, JC42-JB42, "")</f>
        <v/>
      </c>
      <c r="JE42" s="15">
        <f>IF(27&lt;=$G42, JA42-JD42, "")</f>
        <v/>
      </c>
      <c r="JF42" s="15">
        <f>IF(27&lt;=$G42, ROUND(IX42*$Q42, 2), "")</f>
        <v/>
      </c>
      <c r="JG42" s="15">
        <f>IF(27&lt;=$G42, IX42+JF42, "")</f>
        <v/>
      </c>
      <c r="JH42" s="15">
        <f>IF(27&lt;=$G42, JB42+JF42, "")</f>
        <v/>
      </c>
      <c r="JI42" s="15">
        <f>IF(27&lt;=$G42, ($G42-27)*$N42, "")</f>
        <v/>
      </c>
      <c r="JJ42" s="15">
        <f>IF(28&lt;=$G42, JE42, "")</f>
        <v/>
      </c>
      <c r="JK42" s="15">
        <f>IF(28&lt;=$G42, ROUND(JJ42*$Q42, 2), "")</f>
        <v/>
      </c>
      <c r="JL42" s="15">
        <f>IF(28&lt;=$G42, $N42, "")</f>
        <v/>
      </c>
      <c r="JM42" s="15">
        <f>IF(28&lt;=$G42, JL42-JK42, "")</f>
        <v/>
      </c>
      <c r="JN42" s="15">
        <f>IF(28&lt;=$G42, JJ42-JM42, "")</f>
        <v/>
      </c>
      <c r="JO42" s="15">
        <f>IF(28&lt;=$G42, ROUND(JG42*$Q42, 2), "")</f>
        <v/>
      </c>
      <c r="JP42" s="15">
        <f>IF(28&lt;=$G42, JG42+JO42, "")</f>
        <v/>
      </c>
      <c r="JQ42" s="15">
        <f>IF(28&lt;=$G42, JK42+JO42, "")</f>
        <v/>
      </c>
      <c r="JR42" s="15">
        <f>IF(28&lt;=$G42, ($G42-28)*$N42, "")</f>
        <v/>
      </c>
      <c r="JS42" s="15">
        <f>IF(29&lt;=$G42, JN42, "")</f>
        <v/>
      </c>
      <c r="JT42" s="15">
        <f>IF(29&lt;=$G42, ROUND(JS42*$Q42, 2), "")</f>
        <v/>
      </c>
      <c r="JU42" s="15">
        <f>IF(29&lt;=$G42, $N42, "")</f>
        <v/>
      </c>
      <c r="JV42" s="15">
        <f>IF(29&lt;=$G42, JU42-JT42, "")</f>
        <v/>
      </c>
      <c r="JW42" s="15">
        <f>IF(29&lt;=$G42, JS42-JV42, "")</f>
        <v/>
      </c>
      <c r="JX42" s="15">
        <f>IF(29&lt;=$G42, ROUND(JP42*$Q42, 2), "")</f>
        <v/>
      </c>
      <c r="JY42" s="15">
        <f>IF(29&lt;=$G42, JP42+JX42, "")</f>
        <v/>
      </c>
      <c r="JZ42" s="15">
        <f>IF(29&lt;=$G42, JT42+JX42, "")</f>
        <v/>
      </c>
      <c r="KA42" s="15">
        <f>IF(29&lt;=$G42, ($G42-29)*$N42, "")</f>
        <v/>
      </c>
      <c r="KB42" s="15">
        <f>IF(30&lt;=$G42, JW42, "")</f>
        <v/>
      </c>
      <c r="KC42" s="15">
        <f>IF(30&lt;=$G42, ROUND(KB42*$Q42, 2), "")</f>
        <v/>
      </c>
      <c r="KD42" s="15">
        <f>IF(30&lt;=$G42, $N42, "")</f>
        <v/>
      </c>
      <c r="KE42" s="15">
        <f>IF(30&lt;=$G42, KD42-KC42, "")</f>
        <v/>
      </c>
      <c r="KF42" s="15">
        <f>IF(30&lt;=$G42, KB42-KE42, "")</f>
        <v/>
      </c>
      <c r="KG42" s="15">
        <f>IF(30&lt;=$G42, ROUND(JY42*$Q42, 2), "")</f>
        <v/>
      </c>
      <c r="KH42" s="15">
        <f>IF(30&lt;=$G42, JY42+KG42, "")</f>
        <v/>
      </c>
      <c r="KI42" s="15">
        <f>IF(30&lt;=$G42, KC42+KG42, "")</f>
        <v/>
      </c>
      <c r="KJ42" s="15">
        <f>IF(30&lt;=$G42, ($G42-30)*$N42, "")</f>
        <v/>
      </c>
      <c r="KK42" s="15">
        <f>IF(31&lt;=$G42, KF42, "")</f>
        <v/>
      </c>
      <c r="KL42" s="15">
        <f>IF(31&lt;=$G42, ROUND(KK42*$Q42, 2), "")</f>
        <v/>
      </c>
      <c r="KM42" s="15">
        <f>IF(31&lt;=$G42, $N42, "")</f>
        <v/>
      </c>
      <c r="KN42" s="15">
        <f>IF(31&lt;=$G42, KM42-KL42, "")</f>
        <v/>
      </c>
      <c r="KO42" s="15">
        <f>IF(31&lt;=$G42, KK42-KN42, "")</f>
        <v/>
      </c>
      <c r="KP42" s="15">
        <f>IF(31&lt;=$G42, ROUND(KH42*$Q42, 2), "")</f>
        <v/>
      </c>
      <c r="KQ42" s="15">
        <f>IF(31&lt;=$G42, KH42+KP42, "")</f>
        <v/>
      </c>
      <c r="KR42" s="15">
        <f>IF(31&lt;=$G42, KL42+KP42, "")</f>
        <v/>
      </c>
      <c r="KS42" s="15">
        <f>IF(31&lt;=$G42, ($G42-31)*$N42, "")</f>
        <v/>
      </c>
      <c r="KT42" s="15">
        <f>IF(32&lt;=$G42, KO42, "")</f>
        <v/>
      </c>
      <c r="KU42" s="15">
        <f>IF(32&lt;=$G42, ROUND(KT42*$Q42, 2), "")</f>
        <v/>
      </c>
      <c r="KV42" s="15">
        <f>IF(32&lt;=$G42, $N42, "")</f>
        <v/>
      </c>
      <c r="KW42" s="15">
        <f>IF(32&lt;=$G42, KV42-KU42, "")</f>
        <v/>
      </c>
      <c r="KX42" s="15">
        <f>IF(32&lt;=$G42, KT42-KW42, "")</f>
        <v/>
      </c>
      <c r="KY42" s="15">
        <f>IF(32&lt;=$G42, ROUND(KQ42*$Q42, 2), "")</f>
        <v/>
      </c>
      <c r="KZ42" s="15">
        <f>IF(32&lt;=$G42, KQ42+KY42, "")</f>
        <v/>
      </c>
      <c r="LA42" s="15">
        <f>IF(32&lt;=$G42, KU42+KY42, "")</f>
        <v/>
      </c>
      <c r="LB42" s="15">
        <f>IF(32&lt;=$G42, ($G42-32)*$N42, "")</f>
        <v/>
      </c>
      <c r="LC42" s="15">
        <f>IF(33&lt;=$G42, KX42, "")</f>
        <v/>
      </c>
      <c r="LD42" s="15">
        <f>IF(33&lt;=$G42, ROUND(LC42*$Q42, 2), "")</f>
        <v/>
      </c>
      <c r="LE42" s="15">
        <f>IF(33&lt;=$G42, $N42, "")</f>
        <v/>
      </c>
      <c r="LF42" s="15">
        <f>IF(33&lt;=$G42, LE42-LD42, "")</f>
        <v/>
      </c>
      <c r="LG42" s="15">
        <f>IF(33&lt;=$G42, LC42-LF42, "")</f>
        <v/>
      </c>
      <c r="LH42" s="15">
        <f>IF(33&lt;=$G42, ROUND(KZ42*$Q42, 2), "")</f>
        <v/>
      </c>
      <c r="LI42" s="15">
        <f>IF(33&lt;=$G42, KZ42+LH42, "")</f>
        <v/>
      </c>
      <c r="LJ42" s="15">
        <f>IF(33&lt;=$G42, LD42+LH42, "")</f>
        <v/>
      </c>
      <c r="LK42" s="15">
        <f>IF(33&lt;=$G42, ($G42-33)*$N42, "")</f>
        <v/>
      </c>
      <c r="LL42" s="15">
        <f>IF(34&lt;=$G42, LG42, "")</f>
        <v/>
      </c>
      <c r="LM42" s="15">
        <f>IF(34&lt;=$G42, ROUND(LL42*$Q42, 2), "")</f>
        <v/>
      </c>
      <c r="LN42" s="15">
        <f>IF(34&lt;=$G42, $N42, "")</f>
        <v/>
      </c>
      <c r="LO42" s="15">
        <f>IF(34&lt;=$G42, LN42-LM42, "")</f>
        <v/>
      </c>
      <c r="LP42" s="15">
        <f>IF(34&lt;=$G42, LL42-LO42, "")</f>
        <v/>
      </c>
      <c r="LQ42" s="15">
        <f>IF(34&lt;=$G42, ROUND(LI42*$Q42, 2), "")</f>
        <v/>
      </c>
      <c r="LR42" s="15">
        <f>IF(34&lt;=$G42, LI42+LQ42, "")</f>
        <v/>
      </c>
      <c r="LS42" s="15">
        <f>IF(34&lt;=$G42, LM42+LQ42, "")</f>
        <v/>
      </c>
      <c r="LT42" s="15">
        <f>IF(34&lt;=$G42, ($G42-34)*$N42, "")</f>
        <v/>
      </c>
      <c r="LU42" s="15">
        <f>IF(35&lt;=$G42, LP42, "")</f>
        <v/>
      </c>
      <c r="LV42" s="15">
        <f>IF(35&lt;=$G42, ROUND(LU42*$Q42, 2), "")</f>
        <v/>
      </c>
      <c r="LW42" s="15">
        <f>IF(35&lt;=$G42, $N42, "")</f>
        <v/>
      </c>
      <c r="LX42" s="15">
        <f>IF(35&lt;=$G42, LW42-LV42, "")</f>
        <v/>
      </c>
      <c r="LY42" s="15">
        <f>IF(35&lt;=$G42, LU42-LX42, "")</f>
        <v/>
      </c>
      <c r="LZ42" s="15">
        <f>IF(35&lt;=$G42, ROUND(LR42*$Q42, 2), "")</f>
        <v/>
      </c>
      <c r="MA42" s="15">
        <f>IF(35&lt;=$G42, LR42+LZ42, "")</f>
        <v/>
      </c>
      <c r="MB42" s="15">
        <f>IF(35&lt;=$G42, LV42+LZ42, "")</f>
        <v/>
      </c>
      <c r="MC42" s="15">
        <f>IF(35&lt;=$G42, ($G42-35)*$N42, "")</f>
        <v/>
      </c>
      <c r="MD42" s="15">
        <f>IF(36&lt;=$G42, LY42, "")</f>
        <v/>
      </c>
      <c r="ME42" s="15">
        <f>IF(36&lt;=$G42, ROUND(MD42*$Q42, 2), "")</f>
        <v/>
      </c>
      <c r="MF42" s="15">
        <f>IF(36&lt;=$G42, $N42, "")</f>
        <v/>
      </c>
      <c r="MG42" s="15">
        <f>IF(36&lt;=$G42, MF42-ME42, "")</f>
        <v/>
      </c>
      <c r="MH42" s="15">
        <f>IF(36&lt;=$G42, MD42-MG42, "")</f>
        <v/>
      </c>
      <c r="MI42" s="15">
        <f>IF(36&lt;=$G42, ROUND(MA42*$Q42, 2), "")</f>
        <v/>
      </c>
      <c r="MJ42" s="15">
        <f>IF(36&lt;=$G42, MA42+MI42, "")</f>
        <v/>
      </c>
      <c r="MK42" s="15">
        <f>IF(36&lt;=$G42, ME42+MI42, "")</f>
        <v/>
      </c>
      <c r="ML42" s="15">
        <f>IF(36&lt;=$G42, ($G42-36)*$N42, "")</f>
        <v/>
      </c>
      <c r="MM42" s="15">
        <f>IF(37&lt;=$G42, MH42, "")</f>
        <v/>
      </c>
      <c r="MN42" s="15">
        <f>IF(37&lt;=$G42, ROUND(MM42*$Q42, 2), "")</f>
        <v/>
      </c>
      <c r="MO42" s="15">
        <f>IF(37&lt;=$G42, $N42, "")</f>
        <v/>
      </c>
      <c r="MP42" s="15">
        <f>IF(37&lt;=$G42, MO42-MN42, "")</f>
        <v/>
      </c>
      <c r="MQ42" s="15">
        <f>IF(37&lt;=$G42, MM42-MP42, "")</f>
        <v/>
      </c>
      <c r="MR42" s="15">
        <f>IF(37&lt;=$G42, ROUND(MJ42*$Q42, 2), "")</f>
        <v/>
      </c>
      <c r="MS42" s="15">
        <f>IF(37&lt;=$G42, MJ42+MR42, "")</f>
        <v/>
      </c>
      <c r="MT42" s="15">
        <f>IF(37&lt;=$G42, MN42+MR42, "")</f>
        <v/>
      </c>
      <c r="MU42" s="15">
        <f>IF(37&lt;=$G42, ($G42-37)*$N42, "")</f>
        <v/>
      </c>
      <c r="MV42" s="15">
        <f>IF(38&lt;=$G42, MQ42, "")</f>
        <v/>
      </c>
      <c r="MW42" s="15">
        <f>IF(38&lt;=$G42, ROUND(MV42*$Q42, 2), "")</f>
        <v/>
      </c>
      <c r="MX42" s="15">
        <f>IF(38&lt;=$G42, $N42, "")</f>
        <v/>
      </c>
      <c r="MY42" s="15">
        <f>IF(38&lt;=$G42, MX42-MW42, "")</f>
        <v/>
      </c>
      <c r="MZ42" s="15">
        <f>IF(38&lt;=$G42, MV42-MY42, "")</f>
        <v/>
      </c>
      <c r="NA42" s="15">
        <f>IF(38&lt;=$G42, ROUND(MS42*$Q42, 2), "")</f>
        <v/>
      </c>
      <c r="NB42" s="15">
        <f>IF(38&lt;=$G42, MS42+NA42, "")</f>
        <v/>
      </c>
      <c r="NC42" s="15">
        <f>IF(38&lt;=$G42, MW42+NA42, "")</f>
        <v/>
      </c>
      <c r="ND42" s="15">
        <f>IF(38&lt;=$G42, ($G42-38)*$N42, "")</f>
        <v/>
      </c>
      <c r="NE42" s="15">
        <f>IF(39&lt;=$G42, MZ42, "")</f>
        <v/>
      </c>
      <c r="NF42" s="15">
        <f>IF(39&lt;=$G42, ROUND(NE42*$Q42, 2), "")</f>
        <v/>
      </c>
      <c r="NG42" s="15">
        <f>IF(39&lt;=$G42, $N42, "")</f>
        <v/>
      </c>
      <c r="NH42" s="15">
        <f>IF(39&lt;=$G42, NG42-NF42, "")</f>
        <v/>
      </c>
      <c r="NI42" s="15">
        <f>IF(39&lt;=$G42, NE42-NH42, "")</f>
        <v/>
      </c>
      <c r="NJ42" s="15">
        <f>IF(39&lt;=$G42, ROUND(NB42*$Q42, 2), "")</f>
        <v/>
      </c>
      <c r="NK42" s="15">
        <f>IF(39&lt;=$G42, NB42+NJ42, "")</f>
        <v/>
      </c>
      <c r="NL42" s="15">
        <f>IF(39&lt;=$G42, NF42+NJ42, "")</f>
        <v/>
      </c>
      <c r="NM42" s="15">
        <f>IF(39&lt;=$G42, ($G42-39)*$N42, "")</f>
        <v/>
      </c>
      <c r="NN42" s="15">
        <f>IF(40&lt;=$G42, NI42, "")</f>
        <v/>
      </c>
      <c r="NO42" s="15">
        <f>IF(40&lt;=$G42, ROUND(NN42*$Q42, 2), "")</f>
        <v/>
      </c>
      <c r="NP42" s="15">
        <f>IF(40&lt;=$G42, $N42, "")</f>
        <v/>
      </c>
      <c r="NQ42" s="15">
        <f>IF(40&lt;=$G42, NP42-NO42, "")</f>
        <v/>
      </c>
      <c r="NR42" s="15">
        <f>IF(40&lt;=$G42, NN42-NQ42, "")</f>
        <v/>
      </c>
      <c r="NS42" s="15">
        <f>IF(40&lt;=$G42, ROUND(NK42*$Q42, 2), "")</f>
        <v/>
      </c>
      <c r="NT42" s="15">
        <f>IF(40&lt;=$G42, NK42+NS42, "")</f>
        <v/>
      </c>
      <c r="NU42" s="15">
        <f>IF(40&lt;=$G42, NO42+NS42, "")</f>
        <v/>
      </c>
      <c r="NV42" s="15">
        <f>IF(40&lt;=$G42, ($G42-40)*$N42, "")</f>
        <v/>
      </c>
      <c r="NW42" s="15">
        <f>IF(41&lt;=$G42, NR42, "")</f>
        <v/>
      </c>
      <c r="NX42" s="15">
        <f>IF(41&lt;=$G42, ROUND(NW42*$Q42, 2), "")</f>
        <v/>
      </c>
      <c r="NY42" s="15">
        <f>IF(41&lt;=$G42, $N42, "")</f>
        <v/>
      </c>
      <c r="NZ42" s="15">
        <f>IF(41&lt;=$G42, NY42-NX42, "")</f>
        <v/>
      </c>
      <c r="OA42" s="15">
        <f>IF(41&lt;=$G42, NW42-NZ42, "")</f>
        <v/>
      </c>
      <c r="OB42" s="15">
        <f>IF(41&lt;=$G42, ROUND(NT42*$Q42, 2), "")</f>
        <v/>
      </c>
      <c r="OC42" s="15">
        <f>IF(41&lt;=$G42, NT42+OB42, "")</f>
        <v/>
      </c>
      <c r="OD42" s="15">
        <f>IF(41&lt;=$G42, NX42+OB42, "")</f>
        <v/>
      </c>
      <c r="OE42" s="15">
        <f>IF(41&lt;=$G42, ($G42-41)*$N42, "")</f>
        <v/>
      </c>
      <c r="OF42" s="15">
        <f>IF(42&lt;=$G42, OA42, "")</f>
        <v/>
      </c>
      <c r="OG42" s="15">
        <f>IF(42&lt;=$G42, ROUND(OF42*$Q42, 2), "")</f>
        <v/>
      </c>
      <c r="OH42" s="15">
        <f>IF(42&lt;=$G42, $N42, "")</f>
        <v/>
      </c>
      <c r="OI42" s="15">
        <f>IF(42&lt;=$G42, OH42-OG42, "")</f>
        <v/>
      </c>
      <c r="OJ42" s="15">
        <f>IF(42&lt;=$G42, OF42-OI42, "")</f>
        <v/>
      </c>
      <c r="OK42" s="15">
        <f>IF(42&lt;=$G42, ROUND(OC42*$Q42, 2), "")</f>
        <v/>
      </c>
      <c r="OL42" s="15">
        <f>IF(42&lt;=$G42, OC42+OK42, "")</f>
        <v/>
      </c>
      <c r="OM42" s="15">
        <f>IF(42&lt;=$G42, OG42+OK42, "")</f>
        <v/>
      </c>
      <c r="ON42" s="15">
        <f>IF(42&lt;=$G42, ($G42-42)*$N42, "")</f>
        <v/>
      </c>
      <c r="OO42" s="15">
        <f>IF(43&lt;=$G42, OJ42, "")</f>
        <v/>
      </c>
      <c r="OP42" s="15">
        <f>IF(43&lt;=$G42, ROUND(OO42*$Q42, 2), "")</f>
        <v/>
      </c>
      <c r="OQ42" s="15">
        <f>IF(43&lt;=$G42, $N42, "")</f>
        <v/>
      </c>
      <c r="OR42" s="15">
        <f>IF(43&lt;=$G42, OQ42-OP42, "")</f>
        <v/>
      </c>
      <c r="OS42" s="15">
        <f>IF(43&lt;=$G42, OO42-OR42, "")</f>
        <v/>
      </c>
      <c r="OT42" s="15">
        <f>IF(43&lt;=$G42, ROUND(OL42*$Q42, 2), "")</f>
        <v/>
      </c>
      <c r="OU42" s="15">
        <f>IF(43&lt;=$G42, OL42+OT42, "")</f>
        <v/>
      </c>
      <c r="OV42" s="15">
        <f>IF(43&lt;=$G42, OP42+OT42, "")</f>
        <v/>
      </c>
      <c r="OW42" s="15">
        <f>IF(43&lt;=$G42, ($G42-43)*$N42, "")</f>
        <v/>
      </c>
      <c r="OX42" s="15">
        <f>IF(44&lt;=$G42, OS42, "")</f>
        <v/>
      </c>
      <c r="OY42" s="15">
        <f>IF(44&lt;=$G42, ROUND(OX42*$Q42, 2), "")</f>
        <v/>
      </c>
      <c r="OZ42" s="15">
        <f>IF(44&lt;=$G42, $N42, "")</f>
        <v/>
      </c>
      <c r="PA42" s="15">
        <f>IF(44&lt;=$G42, OZ42-OY42, "")</f>
        <v/>
      </c>
      <c r="PB42" s="15">
        <f>IF(44&lt;=$G42, OX42-PA42, "")</f>
        <v/>
      </c>
      <c r="PC42" s="15">
        <f>IF(44&lt;=$G42, ROUND(OU42*$Q42, 2), "")</f>
        <v/>
      </c>
      <c r="PD42" s="15">
        <f>IF(44&lt;=$G42, OU42+PC42, "")</f>
        <v/>
      </c>
      <c r="PE42" s="15">
        <f>IF(44&lt;=$G42, OY42+PC42, "")</f>
        <v/>
      </c>
      <c r="PF42" s="15">
        <f>IF(44&lt;=$G42, ($G42-44)*$N42, "")</f>
        <v/>
      </c>
      <c r="PG42" s="15">
        <f>IF(45&lt;=$G42, PB42, "")</f>
        <v/>
      </c>
      <c r="PH42" s="15">
        <f>IF(45&lt;=$G42, ROUND(PG42*$Q42, 2), "")</f>
        <v/>
      </c>
      <c r="PI42" s="15">
        <f>IF(45&lt;=$G42, $N42, "")</f>
        <v/>
      </c>
      <c r="PJ42" s="15">
        <f>IF(45&lt;=$G42, PI42-PH42, "")</f>
        <v/>
      </c>
      <c r="PK42" s="15">
        <f>IF(45&lt;=$G42, PG42-PJ42, "")</f>
        <v/>
      </c>
      <c r="PL42" s="15">
        <f>IF(45&lt;=$G42, ROUND(PD42*$Q42, 2), "")</f>
        <v/>
      </c>
      <c r="PM42" s="15">
        <f>IF(45&lt;=$G42, PD42+PL42, "")</f>
        <v/>
      </c>
      <c r="PN42" s="15">
        <f>IF(45&lt;=$G42, PH42+PL42, "")</f>
        <v/>
      </c>
      <c r="PO42" s="15">
        <f>IF(45&lt;=$G42, ($G42-45)*$N42, "")</f>
        <v/>
      </c>
      <c r="PP42" s="15">
        <f>IF(46&lt;=$G42, PK42, "")</f>
        <v/>
      </c>
      <c r="PQ42" s="15">
        <f>IF(46&lt;=$G42, ROUND(PP42*$Q42, 2), "")</f>
        <v/>
      </c>
      <c r="PR42" s="15">
        <f>IF(46&lt;=$G42, $N42, "")</f>
        <v/>
      </c>
      <c r="PS42" s="15">
        <f>IF(46&lt;=$G42, PR42-PQ42, "")</f>
        <v/>
      </c>
      <c r="PT42" s="15">
        <f>IF(46&lt;=$G42, PP42-PS42, "")</f>
        <v/>
      </c>
      <c r="PU42" s="15">
        <f>IF(46&lt;=$G42, ROUND(PM42*$Q42, 2), "")</f>
        <v/>
      </c>
      <c r="PV42" s="15">
        <f>IF(46&lt;=$G42, PM42+PU42, "")</f>
        <v/>
      </c>
      <c r="PW42" s="15">
        <f>IF(46&lt;=$G42, PQ42+PU42, "")</f>
        <v/>
      </c>
      <c r="PX42" s="15">
        <f>IF(46&lt;=$G42, ($G42-46)*$N42, "")</f>
        <v/>
      </c>
      <c r="PY42" s="15">
        <f>IF(47&lt;=$G42, PT42, "")</f>
        <v/>
      </c>
      <c r="PZ42" s="15">
        <f>IF(47&lt;=$G42, ROUND(PY42*$Q42, 2), "")</f>
        <v/>
      </c>
      <c r="QA42" s="15">
        <f>IF(47&lt;=$G42, $N42, "")</f>
        <v/>
      </c>
      <c r="QB42" s="15">
        <f>IF(47&lt;=$G42, QA42-PZ42, "")</f>
        <v/>
      </c>
      <c r="QC42" s="15">
        <f>IF(47&lt;=$G42, PY42-QB42, "")</f>
        <v/>
      </c>
      <c r="QD42" s="15">
        <f>IF(47&lt;=$G42, ROUND(PV42*$Q42, 2), "")</f>
        <v/>
      </c>
      <c r="QE42" s="15">
        <f>IF(47&lt;=$G42, PV42+QD42, "")</f>
        <v/>
      </c>
      <c r="QF42" s="15">
        <f>IF(47&lt;=$G42, PZ42+QD42, "")</f>
        <v/>
      </c>
      <c r="QG42" s="15">
        <f>IF(47&lt;=$G42, ($G42-47)*$N42, "")</f>
        <v/>
      </c>
      <c r="QH42" s="15">
        <f>IF(48&lt;=$G42, QC42, "")</f>
        <v/>
      </c>
      <c r="QI42" s="15">
        <f>IF(48&lt;=$G42, ROUND(QH42*$Q42, 2), "")</f>
        <v/>
      </c>
      <c r="QJ42" s="15">
        <f>IF(48&lt;=$G42, $N42, "")</f>
        <v/>
      </c>
      <c r="QK42" s="15">
        <f>IF(48&lt;=$G42, QJ42-QI42, "")</f>
        <v/>
      </c>
      <c r="QL42" s="15">
        <f>IF(48&lt;=$G42, QH42-QK42, "")</f>
        <v/>
      </c>
      <c r="QM42" s="15">
        <f>IF(48&lt;=$G42, ROUND(QE42*$Q42, 2), "")</f>
        <v/>
      </c>
      <c r="QN42" s="15">
        <f>IF(48&lt;=$G42, QE42+QM42, "")</f>
        <v/>
      </c>
      <c r="QO42" s="15">
        <f>IF(48&lt;=$G42, QI42+QM42, "")</f>
        <v/>
      </c>
      <c r="QP42" s="15">
        <f>IF(48&lt;=$G42, ($G42-48)*$N42, "")</f>
        <v/>
      </c>
    </row>
    <row r="43">
      <c r="A43" s="6" t="inlineStr">
        <is>
          <t>0581-0001</t>
        </is>
      </c>
      <c r="B43" s="7" t="inlineStr">
        <is>
          <t>Aditivos y Vitaminas Mexicanas Sa de Cv</t>
        </is>
      </c>
      <c r="C43" s="7" t="inlineStr">
        <is>
          <t>RAM 700 REGULAR CAB</t>
        </is>
      </c>
      <c r="D43" s="6" t="inlineStr">
        <is>
          <t>ACTIVO</t>
        </is>
      </c>
      <c r="E43" s="6" t="inlineStr">
        <is>
          <t>2023-01-17</t>
        </is>
      </c>
      <c r="F43" s="6" t="inlineStr">
        <is>
          <t>2027-01-17</t>
        </is>
      </c>
      <c r="G43" s="8" t="n">
        <v>48</v>
      </c>
      <c r="H43" s="9" t="n">
        <v>255948.28</v>
      </c>
      <c r="I43" s="10" t="n">
        <v>0.3</v>
      </c>
      <c r="J43" s="9">
        <f>ROUND(H43*I43, 2)</f>
        <v/>
      </c>
      <c r="K43" s="9">
        <f>ROUND(H43-J43, 2)</f>
        <v/>
      </c>
      <c r="L43" s="10" t="n">
        <v>0.0313</v>
      </c>
      <c r="M43" s="9">
        <f>ROUND(H43*L43, 2)</f>
        <v/>
      </c>
      <c r="N43" s="9" t="n">
        <v>6900.88</v>
      </c>
      <c r="O43" s="10" t="n">
        <v>0.2</v>
      </c>
      <c r="P43" s="9">
        <f>ROUND(H43*O43, 2)</f>
        <v/>
      </c>
      <c r="Q43" s="11" t="n">
        <v>0.03206384</v>
      </c>
      <c r="R43" s="11">
        <f>RATE(G43, -N43, K43, -P43)</f>
        <v/>
      </c>
      <c r="S43" s="11">
        <f>ROUND(Q43*12, 8)</f>
        <v/>
      </c>
      <c r="T43" s="11">
        <f>ROUND(((1+Q43)^12)-1, 8)</f>
        <v/>
      </c>
      <c r="U43" s="9">
        <f>ROUND(PV(Q43, G43, 0, -P43), 2)</f>
        <v/>
      </c>
      <c r="V43" s="9">
        <f>SUMIF($AA$4:$QP$4, "Interes_Leasing", AA43:QP43)</f>
        <v/>
      </c>
      <c r="W43" s="9">
        <f>SUMIF($AA$4:$QP$4, "Interes_Residual", AA43:QP43)</f>
        <v/>
      </c>
      <c r="X43" s="9">
        <f>ROUND(V43+W43, 2)</f>
        <v/>
      </c>
      <c r="Y43" s="9">
        <f>ROUND((N43*G43+P43+M43)-K43, 2)</f>
        <v/>
      </c>
      <c r="Z43" s="10">
        <f>ROUND(Y43/K43, 4)</f>
        <v/>
      </c>
      <c r="AA43" s="9">
        <f>IF(1&lt;=$G43, $K43, "")</f>
        <v/>
      </c>
      <c r="AB43" s="9">
        <f>IF(1&lt;=$G43, ROUND(AA43*$Q43, 2), "")</f>
        <v/>
      </c>
      <c r="AC43" s="9">
        <f>IF(1&lt;=$G43, $N43, "")</f>
        <v/>
      </c>
      <c r="AD43" s="9">
        <f>IF(1&lt;=$G43, AC43-AB43, "")</f>
        <v/>
      </c>
      <c r="AE43" s="9">
        <f>IF(1&lt;=$G43, AA43-AD43, "")</f>
        <v/>
      </c>
      <c r="AF43" s="9">
        <f>IF(1&lt;=$G43, ROUND($U43*$Q43, 2), "")</f>
        <v/>
      </c>
      <c r="AG43" s="9">
        <f>IF(1&lt;=$G43, $U43+AF43, "")</f>
        <v/>
      </c>
      <c r="AH43" s="9">
        <f>IF(1&lt;=$G43, AB43+AF43, "")</f>
        <v/>
      </c>
      <c r="AI43" s="9">
        <f>IF(1&lt;=$G43, ($G43-1)*$N43, "")</f>
        <v/>
      </c>
      <c r="AJ43" s="9">
        <f>IF(2&lt;=$G43, AE43, "")</f>
        <v/>
      </c>
      <c r="AK43" s="9">
        <f>IF(2&lt;=$G43, ROUND(AJ43*$Q43, 2), "")</f>
        <v/>
      </c>
      <c r="AL43" s="9">
        <f>IF(2&lt;=$G43, $N43, "")</f>
        <v/>
      </c>
      <c r="AM43" s="9">
        <f>IF(2&lt;=$G43, AL43-AK43, "")</f>
        <v/>
      </c>
      <c r="AN43" s="9">
        <f>IF(2&lt;=$G43, AJ43-AM43, "")</f>
        <v/>
      </c>
      <c r="AO43" s="9">
        <f>IF(2&lt;=$G43, ROUND(AG43*$Q43, 2), "")</f>
        <v/>
      </c>
      <c r="AP43" s="9">
        <f>IF(2&lt;=$G43, AG43+AO43, "")</f>
        <v/>
      </c>
      <c r="AQ43" s="9">
        <f>IF(2&lt;=$G43, AK43+AO43, "")</f>
        <v/>
      </c>
      <c r="AR43" s="9">
        <f>IF(2&lt;=$G43, ($G43-2)*$N43, "")</f>
        <v/>
      </c>
      <c r="AS43" s="9">
        <f>IF(3&lt;=$G43, AN43, "")</f>
        <v/>
      </c>
      <c r="AT43" s="9">
        <f>IF(3&lt;=$G43, ROUND(AS43*$Q43, 2), "")</f>
        <v/>
      </c>
      <c r="AU43" s="9">
        <f>IF(3&lt;=$G43, $N43, "")</f>
        <v/>
      </c>
      <c r="AV43" s="9">
        <f>IF(3&lt;=$G43, AU43-AT43, "")</f>
        <v/>
      </c>
      <c r="AW43" s="9">
        <f>IF(3&lt;=$G43, AS43-AV43, "")</f>
        <v/>
      </c>
      <c r="AX43" s="9">
        <f>IF(3&lt;=$G43, ROUND(AP43*$Q43, 2), "")</f>
        <v/>
      </c>
      <c r="AY43" s="9">
        <f>IF(3&lt;=$G43, AP43+AX43, "")</f>
        <v/>
      </c>
      <c r="AZ43" s="9">
        <f>IF(3&lt;=$G43, AT43+AX43, "")</f>
        <v/>
      </c>
      <c r="BA43" s="9">
        <f>IF(3&lt;=$G43, ($G43-3)*$N43, "")</f>
        <v/>
      </c>
      <c r="BB43" s="9">
        <f>IF(4&lt;=$G43, AW43, "")</f>
        <v/>
      </c>
      <c r="BC43" s="9">
        <f>IF(4&lt;=$G43, ROUND(BB43*$Q43, 2), "")</f>
        <v/>
      </c>
      <c r="BD43" s="9">
        <f>IF(4&lt;=$G43, $N43, "")</f>
        <v/>
      </c>
      <c r="BE43" s="9">
        <f>IF(4&lt;=$G43, BD43-BC43, "")</f>
        <v/>
      </c>
      <c r="BF43" s="9">
        <f>IF(4&lt;=$G43, BB43-BE43, "")</f>
        <v/>
      </c>
      <c r="BG43" s="9">
        <f>IF(4&lt;=$G43, ROUND(AY43*$Q43, 2), "")</f>
        <v/>
      </c>
      <c r="BH43" s="9">
        <f>IF(4&lt;=$G43, AY43+BG43, "")</f>
        <v/>
      </c>
      <c r="BI43" s="9">
        <f>IF(4&lt;=$G43, BC43+BG43, "")</f>
        <v/>
      </c>
      <c r="BJ43" s="9">
        <f>IF(4&lt;=$G43, ($G43-4)*$N43, "")</f>
        <v/>
      </c>
      <c r="BK43" s="9">
        <f>IF(5&lt;=$G43, BF43, "")</f>
        <v/>
      </c>
      <c r="BL43" s="9">
        <f>IF(5&lt;=$G43, ROUND(BK43*$Q43, 2), "")</f>
        <v/>
      </c>
      <c r="BM43" s="9">
        <f>IF(5&lt;=$G43, $N43, "")</f>
        <v/>
      </c>
      <c r="BN43" s="9">
        <f>IF(5&lt;=$G43, BM43-BL43, "")</f>
        <v/>
      </c>
      <c r="BO43" s="9">
        <f>IF(5&lt;=$G43, BK43-BN43, "")</f>
        <v/>
      </c>
      <c r="BP43" s="9">
        <f>IF(5&lt;=$G43, ROUND(BH43*$Q43, 2), "")</f>
        <v/>
      </c>
      <c r="BQ43" s="9">
        <f>IF(5&lt;=$G43, BH43+BP43, "")</f>
        <v/>
      </c>
      <c r="BR43" s="9">
        <f>IF(5&lt;=$G43, BL43+BP43, "")</f>
        <v/>
      </c>
      <c r="BS43" s="9">
        <f>IF(5&lt;=$G43, ($G43-5)*$N43, "")</f>
        <v/>
      </c>
      <c r="BT43" s="9">
        <f>IF(6&lt;=$G43, BO43, "")</f>
        <v/>
      </c>
      <c r="BU43" s="9">
        <f>IF(6&lt;=$G43, ROUND(BT43*$Q43, 2), "")</f>
        <v/>
      </c>
      <c r="BV43" s="9">
        <f>IF(6&lt;=$G43, $N43, "")</f>
        <v/>
      </c>
      <c r="BW43" s="9">
        <f>IF(6&lt;=$G43, BV43-BU43, "")</f>
        <v/>
      </c>
      <c r="BX43" s="9">
        <f>IF(6&lt;=$G43, BT43-BW43, "")</f>
        <v/>
      </c>
      <c r="BY43" s="9">
        <f>IF(6&lt;=$G43, ROUND(BQ43*$Q43, 2), "")</f>
        <v/>
      </c>
      <c r="BZ43" s="9">
        <f>IF(6&lt;=$G43, BQ43+BY43, "")</f>
        <v/>
      </c>
      <c r="CA43" s="9">
        <f>IF(6&lt;=$G43, BU43+BY43, "")</f>
        <v/>
      </c>
      <c r="CB43" s="9">
        <f>IF(6&lt;=$G43, ($G43-6)*$N43, "")</f>
        <v/>
      </c>
      <c r="CC43" s="9">
        <f>IF(7&lt;=$G43, BX43, "")</f>
        <v/>
      </c>
      <c r="CD43" s="9">
        <f>IF(7&lt;=$G43, ROUND(CC43*$Q43, 2), "")</f>
        <v/>
      </c>
      <c r="CE43" s="9">
        <f>IF(7&lt;=$G43, $N43, "")</f>
        <v/>
      </c>
      <c r="CF43" s="9">
        <f>IF(7&lt;=$G43, CE43-CD43, "")</f>
        <v/>
      </c>
      <c r="CG43" s="9">
        <f>IF(7&lt;=$G43, CC43-CF43, "")</f>
        <v/>
      </c>
      <c r="CH43" s="9">
        <f>IF(7&lt;=$G43, ROUND(BZ43*$Q43, 2), "")</f>
        <v/>
      </c>
      <c r="CI43" s="9">
        <f>IF(7&lt;=$G43, BZ43+CH43, "")</f>
        <v/>
      </c>
      <c r="CJ43" s="9">
        <f>IF(7&lt;=$G43, CD43+CH43, "")</f>
        <v/>
      </c>
      <c r="CK43" s="9">
        <f>IF(7&lt;=$G43, ($G43-7)*$N43, "")</f>
        <v/>
      </c>
      <c r="CL43" s="9">
        <f>IF(8&lt;=$G43, CG43, "")</f>
        <v/>
      </c>
      <c r="CM43" s="9">
        <f>IF(8&lt;=$G43, ROUND(CL43*$Q43, 2), "")</f>
        <v/>
      </c>
      <c r="CN43" s="9">
        <f>IF(8&lt;=$G43, $N43, "")</f>
        <v/>
      </c>
      <c r="CO43" s="9">
        <f>IF(8&lt;=$G43, CN43-CM43, "")</f>
        <v/>
      </c>
      <c r="CP43" s="9">
        <f>IF(8&lt;=$G43, CL43-CO43, "")</f>
        <v/>
      </c>
      <c r="CQ43" s="9">
        <f>IF(8&lt;=$G43, ROUND(CI43*$Q43, 2), "")</f>
        <v/>
      </c>
      <c r="CR43" s="9">
        <f>IF(8&lt;=$G43, CI43+CQ43, "")</f>
        <v/>
      </c>
      <c r="CS43" s="9">
        <f>IF(8&lt;=$G43, CM43+CQ43, "")</f>
        <v/>
      </c>
      <c r="CT43" s="9">
        <f>IF(8&lt;=$G43, ($G43-8)*$N43, "")</f>
        <v/>
      </c>
      <c r="CU43" s="9">
        <f>IF(9&lt;=$G43, CP43, "")</f>
        <v/>
      </c>
      <c r="CV43" s="9">
        <f>IF(9&lt;=$G43, ROUND(CU43*$Q43, 2), "")</f>
        <v/>
      </c>
      <c r="CW43" s="9">
        <f>IF(9&lt;=$G43, $N43, "")</f>
        <v/>
      </c>
      <c r="CX43" s="9">
        <f>IF(9&lt;=$G43, CW43-CV43, "")</f>
        <v/>
      </c>
      <c r="CY43" s="9">
        <f>IF(9&lt;=$G43, CU43-CX43, "")</f>
        <v/>
      </c>
      <c r="CZ43" s="9">
        <f>IF(9&lt;=$G43, ROUND(CR43*$Q43, 2), "")</f>
        <v/>
      </c>
      <c r="DA43" s="9">
        <f>IF(9&lt;=$G43, CR43+CZ43, "")</f>
        <v/>
      </c>
      <c r="DB43" s="9">
        <f>IF(9&lt;=$G43, CV43+CZ43, "")</f>
        <v/>
      </c>
      <c r="DC43" s="9">
        <f>IF(9&lt;=$G43, ($G43-9)*$N43, "")</f>
        <v/>
      </c>
      <c r="DD43" s="9">
        <f>IF(10&lt;=$G43, CY43, "")</f>
        <v/>
      </c>
      <c r="DE43" s="9">
        <f>IF(10&lt;=$G43, ROUND(DD43*$Q43, 2), "")</f>
        <v/>
      </c>
      <c r="DF43" s="9">
        <f>IF(10&lt;=$G43, $N43, "")</f>
        <v/>
      </c>
      <c r="DG43" s="9">
        <f>IF(10&lt;=$G43, DF43-DE43, "")</f>
        <v/>
      </c>
      <c r="DH43" s="9">
        <f>IF(10&lt;=$G43, DD43-DG43, "")</f>
        <v/>
      </c>
      <c r="DI43" s="9">
        <f>IF(10&lt;=$G43, ROUND(DA43*$Q43, 2), "")</f>
        <v/>
      </c>
      <c r="DJ43" s="9">
        <f>IF(10&lt;=$G43, DA43+DI43, "")</f>
        <v/>
      </c>
      <c r="DK43" s="9">
        <f>IF(10&lt;=$G43, DE43+DI43, "")</f>
        <v/>
      </c>
      <c r="DL43" s="9">
        <f>IF(10&lt;=$G43, ($G43-10)*$N43, "")</f>
        <v/>
      </c>
      <c r="DM43" s="9">
        <f>IF(11&lt;=$G43, DH43, "")</f>
        <v/>
      </c>
      <c r="DN43" s="9">
        <f>IF(11&lt;=$G43, ROUND(DM43*$Q43, 2), "")</f>
        <v/>
      </c>
      <c r="DO43" s="9">
        <f>IF(11&lt;=$G43, $N43, "")</f>
        <v/>
      </c>
      <c r="DP43" s="9">
        <f>IF(11&lt;=$G43, DO43-DN43, "")</f>
        <v/>
      </c>
      <c r="DQ43" s="9">
        <f>IF(11&lt;=$G43, DM43-DP43, "")</f>
        <v/>
      </c>
      <c r="DR43" s="9">
        <f>IF(11&lt;=$G43, ROUND(DJ43*$Q43, 2), "")</f>
        <v/>
      </c>
      <c r="DS43" s="9">
        <f>IF(11&lt;=$G43, DJ43+DR43, "")</f>
        <v/>
      </c>
      <c r="DT43" s="9">
        <f>IF(11&lt;=$G43, DN43+DR43, "")</f>
        <v/>
      </c>
      <c r="DU43" s="9">
        <f>IF(11&lt;=$G43, ($G43-11)*$N43, "")</f>
        <v/>
      </c>
      <c r="DV43" s="9">
        <f>IF(12&lt;=$G43, DQ43, "")</f>
        <v/>
      </c>
      <c r="DW43" s="9">
        <f>IF(12&lt;=$G43, ROUND(DV43*$Q43, 2), "")</f>
        <v/>
      </c>
      <c r="DX43" s="9">
        <f>IF(12&lt;=$G43, $N43, "")</f>
        <v/>
      </c>
      <c r="DY43" s="9">
        <f>IF(12&lt;=$G43, DX43-DW43, "")</f>
        <v/>
      </c>
      <c r="DZ43" s="9">
        <f>IF(12&lt;=$G43, DV43-DY43, "")</f>
        <v/>
      </c>
      <c r="EA43" s="9">
        <f>IF(12&lt;=$G43, ROUND(DS43*$Q43, 2), "")</f>
        <v/>
      </c>
      <c r="EB43" s="9">
        <f>IF(12&lt;=$G43, DS43+EA43, "")</f>
        <v/>
      </c>
      <c r="EC43" s="9">
        <f>IF(12&lt;=$G43, DW43+EA43, "")</f>
        <v/>
      </c>
      <c r="ED43" s="9">
        <f>IF(12&lt;=$G43, ($G43-12)*$N43, "")</f>
        <v/>
      </c>
      <c r="EE43" s="9">
        <f>IF(13&lt;=$G43, DZ43, "")</f>
        <v/>
      </c>
      <c r="EF43" s="9">
        <f>IF(13&lt;=$G43, ROUND(EE43*$Q43, 2), "")</f>
        <v/>
      </c>
      <c r="EG43" s="9">
        <f>IF(13&lt;=$G43, $N43, "")</f>
        <v/>
      </c>
      <c r="EH43" s="9">
        <f>IF(13&lt;=$G43, EG43-EF43, "")</f>
        <v/>
      </c>
      <c r="EI43" s="9">
        <f>IF(13&lt;=$G43, EE43-EH43, "")</f>
        <v/>
      </c>
      <c r="EJ43" s="9">
        <f>IF(13&lt;=$G43, ROUND(EB43*$Q43, 2), "")</f>
        <v/>
      </c>
      <c r="EK43" s="9">
        <f>IF(13&lt;=$G43, EB43+EJ43, "")</f>
        <v/>
      </c>
      <c r="EL43" s="9">
        <f>IF(13&lt;=$G43, EF43+EJ43, "")</f>
        <v/>
      </c>
      <c r="EM43" s="9">
        <f>IF(13&lt;=$G43, ($G43-13)*$N43, "")</f>
        <v/>
      </c>
      <c r="EN43" s="9">
        <f>IF(14&lt;=$G43, EI43, "")</f>
        <v/>
      </c>
      <c r="EO43" s="9">
        <f>IF(14&lt;=$G43, ROUND(EN43*$Q43, 2), "")</f>
        <v/>
      </c>
      <c r="EP43" s="9">
        <f>IF(14&lt;=$G43, $N43, "")</f>
        <v/>
      </c>
      <c r="EQ43" s="9">
        <f>IF(14&lt;=$G43, EP43-EO43, "")</f>
        <v/>
      </c>
      <c r="ER43" s="9">
        <f>IF(14&lt;=$G43, EN43-EQ43, "")</f>
        <v/>
      </c>
      <c r="ES43" s="9">
        <f>IF(14&lt;=$G43, ROUND(EK43*$Q43, 2), "")</f>
        <v/>
      </c>
      <c r="ET43" s="9">
        <f>IF(14&lt;=$G43, EK43+ES43, "")</f>
        <v/>
      </c>
      <c r="EU43" s="9">
        <f>IF(14&lt;=$G43, EO43+ES43, "")</f>
        <v/>
      </c>
      <c r="EV43" s="9">
        <f>IF(14&lt;=$G43, ($G43-14)*$N43, "")</f>
        <v/>
      </c>
      <c r="EW43" s="9">
        <f>IF(15&lt;=$G43, ER43, "")</f>
        <v/>
      </c>
      <c r="EX43" s="9">
        <f>IF(15&lt;=$G43, ROUND(EW43*$Q43, 2), "")</f>
        <v/>
      </c>
      <c r="EY43" s="9">
        <f>IF(15&lt;=$G43, $N43, "")</f>
        <v/>
      </c>
      <c r="EZ43" s="9">
        <f>IF(15&lt;=$G43, EY43-EX43, "")</f>
        <v/>
      </c>
      <c r="FA43" s="9">
        <f>IF(15&lt;=$G43, EW43-EZ43, "")</f>
        <v/>
      </c>
      <c r="FB43" s="9">
        <f>IF(15&lt;=$G43, ROUND(ET43*$Q43, 2), "")</f>
        <v/>
      </c>
      <c r="FC43" s="9">
        <f>IF(15&lt;=$G43, ET43+FB43, "")</f>
        <v/>
      </c>
      <c r="FD43" s="9">
        <f>IF(15&lt;=$G43, EX43+FB43, "")</f>
        <v/>
      </c>
      <c r="FE43" s="9">
        <f>IF(15&lt;=$G43, ($G43-15)*$N43, "")</f>
        <v/>
      </c>
      <c r="FF43" s="9">
        <f>IF(16&lt;=$G43, FA43, "")</f>
        <v/>
      </c>
      <c r="FG43" s="9">
        <f>IF(16&lt;=$G43, ROUND(FF43*$Q43, 2), "")</f>
        <v/>
      </c>
      <c r="FH43" s="9">
        <f>IF(16&lt;=$G43, $N43, "")</f>
        <v/>
      </c>
      <c r="FI43" s="9">
        <f>IF(16&lt;=$G43, FH43-FG43, "")</f>
        <v/>
      </c>
      <c r="FJ43" s="9">
        <f>IF(16&lt;=$G43, FF43-FI43, "")</f>
        <v/>
      </c>
      <c r="FK43" s="9">
        <f>IF(16&lt;=$G43, ROUND(FC43*$Q43, 2), "")</f>
        <v/>
      </c>
      <c r="FL43" s="9">
        <f>IF(16&lt;=$G43, FC43+FK43, "")</f>
        <v/>
      </c>
      <c r="FM43" s="9">
        <f>IF(16&lt;=$G43, FG43+FK43, "")</f>
        <v/>
      </c>
      <c r="FN43" s="9">
        <f>IF(16&lt;=$G43, ($G43-16)*$N43, "")</f>
        <v/>
      </c>
      <c r="FO43" s="9">
        <f>IF(17&lt;=$G43, FJ43, "")</f>
        <v/>
      </c>
      <c r="FP43" s="9">
        <f>IF(17&lt;=$G43, ROUND(FO43*$Q43, 2), "")</f>
        <v/>
      </c>
      <c r="FQ43" s="9">
        <f>IF(17&lt;=$G43, $N43, "")</f>
        <v/>
      </c>
      <c r="FR43" s="9">
        <f>IF(17&lt;=$G43, FQ43-FP43, "")</f>
        <v/>
      </c>
      <c r="FS43" s="9">
        <f>IF(17&lt;=$G43, FO43-FR43, "")</f>
        <v/>
      </c>
      <c r="FT43" s="9">
        <f>IF(17&lt;=$G43, ROUND(FL43*$Q43, 2), "")</f>
        <v/>
      </c>
      <c r="FU43" s="9">
        <f>IF(17&lt;=$G43, FL43+FT43, "")</f>
        <v/>
      </c>
      <c r="FV43" s="9">
        <f>IF(17&lt;=$G43, FP43+FT43, "")</f>
        <v/>
      </c>
      <c r="FW43" s="9">
        <f>IF(17&lt;=$G43, ($G43-17)*$N43, "")</f>
        <v/>
      </c>
      <c r="FX43" s="9">
        <f>IF(18&lt;=$G43, FS43, "")</f>
        <v/>
      </c>
      <c r="FY43" s="9">
        <f>IF(18&lt;=$G43, ROUND(FX43*$Q43, 2), "")</f>
        <v/>
      </c>
      <c r="FZ43" s="9">
        <f>IF(18&lt;=$G43, $N43, "")</f>
        <v/>
      </c>
      <c r="GA43" s="9">
        <f>IF(18&lt;=$G43, FZ43-FY43, "")</f>
        <v/>
      </c>
      <c r="GB43" s="9">
        <f>IF(18&lt;=$G43, FX43-GA43, "")</f>
        <v/>
      </c>
      <c r="GC43" s="9">
        <f>IF(18&lt;=$G43, ROUND(FU43*$Q43, 2), "")</f>
        <v/>
      </c>
      <c r="GD43" s="9">
        <f>IF(18&lt;=$G43, FU43+GC43, "")</f>
        <v/>
      </c>
      <c r="GE43" s="9">
        <f>IF(18&lt;=$G43, FY43+GC43, "")</f>
        <v/>
      </c>
      <c r="GF43" s="9">
        <f>IF(18&lt;=$G43, ($G43-18)*$N43, "")</f>
        <v/>
      </c>
      <c r="GG43" s="9">
        <f>IF(19&lt;=$G43, GB43, "")</f>
        <v/>
      </c>
      <c r="GH43" s="9">
        <f>IF(19&lt;=$G43, ROUND(GG43*$Q43, 2), "")</f>
        <v/>
      </c>
      <c r="GI43" s="9">
        <f>IF(19&lt;=$G43, $N43, "")</f>
        <v/>
      </c>
      <c r="GJ43" s="9">
        <f>IF(19&lt;=$G43, GI43-GH43, "")</f>
        <v/>
      </c>
      <c r="GK43" s="9">
        <f>IF(19&lt;=$G43, GG43-GJ43, "")</f>
        <v/>
      </c>
      <c r="GL43" s="9">
        <f>IF(19&lt;=$G43, ROUND(GD43*$Q43, 2), "")</f>
        <v/>
      </c>
      <c r="GM43" s="9">
        <f>IF(19&lt;=$G43, GD43+GL43, "")</f>
        <v/>
      </c>
      <c r="GN43" s="9">
        <f>IF(19&lt;=$G43, GH43+GL43, "")</f>
        <v/>
      </c>
      <c r="GO43" s="9">
        <f>IF(19&lt;=$G43, ($G43-19)*$N43, "")</f>
        <v/>
      </c>
      <c r="GP43" s="9">
        <f>IF(20&lt;=$G43, GK43, "")</f>
        <v/>
      </c>
      <c r="GQ43" s="9">
        <f>IF(20&lt;=$G43, ROUND(GP43*$Q43, 2), "")</f>
        <v/>
      </c>
      <c r="GR43" s="9">
        <f>IF(20&lt;=$G43, $N43, "")</f>
        <v/>
      </c>
      <c r="GS43" s="9">
        <f>IF(20&lt;=$G43, GR43-GQ43, "")</f>
        <v/>
      </c>
      <c r="GT43" s="9">
        <f>IF(20&lt;=$G43, GP43-GS43, "")</f>
        <v/>
      </c>
      <c r="GU43" s="9">
        <f>IF(20&lt;=$G43, ROUND(GM43*$Q43, 2), "")</f>
        <v/>
      </c>
      <c r="GV43" s="9">
        <f>IF(20&lt;=$G43, GM43+GU43, "")</f>
        <v/>
      </c>
      <c r="GW43" s="9">
        <f>IF(20&lt;=$G43, GQ43+GU43, "")</f>
        <v/>
      </c>
      <c r="GX43" s="9">
        <f>IF(20&lt;=$G43, ($G43-20)*$N43, "")</f>
        <v/>
      </c>
      <c r="GY43" s="9">
        <f>IF(21&lt;=$G43, GT43, "")</f>
        <v/>
      </c>
      <c r="GZ43" s="9">
        <f>IF(21&lt;=$G43, ROUND(GY43*$Q43, 2), "")</f>
        <v/>
      </c>
      <c r="HA43" s="9">
        <f>IF(21&lt;=$G43, $N43, "")</f>
        <v/>
      </c>
      <c r="HB43" s="9">
        <f>IF(21&lt;=$G43, HA43-GZ43, "")</f>
        <v/>
      </c>
      <c r="HC43" s="9">
        <f>IF(21&lt;=$G43, GY43-HB43, "")</f>
        <v/>
      </c>
      <c r="HD43" s="9">
        <f>IF(21&lt;=$G43, ROUND(GV43*$Q43, 2), "")</f>
        <v/>
      </c>
      <c r="HE43" s="9">
        <f>IF(21&lt;=$G43, GV43+HD43, "")</f>
        <v/>
      </c>
      <c r="HF43" s="9">
        <f>IF(21&lt;=$G43, GZ43+HD43, "")</f>
        <v/>
      </c>
      <c r="HG43" s="9">
        <f>IF(21&lt;=$G43, ($G43-21)*$N43, "")</f>
        <v/>
      </c>
      <c r="HH43" s="9">
        <f>IF(22&lt;=$G43, HC43, "")</f>
        <v/>
      </c>
      <c r="HI43" s="9">
        <f>IF(22&lt;=$G43, ROUND(HH43*$Q43, 2), "")</f>
        <v/>
      </c>
      <c r="HJ43" s="9">
        <f>IF(22&lt;=$G43, $N43, "")</f>
        <v/>
      </c>
      <c r="HK43" s="9">
        <f>IF(22&lt;=$G43, HJ43-HI43, "")</f>
        <v/>
      </c>
      <c r="HL43" s="9">
        <f>IF(22&lt;=$G43, HH43-HK43, "")</f>
        <v/>
      </c>
      <c r="HM43" s="9">
        <f>IF(22&lt;=$G43, ROUND(HE43*$Q43, 2), "")</f>
        <v/>
      </c>
      <c r="HN43" s="9">
        <f>IF(22&lt;=$G43, HE43+HM43, "")</f>
        <v/>
      </c>
      <c r="HO43" s="9">
        <f>IF(22&lt;=$G43, HI43+HM43, "")</f>
        <v/>
      </c>
      <c r="HP43" s="9">
        <f>IF(22&lt;=$G43, ($G43-22)*$N43, "")</f>
        <v/>
      </c>
      <c r="HQ43" s="9">
        <f>IF(23&lt;=$G43, HL43, "")</f>
        <v/>
      </c>
      <c r="HR43" s="9">
        <f>IF(23&lt;=$G43, ROUND(HQ43*$Q43, 2), "")</f>
        <v/>
      </c>
      <c r="HS43" s="9">
        <f>IF(23&lt;=$G43, $N43, "")</f>
        <v/>
      </c>
      <c r="HT43" s="9">
        <f>IF(23&lt;=$G43, HS43-HR43, "")</f>
        <v/>
      </c>
      <c r="HU43" s="9">
        <f>IF(23&lt;=$G43, HQ43-HT43, "")</f>
        <v/>
      </c>
      <c r="HV43" s="9">
        <f>IF(23&lt;=$G43, ROUND(HN43*$Q43, 2), "")</f>
        <v/>
      </c>
      <c r="HW43" s="9">
        <f>IF(23&lt;=$G43, HN43+HV43, "")</f>
        <v/>
      </c>
      <c r="HX43" s="9">
        <f>IF(23&lt;=$G43, HR43+HV43, "")</f>
        <v/>
      </c>
      <c r="HY43" s="9">
        <f>IF(23&lt;=$G43, ($G43-23)*$N43, "")</f>
        <v/>
      </c>
      <c r="HZ43" s="9">
        <f>IF(24&lt;=$G43, HU43, "")</f>
        <v/>
      </c>
      <c r="IA43" s="9">
        <f>IF(24&lt;=$G43, ROUND(HZ43*$Q43, 2), "")</f>
        <v/>
      </c>
      <c r="IB43" s="9">
        <f>IF(24&lt;=$G43, $N43, "")</f>
        <v/>
      </c>
      <c r="IC43" s="9">
        <f>IF(24&lt;=$G43, IB43-IA43, "")</f>
        <v/>
      </c>
      <c r="ID43" s="9">
        <f>IF(24&lt;=$G43, HZ43-IC43, "")</f>
        <v/>
      </c>
      <c r="IE43" s="9">
        <f>IF(24&lt;=$G43, ROUND(HW43*$Q43, 2), "")</f>
        <v/>
      </c>
      <c r="IF43" s="9">
        <f>IF(24&lt;=$G43, HW43+IE43, "")</f>
        <v/>
      </c>
      <c r="IG43" s="9">
        <f>IF(24&lt;=$G43, IA43+IE43, "")</f>
        <v/>
      </c>
      <c r="IH43" s="9">
        <f>IF(24&lt;=$G43, ($G43-24)*$N43, "")</f>
        <v/>
      </c>
      <c r="II43" s="9">
        <f>IF(25&lt;=$G43, ID43, "")</f>
        <v/>
      </c>
      <c r="IJ43" s="9">
        <f>IF(25&lt;=$G43, ROUND(II43*$Q43, 2), "")</f>
        <v/>
      </c>
      <c r="IK43" s="9">
        <f>IF(25&lt;=$G43, $N43, "")</f>
        <v/>
      </c>
      <c r="IL43" s="9">
        <f>IF(25&lt;=$G43, IK43-IJ43, "")</f>
        <v/>
      </c>
      <c r="IM43" s="9">
        <f>IF(25&lt;=$G43, II43-IL43, "")</f>
        <v/>
      </c>
      <c r="IN43" s="9">
        <f>IF(25&lt;=$G43, ROUND(IF43*$Q43, 2), "")</f>
        <v/>
      </c>
      <c r="IO43" s="9">
        <f>IF(25&lt;=$G43, IF43+IN43, "")</f>
        <v/>
      </c>
      <c r="IP43" s="9">
        <f>IF(25&lt;=$G43, IJ43+IN43, "")</f>
        <v/>
      </c>
      <c r="IQ43" s="9">
        <f>IF(25&lt;=$G43, ($G43-25)*$N43, "")</f>
        <v/>
      </c>
      <c r="IR43" s="9">
        <f>IF(26&lt;=$G43, IM43, "")</f>
        <v/>
      </c>
      <c r="IS43" s="9">
        <f>IF(26&lt;=$G43, ROUND(IR43*$Q43, 2), "")</f>
        <v/>
      </c>
      <c r="IT43" s="9">
        <f>IF(26&lt;=$G43, $N43, "")</f>
        <v/>
      </c>
      <c r="IU43" s="9">
        <f>IF(26&lt;=$G43, IT43-IS43, "")</f>
        <v/>
      </c>
      <c r="IV43" s="9">
        <f>IF(26&lt;=$G43, IR43-IU43, "")</f>
        <v/>
      </c>
      <c r="IW43" s="9">
        <f>IF(26&lt;=$G43, ROUND(IO43*$Q43, 2), "")</f>
        <v/>
      </c>
      <c r="IX43" s="9">
        <f>IF(26&lt;=$G43, IO43+IW43, "")</f>
        <v/>
      </c>
      <c r="IY43" s="9">
        <f>IF(26&lt;=$G43, IS43+IW43, "")</f>
        <v/>
      </c>
      <c r="IZ43" s="9">
        <f>IF(26&lt;=$G43, ($G43-26)*$N43, "")</f>
        <v/>
      </c>
      <c r="JA43" s="9">
        <f>IF(27&lt;=$G43, IV43, "")</f>
        <v/>
      </c>
      <c r="JB43" s="9">
        <f>IF(27&lt;=$G43, ROUND(JA43*$Q43, 2), "")</f>
        <v/>
      </c>
      <c r="JC43" s="9">
        <f>IF(27&lt;=$G43, $N43, "")</f>
        <v/>
      </c>
      <c r="JD43" s="9">
        <f>IF(27&lt;=$G43, JC43-JB43, "")</f>
        <v/>
      </c>
      <c r="JE43" s="9">
        <f>IF(27&lt;=$G43, JA43-JD43, "")</f>
        <v/>
      </c>
      <c r="JF43" s="9">
        <f>IF(27&lt;=$G43, ROUND(IX43*$Q43, 2), "")</f>
        <v/>
      </c>
      <c r="JG43" s="9">
        <f>IF(27&lt;=$G43, IX43+JF43, "")</f>
        <v/>
      </c>
      <c r="JH43" s="9">
        <f>IF(27&lt;=$G43, JB43+JF43, "")</f>
        <v/>
      </c>
      <c r="JI43" s="9">
        <f>IF(27&lt;=$G43, ($G43-27)*$N43, "")</f>
        <v/>
      </c>
      <c r="JJ43" s="9">
        <f>IF(28&lt;=$G43, JE43, "")</f>
        <v/>
      </c>
      <c r="JK43" s="9">
        <f>IF(28&lt;=$G43, ROUND(JJ43*$Q43, 2), "")</f>
        <v/>
      </c>
      <c r="JL43" s="9">
        <f>IF(28&lt;=$G43, $N43, "")</f>
        <v/>
      </c>
      <c r="JM43" s="9">
        <f>IF(28&lt;=$G43, JL43-JK43, "")</f>
        <v/>
      </c>
      <c r="JN43" s="9">
        <f>IF(28&lt;=$G43, JJ43-JM43, "")</f>
        <v/>
      </c>
      <c r="JO43" s="9">
        <f>IF(28&lt;=$G43, ROUND(JG43*$Q43, 2), "")</f>
        <v/>
      </c>
      <c r="JP43" s="9">
        <f>IF(28&lt;=$G43, JG43+JO43, "")</f>
        <v/>
      </c>
      <c r="JQ43" s="9">
        <f>IF(28&lt;=$G43, JK43+JO43, "")</f>
        <v/>
      </c>
      <c r="JR43" s="9">
        <f>IF(28&lt;=$G43, ($G43-28)*$N43, "")</f>
        <v/>
      </c>
      <c r="JS43" s="9">
        <f>IF(29&lt;=$G43, JN43, "")</f>
        <v/>
      </c>
      <c r="JT43" s="9">
        <f>IF(29&lt;=$G43, ROUND(JS43*$Q43, 2), "")</f>
        <v/>
      </c>
      <c r="JU43" s="9">
        <f>IF(29&lt;=$G43, $N43, "")</f>
        <v/>
      </c>
      <c r="JV43" s="9">
        <f>IF(29&lt;=$G43, JU43-JT43, "")</f>
        <v/>
      </c>
      <c r="JW43" s="9">
        <f>IF(29&lt;=$G43, JS43-JV43, "")</f>
        <v/>
      </c>
      <c r="JX43" s="9">
        <f>IF(29&lt;=$G43, ROUND(JP43*$Q43, 2), "")</f>
        <v/>
      </c>
      <c r="JY43" s="9">
        <f>IF(29&lt;=$G43, JP43+JX43, "")</f>
        <v/>
      </c>
      <c r="JZ43" s="9">
        <f>IF(29&lt;=$G43, JT43+JX43, "")</f>
        <v/>
      </c>
      <c r="KA43" s="9">
        <f>IF(29&lt;=$G43, ($G43-29)*$N43, "")</f>
        <v/>
      </c>
      <c r="KB43" s="9">
        <f>IF(30&lt;=$G43, JW43, "")</f>
        <v/>
      </c>
      <c r="KC43" s="9">
        <f>IF(30&lt;=$G43, ROUND(KB43*$Q43, 2), "")</f>
        <v/>
      </c>
      <c r="KD43" s="9">
        <f>IF(30&lt;=$G43, $N43, "")</f>
        <v/>
      </c>
      <c r="KE43" s="9">
        <f>IF(30&lt;=$G43, KD43-KC43, "")</f>
        <v/>
      </c>
      <c r="KF43" s="9">
        <f>IF(30&lt;=$G43, KB43-KE43, "")</f>
        <v/>
      </c>
      <c r="KG43" s="9">
        <f>IF(30&lt;=$G43, ROUND(JY43*$Q43, 2), "")</f>
        <v/>
      </c>
      <c r="KH43" s="9">
        <f>IF(30&lt;=$G43, JY43+KG43, "")</f>
        <v/>
      </c>
      <c r="KI43" s="9">
        <f>IF(30&lt;=$G43, KC43+KG43, "")</f>
        <v/>
      </c>
      <c r="KJ43" s="9">
        <f>IF(30&lt;=$G43, ($G43-30)*$N43, "")</f>
        <v/>
      </c>
      <c r="KK43" s="9">
        <f>IF(31&lt;=$G43, KF43, "")</f>
        <v/>
      </c>
      <c r="KL43" s="9">
        <f>IF(31&lt;=$G43, ROUND(KK43*$Q43, 2), "")</f>
        <v/>
      </c>
      <c r="KM43" s="9">
        <f>IF(31&lt;=$G43, $N43, "")</f>
        <v/>
      </c>
      <c r="KN43" s="9">
        <f>IF(31&lt;=$G43, KM43-KL43, "")</f>
        <v/>
      </c>
      <c r="KO43" s="9">
        <f>IF(31&lt;=$G43, KK43-KN43, "")</f>
        <v/>
      </c>
      <c r="KP43" s="9">
        <f>IF(31&lt;=$G43, ROUND(KH43*$Q43, 2), "")</f>
        <v/>
      </c>
      <c r="KQ43" s="9">
        <f>IF(31&lt;=$G43, KH43+KP43, "")</f>
        <v/>
      </c>
      <c r="KR43" s="9">
        <f>IF(31&lt;=$G43, KL43+KP43, "")</f>
        <v/>
      </c>
      <c r="KS43" s="9">
        <f>IF(31&lt;=$G43, ($G43-31)*$N43, "")</f>
        <v/>
      </c>
      <c r="KT43" s="9">
        <f>IF(32&lt;=$G43, KO43, "")</f>
        <v/>
      </c>
      <c r="KU43" s="9">
        <f>IF(32&lt;=$G43, ROUND(KT43*$Q43, 2), "")</f>
        <v/>
      </c>
      <c r="KV43" s="9">
        <f>IF(32&lt;=$G43, $N43, "")</f>
        <v/>
      </c>
      <c r="KW43" s="9">
        <f>IF(32&lt;=$G43, KV43-KU43, "")</f>
        <v/>
      </c>
      <c r="KX43" s="9">
        <f>IF(32&lt;=$G43, KT43-KW43, "")</f>
        <v/>
      </c>
      <c r="KY43" s="9">
        <f>IF(32&lt;=$G43, ROUND(KQ43*$Q43, 2), "")</f>
        <v/>
      </c>
      <c r="KZ43" s="9">
        <f>IF(32&lt;=$G43, KQ43+KY43, "")</f>
        <v/>
      </c>
      <c r="LA43" s="9">
        <f>IF(32&lt;=$G43, KU43+KY43, "")</f>
        <v/>
      </c>
      <c r="LB43" s="9">
        <f>IF(32&lt;=$G43, ($G43-32)*$N43, "")</f>
        <v/>
      </c>
      <c r="LC43" s="9">
        <f>IF(33&lt;=$G43, KX43, "")</f>
        <v/>
      </c>
      <c r="LD43" s="9">
        <f>IF(33&lt;=$G43, ROUND(LC43*$Q43, 2), "")</f>
        <v/>
      </c>
      <c r="LE43" s="9">
        <f>IF(33&lt;=$G43, $N43, "")</f>
        <v/>
      </c>
      <c r="LF43" s="9">
        <f>IF(33&lt;=$G43, LE43-LD43, "")</f>
        <v/>
      </c>
      <c r="LG43" s="9">
        <f>IF(33&lt;=$G43, LC43-LF43, "")</f>
        <v/>
      </c>
      <c r="LH43" s="9">
        <f>IF(33&lt;=$G43, ROUND(KZ43*$Q43, 2), "")</f>
        <v/>
      </c>
      <c r="LI43" s="9">
        <f>IF(33&lt;=$G43, KZ43+LH43, "")</f>
        <v/>
      </c>
      <c r="LJ43" s="9">
        <f>IF(33&lt;=$G43, LD43+LH43, "")</f>
        <v/>
      </c>
      <c r="LK43" s="9">
        <f>IF(33&lt;=$G43, ($G43-33)*$N43, "")</f>
        <v/>
      </c>
      <c r="LL43" s="9">
        <f>IF(34&lt;=$G43, LG43, "")</f>
        <v/>
      </c>
      <c r="LM43" s="9">
        <f>IF(34&lt;=$G43, ROUND(LL43*$Q43, 2), "")</f>
        <v/>
      </c>
      <c r="LN43" s="9">
        <f>IF(34&lt;=$G43, $N43, "")</f>
        <v/>
      </c>
      <c r="LO43" s="9">
        <f>IF(34&lt;=$G43, LN43-LM43, "")</f>
        <v/>
      </c>
      <c r="LP43" s="9">
        <f>IF(34&lt;=$G43, LL43-LO43, "")</f>
        <v/>
      </c>
      <c r="LQ43" s="9">
        <f>IF(34&lt;=$G43, ROUND(LI43*$Q43, 2), "")</f>
        <v/>
      </c>
      <c r="LR43" s="9">
        <f>IF(34&lt;=$G43, LI43+LQ43, "")</f>
        <v/>
      </c>
      <c r="LS43" s="9">
        <f>IF(34&lt;=$G43, LM43+LQ43, "")</f>
        <v/>
      </c>
      <c r="LT43" s="9">
        <f>IF(34&lt;=$G43, ($G43-34)*$N43, "")</f>
        <v/>
      </c>
      <c r="LU43" s="9">
        <f>IF(35&lt;=$G43, LP43, "")</f>
        <v/>
      </c>
      <c r="LV43" s="9">
        <f>IF(35&lt;=$G43, ROUND(LU43*$Q43, 2), "")</f>
        <v/>
      </c>
      <c r="LW43" s="9">
        <f>IF(35&lt;=$G43, $N43, "")</f>
        <v/>
      </c>
      <c r="LX43" s="9">
        <f>IF(35&lt;=$G43, LW43-LV43, "")</f>
        <v/>
      </c>
      <c r="LY43" s="9">
        <f>IF(35&lt;=$G43, LU43-LX43, "")</f>
        <v/>
      </c>
      <c r="LZ43" s="9">
        <f>IF(35&lt;=$G43, ROUND(LR43*$Q43, 2), "")</f>
        <v/>
      </c>
      <c r="MA43" s="9">
        <f>IF(35&lt;=$G43, LR43+LZ43, "")</f>
        <v/>
      </c>
      <c r="MB43" s="9">
        <f>IF(35&lt;=$G43, LV43+LZ43, "")</f>
        <v/>
      </c>
      <c r="MC43" s="9">
        <f>IF(35&lt;=$G43, ($G43-35)*$N43, "")</f>
        <v/>
      </c>
      <c r="MD43" s="9">
        <f>IF(36&lt;=$G43, LY43, "")</f>
        <v/>
      </c>
      <c r="ME43" s="9">
        <f>IF(36&lt;=$G43, ROUND(MD43*$Q43, 2), "")</f>
        <v/>
      </c>
      <c r="MF43" s="9">
        <f>IF(36&lt;=$G43, $N43, "")</f>
        <v/>
      </c>
      <c r="MG43" s="9">
        <f>IF(36&lt;=$G43, MF43-ME43, "")</f>
        <v/>
      </c>
      <c r="MH43" s="9">
        <f>IF(36&lt;=$G43, MD43-MG43, "")</f>
        <v/>
      </c>
      <c r="MI43" s="9">
        <f>IF(36&lt;=$G43, ROUND(MA43*$Q43, 2), "")</f>
        <v/>
      </c>
      <c r="MJ43" s="9">
        <f>IF(36&lt;=$G43, MA43+MI43, "")</f>
        <v/>
      </c>
      <c r="MK43" s="9">
        <f>IF(36&lt;=$G43, ME43+MI43, "")</f>
        <v/>
      </c>
      <c r="ML43" s="9">
        <f>IF(36&lt;=$G43, ($G43-36)*$N43, "")</f>
        <v/>
      </c>
      <c r="MM43" s="9">
        <f>IF(37&lt;=$G43, MH43, "")</f>
        <v/>
      </c>
      <c r="MN43" s="9">
        <f>IF(37&lt;=$G43, ROUND(MM43*$Q43, 2), "")</f>
        <v/>
      </c>
      <c r="MO43" s="9">
        <f>IF(37&lt;=$G43, $N43, "")</f>
        <v/>
      </c>
      <c r="MP43" s="9">
        <f>IF(37&lt;=$G43, MO43-MN43, "")</f>
        <v/>
      </c>
      <c r="MQ43" s="9">
        <f>IF(37&lt;=$G43, MM43-MP43, "")</f>
        <v/>
      </c>
      <c r="MR43" s="9">
        <f>IF(37&lt;=$G43, ROUND(MJ43*$Q43, 2), "")</f>
        <v/>
      </c>
      <c r="MS43" s="9">
        <f>IF(37&lt;=$G43, MJ43+MR43, "")</f>
        <v/>
      </c>
      <c r="MT43" s="9">
        <f>IF(37&lt;=$G43, MN43+MR43, "")</f>
        <v/>
      </c>
      <c r="MU43" s="9">
        <f>IF(37&lt;=$G43, ($G43-37)*$N43, "")</f>
        <v/>
      </c>
      <c r="MV43" s="9">
        <f>IF(38&lt;=$G43, MQ43, "")</f>
        <v/>
      </c>
      <c r="MW43" s="9">
        <f>IF(38&lt;=$G43, ROUND(MV43*$Q43, 2), "")</f>
        <v/>
      </c>
      <c r="MX43" s="9">
        <f>IF(38&lt;=$G43, $N43, "")</f>
        <v/>
      </c>
      <c r="MY43" s="9">
        <f>IF(38&lt;=$G43, MX43-MW43, "")</f>
        <v/>
      </c>
      <c r="MZ43" s="9">
        <f>IF(38&lt;=$G43, MV43-MY43, "")</f>
        <v/>
      </c>
      <c r="NA43" s="9">
        <f>IF(38&lt;=$G43, ROUND(MS43*$Q43, 2), "")</f>
        <v/>
      </c>
      <c r="NB43" s="9">
        <f>IF(38&lt;=$G43, MS43+NA43, "")</f>
        <v/>
      </c>
      <c r="NC43" s="9">
        <f>IF(38&lt;=$G43, MW43+NA43, "")</f>
        <v/>
      </c>
      <c r="ND43" s="9">
        <f>IF(38&lt;=$G43, ($G43-38)*$N43, "")</f>
        <v/>
      </c>
      <c r="NE43" s="9">
        <f>IF(39&lt;=$G43, MZ43, "")</f>
        <v/>
      </c>
      <c r="NF43" s="9">
        <f>IF(39&lt;=$G43, ROUND(NE43*$Q43, 2), "")</f>
        <v/>
      </c>
      <c r="NG43" s="9">
        <f>IF(39&lt;=$G43, $N43, "")</f>
        <v/>
      </c>
      <c r="NH43" s="9">
        <f>IF(39&lt;=$G43, NG43-NF43, "")</f>
        <v/>
      </c>
      <c r="NI43" s="9">
        <f>IF(39&lt;=$G43, NE43-NH43, "")</f>
        <v/>
      </c>
      <c r="NJ43" s="9">
        <f>IF(39&lt;=$G43, ROUND(NB43*$Q43, 2), "")</f>
        <v/>
      </c>
      <c r="NK43" s="9">
        <f>IF(39&lt;=$G43, NB43+NJ43, "")</f>
        <v/>
      </c>
      <c r="NL43" s="9">
        <f>IF(39&lt;=$G43, NF43+NJ43, "")</f>
        <v/>
      </c>
      <c r="NM43" s="9">
        <f>IF(39&lt;=$G43, ($G43-39)*$N43, "")</f>
        <v/>
      </c>
      <c r="NN43" s="9">
        <f>IF(40&lt;=$G43, NI43, "")</f>
        <v/>
      </c>
      <c r="NO43" s="9">
        <f>IF(40&lt;=$G43, ROUND(NN43*$Q43, 2), "")</f>
        <v/>
      </c>
      <c r="NP43" s="9">
        <f>IF(40&lt;=$G43, $N43, "")</f>
        <v/>
      </c>
      <c r="NQ43" s="9">
        <f>IF(40&lt;=$G43, NP43-NO43, "")</f>
        <v/>
      </c>
      <c r="NR43" s="9">
        <f>IF(40&lt;=$G43, NN43-NQ43, "")</f>
        <v/>
      </c>
      <c r="NS43" s="9">
        <f>IF(40&lt;=$G43, ROUND(NK43*$Q43, 2), "")</f>
        <v/>
      </c>
      <c r="NT43" s="9">
        <f>IF(40&lt;=$G43, NK43+NS43, "")</f>
        <v/>
      </c>
      <c r="NU43" s="9">
        <f>IF(40&lt;=$G43, NO43+NS43, "")</f>
        <v/>
      </c>
      <c r="NV43" s="9">
        <f>IF(40&lt;=$G43, ($G43-40)*$N43, "")</f>
        <v/>
      </c>
      <c r="NW43" s="9">
        <f>IF(41&lt;=$G43, NR43, "")</f>
        <v/>
      </c>
      <c r="NX43" s="9">
        <f>IF(41&lt;=$G43, ROUND(NW43*$Q43, 2), "")</f>
        <v/>
      </c>
      <c r="NY43" s="9">
        <f>IF(41&lt;=$G43, $N43, "")</f>
        <v/>
      </c>
      <c r="NZ43" s="9">
        <f>IF(41&lt;=$G43, NY43-NX43, "")</f>
        <v/>
      </c>
      <c r="OA43" s="9">
        <f>IF(41&lt;=$G43, NW43-NZ43, "")</f>
        <v/>
      </c>
      <c r="OB43" s="9">
        <f>IF(41&lt;=$G43, ROUND(NT43*$Q43, 2), "")</f>
        <v/>
      </c>
      <c r="OC43" s="9">
        <f>IF(41&lt;=$G43, NT43+OB43, "")</f>
        <v/>
      </c>
      <c r="OD43" s="9">
        <f>IF(41&lt;=$G43, NX43+OB43, "")</f>
        <v/>
      </c>
      <c r="OE43" s="9">
        <f>IF(41&lt;=$G43, ($G43-41)*$N43, "")</f>
        <v/>
      </c>
      <c r="OF43" s="9">
        <f>IF(42&lt;=$G43, OA43, "")</f>
        <v/>
      </c>
      <c r="OG43" s="9">
        <f>IF(42&lt;=$G43, ROUND(OF43*$Q43, 2), "")</f>
        <v/>
      </c>
      <c r="OH43" s="9">
        <f>IF(42&lt;=$G43, $N43, "")</f>
        <v/>
      </c>
      <c r="OI43" s="9">
        <f>IF(42&lt;=$G43, OH43-OG43, "")</f>
        <v/>
      </c>
      <c r="OJ43" s="9">
        <f>IF(42&lt;=$G43, OF43-OI43, "")</f>
        <v/>
      </c>
      <c r="OK43" s="9">
        <f>IF(42&lt;=$G43, ROUND(OC43*$Q43, 2), "")</f>
        <v/>
      </c>
      <c r="OL43" s="9">
        <f>IF(42&lt;=$G43, OC43+OK43, "")</f>
        <v/>
      </c>
      <c r="OM43" s="9">
        <f>IF(42&lt;=$G43, OG43+OK43, "")</f>
        <v/>
      </c>
      <c r="ON43" s="9">
        <f>IF(42&lt;=$G43, ($G43-42)*$N43, "")</f>
        <v/>
      </c>
      <c r="OO43" s="9">
        <f>IF(43&lt;=$G43, OJ43, "")</f>
        <v/>
      </c>
      <c r="OP43" s="9">
        <f>IF(43&lt;=$G43, ROUND(OO43*$Q43, 2), "")</f>
        <v/>
      </c>
      <c r="OQ43" s="9">
        <f>IF(43&lt;=$G43, $N43, "")</f>
        <v/>
      </c>
      <c r="OR43" s="9">
        <f>IF(43&lt;=$G43, OQ43-OP43, "")</f>
        <v/>
      </c>
      <c r="OS43" s="9">
        <f>IF(43&lt;=$G43, OO43-OR43, "")</f>
        <v/>
      </c>
      <c r="OT43" s="9">
        <f>IF(43&lt;=$G43, ROUND(OL43*$Q43, 2), "")</f>
        <v/>
      </c>
      <c r="OU43" s="9">
        <f>IF(43&lt;=$G43, OL43+OT43, "")</f>
        <v/>
      </c>
      <c r="OV43" s="9">
        <f>IF(43&lt;=$G43, OP43+OT43, "")</f>
        <v/>
      </c>
      <c r="OW43" s="9">
        <f>IF(43&lt;=$G43, ($G43-43)*$N43, "")</f>
        <v/>
      </c>
      <c r="OX43" s="9">
        <f>IF(44&lt;=$G43, OS43, "")</f>
        <v/>
      </c>
      <c r="OY43" s="9">
        <f>IF(44&lt;=$G43, ROUND(OX43*$Q43, 2), "")</f>
        <v/>
      </c>
      <c r="OZ43" s="9">
        <f>IF(44&lt;=$G43, $N43, "")</f>
        <v/>
      </c>
      <c r="PA43" s="9">
        <f>IF(44&lt;=$G43, OZ43-OY43, "")</f>
        <v/>
      </c>
      <c r="PB43" s="9">
        <f>IF(44&lt;=$G43, OX43-PA43, "")</f>
        <v/>
      </c>
      <c r="PC43" s="9">
        <f>IF(44&lt;=$G43, ROUND(OU43*$Q43, 2), "")</f>
        <v/>
      </c>
      <c r="PD43" s="9">
        <f>IF(44&lt;=$G43, OU43+PC43, "")</f>
        <v/>
      </c>
      <c r="PE43" s="9">
        <f>IF(44&lt;=$G43, OY43+PC43, "")</f>
        <v/>
      </c>
      <c r="PF43" s="9">
        <f>IF(44&lt;=$G43, ($G43-44)*$N43, "")</f>
        <v/>
      </c>
      <c r="PG43" s="9">
        <f>IF(45&lt;=$G43, PB43, "")</f>
        <v/>
      </c>
      <c r="PH43" s="9">
        <f>IF(45&lt;=$G43, ROUND(PG43*$Q43, 2), "")</f>
        <v/>
      </c>
      <c r="PI43" s="9">
        <f>IF(45&lt;=$G43, $N43, "")</f>
        <v/>
      </c>
      <c r="PJ43" s="9">
        <f>IF(45&lt;=$G43, PI43-PH43, "")</f>
        <v/>
      </c>
      <c r="PK43" s="9">
        <f>IF(45&lt;=$G43, PG43-PJ43, "")</f>
        <v/>
      </c>
      <c r="PL43" s="9">
        <f>IF(45&lt;=$G43, ROUND(PD43*$Q43, 2), "")</f>
        <v/>
      </c>
      <c r="PM43" s="9">
        <f>IF(45&lt;=$G43, PD43+PL43, "")</f>
        <v/>
      </c>
      <c r="PN43" s="9">
        <f>IF(45&lt;=$G43, PH43+PL43, "")</f>
        <v/>
      </c>
      <c r="PO43" s="9">
        <f>IF(45&lt;=$G43, ($G43-45)*$N43, "")</f>
        <v/>
      </c>
      <c r="PP43" s="9">
        <f>IF(46&lt;=$G43, PK43, "")</f>
        <v/>
      </c>
      <c r="PQ43" s="9">
        <f>IF(46&lt;=$G43, ROUND(PP43*$Q43, 2), "")</f>
        <v/>
      </c>
      <c r="PR43" s="9">
        <f>IF(46&lt;=$G43, $N43, "")</f>
        <v/>
      </c>
      <c r="PS43" s="9">
        <f>IF(46&lt;=$G43, PR43-PQ43, "")</f>
        <v/>
      </c>
      <c r="PT43" s="9">
        <f>IF(46&lt;=$G43, PP43-PS43, "")</f>
        <v/>
      </c>
      <c r="PU43" s="9">
        <f>IF(46&lt;=$G43, ROUND(PM43*$Q43, 2), "")</f>
        <v/>
      </c>
      <c r="PV43" s="9">
        <f>IF(46&lt;=$G43, PM43+PU43, "")</f>
        <v/>
      </c>
      <c r="PW43" s="9">
        <f>IF(46&lt;=$G43, PQ43+PU43, "")</f>
        <v/>
      </c>
      <c r="PX43" s="9">
        <f>IF(46&lt;=$G43, ($G43-46)*$N43, "")</f>
        <v/>
      </c>
      <c r="PY43" s="9">
        <f>IF(47&lt;=$G43, PT43, "")</f>
        <v/>
      </c>
      <c r="PZ43" s="9">
        <f>IF(47&lt;=$G43, ROUND(PY43*$Q43, 2), "")</f>
        <v/>
      </c>
      <c r="QA43" s="9">
        <f>IF(47&lt;=$G43, $N43, "")</f>
        <v/>
      </c>
      <c r="QB43" s="9">
        <f>IF(47&lt;=$G43, QA43-PZ43, "")</f>
        <v/>
      </c>
      <c r="QC43" s="9">
        <f>IF(47&lt;=$G43, PY43-QB43, "")</f>
        <v/>
      </c>
      <c r="QD43" s="9">
        <f>IF(47&lt;=$G43, ROUND(PV43*$Q43, 2), "")</f>
        <v/>
      </c>
      <c r="QE43" s="9">
        <f>IF(47&lt;=$G43, PV43+QD43, "")</f>
        <v/>
      </c>
      <c r="QF43" s="9">
        <f>IF(47&lt;=$G43, PZ43+QD43, "")</f>
        <v/>
      </c>
      <c r="QG43" s="9">
        <f>IF(47&lt;=$G43, ($G43-47)*$N43, "")</f>
        <v/>
      </c>
      <c r="QH43" s="9">
        <f>IF(48&lt;=$G43, QC43, "")</f>
        <v/>
      </c>
      <c r="QI43" s="9">
        <f>IF(48&lt;=$G43, ROUND(QH43*$Q43, 2), "")</f>
        <v/>
      </c>
      <c r="QJ43" s="9">
        <f>IF(48&lt;=$G43, $N43, "")</f>
        <v/>
      </c>
      <c r="QK43" s="9">
        <f>IF(48&lt;=$G43, QJ43-QI43, "")</f>
        <v/>
      </c>
      <c r="QL43" s="9">
        <f>IF(48&lt;=$G43, QH43-QK43, "")</f>
        <v/>
      </c>
      <c r="QM43" s="9">
        <f>IF(48&lt;=$G43, ROUND(QE43*$Q43, 2), "")</f>
        <v/>
      </c>
      <c r="QN43" s="9">
        <f>IF(48&lt;=$G43, QE43+QM43, "")</f>
        <v/>
      </c>
      <c r="QO43" s="9">
        <f>IF(48&lt;=$G43, QI43+QM43, "")</f>
        <v/>
      </c>
      <c r="QP43" s="9">
        <f>IF(48&lt;=$G43, ($G43-48)*$N43, "")</f>
        <v/>
      </c>
    </row>
    <row r="44">
      <c r="A44" s="12" t="inlineStr">
        <is>
          <t>0581-0002</t>
        </is>
      </c>
      <c r="B44" s="13" t="inlineStr">
        <is>
          <t>Aditivos y Vitaminas Mexicanas Sa de Cv</t>
        </is>
      </c>
      <c r="C44" s="13" t="inlineStr">
        <is>
          <t>Ram 700 Regular Cab</t>
        </is>
      </c>
      <c r="D44" s="12" t="inlineStr">
        <is>
          <t>ACTIVO</t>
        </is>
      </c>
      <c r="E44" s="12" t="inlineStr">
        <is>
          <t>2024-09-18</t>
        </is>
      </c>
      <c r="F44" s="12" t="inlineStr">
        <is>
          <t>2028-09-18</t>
        </is>
      </c>
      <c r="G44" s="14" t="n">
        <v>48</v>
      </c>
      <c r="H44" s="15" t="n">
        <v>280086.21</v>
      </c>
      <c r="I44" s="16" t="n">
        <v>0.1</v>
      </c>
      <c r="J44" s="15">
        <f>ROUND(H44*I44, 2)</f>
        <v/>
      </c>
      <c r="K44" s="15">
        <f>ROUND(H44-J44, 2)</f>
        <v/>
      </c>
      <c r="L44" s="16" t="n">
        <v>0</v>
      </c>
      <c r="M44" s="15">
        <f>ROUND(H44*L44, 2)</f>
        <v/>
      </c>
      <c r="N44" s="15" t="n">
        <v>7717.62</v>
      </c>
      <c r="O44" s="16" t="n">
        <v>0.2</v>
      </c>
      <c r="P44" s="15">
        <f>ROUND(H44*O44, 2)</f>
        <v/>
      </c>
      <c r="Q44" s="17" t="n">
        <v>0.02109903</v>
      </c>
      <c r="R44" s="17">
        <f>RATE(G44, -N44, K44, -P44)</f>
        <v/>
      </c>
      <c r="S44" s="17">
        <f>ROUND(Q44*12, 8)</f>
        <v/>
      </c>
      <c r="T44" s="17">
        <f>ROUND(((1+Q44)^12)-1, 8)</f>
        <v/>
      </c>
      <c r="U44" s="15">
        <f>ROUND(PV(Q44, G44, 0, -P44), 2)</f>
        <v/>
      </c>
      <c r="V44" s="15">
        <f>SUMIF($AA$4:$QP$4, "Interes_Leasing", AA44:QP44)</f>
        <v/>
      </c>
      <c r="W44" s="15">
        <f>SUMIF($AA$4:$QP$4, "Interes_Residual", AA44:QP44)</f>
        <v/>
      </c>
      <c r="X44" s="15">
        <f>ROUND(V44+W44, 2)</f>
        <v/>
      </c>
      <c r="Y44" s="15">
        <f>ROUND((N44*G44+P44+M44)-K44, 2)</f>
        <v/>
      </c>
      <c r="Z44" s="16">
        <f>ROUND(Y44/K44, 4)</f>
        <v/>
      </c>
      <c r="AA44" s="15">
        <f>IF(1&lt;=$G44, $K44, "")</f>
        <v/>
      </c>
      <c r="AB44" s="15">
        <f>IF(1&lt;=$G44, ROUND(AA44*$Q44, 2), "")</f>
        <v/>
      </c>
      <c r="AC44" s="15">
        <f>IF(1&lt;=$G44, $N44, "")</f>
        <v/>
      </c>
      <c r="AD44" s="15">
        <f>IF(1&lt;=$G44, AC44-AB44, "")</f>
        <v/>
      </c>
      <c r="AE44" s="15">
        <f>IF(1&lt;=$G44, AA44-AD44, "")</f>
        <v/>
      </c>
      <c r="AF44" s="15">
        <f>IF(1&lt;=$G44, ROUND($U44*$Q44, 2), "")</f>
        <v/>
      </c>
      <c r="AG44" s="15">
        <f>IF(1&lt;=$G44, $U44+AF44, "")</f>
        <v/>
      </c>
      <c r="AH44" s="15">
        <f>IF(1&lt;=$G44, AB44+AF44, "")</f>
        <v/>
      </c>
      <c r="AI44" s="15">
        <f>IF(1&lt;=$G44, ($G44-1)*$N44, "")</f>
        <v/>
      </c>
      <c r="AJ44" s="15">
        <f>IF(2&lt;=$G44, AE44, "")</f>
        <v/>
      </c>
      <c r="AK44" s="15">
        <f>IF(2&lt;=$G44, ROUND(AJ44*$Q44, 2), "")</f>
        <v/>
      </c>
      <c r="AL44" s="15">
        <f>IF(2&lt;=$G44, $N44, "")</f>
        <v/>
      </c>
      <c r="AM44" s="15">
        <f>IF(2&lt;=$G44, AL44-AK44, "")</f>
        <v/>
      </c>
      <c r="AN44" s="15">
        <f>IF(2&lt;=$G44, AJ44-AM44, "")</f>
        <v/>
      </c>
      <c r="AO44" s="15">
        <f>IF(2&lt;=$G44, ROUND(AG44*$Q44, 2), "")</f>
        <v/>
      </c>
      <c r="AP44" s="15">
        <f>IF(2&lt;=$G44, AG44+AO44, "")</f>
        <v/>
      </c>
      <c r="AQ44" s="15">
        <f>IF(2&lt;=$G44, AK44+AO44, "")</f>
        <v/>
      </c>
      <c r="AR44" s="15">
        <f>IF(2&lt;=$G44, ($G44-2)*$N44, "")</f>
        <v/>
      </c>
      <c r="AS44" s="15">
        <f>IF(3&lt;=$G44, AN44, "")</f>
        <v/>
      </c>
      <c r="AT44" s="15">
        <f>IF(3&lt;=$G44, ROUND(AS44*$Q44, 2), "")</f>
        <v/>
      </c>
      <c r="AU44" s="15">
        <f>IF(3&lt;=$G44, $N44, "")</f>
        <v/>
      </c>
      <c r="AV44" s="15">
        <f>IF(3&lt;=$G44, AU44-AT44, "")</f>
        <v/>
      </c>
      <c r="AW44" s="15">
        <f>IF(3&lt;=$G44, AS44-AV44, "")</f>
        <v/>
      </c>
      <c r="AX44" s="15">
        <f>IF(3&lt;=$G44, ROUND(AP44*$Q44, 2), "")</f>
        <v/>
      </c>
      <c r="AY44" s="15">
        <f>IF(3&lt;=$G44, AP44+AX44, "")</f>
        <v/>
      </c>
      <c r="AZ44" s="15">
        <f>IF(3&lt;=$G44, AT44+AX44, "")</f>
        <v/>
      </c>
      <c r="BA44" s="15">
        <f>IF(3&lt;=$G44, ($G44-3)*$N44, "")</f>
        <v/>
      </c>
      <c r="BB44" s="15">
        <f>IF(4&lt;=$G44, AW44, "")</f>
        <v/>
      </c>
      <c r="BC44" s="15">
        <f>IF(4&lt;=$G44, ROUND(BB44*$Q44, 2), "")</f>
        <v/>
      </c>
      <c r="BD44" s="15">
        <f>IF(4&lt;=$G44, $N44, "")</f>
        <v/>
      </c>
      <c r="BE44" s="15">
        <f>IF(4&lt;=$G44, BD44-BC44, "")</f>
        <v/>
      </c>
      <c r="BF44" s="15">
        <f>IF(4&lt;=$G44, BB44-BE44, "")</f>
        <v/>
      </c>
      <c r="BG44" s="15">
        <f>IF(4&lt;=$G44, ROUND(AY44*$Q44, 2), "")</f>
        <v/>
      </c>
      <c r="BH44" s="15">
        <f>IF(4&lt;=$G44, AY44+BG44, "")</f>
        <v/>
      </c>
      <c r="BI44" s="15">
        <f>IF(4&lt;=$G44, BC44+BG44, "")</f>
        <v/>
      </c>
      <c r="BJ44" s="15">
        <f>IF(4&lt;=$G44, ($G44-4)*$N44, "")</f>
        <v/>
      </c>
      <c r="BK44" s="15">
        <f>IF(5&lt;=$G44, BF44, "")</f>
        <v/>
      </c>
      <c r="BL44" s="15">
        <f>IF(5&lt;=$G44, ROUND(BK44*$Q44, 2), "")</f>
        <v/>
      </c>
      <c r="BM44" s="15">
        <f>IF(5&lt;=$G44, $N44, "")</f>
        <v/>
      </c>
      <c r="BN44" s="15">
        <f>IF(5&lt;=$G44, BM44-BL44, "")</f>
        <v/>
      </c>
      <c r="BO44" s="15">
        <f>IF(5&lt;=$G44, BK44-BN44, "")</f>
        <v/>
      </c>
      <c r="BP44" s="15">
        <f>IF(5&lt;=$G44, ROUND(BH44*$Q44, 2), "")</f>
        <v/>
      </c>
      <c r="BQ44" s="15">
        <f>IF(5&lt;=$G44, BH44+BP44, "")</f>
        <v/>
      </c>
      <c r="BR44" s="15">
        <f>IF(5&lt;=$G44, BL44+BP44, "")</f>
        <v/>
      </c>
      <c r="BS44" s="15">
        <f>IF(5&lt;=$G44, ($G44-5)*$N44, "")</f>
        <v/>
      </c>
      <c r="BT44" s="15">
        <f>IF(6&lt;=$G44, BO44, "")</f>
        <v/>
      </c>
      <c r="BU44" s="15">
        <f>IF(6&lt;=$G44, ROUND(BT44*$Q44, 2), "")</f>
        <v/>
      </c>
      <c r="BV44" s="15">
        <f>IF(6&lt;=$G44, $N44, "")</f>
        <v/>
      </c>
      <c r="BW44" s="15">
        <f>IF(6&lt;=$G44, BV44-BU44, "")</f>
        <v/>
      </c>
      <c r="BX44" s="15">
        <f>IF(6&lt;=$G44, BT44-BW44, "")</f>
        <v/>
      </c>
      <c r="BY44" s="15">
        <f>IF(6&lt;=$G44, ROUND(BQ44*$Q44, 2), "")</f>
        <v/>
      </c>
      <c r="BZ44" s="15">
        <f>IF(6&lt;=$G44, BQ44+BY44, "")</f>
        <v/>
      </c>
      <c r="CA44" s="15">
        <f>IF(6&lt;=$G44, BU44+BY44, "")</f>
        <v/>
      </c>
      <c r="CB44" s="15">
        <f>IF(6&lt;=$G44, ($G44-6)*$N44, "")</f>
        <v/>
      </c>
      <c r="CC44" s="15">
        <f>IF(7&lt;=$G44, BX44, "")</f>
        <v/>
      </c>
      <c r="CD44" s="15">
        <f>IF(7&lt;=$G44, ROUND(CC44*$Q44, 2), "")</f>
        <v/>
      </c>
      <c r="CE44" s="15">
        <f>IF(7&lt;=$G44, $N44, "")</f>
        <v/>
      </c>
      <c r="CF44" s="15">
        <f>IF(7&lt;=$G44, CE44-CD44, "")</f>
        <v/>
      </c>
      <c r="CG44" s="15">
        <f>IF(7&lt;=$G44, CC44-CF44, "")</f>
        <v/>
      </c>
      <c r="CH44" s="15">
        <f>IF(7&lt;=$G44, ROUND(BZ44*$Q44, 2), "")</f>
        <v/>
      </c>
      <c r="CI44" s="15">
        <f>IF(7&lt;=$G44, BZ44+CH44, "")</f>
        <v/>
      </c>
      <c r="CJ44" s="15">
        <f>IF(7&lt;=$G44, CD44+CH44, "")</f>
        <v/>
      </c>
      <c r="CK44" s="15">
        <f>IF(7&lt;=$G44, ($G44-7)*$N44, "")</f>
        <v/>
      </c>
      <c r="CL44" s="15">
        <f>IF(8&lt;=$G44, CG44, "")</f>
        <v/>
      </c>
      <c r="CM44" s="15">
        <f>IF(8&lt;=$G44, ROUND(CL44*$Q44, 2), "")</f>
        <v/>
      </c>
      <c r="CN44" s="15">
        <f>IF(8&lt;=$G44, $N44, "")</f>
        <v/>
      </c>
      <c r="CO44" s="15">
        <f>IF(8&lt;=$G44, CN44-CM44, "")</f>
        <v/>
      </c>
      <c r="CP44" s="15">
        <f>IF(8&lt;=$G44, CL44-CO44, "")</f>
        <v/>
      </c>
      <c r="CQ44" s="15">
        <f>IF(8&lt;=$G44, ROUND(CI44*$Q44, 2), "")</f>
        <v/>
      </c>
      <c r="CR44" s="15">
        <f>IF(8&lt;=$G44, CI44+CQ44, "")</f>
        <v/>
      </c>
      <c r="CS44" s="15">
        <f>IF(8&lt;=$G44, CM44+CQ44, "")</f>
        <v/>
      </c>
      <c r="CT44" s="15">
        <f>IF(8&lt;=$G44, ($G44-8)*$N44, "")</f>
        <v/>
      </c>
      <c r="CU44" s="15">
        <f>IF(9&lt;=$G44, CP44, "")</f>
        <v/>
      </c>
      <c r="CV44" s="15">
        <f>IF(9&lt;=$G44, ROUND(CU44*$Q44, 2), "")</f>
        <v/>
      </c>
      <c r="CW44" s="15">
        <f>IF(9&lt;=$G44, $N44, "")</f>
        <v/>
      </c>
      <c r="CX44" s="15">
        <f>IF(9&lt;=$G44, CW44-CV44, "")</f>
        <v/>
      </c>
      <c r="CY44" s="15">
        <f>IF(9&lt;=$G44, CU44-CX44, "")</f>
        <v/>
      </c>
      <c r="CZ44" s="15">
        <f>IF(9&lt;=$G44, ROUND(CR44*$Q44, 2), "")</f>
        <v/>
      </c>
      <c r="DA44" s="15">
        <f>IF(9&lt;=$G44, CR44+CZ44, "")</f>
        <v/>
      </c>
      <c r="DB44" s="15">
        <f>IF(9&lt;=$G44, CV44+CZ44, "")</f>
        <v/>
      </c>
      <c r="DC44" s="15">
        <f>IF(9&lt;=$G44, ($G44-9)*$N44, "")</f>
        <v/>
      </c>
      <c r="DD44" s="15">
        <f>IF(10&lt;=$G44, CY44, "")</f>
        <v/>
      </c>
      <c r="DE44" s="15">
        <f>IF(10&lt;=$G44, ROUND(DD44*$Q44, 2), "")</f>
        <v/>
      </c>
      <c r="DF44" s="15">
        <f>IF(10&lt;=$G44, $N44, "")</f>
        <v/>
      </c>
      <c r="DG44" s="15">
        <f>IF(10&lt;=$G44, DF44-DE44, "")</f>
        <v/>
      </c>
      <c r="DH44" s="15">
        <f>IF(10&lt;=$G44, DD44-DG44, "")</f>
        <v/>
      </c>
      <c r="DI44" s="15">
        <f>IF(10&lt;=$G44, ROUND(DA44*$Q44, 2), "")</f>
        <v/>
      </c>
      <c r="DJ44" s="15">
        <f>IF(10&lt;=$G44, DA44+DI44, "")</f>
        <v/>
      </c>
      <c r="DK44" s="15">
        <f>IF(10&lt;=$G44, DE44+DI44, "")</f>
        <v/>
      </c>
      <c r="DL44" s="15">
        <f>IF(10&lt;=$G44, ($G44-10)*$N44, "")</f>
        <v/>
      </c>
      <c r="DM44" s="15">
        <f>IF(11&lt;=$G44, DH44, "")</f>
        <v/>
      </c>
      <c r="DN44" s="15">
        <f>IF(11&lt;=$G44, ROUND(DM44*$Q44, 2), "")</f>
        <v/>
      </c>
      <c r="DO44" s="15">
        <f>IF(11&lt;=$G44, $N44, "")</f>
        <v/>
      </c>
      <c r="DP44" s="15">
        <f>IF(11&lt;=$G44, DO44-DN44, "")</f>
        <v/>
      </c>
      <c r="DQ44" s="15">
        <f>IF(11&lt;=$G44, DM44-DP44, "")</f>
        <v/>
      </c>
      <c r="DR44" s="15">
        <f>IF(11&lt;=$G44, ROUND(DJ44*$Q44, 2), "")</f>
        <v/>
      </c>
      <c r="DS44" s="15">
        <f>IF(11&lt;=$G44, DJ44+DR44, "")</f>
        <v/>
      </c>
      <c r="DT44" s="15">
        <f>IF(11&lt;=$G44, DN44+DR44, "")</f>
        <v/>
      </c>
      <c r="DU44" s="15">
        <f>IF(11&lt;=$G44, ($G44-11)*$N44, "")</f>
        <v/>
      </c>
      <c r="DV44" s="15">
        <f>IF(12&lt;=$G44, DQ44, "")</f>
        <v/>
      </c>
      <c r="DW44" s="15">
        <f>IF(12&lt;=$G44, ROUND(DV44*$Q44, 2), "")</f>
        <v/>
      </c>
      <c r="DX44" s="15">
        <f>IF(12&lt;=$G44, $N44, "")</f>
        <v/>
      </c>
      <c r="DY44" s="15">
        <f>IF(12&lt;=$G44, DX44-DW44, "")</f>
        <v/>
      </c>
      <c r="DZ44" s="15">
        <f>IF(12&lt;=$G44, DV44-DY44, "")</f>
        <v/>
      </c>
      <c r="EA44" s="15">
        <f>IF(12&lt;=$G44, ROUND(DS44*$Q44, 2), "")</f>
        <v/>
      </c>
      <c r="EB44" s="15">
        <f>IF(12&lt;=$G44, DS44+EA44, "")</f>
        <v/>
      </c>
      <c r="EC44" s="15">
        <f>IF(12&lt;=$G44, DW44+EA44, "")</f>
        <v/>
      </c>
      <c r="ED44" s="15">
        <f>IF(12&lt;=$G44, ($G44-12)*$N44, "")</f>
        <v/>
      </c>
      <c r="EE44" s="15">
        <f>IF(13&lt;=$G44, DZ44, "")</f>
        <v/>
      </c>
      <c r="EF44" s="15">
        <f>IF(13&lt;=$G44, ROUND(EE44*$Q44, 2), "")</f>
        <v/>
      </c>
      <c r="EG44" s="15">
        <f>IF(13&lt;=$G44, $N44, "")</f>
        <v/>
      </c>
      <c r="EH44" s="15">
        <f>IF(13&lt;=$G44, EG44-EF44, "")</f>
        <v/>
      </c>
      <c r="EI44" s="15">
        <f>IF(13&lt;=$G44, EE44-EH44, "")</f>
        <v/>
      </c>
      <c r="EJ44" s="15">
        <f>IF(13&lt;=$G44, ROUND(EB44*$Q44, 2), "")</f>
        <v/>
      </c>
      <c r="EK44" s="15">
        <f>IF(13&lt;=$G44, EB44+EJ44, "")</f>
        <v/>
      </c>
      <c r="EL44" s="15">
        <f>IF(13&lt;=$G44, EF44+EJ44, "")</f>
        <v/>
      </c>
      <c r="EM44" s="15">
        <f>IF(13&lt;=$G44, ($G44-13)*$N44, "")</f>
        <v/>
      </c>
      <c r="EN44" s="15">
        <f>IF(14&lt;=$G44, EI44, "")</f>
        <v/>
      </c>
      <c r="EO44" s="15">
        <f>IF(14&lt;=$G44, ROUND(EN44*$Q44, 2), "")</f>
        <v/>
      </c>
      <c r="EP44" s="15">
        <f>IF(14&lt;=$G44, $N44, "")</f>
        <v/>
      </c>
      <c r="EQ44" s="15">
        <f>IF(14&lt;=$G44, EP44-EO44, "")</f>
        <v/>
      </c>
      <c r="ER44" s="15">
        <f>IF(14&lt;=$G44, EN44-EQ44, "")</f>
        <v/>
      </c>
      <c r="ES44" s="15">
        <f>IF(14&lt;=$G44, ROUND(EK44*$Q44, 2), "")</f>
        <v/>
      </c>
      <c r="ET44" s="15">
        <f>IF(14&lt;=$G44, EK44+ES44, "")</f>
        <v/>
      </c>
      <c r="EU44" s="15">
        <f>IF(14&lt;=$G44, EO44+ES44, "")</f>
        <v/>
      </c>
      <c r="EV44" s="15">
        <f>IF(14&lt;=$G44, ($G44-14)*$N44, "")</f>
        <v/>
      </c>
      <c r="EW44" s="15">
        <f>IF(15&lt;=$G44, ER44, "")</f>
        <v/>
      </c>
      <c r="EX44" s="15">
        <f>IF(15&lt;=$G44, ROUND(EW44*$Q44, 2), "")</f>
        <v/>
      </c>
      <c r="EY44" s="15">
        <f>IF(15&lt;=$G44, $N44, "")</f>
        <v/>
      </c>
      <c r="EZ44" s="15">
        <f>IF(15&lt;=$G44, EY44-EX44, "")</f>
        <v/>
      </c>
      <c r="FA44" s="15">
        <f>IF(15&lt;=$G44, EW44-EZ44, "")</f>
        <v/>
      </c>
      <c r="FB44" s="15">
        <f>IF(15&lt;=$G44, ROUND(ET44*$Q44, 2), "")</f>
        <v/>
      </c>
      <c r="FC44" s="15">
        <f>IF(15&lt;=$G44, ET44+FB44, "")</f>
        <v/>
      </c>
      <c r="FD44" s="15">
        <f>IF(15&lt;=$G44, EX44+FB44, "")</f>
        <v/>
      </c>
      <c r="FE44" s="15">
        <f>IF(15&lt;=$G44, ($G44-15)*$N44, "")</f>
        <v/>
      </c>
      <c r="FF44" s="15">
        <f>IF(16&lt;=$G44, FA44, "")</f>
        <v/>
      </c>
      <c r="FG44" s="15">
        <f>IF(16&lt;=$G44, ROUND(FF44*$Q44, 2), "")</f>
        <v/>
      </c>
      <c r="FH44" s="15">
        <f>IF(16&lt;=$G44, $N44, "")</f>
        <v/>
      </c>
      <c r="FI44" s="15">
        <f>IF(16&lt;=$G44, FH44-FG44, "")</f>
        <v/>
      </c>
      <c r="FJ44" s="15">
        <f>IF(16&lt;=$G44, FF44-FI44, "")</f>
        <v/>
      </c>
      <c r="FK44" s="15">
        <f>IF(16&lt;=$G44, ROUND(FC44*$Q44, 2), "")</f>
        <v/>
      </c>
      <c r="FL44" s="15">
        <f>IF(16&lt;=$G44, FC44+FK44, "")</f>
        <v/>
      </c>
      <c r="FM44" s="15">
        <f>IF(16&lt;=$G44, FG44+FK44, "")</f>
        <v/>
      </c>
      <c r="FN44" s="15">
        <f>IF(16&lt;=$G44, ($G44-16)*$N44, "")</f>
        <v/>
      </c>
      <c r="FO44" s="15">
        <f>IF(17&lt;=$G44, FJ44, "")</f>
        <v/>
      </c>
      <c r="FP44" s="15">
        <f>IF(17&lt;=$G44, ROUND(FO44*$Q44, 2), "")</f>
        <v/>
      </c>
      <c r="FQ44" s="15">
        <f>IF(17&lt;=$G44, $N44, "")</f>
        <v/>
      </c>
      <c r="FR44" s="15">
        <f>IF(17&lt;=$G44, FQ44-FP44, "")</f>
        <v/>
      </c>
      <c r="FS44" s="15">
        <f>IF(17&lt;=$G44, FO44-FR44, "")</f>
        <v/>
      </c>
      <c r="FT44" s="15">
        <f>IF(17&lt;=$G44, ROUND(FL44*$Q44, 2), "")</f>
        <v/>
      </c>
      <c r="FU44" s="15">
        <f>IF(17&lt;=$G44, FL44+FT44, "")</f>
        <v/>
      </c>
      <c r="FV44" s="15">
        <f>IF(17&lt;=$G44, FP44+FT44, "")</f>
        <v/>
      </c>
      <c r="FW44" s="15">
        <f>IF(17&lt;=$G44, ($G44-17)*$N44, "")</f>
        <v/>
      </c>
      <c r="FX44" s="15">
        <f>IF(18&lt;=$G44, FS44, "")</f>
        <v/>
      </c>
      <c r="FY44" s="15">
        <f>IF(18&lt;=$G44, ROUND(FX44*$Q44, 2), "")</f>
        <v/>
      </c>
      <c r="FZ44" s="15">
        <f>IF(18&lt;=$G44, $N44, "")</f>
        <v/>
      </c>
      <c r="GA44" s="15">
        <f>IF(18&lt;=$G44, FZ44-FY44, "")</f>
        <v/>
      </c>
      <c r="GB44" s="15">
        <f>IF(18&lt;=$G44, FX44-GA44, "")</f>
        <v/>
      </c>
      <c r="GC44" s="15">
        <f>IF(18&lt;=$G44, ROUND(FU44*$Q44, 2), "")</f>
        <v/>
      </c>
      <c r="GD44" s="15">
        <f>IF(18&lt;=$G44, FU44+GC44, "")</f>
        <v/>
      </c>
      <c r="GE44" s="15">
        <f>IF(18&lt;=$G44, FY44+GC44, "")</f>
        <v/>
      </c>
      <c r="GF44" s="15">
        <f>IF(18&lt;=$G44, ($G44-18)*$N44, "")</f>
        <v/>
      </c>
      <c r="GG44" s="15">
        <f>IF(19&lt;=$G44, GB44, "")</f>
        <v/>
      </c>
      <c r="GH44" s="15">
        <f>IF(19&lt;=$G44, ROUND(GG44*$Q44, 2), "")</f>
        <v/>
      </c>
      <c r="GI44" s="15">
        <f>IF(19&lt;=$G44, $N44, "")</f>
        <v/>
      </c>
      <c r="GJ44" s="15">
        <f>IF(19&lt;=$G44, GI44-GH44, "")</f>
        <v/>
      </c>
      <c r="GK44" s="15">
        <f>IF(19&lt;=$G44, GG44-GJ44, "")</f>
        <v/>
      </c>
      <c r="GL44" s="15">
        <f>IF(19&lt;=$G44, ROUND(GD44*$Q44, 2), "")</f>
        <v/>
      </c>
      <c r="GM44" s="15">
        <f>IF(19&lt;=$G44, GD44+GL44, "")</f>
        <v/>
      </c>
      <c r="GN44" s="15">
        <f>IF(19&lt;=$G44, GH44+GL44, "")</f>
        <v/>
      </c>
      <c r="GO44" s="15">
        <f>IF(19&lt;=$G44, ($G44-19)*$N44, "")</f>
        <v/>
      </c>
      <c r="GP44" s="15">
        <f>IF(20&lt;=$G44, GK44, "")</f>
        <v/>
      </c>
      <c r="GQ44" s="15">
        <f>IF(20&lt;=$G44, ROUND(GP44*$Q44, 2), "")</f>
        <v/>
      </c>
      <c r="GR44" s="15">
        <f>IF(20&lt;=$G44, $N44, "")</f>
        <v/>
      </c>
      <c r="GS44" s="15">
        <f>IF(20&lt;=$G44, GR44-GQ44, "")</f>
        <v/>
      </c>
      <c r="GT44" s="15">
        <f>IF(20&lt;=$G44, GP44-GS44, "")</f>
        <v/>
      </c>
      <c r="GU44" s="15">
        <f>IF(20&lt;=$G44, ROUND(GM44*$Q44, 2), "")</f>
        <v/>
      </c>
      <c r="GV44" s="15">
        <f>IF(20&lt;=$G44, GM44+GU44, "")</f>
        <v/>
      </c>
      <c r="GW44" s="15">
        <f>IF(20&lt;=$G44, GQ44+GU44, "")</f>
        <v/>
      </c>
      <c r="GX44" s="15">
        <f>IF(20&lt;=$G44, ($G44-20)*$N44, "")</f>
        <v/>
      </c>
      <c r="GY44" s="15">
        <f>IF(21&lt;=$G44, GT44, "")</f>
        <v/>
      </c>
      <c r="GZ44" s="15">
        <f>IF(21&lt;=$G44, ROUND(GY44*$Q44, 2), "")</f>
        <v/>
      </c>
      <c r="HA44" s="15">
        <f>IF(21&lt;=$G44, $N44, "")</f>
        <v/>
      </c>
      <c r="HB44" s="15">
        <f>IF(21&lt;=$G44, HA44-GZ44, "")</f>
        <v/>
      </c>
      <c r="HC44" s="15">
        <f>IF(21&lt;=$G44, GY44-HB44, "")</f>
        <v/>
      </c>
      <c r="HD44" s="15">
        <f>IF(21&lt;=$G44, ROUND(GV44*$Q44, 2), "")</f>
        <v/>
      </c>
      <c r="HE44" s="15">
        <f>IF(21&lt;=$G44, GV44+HD44, "")</f>
        <v/>
      </c>
      <c r="HF44" s="15">
        <f>IF(21&lt;=$G44, GZ44+HD44, "")</f>
        <v/>
      </c>
      <c r="HG44" s="15">
        <f>IF(21&lt;=$G44, ($G44-21)*$N44, "")</f>
        <v/>
      </c>
      <c r="HH44" s="15">
        <f>IF(22&lt;=$G44, HC44, "")</f>
        <v/>
      </c>
      <c r="HI44" s="15">
        <f>IF(22&lt;=$G44, ROUND(HH44*$Q44, 2), "")</f>
        <v/>
      </c>
      <c r="HJ44" s="15">
        <f>IF(22&lt;=$G44, $N44, "")</f>
        <v/>
      </c>
      <c r="HK44" s="15">
        <f>IF(22&lt;=$G44, HJ44-HI44, "")</f>
        <v/>
      </c>
      <c r="HL44" s="15">
        <f>IF(22&lt;=$G44, HH44-HK44, "")</f>
        <v/>
      </c>
      <c r="HM44" s="15">
        <f>IF(22&lt;=$G44, ROUND(HE44*$Q44, 2), "")</f>
        <v/>
      </c>
      <c r="HN44" s="15">
        <f>IF(22&lt;=$G44, HE44+HM44, "")</f>
        <v/>
      </c>
      <c r="HO44" s="15">
        <f>IF(22&lt;=$G44, HI44+HM44, "")</f>
        <v/>
      </c>
      <c r="HP44" s="15">
        <f>IF(22&lt;=$G44, ($G44-22)*$N44, "")</f>
        <v/>
      </c>
      <c r="HQ44" s="15">
        <f>IF(23&lt;=$G44, HL44, "")</f>
        <v/>
      </c>
      <c r="HR44" s="15">
        <f>IF(23&lt;=$G44, ROUND(HQ44*$Q44, 2), "")</f>
        <v/>
      </c>
      <c r="HS44" s="15">
        <f>IF(23&lt;=$G44, $N44, "")</f>
        <v/>
      </c>
      <c r="HT44" s="15">
        <f>IF(23&lt;=$G44, HS44-HR44, "")</f>
        <v/>
      </c>
      <c r="HU44" s="15">
        <f>IF(23&lt;=$G44, HQ44-HT44, "")</f>
        <v/>
      </c>
      <c r="HV44" s="15">
        <f>IF(23&lt;=$G44, ROUND(HN44*$Q44, 2), "")</f>
        <v/>
      </c>
      <c r="HW44" s="15">
        <f>IF(23&lt;=$G44, HN44+HV44, "")</f>
        <v/>
      </c>
      <c r="HX44" s="15">
        <f>IF(23&lt;=$G44, HR44+HV44, "")</f>
        <v/>
      </c>
      <c r="HY44" s="15">
        <f>IF(23&lt;=$G44, ($G44-23)*$N44, "")</f>
        <v/>
      </c>
      <c r="HZ44" s="15">
        <f>IF(24&lt;=$G44, HU44, "")</f>
        <v/>
      </c>
      <c r="IA44" s="15">
        <f>IF(24&lt;=$G44, ROUND(HZ44*$Q44, 2), "")</f>
        <v/>
      </c>
      <c r="IB44" s="15">
        <f>IF(24&lt;=$G44, $N44, "")</f>
        <v/>
      </c>
      <c r="IC44" s="15">
        <f>IF(24&lt;=$G44, IB44-IA44, "")</f>
        <v/>
      </c>
      <c r="ID44" s="15">
        <f>IF(24&lt;=$G44, HZ44-IC44, "")</f>
        <v/>
      </c>
      <c r="IE44" s="15">
        <f>IF(24&lt;=$G44, ROUND(HW44*$Q44, 2), "")</f>
        <v/>
      </c>
      <c r="IF44" s="15">
        <f>IF(24&lt;=$G44, HW44+IE44, "")</f>
        <v/>
      </c>
      <c r="IG44" s="15">
        <f>IF(24&lt;=$G44, IA44+IE44, "")</f>
        <v/>
      </c>
      <c r="IH44" s="15">
        <f>IF(24&lt;=$G44, ($G44-24)*$N44, "")</f>
        <v/>
      </c>
      <c r="II44" s="15">
        <f>IF(25&lt;=$G44, ID44, "")</f>
        <v/>
      </c>
      <c r="IJ44" s="15">
        <f>IF(25&lt;=$G44, ROUND(II44*$Q44, 2), "")</f>
        <v/>
      </c>
      <c r="IK44" s="15">
        <f>IF(25&lt;=$G44, $N44, "")</f>
        <v/>
      </c>
      <c r="IL44" s="15">
        <f>IF(25&lt;=$G44, IK44-IJ44, "")</f>
        <v/>
      </c>
      <c r="IM44" s="15">
        <f>IF(25&lt;=$G44, II44-IL44, "")</f>
        <v/>
      </c>
      <c r="IN44" s="15">
        <f>IF(25&lt;=$G44, ROUND(IF44*$Q44, 2), "")</f>
        <v/>
      </c>
      <c r="IO44" s="15">
        <f>IF(25&lt;=$G44, IF44+IN44, "")</f>
        <v/>
      </c>
      <c r="IP44" s="15">
        <f>IF(25&lt;=$G44, IJ44+IN44, "")</f>
        <v/>
      </c>
      <c r="IQ44" s="15">
        <f>IF(25&lt;=$G44, ($G44-25)*$N44, "")</f>
        <v/>
      </c>
      <c r="IR44" s="15">
        <f>IF(26&lt;=$G44, IM44, "")</f>
        <v/>
      </c>
      <c r="IS44" s="15">
        <f>IF(26&lt;=$G44, ROUND(IR44*$Q44, 2), "")</f>
        <v/>
      </c>
      <c r="IT44" s="15">
        <f>IF(26&lt;=$G44, $N44, "")</f>
        <v/>
      </c>
      <c r="IU44" s="15">
        <f>IF(26&lt;=$G44, IT44-IS44, "")</f>
        <v/>
      </c>
      <c r="IV44" s="15">
        <f>IF(26&lt;=$G44, IR44-IU44, "")</f>
        <v/>
      </c>
      <c r="IW44" s="15">
        <f>IF(26&lt;=$G44, ROUND(IO44*$Q44, 2), "")</f>
        <v/>
      </c>
      <c r="IX44" s="15">
        <f>IF(26&lt;=$G44, IO44+IW44, "")</f>
        <v/>
      </c>
      <c r="IY44" s="15">
        <f>IF(26&lt;=$G44, IS44+IW44, "")</f>
        <v/>
      </c>
      <c r="IZ44" s="15">
        <f>IF(26&lt;=$G44, ($G44-26)*$N44, "")</f>
        <v/>
      </c>
      <c r="JA44" s="15">
        <f>IF(27&lt;=$G44, IV44, "")</f>
        <v/>
      </c>
      <c r="JB44" s="15">
        <f>IF(27&lt;=$G44, ROUND(JA44*$Q44, 2), "")</f>
        <v/>
      </c>
      <c r="JC44" s="15">
        <f>IF(27&lt;=$G44, $N44, "")</f>
        <v/>
      </c>
      <c r="JD44" s="15">
        <f>IF(27&lt;=$G44, JC44-JB44, "")</f>
        <v/>
      </c>
      <c r="JE44" s="15">
        <f>IF(27&lt;=$G44, JA44-JD44, "")</f>
        <v/>
      </c>
      <c r="JF44" s="15">
        <f>IF(27&lt;=$G44, ROUND(IX44*$Q44, 2), "")</f>
        <v/>
      </c>
      <c r="JG44" s="15">
        <f>IF(27&lt;=$G44, IX44+JF44, "")</f>
        <v/>
      </c>
      <c r="JH44" s="15">
        <f>IF(27&lt;=$G44, JB44+JF44, "")</f>
        <v/>
      </c>
      <c r="JI44" s="15">
        <f>IF(27&lt;=$G44, ($G44-27)*$N44, "")</f>
        <v/>
      </c>
      <c r="JJ44" s="15">
        <f>IF(28&lt;=$G44, JE44, "")</f>
        <v/>
      </c>
      <c r="JK44" s="15">
        <f>IF(28&lt;=$G44, ROUND(JJ44*$Q44, 2), "")</f>
        <v/>
      </c>
      <c r="JL44" s="15">
        <f>IF(28&lt;=$G44, $N44, "")</f>
        <v/>
      </c>
      <c r="JM44" s="15">
        <f>IF(28&lt;=$G44, JL44-JK44, "")</f>
        <v/>
      </c>
      <c r="JN44" s="15">
        <f>IF(28&lt;=$G44, JJ44-JM44, "")</f>
        <v/>
      </c>
      <c r="JO44" s="15">
        <f>IF(28&lt;=$G44, ROUND(JG44*$Q44, 2), "")</f>
        <v/>
      </c>
      <c r="JP44" s="15">
        <f>IF(28&lt;=$G44, JG44+JO44, "")</f>
        <v/>
      </c>
      <c r="JQ44" s="15">
        <f>IF(28&lt;=$G44, JK44+JO44, "")</f>
        <v/>
      </c>
      <c r="JR44" s="15">
        <f>IF(28&lt;=$G44, ($G44-28)*$N44, "")</f>
        <v/>
      </c>
      <c r="JS44" s="15">
        <f>IF(29&lt;=$G44, JN44, "")</f>
        <v/>
      </c>
      <c r="JT44" s="15">
        <f>IF(29&lt;=$G44, ROUND(JS44*$Q44, 2), "")</f>
        <v/>
      </c>
      <c r="JU44" s="15">
        <f>IF(29&lt;=$G44, $N44, "")</f>
        <v/>
      </c>
      <c r="JV44" s="15">
        <f>IF(29&lt;=$G44, JU44-JT44, "")</f>
        <v/>
      </c>
      <c r="JW44" s="15">
        <f>IF(29&lt;=$G44, JS44-JV44, "")</f>
        <v/>
      </c>
      <c r="JX44" s="15">
        <f>IF(29&lt;=$G44, ROUND(JP44*$Q44, 2), "")</f>
        <v/>
      </c>
      <c r="JY44" s="15">
        <f>IF(29&lt;=$G44, JP44+JX44, "")</f>
        <v/>
      </c>
      <c r="JZ44" s="15">
        <f>IF(29&lt;=$G44, JT44+JX44, "")</f>
        <v/>
      </c>
      <c r="KA44" s="15">
        <f>IF(29&lt;=$G44, ($G44-29)*$N44, "")</f>
        <v/>
      </c>
      <c r="KB44" s="15">
        <f>IF(30&lt;=$G44, JW44, "")</f>
        <v/>
      </c>
      <c r="KC44" s="15">
        <f>IF(30&lt;=$G44, ROUND(KB44*$Q44, 2), "")</f>
        <v/>
      </c>
      <c r="KD44" s="15">
        <f>IF(30&lt;=$G44, $N44, "")</f>
        <v/>
      </c>
      <c r="KE44" s="15">
        <f>IF(30&lt;=$G44, KD44-KC44, "")</f>
        <v/>
      </c>
      <c r="KF44" s="15">
        <f>IF(30&lt;=$G44, KB44-KE44, "")</f>
        <v/>
      </c>
      <c r="KG44" s="15">
        <f>IF(30&lt;=$G44, ROUND(JY44*$Q44, 2), "")</f>
        <v/>
      </c>
      <c r="KH44" s="15">
        <f>IF(30&lt;=$G44, JY44+KG44, "")</f>
        <v/>
      </c>
      <c r="KI44" s="15">
        <f>IF(30&lt;=$G44, KC44+KG44, "")</f>
        <v/>
      </c>
      <c r="KJ44" s="15">
        <f>IF(30&lt;=$G44, ($G44-30)*$N44, "")</f>
        <v/>
      </c>
      <c r="KK44" s="15">
        <f>IF(31&lt;=$G44, KF44, "")</f>
        <v/>
      </c>
      <c r="KL44" s="15">
        <f>IF(31&lt;=$G44, ROUND(KK44*$Q44, 2), "")</f>
        <v/>
      </c>
      <c r="KM44" s="15">
        <f>IF(31&lt;=$G44, $N44, "")</f>
        <v/>
      </c>
      <c r="KN44" s="15">
        <f>IF(31&lt;=$G44, KM44-KL44, "")</f>
        <v/>
      </c>
      <c r="KO44" s="15">
        <f>IF(31&lt;=$G44, KK44-KN44, "")</f>
        <v/>
      </c>
      <c r="KP44" s="15">
        <f>IF(31&lt;=$G44, ROUND(KH44*$Q44, 2), "")</f>
        <v/>
      </c>
      <c r="KQ44" s="15">
        <f>IF(31&lt;=$G44, KH44+KP44, "")</f>
        <v/>
      </c>
      <c r="KR44" s="15">
        <f>IF(31&lt;=$G44, KL44+KP44, "")</f>
        <v/>
      </c>
      <c r="KS44" s="15">
        <f>IF(31&lt;=$G44, ($G44-31)*$N44, "")</f>
        <v/>
      </c>
      <c r="KT44" s="15">
        <f>IF(32&lt;=$G44, KO44, "")</f>
        <v/>
      </c>
      <c r="KU44" s="15">
        <f>IF(32&lt;=$G44, ROUND(KT44*$Q44, 2), "")</f>
        <v/>
      </c>
      <c r="KV44" s="15">
        <f>IF(32&lt;=$G44, $N44, "")</f>
        <v/>
      </c>
      <c r="KW44" s="15">
        <f>IF(32&lt;=$G44, KV44-KU44, "")</f>
        <v/>
      </c>
      <c r="KX44" s="15">
        <f>IF(32&lt;=$G44, KT44-KW44, "")</f>
        <v/>
      </c>
      <c r="KY44" s="15">
        <f>IF(32&lt;=$G44, ROUND(KQ44*$Q44, 2), "")</f>
        <v/>
      </c>
      <c r="KZ44" s="15">
        <f>IF(32&lt;=$G44, KQ44+KY44, "")</f>
        <v/>
      </c>
      <c r="LA44" s="15">
        <f>IF(32&lt;=$G44, KU44+KY44, "")</f>
        <v/>
      </c>
      <c r="LB44" s="15">
        <f>IF(32&lt;=$G44, ($G44-32)*$N44, "")</f>
        <v/>
      </c>
      <c r="LC44" s="15">
        <f>IF(33&lt;=$G44, KX44, "")</f>
        <v/>
      </c>
      <c r="LD44" s="15">
        <f>IF(33&lt;=$G44, ROUND(LC44*$Q44, 2), "")</f>
        <v/>
      </c>
      <c r="LE44" s="15">
        <f>IF(33&lt;=$G44, $N44, "")</f>
        <v/>
      </c>
      <c r="LF44" s="15">
        <f>IF(33&lt;=$G44, LE44-LD44, "")</f>
        <v/>
      </c>
      <c r="LG44" s="15">
        <f>IF(33&lt;=$G44, LC44-LF44, "")</f>
        <v/>
      </c>
      <c r="LH44" s="15">
        <f>IF(33&lt;=$G44, ROUND(KZ44*$Q44, 2), "")</f>
        <v/>
      </c>
      <c r="LI44" s="15">
        <f>IF(33&lt;=$G44, KZ44+LH44, "")</f>
        <v/>
      </c>
      <c r="LJ44" s="15">
        <f>IF(33&lt;=$G44, LD44+LH44, "")</f>
        <v/>
      </c>
      <c r="LK44" s="15">
        <f>IF(33&lt;=$G44, ($G44-33)*$N44, "")</f>
        <v/>
      </c>
      <c r="LL44" s="15">
        <f>IF(34&lt;=$G44, LG44, "")</f>
        <v/>
      </c>
      <c r="LM44" s="15">
        <f>IF(34&lt;=$G44, ROUND(LL44*$Q44, 2), "")</f>
        <v/>
      </c>
      <c r="LN44" s="15">
        <f>IF(34&lt;=$G44, $N44, "")</f>
        <v/>
      </c>
      <c r="LO44" s="15">
        <f>IF(34&lt;=$G44, LN44-LM44, "")</f>
        <v/>
      </c>
      <c r="LP44" s="15">
        <f>IF(34&lt;=$G44, LL44-LO44, "")</f>
        <v/>
      </c>
      <c r="LQ44" s="15">
        <f>IF(34&lt;=$G44, ROUND(LI44*$Q44, 2), "")</f>
        <v/>
      </c>
      <c r="LR44" s="15">
        <f>IF(34&lt;=$G44, LI44+LQ44, "")</f>
        <v/>
      </c>
      <c r="LS44" s="15">
        <f>IF(34&lt;=$G44, LM44+LQ44, "")</f>
        <v/>
      </c>
      <c r="LT44" s="15">
        <f>IF(34&lt;=$G44, ($G44-34)*$N44, "")</f>
        <v/>
      </c>
      <c r="LU44" s="15">
        <f>IF(35&lt;=$G44, LP44, "")</f>
        <v/>
      </c>
      <c r="LV44" s="15">
        <f>IF(35&lt;=$G44, ROUND(LU44*$Q44, 2), "")</f>
        <v/>
      </c>
      <c r="LW44" s="15">
        <f>IF(35&lt;=$G44, $N44, "")</f>
        <v/>
      </c>
      <c r="LX44" s="15">
        <f>IF(35&lt;=$G44, LW44-LV44, "")</f>
        <v/>
      </c>
      <c r="LY44" s="15">
        <f>IF(35&lt;=$G44, LU44-LX44, "")</f>
        <v/>
      </c>
      <c r="LZ44" s="15">
        <f>IF(35&lt;=$G44, ROUND(LR44*$Q44, 2), "")</f>
        <v/>
      </c>
      <c r="MA44" s="15">
        <f>IF(35&lt;=$G44, LR44+LZ44, "")</f>
        <v/>
      </c>
      <c r="MB44" s="15">
        <f>IF(35&lt;=$G44, LV44+LZ44, "")</f>
        <v/>
      </c>
      <c r="MC44" s="15">
        <f>IF(35&lt;=$G44, ($G44-35)*$N44, "")</f>
        <v/>
      </c>
      <c r="MD44" s="15">
        <f>IF(36&lt;=$G44, LY44, "")</f>
        <v/>
      </c>
      <c r="ME44" s="15">
        <f>IF(36&lt;=$G44, ROUND(MD44*$Q44, 2), "")</f>
        <v/>
      </c>
      <c r="MF44" s="15">
        <f>IF(36&lt;=$G44, $N44, "")</f>
        <v/>
      </c>
      <c r="MG44" s="15">
        <f>IF(36&lt;=$G44, MF44-ME44, "")</f>
        <v/>
      </c>
      <c r="MH44" s="15">
        <f>IF(36&lt;=$G44, MD44-MG44, "")</f>
        <v/>
      </c>
      <c r="MI44" s="15">
        <f>IF(36&lt;=$G44, ROUND(MA44*$Q44, 2), "")</f>
        <v/>
      </c>
      <c r="MJ44" s="15">
        <f>IF(36&lt;=$G44, MA44+MI44, "")</f>
        <v/>
      </c>
      <c r="MK44" s="15">
        <f>IF(36&lt;=$G44, ME44+MI44, "")</f>
        <v/>
      </c>
      <c r="ML44" s="15">
        <f>IF(36&lt;=$G44, ($G44-36)*$N44, "")</f>
        <v/>
      </c>
      <c r="MM44" s="15">
        <f>IF(37&lt;=$G44, MH44, "")</f>
        <v/>
      </c>
      <c r="MN44" s="15">
        <f>IF(37&lt;=$G44, ROUND(MM44*$Q44, 2), "")</f>
        <v/>
      </c>
      <c r="MO44" s="15">
        <f>IF(37&lt;=$G44, $N44, "")</f>
        <v/>
      </c>
      <c r="MP44" s="15">
        <f>IF(37&lt;=$G44, MO44-MN44, "")</f>
        <v/>
      </c>
      <c r="MQ44" s="15">
        <f>IF(37&lt;=$G44, MM44-MP44, "")</f>
        <v/>
      </c>
      <c r="MR44" s="15">
        <f>IF(37&lt;=$G44, ROUND(MJ44*$Q44, 2), "")</f>
        <v/>
      </c>
      <c r="MS44" s="15">
        <f>IF(37&lt;=$G44, MJ44+MR44, "")</f>
        <v/>
      </c>
      <c r="MT44" s="15">
        <f>IF(37&lt;=$G44, MN44+MR44, "")</f>
        <v/>
      </c>
      <c r="MU44" s="15">
        <f>IF(37&lt;=$G44, ($G44-37)*$N44, "")</f>
        <v/>
      </c>
      <c r="MV44" s="15">
        <f>IF(38&lt;=$G44, MQ44, "")</f>
        <v/>
      </c>
      <c r="MW44" s="15">
        <f>IF(38&lt;=$G44, ROUND(MV44*$Q44, 2), "")</f>
        <v/>
      </c>
      <c r="MX44" s="15">
        <f>IF(38&lt;=$G44, $N44, "")</f>
        <v/>
      </c>
      <c r="MY44" s="15">
        <f>IF(38&lt;=$G44, MX44-MW44, "")</f>
        <v/>
      </c>
      <c r="MZ44" s="15">
        <f>IF(38&lt;=$G44, MV44-MY44, "")</f>
        <v/>
      </c>
      <c r="NA44" s="15">
        <f>IF(38&lt;=$G44, ROUND(MS44*$Q44, 2), "")</f>
        <v/>
      </c>
      <c r="NB44" s="15">
        <f>IF(38&lt;=$G44, MS44+NA44, "")</f>
        <v/>
      </c>
      <c r="NC44" s="15">
        <f>IF(38&lt;=$G44, MW44+NA44, "")</f>
        <v/>
      </c>
      <c r="ND44" s="15">
        <f>IF(38&lt;=$G44, ($G44-38)*$N44, "")</f>
        <v/>
      </c>
      <c r="NE44" s="15">
        <f>IF(39&lt;=$G44, MZ44, "")</f>
        <v/>
      </c>
      <c r="NF44" s="15">
        <f>IF(39&lt;=$G44, ROUND(NE44*$Q44, 2), "")</f>
        <v/>
      </c>
      <c r="NG44" s="15">
        <f>IF(39&lt;=$G44, $N44, "")</f>
        <v/>
      </c>
      <c r="NH44" s="15">
        <f>IF(39&lt;=$G44, NG44-NF44, "")</f>
        <v/>
      </c>
      <c r="NI44" s="15">
        <f>IF(39&lt;=$G44, NE44-NH44, "")</f>
        <v/>
      </c>
      <c r="NJ44" s="15">
        <f>IF(39&lt;=$G44, ROUND(NB44*$Q44, 2), "")</f>
        <v/>
      </c>
      <c r="NK44" s="15">
        <f>IF(39&lt;=$G44, NB44+NJ44, "")</f>
        <v/>
      </c>
      <c r="NL44" s="15">
        <f>IF(39&lt;=$G44, NF44+NJ44, "")</f>
        <v/>
      </c>
      <c r="NM44" s="15">
        <f>IF(39&lt;=$G44, ($G44-39)*$N44, "")</f>
        <v/>
      </c>
      <c r="NN44" s="15">
        <f>IF(40&lt;=$G44, NI44, "")</f>
        <v/>
      </c>
      <c r="NO44" s="15">
        <f>IF(40&lt;=$G44, ROUND(NN44*$Q44, 2), "")</f>
        <v/>
      </c>
      <c r="NP44" s="15">
        <f>IF(40&lt;=$G44, $N44, "")</f>
        <v/>
      </c>
      <c r="NQ44" s="15">
        <f>IF(40&lt;=$G44, NP44-NO44, "")</f>
        <v/>
      </c>
      <c r="NR44" s="15">
        <f>IF(40&lt;=$G44, NN44-NQ44, "")</f>
        <v/>
      </c>
      <c r="NS44" s="15">
        <f>IF(40&lt;=$G44, ROUND(NK44*$Q44, 2), "")</f>
        <v/>
      </c>
      <c r="NT44" s="15">
        <f>IF(40&lt;=$G44, NK44+NS44, "")</f>
        <v/>
      </c>
      <c r="NU44" s="15">
        <f>IF(40&lt;=$G44, NO44+NS44, "")</f>
        <v/>
      </c>
      <c r="NV44" s="15">
        <f>IF(40&lt;=$G44, ($G44-40)*$N44, "")</f>
        <v/>
      </c>
      <c r="NW44" s="15">
        <f>IF(41&lt;=$G44, NR44, "")</f>
        <v/>
      </c>
      <c r="NX44" s="15">
        <f>IF(41&lt;=$G44, ROUND(NW44*$Q44, 2), "")</f>
        <v/>
      </c>
      <c r="NY44" s="15">
        <f>IF(41&lt;=$G44, $N44, "")</f>
        <v/>
      </c>
      <c r="NZ44" s="15">
        <f>IF(41&lt;=$G44, NY44-NX44, "")</f>
        <v/>
      </c>
      <c r="OA44" s="15">
        <f>IF(41&lt;=$G44, NW44-NZ44, "")</f>
        <v/>
      </c>
      <c r="OB44" s="15">
        <f>IF(41&lt;=$G44, ROUND(NT44*$Q44, 2), "")</f>
        <v/>
      </c>
      <c r="OC44" s="15">
        <f>IF(41&lt;=$G44, NT44+OB44, "")</f>
        <v/>
      </c>
      <c r="OD44" s="15">
        <f>IF(41&lt;=$G44, NX44+OB44, "")</f>
        <v/>
      </c>
      <c r="OE44" s="15">
        <f>IF(41&lt;=$G44, ($G44-41)*$N44, "")</f>
        <v/>
      </c>
      <c r="OF44" s="15">
        <f>IF(42&lt;=$G44, OA44, "")</f>
        <v/>
      </c>
      <c r="OG44" s="15">
        <f>IF(42&lt;=$G44, ROUND(OF44*$Q44, 2), "")</f>
        <v/>
      </c>
      <c r="OH44" s="15">
        <f>IF(42&lt;=$G44, $N44, "")</f>
        <v/>
      </c>
      <c r="OI44" s="15">
        <f>IF(42&lt;=$G44, OH44-OG44, "")</f>
        <v/>
      </c>
      <c r="OJ44" s="15">
        <f>IF(42&lt;=$G44, OF44-OI44, "")</f>
        <v/>
      </c>
      <c r="OK44" s="15">
        <f>IF(42&lt;=$G44, ROUND(OC44*$Q44, 2), "")</f>
        <v/>
      </c>
      <c r="OL44" s="15">
        <f>IF(42&lt;=$G44, OC44+OK44, "")</f>
        <v/>
      </c>
      <c r="OM44" s="15">
        <f>IF(42&lt;=$G44, OG44+OK44, "")</f>
        <v/>
      </c>
      <c r="ON44" s="15">
        <f>IF(42&lt;=$G44, ($G44-42)*$N44, "")</f>
        <v/>
      </c>
      <c r="OO44" s="15">
        <f>IF(43&lt;=$G44, OJ44, "")</f>
        <v/>
      </c>
      <c r="OP44" s="15">
        <f>IF(43&lt;=$G44, ROUND(OO44*$Q44, 2), "")</f>
        <v/>
      </c>
      <c r="OQ44" s="15">
        <f>IF(43&lt;=$G44, $N44, "")</f>
        <v/>
      </c>
      <c r="OR44" s="15">
        <f>IF(43&lt;=$G44, OQ44-OP44, "")</f>
        <v/>
      </c>
      <c r="OS44" s="15">
        <f>IF(43&lt;=$G44, OO44-OR44, "")</f>
        <v/>
      </c>
      <c r="OT44" s="15">
        <f>IF(43&lt;=$G44, ROUND(OL44*$Q44, 2), "")</f>
        <v/>
      </c>
      <c r="OU44" s="15">
        <f>IF(43&lt;=$G44, OL44+OT44, "")</f>
        <v/>
      </c>
      <c r="OV44" s="15">
        <f>IF(43&lt;=$G44, OP44+OT44, "")</f>
        <v/>
      </c>
      <c r="OW44" s="15">
        <f>IF(43&lt;=$G44, ($G44-43)*$N44, "")</f>
        <v/>
      </c>
      <c r="OX44" s="15">
        <f>IF(44&lt;=$G44, OS44, "")</f>
        <v/>
      </c>
      <c r="OY44" s="15">
        <f>IF(44&lt;=$G44, ROUND(OX44*$Q44, 2), "")</f>
        <v/>
      </c>
      <c r="OZ44" s="15">
        <f>IF(44&lt;=$G44, $N44, "")</f>
        <v/>
      </c>
      <c r="PA44" s="15">
        <f>IF(44&lt;=$G44, OZ44-OY44, "")</f>
        <v/>
      </c>
      <c r="PB44" s="15">
        <f>IF(44&lt;=$G44, OX44-PA44, "")</f>
        <v/>
      </c>
      <c r="PC44" s="15">
        <f>IF(44&lt;=$G44, ROUND(OU44*$Q44, 2), "")</f>
        <v/>
      </c>
      <c r="PD44" s="15">
        <f>IF(44&lt;=$G44, OU44+PC44, "")</f>
        <v/>
      </c>
      <c r="PE44" s="15">
        <f>IF(44&lt;=$G44, OY44+PC44, "")</f>
        <v/>
      </c>
      <c r="PF44" s="15">
        <f>IF(44&lt;=$G44, ($G44-44)*$N44, "")</f>
        <v/>
      </c>
      <c r="PG44" s="15">
        <f>IF(45&lt;=$G44, PB44, "")</f>
        <v/>
      </c>
      <c r="PH44" s="15">
        <f>IF(45&lt;=$G44, ROUND(PG44*$Q44, 2), "")</f>
        <v/>
      </c>
      <c r="PI44" s="15">
        <f>IF(45&lt;=$G44, $N44, "")</f>
        <v/>
      </c>
      <c r="PJ44" s="15">
        <f>IF(45&lt;=$G44, PI44-PH44, "")</f>
        <v/>
      </c>
      <c r="PK44" s="15">
        <f>IF(45&lt;=$G44, PG44-PJ44, "")</f>
        <v/>
      </c>
      <c r="PL44" s="15">
        <f>IF(45&lt;=$G44, ROUND(PD44*$Q44, 2), "")</f>
        <v/>
      </c>
      <c r="PM44" s="15">
        <f>IF(45&lt;=$G44, PD44+PL44, "")</f>
        <v/>
      </c>
      <c r="PN44" s="15">
        <f>IF(45&lt;=$G44, PH44+PL44, "")</f>
        <v/>
      </c>
      <c r="PO44" s="15">
        <f>IF(45&lt;=$G44, ($G44-45)*$N44, "")</f>
        <v/>
      </c>
      <c r="PP44" s="15">
        <f>IF(46&lt;=$G44, PK44, "")</f>
        <v/>
      </c>
      <c r="PQ44" s="15">
        <f>IF(46&lt;=$G44, ROUND(PP44*$Q44, 2), "")</f>
        <v/>
      </c>
      <c r="PR44" s="15">
        <f>IF(46&lt;=$G44, $N44, "")</f>
        <v/>
      </c>
      <c r="PS44" s="15">
        <f>IF(46&lt;=$G44, PR44-PQ44, "")</f>
        <v/>
      </c>
      <c r="PT44" s="15">
        <f>IF(46&lt;=$G44, PP44-PS44, "")</f>
        <v/>
      </c>
      <c r="PU44" s="15">
        <f>IF(46&lt;=$G44, ROUND(PM44*$Q44, 2), "")</f>
        <v/>
      </c>
      <c r="PV44" s="15">
        <f>IF(46&lt;=$G44, PM44+PU44, "")</f>
        <v/>
      </c>
      <c r="PW44" s="15">
        <f>IF(46&lt;=$G44, PQ44+PU44, "")</f>
        <v/>
      </c>
      <c r="PX44" s="15">
        <f>IF(46&lt;=$G44, ($G44-46)*$N44, "")</f>
        <v/>
      </c>
      <c r="PY44" s="15">
        <f>IF(47&lt;=$G44, PT44, "")</f>
        <v/>
      </c>
      <c r="PZ44" s="15">
        <f>IF(47&lt;=$G44, ROUND(PY44*$Q44, 2), "")</f>
        <v/>
      </c>
      <c r="QA44" s="15">
        <f>IF(47&lt;=$G44, $N44, "")</f>
        <v/>
      </c>
      <c r="QB44" s="15">
        <f>IF(47&lt;=$G44, QA44-PZ44, "")</f>
        <v/>
      </c>
      <c r="QC44" s="15">
        <f>IF(47&lt;=$G44, PY44-QB44, "")</f>
        <v/>
      </c>
      <c r="QD44" s="15">
        <f>IF(47&lt;=$G44, ROUND(PV44*$Q44, 2), "")</f>
        <v/>
      </c>
      <c r="QE44" s="15">
        <f>IF(47&lt;=$G44, PV44+QD44, "")</f>
        <v/>
      </c>
      <c r="QF44" s="15">
        <f>IF(47&lt;=$G44, PZ44+QD44, "")</f>
        <v/>
      </c>
      <c r="QG44" s="15">
        <f>IF(47&lt;=$G44, ($G44-47)*$N44, "")</f>
        <v/>
      </c>
      <c r="QH44" s="15">
        <f>IF(48&lt;=$G44, QC44, "")</f>
        <v/>
      </c>
      <c r="QI44" s="15">
        <f>IF(48&lt;=$G44, ROUND(QH44*$Q44, 2), "")</f>
        <v/>
      </c>
      <c r="QJ44" s="15">
        <f>IF(48&lt;=$G44, $N44, "")</f>
        <v/>
      </c>
      <c r="QK44" s="15">
        <f>IF(48&lt;=$G44, QJ44-QI44, "")</f>
        <v/>
      </c>
      <c r="QL44" s="15">
        <f>IF(48&lt;=$G44, QH44-QK44, "")</f>
        <v/>
      </c>
      <c r="QM44" s="15">
        <f>IF(48&lt;=$G44, ROUND(QE44*$Q44, 2), "")</f>
        <v/>
      </c>
      <c r="QN44" s="15">
        <f>IF(48&lt;=$G44, QE44+QM44, "")</f>
        <v/>
      </c>
      <c r="QO44" s="15">
        <f>IF(48&lt;=$G44, QI44+QM44, "")</f>
        <v/>
      </c>
      <c r="QP44" s="15">
        <f>IF(48&lt;=$G44, ($G44-48)*$N44, "")</f>
        <v/>
      </c>
    </row>
    <row r="45">
      <c r="A45" s="6" t="inlineStr">
        <is>
          <t>0582-0003</t>
        </is>
      </c>
      <c r="B45" s="7" t="inlineStr">
        <is>
          <t>Ensaladas Frescas de Occidente Sa de Cv</t>
        </is>
      </c>
      <c r="C45" s="7" t="inlineStr">
        <is>
          <t>Pulse</t>
        </is>
      </c>
      <c r="D45" s="6" t="inlineStr">
        <is>
          <t>ACTIVO</t>
        </is>
      </c>
      <c r="E45" s="6" t="inlineStr">
        <is>
          <t>2024-07-02</t>
        </is>
      </c>
      <c r="F45" s="6" t="inlineStr">
        <is>
          <t>2028-07-02</t>
        </is>
      </c>
      <c r="G45" s="8" t="n">
        <v>48</v>
      </c>
      <c r="H45" s="9" t="n">
        <v>304741.38</v>
      </c>
      <c r="I45" s="10" t="n">
        <v>0.1</v>
      </c>
      <c r="J45" s="9">
        <f>ROUND(H45*I45, 2)</f>
        <v/>
      </c>
      <c r="K45" s="9">
        <f>ROUND(H45-J45, 2)</f>
        <v/>
      </c>
      <c r="L45" s="10" t="n">
        <v>0.42</v>
      </c>
      <c r="M45" s="9">
        <f>ROUND(H45*L45, 2)</f>
        <v/>
      </c>
      <c r="N45" s="9" t="n">
        <v>11312.78</v>
      </c>
      <c r="O45" s="10" t="n">
        <v>0.2</v>
      </c>
      <c r="P45" s="9">
        <f>ROUND(H45*O45, 2)</f>
        <v/>
      </c>
      <c r="Q45" s="11" t="n">
        <v>0.03473776</v>
      </c>
      <c r="R45" s="11">
        <f>RATE(G45, -N45, K45, -P45)</f>
        <v/>
      </c>
      <c r="S45" s="11">
        <f>ROUND(Q45*12, 8)</f>
        <v/>
      </c>
      <c r="T45" s="11">
        <f>ROUND(((1+Q45)^12)-1, 8)</f>
        <v/>
      </c>
      <c r="U45" s="9">
        <f>ROUND(PV(Q45, G45, 0, -P45), 2)</f>
        <v/>
      </c>
      <c r="V45" s="9">
        <f>SUMIF($AA$4:$QP$4, "Interes_Leasing", AA45:QP45)</f>
        <v/>
      </c>
      <c r="W45" s="9">
        <f>SUMIF($AA$4:$QP$4, "Interes_Residual", AA45:QP45)</f>
        <v/>
      </c>
      <c r="X45" s="9">
        <f>ROUND(V45+W45, 2)</f>
        <v/>
      </c>
      <c r="Y45" s="9">
        <f>ROUND((N45*G45+P45+M45)-K45, 2)</f>
        <v/>
      </c>
      <c r="Z45" s="10">
        <f>ROUND(Y45/K45, 4)</f>
        <v/>
      </c>
      <c r="AA45" s="9">
        <f>IF(1&lt;=$G45, $K45, "")</f>
        <v/>
      </c>
      <c r="AB45" s="9">
        <f>IF(1&lt;=$G45, ROUND(AA45*$Q45, 2), "")</f>
        <v/>
      </c>
      <c r="AC45" s="9">
        <f>IF(1&lt;=$G45, $N45, "")</f>
        <v/>
      </c>
      <c r="AD45" s="9">
        <f>IF(1&lt;=$G45, AC45-AB45, "")</f>
        <v/>
      </c>
      <c r="AE45" s="9">
        <f>IF(1&lt;=$G45, AA45-AD45, "")</f>
        <v/>
      </c>
      <c r="AF45" s="9">
        <f>IF(1&lt;=$G45, ROUND($U45*$Q45, 2), "")</f>
        <v/>
      </c>
      <c r="AG45" s="9">
        <f>IF(1&lt;=$G45, $U45+AF45, "")</f>
        <v/>
      </c>
      <c r="AH45" s="9">
        <f>IF(1&lt;=$G45, AB45+AF45, "")</f>
        <v/>
      </c>
      <c r="AI45" s="9">
        <f>IF(1&lt;=$G45, ($G45-1)*$N45, "")</f>
        <v/>
      </c>
      <c r="AJ45" s="9">
        <f>IF(2&lt;=$G45, AE45, "")</f>
        <v/>
      </c>
      <c r="AK45" s="9">
        <f>IF(2&lt;=$G45, ROUND(AJ45*$Q45, 2), "")</f>
        <v/>
      </c>
      <c r="AL45" s="9">
        <f>IF(2&lt;=$G45, $N45, "")</f>
        <v/>
      </c>
      <c r="AM45" s="9">
        <f>IF(2&lt;=$G45, AL45-AK45, "")</f>
        <v/>
      </c>
      <c r="AN45" s="9">
        <f>IF(2&lt;=$G45, AJ45-AM45, "")</f>
        <v/>
      </c>
      <c r="AO45" s="9">
        <f>IF(2&lt;=$G45, ROUND(AG45*$Q45, 2), "")</f>
        <v/>
      </c>
      <c r="AP45" s="9">
        <f>IF(2&lt;=$G45, AG45+AO45, "")</f>
        <v/>
      </c>
      <c r="AQ45" s="9">
        <f>IF(2&lt;=$G45, AK45+AO45, "")</f>
        <v/>
      </c>
      <c r="AR45" s="9">
        <f>IF(2&lt;=$G45, ($G45-2)*$N45, "")</f>
        <v/>
      </c>
      <c r="AS45" s="9">
        <f>IF(3&lt;=$G45, AN45, "")</f>
        <v/>
      </c>
      <c r="AT45" s="9">
        <f>IF(3&lt;=$G45, ROUND(AS45*$Q45, 2), "")</f>
        <v/>
      </c>
      <c r="AU45" s="9">
        <f>IF(3&lt;=$G45, $N45, "")</f>
        <v/>
      </c>
      <c r="AV45" s="9">
        <f>IF(3&lt;=$G45, AU45-AT45, "")</f>
        <v/>
      </c>
      <c r="AW45" s="9">
        <f>IF(3&lt;=$G45, AS45-AV45, "")</f>
        <v/>
      </c>
      <c r="AX45" s="9">
        <f>IF(3&lt;=$G45, ROUND(AP45*$Q45, 2), "")</f>
        <v/>
      </c>
      <c r="AY45" s="9">
        <f>IF(3&lt;=$G45, AP45+AX45, "")</f>
        <v/>
      </c>
      <c r="AZ45" s="9">
        <f>IF(3&lt;=$G45, AT45+AX45, "")</f>
        <v/>
      </c>
      <c r="BA45" s="9">
        <f>IF(3&lt;=$G45, ($G45-3)*$N45, "")</f>
        <v/>
      </c>
      <c r="BB45" s="9">
        <f>IF(4&lt;=$G45, AW45, "")</f>
        <v/>
      </c>
      <c r="BC45" s="9">
        <f>IF(4&lt;=$G45, ROUND(BB45*$Q45, 2), "")</f>
        <v/>
      </c>
      <c r="BD45" s="9">
        <f>IF(4&lt;=$G45, $N45, "")</f>
        <v/>
      </c>
      <c r="BE45" s="9">
        <f>IF(4&lt;=$G45, BD45-BC45, "")</f>
        <v/>
      </c>
      <c r="BF45" s="9">
        <f>IF(4&lt;=$G45, BB45-BE45, "")</f>
        <v/>
      </c>
      <c r="BG45" s="9">
        <f>IF(4&lt;=$G45, ROUND(AY45*$Q45, 2), "")</f>
        <v/>
      </c>
      <c r="BH45" s="9">
        <f>IF(4&lt;=$G45, AY45+BG45, "")</f>
        <v/>
      </c>
      <c r="BI45" s="9">
        <f>IF(4&lt;=$G45, BC45+BG45, "")</f>
        <v/>
      </c>
      <c r="BJ45" s="9">
        <f>IF(4&lt;=$G45, ($G45-4)*$N45, "")</f>
        <v/>
      </c>
      <c r="BK45" s="9">
        <f>IF(5&lt;=$G45, BF45, "")</f>
        <v/>
      </c>
      <c r="BL45" s="9">
        <f>IF(5&lt;=$G45, ROUND(BK45*$Q45, 2), "")</f>
        <v/>
      </c>
      <c r="BM45" s="9">
        <f>IF(5&lt;=$G45, $N45, "")</f>
        <v/>
      </c>
      <c r="BN45" s="9">
        <f>IF(5&lt;=$G45, BM45-BL45, "")</f>
        <v/>
      </c>
      <c r="BO45" s="9">
        <f>IF(5&lt;=$G45, BK45-BN45, "")</f>
        <v/>
      </c>
      <c r="BP45" s="9">
        <f>IF(5&lt;=$G45, ROUND(BH45*$Q45, 2), "")</f>
        <v/>
      </c>
      <c r="BQ45" s="9">
        <f>IF(5&lt;=$G45, BH45+BP45, "")</f>
        <v/>
      </c>
      <c r="BR45" s="9">
        <f>IF(5&lt;=$G45, BL45+BP45, "")</f>
        <v/>
      </c>
      <c r="BS45" s="9">
        <f>IF(5&lt;=$G45, ($G45-5)*$N45, "")</f>
        <v/>
      </c>
      <c r="BT45" s="9">
        <f>IF(6&lt;=$G45, BO45, "")</f>
        <v/>
      </c>
      <c r="BU45" s="9">
        <f>IF(6&lt;=$G45, ROUND(BT45*$Q45, 2), "")</f>
        <v/>
      </c>
      <c r="BV45" s="9">
        <f>IF(6&lt;=$G45, $N45, "")</f>
        <v/>
      </c>
      <c r="BW45" s="9">
        <f>IF(6&lt;=$G45, BV45-BU45, "")</f>
        <v/>
      </c>
      <c r="BX45" s="9">
        <f>IF(6&lt;=$G45, BT45-BW45, "")</f>
        <v/>
      </c>
      <c r="BY45" s="9">
        <f>IF(6&lt;=$G45, ROUND(BQ45*$Q45, 2), "")</f>
        <v/>
      </c>
      <c r="BZ45" s="9">
        <f>IF(6&lt;=$G45, BQ45+BY45, "")</f>
        <v/>
      </c>
      <c r="CA45" s="9">
        <f>IF(6&lt;=$G45, BU45+BY45, "")</f>
        <v/>
      </c>
      <c r="CB45" s="9">
        <f>IF(6&lt;=$G45, ($G45-6)*$N45, "")</f>
        <v/>
      </c>
      <c r="CC45" s="9">
        <f>IF(7&lt;=$G45, BX45, "")</f>
        <v/>
      </c>
      <c r="CD45" s="9">
        <f>IF(7&lt;=$G45, ROUND(CC45*$Q45, 2), "")</f>
        <v/>
      </c>
      <c r="CE45" s="9">
        <f>IF(7&lt;=$G45, $N45, "")</f>
        <v/>
      </c>
      <c r="CF45" s="9">
        <f>IF(7&lt;=$G45, CE45-CD45, "")</f>
        <v/>
      </c>
      <c r="CG45" s="9">
        <f>IF(7&lt;=$G45, CC45-CF45, "")</f>
        <v/>
      </c>
      <c r="CH45" s="9">
        <f>IF(7&lt;=$G45, ROUND(BZ45*$Q45, 2), "")</f>
        <v/>
      </c>
      <c r="CI45" s="9">
        <f>IF(7&lt;=$G45, BZ45+CH45, "")</f>
        <v/>
      </c>
      <c r="CJ45" s="9">
        <f>IF(7&lt;=$G45, CD45+CH45, "")</f>
        <v/>
      </c>
      <c r="CK45" s="9">
        <f>IF(7&lt;=$G45, ($G45-7)*$N45, "")</f>
        <v/>
      </c>
      <c r="CL45" s="9">
        <f>IF(8&lt;=$G45, CG45, "")</f>
        <v/>
      </c>
      <c r="CM45" s="9">
        <f>IF(8&lt;=$G45, ROUND(CL45*$Q45, 2), "")</f>
        <v/>
      </c>
      <c r="CN45" s="9">
        <f>IF(8&lt;=$G45, $N45, "")</f>
        <v/>
      </c>
      <c r="CO45" s="9">
        <f>IF(8&lt;=$G45, CN45-CM45, "")</f>
        <v/>
      </c>
      <c r="CP45" s="9">
        <f>IF(8&lt;=$G45, CL45-CO45, "")</f>
        <v/>
      </c>
      <c r="CQ45" s="9">
        <f>IF(8&lt;=$G45, ROUND(CI45*$Q45, 2), "")</f>
        <v/>
      </c>
      <c r="CR45" s="9">
        <f>IF(8&lt;=$G45, CI45+CQ45, "")</f>
        <v/>
      </c>
      <c r="CS45" s="9">
        <f>IF(8&lt;=$G45, CM45+CQ45, "")</f>
        <v/>
      </c>
      <c r="CT45" s="9">
        <f>IF(8&lt;=$G45, ($G45-8)*$N45, "")</f>
        <v/>
      </c>
      <c r="CU45" s="9">
        <f>IF(9&lt;=$G45, CP45, "")</f>
        <v/>
      </c>
      <c r="CV45" s="9">
        <f>IF(9&lt;=$G45, ROUND(CU45*$Q45, 2), "")</f>
        <v/>
      </c>
      <c r="CW45" s="9">
        <f>IF(9&lt;=$G45, $N45, "")</f>
        <v/>
      </c>
      <c r="CX45" s="9">
        <f>IF(9&lt;=$G45, CW45-CV45, "")</f>
        <v/>
      </c>
      <c r="CY45" s="9">
        <f>IF(9&lt;=$G45, CU45-CX45, "")</f>
        <v/>
      </c>
      <c r="CZ45" s="9">
        <f>IF(9&lt;=$G45, ROUND(CR45*$Q45, 2), "")</f>
        <v/>
      </c>
      <c r="DA45" s="9">
        <f>IF(9&lt;=$G45, CR45+CZ45, "")</f>
        <v/>
      </c>
      <c r="DB45" s="9">
        <f>IF(9&lt;=$G45, CV45+CZ45, "")</f>
        <v/>
      </c>
      <c r="DC45" s="9">
        <f>IF(9&lt;=$G45, ($G45-9)*$N45, "")</f>
        <v/>
      </c>
      <c r="DD45" s="9">
        <f>IF(10&lt;=$G45, CY45, "")</f>
        <v/>
      </c>
      <c r="DE45" s="9">
        <f>IF(10&lt;=$G45, ROUND(DD45*$Q45, 2), "")</f>
        <v/>
      </c>
      <c r="DF45" s="9">
        <f>IF(10&lt;=$G45, $N45, "")</f>
        <v/>
      </c>
      <c r="DG45" s="9">
        <f>IF(10&lt;=$G45, DF45-DE45, "")</f>
        <v/>
      </c>
      <c r="DH45" s="9">
        <f>IF(10&lt;=$G45, DD45-DG45, "")</f>
        <v/>
      </c>
      <c r="DI45" s="9">
        <f>IF(10&lt;=$G45, ROUND(DA45*$Q45, 2), "")</f>
        <v/>
      </c>
      <c r="DJ45" s="9">
        <f>IF(10&lt;=$G45, DA45+DI45, "")</f>
        <v/>
      </c>
      <c r="DK45" s="9">
        <f>IF(10&lt;=$G45, DE45+DI45, "")</f>
        <v/>
      </c>
      <c r="DL45" s="9">
        <f>IF(10&lt;=$G45, ($G45-10)*$N45, "")</f>
        <v/>
      </c>
      <c r="DM45" s="9">
        <f>IF(11&lt;=$G45, DH45, "")</f>
        <v/>
      </c>
      <c r="DN45" s="9">
        <f>IF(11&lt;=$G45, ROUND(DM45*$Q45, 2), "")</f>
        <v/>
      </c>
      <c r="DO45" s="9">
        <f>IF(11&lt;=$G45, $N45, "")</f>
        <v/>
      </c>
      <c r="DP45" s="9">
        <f>IF(11&lt;=$G45, DO45-DN45, "")</f>
        <v/>
      </c>
      <c r="DQ45" s="9">
        <f>IF(11&lt;=$G45, DM45-DP45, "")</f>
        <v/>
      </c>
      <c r="DR45" s="9">
        <f>IF(11&lt;=$G45, ROUND(DJ45*$Q45, 2), "")</f>
        <v/>
      </c>
      <c r="DS45" s="9">
        <f>IF(11&lt;=$G45, DJ45+DR45, "")</f>
        <v/>
      </c>
      <c r="DT45" s="9">
        <f>IF(11&lt;=$G45, DN45+DR45, "")</f>
        <v/>
      </c>
      <c r="DU45" s="9">
        <f>IF(11&lt;=$G45, ($G45-11)*$N45, "")</f>
        <v/>
      </c>
      <c r="DV45" s="9">
        <f>IF(12&lt;=$G45, DQ45, "")</f>
        <v/>
      </c>
      <c r="DW45" s="9">
        <f>IF(12&lt;=$G45, ROUND(DV45*$Q45, 2), "")</f>
        <v/>
      </c>
      <c r="DX45" s="9">
        <f>IF(12&lt;=$G45, $N45, "")</f>
        <v/>
      </c>
      <c r="DY45" s="9">
        <f>IF(12&lt;=$G45, DX45-DW45, "")</f>
        <v/>
      </c>
      <c r="DZ45" s="9">
        <f>IF(12&lt;=$G45, DV45-DY45, "")</f>
        <v/>
      </c>
      <c r="EA45" s="9">
        <f>IF(12&lt;=$G45, ROUND(DS45*$Q45, 2), "")</f>
        <v/>
      </c>
      <c r="EB45" s="9">
        <f>IF(12&lt;=$G45, DS45+EA45, "")</f>
        <v/>
      </c>
      <c r="EC45" s="9">
        <f>IF(12&lt;=$G45, DW45+EA45, "")</f>
        <v/>
      </c>
      <c r="ED45" s="9">
        <f>IF(12&lt;=$G45, ($G45-12)*$N45, "")</f>
        <v/>
      </c>
      <c r="EE45" s="9">
        <f>IF(13&lt;=$G45, DZ45, "")</f>
        <v/>
      </c>
      <c r="EF45" s="9">
        <f>IF(13&lt;=$G45, ROUND(EE45*$Q45, 2), "")</f>
        <v/>
      </c>
      <c r="EG45" s="9">
        <f>IF(13&lt;=$G45, $N45, "")</f>
        <v/>
      </c>
      <c r="EH45" s="9">
        <f>IF(13&lt;=$G45, EG45-EF45, "")</f>
        <v/>
      </c>
      <c r="EI45" s="9">
        <f>IF(13&lt;=$G45, EE45-EH45, "")</f>
        <v/>
      </c>
      <c r="EJ45" s="9">
        <f>IF(13&lt;=$G45, ROUND(EB45*$Q45, 2), "")</f>
        <v/>
      </c>
      <c r="EK45" s="9">
        <f>IF(13&lt;=$G45, EB45+EJ45, "")</f>
        <v/>
      </c>
      <c r="EL45" s="9">
        <f>IF(13&lt;=$G45, EF45+EJ45, "")</f>
        <v/>
      </c>
      <c r="EM45" s="9">
        <f>IF(13&lt;=$G45, ($G45-13)*$N45, "")</f>
        <v/>
      </c>
      <c r="EN45" s="9">
        <f>IF(14&lt;=$G45, EI45, "")</f>
        <v/>
      </c>
      <c r="EO45" s="9">
        <f>IF(14&lt;=$G45, ROUND(EN45*$Q45, 2), "")</f>
        <v/>
      </c>
      <c r="EP45" s="9">
        <f>IF(14&lt;=$G45, $N45, "")</f>
        <v/>
      </c>
      <c r="EQ45" s="9">
        <f>IF(14&lt;=$G45, EP45-EO45, "")</f>
        <v/>
      </c>
      <c r="ER45" s="9">
        <f>IF(14&lt;=$G45, EN45-EQ45, "")</f>
        <v/>
      </c>
      <c r="ES45" s="9">
        <f>IF(14&lt;=$G45, ROUND(EK45*$Q45, 2), "")</f>
        <v/>
      </c>
      <c r="ET45" s="9">
        <f>IF(14&lt;=$G45, EK45+ES45, "")</f>
        <v/>
      </c>
      <c r="EU45" s="9">
        <f>IF(14&lt;=$G45, EO45+ES45, "")</f>
        <v/>
      </c>
      <c r="EV45" s="9">
        <f>IF(14&lt;=$G45, ($G45-14)*$N45, "")</f>
        <v/>
      </c>
      <c r="EW45" s="9">
        <f>IF(15&lt;=$G45, ER45, "")</f>
        <v/>
      </c>
      <c r="EX45" s="9">
        <f>IF(15&lt;=$G45, ROUND(EW45*$Q45, 2), "")</f>
        <v/>
      </c>
      <c r="EY45" s="9">
        <f>IF(15&lt;=$G45, $N45, "")</f>
        <v/>
      </c>
      <c r="EZ45" s="9">
        <f>IF(15&lt;=$G45, EY45-EX45, "")</f>
        <v/>
      </c>
      <c r="FA45" s="9">
        <f>IF(15&lt;=$G45, EW45-EZ45, "")</f>
        <v/>
      </c>
      <c r="FB45" s="9">
        <f>IF(15&lt;=$G45, ROUND(ET45*$Q45, 2), "")</f>
        <v/>
      </c>
      <c r="FC45" s="9">
        <f>IF(15&lt;=$G45, ET45+FB45, "")</f>
        <v/>
      </c>
      <c r="FD45" s="9">
        <f>IF(15&lt;=$G45, EX45+FB45, "")</f>
        <v/>
      </c>
      <c r="FE45" s="9">
        <f>IF(15&lt;=$G45, ($G45-15)*$N45, "")</f>
        <v/>
      </c>
      <c r="FF45" s="9">
        <f>IF(16&lt;=$G45, FA45, "")</f>
        <v/>
      </c>
      <c r="FG45" s="9">
        <f>IF(16&lt;=$G45, ROUND(FF45*$Q45, 2), "")</f>
        <v/>
      </c>
      <c r="FH45" s="9">
        <f>IF(16&lt;=$G45, $N45, "")</f>
        <v/>
      </c>
      <c r="FI45" s="9">
        <f>IF(16&lt;=$G45, FH45-FG45, "")</f>
        <v/>
      </c>
      <c r="FJ45" s="9">
        <f>IF(16&lt;=$G45, FF45-FI45, "")</f>
        <v/>
      </c>
      <c r="FK45" s="9">
        <f>IF(16&lt;=$G45, ROUND(FC45*$Q45, 2), "")</f>
        <v/>
      </c>
      <c r="FL45" s="9">
        <f>IF(16&lt;=$G45, FC45+FK45, "")</f>
        <v/>
      </c>
      <c r="FM45" s="9">
        <f>IF(16&lt;=$G45, FG45+FK45, "")</f>
        <v/>
      </c>
      <c r="FN45" s="9">
        <f>IF(16&lt;=$G45, ($G45-16)*$N45, "")</f>
        <v/>
      </c>
      <c r="FO45" s="9">
        <f>IF(17&lt;=$G45, FJ45, "")</f>
        <v/>
      </c>
      <c r="FP45" s="9">
        <f>IF(17&lt;=$G45, ROUND(FO45*$Q45, 2), "")</f>
        <v/>
      </c>
      <c r="FQ45" s="9">
        <f>IF(17&lt;=$G45, $N45, "")</f>
        <v/>
      </c>
      <c r="FR45" s="9">
        <f>IF(17&lt;=$G45, FQ45-FP45, "")</f>
        <v/>
      </c>
      <c r="FS45" s="9">
        <f>IF(17&lt;=$G45, FO45-FR45, "")</f>
        <v/>
      </c>
      <c r="FT45" s="9">
        <f>IF(17&lt;=$G45, ROUND(FL45*$Q45, 2), "")</f>
        <v/>
      </c>
      <c r="FU45" s="9">
        <f>IF(17&lt;=$G45, FL45+FT45, "")</f>
        <v/>
      </c>
      <c r="FV45" s="9">
        <f>IF(17&lt;=$G45, FP45+FT45, "")</f>
        <v/>
      </c>
      <c r="FW45" s="9">
        <f>IF(17&lt;=$G45, ($G45-17)*$N45, "")</f>
        <v/>
      </c>
      <c r="FX45" s="9">
        <f>IF(18&lt;=$G45, FS45, "")</f>
        <v/>
      </c>
      <c r="FY45" s="9">
        <f>IF(18&lt;=$G45, ROUND(FX45*$Q45, 2), "")</f>
        <v/>
      </c>
      <c r="FZ45" s="9">
        <f>IF(18&lt;=$G45, $N45, "")</f>
        <v/>
      </c>
      <c r="GA45" s="9">
        <f>IF(18&lt;=$G45, FZ45-FY45, "")</f>
        <v/>
      </c>
      <c r="GB45" s="9">
        <f>IF(18&lt;=$G45, FX45-GA45, "")</f>
        <v/>
      </c>
      <c r="GC45" s="9">
        <f>IF(18&lt;=$G45, ROUND(FU45*$Q45, 2), "")</f>
        <v/>
      </c>
      <c r="GD45" s="9">
        <f>IF(18&lt;=$G45, FU45+GC45, "")</f>
        <v/>
      </c>
      <c r="GE45" s="9">
        <f>IF(18&lt;=$G45, FY45+GC45, "")</f>
        <v/>
      </c>
      <c r="GF45" s="9">
        <f>IF(18&lt;=$G45, ($G45-18)*$N45, "")</f>
        <v/>
      </c>
      <c r="GG45" s="9">
        <f>IF(19&lt;=$G45, GB45, "")</f>
        <v/>
      </c>
      <c r="GH45" s="9">
        <f>IF(19&lt;=$G45, ROUND(GG45*$Q45, 2), "")</f>
        <v/>
      </c>
      <c r="GI45" s="9">
        <f>IF(19&lt;=$G45, $N45, "")</f>
        <v/>
      </c>
      <c r="GJ45" s="9">
        <f>IF(19&lt;=$G45, GI45-GH45, "")</f>
        <v/>
      </c>
      <c r="GK45" s="9">
        <f>IF(19&lt;=$G45, GG45-GJ45, "")</f>
        <v/>
      </c>
      <c r="GL45" s="9">
        <f>IF(19&lt;=$G45, ROUND(GD45*$Q45, 2), "")</f>
        <v/>
      </c>
      <c r="GM45" s="9">
        <f>IF(19&lt;=$G45, GD45+GL45, "")</f>
        <v/>
      </c>
      <c r="GN45" s="9">
        <f>IF(19&lt;=$G45, GH45+GL45, "")</f>
        <v/>
      </c>
      <c r="GO45" s="9">
        <f>IF(19&lt;=$G45, ($G45-19)*$N45, "")</f>
        <v/>
      </c>
      <c r="GP45" s="9">
        <f>IF(20&lt;=$G45, GK45, "")</f>
        <v/>
      </c>
      <c r="GQ45" s="9">
        <f>IF(20&lt;=$G45, ROUND(GP45*$Q45, 2), "")</f>
        <v/>
      </c>
      <c r="GR45" s="9">
        <f>IF(20&lt;=$G45, $N45, "")</f>
        <v/>
      </c>
      <c r="GS45" s="9">
        <f>IF(20&lt;=$G45, GR45-GQ45, "")</f>
        <v/>
      </c>
      <c r="GT45" s="9">
        <f>IF(20&lt;=$G45, GP45-GS45, "")</f>
        <v/>
      </c>
      <c r="GU45" s="9">
        <f>IF(20&lt;=$G45, ROUND(GM45*$Q45, 2), "")</f>
        <v/>
      </c>
      <c r="GV45" s="9">
        <f>IF(20&lt;=$G45, GM45+GU45, "")</f>
        <v/>
      </c>
      <c r="GW45" s="9">
        <f>IF(20&lt;=$G45, GQ45+GU45, "")</f>
        <v/>
      </c>
      <c r="GX45" s="9">
        <f>IF(20&lt;=$G45, ($G45-20)*$N45, "")</f>
        <v/>
      </c>
      <c r="GY45" s="9">
        <f>IF(21&lt;=$G45, GT45, "")</f>
        <v/>
      </c>
      <c r="GZ45" s="9">
        <f>IF(21&lt;=$G45, ROUND(GY45*$Q45, 2), "")</f>
        <v/>
      </c>
      <c r="HA45" s="9">
        <f>IF(21&lt;=$G45, $N45, "")</f>
        <v/>
      </c>
      <c r="HB45" s="9">
        <f>IF(21&lt;=$G45, HA45-GZ45, "")</f>
        <v/>
      </c>
      <c r="HC45" s="9">
        <f>IF(21&lt;=$G45, GY45-HB45, "")</f>
        <v/>
      </c>
      <c r="HD45" s="9">
        <f>IF(21&lt;=$G45, ROUND(GV45*$Q45, 2), "")</f>
        <v/>
      </c>
      <c r="HE45" s="9">
        <f>IF(21&lt;=$G45, GV45+HD45, "")</f>
        <v/>
      </c>
      <c r="HF45" s="9">
        <f>IF(21&lt;=$G45, GZ45+HD45, "")</f>
        <v/>
      </c>
      <c r="HG45" s="9">
        <f>IF(21&lt;=$G45, ($G45-21)*$N45, "")</f>
        <v/>
      </c>
      <c r="HH45" s="9">
        <f>IF(22&lt;=$G45, HC45, "")</f>
        <v/>
      </c>
      <c r="HI45" s="9">
        <f>IF(22&lt;=$G45, ROUND(HH45*$Q45, 2), "")</f>
        <v/>
      </c>
      <c r="HJ45" s="9">
        <f>IF(22&lt;=$G45, $N45, "")</f>
        <v/>
      </c>
      <c r="HK45" s="9">
        <f>IF(22&lt;=$G45, HJ45-HI45, "")</f>
        <v/>
      </c>
      <c r="HL45" s="9">
        <f>IF(22&lt;=$G45, HH45-HK45, "")</f>
        <v/>
      </c>
      <c r="HM45" s="9">
        <f>IF(22&lt;=$G45, ROUND(HE45*$Q45, 2), "")</f>
        <v/>
      </c>
      <c r="HN45" s="9">
        <f>IF(22&lt;=$G45, HE45+HM45, "")</f>
        <v/>
      </c>
      <c r="HO45" s="9">
        <f>IF(22&lt;=$G45, HI45+HM45, "")</f>
        <v/>
      </c>
      <c r="HP45" s="9">
        <f>IF(22&lt;=$G45, ($G45-22)*$N45, "")</f>
        <v/>
      </c>
      <c r="HQ45" s="9">
        <f>IF(23&lt;=$G45, HL45, "")</f>
        <v/>
      </c>
      <c r="HR45" s="9">
        <f>IF(23&lt;=$G45, ROUND(HQ45*$Q45, 2), "")</f>
        <v/>
      </c>
      <c r="HS45" s="9">
        <f>IF(23&lt;=$G45, $N45, "")</f>
        <v/>
      </c>
      <c r="HT45" s="9">
        <f>IF(23&lt;=$G45, HS45-HR45, "")</f>
        <v/>
      </c>
      <c r="HU45" s="9">
        <f>IF(23&lt;=$G45, HQ45-HT45, "")</f>
        <v/>
      </c>
      <c r="HV45" s="9">
        <f>IF(23&lt;=$G45, ROUND(HN45*$Q45, 2), "")</f>
        <v/>
      </c>
      <c r="HW45" s="9">
        <f>IF(23&lt;=$G45, HN45+HV45, "")</f>
        <v/>
      </c>
      <c r="HX45" s="9">
        <f>IF(23&lt;=$G45, HR45+HV45, "")</f>
        <v/>
      </c>
      <c r="HY45" s="9">
        <f>IF(23&lt;=$G45, ($G45-23)*$N45, "")</f>
        <v/>
      </c>
      <c r="HZ45" s="9">
        <f>IF(24&lt;=$G45, HU45, "")</f>
        <v/>
      </c>
      <c r="IA45" s="9">
        <f>IF(24&lt;=$G45, ROUND(HZ45*$Q45, 2), "")</f>
        <v/>
      </c>
      <c r="IB45" s="9">
        <f>IF(24&lt;=$G45, $N45, "")</f>
        <v/>
      </c>
      <c r="IC45" s="9">
        <f>IF(24&lt;=$G45, IB45-IA45, "")</f>
        <v/>
      </c>
      <c r="ID45" s="9">
        <f>IF(24&lt;=$G45, HZ45-IC45, "")</f>
        <v/>
      </c>
      <c r="IE45" s="9">
        <f>IF(24&lt;=$G45, ROUND(HW45*$Q45, 2), "")</f>
        <v/>
      </c>
      <c r="IF45" s="9">
        <f>IF(24&lt;=$G45, HW45+IE45, "")</f>
        <v/>
      </c>
      <c r="IG45" s="9">
        <f>IF(24&lt;=$G45, IA45+IE45, "")</f>
        <v/>
      </c>
      <c r="IH45" s="9">
        <f>IF(24&lt;=$G45, ($G45-24)*$N45, "")</f>
        <v/>
      </c>
      <c r="II45" s="9">
        <f>IF(25&lt;=$G45, ID45, "")</f>
        <v/>
      </c>
      <c r="IJ45" s="9">
        <f>IF(25&lt;=$G45, ROUND(II45*$Q45, 2), "")</f>
        <v/>
      </c>
      <c r="IK45" s="9">
        <f>IF(25&lt;=$G45, $N45, "")</f>
        <v/>
      </c>
      <c r="IL45" s="9">
        <f>IF(25&lt;=$G45, IK45-IJ45, "")</f>
        <v/>
      </c>
      <c r="IM45" s="9">
        <f>IF(25&lt;=$G45, II45-IL45, "")</f>
        <v/>
      </c>
      <c r="IN45" s="9">
        <f>IF(25&lt;=$G45, ROUND(IF45*$Q45, 2), "")</f>
        <v/>
      </c>
      <c r="IO45" s="9">
        <f>IF(25&lt;=$G45, IF45+IN45, "")</f>
        <v/>
      </c>
      <c r="IP45" s="9">
        <f>IF(25&lt;=$G45, IJ45+IN45, "")</f>
        <v/>
      </c>
      <c r="IQ45" s="9">
        <f>IF(25&lt;=$G45, ($G45-25)*$N45, "")</f>
        <v/>
      </c>
      <c r="IR45" s="9">
        <f>IF(26&lt;=$G45, IM45, "")</f>
        <v/>
      </c>
      <c r="IS45" s="9">
        <f>IF(26&lt;=$G45, ROUND(IR45*$Q45, 2), "")</f>
        <v/>
      </c>
      <c r="IT45" s="9">
        <f>IF(26&lt;=$G45, $N45, "")</f>
        <v/>
      </c>
      <c r="IU45" s="9">
        <f>IF(26&lt;=$G45, IT45-IS45, "")</f>
        <v/>
      </c>
      <c r="IV45" s="9">
        <f>IF(26&lt;=$G45, IR45-IU45, "")</f>
        <v/>
      </c>
      <c r="IW45" s="9">
        <f>IF(26&lt;=$G45, ROUND(IO45*$Q45, 2), "")</f>
        <v/>
      </c>
      <c r="IX45" s="9">
        <f>IF(26&lt;=$G45, IO45+IW45, "")</f>
        <v/>
      </c>
      <c r="IY45" s="9">
        <f>IF(26&lt;=$G45, IS45+IW45, "")</f>
        <v/>
      </c>
      <c r="IZ45" s="9">
        <f>IF(26&lt;=$G45, ($G45-26)*$N45, "")</f>
        <v/>
      </c>
      <c r="JA45" s="9">
        <f>IF(27&lt;=$G45, IV45, "")</f>
        <v/>
      </c>
      <c r="JB45" s="9">
        <f>IF(27&lt;=$G45, ROUND(JA45*$Q45, 2), "")</f>
        <v/>
      </c>
      <c r="JC45" s="9">
        <f>IF(27&lt;=$G45, $N45, "")</f>
        <v/>
      </c>
      <c r="JD45" s="9">
        <f>IF(27&lt;=$G45, JC45-JB45, "")</f>
        <v/>
      </c>
      <c r="JE45" s="9">
        <f>IF(27&lt;=$G45, JA45-JD45, "")</f>
        <v/>
      </c>
      <c r="JF45" s="9">
        <f>IF(27&lt;=$G45, ROUND(IX45*$Q45, 2), "")</f>
        <v/>
      </c>
      <c r="JG45" s="9">
        <f>IF(27&lt;=$G45, IX45+JF45, "")</f>
        <v/>
      </c>
      <c r="JH45" s="9">
        <f>IF(27&lt;=$G45, JB45+JF45, "")</f>
        <v/>
      </c>
      <c r="JI45" s="9">
        <f>IF(27&lt;=$G45, ($G45-27)*$N45, "")</f>
        <v/>
      </c>
      <c r="JJ45" s="9">
        <f>IF(28&lt;=$G45, JE45, "")</f>
        <v/>
      </c>
      <c r="JK45" s="9">
        <f>IF(28&lt;=$G45, ROUND(JJ45*$Q45, 2), "")</f>
        <v/>
      </c>
      <c r="JL45" s="9">
        <f>IF(28&lt;=$G45, $N45, "")</f>
        <v/>
      </c>
      <c r="JM45" s="9">
        <f>IF(28&lt;=$G45, JL45-JK45, "")</f>
        <v/>
      </c>
      <c r="JN45" s="9">
        <f>IF(28&lt;=$G45, JJ45-JM45, "")</f>
        <v/>
      </c>
      <c r="JO45" s="9">
        <f>IF(28&lt;=$G45, ROUND(JG45*$Q45, 2), "")</f>
        <v/>
      </c>
      <c r="JP45" s="9">
        <f>IF(28&lt;=$G45, JG45+JO45, "")</f>
        <v/>
      </c>
      <c r="JQ45" s="9">
        <f>IF(28&lt;=$G45, JK45+JO45, "")</f>
        <v/>
      </c>
      <c r="JR45" s="9">
        <f>IF(28&lt;=$G45, ($G45-28)*$N45, "")</f>
        <v/>
      </c>
      <c r="JS45" s="9">
        <f>IF(29&lt;=$G45, JN45, "")</f>
        <v/>
      </c>
      <c r="JT45" s="9">
        <f>IF(29&lt;=$G45, ROUND(JS45*$Q45, 2), "")</f>
        <v/>
      </c>
      <c r="JU45" s="9">
        <f>IF(29&lt;=$G45, $N45, "")</f>
        <v/>
      </c>
      <c r="JV45" s="9">
        <f>IF(29&lt;=$G45, JU45-JT45, "")</f>
        <v/>
      </c>
      <c r="JW45" s="9">
        <f>IF(29&lt;=$G45, JS45-JV45, "")</f>
        <v/>
      </c>
      <c r="JX45" s="9">
        <f>IF(29&lt;=$G45, ROUND(JP45*$Q45, 2), "")</f>
        <v/>
      </c>
      <c r="JY45" s="9">
        <f>IF(29&lt;=$G45, JP45+JX45, "")</f>
        <v/>
      </c>
      <c r="JZ45" s="9">
        <f>IF(29&lt;=$G45, JT45+JX45, "")</f>
        <v/>
      </c>
      <c r="KA45" s="9">
        <f>IF(29&lt;=$G45, ($G45-29)*$N45, "")</f>
        <v/>
      </c>
      <c r="KB45" s="9">
        <f>IF(30&lt;=$G45, JW45, "")</f>
        <v/>
      </c>
      <c r="KC45" s="9">
        <f>IF(30&lt;=$G45, ROUND(KB45*$Q45, 2), "")</f>
        <v/>
      </c>
      <c r="KD45" s="9">
        <f>IF(30&lt;=$G45, $N45, "")</f>
        <v/>
      </c>
      <c r="KE45" s="9">
        <f>IF(30&lt;=$G45, KD45-KC45, "")</f>
        <v/>
      </c>
      <c r="KF45" s="9">
        <f>IF(30&lt;=$G45, KB45-KE45, "")</f>
        <v/>
      </c>
      <c r="KG45" s="9">
        <f>IF(30&lt;=$G45, ROUND(JY45*$Q45, 2), "")</f>
        <v/>
      </c>
      <c r="KH45" s="9">
        <f>IF(30&lt;=$G45, JY45+KG45, "")</f>
        <v/>
      </c>
      <c r="KI45" s="9">
        <f>IF(30&lt;=$G45, KC45+KG45, "")</f>
        <v/>
      </c>
      <c r="KJ45" s="9">
        <f>IF(30&lt;=$G45, ($G45-30)*$N45, "")</f>
        <v/>
      </c>
      <c r="KK45" s="9">
        <f>IF(31&lt;=$G45, KF45, "")</f>
        <v/>
      </c>
      <c r="KL45" s="9">
        <f>IF(31&lt;=$G45, ROUND(KK45*$Q45, 2), "")</f>
        <v/>
      </c>
      <c r="KM45" s="9">
        <f>IF(31&lt;=$G45, $N45, "")</f>
        <v/>
      </c>
      <c r="KN45" s="9">
        <f>IF(31&lt;=$G45, KM45-KL45, "")</f>
        <v/>
      </c>
      <c r="KO45" s="9">
        <f>IF(31&lt;=$G45, KK45-KN45, "")</f>
        <v/>
      </c>
      <c r="KP45" s="9">
        <f>IF(31&lt;=$G45, ROUND(KH45*$Q45, 2), "")</f>
        <v/>
      </c>
      <c r="KQ45" s="9">
        <f>IF(31&lt;=$G45, KH45+KP45, "")</f>
        <v/>
      </c>
      <c r="KR45" s="9">
        <f>IF(31&lt;=$G45, KL45+KP45, "")</f>
        <v/>
      </c>
      <c r="KS45" s="9">
        <f>IF(31&lt;=$G45, ($G45-31)*$N45, "")</f>
        <v/>
      </c>
      <c r="KT45" s="9">
        <f>IF(32&lt;=$G45, KO45, "")</f>
        <v/>
      </c>
      <c r="KU45" s="9">
        <f>IF(32&lt;=$G45, ROUND(KT45*$Q45, 2), "")</f>
        <v/>
      </c>
      <c r="KV45" s="9">
        <f>IF(32&lt;=$G45, $N45, "")</f>
        <v/>
      </c>
      <c r="KW45" s="9">
        <f>IF(32&lt;=$G45, KV45-KU45, "")</f>
        <v/>
      </c>
      <c r="KX45" s="9">
        <f>IF(32&lt;=$G45, KT45-KW45, "")</f>
        <v/>
      </c>
      <c r="KY45" s="9">
        <f>IF(32&lt;=$G45, ROUND(KQ45*$Q45, 2), "")</f>
        <v/>
      </c>
      <c r="KZ45" s="9">
        <f>IF(32&lt;=$G45, KQ45+KY45, "")</f>
        <v/>
      </c>
      <c r="LA45" s="9">
        <f>IF(32&lt;=$G45, KU45+KY45, "")</f>
        <v/>
      </c>
      <c r="LB45" s="9">
        <f>IF(32&lt;=$G45, ($G45-32)*$N45, "")</f>
        <v/>
      </c>
      <c r="LC45" s="9">
        <f>IF(33&lt;=$G45, KX45, "")</f>
        <v/>
      </c>
      <c r="LD45" s="9">
        <f>IF(33&lt;=$G45, ROUND(LC45*$Q45, 2), "")</f>
        <v/>
      </c>
      <c r="LE45" s="9">
        <f>IF(33&lt;=$G45, $N45, "")</f>
        <v/>
      </c>
      <c r="LF45" s="9">
        <f>IF(33&lt;=$G45, LE45-LD45, "")</f>
        <v/>
      </c>
      <c r="LG45" s="9">
        <f>IF(33&lt;=$G45, LC45-LF45, "")</f>
        <v/>
      </c>
      <c r="LH45" s="9">
        <f>IF(33&lt;=$G45, ROUND(KZ45*$Q45, 2), "")</f>
        <v/>
      </c>
      <c r="LI45" s="9">
        <f>IF(33&lt;=$G45, KZ45+LH45, "")</f>
        <v/>
      </c>
      <c r="LJ45" s="9">
        <f>IF(33&lt;=$G45, LD45+LH45, "")</f>
        <v/>
      </c>
      <c r="LK45" s="9">
        <f>IF(33&lt;=$G45, ($G45-33)*$N45, "")</f>
        <v/>
      </c>
      <c r="LL45" s="9">
        <f>IF(34&lt;=$G45, LG45, "")</f>
        <v/>
      </c>
      <c r="LM45" s="9">
        <f>IF(34&lt;=$G45, ROUND(LL45*$Q45, 2), "")</f>
        <v/>
      </c>
      <c r="LN45" s="9">
        <f>IF(34&lt;=$G45, $N45, "")</f>
        <v/>
      </c>
      <c r="LO45" s="9">
        <f>IF(34&lt;=$G45, LN45-LM45, "")</f>
        <v/>
      </c>
      <c r="LP45" s="9">
        <f>IF(34&lt;=$G45, LL45-LO45, "")</f>
        <v/>
      </c>
      <c r="LQ45" s="9">
        <f>IF(34&lt;=$G45, ROUND(LI45*$Q45, 2), "")</f>
        <v/>
      </c>
      <c r="LR45" s="9">
        <f>IF(34&lt;=$G45, LI45+LQ45, "")</f>
        <v/>
      </c>
      <c r="LS45" s="9">
        <f>IF(34&lt;=$G45, LM45+LQ45, "")</f>
        <v/>
      </c>
      <c r="LT45" s="9">
        <f>IF(34&lt;=$G45, ($G45-34)*$N45, "")</f>
        <v/>
      </c>
      <c r="LU45" s="9">
        <f>IF(35&lt;=$G45, LP45, "")</f>
        <v/>
      </c>
      <c r="LV45" s="9">
        <f>IF(35&lt;=$G45, ROUND(LU45*$Q45, 2), "")</f>
        <v/>
      </c>
      <c r="LW45" s="9">
        <f>IF(35&lt;=$G45, $N45, "")</f>
        <v/>
      </c>
      <c r="LX45" s="9">
        <f>IF(35&lt;=$G45, LW45-LV45, "")</f>
        <v/>
      </c>
      <c r="LY45" s="9">
        <f>IF(35&lt;=$G45, LU45-LX45, "")</f>
        <v/>
      </c>
      <c r="LZ45" s="9">
        <f>IF(35&lt;=$G45, ROUND(LR45*$Q45, 2), "")</f>
        <v/>
      </c>
      <c r="MA45" s="9">
        <f>IF(35&lt;=$G45, LR45+LZ45, "")</f>
        <v/>
      </c>
      <c r="MB45" s="9">
        <f>IF(35&lt;=$G45, LV45+LZ45, "")</f>
        <v/>
      </c>
      <c r="MC45" s="9">
        <f>IF(35&lt;=$G45, ($G45-35)*$N45, "")</f>
        <v/>
      </c>
      <c r="MD45" s="9">
        <f>IF(36&lt;=$G45, LY45, "")</f>
        <v/>
      </c>
      <c r="ME45" s="9">
        <f>IF(36&lt;=$G45, ROUND(MD45*$Q45, 2), "")</f>
        <v/>
      </c>
      <c r="MF45" s="9">
        <f>IF(36&lt;=$G45, $N45, "")</f>
        <v/>
      </c>
      <c r="MG45" s="9">
        <f>IF(36&lt;=$G45, MF45-ME45, "")</f>
        <v/>
      </c>
      <c r="MH45" s="9">
        <f>IF(36&lt;=$G45, MD45-MG45, "")</f>
        <v/>
      </c>
      <c r="MI45" s="9">
        <f>IF(36&lt;=$G45, ROUND(MA45*$Q45, 2), "")</f>
        <v/>
      </c>
      <c r="MJ45" s="9">
        <f>IF(36&lt;=$G45, MA45+MI45, "")</f>
        <v/>
      </c>
      <c r="MK45" s="9">
        <f>IF(36&lt;=$G45, ME45+MI45, "")</f>
        <v/>
      </c>
      <c r="ML45" s="9">
        <f>IF(36&lt;=$G45, ($G45-36)*$N45, "")</f>
        <v/>
      </c>
      <c r="MM45" s="9">
        <f>IF(37&lt;=$G45, MH45, "")</f>
        <v/>
      </c>
      <c r="MN45" s="9">
        <f>IF(37&lt;=$G45, ROUND(MM45*$Q45, 2), "")</f>
        <v/>
      </c>
      <c r="MO45" s="9">
        <f>IF(37&lt;=$G45, $N45, "")</f>
        <v/>
      </c>
      <c r="MP45" s="9">
        <f>IF(37&lt;=$G45, MO45-MN45, "")</f>
        <v/>
      </c>
      <c r="MQ45" s="9">
        <f>IF(37&lt;=$G45, MM45-MP45, "")</f>
        <v/>
      </c>
      <c r="MR45" s="9">
        <f>IF(37&lt;=$G45, ROUND(MJ45*$Q45, 2), "")</f>
        <v/>
      </c>
      <c r="MS45" s="9">
        <f>IF(37&lt;=$G45, MJ45+MR45, "")</f>
        <v/>
      </c>
      <c r="MT45" s="9">
        <f>IF(37&lt;=$G45, MN45+MR45, "")</f>
        <v/>
      </c>
      <c r="MU45" s="9">
        <f>IF(37&lt;=$G45, ($G45-37)*$N45, "")</f>
        <v/>
      </c>
      <c r="MV45" s="9">
        <f>IF(38&lt;=$G45, MQ45, "")</f>
        <v/>
      </c>
      <c r="MW45" s="9">
        <f>IF(38&lt;=$G45, ROUND(MV45*$Q45, 2), "")</f>
        <v/>
      </c>
      <c r="MX45" s="9">
        <f>IF(38&lt;=$G45, $N45, "")</f>
        <v/>
      </c>
      <c r="MY45" s="9">
        <f>IF(38&lt;=$G45, MX45-MW45, "")</f>
        <v/>
      </c>
      <c r="MZ45" s="9">
        <f>IF(38&lt;=$G45, MV45-MY45, "")</f>
        <v/>
      </c>
      <c r="NA45" s="9">
        <f>IF(38&lt;=$G45, ROUND(MS45*$Q45, 2), "")</f>
        <v/>
      </c>
      <c r="NB45" s="9">
        <f>IF(38&lt;=$G45, MS45+NA45, "")</f>
        <v/>
      </c>
      <c r="NC45" s="9">
        <f>IF(38&lt;=$G45, MW45+NA45, "")</f>
        <v/>
      </c>
      <c r="ND45" s="9">
        <f>IF(38&lt;=$G45, ($G45-38)*$N45, "")</f>
        <v/>
      </c>
      <c r="NE45" s="9">
        <f>IF(39&lt;=$G45, MZ45, "")</f>
        <v/>
      </c>
      <c r="NF45" s="9">
        <f>IF(39&lt;=$G45, ROUND(NE45*$Q45, 2), "")</f>
        <v/>
      </c>
      <c r="NG45" s="9">
        <f>IF(39&lt;=$G45, $N45, "")</f>
        <v/>
      </c>
      <c r="NH45" s="9">
        <f>IF(39&lt;=$G45, NG45-NF45, "")</f>
        <v/>
      </c>
      <c r="NI45" s="9">
        <f>IF(39&lt;=$G45, NE45-NH45, "")</f>
        <v/>
      </c>
      <c r="NJ45" s="9">
        <f>IF(39&lt;=$G45, ROUND(NB45*$Q45, 2), "")</f>
        <v/>
      </c>
      <c r="NK45" s="9">
        <f>IF(39&lt;=$G45, NB45+NJ45, "")</f>
        <v/>
      </c>
      <c r="NL45" s="9">
        <f>IF(39&lt;=$G45, NF45+NJ45, "")</f>
        <v/>
      </c>
      <c r="NM45" s="9">
        <f>IF(39&lt;=$G45, ($G45-39)*$N45, "")</f>
        <v/>
      </c>
      <c r="NN45" s="9">
        <f>IF(40&lt;=$G45, NI45, "")</f>
        <v/>
      </c>
      <c r="NO45" s="9">
        <f>IF(40&lt;=$G45, ROUND(NN45*$Q45, 2), "")</f>
        <v/>
      </c>
      <c r="NP45" s="9">
        <f>IF(40&lt;=$G45, $N45, "")</f>
        <v/>
      </c>
      <c r="NQ45" s="9">
        <f>IF(40&lt;=$G45, NP45-NO45, "")</f>
        <v/>
      </c>
      <c r="NR45" s="9">
        <f>IF(40&lt;=$G45, NN45-NQ45, "")</f>
        <v/>
      </c>
      <c r="NS45" s="9">
        <f>IF(40&lt;=$G45, ROUND(NK45*$Q45, 2), "")</f>
        <v/>
      </c>
      <c r="NT45" s="9">
        <f>IF(40&lt;=$G45, NK45+NS45, "")</f>
        <v/>
      </c>
      <c r="NU45" s="9">
        <f>IF(40&lt;=$G45, NO45+NS45, "")</f>
        <v/>
      </c>
      <c r="NV45" s="9">
        <f>IF(40&lt;=$G45, ($G45-40)*$N45, "")</f>
        <v/>
      </c>
      <c r="NW45" s="9">
        <f>IF(41&lt;=$G45, NR45, "")</f>
        <v/>
      </c>
      <c r="NX45" s="9">
        <f>IF(41&lt;=$G45, ROUND(NW45*$Q45, 2), "")</f>
        <v/>
      </c>
      <c r="NY45" s="9">
        <f>IF(41&lt;=$G45, $N45, "")</f>
        <v/>
      </c>
      <c r="NZ45" s="9">
        <f>IF(41&lt;=$G45, NY45-NX45, "")</f>
        <v/>
      </c>
      <c r="OA45" s="9">
        <f>IF(41&lt;=$G45, NW45-NZ45, "")</f>
        <v/>
      </c>
      <c r="OB45" s="9">
        <f>IF(41&lt;=$G45, ROUND(NT45*$Q45, 2), "")</f>
        <v/>
      </c>
      <c r="OC45" s="9">
        <f>IF(41&lt;=$G45, NT45+OB45, "")</f>
        <v/>
      </c>
      <c r="OD45" s="9">
        <f>IF(41&lt;=$G45, NX45+OB45, "")</f>
        <v/>
      </c>
      <c r="OE45" s="9">
        <f>IF(41&lt;=$G45, ($G45-41)*$N45, "")</f>
        <v/>
      </c>
      <c r="OF45" s="9">
        <f>IF(42&lt;=$G45, OA45, "")</f>
        <v/>
      </c>
      <c r="OG45" s="9">
        <f>IF(42&lt;=$G45, ROUND(OF45*$Q45, 2), "")</f>
        <v/>
      </c>
      <c r="OH45" s="9">
        <f>IF(42&lt;=$G45, $N45, "")</f>
        <v/>
      </c>
      <c r="OI45" s="9">
        <f>IF(42&lt;=$G45, OH45-OG45, "")</f>
        <v/>
      </c>
      <c r="OJ45" s="9">
        <f>IF(42&lt;=$G45, OF45-OI45, "")</f>
        <v/>
      </c>
      <c r="OK45" s="9">
        <f>IF(42&lt;=$G45, ROUND(OC45*$Q45, 2), "")</f>
        <v/>
      </c>
      <c r="OL45" s="9">
        <f>IF(42&lt;=$G45, OC45+OK45, "")</f>
        <v/>
      </c>
      <c r="OM45" s="9">
        <f>IF(42&lt;=$G45, OG45+OK45, "")</f>
        <v/>
      </c>
      <c r="ON45" s="9">
        <f>IF(42&lt;=$G45, ($G45-42)*$N45, "")</f>
        <v/>
      </c>
      <c r="OO45" s="9">
        <f>IF(43&lt;=$G45, OJ45, "")</f>
        <v/>
      </c>
      <c r="OP45" s="9">
        <f>IF(43&lt;=$G45, ROUND(OO45*$Q45, 2), "")</f>
        <v/>
      </c>
      <c r="OQ45" s="9">
        <f>IF(43&lt;=$G45, $N45, "")</f>
        <v/>
      </c>
      <c r="OR45" s="9">
        <f>IF(43&lt;=$G45, OQ45-OP45, "")</f>
        <v/>
      </c>
      <c r="OS45" s="9">
        <f>IF(43&lt;=$G45, OO45-OR45, "")</f>
        <v/>
      </c>
      <c r="OT45" s="9">
        <f>IF(43&lt;=$G45, ROUND(OL45*$Q45, 2), "")</f>
        <v/>
      </c>
      <c r="OU45" s="9">
        <f>IF(43&lt;=$G45, OL45+OT45, "")</f>
        <v/>
      </c>
      <c r="OV45" s="9">
        <f>IF(43&lt;=$G45, OP45+OT45, "")</f>
        <v/>
      </c>
      <c r="OW45" s="9">
        <f>IF(43&lt;=$G45, ($G45-43)*$N45, "")</f>
        <v/>
      </c>
      <c r="OX45" s="9">
        <f>IF(44&lt;=$G45, OS45, "")</f>
        <v/>
      </c>
      <c r="OY45" s="9">
        <f>IF(44&lt;=$G45, ROUND(OX45*$Q45, 2), "")</f>
        <v/>
      </c>
      <c r="OZ45" s="9">
        <f>IF(44&lt;=$G45, $N45, "")</f>
        <v/>
      </c>
      <c r="PA45" s="9">
        <f>IF(44&lt;=$G45, OZ45-OY45, "")</f>
        <v/>
      </c>
      <c r="PB45" s="9">
        <f>IF(44&lt;=$G45, OX45-PA45, "")</f>
        <v/>
      </c>
      <c r="PC45" s="9">
        <f>IF(44&lt;=$G45, ROUND(OU45*$Q45, 2), "")</f>
        <v/>
      </c>
      <c r="PD45" s="9">
        <f>IF(44&lt;=$G45, OU45+PC45, "")</f>
        <v/>
      </c>
      <c r="PE45" s="9">
        <f>IF(44&lt;=$G45, OY45+PC45, "")</f>
        <v/>
      </c>
      <c r="PF45" s="9">
        <f>IF(44&lt;=$G45, ($G45-44)*$N45, "")</f>
        <v/>
      </c>
      <c r="PG45" s="9">
        <f>IF(45&lt;=$G45, PB45, "")</f>
        <v/>
      </c>
      <c r="PH45" s="9">
        <f>IF(45&lt;=$G45, ROUND(PG45*$Q45, 2), "")</f>
        <v/>
      </c>
      <c r="PI45" s="9">
        <f>IF(45&lt;=$G45, $N45, "")</f>
        <v/>
      </c>
      <c r="PJ45" s="9">
        <f>IF(45&lt;=$G45, PI45-PH45, "")</f>
        <v/>
      </c>
      <c r="PK45" s="9">
        <f>IF(45&lt;=$G45, PG45-PJ45, "")</f>
        <v/>
      </c>
      <c r="PL45" s="9">
        <f>IF(45&lt;=$G45, ROUND(PD45*$Q45, 2), "")</f>
        <v/>
      </c>
      <c r="PM45" s="9">
        <f>IF(45&lt;=$G45, PD45+PL45, "")</f>
        <v/>
      </c>
      <c r="PN45" s="9">
        <f>IF(45&lt;=$G45, PH45+PL45, "")</f>
        <v/>
      </c>
      <c r="PO45" s="9">
        <f>IF(45&lt;=$G45, ($G45-45)*$N45, "")</f>
        <v/>
      </c>
      <c r="PP45" s="9">
        <f>IF(46&lt;=$G45, PK45, "")</f>
        <v/>
      </c>
      <c r="PQ45" s="9">
        <f>IF(46&lt;=$G45, ROUND(PP45*$Q45, 2), "")</f>
        <v/>
      </c>
      <c r="PR45" s="9">
        <f>IF(46&lt;=$G45, $N45, "")</f>
        <v/>
      </c>
      <c r="PS45" s="9">
        <f>IF(46&lt;=$G45, PR45-PQ45, "")</f>
        <v/>
      </c>
      <c r="PT45" s="9">
        <f>IF(46&lt;=$G45, PP45-PS45, "")</f>
        <v/>
      </c>
      <c r="PU45" s="9">
        <f>IF(46&lt;=$G45, ROUND(PM45*$Q45, 2), "")</f>
        <v/>
      </c>
      <c r="PV45" s="9">
        <f>IF(46&lt;=$G45, PM45+PU45, "")</f>
        <v/>
      </c>
      <c r="PW45" s="9">
        <f>IF(46&lt;=$G45, PQ45+PU45, "")</f>
        <v/>
      </c>
      <c r="PX45" s="9">
        <f>IF(46&lt;=$G45, ($G45-46)*$N45, "")</f>
        <v/>
      </c>
      <c r="PY45" s="9">
        <f>IF(47&lt;=$G45, PT45, "")</f>
        <v/>
      </c>
      <c r="PZ45" s="9">
        <f>IF(47&lt;=$G45, ROUND(PY45*$Q45, 2), "")</f>
        <v/>
      </c>
      <c r="QA45" s="9">
        <f>IF(47&lt;=$G45, $N45, "")</f>
        <v/>
      </c>
      <c r="QB45" s="9">
        <f>IF(47&lt;=$G45, QA45-PZ45, "")</f>
        <v/>
      </c>
      <c r="QC45" s="9">
        <f>IF(47&lt;=$G45, PY45-QB45, "")</f>
        <v/>
      </c>
      <c r="QD45" s="9">
        <f>IF(47&lt;=$G45, ROUND(PV45*$Q45, 2), "")</f>
        <v/>
      </c>
      <c r="QE45" s="9">
        <f>IF(47&lt;=$G45, PV45+QD45, "")</f>
        <v/>
      </c>
      <c r="QF45" s="9">
        <f>IF(47&lt;=$G45, PZ45+QD45, "")</f>
        <v/>
      </c>
      <c r="QG45" s="9">
        <f>IF(47&lt;=$G45, ($G45-47)*$N45, "")</f>
        <v/>
      </c>
      <c r="QH45" s="9">
        <f>IF(48&lt;=$G45, QC45, "")</f>
        <v/>
      </c>
      <c r="QI45" s="9">
        <f>IF(48&lt;=$G45, ROUND(QH45*$Q45, 2), "")</f>
        <v/>
      </c>
      <c r="QJ45" s="9">
        <f>IF(48&lt;=$G45, $N45, "")</f>
        <v/>
      </c>
      <c r="QK45" s="9">
        <f>IF(48&lt;=$G45, QJ45-QI45, "")</f>
        <v/>
      </c>
      <c r="QL45" s="9">
        <f>IF(48&lt;=$G45, QH45-QK45, "")</f>
        <v/>
      </c>
      <c r="QM45" s="9">
        <f>IF(48&lt;=$G45, ROUND(QE45*$Q45, 2), "")</f>
        <v/>
      </c>
      <c r="QN45" s="9">
        <f>IF(48&lt;=$G45, QE45+QM45, "")</f>
        <v/>
      </c>
      <c r="QO45" s="9">
        <f>IF(48&lt;=$G45, QI45+QM45, "")</f>
        <v/>
      </c>
      <c r="QP45" s="9">
        <f>IF(48&lt;=$G45, ($G45-48)*$N45, "")</f>
        <v/>
      </c>
    </row>
    <row r="46">
      <c r="A46" s="12" t="inlineStr">
        <is>
          <t>0583-0004</t>
        </is>
      </c>
      <c r="B46" s="13" t="inlineStr">
        <is>
          <t>Soluciones Profesionales para la Industria Alimentaria</t>
        </is>
      </c>
      <c r="C46" s="13" t="inlineStr">
        <is>
          <t>BIGHORN CREW CAB MT</t>
        </is>
      </c>
      <c r="D46" s="12" t="inlineStr">
        <is>
          <t>ACTIVO</t>
        </is>
      </c>
      <c r="E46" s="12" t="inlineStr">
        <is>
          <t>2024-12-30</t>
        </is>
      </c>
      <c r="F46" s="12" t="inlineStr">
        <is>
          <t>2026-12-30</t>
        </is>
      </c>
      <c r="G46" s="14" t="n">
        <v>24</v>
      </c>
      <c r="H46" s="15" t="n">
        <v>341293.1</v>
      </c>
      <c r="I46" s="16" t="n">
        <v>0.4</v>
      </c>
      <c r="J46" s="15">
        <f>ROUND(H46*I46, 2)</f>
        <v/>
      </c>
      <c r="K46" s="15">
        <f>ROUND(H46-J46, 2)</f>
        <v/>
      </c>
      <c r="L46" s="16" t="n">
        <v>0.015</v>
      </c>
      <c r="M46" s="15">
        <f>ROUND(H46*L46, 2)</f>
        <v/>
      </c>
      <c r="N46" s="15" t="n">
        <v>11389.94</v>
      </c>
      <c r="O46" s="16" t="n">
        <v>0.1</v>
      </c>
      <c r="P46" s="15">
        <f>ROUND(H46*O46, 2)</f>
        <v/>
      </c>
      <c r="Q46" s="17" t="n">
        <v>0.03202252</v>
      </c>
      <c r="R46" s="17">
        <f>RATE(G46, -N46, K46, -P46)</f>
        <v/>
      </c>
      <c r="S46" s="17">
        <f>ROUND(Q46*12, 8)</f>
        <v/>
      </c>
      <c r="T46" s="17">
        <f>ROUND(((1+Q46)^12)-1, 8)</f>
        <v/>
      </c>
      <c r="U46" s="15">
        <f>ROUND(PV(Q46, G46, 0, -P46), 2)</f>
        <v/>
      </c>
      <c r="V46" s="15">
        <f>SUMIF($AA$4:$QP$4, "Interes_Leasing", AA46:QP46)</f>
        <v/>
      </c>
      <c r="W46" s="15">
        <f>SUMIF($AA$4:$QP$4, "Interes_Residual", AA46:QP46)</f>
        <v/>
      </c>
      <c r="X46" s="15">
        <f>ROUND(V46+W46, 2)</f>
        <v/>
      </c>
      <c r="Y46" s="15">
        <f>ROUND((N46*G46+P46+M46)-K46, 2)</f>
        <v/>
      </c>
      <c r="Z46" s="16">
        <f>ROUND(Y46/K46, 4)</f>
        <v/>
      </c>
      <c r="AA46" s="15">
        <f>IF(1&lt;=$G46, $K46, "")</f>
        <v/>
      </c>
      <c r="AB46" s="15">
        <f>IF(1&lt;=$G46, ROUND(AA46*$Q46, 2), "")</f>
        <v/>
      </c>
      <c r="AC46" s="15">
        <f>IF(1&lt;=$G46, $N46, "")</f>
        <v/>
      </c>
      <c r="AD46" s="15">
        <f>IF(1&lt;=$G46, AC46-AB46, "")</f>
        <v/>
      </c>
      <c r="AE46" s="15">
        <f>IF(1&lt;=$G46, AA46-AD46, "")</f>
        <v/>
      </c>
      <c r="AF46" s="15">
        <f>IF(1&lt;=$G46, ROUND($U46*$Q46, 2), "")</f>
        <v/>
      </c>
      <c r="AG46" s="15">
        <f>IF(1&lt;=$G46, $U46+AF46, "")</f>
        <v/>
      </c>
      <c r="AH46" s="15">
        <f>IF(1&lt;=$G46, AB46+AF46, "")</f>
        <v/>
      </c>
      <c r="AI46" s="15">
        <f>IF(1&lt;=$G46, ($G46-1)*$N46, "")</f>
        <v/>
      </c>
      <c r="AJ46" s="15">
        <f>IF(2&lt;=$G46, AE46, "")</f>
        <v/>
      </c>
      <c r="AK46" s="15">
        <f>IF(2&lt;=$G46, ROUND(AJ46*$Q46, 2), "")</f>
        <v/>
      </c>
      <c r="AL46" s="15">
        <f>IF(2&lt;=$G46, $N46, "")</f>
        <v/>
      </c>
      <c r="AM46" s="15">
        <f>IF(2&lt;=$G46, AL46-AK46, "")</f>
        <v/>
      </c>
      <c r="AN46" s="15">
        <f>IF(2&lt;=$G46, AJ46-AM46, "")</f>
        <v/>
      </c>
      <c r="AO46" s="15">
        <f>IF(2&lt;=$G46, ROUND(AG46*$Q46, 2), "")</f>
        <v/>
      </c>
      <c r="AP46" s="15">
        <f>IF(2&lt;=$G46, AG46+AO46, "")</f>
        <v/>
      </c>
      <c r="AQ46" s="15">
        <f>IF(2&lt;=$G46, AK46+AO46, "")</f>
        <v/>
      </c>
      <c r="AR46" s="15">
        <f>IF(2&lt;=$G46, ($G46-2)*$N46, "")</f>
        <v/>
      </c>
      <c r="AS46" s="15">
        <f>IF(3&lt;=$G46, AN46, "")</f>
        <v/>
      </c>
      <c r="AT46" s="15">
        <f>IF(3&lt;=$G46, ROUND(AS46*$Q46, 2), "")</f>
        <v/>
      </c>
      <c r="AU46" s="15">
        <f>IF(3&lt;=$G46, $N46, "")</f>
        <v/>
      </c>
      <c r="AV46" s="15">
        <f>IF(3&lt;=$G46, AU46-AT46, "")</f>
        <v/>
      </c>
      <c r="AW46" s="15">
        <f>IF(3&lt;=$G46, AS46-AV46, "")</f>
        <v/>
      </c>
      <c r="AX46" s="15">
        <f>IF(3&lt;=$G46, ROUND(AP46*$Q46, 2), "")</f>
        <v/>
      </c>
      <c r="AY46" s="15">
        <f>IF(3&lt;=$G46, AP46+AX46, "")</f>
        <v/>
      </c>
      <c r="AZ46" s="15">
        <f>IF(3&lt;=$G46, AT46+AX46, "")</f>
        <v/>
      </c>
      <c r="BA46" s="15">
        <f>IF(3&lt;=$G46, ($G46-3)*$N46, "")</f>
        <v/>
      </c>
      <c r="BB46" s="15">
        <f>IF(4&lt;=$G46, AW46, "")</f>
        <v/>
      </c>
      <c r="BC46" s="15">
        <f>IF(4&lt;=$G46, ROUND(BB46*$Q46, 2), "")</f>
        <v/>
      </c>
      <c r="BD46" s="15">
        <f>IF(4&lt;=$G46, $N46, "")</f>
        <v/>
      </c>
      <c r="BE46" s="15">
        <f>IF(4&lt;=$G46, BD46-BC46, "")</f>
        <v/>
      </c>
      <c r="BF46" s="15">
        <f>IF(4&lt;=$G46, BB46-BE46, "")</f>
        <v/>
      </c>
      <c r="BG46" s="15">
        <f>IF(4&lt;=$G46, ROUND(AY46*$Q46, 2), "")</f>
        <v/>
      </c>
      <c r="BH46" s="15">
        <f>IF(4&lt;=$G46, AY46+BG46, "")</f>
        <v/>
      </c>
      <c r="BI46" s="15">
        <f>IF(4&lt;=$G46, BC46+BG46, "")</f>
        <v/>
      </c>
      <c r="BJ46" s="15">
        <f>IF(4&lt;=$G46, ($G46-4)*$N46, "")</f>
        <v/>
      </c>
      <c r="BK46" s="15">
        <f>IF(5&lt;=$G46, BF46, "")</f>
        <v/>
      </c>
      <c r="BL46" s="15">
        <f>IF(5&lt;=$G46, ROUND(BK46*$Q46, 2), "")</f>
        <v/>
      </c>
      <c r="BM46" s="15">
        <f>IF(5&lt;=$G46, $N46, "")</f>
        <v/>
      </c>
      <c r="BN46" s="15">
        <f>IF(5&lt;=$G46, BM46-BL46, "")</f>
        <v/>
      </c>
      <c r="BO46" s="15">
        <f>IF(5&lt;=$G46, BK46-BN46, "")</f>
        <v/>
      </c>
      <c r="BP46" s="15">
        <f>IF(5&lt;=$G46, ROUND(BH46*$Q46, 2), "")</f>
        <v/>
      </c>
      <c r="BQ46" s="15">
        <f>IF(5&lt;=$G46, BH46+BP46, "")</f>
        <v/>
      </c>
      <c r="BR46" s="15">
        <f>IF(5&lt;=$G46, BL46+BP46, "")</f>
        <v/>
      </c>
      <c r="BS46" s="15">
        <f>IF(5&lt;=$G46, ($G46-5)*$N46, "")</f>
        <v/>
      </c>
      <c r="BT46" s="15">
        <f>IF(6&lt;=$G46, BO46, "")</f>
        <v/>
      </c>
      <c r="BU46" s="15">
        <f>IF(6&lt;=$G46, ROUND(BT46*$Q46, 2), "")</f>
        <v/>
      </c>
      <c r="BV46" s="15">
        <f>IF(6&lt;=$G46, $N46, "")</f>
        <v/>
      </c>
      <c r="BW46" s="15">
        <f>IF(6&lt;=$G46, BV46-BU46, "")</f>
        <v/>
      </c>
      <c r="BX46" s="15">
        <f>IF(6&lt;=$G46, BT46-BW46, "")</f>
        <v/>
      </c>
      <c r="BY46" s="15">
        <f>IF(6&lt;=$G46, ROUND(BQ46*$Q46, 2), "")</f>
        <v/>
      </c>
      <c r="BZ46" s="15">
        <f>IF(6&lt;=$G46, BQ46+BY46, "")</f>
        <v/>
      </c>
      <c r="CA46" s="15">
        <f>IF(6&lt;=$G46, BU46+BY46, "")</f>
        <v/>
      </c>
      <c r="CB46" s="15">
        <f>IF(6&lt;=$G46, ($G46-6)*$N46, "")</f>
        <v/>
      </c>
      <c r="CC46" s="15">
        <f>IF(7&lt;=$G46, BX46, "")</f>
        <v/>
      </c>
      <c r="CD46" s="15">
        <f>IF(7&lt;=$G46, ROUND(CC46*$Q46, 2), "")</f>
        <v/>
      </c>
      <c r="CE46" s="15">
        <f>IF(7&lt;=$G46, $N46, "")</f>
        <v/>
      </c>
      <c r="CF46" s="15">
        <f>IF(7&lt;=$G46, CE46-CD46, "")</f>
        <v/>
      </c>
      <c r="CG46" s="15">
        <f>IF(7&lt;=$G46, CC46-CF46, "")</f>
        <v/>
      </c>
      <c r="CH46" s="15">
        <f>IF(7&lt;=$G46, ROUND(BZ46*$Q46, 2), "")</f>
        <v/>
      </c>
      <c r="CI46" s="15">
        <f>IF(7&lt;=$G46, BZ46+CH46, "")</f>
        <v/>
      </c>
      <c r="CJ46" s="15">
        <f>IF(7&lt;=$G46, CD46+CH46, "")</f>
        <v/>
      </c>
      <c r="CK46" s="15">
        <f>IF(7&lt;=$G46, ($G46-7)*$N46, "")</f>
        <v/>
      </c>
      <c r="CL46" s="15">
        <f>IF(8&lt;=$G46, CG46, "")</f>
        <v/>
      </c>
      <c r="CM46" s="15">
        <f>IF(8&lt;=$G46, ROUND(CL46*$Q46, 2), "")</f>
        <v/>
      </c>
      <c r="CN46" s="15">
        <f>IF(8&lt;=$G46, $N46, "")</f>
        <v/>
      </c>
      <c r="CO46" s="15">
        <f>IF(8&lt;=$G46, CN46-CM46, "")</f>
        <v/>
      </c>
      <c r="CP46" s="15">
        <f>IF(8&lt;=$G46, CL46-CO46, "")</f>
        <v/>
      </c>
      <c r="CQ46" s="15">
        <f>IF(8&lt;=$G46, ROUND(CI46*$Q46, 2), "")</f>
        <v/>
      </c>
      <c r="CR46" s="15">
        <f>IF(8&lt;=$G46, CI46+CQ46, "")</f>
        <v/>
      </c>
      <c r="CS46" s="15">
        <f>IF(8&lt;=$G46, CM46+CQ46, "")</f>
        <v/>
      </c>
      <c r="CT46" s="15">
        <f>IF(8&lt;=$G46, ($G46-8)*$N46, "")</f>
        <v/>
      </c>
      <c r="CU46" s="15">
        <f>IF(9&lt;=$G46, CP46, "")</f>
        <v/>
      </c>
      <c r="CV46" s="15">
        <f>IF(9&lt;=$G46, ROUND(CU46*$Q46, 2), "")</f>
        <v/>
      </c>
      <c r="CW46" s="15">
        <f>IF(9&lt;=$G46, $N46, "")</f>
        <v/>
      </c>
      <c r="CX46" s="15">
        <f>IF(9&lt;=$G46, CW46-CV46, "")</f>
        <v/>
      </c>
      <c r="CY46" s="15">
        <f>IF(9&lt;=$G46, CU46-CX46, "")</f>
        <v/>
      </c>
      <c r="CZ46" s="15">
        <f>IF(9&lt;=$G46, ROUND(CR46*$Q46, 2), "")</f>
        <v/>
      </c>
      <c r="DA46" s="15">
        <f>IF(9&lt;=$G46, CR46+CZ46, "")</f>
        <v/>
      </c>
      <c r="DB46" s="15">
        <f>IF(9&lt;=$G46, CV46+CZ46, "")</f>
        <v/>
      </c>
      <c r="DC46" s="15">
        <f>IF(9&lt;=$G46, ($G46-9)*$N46, "")</f>
        <v/>
      </c>
      <c r="DD46" s="15">
        <f>IF(10&lt;=$G46, CY46, "")</f>
        <v/>
      </c>
      <c r="DE46" s="15">
        <f>IF(10&lt;=$G46, ROUND(DD46*$Q46, 2), "")</f>
        <v/>
      </c>
      <c r="DF46" s="15">
        <f>IF(10&lt;=$G46, $N46, "")</f>
        <v/>
      </c>
      <c r="DG46" s="15">
        <f>IF(10&lt;=$G46, DF46-DE46, "")</f>
        <v/>
      </c>
      <c r="DH46" s="15">
        <f>IF(10&lt;=$G46, DD46-DG46, "")</f>
        <v/>
      </c>
      <c r="DI46" s="15">
        <f>IF(10&lt;=$G46, ROUND(DA46*$Q46, 2), "")</f>
        <v/>
      </c>
      <c r="DJ46" s="15">
        <f>IF(10&lt;=$G46, DA46+DI46, "")</f>
        <v/>
      </c>
      <c r="DK46" s="15">
        <f>IF(10&lt;=$G46, DE46+DI46, "")</f>
        <v/>
      </c>
      <c r="DL46" s="15">
        <f>IF(10&lt;=$G46, ($G46-10)*$N46, "")</f>
        <v/>
      </c>
      <c r="DM46" s="15">
        <f>IF(11&lt;=$G46, DH46, "")</f>
        <v/>
      </c>
      <c r="DN46" s="15">
        <f>IF(11&lt;=$G46, ROUND(DM46*$Q46, 2), "")</f>
        <v/>
      </c>
      <c r="DO46" s="15">
        <f>IF(11&lt;=$G46, $N46, "")</f>
        <v/>
      </c>
      <c r="DP46" s="15">
        <f>IF(11&lt;=$G46, DO46-DN46, "")</f>
        <v/>
      </c>
      <c r="DQ46" s="15">
        <f>IF(11&lt;=$G46, DM46-DP46, "")</f>
        <v/>
      </c>
      <c r="DR46" s="15">
        <f>IF(11&lt;=$G46, ROUND(DJ46*$Q46, 2), "")</f>
        <v/>
      </c>
      <c r="DS46" s="15">
        <f>IF(11&lt;=$G46, DJ46+DR46, "")</f>
        <v/>
      </c>
      <c r="DT46" s="15">
        <f>IF(11&lt;=$G46, DN46+DR46, "")</f>
        <v/>
      </c>
      <c r="DU46" s="15">
        <f>IF(11&lt;=$G46, ($G46-11)*$N46, "")</f>
        <v/>
      </c>
      <c r="DV46" s="15">
        <f>IF(12&lt;=$G46, DQ46, "")</f>
        <v/>
      </c>
      <c r="DW46" s="15">
        <f>IF(12&lt;=$G46, ROUND(DV46*$Q46, 2), "")</f>
        <v/>
      </c>
      <c r="DX46" s="15">
        <f>IF(12&lt;=$G46, $N46, "")</f>
        <v/>
      </c>
      <c r="DY46" s="15">
        <f>IF(12&lt;=$G46, DX46-DW46, "")</f>
        <v/>
      </c>
      <c r="DZ46" s="15">
        <f>IF(12&lt;=$G46, DV46-DY46, "")</f>
        <v/>
      </c>
      <c r="EA46" s="15">
        <f>IF(12&lt;=$G46, ROUND(DS46*$Q46, 2), "")</f>
        <v/>
      </c>
      <c r="EB46" s="15">
        <f>IF(12&lt;=$G46, DS46+EA46, "")</f>
        <v/>
      </c>
      <c r="EC46" s="15">
        <f>IF(12&lt;=$G46, DW46+EA46, "")</f>
        <v/>
      </c>
      <c r="ED46" s="15">
        <f>IF(12&lt;=$G46, ($G46-12)*$N46, "")</f>
        <v/>
      </c>
      <c r="EE46" s="15">
        <f>IF(13&lt;=$G46, DZ46, "")</f>
        <v/>
      </c>
      <c r="EF46" s="15">
        <f>IF(13&lt;=$G46, ROUND(EE46*$Q46, 2), "")</f>
        <v/>
      </c>
      <c r="EG46" s="15">
        <f>IF(13&lt;=$G46, $N46, "")</f>
        <v/>
      </c>
      <c r="EH46" s="15">
        <f>IF(13&lt;=$G46, EG46-EF46, "")</f>
        <v/>
      </c>
      <c r="EI46" s="15">
        <f>IF(13&lt;=$G46, EE46-EH46, "")</f>
        <v/>
      </c>
      <c r="EJ46" s="15">
        <f>IF(13&lt;=$G46, ROUND(EB46*$Q46, 2), "")</f>
        <v/>
      </c>
      <c r="EK46" s="15">
        <f>IF(13&lt;=$G46, EB46+EJ46, "")</f>
        <v/>
      </c>
      <c r="EL46" s="15">
        <f>IF(13&lt;=$G46, EF46+EJ46, "")</f>
        <v/>
      </c>
      <c r="EM46" s="15">
        <f>IF(13&lt;=$G46, ($G46-13)*$N46, "")</f>
        <v/>
      </c>
      <c r="EN46" s="15">
        <f>IF(14&lt;=$G46, EI46, "")</f>
        <v/>
      </c>
      <c r="EO46" s="15">
        <f>IF(14&lt;=$G46, ROUND(EN46*$Q46, 2), "")</f>
        <v/>
      </c>
      <c r="EP46" s="15">
        <f>IF(14&lt;=$G46, $N46, "")</f>
        <v/>
      </c>
      <c r="EQ46" s="15">
        <f>IF(14&lt;=$G46, EP46-EO46, "")</f>
        <v/>
      </c>
      <c r="ER46" s="15">
        <f>IF(14&lt;=$G46, EN46-EQ46, "")</f>
        <v/>
      </c>
      <c r="ES46" s="15">
        <f>IF(14&lt;=$G46, ROUND(EK46*$Q46, 2), "")</f>
        <v/>
      </c>
      <c r="ET46" s="15">
        <f>IF(14&lt;=$G46, EK46+ES46, "")</f>
        <v/>
      </c>
      <c r="EU46" s="15">
        <f>IF(14&lt;=$G46, EO46+ES46, "")</f>
        <v/>
      </c>
      <c r="EV46" s="15">
        <f>IF(14&lt;=$G46, ($G46-14)*$N46, "")</f>
        <v/>
      </c>
      <c r="EW46" s="15">
        <f>IF(15&lt;=$G46, ER46, "")</f>
        <v/>
      </c>
      <c r="EX46" s="15">
        <f>IF(15&lt;=$G46, ROUND(EW46*$Q46, 2), "")</f>
        <v/>
      </c>
      <c r="EY46" s="15">
        <f>IF(15&lt;=$G46, $N46, "")</f>
        <v/>
      </c>
      <c r="EZ46" s="15">
        <f>IF(15&lt;=$G46, EY46-EX46, "")</f>
        <v/>
      </c>
      <c r="FA46" s="15">
        <f>IF(15&lt;=$G46, EW46-EZ46, "")</f>
        <v/>
      </c>
      <c r="FB46" s="15">
        <f>IF(15&lt;=$G46, ROUND(ET46*$Q46, 2), "")</f>
        <v/>
      </c>
      <c r="FC46" s="15">
        <f>IF(15&lt;=$G46, ET46+FB46, "")</f>
        <v/>
      </c>
      <c r="FD46" s="15">
        <f>IF(15&lt;=$G46, EX46+FB46, "")</f>
        <v/>
      </c>
      <c r="FE46" s="15">
        <f>IF(15&lt;=$G46, ($G46-15)*$N46, "")</f>
        <v/>
      </c>
      <c r="FF46" s="15">
        <f>IF(16&lt;=$G46, FA46, "")</f>
        <v/>
      </c>
      <c r="FG46" s="15">
        <f>IF(16&lt;=$G46, ROUND(FF46*$Q46, 2), "")</f>
        <v/>
      </c>
      <c r="FH46" s="15">
        <f>IF(16&lt;=$G46, $N46, "")</f>
        <v/>
      </c>
      <c r="FI46" s="15">
        <f>IF(16&lt;=$G46, FH46-FG46, "")</f>
        <v/>
      </c>
      <c r="FJ46" s="15">
        <f>IF(16&lt;=$G46, FF46-FI46, "")</f>
        <v/>
      </c>
      <c r="FK46" s="15">
        <f>IF(16&lt;=$G46, ROUND(FC46*$Q46, 2), "")</f>
        <v/>
      </c>
      <c r="FL46" s="15">
        <f>IF(16&lt;=$G46, FC46+FK46, "")</f>
        <v/>
      </c>
      <c r="FM46" s="15">
        <f>IF(16&lt;=$G46, FG46+FK46, "")</f>
        <v/>
      </c>
      <c r="FN46" s="15">
        <f>IF(16&lt;=$G46, ($G46-16)*$N46, "")</f>
        <v/>
      </c>
      <c r="FO46" s="15">
        <f>IF(17&lt;=$G46, FJ46, "")</f>
        <v/>
      </c>
      <c r="FP46" s="15">
        <f>IF(17&lt;=$G46, ROUND(FO46*$Q46, 2), "")</f>
        <v/>
      </c>
      <c r="FQ46" s="15">
        <f>IF(17&lt;=$G46, $N46, "")</f>
        <v/>
      </c>
      <c r="FR46" s="15">
        <f>IF(17&lt;=$G46, FQ46-FP46, "")</f>
        <v/>
      </c>
      <c r="FS46" s="15">
        <f>IF(17&lt;=$G46, FO46-FR46, "")</f>
        <v/>
      </c>
      <c r="FT46" s="15">
        <f>IF(17&lt;=$G46, ROUND(FL46*$Q46, 2), "")</f>
        <v/>
      </c>
      <c r="FU46" s="15">
        <f>IF(17&lt;=$G46, FL46+FT46, "")</f>
        <v/>
      </c>
      <c r="FV46" s="15">
        <f>IF(17&lt;=$G46, FP46+FT46, "")</f>
        <v/>
      </c>
      <c r="FW46" s="15">
        <f>IF(17&lt;=$G46, ($G46-17)*$N46, "")</f>
        <v/>
      </c>
      <c r="FX46" s="15">
        <f>IF(18&lt;=$G46, FS46, "")</f>
        <v/>
      </c>
      <c r="FY46" s="15">
        <f>IF(18&lt;=$G46, ROUND(FX46*$Q46, 2), "")</f>
        <v/>
      </c>
      <c r="FZ46" s="15">
        <f>IF(18&lt;=$G46, $N46, "")</f>
        <v/>
      </c>
      <c r="GA46" s="15">
        <f>IF(18&lt;=$G46, FZ46-FY46, "")</f>
        <v/>
      </c>
      <c r="GB46" s="15">
        <f>IF(18&lt;=$G46, FX46-GA46, "")</f>
        <v/>
      </c>
      <c r="GC46" s="15">
        <f>IF(18&lt;=$G46, ROUND(FU46*$Q46, 2), "")</f>
        <v/>
      </c>
      <c r="GD46" s="15">
        <f>IF(18&lt;=$G46, FU46+GC46, "")</f>
        <v/>
      </c>
      <c r="GE46" s="15">
        <f>IF(18&lt;=$G46, FY46+GC46, "")</f>
        <v/>
      </c>
      <c r="GF46" s="15">
        <f>IF(18&lt;=$G46, ($G46-18)*$N46, "")</f>
        <v/>
      </c>
      <c r="GG46" s="15">
        <f>IF(19&lt;=$G46, GB46, "")</f>
        <v/>
      </c>
      <c r="GH46" s="15">
        <f>IF(19&lt;=$G46, ROUND(GG46*$Q46, 2), "")</f>
        <v/>
      </c>
      <c r="GI46" s="15">
        <f>IF(19&lt;=$G46, $N46, "")</f>
        <v/>
      </c>
      <c r="GJ46" s="15">
        <f>IF(19&lt;=$G46, GI46-GH46, "")</f>
        <v/>
      </c>
      <c r="GK46" s="15">
        <f>IF(19&lt;=$G46, GG46-GJ46, "")</f>
        <v/>
      </c>
      <c r="GL46" s="15">
        <f>IF(19&lt;=$G46, ROUND(GD46*$Q46, 2), "")</f>
        <v/>
      </c>
      <c r="GM46" s="15">
        <f>IF(19&lt;=$G46, GD46+GL46, "")</f>
        <v/>
      </c>
      <c r="GN46" s="15">
        <f>IF(19&lt;=$G46, GH46+GL46, "")</f>
        <v/>
      </c>
      <c r="GO46" s="15">
        <f>IF(19&lt;=$G46, ($G46-19)*$N46, "")</f>
        <v/>
      </c>
      <c r="GP46" s="15">
        <f>IF(20&lt;=$G46, GK46, "")</f>
        <v/>
      </c>
      <c r="GQ46" s="15">
        <f>IF(20&lt;=$G46, ROUND(GP46*$Q46, 2), "")</f>
        <v/>
      </c>
      <c r="GR46" s="15">
        <f>IF(20&lt;=$G46, $N46, "")</f>
        <v/>
      </c>
      <c r="GS46" s="15">
        <f>IF(20&lt;=$G46, GR46-GQ46, "")</f>
        <v/>
      </c>
      <c r="GT46" s="15">
        <f>IF(20&lt;=$G46, GP46-GS46, "")</f>
        <v/>
      </c>
      <c r="GU46" s="15">
        <f>IF(20&lt;=$G46, ROUND(GM46*$Q46, 2), "")</f>
        <v/>
      </c>
      <c r="GV46" s="15">
        <f>IF(20&lt;=$G46, GM46+GU46, "")</f>
        <v/>
      </c>
      <c r="GW46" s="15">
        <f>IF(20&lt;=$G46, GQ46+GU46, "")</f>
        <v/>
      </c>
      <c r="GX46" s="15">
        <f>IF(20&lt;=$G46, ($G46-20)*$N46, "")</f>
        <v/>
      </c>
      <c r="GY46" s="15">
        <f>IF(21&lt;=$G46, GT46, "")</f>
        <v/>
      </c>
      <c r="GZ46" s="15">
        <f>IF(21&lt;=$G46, ROUND(GY46*$Q46, 2), "")</f>
        <v/>
      </c>
      <c r="HA46" s="15">
        <f>IF(21&lt;=$G46, $N46, "")</f>
        <v/>
      </c>
      <c r="HB46" s="15">
        <f>IF(21&lt;=$G46, HA46-GZ46, "")</f>
        <v/>
      </c>
      <c r="HC46" s="15">
        <f>IF(21&lt;=$G46, GY46-HB46, "")</f>
        <v/>
      </c>
      <c r="HD46" s="15">
        <f>IF(21&lt;=$G46, ROUND(GV46*$Q46, 2), "")</f>
        <v/>
      </c>
      <c r="HE46" s="15">
        <f>IF(21&lt;=$G46, GV46+HD46, "")</f>
        <v/>
      </c>
      <c r="HF46" s="15">
        <f>IF(21&lt;=$G46, GZ46+HD46, "")</f>
        <v/>
      </c>
      <c r="HG46" s="15">
        <f>IF(21&lt;=$G46, ($G46-21)*$N46, "")</f>
        <v/>
      </c>
      <c r="HH46" s="15">
        <f>IF(22&lt;=$G46, HC46, "")</f>
        <v/>
      </c>
      <c r="HI46" s="15">
        <f>IF(22&lt;=$G46, ROUND(HH46*$Q46, 2), "")</f>
        <v/>
      </c>
      <c r="HJ46" s="15">
        <f>IF(22&lt;=$G46, $N46, "")</f>
        <v/>
      </c>
      <c r="HK46" s="15">
        <f>IF(22&lt;=$G46, HJ46-HI46, "")</f>
        <v/>
      </c>
      <c r="HL46" s="15">
        <f>IF(22&lt;=$G46, HH46-HK46, "")</f>
        <v/>
      </c>
      <c r="HM46" s="15">
        <f>IF(22&lt;=$G46, ROUND(HE46*$Q46, 2), "")</f>
        <v/>
      </c>
      <c r="HN46" s="15">
        <f>IF(22&lt;=$G46, HE46+HM46, "")</f>
        <v/>
      </c>
      <c r="HO46" s="15">
        <f>IF(22&lt;=$G46, HI46+HM46, "")</f>
        <v/>
      </c>
      <c r="HP46" s="15">
        <f>IF(22&lt;=$G46, ($G46-22)*$N46, "")</f>
        <v/>
      </c>
      <c r="HQ46" s="15">
        <f>IF(23&lt;=$G46, HL46, "")</f>
        <v/>
      </c>
      <c r="HR46" s="15">
        <f>IF(23&lt;=$G46, ROUND(HQ46*$Q46, 2), "")</f>
        <v/>
      </c>
      <c r="HS46" s="15">
        <f>IF(23&lt;=$G46, $N46, "")</f>
        <v/>
      </c>
      <c r="HT46" s="15">
        <f>IF(23&lt;=$G46, HS46-HR46, "")</f>
        <v/>
      </c>
      <c r="HU46" s="15">
        <f>IF(23&lt;=$G46, HQ46-HT46, "")</f>
        <v/>
      </c>
      <c r="HV46" s="15">
        <f>IF(23&lt;=$G46, ROUND(HN46*$Q46, 2), "")</f>
        <v/>
      </c>
      <c r="HW46" s="15">
        <f>IF(23&lt;=$G46, HN46+HV46, "")</f>
        <v/>
      </c>
      <c r="HX46" s="15">
        <f>IF(23&lt;=$G46, HR46+HV46, "")</f>
        <v/>
      </c>
      <c r="HY46" s="15">
        <f>IF(23&lt;=$G46, ($G46-23)*$N46, "")</f>
        <v/>
      </c>
      <c r="HZ46" s="15">
        <f>IF(24&lt;=$G46, HU46, "")</f>
        <v/>
      </c>
      <c r="IA46" s="15">
        <f>IF(24&lt;=$G46, ROUND(HZ46*$Q46, 2), "")</f>
        <v/>
      </c>
      <c r="IB46" s="15">
        <f>IF(24&lt;=$G46, $N46, "")</f>
        <v/>
      </c>
      <c r="IC46" s="15">
        <f>IF(24&lt;=$G46, IB46-IA46, "")</f>
        <v/>
      </c>
      <c r="ID46" s="15">
        <f>IF(24&lt;=$G46, HZ46-IC46, "")</f>
        <v/>
      </c>
      <c r="IE46" s="15">
        <f>IF(24&lt;=$G46, ROUND(HW46*$Q46, 2), "")</f>
        <v/>
      </c>
      <c r="IF46" s="15">
        <f>IF(24&lt;=$G46, HW46+IE46, "")</f>
        <v/>
      </c>
      <c r="IG46" s="15">
        <f>IF(24&lt;=$G46, IA46+IE46, "")</f>
        <v/>
      </c>
      <c r="IH46" s="15">
        <f>IF(24&lt;=$G46, ($G46-24)*$N46, "")</f>
        <v/>
      </c>
      <c r="II46" s="15">
        <f>IF(25&lt;=$G46, ID46, "")</f>
        <v/>
      </c>
      <c r="IJ46" s="15">
        <f>IF(25&lt;=$G46, ROUND(II46*$Q46, 2), "")</f>
        <v/>
      </c>
      <c r="IK46" s="15">
        <f>IF(25&lt;=$G46, $N46, "")</f>
        <v/>
      </c>
      <c r="IL46" s="15">
        <f>IF(25&lt;=$G46, IK46-IJ46, "")</f>
        <v/>
      </c>
      <c r="IM46" s="15">
        <f>IF(25&lt;=$G46, II46-IL46, "")</f>
        <v/>
      </c>
      <c r="IN46" s="15">
        <f>IF(25&lt;=$G46, ROUND(IF46*$Q46, 2), "")</f>
        <v/>
      </c>
      <c r="IO46" s="15">
        <f>IF(25&lt;=$G46, IF46+IN46, "")</f>
        <v/>
      </c>
      <c r="IP46" s="15">
        <f>IF(25&lt;=$G46, IJ46+IN46, "")</f>
        <v/>
      </c>
      <c r="IQ46" s="15">
        <f>IF(25&lt;=$G46, ($G46-25)*$N46, "")</f>
        <v/>
      </c>
      <c r="IR46" s="15">
        <f>IF(26&lt;=$G46, IM46, "")</f>
        <v/>
      </c>
      <c r="IS46" s="15">
        <f>IF(26&lt;=$G46, ROUND(IR46*$Q46, 2), "")</f>
        <v/>
      </c>
      <c r="IT46" s="15">
        <f>IF(26&lt;=$G46, $N46, "")</f>
        <v/>
      </c>
      <c r="IU46" s="15">
        <f>IF(26&lt;=$G46, IT46-IS46, "")</f>
        <v/>
      </c>
      <c r="IV46" s="15">
        <f>IF(26&lt;=$G46, IR46-IU46, "")</f>
        <v/>
      </c>
      <c r="IW46" s="15">
        <f>IF(26&lt;=$G46, ROUND(IO46*$Q46, 2), "")</f>
        <v/>
      </c>
      <c r="IX46" s="15">
        <f>IF(26&lt;=$G46, IO46+IW46, "")</f>
        <v/>
      </c>
      <c r="IY46" s="15">
        <f>IF(26&lt;=$G46, IS46+IW46, "")</f>
        <v/>
      </c>
      <c r="IZ46" s="15">
        <f>IF(26&lt;=$G46, ($G46-26)*$N46, "")</f>
        <v/>
      </c>
      <c r="JA46" s="15">
        <f>IF(27&lt;=$G46, IV46, "")</f>
        <v/>
      </c>
      <c r="JB46" s="15">
        <f>IF(27&lt;=$G46, ROUND(JA46*$Q46, 2), "")</f>
        <v/>
      </c>
      <c r="JC46" s="15">
        <f>IF(27&lt;=$G46, $N46, "")</f>
        <v/>
      </c>
      <c r="JD46" s="15">
        <f>IF(27&lt;=$G46, JC46-JB46, "")</f>
        <v/>
      </c>
      <c r="JE46" s="15">
        <f>IF(27&lt;=$G46, JA46-JD46, "")</f>
        <v/>
      </c>
      <c r="JF46" s="15">
        <f>IF(27&lt;=$G46, ROUND(IX46*$Q46, 2), "")</f>
        <v/>
      </c>
      <c r="JG46" s="15">
        <f>IF(27&lt;=$G46, IX46+JF46, "")</f>
        <v/>
      </c>
      <c r="JH46" s="15">
        <f>IF(27&lt;=$G46, JB46+JF46, "")</f>
        <v/>
      </c>
      <c r="JI46" s="15">
        <f>IF(27&lt;=$G46, ($G46-27)*$N46, "")</f>
        <v/>
      </c>
      <c r="JJ46" s="15">
        <f>IF(28&lt;=$G46, JE46, "")</f>
        <v/>
      </c>
      <c r="JK46" s="15">
        <f>IF(28&lt;=$G46, ROUND(JJ46*$Q46, 2), "")</f>
        <v/>
      </c>
      <c r="JL46" s="15">
        <f>IF(28&lt;=$G46, $N46, "")</f>
        <v/>
      </c>
      <c r="JM46" s="15">
        <f>IF(28&lt;=$G46, JL46-JK46, "")</f>
        <v/>
      </c>
      <c r="JN46" s="15">
        <f>IF(28&lt;=$G46, JJ46-JM46, "")</f>
        <v/>
      </c>
      <c r="JO46" s="15">
        <f>IF(28&lt;=$G46, ROUND(JG46*$Q46, 2), "")</f>
        <v/>
      </c>
      <c r="JP46" s="15">
        <f>IF(28&lt;=$G46, JG46+JO46, "")</f>
        <v/>
      </c>
      <c r="JQ46" s="15">
        <f>IF(28&lt;=$G46, JK46+JO46, "")</f>
        <v/>
      </c>
      <c r="JR46" s="15">
        <f>IF(28&lt;=$G46, ($G46-28)*$N46, "")</f>
        <v/>
      </c>
      <c r="JS46" s="15">
        <f>IF(29&lt;=$G46, JN46, "")</f>
        <v/>
      </c>
      <c r="JT46" s="15">
        <f>IF(29&lt;=$G46, ROUND(JS46*$Q46, 2), "")</f>
        <v/>
      </c>
      <c r="JU46" s="15">
        <f>IF(29&lt;=$G46, $N46, "")</f>
        <v/>
      </c>
      <c r="JV46" s="15">
        <f>IF(29&lt;=$G46, JU46-JT46, "")</f>
        <v/>
      </c>
      <c r="JW46" s="15">
        <f>IF(29&lt;=$G46, JS46-JV46, "")</f>
        <v/>
      </c>
      <c r="JX46" s="15">
        <f>IF(29&lt;=$G46, ROUND(JP46*$Q46, 2), "")</f>
        <v/>
      </c>
      <c r="JY46" s="15">
        <f>IF(29&lt;=$G46, JP46+JX46, "")</f>
        <v/>
      </c>
      <c r="JZ46" s="15">
        <f>IF(29&lt;=$G46, JT46+JX46, "")</f>
        <v/>
      </c>
      <c r="KA46" s="15">
        <f>IF(29&lt;=$G46, ($G46-29)*$N46, "")</f>
        <v/>
      </c>
      <c r="KB46" s="15">
        <f>IF(30&lt;=$G46, JW46, "")</f>
        <v/>
      </c>
      <c r="KC46" s="15">
        <f>IF(30&lt;=$G46, ROUND(KB46*$Q46, 2), "")</f>
        <v/>
      </c>
      <c r="KD46" s="15">
        <f>IF(30&lt;=$G46, $N46, "")</f>
        <v/>
      </c>
      <c r="KE46" s="15">
        <f>IF(30&lt;=$G46, KD46-KC46, "")</f>
        <v/>
      </c>
      <c r="KF46" s="15">
        <f>IF(30&lt;=$G46, KB46-KE46, "")</f>
        <v/>
      </c>
      <c r="KG46" s="15">
        <f>IF(30&lt;=$G46, ROUND(JY46*$Q46, 2), "")</f>
        <v/>
      </c>
      <c r="KH46" s="15">
        <f>IF(30&lt;=$G46, JY46+KG46, "")</f>
        <v/>
      </c>
      <c r="KI46" s="15">
        <f>IF(30&lt;=$G46, KC46+KG46, "")</f>
        <v/>
      </c>
      <c r="KJ46" s="15">
        <f>IF(30&lt;=$G46, ($G46-30)*$N46, "")</f>
        <v/>
      </c>
      <c r="KK46" s="15">
        <f>IF(31&lt;=$G46, KF46, "")</f>
        <v/>
      </c>
      <c r="KL46" s="15">
        <f>IF(31&lt;=$G46, ROUND(KK46*$Q46, 2), "")</f>
        <v/>
      </c>
      <c r="KM46" s="15">
        <f>IF(31&lt;=$G46, $N46, "")</f>
        <v/>
      </c>
      <c r="KN46" s="15">
        <f>IF(31&lt;=$G46, KM46-KL46, "")</f>
        <v/>
      </c>
      <c r="KO46" s="15">
        <f>IF(31&lt;=$G46, KK46-KN46, "")</f>
        <v/>
      </c>
      <c r="KP46" s="15">
        <f>IF(31&lt;=$G46, ROUND(KH46*$Q46, 2), "")</f>
        <v/>
      </c>
      <c r="KQ46" s="15">
        <f>IF(31&lt;=$G46, KH46+KP46, "")</f>
        <v/>
      </c>
      <c r="KR46" s="15">
        <f>IF(31&lt;=$G46, KL46+KP46, "")</f>
        <v/>
      </c>
      <c r="KS46" s="15">
        <f>IF(31&lt;=$G46, ($G46-31)*$N46, "")</f>
        <v/>
      </c>
      <c r="KT46" s="15">
        <f>IF(32&lt;=$G46, KO46, "")</f>
        <v/>
      </c>
      <c r="KU46" s="15">
        <f>IF(32&lt;=$G46, ROUND(KT46*$Q46, 2), "")</f>
        <v/>
      </c>
      <c r="KV46" s="15">
        <f>IF(32&lt;=$G46, $N46, "")</f>
        <v/>
      </c>
      <c r="KW46" s="15">
        <f>IF(32&lt;=$G46, KV46-KU46, "")</f>
        <v/>
      </c>
      <c r="KX46" s="15">
        <f>IF(32&lt;=$G46, KT46-KW46, "")</f>
        <v/>
      </c>
      <c r="KY46" s="15">
        <f>IF(32&lt;=$G46, ROUND(KQ46*$Q46, 2), "")</f>
        <v/>
      </c>
      <c r="KZ46" s="15">
        <f>IF(32&lt;=$G46, KQ46+KY46, "")</f>
        <v/>
      </c>
      <c r="LA46" s="15">
        <f>IF(32&lt;=$G46, KU46+KY46, "")</f>
        <v/>
      </c>
      <c r="LB46" s="15">
        <f>IF(32&lt;=$G46, ($G46-32)*$N46, "")</f>
        <v/>
      </c>
      <c r="LC46" s="15">
        <f>IF(33&lt;=$G46, KX46, "")</f>
        <v/>
      </c>
      <c r="LD46" s="15">
        <f>IF(33&lt;=$G46, ROUND(LC46*$Q46, 2), "")</f>
        <v/>
      </c>
      <c r="LE46" s="15">
        <f>IF(33&lt;=$G46, $N46, "")</f>
        <v/>
      </c>
      <c r="LF46" s="15">
        <f>IF(33&lt;=$G46, LE46-LD46, "")</f>
        <v/>
      </c>
      <c r="LG46" s="15">
        <f>IF(33&lt;=$G46, LC46-LF46, "")</f>
        <v/>
      </c>
      <c r="LH46" s="15">
        <f>IF(33&lt;=$G46, ROUND(KZ46*$Q46, 2), "")</f>
        <v/>
      </c>
      <c r="LI46" s="15">
        <f>IF(33&lt;=$G46, KZ46+LH46, "")</f>
        <v/>
      </c>
      <c r="LJ46" s="15">
        <f>IF(33&lt;=$G46, LD46+LH46, "")</f>
        <v/>
      </c>
      <c r="LK46" s="15">
        <f>IF(33&lt;=$G46, ($G46-33)*$N46, "")</f>
        <v/>
      </c>
      <c r="LL46" s="15">
        <f>IF(34&lt;=$G46, LG46, "")</f>
        <v/>
      </c>
      <c r="LM46" s="15">
        <f>IF(34&lt;=$G46, ROUND(LL46*$Q46, 2), "")</f>
        <v/>
      </c>
      <c r="LN46" s="15">
        <f>IF(34&lt;=$G46, $N46, "")</f>
        <v/>
      </c>
      <c r="LO46" s="15">
        <f>IF(34&lt;=$G46, LN46-LM46, "")</f>
        <v/>
      </c>
      <c r="LP46" s="15">
        <f>IF(34&lt;=$G46, LL46-LO46, "")</f>
        <v/>
      </c>
      <c r="LQ46" s="15">
        <f>IF(34&lt;=$G46, ROUND(LI46*$Q46, 2), "")</f>
        <v/>
      </c>
      <c r="LR46" s="15">
        <f>IF(34&lt;=$G46, LI46+LQ46, "")</f>
        <v/>
      </c>
      <c r="LS46" s="15">
        <f>IF(34&lt;=$G46, LM46+LQ46, "")</f>
        <v/>
      </c>
      <c r="LT46" s="15">
        <f>IF(34&lt;=$G46, ($G46-34)*$N46, "")</f>
        <v/>
      </c>
      <c r="LU46" s="15">
        <f>IF(35&lt;=$G46, LP46, "")</f>
        <v/>
      </c>
      <c r="LV46" s="15">
        <f>IF(35&lt;=$G46, ROUND(LU46*$Q46, 2), "")</f>
        <v/>
      </c>
      <c r="LW46" s="15">
        <f>IF(35&lt;=$G46, $N46, "")</f>
        <v/>
      </c>
      <c r="LX46" s="15">
        <f>IF(35&lt;=$G46, LW46-LV46, "")</f>
        <v/>
      </c>
      <c r="LY46" s="15">
        <f>IF(35&lt;=$G46, LU46-LX46, "")</f>
        <v/>
      </c>
      <c r="LZ46" s="15">
        <f>IF(35&lt;=$G46, ROUND(LR46*$Q46, 2), "")</f>
        <v/>
      </c>
      <c r="MA46" s="15">
        <f>IF(35&lt;=$G46, LR46+LZ46, "")</f>
        <v/>
      </c>
      <c r="MB46" s="15">
        <f>IF(35&lt;=$G46, LV46+LZ46, "")</f>
        <v/>
      </c>
      <c r="MC46" s="15">
        <f>IF(35&lt;=$G46, ($G46-35)*$N46, "")</f>
        <v/>
      </c>
      <c r="MD46" s="15">
        <f>IF(36&lt;=$G46, LY46, "")</f>
        <v/>
      </c>
      <c r="ME46" s="15">
        <f>IF(36&lt;=$G46, ROUND(MD46*$Q46, 2), "")</f>
        <v/>
      </c>
      <c r="MF46" s="15">
        <f>IF(36&lt;=$G46, $N46, "")</f>
        <v/>
      </c>
      <c r="MG46" s="15">
        <f>IF(36&lt;=$G46, MF46-ME46, "")</f>
        <v/>
      </c>
      <c r="MH46" s="15">
        <f>IF(36&lt;=$G46, MD46-MG46, "")</f>
        <v/>
      </c>
      <c r="MI46" s="15">
        <f>IF(36&lt;=$G46, ROUND(MA46*$Q46, 2), "")</f>
        <v/>
      </c>
      <c r="MJ46" s="15">
        <f>IF(36&lt;=$G46, MA46+MI46, "")</f>
        <v/>
      </c>
      <c r="MK46" s="15">
        <f>IF(36&lt;=$G46, ME46+MI46, "")</f>
        <v/>
      </c>
      <c r="ML46" s="15">
        <f>IF(36&lt;=$G46, ($G46-36)*$N46, "")</f>
        <v/>
      </c>
      <c r="MM46" s="15">
        <f>IF(37&lt;=$G46, MH46, "")</f>
        <v/>
      </c>
      <c r="MN46" s="15">
        <f>IF(37&lt;=$G46, ROUND(MM46*$Q46, 2), "")</f>
        <v/>
      </c>
      <c r="MO46" s="15">
        <f>IF(37&lt;=$G46, $N46, "")</f>
        <v/>
      </c>
      <c r="MP46" s="15">
        <f>IF(37&lt;=$G46, MO46-MN46, "")</f>
        <v/>
      </c>
      <c r="MQ46" s="15">
        <f>IF(37&lt;=$G46, MM46-MP46, "")</f>
        <v/>
      </c>
      <c r="MR46" s="15">
        <f>IF(37&lt;=$G46, ROUND(MJ46*$Q46, 2), "")</f>
        <v/>
      </c>
      <c r="MS46" s="15">
        <f>IF(37&lt;=$G46, MJ46+MR46, "")</f>
        <v/>
      </c>
      <c r="MT46" s="15">
        <f>IF(37&lt;=$G46, MN46+MR46, "")</f>
        <v/>
      </c>
      <c r="MU46" s="15">
        <f>IF(37&lt;=$G46, ($G46-37)*$N46, "")</f>
        <v/>
      </c>
      <c r="MV46" s="15">
        <f>IF(38&lt;=$G46, MQ46, "")</f>
        <v/>
      </c>
      <c r="MW46" s="15">
        <f>IF(38&lt;=$G46, ROUND(MV46*$Q46, 2), "")</f>
        <v/>
      </c>
      <c r="MX46" s="15">
        <f>IF(38&lt;=$G46, $N46, "")</f>
        <v/>
      </c>
      <c r="MY46" s="15">
        <f>IF(38&lt;=$G46, MX46-MW46, "")</f>
        <v/>
      </c>
      <c r="MZ46" s="15">
        <f>IF(38&lt;=$G46, MV46-MY46, "")</f>
        <v/>
      </c>
      <c r="NA46" s="15">
        <f>IF(38&lt;=$G46, ROUND(MS46*$Q46, 2), "")</f>
        <v/>
      </c>
      <c r="NB46" s="15">
        <f>IF(38&lt;=$G46, MS46+NA46, "")</f>
        <v/>
      </c>
      <c r="NC46" s="15">
        <f>IF(38&lt;=$G46, MW46+NA46, "")</f>
        <v/>
      </c>
      <c r="ND46" s="15">
        <f>IF(38&lt;=$G46, ($G46-38)*$N46, "")</f>
        <v/>
      </c>
      <c r="NE46" s="15">
        <f>IF(39&lt;=$G46, MZ46, "")</f>
        <v/>
      </c>
      <c r="NF46" s="15">
        <f>IF(39&lt;=$G46, ROUND(NE46*$Q46, 2), "")</f>
        <v/>
      </c>
      <c r="NG46" s="15">
        <f>IF(39&lt;=$G46, $N46, "")</f>
        <v/>
      </c>
      <c r="NH46" s="15">
        <f>IF(39&lt;=$G46, NG46-NF46, "")</f>
        <v/>
      </c>
      <c r="NI46" s="15">
        <f>IF(39&lt;=$G46, NE46-NH46, "")</f>
        <v/>
      </c>
      <c r="NJ46" s="15">
        <f>IF(39&lt;=$G46, ROUND(NB46*$Q46, 2), "")</f>
        <v/>
      </c>
      <c r="NK46" s="15">
        <f>IF(39&lt;=$G46, NB46+NJ46, "")</f>
        <v/>
      </c>
      <c r="NL46" s="15">
        <f>IF(39&lt;=$G46, NF46+NJ46, "")</f>
        <v/>
      </c>
      <c r="NM46" s="15">
        <f>IF(39&lt;=$G46, ($G46-39)*$N46, "")</f>
        <v/>
      </c>
      <c r="NN46" s="15">
        <f>IF(40&lt;=$G46, NI46, "")</f>
        <v/>
      </c>
      <c r="NO46" s="15">
        <f>IF(40&lt;=$G46, ROUND(NN46*$Q46, 2), "")</f>
        <v/>
      </c>
      <c r="NP46" s="15">
        <f>IF(40&lt;=$G46, $N46, "")</f>
        <v/>
      </c>
      <c r="NQ46" s="15">
        <f>IF(40&lt;=$G46, NP46-NO46, "")</f>
        <v/>
      </c>
      <c r="NR46" s="15">
        <f>IF(40&lt;=$G46, NN46-NQ46, "")</f>
        <v/>
      </c>
      <c r="NS46" s="15">
        <f>IF(40&lt;=$G46, ROUND(NK46*$Q46, 2), "")</f>
        <v/>
      </c>
      <c r="NT46" s="15">
        <f>IF(40&lt;=$G46, NK46+NS46, "")</f>
        <v/>
      </c>
      <c r="NU46" s="15">
        <f>IF(40&lt;=$G46, NO46+NS46, "")</f>
        <v/>
      </c>
      <c r="NV46" s="15">
        <f>IF(40&lt;=$G46, ($G46-40)*$N46, "")</f>
        <v/>
      </c>
      <c r="NW46" s="15">
        <f>IF(41&lt;=$G46, NR46, "")</f>
        <v/>
      </c>
      <c r="NX46" s="15">
        <f>IF(41&lt;=$G46, ROUND(NW46*$Q46, 2), "")</f>
        <v/>
      </c>
      <c r="NY46" s="15">
        <f>IF(41&lt;=$G46, $N46, "")</f>
        <v/>
      </c>
      <c r="NZ46" s="15">
        <f>IF(41&lt;=$G46, NY46-NX46, "")</f>
        <v/>
      </c>
      <c r="OA46" s="15">
        <f>IF(41&lt;=$G46, NW46-NZ46, "")</f>
        <v/>
      </c>
      <c r="OB46" s="15">
        <f>IF(41&lt;=$G46, ROUND(NT46*$Q46, 2), "")</f>
        <v/>
      </c>
      <c r="OC46" s="15">
        <f>IF(41&lt;=$G46, NT46+OB46, "")</f>
        <v/>
      </c>
      <c r="OD46" s="15">
        <f>IF(41&lt;=$G46, NX46+OB46, "")</f>
        <v/>
      </c>
      <c r="OE46" s="15">
        <f>IF(41&lt;=$G46, ($G46-41)*$N46, "")</f>
        <v/>
      </c>
      <c r="OF46" s="15">
        <f>IF(42&lt;=$G46, OA46, "")</f>
        <v/>
      </c>
      <c r="OG46" s="15">
        <f>IF(42&lt;=$G46, ROUND(OF46*$Q46, 2), "")</f>
        <v/>
      </c>
      <c r="OH46" s="15">
        <f>IF(42&lt;=$G46, $N46, "")</f>
        <v/>
      </c>
      <c r="OI46" s="15">
        <f>IF(42&lt;=$G46, OH46-OG46, "")</f>
        <v/>
      </c>
      <c r="OJ46" s="15">
        <f>IF(42&lt;=$G46, OF46-OI46, "")</f>
        <v/>
      </c>
      <c r="OK46" s="15">
        <f>IF(42&lt;=$G46, ROUND(OC46*$Q46, 2), "")</f>
        <v/>
      </c>
      <c r="OL46" s="15">
        <f>IF(42&lt;=$G46, OC46+OK46, "")</f>
        <v/>
      </c>
      <c r="OM46" s="15">
        <f>IF(42&lt;=$G46, OG46+OK46, "")</f>
        <v/>
      </c>
      <c r="ON46" s="15">
        <f>IF(42&lt;=$G46, ($G46-42)*$N46, "")</f>
        <v/>
      </c>
      <c r="OO46" s="15">
        <f>IF(43&lt;=$G46, OJ46, "")</f>
        <v/>
      </c>
      <c r="OP46" s="15">
        <f>IF(43&lt;=$G46, ROUND(OO46*$Q46, 2), "")</f>
        <v/>
      </c>
      <c r="OQ46" s="15">
        <f>IF(43&lt;=$G46, $N46, "")</f>
        <v/>
      </c>
      <c r="OR46" s="15">
        <f>IF(43&lt;=$G46, OQ46-OP46, "")</f>
        <v/>
      </c>
      <c r="OS46" s="15">
        <f>IF(43&lt;=$G46, OO46-OR46, "")</f>
        <v/>
      </c>
      <c r="OT46" s="15">
        <f>IF(43&lt;=$G46, ROUND(OL46*$Q46, 2), "")</f>
        <v/>
      </c>
      <c r="OU46" s="15">
        <f>IF(43&lt;=$G46, OL46+OT46, "")</f>
        <v/>
      </c>
      <c r="OV46" s="15">
        <f>IF(43&lt;=$G46, OP46+OT46, "")</f>
        <v/>
      </c>
      <c r="OW46" s="15">
        <f>IF(43&lt;=$G46, ($G46-43)*$N46, "")</f>
        <v/>
      </c>
      <c r="OX46" s="15">
        <f>IF(44&lt;=$G46, OS46, "")</f>
        <v/>
      </c>
      <c r="OY46" s="15">
        <f>IF(44&lt;=$G46, ROUND(OX46*$Q46, 2), "")</f>
        <v/>
      </c>
      <c r="OZ46" s="15">
        <f>IF(44&lt;=$G46, $N46, "")</f>
        <v/>
      </c>
      <c r="PA46" s="15">
        <f>IF(44&lt;=$G46, OZ46-OY46, "")</f>
        <v/>
      </c>
      <c r="PB46" s="15">
        <f>IF(44&lt;=$G46, OX46-PA46, "")</f>
        <v/>
      </c>
      <c r="PC46" s="15">
        <f>IF(44&lt;=$G46, ROUND(OU46*$Q46, 2), "")</f>
        <v/>
      </c>
      <c r="PD46" s="15">
        <f>IF(44&lt;=$G46, OU46+PC46, "")</f>
        <v/>
      </c>
      <c r="PE46" s="15">
        <f>IF(44&lt;=$G46, OY46+PC46, "")</f>
        <v/>
      </c>
      <c r="PF46" s="15">
        <f>IF(44&lt;=$G46, ($G46-44)*$N46, "")</f>
        <v/>
      </c>
      <c r="PG46" s="15">
        <f>IF(45&lt;=$G46, PB46, "")</f>
        <v/>
      </c>
      <c r="PH46" s="15">
        <f>IF(45&lt;=$G46, ROUND(PG46*$Q46, 2), "")</f>
        <v/>
      </c>
      <c r="PI46" s="15">
        <f>IF(45&lt;=$G46, $N46, "")</f>
        <v/>
      </c>
      <c r="PJ46" s="15">
        <f>IF(45&lt;=$G46, PI46-PH46, "")</f>
        <v/>
      </c>
      <c r="PK46" s="15">
        <f>IF(45&lt;=$G46, PG46-PJ46, "")</f>
        <v/>
      </c>
      <c r="PL46" s="15">
        <f>IF(45&lt;=$G46, ROUND(PD46*$Q46, 2), "")</f>
        <v/>
      </c>
      <c r="PM46" s="15">
        <f>IF(45&lt;=$G46, PD46+PL46, "")</f>
        <v/>
      </c>
      <c r="PN46" s="15">
        <f>IF(45&lt;=$G46, PH46+PL46, "")</f>
        <v/>
      </c>
      <c r="PO46" s="15">
        <f>IF(45&lt;=$G46, ($G46-45)*$N46, "")</f>
        <v/>
      </c>
      <c r="PP46" s="15">
        <f>IF(46&lt;=$G46, PK46, "")</f>
        <v/>
      </c>
      <c r="PQ46" s="15">
        <f>IF(46&lt;=$G46, ROUND(PP46*$Q46, 2), "")</f>
        <v/>
      </c>
      <c r="PR46" s="15">
        <f>IF(46&lt;=$G46, $N46, "")</f>
        <v/>
      </c>
      <c r="PS46" s="15">
        <f>IF(46&lt;=$G46, PR46-PQ46, "")</f>
        <v/>
      </c>
      <c r="PT46" s="15">
        <f>IF(46&lt;=$G46, PP46-PS46, "")</f>
        <v/>
      </c>
      <c r="PU46" s="15">
        <f>IF(46&lt;=$G46, ROUND(PM46*$Q46, 2), "")</f>
        <v/>
      </c>
      <c r="PV46" s="15">
        <f>IF(46&lt;=$G46, PM46+PU46, "")</f>
        <v/>
      </c>
      <c r="PW46" s="15">
        <f>IF(46&lt;=$G46, PQ46+PU46, "")</f>
        <v/>
      </c>
      <c r="PX46" s="15">
        <f>IF(46&lt;=$G46, ($G46-46)*$N46, "")</f>
        <v/>
      </c>
      <c r="PY46" s="15">
        <f>IF(47&lt;=$G46, PT46, "")</f>
        <v/>
      </c>
      <c r="PZ46" s="15">
        <f>IF(47&lt;=$G46, ROUND(PY46*$Q46, 2), "")</f>
        <v/>
      </c>
      <c r="QA46" s="15">
        <f>IF(47&lt;=$G46, $N46, "")</f>
        <v/>
      </c>
      <c r="QB46" s="15">
        <f>IF(47&lt;=$G46, QA46-PZ46, "")</f>
        <v/>
      </c>
      <c r="QC46" s="15">
        <f>IF(47&lt;=$G46, PY46-QB46, "")</f>
        <v/>
      </c>
      <c r="QD46" s="15">
        <f>IF(47&lt;=$G46, ROUND(PV46*$Q46, 2), "")</f>
        <v/>
      </c>
      <c r="QE46" s="15">
        <f>IF(47&lt;=$G46, PV46+QD46, "")</f>
        <v/>
      </c>
      <c r="QF46" s="15">
        <f>IF(47&lt;=$G46, PZ46+QD46, "")</f>
        <v/>
      </c>
      <c r="QG46" s="15">
        <f>IF(47&lt;=$G46, ($G46-47)*$N46, "")</f>
        <v/>
      </c>
      <c r="QH46" s="15">
        <f>IF(48&lt;=$G46, QC46, "")</f>
        <v/>
      </c>
      <c r="QI46" s="15">
        <f>IF(48&lt;=$G46, ROUND(QH46*$Q46, 2), "")</f>
        <v/>
      </c>
      <c r="QJ46" s="15">
        <f>IF(48&lt;=$G46, $N46, "")</f>
        <v/>
      </c>
      <c r="QK46" s="15">
        <f>IF(48&lt;=$G46, QJ46-QI46, "")</f>
        <v/>
      </c>
      <c r="QL46" s="15">
        <f>IF(48&lt;=$G46, QH46-QK46, "")</f>
        <v/>
      </c>
      <c r="QM46" s="15">
        <f>IF(48&lt;=$G46, ROUND(QE46*$Q46, 2), "")</f>
        <v/>
      </c>
      <c r="QN46" s="15">
        <f>IF(48&lt;=$G46, QE46+QM46, "")</f>
        <v/>
      </c>
      <c r="QO46" s="15">
        <f>IF(48&lt;=$G46, QI46+QM46, "")</f>
        <v/>
      </c>
      <c r="QP46" s="15">
        <f>IF(48&lt;=$G46, ($G46-48)*$N46, "")</f>
        <v/>
      </c>
    </row>
    <row r="47">
      <c r="A47" s="6" t="inlineStr">
        <is>
          <t>0583-0005</t>
        </is>
      </c>
      <c r="B47" s="7" t="inlineStr">
        <is>
          <t>Soluciones Profesionales para la Industria Alimentaria</t>
        </is>
      </c>
      <c r="C47" s="7" t="inlineStr">
        <is>
          <t>3008</t>
        </is>
      </c>
      <c r="D47" s="6" t="inlineStr">
        <is>
          <t>ACTIVO</t>
        </is>
      </c>
      <c r="E47" s="6" t="inlineStr">
        <is>
          <t>2025-01-09</t>
        </is>
      </c>
      <c r="F47" s="6" t="inlineStr">
        <is>
          <t>2028-01-09</t>
        </is>
      </c>
      <c r="G47" s="8" t="n">
        <v>36</v>
      </c>
      <c r="H47" s="9" t="n">
        <v>496896.55</v>
      </c>
      <c r="I47" s="10" t="n">
        <v>0.4</v>
      </c>
      <c r="J47" s="9">
        <f>ROUND(H47*I47, 2)</f>
        <v/>
      </c>
      <c r="K47" s="9">
        <f>ROUND(H47-J47, 2)</f>
        <v/>
      </c>
      <c r="L47" s="10" t="n">
        <v>0.015</v>
      </c>
      <c r="M47" s="9">
        <f>ROUND(H47*L47, 2)</f>
        <v/>
      </c>
      <c r="N47" s="9" t="n">
        <v>13146.52</v>
      </c>
      <c r="O47" s="10" t="n">
        <v>0.1</v>
      </c>
      <c r="P47" s="9">
        <f>ROUND(H47*O47, 2)</f>
        <v/>
      </c>
      <c r="Q47" s="11" t="n">
        <v>0.03125271</v>
      </c>
      <c r="R47" s="11">
        <f>RATE(G47, -N47, K47, -P47)</f>
        <v/>
      </c>
      <c r="S47" s="11">
        <f>ROUND(Q47*12, 8)</f>
        <v/>
      </c>
      <c r="T47" s="11">
        <f>ROUND(((1+Q47)^12)-1, 8)</f>
        <v/>
      </c>
      <c r="U47" s="9">
        <f>ROUND(PV(Q47, G47, 0, -P47), 2)</f>
        <v/>
      </c>
      <c r="V47" s="9">
        <f>SUMIF($AA$4:$QP$4, "Interes_Leasing", AA47:QP47)</f>
        <v/>
      </c>
      <c r="W47" s="9">
        <f>SUMIF($AA$4:$QP$4, "Interes_Residual", AA47:QP47)</f>
        <v/>
      </c>
      <c r="X47" s="9">
        <f>ROUND(V47+W47, 2)</f>
        <v/>
      </c>
      <c r="Y47" s="9">
        <f>ROUND((N47*G47+P47+M47)-K47, 2)</f>
        <v/>
      </c>
      <c r="Z47" s="10">
        <f>ROUND(Y47/K47, 4)</f>
        <v/>
      </c>
      <c r="AA47" s="9">
        <f>IF(1&lt;=$G47, $K47, "")</f>
        <v/>
      </c>
      <c r="AB47" s="9">
        <f>IF(1&lt;=$G47, ROUND(AA47*$Q47, 2), "")</f>
        <v/>
      </c>
      <c r="AC47" s="9">
        <f>IF(1&lt;=$G47, $N47, "")</f>
        <v/>
      </c>
      <c r="AD47" s="9">
        <f>IF(1&lt;=$G47, AC47-AB47, "")</f>
        <v/>
      </c>
      <c r="AE47" s="9">
        <f>IF(1&lt;=$G47, AA47-AD47, "")</f>
        <v/>
      </c>
      <c r="AF47" s="9">
        <f>IF(1&lt;=$G47, ROUND($U47*$Q47, 2), "")</f>
        <v/>
      </c>
      <c r="AG47" s="9">
        <f>IF(1&lt;=$G47, $U47+AF47, "")</f>
        <v/>
      </c>
      <c r="AH47" s="9">
        <f>IF(1&lt;=$G47, AB47+AF47, "")</f>
        <v/>
      </c>
      <c r="AI47" s="9">
        <f>IF(1&lt;=$G47, ($G47-1)*$N47, "")</f>
        <v/>
      </c>
      <c r="AJ47" s="9">
        <f>IF(2&lt;=$G47, AE47, "")</f>
        <v/>
      </c>
      <c r="AK47" s="9">
        <f>IF(2&lt;=$G47, ROUND(AJ47*$Q47, 2), "")</f>
        <v/>
      </c>
      <c r="AL47" s="9">
        <f>IF(2&lt;=$G47, $N47, "")</f>
        <v/>
      </c>
      <c r="AM47" s="9">
        <f>IF(2&lt;=$G47, AL47-AK47, "")</f>
        <v/>
      </c>
      <c r="AN47" s="9">
        <f>IF(2&lt;=$G47, AJ47-AM47, "")</f>
        <v/>
      </c>
      <c r="AO47" s="9">
        <f>IF(2&lt;=$G47, ROUND(AG47*$Q47, 2), "")</f>
        <v/>
      </c>
      <c r="AP47" s="9">
        <f>IF(2&lt;=$G47, AG47+AO47, "")</f>
        <v/>
      </c>
      <c r="AQ47" s="9">
        <f>IF(2&lt;=$G47, AK47+AO47, "")</f>
        <v/>
      </c>
      <c r="AR47" s="9">
        <f>IF(2&lt;=$G47, ($G47-2)*$N47, "")</f>
        <v/>
      </c>
      <c r="AS47" s="9">
        <f>IF(3&lt;=$G47, AN47, "")</f>
        <v/>
      </c>
      <c r="AT47" s="9">
        <f>IF(3&lt;=$G47, ROUND(AS47*$Q47, 2), "")</f>
        <v/>
      </c>
      <c r="AU47" s="9">
        <f>IF(3&lt;=$G47, $N47, "")</f>
        <v/>
      </c>
      <c r="AV47" s="9">
        <f>IF(3&lt;=$G47, AU47-AT47, "")</f>
        <v/>
      </c>
      <c r="AW47" s="9">
        <f>IF(3&lt;=$G47, AS47-AV47, "")</f>
        <v/>
      </c>
      <c r="AX47" s="9">
        <f>IF(3&lt;=$G47, ROUND(AP47*$Q47, 2), "")</f>
        <v/>
      </c>
      <c r="AY47" s="9">
        <f>IF(3&lt;=$G47, AP47+AX47, "")</f>
        <v/>
      </c>
      <c r="AZ47" s="9">
        <f>IF(3&lt;=$G47, AT47+AX47, "")</f>
        <v/>
      </c>
      <c r="BA47" s="9">
        <f>IF(3&lt;=$G47, ($G47-3)*$N47, "")</f>
        <v/>
      </c>
      <c r="BB47" s="9">
        <f>IF(4&lt;=$G47, AW47, "")</f>
        <v/>
      </c>
      <c r="BC47" s="9">
        <f>IF(4&lt;=$G47, ROUND(BB47*$Q47, 2), "")</f>
        <v/>
      </c>
      <c r="BD47" s="9">
        <f>IF(4&lt;=$G47, $N47, "")</f>
        <v/>
      </c>
      <c r="BE47" s="9">
        <f>IF(4&lt;=$G47, BD47-BC47, "")</f>
        <v/>
      </c>
      <c r="BF47" s="9">
        <f>IF(4&lt;=$G47, BB47-BE47, "")</f>
        <v/>
      </c>
      <c r="BG47" s="9">
        <f>IF(4&lt;=$G47, ROUND(AY47*$Q47, 2), "")</f>
        <v/>
      </c>
      <c r="BH47" s="9">
        <f>IF(4&lt;=$G47, AY47+BG47, "")</f>
        <v/>
      </c>
      <c r="BI47" s="9">
        <f>IF(4&lt;=$G47, BC47+BG47, "")</f>
        <v/>
      </c>
      <c r="BJ47" s="9">
        <f>IF(4&lt;=$G47, ($G47-4)*$N47, "")</f>
        <v/>
      </c>
      <c r="BK47" s="9">
        <f>IF(5&lt;=$G47, BF47, "")</f>
        <v/>
      </c>
      <c r="BL47" s="9">
        <f>IF(5&lt;=$G47, ROUND(BK47*$Q47, 2), "")</f>
        <v/>
      </c>
      <c r="BM47" s="9">
        <f>IF(5&lt;=$G47, $N47, "")</f>
        <v/>
      </c>
      <c r="BN47" s="9">
        <f>IF(5&lt;=$G47, BM47-BL47, "")</f>
        <v/>
      </c>
      <c r="BO47" s="9">
        <f>IF(5&lt;=$G47, BK47-BN47, "")</f>
        <v/>
      </c>
      <c r="BP47" s="9">
        <f>IF(5&lt;=$G47, ROUND(BH47*$Q47, 2), "")</f>
        <v/>
      </c>
      <c r="BQ47" s="9">
        <f>IF(5&lt;=$G47, BH47+BP47, "")</f>
        <v/>
      </c>
      <c r="BR47" s="9">
        <f>IF(5&lt;=$G47, BL47+BP47, "")</f>
        <v/>
      </c>
      <c r="BS47" s="9">
        <f>IF(5&lt;=$G47, ($G47-5)*$N47, "")</f>
        <v/>
      </c>
      <c r="BT47" s="9">
        <f>IF(6&lt;=$G47, BO47, "")</f>
        <v/>
      </c>
      <c r="BU47" s="9">
        <f>IF(6&lt;=$G47, ROUND(BT47*$Q47, 2), "")</f>
        <v/>
      </c>
      <c r="BV47" s="9">
        <f>IF(6&lt;=$G47, $N47, "")</f>
        <v/>
      </c>
      <c r="BW47" s="9">
        <f>IF(6&lt;=$G47, BV47-BU47, "")</f>
        <v/>
      </c>
      <c r="BX47" s="9">
        <f>IF(6&lt;=$G47, BT47-BW47, "")</f>
        <v/>
      </c>
      <c r="BY47" s="9">
        <f>IF(6&lt;=$G47, ROUND(BQ47*$Q47, 2), "")</f>
        <v/>
      </c>
      <c r="BZ47" s="9">
        <f>IF(6&lt;=$G47, BQ47+BY47, "")</f>
        <v/>
      </c>
      <c r="CA47" s="9">
        <f>IF(6&lt;=$G47, BU47+BY47, "")</f>
        <v/>
      </c>
      <c r="CB47" s="9">
        <f>IF(6&lt;=$G47, ($G47-6)*$N47, "")</f>
        <v/>
      </c>
      <c r="CC47" s="9">
        <f>IF(7&lt;=$G47, BX47, "")</f>
        <v/>
      </c>
      <c r="CD47" s="9">
        <f>IF(7&lt;=$G47, ROUND(CC47*$Q47, 2), "")</f>
        <v/>
      </c>
      <c r="CE47" s="9">
        <f>IF(7&lt;=$G47, $N47, "")</f>
        <v/>
      </c>
      <c r="CF47" s="9">
        <f>IF(7&lt;=$G47, CE47-CD47, "")</f>
        <v/>
      </c>
      <c r="CG47" s="9">
        <f>IF(7&lt;=$G47, CC47-CF47, "")</f>
        <v/>
      </c>
      <c r="CH47" s="9">
        <f>IF(7&lt;=$G47, ROUND(BZ47*$Q47, 2), "")</f>
        <v/>
      </c>
      <c r="CI47" s="9">
        <f>IF(7&lt;=$G47, BZ47+CH47, "")</f>
        <v/>
      </c>
      <c r="CJ47" s="9">
        <f>IF(7&lt;=$G47, CD47+CH47, "")</f>
        <v/>
      </c>
      <c r="CK47" s="9">
        <f>IF(7&lt;=$G47, ($G47-7)*$N47, "")</f>
        <v/>
      </c>
      <c r="CL47" s="9">
        <f>IF(8&lt;=$G47, CG47, "")</f>
        <v/>
      </c>
      <c r="CM47" s="9">
        <f>IF(8&lt;=$G47, ROUND(CL47*$Q47, 2), "")</f>
        <v/>
      </c>
      <c r="CN47" s="9">
        <f>IF(8&lt;=$G47, $N47, "")</f>
        <v/>
      </c>
      <c r="CO47" s="9">
        <f>IF(8&lt;=$G47, CN47-CM47, "")</f>
        <v/>
      </c>
      <c r="CP47" s="9">
        <f>IF(8&lt;=$G47, CL47-CO47, "")</f>
        <v/>
      </c>
      <c r="CQ47" s="9">
        <f>IF(8&lt;=$G47, ROUND(CI47*$Q47, 2), "")</f>
        <v/>
      </c>
      <c r="CR47" s="9">
        <f>IF(8&lt;=$G47, CI47+CQ47, "")</f>
        <v/>
      </c>
      <c r="CS47" s="9">
        <f>IF(8&lt;=$G47, CM47+CQ47, "")</f>
        <v/>
      </c>
      <c r="CT47" s="9">
        <f>IF(8&lt;=$G47, ($G47-8)*$N47, "")</f>
        <v/>
      </c>
      <c r="CU47" s="9">
        <f>IF(9&lt;=$G47, CP47, "")</f>
        <v/>
      </c>
      <c r="CV47" s="9">
        <f>IF(9&lt;=$G47, ROUND(CU47*$Q47, 2), "")</f>
        <v/>
      </c>
      <c r="CW47" s="9">
        <f>IF(9&lt;=$G47, $N47, "")</f>
        <v/>
      </c>
      <c r="CX47" s="9">
        <f>IF(9&lt;=$G47, CW47-CV47, "")</f>
        <v/>
      </c>
      <c r="CY47" s="9">
        <f>IF(9&lt;=$G47, CU47-CX47, "")</f>
        <v/>
      </c>
      <c r="CZ47" s="9">
        <f>IF(9&lt;=$G47, ROUND(CR47*$Q47, 2), "")</f>
        <v/>
      </c>
      <c r="DA47" s="9">
        <f>IF(9&lt;=$G47, CR47+CZ47, "")</f>
        <v/>
      </c>
      <c r="DB47" s="9">
        <f>IF(9&lt;=$G47, CV47+CZ47, "")</f>
        <v/>
      </c>
      <c r="DC47" s="9">
        <f>IF(9&lt;=$G47, ($G47-9)*$N47, "")</f>
        <v/>
      </c>
      <c r="DD47" s="9">
        <f>IF(10&lt;=$G47, CY47, "")</f>
        <v/>
      </c>
      <c r="DE47" s="9">
        <f>IF(10&lt;=$G47, ROUND(DD47*$Q47, 2), "")</f>
        <v/>
      </c>
      <c r="DF47" s="9">
        <f>IF(10&lt;=$G47, $N47, "")</f>
        <v/>
      </c>
      <c r="DG47" s="9">
        <f>IF(10&lt;=$G47, DF47-DE47, "")</f>
        <v/>
      </c>
      <c r="DH47" s="9">
        <f>IF(10&lt;=$G47, DD47-DG47, "")</f>
        <v/>
      </c>
      <c r="DI47" s="9">
        <f>IF(10&lt;=$G47, ROUND(DA47*$Q47, 2), "")</f>
        <v/>
      </c>
      <c r="DJ47" s="9">
        <f>IF(10&lt;=$G47, DA47+DI47, "")</f>
        <v/>
      </c>
      <c r="DK47" s="9">
        <f>IF(10&lt;=$G47, DE47+DI47, "")</f>
        <v/>
      </c>
      <c r="DL47" s="9">
        <f>IF(10&lt;=$G47, ($G47-10)*$N47, "")</f>
        <v/>
      </c>
      <c r="DM47" s="9">
        <f>IF(11&lt;=$G47, DH47, "")</f>
        <v/>
      </c>
      <c r="DN47" s="9">
        <f>IF(11&lt;=$G47, ROUND(DM47*$Q47, 2), "")</f>
        <v/>
      </c>
      <c r="DO47" s="9">
        <f>IF(11&lt;=$G47, $N47, "")</f>
        <v/>
      </c>
      <c r="DP47" s="9">
        <f>IF(11&lt;=$G47, DO47-DN47, "")</f>
        <v/>
      </c>
      <c r="DQ47" s="9">
        <f>IF(11&lt;=$G47, DM47-DP47, "")</f>
        <v/>
      </c>
      <c r="DR47" s="9">
        <f>IF(11&lt;=$G47, ROUND(DJ47*$Q47, 2), "")</f>
        <v/>
      </c>
      <c r="DS47" s="9">
        <f>IF(11&lt;=$G47, DJ47+DR47, "")</f>
        <v/>
      </c>
      <c r="DT47" s="9">
        <f>IF(11&lt;=$G47, DN47+DR47, "")</f>
        <v/>
      </c>
      <c r="DU47" s="9">
        <f>IF(11&lt;=$G47, ($G47-11)*$N47, "")</f>
        <v/>
      </c>
      <c r="DV47" s="9">
        <f>IF(12&lt;=$G47, DQ47, "")</f>
        <v/>
      </c>
      <c r="DW47" s="9">
        <f>IF(12&lt;=$G47, ROUND(DV47*$Q47, 2), "")</f>
        <v/>
      </c>
      <c r="DX47" s="9">
        <f>IF(12&lt;=$G47, $N47, "")</f>
        <v/>
      </c>
      <c r="DY47" s="9">
        <f>IF(12&lt;=$G47, DX47-DW47, "")</f>
        <v/>
      </c>
      <c r="DZ47" s="9">
        <f>IF(12&lt;=$G47, DV47-DY47, "")</f>
        <v/>
      </c>
      <c r="EA47" s="9">
        <f>IF(12&lt;=$G47, ROUND(DS47*$Q47, 2), "")</f>
        <v/>
      </c>
      <c r="EB47" s="9">
        <f>IF(12&lt;=$G47, DS47+EA47, "")</f>
        <v/>
      </c>
      <c r="EC47" s="9">
        <f>IF(12&lt;=$G47, DW47+EA47, "")</f>
        <v/>
      </c>
      <c r="ED47" s="9">
        <f>IF(12&lt;=$G47, ($G47-12)*$N47, "")</f>
        <v/>
      </c>
      <c r="EE47" s="9">
        <f>IF(13&lt;=$G47, DZ47, "")</f>
        <v/>
      </c>
      <c r="EF47" s="9">
        <f>IF(13&lt;=$G47, ROUND(EE47*$Q47, 2), "")</f>
        <v/>
      </c>
      <c r="EG47" s="9">
        <f>IF(13&lt;=$G47, $N47, "")</f>
        <v/>
      </c>
      <c r="EH47" s="9">
        <f>IF(13&lt;=$G47, EG47-EF47, "")</f>
        <v/>
      </c>
      <c r="EI47" s="9">
        <f>IF(13&lt;=$G47, EE47-EH47, "")</f>
        <v/>
      </c>
      <c r="EJ47" s="9">
        <f>IF(13&lt;=$G47, ROUND(EB47*$Q47, 2), "")</f>
        <v/>
      </c>
      <c r="EK47" s="9">
        <f>IF(13&lt;=$G47, EB47+EJ47, "")</f>
        <v/>
      </c>
      <c r="EL47" s="9">
        <f>IF(13&lt;=$G47, EF47+EJ47, "")</f>
        <v/>
      </c>
      <c r="EM47" s="9">
        <f>IF(13&lt;=$G47, ($G47-13)*$N47, "")</f>
        <v/>
      </c>
      <c r="EN47" s="9">
        <f>IF(14&lt;=$G47, EI47, "")</f>
        <v/>
      </c>
      <c r="EO47" s="9">
        <f>IF(14&lt;=$G47, ROUND(EN47*$Q47, 2), "")</f>
        <v/>
      </c>
      <c r="EP47" s="9">
        <f>IF(14&lt;=$G47, $N47, "")</f>
        <v/>
      </c>
      <c r="EQ47" s="9">
        <f>IF(14&lt;=$G47, EP47-EO47, "")</f>
        <v/>
      </c>
      <c r="ER47" s="9">
        <f>IF(14&lt;=$G47, EN47-EQ47, "")</f>
        <v/>
      </c>
      <c r="ES47" s="9">
        <f>IF(14&lt;=$G47, ROUND(EK47*$Q47, 2), "")</f>
        <v/>
      </c>
      <c r="ET47" s="9">
        <f>IF(14&lt;=$G47, EK47+ES47, "")</f>
        <v/>
      </c>
      <c r="EU47" s="9">
        <f>IF(14&lt;=$G47, EO47+ES47, "")</f>
        <v/>
      </c>
      <c r="EV47" s="9">
        <f>IF(14&lt;=$G47, ($G47-14)*$N47, "")</f>
        <v/>
      </c>
      <c r="EW47" s="9">
        <f>IF(15&lt;=$G47, ER47, "")</f>
        <v/>
      </c>
      <c r="EX47" s="9">
        <f>IF(15&lt;=$G47, ROUND(EW47*$Q47, 2), "")</f>
        <v/>
      </c>
      <c r="EY47" s="9">
        <f>IF(15&lt;=$G47, $N47, "")</f>
        <v/>
      </c>
      <c r="EZ47" s="9">
        <f>IF(15&lt;=$G47, EY47-EX47, "")</f>
        <v/>
      </c>
      <c r="FA47" s="9">
        <f>IF(15&lt;=$G47, EW47-EZ47, "")</f>
        <v/>
      </c>
      <c r="FB47" s="9">
        <f>IF(15&lt;=$G47, ROUND(ET47*$Q47, 2), "")</f>
        <v/>
      </c>
      <c r="FC47" s="9">
        <f>IF(15&lt;=$G47, ET47+FB47, "")</f>
        <v/>
      </c>
      <c r="FD47" s="9">
        <f>IF(15&lt;=$G47, EX47+FB47, "")</f>
        <v/>
      </c>
      <c r="FE47" s="9">
        <f>IF(15&lt;=$G47, ($G47-15)*$N47, "")</f>
        <v/>
      </c>
      <c r="FF47" s="9">
        <f>IF(16&lt;=$G47, FA47, "")</f>
        <v/>
      </c>
      <c r="FG47" s="9">
        <f>IF(16&lt;=$G47, ROUND(FF47*$Q47, 2), "")</f>
        <v/>
      </c>
      <c r="FH47" s="9">
        <f>IF(16&lt;=$G47, $N47, "")</f>
        <v/>
      </c>
      <c r="FI47" s="9">
        <f>IF(16&lt;=$G47, FH47-FG47, "")</f>
        <v/>
      </c>
      <c r="FJ47" s="9">
        <f>IF(16&lt;=$G47, FF47-FI47, "")</f>
        <v/>
      </c>
      <c r="FK47" s="9">
        <f>IF(16&lt;=$G47, ROUND(FC47*$Q47, 2), "")</f>
        <v/>
      </c>
      <c r="FL47" s="9">
        <f>IF(16&lt;=$G47, FC47+FK47, "")</f>
        <v/>
      </c>
      <c r="FM47" s="9">
        <f>IF(16&lt;=$G47, FG47+FK47, "")</f>
        <v/>
      </c>
      <c r="FN47" s="9">
        <f>IF(16&lt;=$G47, ($G47-16)*$N47, "")</f>
        <v/>
      </c>
      <c r="FO47" s="9">
        <f>IF(17&lt;=$G47, FJ47, "")</f>
        <v/>
      </c>
      <c r="FP47" s="9">
        <f>IF(17&lt;=$G47, ROUND(FO47*$Q47, 2), "")</f>
        <v/>
      </c>
      <c r="FQ47" s="9">
        <f>IF(17&lt;=$G47, $N47, "")</f>
        <v/>
      </c>
      <c r="FR47" s="9">
        <f>IF(17&lt;=$G47, FQ47-FP47, "")</f>
        <v/>
      </c>
      <c r="FS47" s="9">
        <f>IF(17&lt;=$G47, FO47-FR47, "")</f>
        <v/>
      </c>
      <c r="FT47" s="9">
        <f>IF(17&lt;=$G47, ROUND(FL47*$Q47, 2), "")</f>
        <v/>
      </c>
      <c r="FU47" s="9">
        <f>IF(17&lt;=$G47, FL47+FT47, "")</f>
        <v/>
      </c>
      <c r="FV47" s="9">
        <f>IF(17&lt;=$G47, FP47+FT47, "")</f>
        <v/>
      </c>
      <c r="FW47" s="9">
        <f>IF(17&lt;=$G47, ($G47-17)*$N47, "")</f>
        <v/>
      </c>
      <c r="FX47" s="9">
        <f>IF(18&lt;=$G47, FS47, "")</f>
        <v/>
      </c>
      <c r="FY47" s="9">
        <f>IF(18&lt;=$G47, ROUND(FX47*$Q47, 2), "")</f>
        <v/>
      </c>
      <c r="FZ47" s="9">
        <f>IF(18&lt;=$G47, $N47, "")</f>
        <v/>
      </c>
      <c r="GA47" s="9">
        <f>IF(18&lt;=$G47, FZ47-FY47, "")</f>
        <v/>
      </c>
      <c r="GB47" s="9">
        <f>IF(18&lt;=$G47, FX47-GA47, "")</f>
        <v/>
      </c>
      <c r="GC47" s="9">
        <f>IF(18&lt;=$G47, ROUND(FU47*$Q47, 2), "")</f>
        <v/>
      </c>
      <c r="GD47" s="9">
        <f>IF(18&lt;=$G47, FU47+GC47, "")</f>
        <v/>
      </c>
      <c r="GE47" s="9">
        <f>IF(18&lt;=$G47, FY47+GC47, "")</f>
        <v/>
      </c>
      <c r="GF47" s="9">
        <f>IF(18&lt;=$G47, ($G47-18)*$N47, "")</f>
        <v/>
      </c>
      <c r="GG47" s="9">
        <f>IF(19&lt;=$G47, GB47, "")</f>
        <v/>
      </c>
      <c r="GH47" s="9">
        <f>IF(19&lt;=$G47, ROUND(GG47*$Q47, 2), "")</f>
        <v/>
      </c>
      <c r="GI47" s="9">
        <f>IF(19&lt;=$G47, $N47, "")</f>
        <v/>
      </c>
      <c r="GJ47" s="9">
        <f>IF(19&lt;=$G47, GI47-GH47, "")</f>
        <v/>
      </c>
      <c r="GK47" s="9">
        <f>IF(19&lt;=$G47, GG47-GJ47, "")</f>
        <v/>
      </c>
      <c r="GL47" s="9">
        <f>IF(19&lt;=$G47, ROUND(GD47*$Q47, 2), "")</f>
        <v/>
      </c>
      <c r="GM47" s="9">
        <f>IF(19&lt;=$G47, GD47+GL47, "")</f>
        <v/>
      </c>
      <c r="GN47" s="9">
        <f>IF(19&lt;=$G47, GH47+GL47, "")</f>
        <v/>
      </c>
      <c r="GO47" s="9">
        <f>IF(19&lt;=$G47, ($G47-19)*$N47, "")</f>
        <v/>
      </c>
      <c r="GP47" s="9">
        <f>IF(20&lt;=$G47, GK47, "")</f>
        <v/>
      </c>
      <c r="GQ47" s="9">
        <f>IF(20&lt;=$G47, ROUND(GP47*$Q47, 2), "")</f>
        <v/>
      </c>
      <c r="GR47" s="9">
        <f>IF(20&lt;=$G47, $N47, "")</f>
        <v/>
      </c>
      <c r="GS47" s="9">
        <f>IF(20&lt;=$G47, GR47-GQ47, "")</f>
        <v/>
      </c>
      <c r="GT47" s="9">
        <f>IF(20&lt;=$G47, GP47-GS47, "")</f>
        <v/>
      </c>
      <c r="GU47" s="9">
        <f>IF(20&lt;=$G47, ROUND(GM47*$Q47, 2), "")</f>
        <v/>
      </c>
      <c r="GV47" s="9">
        <f>IF(20&lt;=$G47, GM47+GU47, "")</f>
        <v/>
      </c>
      <c r="GW47" s="9">
        <f>IF(20&lt;=$G47, GQ47+GU47, "")</f>
        <v/>
      </c>
      <c r="GX47" s="9">
        <f>IF(20&lt;=$G47, ($G47-20)*$N47, "")</f>
        <v/>
      </c>
      <c r="GY47" s="9">
        <f>IF(21&lt;=$G47, GT47, "")</f>
        <v/>
      </c>
      <c r="GZ47" s="9">
        <f>IF(21&lt;=$G47, ROUND(GY47*$Q47, 2), "")</f>
        <v/>
      </c>
      <c r="HA47" s="9">
        <f>IF(21&lt;=$G47, $N47, "")</f>
        <v/>
      </c>
      <c r="HB47" s="9">
        <f>IF(21&lt;=$G47, HA47-GZ47, "")</f>
        <v/>
      </c>
      <c r="HC47" s="9">
        <f>IF(21&lt;=$G47, GY47-HB47, "")</f>
        <v/>
      </c>
      <c r="HD47" s="9">
        <f>IF(21&lt;=$G47, ROUND(GV47*$Q47, 2), "")</f>
        <v/>
      </c>
      <c r="HE47" s="9">
        <f>IF(21&lt;=$G47, GV47+HD47, "")</f>
        <v/>
      </c>
      <c r="HF47" s="9">
        <f>IF(21&lt;=$G47, GZ47+HD47, "")</f>
        <v/>
      </c>
      <c r="HG47" s="9">
        <f>IF(21&lt;=$G47, ($G47-21)*$N47, "")</f>
        <v/>
      </c>
      <c r="HH47" s="9">
        <f>IF(22&lt;=$G47, HC47, "")</f>
        <v/>
      </c>
      <c r="HI47" s="9">
        <f>IF(22&lt;=$G47, ROUND(HH47*$Q47, 2), "")</f>
        <v/>
      </c>
      <c r="HJ47" s="9">
        <f>IF(22&lt;=$G47, $N47, "")</f>
        <v/>
      </c>
      <c r="HK47" s="9">
        <f>IF(22&lt;=$G47, HJ47-HI47, "")</f>
        <v/>
      </c>
      <c r="HL47" s="9">
        <f>IF(22&lt;=$G47, HH47-HK47, "")</f>
        <v/>
      </c>
      <c r="HM47" s="9">
        <f>IF(22&lt;=$G47, ROUND(HE47*$Q47, 2), "")</f>
        <v/>
      </c>
      <c r="HN47" s="9">
        <f>IF(22&lt;=$G47, HE47+HM47, "")</f>
        <v/>
      </c>
      <c r="HO47" s="9">
        <f>IF(22&lt;=$G47, HI47+HM47, "")</f>
        <v/>
      </c>
      <c r="HP47" s="9">
        <f>IF(22&lt;=$G47, ($G47-22)*$N47, "")</f>
        <v/>
      </c>
      <c r="HQ47" s="9">
        <f>IF(23&lt;=$G47, HL47, "")</f>
        <v/>
      </c>
      <c r="HR47" s="9">
        <f>IF(23&lt;=$G47, ROUND(HQ47*$Q47, 2), "")</f>
        <v/>
      </c>
      <c r="HS47" s="9">
        <f>IF(23&lt;=$G47, $N47, "")</f>
        <v/>
      </c>
      <c r="HT47" s="9">
        <f>IF(23&lt;=$G47, HS47-HR47, "")</f>
        <v/>
      </c>
      <c r="HU47" s="9">
        <f>IF(23&lt;=$G47, HQ47-HT47, "")</f>
        <v/>
      </c>
      <c r="HV47" s="9">
        <f>IF(23&lt;=$G47, ROUND(HN47*$Q47, 2), "")</f>
        <v/>
      </c>
      <c r="HW47" s="9">
        <f>IF(23&lt;=$G47, HN47+HV47, "")</f>
        <v/>
      </c>
      <c r="HX47" s="9">
        <f>IF(23&lt;=$G47, HR47+HV47, "")</f>
        <v/>
      </c>
      <c r="HY47" s="9">
        <f>IF(23&lt;=$G47, ($G47-23)*$N47, "")</f>
        <v/>
      </c>
      <c r="HZ47" s="9">
        <f>IF(24&lt;=$G47, HU47, "")</f>
        <v/>
      </c>
      <c r="IA47" s="9">
        <f>IF(24&lt;=$G47, ROUND(HZ47*$Q47, 2), "")</f>
        <v/>
      </c>
      <c r="IB47" s="9">
        <f>IF(24&lt;=$G47, $N47, "")</f>
        <v/>
      </c>
      <c r="IC47" s="9">
        <f>IF(24&lt;=$G47, IB47-IA47, "")</f>
        <v/>
      </c>
      <c r="ID47" s="9">
        <f>IF(24&lt;=$G47, HZ47-IC47, "")</f>
        <v/>
      </c>
      <c r="IE47" s="9">
        <f>IF(24&lt;=$G47, ROUND(HW47*$Q47, 2), "")</f>
        <v/>
      </c>
      <c r="IF47" s="9">
        <f>IF(24&lt;=$G47, HW47+IE47, "")</f>
        <v/>
      </c>
      <c r="IG47" s="9">
        <f>IF(24&lt;=$G47, IA47+IE47, "")</f>
        <v/>
      </c>
      <c r="IH47" s="9">
        <f>IF(24&lt;=$G47, ($G47-24)*$N47, "")</f>
        <v/>
      </c>
      <c r="II47" s="9">
        <f>IF(25&lt;=$G47, ID47, "")</f>
        <v/>
      </c>
      <c r="IJ47" s="9">
        <f>IF(25&lt;=$G47, ROUND(II47*$Q47, 2), "")</f>
        <v/>
      </c>
      <c r="IK47" s="9">
        <f>IF(25&lt;=$G47, $N47, "")</f>
        <v/>
      </c>
      <c r="IL47" s="9">
        <f>IF(25&lt;=$G47, IK47-IJ47, "")</f>
        <v/>
      </c>
      <c r="IM47" s="9">
        <f>IF(25&lt;=$G47, II47-IL47, "")</f>
        <v/>
      </c>
      <c r="IN47" s="9">
        <f>IF(25&lt;=$G47, ROUND(IF47*$Q47, 2), "")</f>
        <v/>
      </c>
      <c r="IO47" s="9">
        <f>IF(25&lt;=$G47, IF47+IN47, "")</f>
        <v/>
      </c>
      <c r="IP47" s="9">
        <f>IF(25&lt;=$G47, IJ47+IN47, "")</f>
        <v/>
      </c>
      <c r="IQ47" s="9">
        <f>IF(25&lt;=$G47, ($G47-25)*$N47, "")</f>
        <v/>
      </c>
      <c r="IR47" s="9">
        <f>IF(26&lt;=$G47, IM47, "")</f>
        <v/>
      </c>
      <c r="IS47" s="9">
        <f>IF(26&lt;=$G47, ROUND(IR47*$Q47, 2), "")</f>
        <v/>
      </c>
      <c r="IT47" s="9">
        <f>IF(26&lt;=$G47, $N47, "")</f>
        <v/>
      </c>
      <c r="IU47" s="9">
        <f>IF(26&lt;=$G47, IT47-IS47, "")</f>
        <v/>
      </c>
      <c r="IV47" s="9">
        <f>IF(26&lt;=$G47, IR47-IU47, "")</f>
        <v/>
      </c>
      <c r="IW47" s="9">
        <f>IF(26&lt;=$G47, ROUND(IO47*$Q47, 2), "")</f>
        <v/>
      </c>
      <c r="IX47" s="9">
        <f>IF(26&lt;=$G47, IO47+IW47, "")</f>
        <v/>
      </c>
      <c r="IY47" s="9">
        <f>IF(26&lt;=$G47, IS47+IW47, "")</f>
        <v/>
      </c>
      <c r="IZ47" s="9">
        <f>IF(26&lt;=$G47, ($G47-26)*$N47, "")</f>
        <v/>
      </c>
      <c r="JA47" s="9">
        <f>IF(27&lt;=$G47, IV47, "")</f>
        <v/>
      </c>
      <c r="JB47" s="9">
        <f>IF(27&lt;=$G47, ROUND(JA47*$Q47, 2), "")</f>
        <v/>
      </c>
      <c r="JC47" s="9">
        <f>IF(27&lt;=$G47, $N47, "")</f>
        <v/>
      </c>
      <c r="JD47" s="9">
        <f>IF(27&lt;=$G47, JC47-JB47, "")</f>
        <v/>
      </c>
      <c r="JE47" s="9">
        <f>IF(27&lt;=$G47, JA47-JD47, "")</f>
        <v/>
      </c>
      <c r="JF47" s="9">
        <f>IF(27&lt;=$G47, ROUND(IX47*$Q47, 2), "")</f>
        <v/>
      </c>
      <c r="JG47" s="9">
        <f>IF(27&lt;=$G47, IX47+JF47, "")</f>
        <v/>
      </c>
      <c r="JH47" s="9">
        <f>IF(27&lt;=$G47, JB47+JF47, "")</f>
        <v/>
      </c>
      <c r="JI47" s="9">
        <f>IF(27&lt;=$G47, ($G47-27)*$N47, "")</f>
        <v/>
      </c>
      <c r="JJ47" s="9">
        <f>IF(28&lt;=$G47, JE47, "")</f>
        <v/>
      </c>
      <c r="JK47" s="9">
        <f>IF(28&lt;=$G47, ROUND(JJ47*$Q47, 2), "")</f>
        <v/>
      </c>
      <c r="JL47" s="9">
        <f>IF(28&lt;=$G47, $N47, "")</f>
        <v/>
      </c>
      <c r="JM47" s="9">
        <f>IF(28&lt;=$G47, JL47-JK47, "")</f>
        <v/>
      </c>
      <c r="JN47" s="9">
        <f>IF(28&lt;=$G47, JJ47-JM47, "")</f>
        <v/>
      </c>
      <c r="JO47" s="9">
        <f>IF(28&lt;=$G47, ROUND(JG47*$Q47, 2), "")</f>
        <v/>
      </c>
      <c r="JP47" s="9">
        <f>IF(28&lt;=$G47, JG47+JO47, "")</f>
        <v/>
      </c>
      <c r="JQ47" s="9">
        <f>IF(28&lt;=$G47, JK47+JO47, "")</f>
        <v/>
      </c>
      <c r="JR47" s="9">
        <f>IF(28&lt;=$G47, ($G47-28)*$N47, "")</f>
        <v/>
      </c>
      <c r="JS47" s="9">
        <f>IF(29&lt;=$G47, JN47, "")</f>
        <v/>
      </c>
      <c r="JT47" s="9">
        <f>IF(29&lt;=$G47, ROUND(JS47*$Q47, 2), "")</f>
        <v/>
      </c>
      <c r="JU47" s="9">
        <f>IF(29&lt;=$G47, $N47, "")</f>
        <v/>
      </c>
      <c r="JV47" s="9">
        <f>IF(29&lt;=$G47, JU47-JT47, "")</f>
        <v/>
      </c>
      <c r="JW47" s="9">
        <f>IF(29&lt;=$G47, JS47-JV47, "")</f>
        <v/>
      </c>
      <c r="JX47" s="9">
        <f>IF(29&lt;=$G47, ROUND(JP47*$Q47, 2), "")</f>
        <v/>
      </c>
      <c r="JY47" s="9">
        <f>IF(29&lt;=$G47, JP47+JX47, "")</f>
        <v/>
      </c>
      <c r="JZ47" s="9">
        <f>IF(29&lt;=$G47, JT47+JX47, "")</f>
        <v/>
      </c>
      <c r="KA47" s="9">
        <f>IF(29&lt;=$G47, ($G47-29)*$N47, "")</f>
        <v/>
      </c>
      <c r="KB47" s="9">
        <f>IF(30&lt;=$G47, JW47, "")</f>
        <v/>
      </c>
      <c r="KC47" s="9">
        <f>IF(30&lt;=$G47, ROUND(KB47*$Q47, 2), "")</f>
        <v/>
      </c>
      <c r="KD47" s="9">
        <f>IF(30&lt;=$G47, $N47, "")</f>
        <v/>
      </c>
      <c r="KE47" s="9">
        <f>IF(30&lt;=$G47, KD47-KC47, "")</f>
        <v/>
      </c>
      <c r="KF47" s="9">
        <f>IF(30&lt;=$G47, KB47-KE47, "")</f>
        <v/>
      </c>
      <c r="KG47" s="9">
        <f>IF(30&lt;=$G47, ROUND(JY47*$Q47, 2), "")</f>
        <v/>
      </c>
      <c r="KH47" s="9">
        <f>IF(30&lt;=$G47, JY47+KG47, "")</f>
        <v/>
      </c>
      <c r="KI47" s="9">
        <f>IF(30&lt;=$G47, KC47+KG47, "")</f>
        <v/>
      </c>
      <c r="KJ47" s="9">
        <f>IF(30&lt;=$G47, ($G47-30)*$N47, "")</f>
        <v/>
      </c>
      <c r="KK47" s="9">
        <f>IF(31&lt;=$G47, KF47, "")</f>
        <v/>
      </c>
      <c r="KL47" s="9">
        <f>IF(31&lt;=$G47, ROUND(KK47*$Q47, 2), "")</f>
        <v/>
      </c>
      <c r="KM47" s="9">
        <f>IF(31&lt;=$G47, $N47, "")</f>
        <v/>
      </c>
      <c r="KN47" s="9">
        <f>IF(31&lt;=$G47, KM47-KL47, "")</f>
        <v/>
      </c>
      <c r="KO47" s="9">
        <f>IF(31&lt;=$G47, KK47-KN47, "")</f>
        <v/>
      </c>
      <c r="KP47" s="9">
        <f>IF(31&lt;=$G47, ROUND(KH47*$Q47, 2), "")</f>
        <v/>
      </c>
      <c r="KQ47" s="9">
        <f>IF(31&lt;=$G47, KH47+KP47, "")</f>
        <v/>
      </c>
      <c r="KR47" s="9">
        <f>IF(31&lt;=$G47, KL47+KP47, "")</f>
        <v/>
      </c>
      <c r="KS47" s="9">
        <f>IF(31&lt;=$G47, ($G47-31)*$N47, "")</f>
        <v/>
      </c>
      <c r="KT47" s="9">
        <f>IF(32&lt;=$G47, KO47, "")</f>
        <v/>
      </c>
      <c r="KU47" s="9">
        <f>IF(32&lt;=$G47, ROUND(KT47*$Q47, 2), "")</f>
        <v/>
      </c>
      <c r="KV47" s="9">
        <f>IF(32&lt;=$G47, $N47, "")</f>
        <v/>
      </c>
      <c r="KW47" s="9">
        <f>IF(32&lt;=$G47, KV47-KU47, "")</f>
        <v/>
      </c>
      <c r="KX47" s="9">
        <f>IF(32&lt;=$G47, KT47-KW47, "")</f>
        <v/>
      </c>
      <c r="KY47" s="9">
        <f>IF(32&lt;=$G47, ROUND(KQ47*$Q47, 2), "")</f>
        <v/>
      </c>
      <c r="KZ47" s="9">
        <f>IF(32&lt;=$G47, KQ47+KY47, "")</f>
        <v/>
      </c>
      <c r="LA47" s="9">
        <f>IF(32&lt;=$G47, KU47+KY47, "")</f>
        <v/>
      </c>
      <c r="LB47" s="9">
        <f>IF(32&lt;=$G47, ($G47-32)*$N47, "")</f>
        <v/>
      </c>
      <c r="LC47" s="9">
        <f>IF(33&lt;=$G47, KX47, "")</f>
        <v/>
      </c>
      <c r="LD47" s="9">
        <f>IF(33&lt;=$G47, ROUND(LC47*$Q47, 2), "")</f>
        <v/>
      </c>
      <c r="LE47" s="9">
        <f>IF(33&lt;=$G47, $N47, "")</f>
        <v/>
      </c>
      <c r="LF47" s="9">
        <f>IF(33&lt;=$G47, LE47-LD47, "")</f>
        <v/>
      </c>
      <c r="LG47" s="9">
        <f>IF(33&lt;=$G47, LC47-LF47, "")</f>
        <v/>
      </c>
      <c r="LH47" s="9">
        <f>IF(33&lt;=$G47, ROUND(KZ47*$Q47, 2), "")</f>
        <v/>
      </c>
      <c r="LI47" s="9">
        <f>IF(33&lt;=$G47, KZ47+LH47, "")</f>
        <v/>
      </c>
      <c r="LJ47" s="9">
        <f>IF(33&lt;=$G47, LD47+LH47, "")</f>
        <v/>
      </c>
      <c r="LK47" s="9">
        <f>IF(33&lt;=$G47, ($G47-33)*$N47, "")</f>
        <v/>
      </c>
      <c r="LL47" s="9">
        <f>IF(34&lt;=$G47, LG47, "")</f>
        <v/>
      </c>
      <c r="LM47" s="9">
        <f>IF(34&lt;=$G47, ROUND(LL47*$Q47, 2), "")</f>
        <v/>
      </c>
      <c r="LN47" s="9">
        <f>IF(34&lt;=$G47, $N47, "")</f>
        <v/>
      </c>
      <c r="LO47" s="9">
        <f>IF(34&lt;=$G47, LN47-LM47, "")</f>
        <v/>
      </c>
      <c r="LP47" s="9">
        <f>IF(34&lt;=$G47, LL47-LO47, "")</f>
        <v/>
      </c>
      <c r="LQ47" s="9">
        <f>IF(34&lt;=$G47, ROUND(LI47*$Q47, 2), "")</f>
        <v/>
      </c>
      <c r="LR47" s="9">
        <f>IF(34&lt;=$G47, LI47+LQ47, "")</f>
        <v/>
      </c>
      <c r="LS47" s="9">
        <f>IF(34&lt;=$G47, LM47+LQ47, "")</f>
        <v/>
      </c>
      <c r="LT47" s="9">
        <f>IF(34&lt;=$G47, ($G47-34)*$N47, "")</f>
        <v/>
      </c>
      <c r="LU47" s="9">
        <f>IF(35&lt;=$G47, LP47, "")</f>
        <v/>
      </c>
      <c r="LV47" s="9">
        <f>IF(35&lt;=$G47, ROUND(LU47*$Q47, 2), "")</f>
        <v/>
      </c>
      <c r="LW47" s="9">
        <f>IF(35&lt;=$G47, $N47, "")</f>
        <v/>
      </c>
      <c r="LX47" s="9">
        <f>IF(35&lt;=$G47, LW47-LV47, "")</f>
        <v/>
      </c>
      <c r="LY47" s="9">
        <f>IF(35&lt;=$G47, LU47-LX47, "")</f>
        <v/>
      </c>
      <c r="LZ47" s="9">
        <f>IF(35&lt;=$G47, ROUND(LR47*$Q47, 2), "")</f>
        <v/>
      </c>
      <c r="MA47" s="9">
        <f>IF(35&lt;=$G47, LR47+LZ47, "")</f>
        <v/>
      </c>
      <c r="MB47" s="9">
        <f>IF(35&lt;=$G47, LV47+LZ47, "")</f>
        <v/>
      </c>
      <c r="MC47" s="9">
        <f>IF(35&lt;=$G47, ($G47-35)*$N47, "")</f>
        <v/>
      </c>
      <c r="MD47" s="9">
        <f>IF(36&lt;=$G47, LY47, "")</f>
        <v/>
      </c>
      <c r="ME47" s="9">
        <f>IF(36&lt;=$G47, ROUND(MD47*$Q47, 2), "")</f>
        <v/>
      </c>
      <c r="MF47" s="9">
        <f>IF(36&lt;=$G47, $N47, "")</f>
        <v/>
      </c>
      <c r="MG47" s="9">
        <f>IF(36&lt;=$G47, MF47-ME47, "")</f>
        <v/>
      </c>
      <c r="MH47" s="9">
        <f>IF(36&lt;=$G47, MD47-MG47, "")</f>
        <v/>
      </c>
      <c r="MI47" s="9">
        <f>IF(36&lt;=$G47, ROUND(MA47*$Q47, 2), "")</f>
        <v/>
      </c>
      <c r="MJ47" s="9">
        <f>IF(36&lt;=$G47, MA47+MI47, "")</f>
        <v/>
      </c>
      <c r="MK47" s="9">
        <f>IF(36&lt;=$G47, ME47+MI47, "")</f>
        <v/>
      </c>
      <c r="ML47" s="9">
        <f>IF(36&lt;=$G47, ($G47-36)*$N47, "")</f>
        <v/>
      </c>
      <c r="MM47" s="9">
        <f>IF(37&lt;=$G47, MH47, "")</f>
        <v/>
      </c>
      <c r="MN47" s="9">
        <f>IF(37&lt;=$G47, ROUND(MM47*$Q47, 2), "")</f>
        <v/>
      </c>
      <c r="MO47" s="9">
        <f>IF(37&lt;=$G47, $N47, "")</f>
        <v/>
      </c>
      <c r="MP47" s="9">
        <f>IF(37&lt;=$G47, MO47-MN47, "")</f>
        <v/>
      </c>
      <c r="MQ47" s="9">
        <f>IF(37&lt;=$G47, MM47-MP47, "")</f>
        <v/>
      </c>
      <c r="MR47" s="9">
        <f>IF(37&lt;=$G47, ROUND(MJ47*$Q47, 2), "")</f>
        <v/>
      </c>
      <c r="MS47" s="9">
        <f>IF(37&lt;=$G47, MJ47+MR47, "")</f>
        <v/>
      </c>
      <c r="MT47" s="9">
        <f>IF(37&lt;=$G47, MN47+MR47, "")</f>
        <v/>
      </c>
      <c r="MU47" s="9">
        <f>IF(37&lt;=$G47, ($G47-37)*$N47, "")</f>
        <v/>
      </c>
      <c r="MV47" s="9">
        <f>IF(38&lt;=$G47, MQ47, "")</f>
        <v/>
      </c>
      <c r="MW47" s="9">
        <f>IF(38&lt;=$G47, ROUND(MV47*$Q47, 2), "")</f>
        <v/>
      </c>
      <c r="MX47" s="9">
        <f>IF(38&lt;=$G47, $N47, "")</f>
        <v/>
      </c>
      <c r="MY47" s="9">
        <f>IF(38&lt;=$G47, MX47-MW47, "")</f>
        <v/>
      </c>
      <c r="MZ47" s="9">
        <f>IF(38&lt;=$G47, MV47-MY47, "")</f>
        <v/>
      </c>
      <c r="NA47" s="9">
        <f>IF(38&lt;=$G47, ROUND(MS47*$Q47, 2), "")</f>
        <v/>
      </c>
      <c r="NB47" s="9">
        <f>IF(38&lt;=$G47, MS47+NA47, "")</f>
        <v/>
      </c>
      <c r="NC47" s="9">
        <f>IF(38&lt;=$G47, MW47+NA47, "")</f>
        <v/>
      </c>
      <c r="ND47" s="9">
        <f>IF(38&lt;=$G47, ($G47-38)*$N47, "")</f>
        <v/>
      </c>
      <c r="NE47" s="9">
        <f>IF(39&lt;=$G47, MZ47, "")</f>
        <v/>
      </c>
      <c r="NF47" s="9">
        <f>IF(39&lt;=$G47, ROUND(NE47*$Q47, 2), "")</f>
        <v/>
      </c>
      <c r="NG47" s="9">
        <f>IF(39&lt;=$G47, $N47, "")</f>
        <v/>
      </c>
      <c r="NH47" s="9">
        <f>IF(39&lt;=$G47, NG47-NF47, "")</f>
        <v/>
      </c>
      <c r="NI47" s="9">
        <f>IF(39&lt;=$G47, NE47-NH47, "")</f>
        <v/>
      </c>
      <c r="NJ47" s="9">
        <f>IF(39&lt;=$G47, ROUND(NB47*$Q47, 2), "")</f>
        <v/>
      </c>
      <c r="NK47" s="9">
        <f>IF(39&lt;=$G47, NB47+NJ47, "")</f>
        <v/>
      </c>
      <c r="NL47" s="9">
        <f>IF(39&lt;=$G47, NF47+NJ47, "")</f>
        <v/>
      </c>
      <c r="NM47" s="9">
        <f>IF(39&lt;=$G47, ($G47-39)*$N47, "")</f>
        <v/>
      </c>
      <c r="NN47" s="9">
        <f>IF(40&lt;=$G47, NI47, "")</f>
        <v/>
      </c>
      <c r="NO47" s="9">
        <f>IF(40&lt;=$G47, ROUND(NN47*$Q47, 2), "")</f>
        <v/>
      </c>
      <c r="NP47" s="9">
        <f>IF(40&lt;=$G47, $N47, "")</f>
        <v/>
      </c>
      <c r="NQ47" s="9">
        <f>IF(40&lt;=$G47, NP47-NO47, "")</f>
        <v/>
      </c>
      <c r="NR47" s="9">
        <f>IF(40&lt;=$G47, NN47-NQ47, "")</f>
        <v/>
      </c>
      <c r="NS47" s="9">
        <f>IF(40&lt;=$G47, ROUND(NK47*$Q47, 2), "")</f>
        <v/>
      </c>
      <c r="NT47" s="9">
        <f>IF(40&lt;=$G47, NK47+NS47, "")</f>
        <v/>
      </c>
      <c r="NU47" s="9">
        <f>IF(40&lt;=$G47, NO47+NS47, "")</f>
        <v/>
      </c>
      <c r="NV47" s="9">
        <f>IF(40&lt;=$G47, ($G47-40)*$N47, "")</f>
        <v/>
      </c>
      <c r="NW47" s="9">
        <f>IF(41&lt;=$G47, NR47, "")</f>
        <v/>
      </c>
      <c r="NX47" s="9">
        <f>IF(41&lt;=$G47, ROUND(NW47*$Q47, 2), "")</f>
        <v/>
      </c>
      <c r="NY47" s="9">
        <f>IF(41&lt;=$G47, $N47, "")</f>
        <v/>
      </c>
      <c r="NZ47" s="9">
        <f>IF(41&lt;=$G47, NY47-NX47, "")</f>
        <v/>
      </c>
      <c r="OA47" s="9">
        <f>IF(41&lt;=$G47, NW47-NZ47, "")</f>
        <v/>
      </c>
      <c r="OB47" s="9">
        <f>IF(41&lt;=$G47, ROUND(NT47*$Q47, 2), "")</f>
        <v/>
      </c>
      <c r="OC47" s="9">
        <f>IF(41&lt;=$G47, NT47+OB47, "")</f>
        <v/>
      </c>
      <c r="OD47" s="9">
        <f>IF(41&lt;=$G47, NX47+OB47, "")</f>
        <v/>
      </c>
      <c r="OE47" s="9">
        <f>IF(41&lt;=$G47, ($G47-41)*$N47, "")</f>
        <v/>
      </c>
      <c r="OF47" s="9">
        <f>IF(42&lt;=$G47, OA47, "")</f>
        <v/>
      </c>
      <c r="OG47" s="9">
        <f>IF(42&lt;=$G47, ROUND(OF47*$Q47, 2), "")</f>
        <v/>
      </c>
      <c r="OH47" s="9">
        <f>IF(42&lt;=$G47, $N47, "")</f>
        <v/>
      </c>
      <c r="OI47" s="9">
        <f>IF(42&lt;=$G47, OH47-OG47, "")</f>
        <v/>
      </c>
      <c r="OJ47" s="9">
        <f>IF(42&lt;=$G47, OF47-OI47, "")</f>
        <v/>
      </c>
      <c r="OK47" s="9">
        <f>IF(42&lt;=$G47, ROUND(OC47*$Q47, 2), "")</f>
        <v/>
      </c>
      <c r="OL47" s="9">
        <f>IF(42&lt;=$G47, OC47+OK47, "")</f>
        <v/>
      </c>
      <c r="OM47" s="9">
        <f>IF(42&lt;=$G47, OG47+OK47, "")</f>
        <v/>
      </c>
      <c r="ON47" s="9">
        <f>IF(42&lt;=$G47, ($G47-42)*$N47, "")</f>
        <v/>
      </c>
      <c r="OO47" s="9">
        <f>IF(43&lt;=$G47, OJ47, "")</f>
        <v/>
      </c>
      <c r="OP47" s="9">
        <f>IF(43&lt;=$G47, ROUND(OO47*$Q47, 2), "")</f>
        <v/>
      </c>
      <c r="OQ47" s="9">
        <f>IF(43&lt;=$G47, $N47, "")</f>
        <v/>
      </c>
      <c r="OR47" s="9">
        <f>IF(43&lt;=$G47, OQ47-OP47, "")</f>
        <v/>
      </c>
      <c r="OS47" s="9">
        <f>IF(43&lt;=$G47, OO47-OR47, "")</f>
        <v/>
      </c>
      <c r="OT47" s="9">
        <f>IF(43&lt;=$G47, ROUND(OL47*$Q47, 2), "")</f>
        <v/>
      </c>
      <c r="OU47" s="9">
        <f>IF(43&lt;=$G47, OL47+OT47, "")</f>
        <v/>
      </c>
      <c r="OV47" s="9">
        <f>IF(43&lt;=$G47, OP47+OT47, "")</f>
        <v/>
      </c>
      <c r="OW47" s="9">
        <f>IF(43&lt;=$G47, ($G47-43)*$N47, "")</f>
        <v/>
      </c>
      <c r="OX47" s="9">
        <f>IF(44&lt;=$G47, OS47, "")</f>
        <v/>
      </c>
      <c r="OY47" s="9">
        <f>IF(44&lt;=$G47, ROUND(OX47*$Q47, 2), "")</f>
        <v/>
      </c>
      <c r="OZ47" s="9">
        <f>IF(44&lt;=$G47, $N47, "")</f>
        <v/>
      </c>
      <c r="PA47" s="9">
        <f>IF(44&lt;=$G47, OZ47-OY47, "")</f>
        <v/>
      </c>
      <c r="PB47" s="9">
        <f>IF(44&lt;=$G47, OX47-PA47, "")</f>
        <v/>
      </c>
      <c r="PC47" s="9">
        <f>IF(44&lt;=$G47, ROUND(OU47*$Q47, 2), "")</f>
        <v/>
      </c>
      <c r="PD47" s="9">
        <f>IF(44&lt;=$G47, OU47+PC47, "")</f>
        <v/>
      </c>
      <c r="PE47" s="9">
        <f>IF(44&lt;=$G47, OY47+PC47, "")</f>
        <v/>
      </c>
      <c r="PF47" s="9">
        <f>IF(44&lt;=$G47, ($G47-44)*$N47, "")</f>
        <v/>
      </c>
      <c r="PG47" s="9">
        <f>IF(45&lt;=$G47, PB47, "")</f>
        <v/>
      </c>
      <c r="PH47" s="9">
        <f>IF(45&lt;=$G47, ROUND(PG47*$Q47, 2), "")</f>
        <v/>
      </c>
      <c r="PI47" s="9">
        <f>IF(45&lt;=$G47, $N47, "")</f>
        <v/>
      </c>
      <c r="PJ47" s="9">
        <f>IF(45&lt;=$G47, PI47-PH47, "")</f>
        <v/>
      </c>
      <c r="PK47" s="9">
        <f>IF(45&lt;=$G47, PG47-PJ47, "")</f>
        <v/>
      </c>
      <c r="PL47" s="9">
        <f>IF(45&lt;=$G47, ROUND(PD47*$Q47, 2), "")</f>
        <v/>
      </c>
      <c r="PM47" s="9">
        <f>IF(45&lt;=$G47, PD47+PL47, "")</f>
        <v/>
      </c>
      <c r="PN47" s="9">
        <f>IF(45&lt;=$G47, PH47+PL47, "")</f>
        <v/>
      </c>
      <c r="PO47" s="9">
        <f>IF(45&lt;=$G47, ($G47-45)*$N47, "")</f>
        <v/>
      </c>
      <c r="PP47" s="9">
        <f>IF(46&lt;=$G47, PK47, "")</f>
        <v/>
      </c>
      <c r="PQ47" s="9">
        <f>IF(46&lt;=$G47, ROUND(PP47*$Q47, 2), "")</f>
        <v/>
      </c>
      <c r="PR47" s="9">
        <f>IF(46&lt;=$G47, $N47, "")</f>
        <v/>
      </c>
      <c r="PS47" s="9">
        <f>IF(46&lt;=$G47, PR47-PQ47, "")</f>
        <v/>
      </c>
      <c r="PT47" s="9">
        <f>IF(46&lt;=$G47, PP47-PS47, "")</f>
        <v/>
      </c>
      <c r="PU47" s="9">
        <f>IF(46&lt;=$G47, ROUND(PM47*$Q47, 2), "")</f>
        <v/>
      </c>
      <c r="PV47" s="9">
        <f>IF(46&lt;=$G47, PM47+PU47, "")</f>
        <v/>
      </c>
      <c r="PW47" s="9">
        <f>IF(46&lt;=$G47, PQ47+PU47, "")</f>
        <v/>
      </c>
      <c r="PX47" s="9">
        <f>IF(46&lt;=$G47, ($G47-46)*$N47, "")</f>
        <v/>
      </c>
      <c r="PY47" s="9">
        <f>IF(47&lt;=$G47, PT47, "")</f>
        <v/>
      </c>
      <c r="PZ47" s="9">
        <f>IF(47&lt;=$G47, ROUND(PY47*$Q47, 2), "")</f>
        <v/>
      </c>
      <c r="QA47" s="9">
        <f>IF(47&lt;=$G47, $N47, "")</f>
        <v/>
      </c>
      <c r="QB47" s="9">
        <f>IF(47&lt;=$G47, QA47-PZ47, "")</f>
        <v/>
      </c>
      <c r="QC47" s="9">
        <f>IF(47&lt;=$G47, PY47-QB47, "")</f>
        <v/>
      </c>
      <c r="QD47" s="9">
        <f>IF(47&lt;=$G47, ROUND(PV47*$Q47, 2), "")</f>
        <v/>
      </c>
      <c r="QE47" s="9">
        <f>IF(47&lt;=$G47, PV47+QD47, "")</f>
        <v/>
      </c>
      <c r="QF47" s="9">
        <f>IF(47&lt;=$G47, PZ47+QD47, "")</f>
        <v/>
      </c>
      <c r="QG47" s="9">
        <f>IF(47&lt;=$G47, ($G47-47)*$N47, "")</f>
        <v/>
      </c>
      <c r="QH47" s="9">
        <f>IF(48&lt;=$G47, QC47, "")</f>
        <v/>
      </c>
      <c r="QI47" s="9">
        <f>IF(48&lt;=$G47, ROUND(QH47*$Q47, 2), "")</f>
        <v/>
      </c>
      <c r="QJ47" s="9">
        <f>IF(48&lt;=$G47, $N47, "")</f>
        <v/>
      </c>
      <c r="QK47" s="9">
        <f>IF(48&lt;=$G47, QJ47-QI47, "")</f>
        <v/>
      </c>
      <c r="QL47" s="9">
        <f>IF(48&lt;=$G47, QH47-QK47, "")</f>
        <v/>
      </c>
      <c r="QM47" s="9">
        <f>IF(48&lt;=$G47, ROUND(QE47*$Q47, 2), "")</f>
        <v/>
      </c>
      <c r="QN47" s="9">
        <f>IF(48&lt;=$G47, QE47+QM47, "")</f>
        <v/>
      </c>
      <c r="QO47" s="9">
        <f>IF(48&lt;=$G47, QI47+QM47, "")</f>
        <v/>
      </c>
      <c r="QP47" s="9">
        <f>IF(48&lt;=$G47, ($G47-48)*$N47, "")</f>
        <v/>
      </c>
    </row>
    <row r="48">
      <c r="A48" s="12" t="inlineStr">
        <is>
          <t>0583-0006</t>
        </is>
      </c>
      <c r="B48" s="13" t="inlineStr">
        <is>
          <t>Soluciones Profesionales para la Industria Alimentaria</t>
        </is>
      </c>
      <c r="C48" s="13" t="inlineStr">
        <is>
          <t>Montana</t>
        </is>
      </c>
      <c r="D48" s="12" t="inlineStr">
        <is>
          <t>ACTIVO</t>
        </is>
      </c>
      <c r="E48" s="12" t="inlineStr">
        <is>
          <t>2025-11-19</t>
        </is>
      </c>
      <c r="F48" s="12" t="inlineStr">
        <is>
          <t>2027-11-19</t>
        </is>
      </c>
      <c r="G48" s="14" t="n">
        <v>24</v>
      </c>
      <c r="H48" s="15" t="n">
        <v>482241.38</v>
      </c>
      <c r="I48" s="16" t="n">
        <v>0.3</v>
      </c>
      <c r="J48" s="15">
        <f>ROUND(H48*I48, 2)</f>
        <v/>
      </c>
      <c r="K48" s="15">
        <f>ROUND(H48-J48, 2)</f>
        <v/>
      </c>
      <c r="L48" s="16" t="n">
        <v>0</v>
      </c>
      <c r="M48" s="15">
        <f>ROUND(H48*L48, 2)</f>
        <v/>
      </c>
      <c r="N48" s="15" t="n">
        <v>16176.47</v>
      </c>
      <c r="O48" s="16" t="n">
        <v>0.2</v>
      </c>
      <c r="P48" s="15">
        <f>ROUND(H48*O48, 2)</f>
        <v/>
      </c>
      <c r="Q48" s="17" t="n">
        <v>0.02615301</v>
      </c>
      <c r="R48" s="17">
        <f>RATE(G48, -N48, K48, -P48)</f>
        <v/>
      </c>
      <c r="S48" s="17">
        <f>ROUND(Q48*12, 8)</f>
        <v/>
      </c>
      <c r="T48" s="17">
        <f>ROUND(((1+Q48)^12)-1, 8)</f>
        <v/>
      </c>
      <c r="U48" s="15">
        <f>ROUND(PV(Q48, G48, 0, -P48), 2)</f>
        <v/>
      </c>
      <c r="V48" s="15">
        <f>SUMIF($AA$4:$QP$4, "Interes_Leasing", AA48:QP48)</f>
        <v/>
      </c>
      <c r="W48" s="15">
        <f>SUMIF($AA$4:$QP$4, "Interes_Residual", AA48:QP48)</f>
        <v/>
      </c>
      <c r="X48" s="15">
        <f>ROUND(V48+W48, 2)</f>
        <v/>
      </c>
      <c r="Y48" s="15">
        <f>ROUND((N48*G48+P48+M48)-K48, 2)</f>
        <v/>
      </c>
      <c r="Z48" s="16">
        <f>ROUND(Y48/K48, 4)</f>
        <v/>
      </c>
      <c r="AA48" s="15">
        <f>IF(1&lt;=$G48, $K48, "")</f>
        <v/>
      </c>
      <c r="AB48" s="15">
        <f>IF(1&lt;=$G48, ROUND(AA48*$Q48, 2), "")</f>
        <v/>
      </c>
      <c r="AC48" s="15">
        <f>IF(1&lt;=$G48, $N48, "")</f>
        <v/>
      </c>
      <c r="AD48" s="15">
        <f>IF(1&lt;=$G48, AC48-AB48, "")</f>
        <v/>
      </c>
      <c r="AE48" s="15">
        <f>IF(1&lt;=$G48, AA48-AD48, "")</f>
        <v/>
      </c>
      <c r="AF48" s="15">
        <f>IF(1&lt;=$G48, ROUND($U48*$Q48, 2), "")</f>
        <v/>
      </c>
      <c r="AG48" s="15">
        <f>IF(1&lt;=$G48, $U48+AF48, "")</f>
        <v/>
      </c>
      <c r="AH48" s="15">
        <f>IF(1&lt;=$G48, AB48+AF48, "")</f>
        <v/>
      </c>
      <c r="AI48" s="15">
        <f>IF(1&lt;=$G48, ($G48-1)*$N48, "")</f>
        <v/>
      </c>
      <c r="AJ48" s="15">
        <f>IF(2&lt;=$G48, AE48, "")</f>
        <v/>
      </c>
      <c r="AK48" s="15">
        <f>IF(2&lt;=$G48, ROUND(AJ48*$Q48, 2), "")</f>
        <v/>
      </c>
      <c r="AL48" s="15">
        <f>IF(2&lt;=$G48, $N48, "")</f>
        <v/>
      </c>
      <c r="AM48" s="15">
        <f>IF(2&lt;=$G48, AL48-AK48, "")</f>
        <v/>
      </c>
      <c r="AN48" s="15">
        <f>IF(2&lt;=$G48, AJ48-AM48, "")</f>
        <v/>
      </c>
      <c r="AO48" s="15">
        <f>IF(2&lt;=$G48, ROUND(AG48*$Q48, 2), "")</f>
        <v/>
      </c>
      <c r="AP48" s="15">
        <f>IF(2&lt;=$G48, AG48+AO48, "")</f>
        <v/>
      </c>
      <c r="AQ48" s="15">
        <f>IF(2&lt;=$G48, AK48+AO48, "")</f>
        <v/>
      </c>
      <c r="AR48" s="15">
        <f>IF(2&lt;=$G48, ($G48-2)*$N48, "")</f>
        <v/>
      </c>
      <c r="AS48" s="15">
        <f>IF(3&lt;=$G48, AN48, "")</f>
        <v/>
      </c>
      <c r="AT48" s="15">
        <f>IF(3&lt;=$G48, ROUND(AS48*$Q48, 2), "")</f>
        <v/>
      </c>
      <c r="AU48" s="15">
        <f>IF(3&lt;=$G48, $N48, "")</f>
        <v/>
      </c>
      <c r="AV48" s="15">
        <f>IF(3&lt;=$G48, AU48-AT48, "")</f>
        <v/>
      </c>
      <c r="AW48" s="15">
        <f>IF(3&lt;=$G48, AS48-AV48, "")</f>
        <v/>
      </c>
      <c r="AX48" s="15">
        <f>IF(3&lt;=$G48, ROUND(AP48*$Q48, 2), "")</f>
        <v/>
      </c>
      <c r="AY48" s="15">
        <f>IF(3&lt;=$G48, AP48+AX48, "")</f>
        <v/>
      </c>
      <c r="AZ48" s="15">
        <f>IF(3&lt;=$G48, AT48+AX48, "")</f>
        <v/>
      </c>
      <c r="BA48" s="15">
        <f>IF(3&lt;=$G48, ($G48-3)*$N48, "")</f>
        <v/>
      </c>
      <c r="BB48" s="15">
        <f>IF(4&lt;=$G48, AW48, "")</f>
        <v/>
      </c>
      <c r="BC48" s="15">
        <f>IF(4&lt;=$G48, ROUND(BB48*$Q48, 2), "")</f>
        <v/>
      </c>
      <c r="BD48" s="15">
        <f>IF(4&lt;=$G48, $N48, "")</f>
        <v/>
      </c>
      <c r="BE48" s="15">
        <f>IF(4&lt;=$G48, BD48-BC48, "")</f>
        <v/>
      </c>
      <c r="BF48" s="15">
        <f>IF(4&lt;=$G48, BB48-BE48, "")</f>
        <v/>
      </c>
      <c r="BG48" s="15">
        <f>IF(4&lt;=$G48, ROUND(AY48*$Q48, 2), "")</f>
        <v/>
      </c>
      <c r="BH48" s="15">
        <f>IF(4&lt;=$G48, AY48+BG48, "")</f>
        <v/>
      </c>
      <c r="BI48" s="15">
        <f>IF(4&lt;=$G48, BC48+BG48, "")</f>
        <v/>
      </c>
      <c r="BJ48" s="15">
        <f>IF(4&lt;=$G48, ($G48-4)*$N48, "")</f>
        <v/>
      </c>
      <c r="BK48" s="15">
        <f>IF(5&lt;=$G48, BF48, "")</f>
        <v/>
      </c>
      <c r="BL48" s="15">
        <f>IF(5&lt;=$G48, ROUND(BK48*$Q48, 2), "")</f>
        <v/>
      </c>
      <c r="BM48" s="15">
        <f>IF(5&lt;=$G48, $N48, "")</f>
        <v/>
      </c>
      <c r="BN48" s="15">
        <f>IF(5&lt;=$G48, BM48-BL48, "")</f>
        <v/>
      </c>
      <c r="BO48" s="15">
        <f>IF(5&lt;=$G48, BK48-BN48, "")</f>
        <v/>
      </c>
      <c r="BP48" s="15">
        <f>IF(5&lt;=$G48, ROUND(BH48*$Q48, 2), "")</f>
        <v/>
      </c>
      <c r="BQ48" s="15">
        <f>IF(5&lt;=$G48, BH48+BP48, "")</f>
        <v/>
      </c>
      <c r="BR48" s="15">
        <f>IF(5&lt;=$G48, BL48+BP48, "")</f>
        <v/>
      </c>
      <c r="BS48" s="15">
        <f>IF(5&lt;=$G48, ($G48-5)*$N48, "")</f>
        <v/>
      </c>
      <c r="BT48" s="15">
        <f>IF(6&lt;=$G48, BO48, "")</f>
        <v/>
      </c>
      <c r="BU48" s="15">
        <f>IF(6&lt;=$G48, ROUND(BT48*$Q48, 2), "")</f>
        <v/>
      </c>
      <c r="BV48" s="15">
        <f>IF(6&lt;=$G48, $N48, "")</f>
        <v/>
      </c>
      <c r="BW48" s="15">
        <f>IF(6&lt;=$G48, BV48-BU48, "")</f>
        <v/>
      </c>
      <c r="BX48" s="15">
        <f>IF(6&lt;=$G48, BT48-BW48, "")</f>
        <v/>
      </c>
      <c r="BY48" s="15">
        <f>IF(6&lt;=$G48, ROUND(BQ48*$Q48, 2), "")</f>
        <v/>
      </c>
      <c r="BZ48" s="15">
        <f>IF(6&lt;=$G48, BQ48+BY48, "")</f>
        <v/>
      </c>
      <c r="CA48" s="15">
        <f>IF(6&lt;=$G48, BU48+BY48, "")</f>
        <v/>
      </c>
      <c r="CB48" s="15">
        <f>IF(6&lt;=$G48, ($G48-6)*$N48, "")</f>
        <v/>
      </c>
      <c r="CC48" s="15">
        <f>IF(7&lt;=$G48, BX48, "")</f>
        <v/>
      </c>
      <c r="CD48" s="15">
        <f>IF(7&lt;=$G48, ROUND(CC48*$Q48, 2), "")</f>
        <v/>
      </c>
      <c r="CE48" s="15">
        <f>IF(7&lt;=$G48, $N48, "")</f>
        <v/>
      </c>
      <c r="CF48" s="15">
        <f>IF(7&lt;=$G48, CE48-CD48, "")</f>
        <v/>
      </c>
      <c r="CG48" s="15">
        <f>IF(7&lt;=$G48, CC48-CF48, "")</f>
        <v/>
      </c>
      <c r="CH48" s="15">
        <f>IF(7&lt;=$G48, ROUND(BZ48*$Q48, 2), "")</f>
        <v/>
      </c>
      <c r="CI48" s="15">
        <f>IF(7&lt;=$G48, BZ48+CH48, "")</f>
        <v/>
      </c>
      <c r="CJ48" s="15">
        <f>IF(7&lt;=$G48, CD48+CH48, "")</f>
        <v/>
      </c>
      <c r="CK48" s="15">
        <f>IF(7&lt;=$G48, ($G48-7)*$N48, "")</f>
        <v/>
      </c>
      <c r="CL48" s="15">
        <f>IF(8&lt;=$G48, CG48, "")</f>
        <v/>
      </c>
      <c r="CM48" s="15">
        <f>IF(8&lt;=$G48, ROUND(CL48*$Q48, 2), "")</f>
        <v/>
      </c>
      <c r="CN48" s="15">
        <f>IF(8&lt;=$G48, $N48, "")</f>
        <v/>
      </c>
      <c r="CO48" s="15">
        <f>IF(8&lt;=$G48, CN48-CM48, "")</f>
        <v/>
      </c>
      <c r="CP48" s="15">
        <f>IF(8&lt;=$G48, CL48-CO48, "")</f>
        <v/>
      </c>
      <c r="CQ48" s="15">
        <f>IF(8&lt;=$G48, ROUND(CI48*$Q48, 2), "")</f>
        <v/>
      </c>
      <c r="CR48" s="15">
        <f>IF(8&lt;=$G48, CI48+CQ48, "")</f>
        <v/>
      </c>
      <c r="CS48" s="15">
        <f>IF(8&lt;=$G48, CM48+CQ48, "")</f>
        <v/>
      </c>
      <c r="CT48" s="15">
        <f>IF(8&lt;=$G48, ($G48-8)*$N48, "")</f>
        <v/>
      </c>
      <c r="CU48" s="15">
        <f>IF(9&lt;=$G48, CP48, "")</f>
        <v/>
      </c>
      <c r="CV48" s="15">
        <f>IF(9&lt;=$G48, ROUND(CU48*$Q48, 2), "")</f>
        <v/>
      </c>
      <c r="CW48" s="15">
        <f>IF(9&lt;=$G48, $N48, "")</f>
        <v/>
      </c>
      <c r="CX48" s="15">
        <f>IF(9&lt;=$G48, CW48-CV48, "")</f>
        <v/>
      </c>
      <c r="CY48" s="15">
        <f>IF(9&lt;=$G48, CU48-CX48, "")</f>
        <v/>
      </c>
      <c r="CZ48" s="15">
        <f>IF(9&lt;=$G48, ROUND(CR48*$Q48, 2), "")</f>
        <v/>
      </c>
      <c r="DA48" s="15">
        <f>IF(9&lt;=$G48, CR48+CZ48, "")</f>
        <v/>
      </c>
      <c r="DB48" s="15">
        <f>IF(9&lt;=$G48, CV48+CZ48, "")</f>
        <v/>
      </c>
      <c r="DC48" s="15">
        <f>IF(9&lt;=$G48, ($G48-9)*$N48, "")</f>
        <v/>
      </c>
      <c r="DD48" s="15">
        <f>IF(10&lt;=$G48, CY48, "")</f>
        <v/>
      </c>
      <c r="DE48" s="15">
        <f>IF(10&lt;=$G48, ROUND(DD48*$Q48, 2), "")</f>
        <v/>
      </c>
      <c r="DF48" s="15">
        <f>IF(10&lt;=$G48, $N48, "")</f>
        <v/>
      </c>
      <c r="DG48" s="15">
        <f>IF(10&lt;=$G48, DF48-DE48, "")</f>
        <v/>
      </c>
      <c r="DH48" s="15">
        <f>IF(10&lt;=$G48, DD48-DG48, "")</f>
        <v/>
      </c>
      <c r="DI48" s="15">
        <f>IF(10&lt;=$G48, ROUND(DA48*$Q48, 2), "")</f>
        <v/>
      </c>
      <c r="DJ48" s="15">
        <f>IF(10&lt;=$G48, DA48+DI48, "")</f>
        <v/>
      </c>
      <c r="DK48" s="15">
        <f>IF(10&lt;=$G48, DE48+DI48, "")</f>
        <v/>
      </c>
      <c r="DL48" s="15">
        <f>IF(10&lt;=$G48, ($G48-10)*$N48, "")</f>
        <v/>
      </c>
      <c r="DM48" s="15">
        <f>IF(11&lt;=$G48, DH48, "")</f>
        <v/>
      </c>
      <c r="DN48" s="15">
        <f>IF(11&lt;=$G48, ROUND(DM48*$Q48, 2), "")</f>
        <v/>
      </c>
      <c r="DO48" s="15">
        <f>IF(11&lt;=$G48, $N48, "")</f>
        <v/>
      </c>
      <c r="DP48" s="15">
        <f>IF(11&lt;=$G48, DO48-DN48, "")</f>
        <v/>
      </c>
      <c r="DQ48" s="15">
        <f>IF(11&lt;=$G48, DM48-DP48, "")</f>
        <v/>
      </c>
      <c r="DR48" s="15">
        <f>IF(11&lt;=$G48, ROUND(DJ48*$Q48, 2), "")</f>
        <v/>
      </c>
      <c r="DS48" s="15">
        <f>IF(11&lt;=$G48, DJ48+DR48, "")</f>
        <v/>
      </c>
      <c r="DT48" s="15">
        <f>IF(11&lt;=$G48, DN48+DR48, "")</f>
        <v/>
      </c>
      <c r="DU48" s="15">
        <f>IF(11&lt;=$G48, ($G48-11)*$N48, "")</f>
        <v/>
      </c>
      <c r="DV48" s="15">
        <f>IF(12&lt;=$G48, DQ48, "")</f>
        <v/>
      </c>
      <c r="DW48" s="15">
        <f>IF(12&lt;=$G48, ROUND(DV48*$Q48, 2), "")</f>
        <v/>
      </c>
      <c r="DX48" s="15">
        <f>IF(12&lt;=$G48, $N48, "")</f>
        <v/>
      </c>
      <c r="DY48" s="15">
        <f>IF(12&lt;=$G48, DX48-DW48, "")</f>
        <v/>
      </c>
      <c r="DZ48" s="15">
        <f>IF(12&lt;=$G48, DV48-DY48, "")</f>
        <v/>
      </c>
      <c r="EA48" s="15">
        <f>IF(12&lt;=$G48, ROUND(DS48*$Q48, 2), "")</f>
        <v/>
      </c>
      <c r="EB48" s="15">
        <f>IF(12&lt;=$G48, DS48+EA48, "")</f>
        <v/>
      </c>
      <c r="EC48" s="15">
        <f>IF(12&lt;=$G48, DW48+EA48, "")</f>
        <v/>
      </c>
      <c r="ED48" s="15">
        <f>IF(12&lt;=$G48, ($G48-12)*$N48, "")</f>
        <v/>
      </c>
      <c r="EE48" s="15">
        <f>IF(13&lt;=$G48, DZ48, "")</f>
        <v/>
      </c>
      <c r="EF48" s="15">
        <f>IF(13&lt;=$G48, ROUND(EE48*$Q48, 2), "")</f>
        <v/>
      </c>
      <c r="EG48" s="15">
        <f>IF(13&lt;=$G48, $N48, "")</f>
        <v/>
      </c>
      <c r="EH48" s="15">
        <f>IF(13&lt;=$G48, EG48-EF48, "")</f>
        <v/>
      </c>
      <c r="EI48" s="15">
        <f>IF(13&lt;=$G48, EE48-EH48, "")</f>
        <v/>
      </c>
      <c r="EJ48" s="15">
        <f>IF(13&lt;=$G48, ROUND(EB48*$Q48, 2), "")</f>
        <v/>
      </c>
      <c r="EK48" s="15">
        <f>IF(13&lt;=$G48, EB48+EJ48, "")</f>
        <v/>
      </c>
      <c r="EL48" s="15">
        <f>IF(13&lt;=$G48, EF48+EJ48, "")</f>
        <v/>
      </c>
      <c r="EM48" s="15">
        <f>IF(13&lt;=$G48, ($G48-13)*$N48, "")</f>
        <v/>
      </c>
      <c r="EN48" s="15">
        <f>IF(14&lt;=$G48, EI48, "")</f>
        <v/>
      </c>
      <c r="EO48" s="15">
        <f>IF(14&lt;=$G48, ROUND(EN48*$Q48, 2), "")</f>
        <v/>
      </c>
      <c r="EP48" s="15">
        <f>IF(14&lt;=$G48, $N48, "")</f>
        <v/>
      </c>
      <c r="EQ48" s="15">
        <f>IF(14&lt;=$G48, EP48-EO48, "")</f>
        <v/>
      </c>
      <c r="ER48" s="15">
        <f>IF(14&lt;=$G48, EN48-EQ48, "")</f>
        <v/>
      </c>
      <c r="ES48" s="15">
        <f>IF(14&lt;=$G48, ROUND(EK48*$Q48, 2), "")</f>
        <v/>
      </c>
      <c r="ET48" s="15">
        <f>IF(14&lt;=$G48, EK48+ES48, "")</f>
        <v/>
      </c>
      <c r="EU48" s="15">
        <f>IF(14&lt;=$G48, EO48+ES48, "")</f>
        <v/>
      </c>
      <c r="EV48" s="15">
        <f>IF(14&lt;=$G48, ($G48-14)*$N48, "")</f>
        <v/>
      </c>
      <c r="EW48" s="15">
        <f>IF(15&lt;=$G48, ER48, "")</f>
        <v/>
      </c>
      <c r="EX48" s="15">
        <f>IF(15&lt;=$G48, ROUND(EW48*$Q48, 2), "")</f>
        <v/>
      </c>
      <c r="EY48" s="15">
        <f>IF(15&lt;=$G48, $N48, "")</f>
        <v/>
      </c>
      <c r="EZ48" s="15">
        <f>IF(15&lt;=$G48, EY48-EX48, "")</f>
        <v/>
      </c>
      <c r="FA48" s="15">
        <f>IF(15&lt;=$G48, EW48-EZ48, "")</f>
        <v/>
      </c>
      <c r="FB48" s="15">
        <f>IF(15&lt;=$G48, ROUND(ET48*$Q48, 2), "")</f>
        <v/>
      </c>
      <c r="FC48" s="15">
        <f>IF(15&lt;=$G48, ET48+FB48, "")</f>
        <v/>
      </c>
      <c r="FD48" s="15">
        <f>IF(15&lt;=$G48, EX48+FB48, "")</f>
        <v/>
      </c>
      <c r="FE48" s="15">
        <f>IF(15&lt;=$G48, ($G48-15)*$N48, "")</f>
        <v/>
      </c>
      <c r="FF48" s="15">
        <f>IF(16&lt;=$G48, FA48, "")</f>
        <v/>
      </c>
      <c r="FG48" s="15">
        <f>IF(16&lt;=$G48, ROUND(FF48*$Q48, 2), "")</f>
        <v/>
      </c>
      <c r="FH48" s="15">
        <f>IF(16&lt;=$G48, $N48, "")</f>
        <v/>
      </c>
      <c r="FI48" s="15">
        <f>IF(16&lt;=$G48, FH48-FG48, "")</f>
        <v/>
      </c>
      <c r="FJ48" s="15">
        <f>IF(16&lt;=$G48, FF48-FI48, "")</f>
        <v/>
      </c>
      <c r="FK48" s="15">
        <f>IF(16&lt;=$G48, ROUND(FC48*$Q48, 2), "")</f>
        <v/>
      </c>
      <c r="FL48" s="15">
        <f>IF(16&lt;=$G48, FC48+FK48, "")</f>
        <v/>
      </c>
      <c r="FM48" s="15">
        <f>IF(16&lt;=$G48, FG48+FK48, "")</f>
        <v/>
      </c>
      <c r="FN48" s="15">
        <f>IF(16&lt;=$G48, ($G48-16)*$N48, "")</f>
        <v/>
      </c>
      <c r="FO48" s="15">
        <f>IF(17&lt;=$G48, FJ48, "")</f>
        <v/>
      </c>
      <c r="FP48" s="15">
        <f>IF(17&lt;=$G48, ROUND(FO48*$Q48, 2), "")</f>
        <v/>
      </c>
      <c r="FQ48" s="15">
        <f>IF(17&lt;=$G48, $N48, "")</f>
        <v/>
      </c>
      <c r="FR48" s="15">
        <f>IF(17&lt;=$G48, FQ48-FP48, "")</f>
        <v/>
      </c>
      <c r="FS48" s="15">
        <f>IF(17&lt;=$G48, FO48-FR48, "")</f>
        <v/>
      </c>
      <c r="FT48" s="15">
        <f>IF(17&lt;=$G48, ROUND(FL48*$Q48, 2), "")</f>
        <v/>
      </c>
      <c r="FU48" s="15">
        <f>IF(17&lt;=$G48, FL48+FT48, "")</f>
        <v/>
      </c>
      <c r="FV48" s="15">
        <f>IF(17&lt;=$G48, FP48+FT48, "")</f>
        <v/>
      </c>
      <c r="FW48" s="15">
        <f>IF(17&lt;=$G48, ($G48-17)*$N48, "")</f>
        <v/>
      </c>
      <c r="FX48" s="15">
        <f>IF(18&lt;=$G48, FS48, "")</f>
        <v/>
      </c>
      <c r="FY48" s="15">
        <f>IF(18&lt;=$G48, ROUND(FX48*$Q48, 2), "")</f>
        <v/>
      </c>
      <c r="FZ48" s="15">
        <f>IF(18&lt;=$G48, $N48, "")</f>
        <v/>
      </c>
      <c r="GA48" s="15">
        <f>IF(18&lt;=$G48, FZ48-FY48, "")</f>
        <v/>
      </c>
      <c r="GB48" s="15">
        <f>IF(18&lt;=$G48, FX48-GA48, "")</f>
        <v/>
      </c>
      <c r="GC48" s="15">
        <f>IF(18&lt;=$G48, ROUND(FU48*$Q48, 2), "")</f>
        <v/>
      </c>
      <c r="GD48" s="15">
        <f>IF(18&lt;=$G48, FU48+GC48, "")</f>
        <v/>
      </c>
      <c r="GE48" s="15">
        <f>IF(18&lt;=$G48, FY48+GC48, "")</f>
        <v/>
      </c>
      <c r="GF48" s="15">
        <f>IF(18&lt;=$G48, ($G48-18)*$N48, "")</f>
        <v/>
      </c>
      <c r="GG48" s="15">
        <f>IF(19&lt;=$G48, GB48, "")</f>
        <v/>
      </c>
      <c r="GH48" s="15">
        <f>IF(19&lt;=$G48, ROUND(GG48*$Q48, 2), "")</f>
        <v/>
      </c>
      <c r="GI48" s="15">
        <f>IF(19&lt;=$G48, $N48, "")</f>
        <v/>
      </c>
      <c r="GJ48" s="15">
        <f>IF(19&lt;=$G48, GI48-GH48, "")</f>
        <v/>
      </c>
      <c r="GK48" s="15">
        <f>IF(19&lt;=$G48, GG48-GJ48, "")</f>
        <v/>
      </c>
      <c r="GL48" s="15">
        <f>IF(19&lt;=$G48, ROUND(GD48*$Q48, 2), "")</f>
        <v/>
      </c>
      <c r="GM48" s="15">
        <f>IF(19&lt;=$G48, GD48+GL48, "")</f>
        <v/>
      </c>
      <c r="GN48" s="15">
        <f>IF(19&lt;=$G48, GH48+GL48, "")</f>
        <v/>
      </c>
      <c r="GO48" s="15">
        <f>IF(19&lt;=$G48, ($G48-19)*$N48, "")</f>
        <v/>
      </c>
      <c r="GP48" s="15">
        <f>IF(20&lt;=$G48, GK48, "")</f>
        <v/>
      </c>
      <c r="GQ48" s="15">
        <f>IF(20&lt;=$G48, ROUND(GP48*$Q48, 2), "")</f>
        <v/>
      </c>
      <c r="GR48" s="15">
        <f>IF(20&lt;=$G48, $N48, "")</f>
        <v/>
      </c>
      <c r="GS48" s="15">
        <f>IF(20&lt;=$G48, GR48-GQ48, "")</f>
        <v/>
      </c>
      <c r="GT48" s="15">
        <f>IF(20&lt;=$G48, GP48-GS48, "")</f>
        <v/>
      </c>
      <c r="GU48" s="15">
        <f>IF(20&lt;=$G48, ROUND(GM48*$Q48, 2), "")</f>
        <v/>
      </c>
      <c r="GV48" s="15">
        <f>IF(20&lt;=$G48, GM48+GU48, "")</f>
        <v/>
      </c>
      <c r="GW48" s="15">
        <f>IF(20&lt;=$G48, GQ48+GU48, "")</f>
        <v/>
      </c>
      <c r="GX48" s="15">
        <f>IF(20&lt;=$G48, ($G48-20)*$N48, "")</f>
        <v/>
      </c>
      <c r="GY48" s="15">
        <f>IF(21&lt;=$G48, GT48, "")</f>
        <v/>
      </c>
      <c r="GZ48" s="15">
        <f>IF(21&lt;=$G48, ROUND(GY48*$Q48, 2), "")</f>
        <v/>
      </c>
      <c r="HA48" s="15">
        <f>IF(21&lt;=$G48, $N48, "")</f>
        <v/>
      </c>
      <c r="HB48" s="15">
        <f>IF(21&lt;=$G48, HA48-GZ48, "")</f>
        <v/>
      </c>
      <c r="HC48" s="15">
        <f>IF(21&lt;=$G48, GY48-HB48, "")</f>
        <v/>
      </c>
      <c r="HD48" s="15">
        <f>IF(21&lt;=$G48, ROUND(GV48*$Q48, 2), "")</f>
        <v/>
      </c>
      <c r="HE48" s="15">
        <f>IF(21&lt;=$G48, GV48+HD48, "")</f>
        <v/>
      </c>
      <c r="HF48" s="15">
        <f>IF(21&lt;=$G48, GZ48+HD48, "")</f>
        <v/>
      </c>
      <c r="HG48" s="15">
        <f>IF(21&lt;=$G48, ($G48-21)*$N48, "")</f>
        <v/>
      </c>
      <c r="HH48" s="15">
        <f>IF(22&lt;=$G48, HC48, "")</f>
        <v/>
      </c>
      <c r="HI48" s="15">
        <f>IF(22&lt;=$G48, ROUND(HH48*$Q48, 2), "")</f>
        <v/>
      </c>
      <c r="HJ48" s="15">
        <f>IF(22&lt;=$G48, $N48, "")</f>
        <v/>
      </c>
      <c r="HK48" s="15">
        <f>IF(22&lt;=$G48, HJ48-HI48, "")</f>
        <v/>
      </c>
      <c r="HL48" s="15">
        <f>IF(22&lt;=$G48, HH48-HK48, "")</f>
        <v/>
      </c>
      <c r="HM48" s="15">
        <f>IF(22&lt;=$G48, ROUND(HE48*$Q48, 2), "")</f>
        <v/>
      </c>
      <c r="HN48" s="15">
        <f>IF(22&lt;=$G48, HE48+HM48, "")</f>
        <v/>
      </c>
      <c r="HO48" s="15">
        <f>IF(22&lt;=$G48, HI48+HM48, "")</f>
        <v/>
      </c>
      <c r="HP48" s="15">
        <f>IF(22&lt;=$G48, ($G48-22)*$N48, "")</f>
        <v/>
      </c>
      <c r="HQ48" s="15">
        <f>IF(23&lt;=$G48, HL48, "")</f>
        <v/>
      </c>
      <c r="HR48" s="15">
        <f>IF(23&lt;=$G48, ROUND(HQ48*$Q48, 2), "")</f>
        <v/>
      </c>
      <c r="HS48" s="15">
        <f>IF(23&lt;=$G48, $N48, "")</f>
        <v/>
      </c>
      <c r="HT48" s="15">
        <f>IF(23&lt;=$G48, HS48-HR48, "")</f>
        <v/>
      </c>
      <c r="HU48" s="15">
        <f>IF(23&lt;=$G48, HQ48-HT48, "")</f>
        <v/>
      </c>
      <c r="HV48" s="15">
        <f>IF(23&lt;=$G48, ROUND(HN48*$Q48, 2), "")</f>
        <v/>
      </c>
      <c r="HW48" s="15">
        <f>IF(23&lt;=$G48, HN48+HV48, "")</f>
        <v/>
      </c>
      <c r="HX48" s="15">
        <f>IF(23&lt;=$G48, HR48+HV48, "")</f>
        <v/>
      </c>
      <c r="HY48" s="15">
        <f>IF(23&lt;=$G48, ($G48-23)*$N48, "")</f>
        <v/>
      </c>
      <c r="HZ48" s="15">
        <f>IF(24&lt;=$G48, HU48, "")</f>
        <v/>
      </c>
      <c r="IA48" s="15">
        <f>IF(24&lt;=$G48, ROUND(HZ48*$Q48, 2), "")</f>
        <v/>
      </c>
      <c r="IB48" s="15">
        <f>IF(24&lt;=$G48, $N48, "")</f>
        <v/>
      </c>
      <c r="IC48" s="15">
        <f>IF(24&lt;=$G48, IB48-IA48, "")</f>
        <v/>
      </c>
      <c r="ID48" s="15">
        <f>IF(24&lt;=$G48, HZ48-IC48, "")</f>
        <v/>
      </c>
      <c r="IE48" s="15">
        <f>IF(24&lt;=$G48, ROUND(HW48*$Q48, 2), "")</f>
        <v/>
      </c>
      <c r="IF48" s="15">
        <f>IF(24&lt;=$G48, HW48+IE48, "")</f>
        <v/>
      </c>
      <c r="IG48" s="15">
        <f>IF(24&lt;=$G48, IA48+IE48, "")</f>
        <v/>
      </c>
      <c r="IH48" s="15">
        <f>IF(24&lt;=$G48, ($G48-24)*$N48, "")</f>
        <v/>
      </c>
      <c r="II48" s="15">
        <f>IF(25&lt;=$G48, ID48, "")</f>
        <v/>
      </c>
      <c r="IJ48" s="15">
        <f>IF(25&lt;=$G48, ROUND(II48*$Q48, 2), "")</f>
        <v/>
      </c>
      <c r="IK48" s="15">
        <f>IF(25&lt;=$G48, $N48, "")</f>
        <v/>
      </c>
      <c r="IL48" s="15">
        <f>IF(25&lt;=$G48, IK48-IJ48, "")</f>
        <v/>
      </c>
      <c r="IM48" s="15">
        <f>IF(25&lt;=$G48, II48-IL48, "")</f>
        <v/>
      </c>
      <c r="IN48" s="15">
        <f>IF(25&lt;=$G48, ROUND(IF48*$Q48, 2), "")</f>
        <v/>
      </c>
      <c r="IO48" s="15">
        <f>IF(25&lt;=$G48, IF48+IN48, "")</f>
        <v/>
      </c>
      <c r="IP48" s="15">
        <f>IF(25&lt;=$G48, IJ48+IN48, "")</f>
        <v/>
      </c>
      <c r="IQ48" s="15">
        <f>IF(25&lt;=$G48, ($G48-25)*$N48, "")</f>
        <v/>
      </c>
      <c r="IR48" s="15">
        <f>IF(26&lt;=$G48, IM48, "")</f>
        <v/>
      </c>
      <c r="IS48" s="15">
        <f>IF(26&lt;=$G48, ROUND(IR48*$Q48, 2), "")</f>
        <v/>
      </c>
      <c r="IT48" s="15">
        <f>IF(26&lt;=$G48, $N48, "")</f>
        <v/>
      </c>
      <c r="IU48" s="15">
        <f>IF(26&lt;=$G48, IT48-IS48, "")</f>
        <v/>
      </c>
      <c r="IV48" s="15">
        <f>IF(26&lt;=$G48, IR48-IU48, "")</f>
        <v/>
      </c>
      <c r="IW48" s="15">
        <f>IF(26&lt;=$G48, ROUND(IO48*$Q48, 2), "")</f>
        <v/>
      </c>
      <c r="IX48" s="15">
        <f>IF(26&lt;=$G48, IO48+IW48, "")</f>
        <v/>
      </c>
      <c r="IY48" s="15">
        <f>IF(26&lt;=$G48, IS48+IW48, "")</f>
        <v/>
      </c>
      <c r="IZ48" s="15">
        <f>IF(26&lt;=$G48, ($G48-26)*$N48, "")</f>
        <v/>
      </c>
      <c r="JA48" s="15">
        <f>IF(27&lt;=$G48, IV48, "")</f>
        <v/>
      </c>
      <c r="JB48" s="15">
        <f>IF(27&lt;=$G48, ROUND(JA48*$Q48, 2), "")</f>
        <v/>
      </c>
      <c r="JC48" s="15">
        <f>IF(27&lt;=$G48, $N48, "")</f>
        <v/>
      </c>
      <c r="JD48" s="15">
        <f>IF(27&lt;=$G48, JC48-JB48, "")</f>
        <v/>
      </c>
      <c r="JE48" s="15">
        <f>IF(27&lt;=$G48, JA48-JD48, "")</f>
        <v/>
      </c>
      <c r="JF48" s="15">
        <f>IF(27&lt;=$G48, ROUND(IX48*$Q48, 2), "")</f>
        <v/>
      </c>
      <c r="JG48" s="15">
        <f>IF(27&lt;=$G48, IX48+JF48, "")</f>
        <v/>
      </c>
      <c r="JH48" s="15">
        <f>IF(27&lt;=$G48, JB48+JF48, "")</f>
        <v/>
      </c>
      <c r="JI48" s="15">
        <f>IF(27&lt;=$G48, ($G48-27)*$N48, "")</f>
        <v/>
      </c>
      <c r="JJ48" s="15">
        <f>IF(28&lt;=$G48, JE48, "")</f>
        <v/>
      </c>
      <c r="JK48" s="15">
        <f>IF(28&lt;=$G48, ROUND(JJ48*$Q48, 2), "")</f>
        <v/>
      </c>
      <c r="JL48" s="15">
        <f>IF(28&lt;=$G48, $N48, "")</f>
        <v/>
      </c>
      <c r="JM48" s="15">
        <f>IF(28&lt;=$G48, JL48-JK48, "")</f>
        <v/>
      </c>
      <c r="JN48" s="15">
        <f>IF(28&lt;=$G48, JJ48-JM48, "")</f>
        <v/>
      </c>
      <c r="JO48" s="15">
        <f>IF(28&lt;=$G48, ROUND(JG48*$Q48, 2), "")</f>
        <v/>
      </c>
      <c r="JP48" s="15">
        <f>IF(28&lt;=$G48, JG48+JO48, "")</f>
        <v/>
      </c>
      <c r="JQ48" s="15">
        <f>IF(28&lt;=$G48, JK48+JO48, "")</f>
        <v/>
      </c>
      <c r="JR48" s="15">
        <f>IF(28&lt;=$G48, ($G48-28)*$N48, "")</f>
        <v/>
      </c>
      <c r="JS48" s="15">
        <f>IF(29&lt;=$G48, JN48, "")</f>
        <v/>
      </c>
      <c r="JT48" s="15">
        <f>IF(29&lt;=$G48, ROUND(JS48*$Q48, 2), "")</f>
        <v/>
      </c>
      <c r="JU48" s="15">
        <f>IF(29&lt;=$G48, $N48, "")</f>
        <v/>
      </c>
      <c r="JV48" s="15">
        <f>IF(29&lt;=$G48, JU48-JT48, "")</f>
        <v/>
      </c>
      <c r="JW48" s="15">
        <f>IF(29&lt;=$G48, JS48-JV48, "")</f>
        <v/>
      </c>
      <c r="JX48" s="15">
        <f>IF(29&lt;=$G48, ROUND(JP48*$Q48, 2), "")</f>
        <v/>
      </c>
      <c r="JY48" s="15">
        <f>IF(29&lt;=$G48, JP48+JX48, "")</f>
        <v/>
      </c>
      <c r="JZ48" s="15">
        <f>IF(29&lt;=$G48, JT48+JX48, "")</f>
        <v/>
      </c>
      <c r="KA48" s="15">
        <f>IF(29&lt;=$G48, ($G48-29)*$N48, "")</f>
        <v/>
      </c>
      <c r="KB48" s="15">
        <f>IF(30&lt;=$G48, JW48, "")</f>
        <v/>
      </c>
      <c r="KC48" s="15">
        <f>IF(30&lt;=$G48, ROUND(KB48*$Q48, 2), "")</f>
        <v/>
      </c>
      <c r="KD48" s="15">
        <f>IF(30&lt;=$G48, $N48, "")</f>
        <v/>
      </c>
      <c r="KE48" s="15">
        <f>IF(30&lt;=$G48, KD48-KC48, "")</f>
        <v/>
      </c>
      <c r="KF48" s="15">
        <f>IF(30&lt;=$G48, KB48-KE48, "")</f>
        <v/>
      </c>
      <c r="KG48" s="15">
        <f>IF(30&lt;=$G48, ROUND(JY48*$Q48, 2), "")</f>
        <v/>
      </c>
      <c r="KH48" s="15">
        <f>IF(30&lt;=$G48, JY48+KG48, "")</f>
        <v/>
      </c>
      <c r="KI48" s="15">
        <f>IF(30&lt;=$G48, KC48+KG48, "")</f>
        <v/>
      </c>
      <c r="KJ48" s="15">
        <f>IF(30&lt;=$G48, ($G48-30)*$N48, "")</f>
        <v/>
      </c>
      <c r="KK48" s="15">
        <f>IF(31&lt;=$G48, KF48, "")</f>
        <v/>
      </c>
      <c r="KL48" s="15">
        <f>IF(31&lt;=$G48, ROUND(KK48*$Q48, 2), "")</f>
        <v/>
      </c>
      <c r="KM48" s="15">
        <f>IF(31&lt;=$G48, $N48, "")</f>
        <v/>
      </c>
      <c r="KN48" s="15">
        <f>IF(31&lt;=$G48, KM48-KL48, "")</f>
        <v/>
      </c>
      <c r="KO48" s="15">
        <f>IF(31&lt;=$G48, KK48-KN48, "")</f>
        <v/>
      </c>
      <c r="KP48" s="15">
        <f>IF(31&lt;=$G48, ROUND(KH48*$Q48, 2), "")</f>
        <v/>
      </c>
      <c r="KQ48" s="15">
        <f>IF(31&lt;=$G48, KH48+KP48, "")</f>
        <v/>
      </c>
      <c r="KR48" s="15">
        <f>IF(31&lt;=$G48, KL48+KP48, "")</f>
        <v/>
      </c>
      <c r="KS48" s="15">
        <f>IF(31&lt;=$G48, ($G48-31)*$N48, "")</f>
        <v/>
      </c>
      <c r="KT48" s="15">
        <f>IF(32&lt;=$G48, KO48, "")</f>
        <v/>
      </c>
      <c r="KU48" s="15">
        <f>IF(32&lt;=$G48, ROUND(KT48*$Q48, 2), "")</f>
        <v/>
      </c>
      <c r="KV48" s="15">
        <f>IF(32&lt;=$G48, $N48, "")</f>
        <v/>
      </c>
      <c r="KW48" s="15">
        <f>IF(32&lt;=$G48, KV48-KU48, "")</f>
        <v/>
      </c>
      <c r="KX48" s="15">
        <f>IF(32&lt;=$G48, KT48-KW48, "")</f>
        <v/>
      </c>
      <c r="KY48" s="15">
        <f>IF(32&lt;=$G48, ROUND(KQ48*$Q48, 2), "")</f>
        <v/>
      </c>
      <c r="KZ48" s="15">
        <f>IF(32&lt;=$G48, KQ48+KY48, "")</f>
        <v/>
      </c>
      <c r="LA48" s="15">
        <f>IF(32&lt;=$G48, KU48+KY48, "")</f>
        <v/>
      </c>
      <c r="LB48" s="15">
        <f>IF(32&lt;=$G48, ($G48-32)*$N48, "")</f>
        <v/>
      </c>
      <c r="LC48" s="15">
        <f>IF(33&lt;=$G48, KX48, "")</f>
        <v/>
      </c>
      <c r="LD48" s="15">
        <f>IF(33&lt;=$G48, ROUND(LC48*$Q48, 2), "")</f>
        <v/>
      </c>
      <c r="LE48" s="15">
        <f>IF(33&lt;=$G48, $N48, "")</f>
        <v/>
      </c>
      <c r="LF48" s="15">
        <f>IF(33&lt;=$G48, LE48-LD48, "")</f>
        <v/>
      </c>
      <c r="LG48" s="15">
        <f>IF(33&lt;=$G48, LC48-LF48, "")</f>
        <v/>
      </c>
      <c r="LH48" s="15">
        <f>IF(33&lt;=$G48, ROUND(KZ48*$Q48, 2), "")</f>
        <v/>
      </c>
      <c r="LI48" s="15">
        <f>IF(33&lt;=$G48, KZ48+LH48, "")</f>
        <v/>
      </c>
      <c r="LJ48" s="15">
        <f>IF(33&lt;=$G48, LD48+LH48, "")</f>
        <v/>
      </c>
      <c r="LK48" s="15">
        <f>IF(33&lt;=$G48, ($G48-33)*$N48, "")</f>
        <v/>
      </c>
      <c r="LL48" s="15">
        <f>IF(34&lt;=$G48, LG48, "")</f>
        <v/>
      </c>
      <c r="LM48" s="15">
        <f>IF(34&lt;=$G48, ROUND(LL48*$Q48, 2), "")</f>
        <v/>
      </c>
      <c r="LN48" s="15">
        <f>IF(34&lt;=$G48, $N48, "")</f>
        <v/>
      </c>
      <c r="LO48" s="15">
        <f>IF(34&lt;=$G48, LN48-LM48, "")</f>
        <v/>
      </c>
      <c r="LP48" s="15">
        <f>IF(34&lt;=$G48, LL48-LO48, "")</f>
        <v/>
      </c>
      <c r="LQ48" s="15">
        <f>IF(34&lt;=$G48, ROUND(LI48*$Q48, 2), "")</f>
        <v/>
      </c>
      <c r="LR48" s="15">
        <f>IF(34&lt;=$G48, LI48+LQ48, "")</f>
        <v/>
      </c>
      <c r="LS48" s="15">
        <f>IF(34&lt;=$G48, LM48+LQ48, "")</f>
        <v/>
      </c>
      <c r="LT48" s="15">
        <f>IF(34&lt;=$G48, ($G48-34)*$N48, "")</f>
        <v/>
      </c>
      <c r="LU48" s="15">
        <f>IF(35&lt;=$G48, LP48, "")</f>
        <v/>
      </c>
      <c r="LV48" s="15">
        <f>IF(35&lt;=$G48, ROUND(LU48*$Q48, 2), "")</f>
        <v/>
      </c>
      <c r="LW48" s="15">
        <f>IF(35&lt;=$G48, $N48, "")</f>
        <v/>
      </c>
      <c r="LX48" s="15">
        <f>IF(35&lt;=$G48, LW48-LV48, "")</f>
        <v/>
      </c>
      <c r="LY48" s="15">
        <f>IF(35&lt;=$G48, LU48-LX48, "")</f>
        <v/>
      </c>
      <c r="LZ48" s="15">
        <f>IF(35&lt;=$G48, ROUND(LR48*$Q48, 2), "")</f>
        <v/>
      </c>
      <c r="MA48" s="15">
        <f>IF(35&lt;=$G48, LR48+LZ48, "")</f>
        <v/>
      </c>
      <c r="MB48" s="15">
        <f>IF(35&lt;=$G48, LV48+LZ48, "")</f>
        <v/>
      </c>
      <c r="MC48" s="15">
        <f>IF(35&lt;=$G48, ($G48-35)*$N48, "")</f>
        <v/>
      </c>
      <c r="MD48" s="15">
        <f>IF(36&lt;=$G48, LY48, "")</f>
        <v/>
      </c>
      <c r="ME48" s="15">
        <f>IF(36&lt;=$G48, ROUND(MD48*$Q48, 2), "")</f>
        <v/>
      </c>
      <c r="MF48" s="15">
        <f>IF(36&lt;=$G48, $N48, "")</f>
        <v/>
      </c>
      <c r="MG48" s="15">
        <f>IF(36&lt;=$G48, MF48-ME48, "")</f>
        <v/>
      </c>
      <c r="MH48" s="15">
        <f>IF(36&lt;=$G48, MD48-MG48, "")</f>
        <v/>
      </c>
      <c r="MI48" s="15">
        <f>IF(36&lt;=$G48, ROUND(MA48*$Q48, 2), "")</f>
        <v/>
      </c>
      <c r="MJ48" s="15">
        <f>IF(36&lt;=$G48, MA48+MI48, "")</f>
        <v/>
      </c>
      <c r="MK48" s="15">
        <f>IF(36&lt;=$G48, ME48+MI48, "")</f>
        <v/>
      </c>
      <c r="ML48" s="15">
        <f>IF(36&lt;=$G48, ($G48-36)*$N48, "")</f>
        <v/>
      </c>
      <c r="MM48" s="15">
        <f>IF(37&lt;=$G48, MH48, "")</f>
        <v/>
      </c>
      <c r="MN48" s="15">
        <f>IF(37&lt;=$G48, ROUND(MM48*$Q48, 2), "")</f>
        <v/>
      </c>
      <c r="MO48" s="15">
        <f>IF(37&lt;=$G48, $N48, "")</f>
        <v/>
      </c>
      <c r="MP48" s="15">
        <f>IF(37&lt;=$G48, MO48-MN48, "")</f>
        <v/>
      </c>
      <c r="MQ48" s="15">
        <f>IF(37&lt;=$G48, MM48-MP48, "")</f>
        <v/>
      </c>
      <c r="MR48" s="15">
        <f>IF(37&lt;=$G48, ROUND(MJ48*$Q48, 2), "")</f>
        <v/>
      </c>
      <c r="MS48" s="15">
        <f>IF(37&lt;=$G48, MJ48+MR48, "")</f>
        <v/>
      </c>
      <c r="MT48" s="15">
        <f>IF(37&lt;=$G48, MN48+MR48, "")</f>
        <v/>
      </c>
      <c r="MU48" s="15">
        <f>IF(37&lt;=$G48, ($G48-37)*$N48, "")</f>
        <v/>
      </c>
      <c r="MV48" s="15">
        <f>IF(38&lt;=$G48, MQ48, "")</f>
        <v/>
      </c>
      <c r="MW48" s="15">
        <f>IF(38&lt;=$G48, ROUND(MV48*$Q48, 2), "")</f>
        <v/>
      </c>
      <c r="MX48" s="15">
        <f>IF(38&lt;=$G48, $N48, "")</f>
        <v/>
      </c>
      <c r="MY48" s="15">
        <f>IF(38&lt;=$G48, MX48-MW48, "")</f>
        <v/>
      </c>
      <c r="MZ48" s="15">
        <f>IF(38&lt;=$G48, MV48-MY48, "")</f>
        <v/>
      </c>
      <c r="NA48" s="15">
        <f>IF(38&lt;=$G48, ROUND(MS48*$Q48, 2), "")</f>
        <v/>
      </c>
      <c r="NB48" s="15">
        <f>IF(38&lt;=$G48, MS48+NA48, "")</f>
        <v/>
      </c>
      <c r="NC48" s="15">
        <f>IF(38&lt;=$G48, MW48+NA48, "")</f>
        <v/>
      </c>
      <c r="ND48" s="15">
        <f>IF(38&lt;=$G48, ($G48-38)*$N48, "")</f>
        <v/>
      </c>
      <c r="NE48" s="15">
        <f>IF(39&lt;=$G48, MZ48, "")</f>
        <v/>
      </c>
      <c r="NF48" s="15">
        <f>IF(39&lt;=$G48, ROUND(NE48*$Q48, 2), "")</f>
        <v/>
      </c>
      <c r="NG48" s="15">
        <f>IF(39&lt;=$G48, $N48, "")</f>
        <v/>
      </c>
      <c r="NH48" s="15">
        <f>IF(39&lt;=$G48, NG48-NF48, "")</f>
        <v/>
      </c>
      <c r="NI48" s="15">
        <f>IF(39&lt;=$G48, NE48-NH48, "")</f>
        <v/>
      </c>
      <c r="NJ48" s="15">
        <f>IF(39&lt;=$G48, ROUND(NB48*$Q48, 2), "")</f>
        <v/>
      </c>
      <c r="NK48" s="15">
        <f>IF(39&lt;=$G48, NB48+NJ48, "")</f>
        <v/>
      </c>
      <c r="NL48" s="15">
        <f>IF(39&lt;=$G48, NF48+NJ48, "")</f>
        <v/>
      </c>
      <c r="NM48" s="15">
        <f>IF(39&lt;=$G48, ($G48-39)*$N48, "")</f>
        <v/>
      </c>
      <c r="NN48" s="15">
        <f>IF(40&lt;=$G48, NI48, "")</f>
        <v/>
      </c>
      <c r="NO48" s="15">
        <f>IF(40&lt;=$G48, ROUND(NN48*$Q48, 2), "")</f>
        <v/>
      </c>
      <c r="NP48" s="15">
        <f>IF(40&lt;=$G48, $N48, "")</f>
        <v/>
      </c>
      <c r="NQ48" s="15">
        <f>IF(40&lt;=$G48, NP48-NO48, "")</f>
        <v/>
      </c>
      <c r="NR48" s="15">
        <f>IF(40&lt;=$G48, NN48-NQ48, "")</f>
        <v/>
      </c>
      <c r="NS48" s="15">
        <f>IF(40&lt;=$G48, ROUND(NK48*$Q48, 2), "")</f>
        <v/>
      </c>
      <c r="NT48" s="15">
        <f>IF(40&lt;=$G48, NK48+NS48, "")</f>
        <v/>
      </c>
      <c r="NU48" s="15">
        <f>IF(40&lt;=$G48, NO48+NS48, "")</f>
        <v/>
      </c>
      <c r="NV48" s="15">
        <f>IF(40&lt;=$G48, ($G48-40)*$N48, "")</f>
        <v/>
      </c>
      <c r="NW48" s="15">
        <f>IF(41&lt;=$G48, NR48, "")</f>
        <v/>
      </c>
      <c r="NX48" s="15">
        <f>IF(41&lt;=$G48, ROUND(NW48*$Q48, 2), "")</f>
        <v/>
      </c>
      <c r="NY48" s="15">
        <f>IF(41&lt;=$G48, $N48, "")</f>
        <v/>
      </c>
      <c r="NZ48" s="15">
        <f>IF(41&lt;=$G48, NY48-NX48, "")</f>
        <v/>
      </c>
      <c r="OA48" s="15">
        <f>IF(41&lt;=$G48, NW48-NZ48, "")</f>
        <v/>
      </c>
      <c r="OB48" s="15">
        <f>IF(41&lt;=$G48, ROUND(NT48*$Q48, 2), "")</f>
        <v/>
      </c>
      <c r="OC48" s="15">
        <f>IF(41&lt;=$G48, NT48+OB48, "")</f>
        <v/>
      </c>
      <c r="OD48" s="15">
        <f>IF(41&lt;=$G48, NX48+OB48, "")</f>
        <v/>
      </c>
      <c r="OE48" s="15">
        <f>IF(41&lt;=$G48, ($G48-41)*$N48, "")</f>
        <v/>
      </c>
      <c r="OF48" s="15">
        <f>IF(42&lt;=$G48, OA48, "")</f>
        <v/>
      </c>
      <c r="OG48" s="15">
        <f>IF(42&lt;=$G48, ROUND(OF48*$Q48, 2), "")</f>
        <v/>
      </c>
      <c r="OH48" s="15">
        <f>IF(42&lt;=$G48, $N48, "")</f>
        <v/>
      </c>
      <c r="OI48" s="15">
        <f>IF(42&lt;=$G48, OH48-OG48, "")</f>
        <v/>
      </c>
      <c r="OJ48" s="15">
        <f>IF(42&lt;=$G48, OF48-OI48, "")</f>
        <v/>
      </c>
      <c r="OK48" s="15">
        <f>IF(42&lt;=$G48, ROUND(OC48*$Q48, 2), "")</f>
        <v/>
      </c>
      <c r="OL48" s="15">
        <f>IF(42&lt;=$G48, OC48+OK48, "")</f>
        <v/>
      </c>
      <c r="OM48" s="15">
        <f>IF(42&lt;=$G48, OG48+OK48, "")</f>
        <v/>
      </c>
      <c r="ON48" s="15">
        <f>IF(42&lt;=$G48, ($G48-42)*$N48, "")</f>
        <v/>
      </c>
      <c r="OO48" s="15">
        <f>IF(43&lt;=$G48, OJ48, "")</f>
        <v/>
      </c>
      <c r="OP48" s="15">
        <f>IF(43&lt;=$G48, ROUND(OO48*$Q48, 2), "")</f>
        <v/>
      </c>
      <c r="OQ48" s="15">
        <f>IF(43&lt;=$G48, $N48, "")</f>
        <v/>
      </c>
      <c r="OR48" s="15">
        <f>IF(43&lt;=$G48, OQ48-OP48, "")</f>
        <v/>
      </c>
      <c r="OS48" s="15">
        <f>IF(43&lt;=$G48, OO48-OR48, "")</f>
        <v/>
      </c>
      <c r="OT48" s="15">
        <f>IF(43&lt;=$G48, ROUND(OL48*$Q48, 2), "")</f>
        <v/>
      </c>
      <c r="OU48" s="15">
        <f>IF(43&lt;=$G48, OL48+OT48, "")</f>
        <v/>
      </c>
      <c r="OV48" s="15">
        <f>IF(43&lt;=$G48, OP48+OT48, "")</f>
        <v/>
      </c>
      <c r="OW48" s="15">
        <f>IF(43&lt;=$G48, ($G48-43)*$N48, "")</f>
        <v/>
      </c>
      <c r="OX48" s="15">
        <f>IF(44&lt;=$G48, OS48, "")</f>
        <v/>
      </c>
      <c r="OY48" s="15">
        <f>IF(44&lt;=$G48, ROUND(OX48*$Q48, 2), "")</f>
        <v/>
      </c>
      <c r="OZ48" s="15">
        <f>IF(44&lt;=$G48, $N48, "")</f>
        <v/>
      </c>
      <c r="PA48" s="15">
        <f>IF(44&lt;=$G48, OZ48-OY48, "")</f>
        <v/>
      </c>
      <c r="PB48" s="15">
        <f>IF(44&lt;=$G48, OX48-PA48, "")</f>
        <v/>
      </c>
      <c r="PC48" s="15">
        <f>IF(44&lt;=$G48, ROUND(OU48*$Q48, 2), "")</f>
        <v/>
      </c>
      <c r="PD48" s="15">
        <f>IF(44&lt;=$G48, OU48+PC48, "")</f>
        <v/>
      </c>
      <c r="PE48" s="15">
        <f>IF(44&lt;=$G48, OY48+PC48, "")</f>
        <v/>
      </c>
      <c r="PF48" s="15">
        <f>IF(44&lt;=$G48, ($G48-44)*$N48, "")</f>
        <v/>
      </c>
      <c r="PG48" s="15">
        <f>IF(45&lt;=$G48, PB48, "")</f>
        <v/>
      </c>
      <c r="PH48" s="15">
        <f>IF(45&lt;=$G48, ROUND(PG48*$Q48, 2), "")</f>
        <v/>
      </c>
      <c r="PI48" s="15">
        <f>IF(45&lt;=$G48, $N48, "")</f>
        <v/>
      </c>
      <c r="PJ48" s="15">
        <f>IF(45&lt;=$G48, PI48-PH48, "")</f>
        <v/>
      </c>
      <c r="PK48" s="15">
        <f>IF(45&lt;=$G48, PG48-PJ48, "")</f>
        <v/>
      </c>
      <c r="PL48" s="15">
        <f>IF(45&lt;=$G48, ROUND(PD48*$Q48, 2), "")</f>
        <v/>
      </c>
      <c r="PM48" s="15">
        <f>IF(45&lt;=$G48, PD48+PL48, "")</f>
        <v/>
      </c>
      <c r="PN48" s="15">
        <f>IF(45&lt;=$G48, PH48+PL48, "")</f>
        <v/>
      </c>
      <c r="PO48" s="15">
        <f>IF(45&lt;=$G48, ($G48-45)*$N48, "")</f>
        <v/>
      </c>
      <c r="PP48" s="15">
        <f>IF(46&lt;=$G48, PK48, "")</f>
        <v/>
      </c>
      <c r="PQ48" s="15">
        <f>IF(46&lt;=$G48, ROUND(PP48*$Q48, 2), "")</f>
        <v/>
      </c>
      <c r="PR48" s="15">
        <f>IF(46&lt;=$G48, $N48, "")</f>
        <v/>
      </c>
      <c r="PS48" s="15">
        <f>IF(46&lt;=$G48, PR48-PQ48, "")</f>
        <v/>
      </c>
      <c r="PT48" s="15">
        <f>IF(46&lt;=$G48, PP48-PS48, "")</f>
        <v/>
      </c>
      <c r="PU48" s="15">
        <f>IF(46&lt;=$G48, ROUND(PM48*$Q48, 2), "")</f>
        <v/>
      </c>
      <c r="PV48" s="15">
        <f>IF(46&lt;=$G48, PM48+PU48, "")</f>
        <v/>
      </c>
      <c r="PW48" s="15">
        <f>IF(46&lt;=$G48, PQ48+PU48, "")</f>
        <v/>
      </c>
      <c r="PX48" s="15">
        <f>IF(46&lt;=$G48, ($G48-46)*$N48, "")</f>
        <v/>
      </c>
      <c r="PY48" s="15">
        <f>IF(47&lt;=$G48, PT48, "")</f>
        <v/>
      </c>
      <c r="PZ48" s="15">
        <f>IF(47&lt;=$G48, ROUND(PY48*$Q48, 2), "")</f>
        <v/>
      </c>
      <c r="QA48" s="15">
        <f>IF(47&lt;=$G48, $N48, "")</f>
        <v/>
      </c>
      <c r="QB48" s="15">
        <f>IF(47&lt;=$G48, QA48-PZ48, "")</f>
        <v/>
      </c>
      <c r="QC48" s="15">
        <f>IF(47&lt;=$G48, PY48-QB48, "")</f>
        <v/>
      </c>
      <c r="QD48" s="15">
        <f>IF(47&lt;=$G48, ROUND(PV48*$Q48, 2), "")</f>
        <v/>
      </c>
      <c r="QE48" s="15">
        <f>IF(47&lt;=$G48, PV48+QD48, "")</f>
        <v/>
      </c>
      <c r="QF48" s="15">
        <f>IF(47&lt;=$G48, PZ48+QD48, "")</f>
        <v/>
      </c>
      <c r="QG48" s="15">
        <f>IF(47&lt;=$G48, ($G48-47)*$N48, "")</f>
        <v/>
      </c>
      <c r="QH48" s="15">
        <f>IF(48&lt;=$G48, QC48, "")</f>
        <v/>
      </c>
      <c r="QI48" s="15">
        <f>IF(48&lt;=$G48, ROUND(QH48*$Q48, 2), "")</f>
        <v/>
      </c>
      <c r="QJ48" s="15">
        <f>IF(48&lt;=$G48, $N48, "")</f>
        <v/>
      </c>
      <c r="QK48" s="15">
        <f>IF(48&lt;=$G48, QJ48-QI48, "")</f>
        <v/>
      </c>
      <c r="QL48" s="15">
        <f>IF(48&lt;=$G48, QH48-QK48, "")</f>
        <v/>
      </c>
      <c r="QM48" s="15">
        <f>IF(48&lt;=$G48, ROUND(QE48*$Q48, 2), "")</f>
        <v/>
      </c>
      <c r="QN48" s="15">
        <f>IF(48&lt;=$G48, QE48+QM48, "")</f>
        <v/>
      </c>
      <c r="QO48" s="15">
        <f>IF(48&lt;=$G48, QI48+QM48, "")</f>
        <v/>
      </c>
      <c r="QP48" s="15">
        <f>IF(48&lt;=$G48, ($G48-48)*$N48, "")</f>
        <v/>
      </c>
    </row>
    <row r="49">
      <c r="A49" s="6" t="inlineStr">
        <is>
          <t>0585-0002</t>
        </is>
      </c>
      <c r="B49" s="7" t="inlineStr">
        <is>
          <t>Julio Alberto Ramos de la Mora</t>
        </is>
      </c>
      <c r="C49" s="7" t="inlineStr">
        <is>
          <t>Ram 1500 Limited</t>
        </is>
      </c>
      <c r="D49" s="6" t="inlineStr">
        <is>
          <t>ACTIVO</t>
        </is>
      </c>
      <c r="E49" s="6" t="inlineStr">
        <is>
          <t>2025-01-08</t>
        </is>
      </c>
      <c r="F49" s="6" t="inlineStr">
        <is>
          <t>2028-01-08</t>
        </is>
      </c>
      <c r="G49" s="8" t="n">
        <v>36</v>
      </c>
      <c r="H49" s="9" t="n">
        <v>1424913.79</v>
      </c>
      <c r="I49" s="10" t="n">
        <v>0.2</v>
      </c>
      <c r="J49" s="9">
        <f>ROUND(H49*I49, 2)</f>
        <v/>
      </c>
      <c r="K49" s="9">
        <f>ROUND(H49-J49, 2)</f>
        <v/>
      </c>
      <c r="L49" s="10" t="n">
        <v>0.77</v>
      </c>
      <c r="M49" s="9">
        <f>ROUND(H49*L49, 2)</f>
        <v/>
      </c>
      <c r="N49" s="9" t="n">
        <v>46756.44</v>
      </c>
      <c r="O49" s="10" t="n">
        <v>0.3</v>
      </c>
      <c r="P49" s="9">
        <f>ROUND(H49*O49, 2)</f>
        <v/>
      </c>
      <c r="Q49" s="11" t="n">
        <v>0.0314166</v>
      </c>
      <c r="R49" s="11">
        <f>RATE(G49, -N49, K49, -P49)</f>
        <v/>
      </c>
      <c r="S49" s="11">
        <f>ROUND(Q49*12, 8)</f>
        <v/>
      </c>
      <c r="T49" s="11">
        <f>ROUND(((1+Q49)^12)-1, 8)</f>
        <v/>
      </c>
      <c r="U49" s="9">
        <f>ROUND(PV(Q49, G49, 0, -P49), 2)</f>
        <v/>
      </c>
      <c r="V49" s="9">
        <f>SUMIF($AA$4:$QP$4, "Interes_Leasing", AA49:QP49)</f>
        <v/>
      </c>
      <c r="W49" s="9">
        <f>SUMIF($AA$4:$QP$4, "Interes_Residual", AA49:QP49)</f>
        <v/>
      </c>
      <c r="X49" s="9">
        <f>ROUND(V49+W49, 2)</f>
        <v/>
      </c>
      <c r="Y49" s="9">
        <f>ROUND((N49*G49+P49+M49)-K49, 2)</f>
        <v/>
      </c>
      <c r="Z49" s="10">
        <f>ROUND(Y49/K49, 4)</f>
        <v/>
      </c>
      <c r="AA49" s="9">
        <f>IF(1&lt;=$G49, $K49, "")</f>
        <v/>
      </c>
      <c r="AB49" s="9">
        <f>IF(1&lt;=$G49, ROUND(AA49*$Q49, 2), "")</f>
        <v/>
      </c>
      <c r="AC49" s="9">
        <f>IF(1&lt;=$G49, $N49, "")</f>
        <v/>
      </c>
      <c r="AD49" s="9">
        <f>IF(1&lt;=$G49, AC49-AB49, "")</f>
        <v/>
      </c>
      <c r="AE49" s="9">
        <f>IF(1&lt;=$G49, AA49-AD49, "")</f>
        <v/>
      </c>
      <c r="AF49" s="9">
        <f>IF(1&lt;=$G49, ROUND($U49*$Q49, 2), "")</f>
        <v/>
      </c>
      <c r="AG49" s="9">
        <f>IF(1&lt;=$G49, $U49+AF49, "")</f>
        <v/>
      </c>
      <c r="AH49" s="9">
        <f>IF(1&lt;=$G49, AB49+AF49, "")</f>
        <v/>
      </c>
      <c r="AI49" s="9">
        <f>IF(1&lt;=$G49, ($G49-1)*$N49, "")</f>
        <v/>
      </c>
      <c r="AJ49" s="9">
        <f>IF(2&lt;=$G49, AE49, "")</f>
        <v/>
      </c>
      <c r="AK49" s="9">
        <f>IF(2&lt;=$G49, ROUND(AJ49*$Q49, 2), "")</f>
        <v/>
      </c>
      <c r="AL49" s="9">
        <f>IF(2&lt;=$G49, $N49, "")</f>
        <v/>
      </c>
      <c r="AM49" s="9">
        <f>IF(2&lt;=$G49, AL49-AK49, "")</f>
        <v/>
      </c>
      <c r="AN49" s="9">
        <f>IF(2&lt;=$G49, AJ49-AM49, "")</f>
        <v/>
      </c>
      <c r="AO49" s="9">
        <f>IF(2&lt;=$G49, ROUND(AG49*$Q49, 2), "")</f>
        <v/>
      </c>
      <c r="AP49" s="9">
        <f>IF(2&lt;=$G49, AG49+AO49, "")</f>
        <v/>
      </c>
      <c r="AQ49" s="9">
        <f>IF(2&lt;=$G49, AK49+AO49, "")</f>
        <v/>
      </c>
      <c r="AR49" s="9">
        <f>IF(2&lt;=$G49, ($G49-2)*$N49, "")</f>
        <v/>
      </c>
      <c r="AS49" s="9">
        <f>IF(3&lt;=$G49, AN49, "")</f>
        <v/>
      </c>
      <c r="AT49" s="9">
        <f>IF(3&lt;=$G49, ROUND(AS49*$Q49, 2), "")</f>
        <v/>
      </c>
      <c r="AU49" s="9">
        <f>IF(3&lt;=$G49, $N49, "")</f>
        <v/>
      </c>
      <c r="AV49" s="9">
        <f>IF(3&lt;=$G49, AU49-AT49, "")</f>
        <v/>
      </c>
      <c r="AW49" s="9">
        <f>IF(3&lt;=$G49, AS49-AV49, "")</f>
        <v/>
      </c>
      <c r="AX49" s="9">
        <f>IF(3&lt;=$G49, ROUND(AP49*$Q49, 2), "")</f>
        <v/>
      </c>
      <c r="AY49" s="9">
        <f>IF(3&lt;=$G49, AP49+AX49, "")</f>
        <v/>
      </c>
      <c r="AZ49" s="9">
        <f>IF(3&lt;=$G49, AT49+AX49, "")</f>
        <v/>
      </c>
      <c r="BA49" s="9">
        <f>IF(3&lt;=$G49, ($G49-3)*$N49, "")</f>
        <v/>
      </c>
      <c r="BB49" s="9">
        <f>IF(4&lt;=$G49, AW49, "")</f>
        <v/>
      </c>
      <c r="BC49" s="9">
        <f>IF(4&lt;=$G49, ROUND(BB49*$Q49, 2), "")</f>
        <v/>
      </c>
      <c r="BD49" s="9">
        <f>IF(4&lt;=$G49, $N49, "")</f>
        <v/>
      </c>
      <c r="BE49" s="9">
        <f>IF(4&lt;=$G49, BD49-BC49, "")</f>
        <v/>
      </c>
      <c r="BF49" s="9">
        <f>IF(4&lt;=$G49, BB49-BE49, "")</f>
        <v/>
      </c>
      <c r="BG49" s="9">
        <f>IF(4&lt;=$G49, ROUND(AY49*$Q49, 2), "")</f>
        <v/>
      </c>
      <c r="BH49" s="9">
        <f>IF(4&lt;=$G49, AY49+BG49, "")</f>
        <v/>
      </c>
      <c r="BI49" s="9">
        <f>IF(4&lt;=$G49, BC49+BG49, "")</f>
        <v/>
      </c>
      <c r="BJ49" s="9">
        <f>IF(4&lt;=$G49, ($G49-4)*$N49, "")</f>
        <v/>
      </c>
      <c r="BK49" s="9">
        <f>IF(5&lt;=$G49, BF49, "")</f>
        <v/>
      </c>
      <c r="BL49" s="9">
        <f>IF(5&lt;=$G49, ROUND(BK49*$Q49, 2), "")</f>
        <v/>
      </c>
      <c r="BM49" s="9">
        <f>IF(5&lt;=$G49, $N49, "")</f>
        <v/>
      </c>
      <c r="BN49" s="9">
        <f>IF(5&lt;=$G49, BM49-BL49, "")</f>
        <v/>
      </c>
      <c r="BO49" s="9">
        <f>IF(5&lt;=$G49, BK49-BN49, "")</f>
        <v/>
      </c>
      <c r="BP49" s="9">
        <f>IF(5&lt;=$G49, ROUND(BH49*$Q49, 2), "")</f>
        <v/>
      </c>
      <c r="BQ49" s="9">
        <f>IF(5&lt;=$G49, BH49+BP49, "")</f>
        <v/>
      </c>
      <c r="BR49" s="9">
        <f>IF(5&lt;=$G49, BL49+BP49, "")</f>
        <v/>
      </c>
      <c r="BS49" s="9">
        <f>IF(5&lt;=$G49, ($G49-5)*$N49, "")</f>
        <v/>
      </c>
      <c r="BT49" s="9">
        <f>IF(6&lt;=$G49, BO49, "")</f>
        <v/>
      </c>
      <c r="BU49" s="9">
        <f>IF(6&lt;=$G49, ROUND(BT49*$Q49, 2), "")</f>
        <v/>
      </c>
      <c r="BV49" s="9">
        <f>IF(6&lt;=$G49, $N49, "")</f>
        <v/>
      </c>
      <c r="BW49" s="9">
        <f>IF(6&lt;=$G49, BV49-BU49, "")</f>
        <v/>
      </c>
      <c r="BX49" s="9">
        <f>IF(6&lt;=$G49, BT49-BW49, "")</f>
        <v/>
      </c>
      <c r="BY49" s="9">
        <f>IF(6&lt;=$G49, ROUND(BQ49*$Q49, 2), "")</f>
        <v/>
      </c>
      <c r="BZ49" s="9">
        <f>IF(6&lt;=$G49, BQ49+BY49, "")</f>
        <v/>
      </c>
      <c r="CA49" s="9">
        <f>IF(6&lt;=$G49, BU49+BY49, "")</f>
        <v/>
      </c>
      <c r="CB49" s="9">
        <f>IF(6&lt;=$G49, ($G49-6)*$N49, "")</f>
        <v/>
      </c>
      <c r="CC49" s="9">
        <f>IF(7&lt;=$G49, BX49, "")</f>
        <v/>
      </c>
      <c r="CD49" s="9">
        <f>IF(7&lt;=$G49, ROUND(CC49*$Q49, 2), "")</f>
        <v/>
      </c>
      <c r="CE49" s="9">
        <f>IF(7&lt;=$G49, $N49, "")</f>
        <v/>
      </c>
      <c r="CF49" s="9">
        <f>IF(7&lt;=$G49, CE49-CD49, "")</f>
        <v/>
      </c>
      <c r="CG49" s="9">
        <f>IF(7&lt;=$G49, CC49-CF49, "")</f>
        <v/>
      </c>
      <c r="CH49" s="9">
        <f>IF(7&lt;=$G49, ROUND(BZ49*$Q49, 2), "")</f>
        <v/>
      </c>
      <c r="CI49" s="9">
        <f>IF(7&lt;=$G49, BZ49+CH49, "")</f>
        <v/>
      </c>
      <c r="CJ49" s="9">
        <f>IF(7&lt;=$G49, CD49+CH49, "")</f>
        <v/>
      </c>
      <c r="CK49" s="9">
        <f>IF(7&lt;=$G49, ($G49-7)*$N49, "")</f>
        <v/>
      </c>
      <c r="CL49" s="9">
        <f>IF(8&lt;=$G49, CG49, "")</f>
        <v/>
      </c>
      <c r="CM49" s="9">
        <f>IF(8&lt;=$G49, ROUND(CL49*$Q49, 2), "")</f>
        <v/>
      </c>
      <c r="CN49" s="9">
        <f>IF(8&lt;=$G49, $N49, "")</f>
        <v/>
      </c>
      <c r="CO49" s="9">
        <f>IF(8&lt;=$G49, CN49-CM49, "")</f>
        <v/>
      </c>
      <c r="CP49" s="9">
        <f>IF(8&lt;=$G49, CL49-CO49, "")</f>
        <v/>
      </c>
      <c r="CQ49" s="9">
        <f>IF(8&lt;=$G49, ROUND(CI49*$Q49, 2), "")</f>
        <v/>
      </c>
      <c r="CR49" s="9">
        <f>IF(8&lt;=$G49, CI49+CQ49, "")</f>
        <v/>
      </c>
      <c r="CS49" s="9">
        <f>IF(8&lt;=$G49, CM49+CQ49, "")</f>
        <v/>
      </c>
      <c r="CT49" s="9">
        <f>IF(8&lt;=$G49, ($G49-8)*$N49, "")</f>
        <v/>
      </c>
      <c r="CU49" s="9">
        <f>IF(9&lt;=$G49, CP49, "")</f>
        <v/>
      </c>
      <c r="CV49" s="9">
        <f>IF(9&lt;=$G49, ROUND(CU49*$Q49, 2), "")</f>
        <v/>
      </c>
      <c r="CW49" s="9">
        <f>IF(9&lt;=$G49, $N49, "")</f>
        <v/>
      </c>
      <c r="CX49" s="9">
        <f>IF(9&lt;=$G49, CW49-CV49, "")</f>
        <v/>
      </c>
      <c r="CY49" s="9">
        <f>IF(9&lt;=$G49, CU49-CX49, "")</f>
        <v/>
      </c>
      <c r="CZ49" s="9">
        <f>IF(9&lt;=$G49, ROUND(CR49*$Q49, 2), "")</f>
        <v/>
      </c>
      <c r="DA49" s="9">
        <f>IF(9&lt;=$G49, CR49+CZ49, "")</f>
        <v/>
      </c>
      <c r="DB49" s="9">
        <f>IF(9&lt;=$G49, CV49+CZ49, "")</f>
        <v/>
      </c>
      <c r="DC49" s="9">
        <f>IF(9&lt;=$G49, ($G49-9)*$N49, "")</f>
        <v/>
      </c>
      <c r="DD49" s="9">
        <f>IF(10&lt;=$G49, CY49, "")</f>
        <v/>
      </c>
      <c r="DE49" s="9">
        <f>IF(10&lt;=$G49, ROUND(DD49*$Q49, 2), "")</f>
        <v/>
      </c>
      <c r="DF49" s="9">
        <f>IF(10&lt;=$G49, $N49, "")</f>
        <v/>
      </c>
      <c r="DG49" s="9">
        <f>IF(10&lt;=$G49, DF49-DE49, "")</f>
        <v/>
      </c>
      <c r="DH49" s="9">
        <f>IF(10&lt;=$G49, DD49-DG49, "")</f>
        <v/>
      </c>
      <c r="DI49" s="9">
        <f>IF(10&lt;=$G49, ROUND(DA49*$Q49, 2), "")</f>
        <v/>
      </c>
      <c r="DJ49" s="9">
        <f>IF(10&lt;=$G49, DA49+DI49, "")</f>
        <v/>
      </c>
      <c r="DK49" s="9">
        <f>IF(10&lt;=$G49, DE49+DI49, "")</f>
        <v/>
      </c>
      <c r="DL49" s="9">
        <f>IF(10&lt;=$G49, ($G49-10)*$N49, "")</f>
        <v/>
      </c>
      <c r="DM49" s="9">
        <f>IF(11&lt;=$G49, DH49, "")</f>
        <v/>
      </c>
      <c r="DN49" s="9">
        <f>IF(11&lt;=$G49, ROUND(DM49*$Q49, 2), "")</f>
        <v/>
      </c>
      <c r="DO49" s="9">
        <f>IF(11&lt;=$G49, $N49, "")</f>
        <v/>
      </c>
      <c r="DP49" s="9">
        <f>IF(11&lt;=$G49, DO49-DN49, "")</f>
        <v/>
      </c>
      <c r="DQ49" s="9">
        <f>IF(11&lt;=$G49, DM49-DP49, "")</f>
        <v/>
      </c>
      <c r="DR49" s="9">
        <f>IF(11&lt;=$G49, ROUND(DJ49*$Q49, 2), "")</f>
        <v/>
      </c>
      <c r="DS49" s="9">
        <f>IF(11&lt;=$G49, DJ49+DR49, "")</f>
        <v/>
      </c>
      <c r="DT49" s="9">
        <f>IF(11&lt;=$G49, DN49+DR49, "")</f>
        <v/>
      </c>
      <c r="DU49" s="9">
        <f>IF(11&lt;=$G49, ($G49-11)*$N49, "")</f>
        <v/>
      </c>
      <c r="DV49" s="9">
        <f>IF(12&lt;=$G49, DQ49, "")</f>
        <v/>
      </c>
      <c r="DW49" s="9">
        <f>IF(12&lt;=$G49, ROUND(DV49*$Q49, 2), "")</f>
        <v/>
      </c>
      <c r="DX49" s="9">
        <f>IF(12&lt;=$G49, $N49, "")</f>
        <v/>
      </c>
      <c r="DY49" s="9">
        <f>IF(12&lt;=$G49, DX49-DW49, "")</f>
        <v/>
      </c>
      <c r="DZ49" s="9">
        <f>IF(12&lt;=$G49, DV49-DY49, "")</f>
        <v/>
      </c>
      <c r="EA49" s="9">
        <f>IF(12&lt;=$G49, ROUND(DS49*$Q49, 2), "")</f>
        <v/>
      </c>
      <c r="EB49" s="9">
        <f>IF(12&lt;=$G49, DS49+EA49, "")</f>
        <v/>
      </c>
      <c r="EC49" s="9">
        <f>IF(12&lt;=$G49, DW49+EA49, "")</f>
        <v/>
      </c>
      <c r="ED49" s="9">
        <f>IF(12&lt;=$G49, ($G49-12)*$N49, "")</f>
        <v/>
      </c>
      <c r="EE49" s="9">
        <f>IF(13&lt;=$G49, DZ49, "")</f>
        <v/>
      </c>
      <c r="EF49" s="9">
        <f>IF(13&lt;=$G49, ROUND(EE49*$Q49, 2), "")</f>
        <v/>
      </c>
      <c r="EG49" s="9">
        <f>IF(13&lt;=$G49, $N49, "")</f>
        <v/>
      </c>
      <c r="EH49" s="9">
        <f>IF(13&lt;=$G49, EG49-EF49, "")</f>
        <v/>
      </c>
      <c r="EI49" s="9">
        <f>IF(13&lt;=$G49, EE49-EH49, "")</f>
        <v/>
      </c>
      <c r="EJ49" s="9">
        <f>IF(13&lt;=$G49, ROUND(EB49*$Q49, 2), "")</f>
        <v/>
      </c>
      <c r="EK49" s="9">
        <f>IF(13&lt;=$G49, EB49+EJ49, "")</f>
        <v/>
      </c>
      <c r="EL49" s="9">
        <f>IF(13&lt;=$G49, EF49+EJ49, "")</f>
        <v/>
      </c>
      <c r="EM49" s="9">
        <f>IF(13&lt;=$G49, ($G49-13)*$N49, "")</f>
        <v/>
      </c>
      <c r="EN49" s="9">
        <f>IF(14&lt;=$G49, EI49, "")</f>
        <v/>
      </c>
      <c r="EO49" s="9">
        <f>IF(14&lt;=$G49, ROUND(EN49*$Q49, 2), "")</f>
        <v/>
      </c>
      <c r="EP49" s="9">
        <f>IF(14&lt;=$G49, $N49, "")</f>
        <v/>
      </c>
      <c r="EQ49" s="9">
        <f>IF(14&lt;=$G49, EP49-EO49, "")</f>
        <v/>
      </c>
      <c r="ER49" s="9">
        <f>IF(14&lt;=$G49, EN49-EQ49, "")</f>
        <v/>
      </c>
      <c r="ES49" s="9">
        <f>IF(14&lt;=$G49, ROUND(EK49*$Q49, 2), "")</f>
        <v/>
      </c>
      <c r="ET49" s="9">
        <f>IF(14&lt;=$G49, EK49+ES49, "")</f>
        <v/>
      </c>
      <c r="EU49" s="9">
        <f>IF(14&lt;=$G49, EO49+ES49, "")</f>
        <v/>
      </c>
      <c r="EV49" s="9">
        <f>IF(14&lt;=$G49, ($G49-14)*$N49, "")</f>
        <v/>
      </c>
      <c r="EW49" s="9">
        <f>IF(15&lt;=$G49, ER49, "")</f>
        <v/>
      </c>
      <c r="EX49" s="9">
        <f>IF(15&lt;=$G49, ROUND(EW49*$Q49, 2), "")</f>
        <v/>
      </c>
      <c r="EY49" s="9">
        <f>IF(15&lt;=$G49, $N49, "")</f>
        <v/>
      </c>
      <c r="EZ49" s="9">
        <f>IF(15&lt;=$G49, EY49-EX49, "")</f>
        <v/>
      </c>
      <c r="FA49" s="9">
        <f>IF(15&lt;=$G49, EW49-EZ49, "")</f>
        <v/>
      </c>
      <c r="FB49" s="9">
        <f>IF(15&lt;=$G49, ROUND(ET49*$Q49, 2), "")</f>
        <v/>
      </c>
      <c r="FC49" s="9">
        <f>IF(15&lt;=$G49, ET49+FB49, "")</f>
        <v/>
      </c>
      <c r="FD49" s="9">
        <f>IF(15&lt;=$G49, EX49+FB49, "")</f>
        <v/>
      </c>
      <c r="FE49" s="9">
        <f>IF(15&lt;=$G49, ($G49-15)*$N49, "")</f>
        <v/>
      </c>
      <c r="FF49" s="9">
        <f>IF(16&lt;=$G49, FA49, "")</f>
        <v/>
      </c>
      <c r="FG49" s="9">
        <f>IF(16&lt;=$G49, ROUND(FF49*$Q49, 2), "")</f>
        <v/>
      </c>
      <c r="FH49" s="9">
        <f>IF(16&lt;=$G49, $N49, "")</f>
        <v/>
      </c>
      <c r="FI49" s="9">
        <f>IF(16&lt;=$G49, FH49-FG49, "")</f>
        <v/>
      </c>
      <c r="FJ49" s="9">
        <f>IF(16&lt;=$G49, FF49-FI49, "")</f>
        <v/>
      </c>
      <c r="FK49" s="9">
        <f>IF(16&lt;=$G49, ROUND(FC49*$Q49, 2), "")</f>
        <v/>
      </c>
      <c r="FL49" s="9">
        <f>IF(16&lt;=$G49, FC49+FK49, "")</f>
        <v/>
      </c>
      <c r="FM49" s="9">
        <f>IF(16&lt;=$G49, FG49+FK49, "")</f>
        <v/>
      </c>
      <c r="FN49" s="9">
        <f>IF(16&lt;=$G49, ($G49-16)*$N49, "")</f>
        <v/>
      </c>
      <c r="FO49" s="9">
        <f>IF(17&lt;=$G49, FJ49, "")</f>
        <v/>
      </c>
      <c r="FP49" s="9">
        <f>IF(17&lt;=$G49, ROUND(FO49*$Q49, 2), "")</f>
        <v/>
      </c>
      <c r="FQ49" s="9">
        <f>IF(17&lt;=$G49, $N49, "")</f>
        <v/>
      </c>
      <c r="FR49" s="9">
        <f>IF(17&lt;=$G49, FQ49-FP49, "")</f>
        <v/>
      </c>
      <c r="FS49" s="9">
        <f>IF(17&lt;=$G49, FO49-FR49, "")</f>
        <v/>
      </c>
      <c r="FT49" s="9">
        <f>IF(17&lt;=$G49, ROUND(FL49*$Q49, 2), "")</f>
        <v/>
      </c>
      <c r="FU49" s="9">
        <f>IF(17&lt;=$G49, FL49+FT49, "")</f>
        <v/>
      </c>
      <c r="FV49" s="9">
        <f>IF(17&lt;=$G49, FP49+FT49, "")</f>
        <v/>
      </c>
      <c r="FW49" s="9">
        <f>IF(17&lt;=$G49, ($G49-17)*$N49, "")</f>
        <v/>
      </c>
      <c r="FX49" s="9">
        <f>IF(18&lt;=$G49, FS49, "")</f>
        <v/>
      </c>
      <c r="FY49" s="9">
        <f>IF(18&lt;=$G49, ROUND(FX49*$Q49, 2), "")</f>
        <v/>
      </c>
      <c r="FZ49" s="9">
        <f>IF(18&lt;=$G49, $N49, "")</f>
        <v/>
      </c>
      <c r="GA49" s="9">
        <f>IF(18&lt;=$G49, FZ49-FY49, "")</f>
        <v/>
      </c>
      <c r="GB49" s="9">
        <f>IF(18&lt;=$G49, FX49-GA49, "")</f>
        <v/>
      </c>
      <c r="GC49" s="9">
        <f>IF(18&lt;=$G49, ROUND(FU49*$Q49, 2), "")</f>
        <v/>
      </c>
      <c r="GD49" s="9">
        <f>IF(18&lt;=$G49, FU49+GC49, "")</f>
        <v/>
      </c>
      <c r="GE49" s="9">
        <f>IF(18&lt;=$G49, FY49+GC49, "")</f>
        <v/>
      </c>
      <c r="GF49" s="9">
        <f>IF(18&lt;=$G49, ($G49-18)*$N49, "")</f>
        <v/>
      </c>
      <c r="GG49" s="9">
        <f>IF(19&lt;=$G49, GB49, "")</f>
        <v/>
      </c>
      <c r="GH49" s="9">
        <f>IF(19&lt;=$G49, ROUND(GG49*$Q49, 2), "")</f>
        <v/>
      </c>
      <c r="GI49" s="9">
        <f>IF(19&lt;=$G49, $N49, "")</f>
        <v/>
      </c>
      <c r="GJ49" s="9">
        <f>IF(19&lt;=$G49, GI49-GH49, "")</f>
        <v/>
      </c>
      <c r="GK49" s="9">
        <f>IF(19&lt;=$G49, GG49-GJ49, "")</f>
        <v/>
      </c>
      <c r="GL49" s="9">
        <f>IF(19&lt;=$G49, ROUND(GD49*$Q49, 2), "")</f>
        <v/>
      </c>
      <c r="GM49" s="9">
        <f>IF(19&lt;=$G49, GD49+GL49, "")</f>
        <v/>
      </c>
      <c r="GN49" s="9">
        <f>IF(19&lt;=$G49, GH49+GL49, "")</f>
        <v/>
      </c>
      <c r="GO49" s="9">
        <f>IF(19&lt;=$G49, ($G49-19)*$N49, "")</f>
        <v/>
      </c>
      <c r="GP49" s="9">
        <f>IF(20&lt;=$G49, GK49, "")</f>
        <v/>
      </c>
      <c r="GQ49" s="9">
        <f>IF(20&lt;=$G49, ROUND(GP49*$Q49, 2), "")</f>
        <v/>
      </c>
      <c r="GR49" s="9">
        <f>IF(20&lt;=$G49, $N49, "")</f>
        <v/>
      </c>
      <c r="GS49" s="9">
        <f>IF(20&lt;=$G49, GR49-GQ49, "")</f>
        <v/>
      </c>
      <c r="GT49" s="9">
        <f>IF(20&lt;=$G49, GP49-GS49, "")</f>
        <v/>
      </c>
      <c r="GU49" s="9">
        <f>IF(20&lt;=$G49, ROUND(GM49*$Q49, 2), "")</f>
        <v/>
      </c>
      <c r="GV49" s="9">
        <f>IF(20&lt;=$G49, GM49+GU49, "")</f>
        <v/>
      </c>
      <c r="GW49" s="9">
        <f>IF(20&lt;=$G49, GQ49+GU49, "")</f>
        <v/>
      </c>
      <c r="GX49" s="9">
        <f>IF(20&lt;=$G49, ($G49-20)*$N49, "")</f>
        <v/>
      </c>
      <c r="GY49" s="9">
        <f>IF(21&lt;=$G49, GT49, "")</f>
        <v/>
      </c>
      <c r="GZ49" s="9">
        <f>IF(21&lt;=$G49, ROUND(GY49*$Q49, 2), "")</f>
        <v/>
      </c>
      <c r="HA49" s="9">
        <f>IF(21&lt;=$G49, $N49, "")</f>
        <v/>
      </c>
      <c r="HB49" s="9">
        <f>IF(21&lt;=$G49, HA49-GZ49, "")</f>
        <v/>
      </c>
      <c r="HC49" s="9">
        <f>IF(21&lt;=$G49, GY49-HB49, "")</f>
        <v/>
      </c>
      <c r="HD49" s="9">
        <f>IF(21&lt;=$G49, ROUND(GV49*$Q49, 2), "")</f>
        <v/>
      </c>
      <c r="HE49" s="9">
        <f>IF(21&lt;=$G49, GV49+HD49, "")</f>
        <v/>
      </c>
      <c r="HF49" s="9">
        <f>IF(21&lt;=$G49, GZ49+HD49, "")</f>
        <v/>
      </c>
      <c r="HG49" s="9">
        <f>IF(21&lt;=$G49, ($G49-21)*$N49, "")</f>
        <v/>
      </c>
      <c r="HH49" s="9">
        <f>IF(22&lt;=$G49, HC49, "")</f>
        <v/>
      </c>
      <c r="HI49" s="9">
        <f>IF(22&lt;=$G49, ROUND(HH49*$Q49, 2), "")</f>
        <v/>
      </c>
      <c r="HJ49" s="9">
        <f>IF(22&lt;=$G49, $N49, "")</f>
        <v/>
      </c>
      <c r="HK49" s="9">
        <f>IF(22&lt;=$G49, HJ49-HI49, "")</f>
        <v/>
      </c>
      <c r="HL49" s="9">
        <f>IF(22&lt;=$G49, HH49-HK49, "")</f>
        <v/>
      </c>
      <c r="HM49" s="9">
        <f>IF(22&lt;=$G49, ROUND(HE49*$Q49, 2), "")</f>
        <v/>
      </c>
      <c r="HN49" s="9">
        <f>IF(22&lt;=$G49, HE49+HM49, "")</f>
        <v/>
      </c>
      <c r="HO49" s="9">
        <f>IF(22&lt;=$G49, HI49+HM49, "")</f>
        <v/>
      </c>
      <c r="HP49" s="9">
        <f>IF(22&lt;=$G49, ($G49-22)*$N49, "")</f>
        <v/>
      </c>
      <c r="HQ49" s="9">
        <f>IF(23&lt;=$G49, HL49, "")</f>
        <v/>
      </c>
      <c r="HR49" s="9">
        <f>IF(23&lt;=$G49, ROUND(HQ49*$Q49, 2), "")</f>
        <v/>
      </c>
      <c r="HS49" s="9">
        <f>IF(23&lt;=$G49, $N49, "")</f>
        <v/>
      </c>
      <c r="HT49" s="9">
        <f>IF(23&lt;=$G49, HS49-HR49, "")</f>
        <v/>
      </c>
      <c r="HU49" s="9">
        <f>IF(23&lt;=$G49, HQ49-HT49, "")</f>
        <v/>
      </c>
      <c r="HV49" s="9">
        <f>IF(23&lt;=$G49, ROUND(HN49*$Q49, 2), "")</f>
        <v/>
      </c>
      <c r="HW49" s="9">
        <f>IF(23&lt;=$G49, HN49+HV49, "")</f>
        <v/>
      </c>
      <c r="HX49" s="9">
        <f>IF(23&lt;=$G49, HR49+HV49, "")</f>
        <v/>
      </c>
      <c r="HY49" s="9">
        <f>IF(23&lt;=$G49, ($G49-23)*$N49, "")</f>
        <v/>
      </c>
      <c r="HZ49" s="9">
        <f>IF(24&lt;=$G49, HU49, "")</f>
        <v/>
      </c>
      <c r="IA49" s="9">
        <f>IF(24&lt;=$G49, ROUND(HZ49*$Q49, 2), "")</f>
        <v/>
      </c>
      <c r="IB49" s="9">
        <f>IF(24&lt;=$G49, $N49, "")</f>
        <v/>
      </c>
      <c r="IC49" s="9">
        <f>IF(24&lt;=$G49, IB49-IA49, "")</f>
        <v/>
      </c>
      <c r="ID49" s="9">
        <f>IF(24&lt;=$G49, HZ49-IC49, "")</f>
        <v/>
      </c>
      <c r="IE49" s="9">
        <f>IF(24&lt;=$G49, ROUND(HW49*$Q49, 2), "")</f>
        <v/>
      </c>
      <c r="IF49" s="9">
        <f>IF(24&lt;=$G49, HW49+IE49, "")</f>
        <v/>
      </c>
      <c r="IG49" s="9">
        <f>IF(24&lt;=$G49, IA49+IE49, "")</f>
        <v/>
      </c>
      <c r="IH49" s="9">
        <f>IF(24&lt;=$G49, ($G49-24)*$N49, "")</f>
        <v/>
      </c>
      <c r="II49" s="9">
        <f>IF(25&lt;=$G49, ID49, "")</f>
        <v/>
      </c>
      <c r="IJ49" s="9">
        <f>IF(25&lt;=$G49, ROUND(II49*$Q49, 2), "")</f>
        <v/>
      </c>
      <c r="IK49" s="9">
        <f>IF(25&lt;=$G49, $N49, "")</f>
        <v/>
      </c>
      <c r="IL49" s="9">
        <f>IF(25&lt;=$G49, IK49-IJ49, "")</f>
        <v/>
      </c>
      <c r="IM49" s="9">
        <f>IF(25&lt;=$G49, II49-IL49, "")</f>
        <v/>
      </c>
      <c r="IN49" s="9">
        <f>IF(25&lt;=$G49, ROUND(IF49*$Q49, 2), "")</f>
        <v/>
      </c>
      <c r="IO49" s="9">
        <f>IF(25&lt;=$G49, IF49+IN49, "")</f>
        <v/>
      </c>
      <c r="IP49" s="9">
        <f>IF(25&lt;=$G49, IJ49+IN49, "")</f>
        <v/>
      </c>
      <c r="IQ49" s="9">
        <f>IF(25&lt;=$G49, ($G49-25)*$N49, "")</f>
        <v/>
      </c>
      <c r="IR49" s="9">
        <f>IF(26&lt;=$G49, IM49, "")</f>
        <v/>
      </c>
      <c r="IS49" s="9">
        <f>IF(26&lt;=$G49, ROUND(IR49*$Q49, 2), "")</f>
        <v/>
      </c>
      <c r="IT49" s="9">
        <f>IF(26&lt;=$G49, $N49, "")</f>
        <v/>
      </c>
      <c r="IU49" s="9">
        <f>IF(26&lt;=$G49, IT49-IS49, "")</f>
        <v/>
      </c>
      <c r="IV49" s="9">
        <f>IF(26&lt;=$G49, IR49-IU49, "")</f>
        <v/>
      </c>
      <c r="IW49" s="9">
        <f>IF(26&lt;=$G49, ROUND(IO49*$Q49, 2), "")</f>
        <v/>
      </c>
      <c r="IX49" s="9">
        <f>IF(26&lt;=$G49, IO49+IW49, "")</f>
        <v/>
      </c>
      <c r="IY49" s="9">
        <f>IF(26&lt;=$G49, IS49+IW49, "")</f>
        <v/>
      </c>
      <c r="IZ49" s="9">
        <f>IF(26&lt;=$G49, ($G49-26)*$N49, "")</f>
        <v/>
      </c>
      <c r="JA49" s="9">
        <f>IF(27&lt;=$G49, IV49, "")</f>
        <v/>
      </c>
      <c r="JB49" s="9">
        <f>IF(27&lt;=$G49, ROUND(JA49*$Q49, 2), "")</f>
        <v/>
      </c>
      <c r="JC49" s="9">
        <f>IF(27&lt;=$G49, $N49, "")</f>
        <v/>
      </c>
      <c r="JD49" s="9">
        <f>IF(27&lt;=$G49, JC49-JB49, "")</f>
        <v/>
      </c>
      <c r="JE49" s="9">
        <f>IF(27&lt;=$G49, JA49-JD49, "")</f>
        <v/>
      </c>
      <c r="JF49" s="9">
        <f>IF(27&lt;=$G49, ROUND(IX49*$Q49, 2), "")</f>
        <v/>
      </c>
      <c r="JG49" s="9">
        <f>IF(27&lt;=$G49, IX49+JF49, "")</f>
        <v/>
      </c>
      <c r="JH49" s="9">
        <f>IF(27&lt;=$G49, JB49+JF49, "")</f>
        <v/>
      </c>
      <c r="JI49" s="9">
        <f>IF(27&lt;=$G49, ($G49-27)*$N49, "")</f>
        <v/>
      </c>
      <c r="JJ49" s="9">
        <f>IF(28&lt;=$G49, JE49, "")</f>
        <v/>
      </c>
      <c r="JK49" s="9">
        <f>IF(28&lt;=$G49, ROUND(JJ49*$Q49, 2), "")</f>
        <v/>
      </c>
      <c r="JL49" s="9">
        <f>IF(28&lt;=$G49, $N49, "")</f>
        <v/>
      </c>
      <c r="JM49" s="9">
        <f>IF(28&lt;=$G49, JL49-JK49, "")</f>
        <v/>
      </c>
      <c r="JN49" s="9">
        <f>IF(28&lt;=$G49, JJ49-JM49, "")</f>
        <v/>
      </c>
      <c r="JO49" s="9">
        <f>IF(28&lt;=$G49, ROUND(JG49*$Q49, 2), "")</f>
        <v/>
      </c>
      <c r="JP49" s="9">
        <f>IF(28&lt;=$G49, JG49+JO49, "")</f>
        <v/>
      </c>
      <c r="JQ49" s="9">
        <f>IF(28&lt;=$G49, JK49+JO49, "")</f>
        <v/>
      </c>
      <c r="JR49" s="9">
        <f>IF(28&lt;=$G49, ($G49-28)*$N49, "")</f>
        <v/>
      </c>
      <c r="JS49" s="9">
        <f>IF(29&lt;=$G49, JN49, "")</f>
        <v/>
      </c>
      <c r="JT49" s="9">
        <f>IF(29&lt;=$G49, ROUND(JS49*$Q49, 2), "")</f>
        <v/>
      </c>
      <c r="JU49" s="9">
        <f>IF(29&lt;=$G49, $N49, "")</f>
        <v/>
      </c>
      <c r="JV49" s="9">
        <f>IF(29&lt;=$G49, JU49-JT49, "")</f>
        <v/>
      </c>
      <c r="JW49" s="9">
        <f>IF(29&lt;=$G49, JS49-JV49, "")</f>
        <v/>
      </c>
      <c r="JX49" s="9">
        <f>IF(29&lt;=$G49, ROUND(JP49*$Q49, 2), "")</f>
        <v/>
      </c>
      <c r="JY49" s="9">
        <f>IF(29&lt;=$G49, JP49+JX49, "")</f>
        <v/>
      </c>
      <c r="JZ49" s="9">
        <f>IF(29&lt;=$G49, JT49+JX49, "")</f>
        <v/>
      </c>
      <c r="KA49" s="9">
        <f>IF(29&lt;=$G49, ($G49-29)*$N49, "")</f>
        <v/>
      </c>
      <c r="KB49" s="9">
        <f>IF(30&lt;=$G49, JW49, "")</f>
        <v/>
      </c>
      <c r="KC49" s="9">
        <f>IF(30&lt;=$G49, ROUND(KB49*$Q49, 2), "")</f>
        <v/>
      </c>
      <c r="KD49" s="9">
        <f>IF(30&lt;=$G49, $N49, "")</f>
        <v/>
      </c>
      <c r="KE49" s="9">
        <f>IF(30&lt;=$G49, KD49-KC49, "")</f>
        <v/>
      </c>
      <c r="KF49" s="9">
        <f>IF(30&lt;=$G49, KB49-KE49, "")</f>
        <v/>
      </c>
      <c r="KG49" s="9">
        <f>IF(30&lt;=$G49, ROUND(JY49*$Q49, 2), "")</f>
        <v/>
      </c>
      <c r="KH49" s="9">
        <f>IF(30&lt;=$G49, JY49+KG49, "")</f>
        <v/>
      </c>
      <c r="KI49" s="9">
        <f>IF(30&lt;=$G49, KC49+KG49, "")</f>
        <v/>
      </c>
      <c r="KJ49" s="9">
        <f>IF(30&lt;=$G49, ($G49-30)*$N49, "")</f>
        <v/>
      </c>
      <c r="KK49" s="9">
        <f>IF(31&lt;=$G49, KF49, "")</f>
        <v/>
      </c>
      <c r="KL49" s="9">
        <f>IF(31&lt;=$G49, ROUND(KK49*$Q49, 2), "")</f>
        <v/>
      </c>
      <c r="KM49" s="9">
        <f>IF(31&lt;=$G49, $N49, "")</f>
        <v/>
      </c>
      <c r="KN49" s="9">
        <f>IF(31&lt;=$G49, KM49-KL49, "")</f>
        <v/>
      </c>
      <c r="KO49" s="9">
        <f>IF(31&lt;=$G49, KK49-KN49, "")</f>
        <v/>
      </c>
      <c r="KP49" s="9">
        <f>IF(31&lt;=$G49, ROUND(KH49*$Q49, 2), "")</f>
        <v/>
      </c>
      <c r="KQ49" s="9">
        <f>IF(31&lt;=$G49, KH49+KP49, "")</f>
        <v/>
      </c>
      <c r="KR49" s="9">
        <f>IF(31&lt;=$G49, KL49+KP49, "")</f>
        <v/>
      </c>
      <c r="KS49" s="9">
        <f>IF(31&lt;=$G49, ($G49-31)*$N49, "")</f>
        <v/>
      </c>
      <c r="KT49" s="9">
        <f>IF(32&lt;=$G49, KO49, "")</f>
        <v/>
      </c>
      <c r="KU49" s="9">
        <f>IF(32&lt;=$G49, ROUND(KT49*$Q49, 2), "")</f>
        <v/>
      </c>
      <c r="KV49" s="9">
        <f>IF(32&lt;=$G49, $N49, "")</f>
        <v/>
      </c>
      <c r="KW49" s="9">
        <f>IF(32&lt;=$G49, KV49-KU49, "")</f>
        <v/>
      </c>
      <c r="KX49" s="9">
        <f>IF(32&lt;=$G49, KT49-KW49, "")</f>
        <v/>
      </c>
      <c r="KY49" s="9">
        <f>IF(32&lt;=$G49, ROUND(KQ49*$Q49, 2), "")</f>
        <v/>
      </c>
      <c r="KZ49" s="9">
        <f>IF(32&lt;=$G49, KQ49+KY49, "")</f>
        <v/>
      </c>
      <c r="LA49" s="9">
        <f>IF(32&lt;=$G49, KU49+KY49, "")</f>
        <v/>
      </c>
      <c r="LB49" s="9">
        <f>IF(32&lt;=$G49, ($G49-32)*$N49, "")</f>
        <v/>
      </c>
      <c r="LC49" s="9">
        <f>IF(33&lt;=$G49, KX49, "")</f>
        <v/>
      </c>
      <c r="LD49" s="9">
        <f>IF(33&lt;=$G49, ROUND(LC49*$Q49, 2), "")</f>
        <v/>
      </c>
      <c r="LE49" s="9">
        <f>IF(33&lt;=$G49, $N49, "")</f>
        <v/>
      </c>
      <c r="LF49" s="9">
        <f>IF(33&lt;=$G49, LE49-LD49, "")</f>
        <v/>
      </c>
      <c r="LG49" s="9">
        <f>IF(33&lt;=$G49, LC49-LF49, "")</f>
        <v/>
      </c>
      <c r="LH49" s="9">
        <f>IF(33&lt;=$G49, ROUND(KZ49*$Q49, 2), "")</f>
        <v/>
      </c>
      <c r="LI49" s="9">
        <f>IF(33&lt;=$G49, KZ49+LH49, "")</f>
        <v/>
      </c>
      <c r="LJ49" s="9">
        <f>IF(33&lt;=$G49, LD49+LH49, "")</f>
        <v/>
      </c>
      <c r="LK49" s="9">
        <f>IF(33&lt;=$G49, ($G49-33)*$N49, "")</f>
        <v/>
      </c>
      <c r="LL49" s="9">
        <f>IF(34&lt;=$G49, LG49, "")</f>
        <v/>
      </c>
      <c r="LM49" s="9">
        <f>IF(34&lt;=$G49, ROUND(LL49*$Q49, 2), "")</f>
        <v/>
      </c>
      <c r="LN49" s="9">
        <f>IF(34&lt;=$G49, $N49, "")</f>
        <v/>
      </c>
      <c r="LO49" s="9">
        <f>IF(34&lt;=$G49, LN49-LM49, "")</f>
        <v/>
      </c>
      <c r="LP49" s="9">
        <f>IF(34&lt;=$G49, LL49-LO49, "")</f>
        <v/>
      </c>
      <c r="LQ49" s="9">
        <f>IF(34&lt;=$G49, ROUND(LI49*$Q49, 2), "")</f>
        <v/>
      </c>
      <c r="LR49" s="9">
        <f>IF(34&lt;=$G49, LI49+LQ49, "")</f>
        <v/>
      </c>
      <c r="LS49" s="9">
        <f>IF(34&lt;=$G49, LM49+LQ49, "")</f>
        <v/>
      </c>
      <c r="LT49" s="9">
        <f>IF(34&lt;=$G49, ($G49-34)*$N49, "")</f>
        <v/>
      </c>
      <c r="LU49" s="9">
        <f>IF(35&lt;=$G49, LP49, "")</f>
        <v/>
      </c>
      <c r="LV49" s="9">
        <f>IF(35&lt;=$G49, ROUND(LU49*$Q49, 2), "")</f>
        <v/>
      </c>
      <c r="LW49" s="9">
        <f>IF(35&lt;=$G49, $N49, "")</f>
        <v/>
      </c>
      <c r="LX49" s="9">
        <f>IF(35&lt;=$G49, LW49-LV49, "")</f>
        <v/>
      </c>
      <c r="LY49" s="9">
        <f>IF(35&lt;=$G49, LU49-LX49, "")</f>
        <v/>
      </c>
      <c r="LZ49" s="9">
        <f>IF(35&lt;=$G49, ROUND(LR49*$Q49, 2), "")</f>
        <v/>
      </c>
      <c r="MA49" s="9">
        <f>IF(35&lt;=$G49, LR49+LZ49, "")</f>
        <v/>
      </c>
      <c r="MB49" s="9">
        <f>IF(35&lt;=$G49, LV49+LZ49, "")</f>
        <v/>
      </c>
      <c r="MC49" s="9">
        <f>IF(35&lt;=$G49, ($G49-35)*$N49, "")</f>
        <v/>
      </c>
      <c r="MD49" s="9">
        <f>IF(36&lt;=$G49, LY49, "")</f>
        <v/>
      </c>
      <c r="ME49" s="9">
        <f>IF(36&lt;=$G49, ROUND(MD49*$Q49, 2), "")</f>
        <v/>
      </c>
      <c r="MF49" s="9">
        <f>IF(36&lt;=$G49, $N49, "")</f>
        <v/>
      </c>
      <c r="MG49" s="9">
        <f>IF(36&lt;=$G49, MF49-ME49, "")</f>
        <v/>
      </c>
      <c r="MH49" s="9">
        <f>IF(36&lt;=$G49, MD49-MG49, "")</f>
        <v/>
      </c>
      <c r="MI49" s="9">
        <f>IF(36&lt;=$G49, ROUND(MA49*$Q49, 2), "")</f>
        <v/>
      </c>
      <c r="MJ49" s="9">
        <f>IF(36&lt;=$G49, MA49+MI49, "")</f>
        <v/>
      </c>
      <c r="MK49" s="9">
        <f>IF(36&lt;=$G49, ME49+MI49, "")</f>
        <v/>
      </c>
      <c r="ML49" s="9">
        <f>IF(36&lt;=$G49, ($G49-36)*$N49, "")</f>
        <v/>
      </c>
      <c r="MM49" s="9">
        <f>IF(37&lt;=$G49, MH49, "")</f>
        <v/>
      </c>
      <c r="MN49" s="9">
        <f>IF(37&lt;=$G49, ROUND(MM49*$Q49, 2), "")</f>
        <v/>
      </c>
      <c r="MO49" s="9">
        <f>IF(37&lt;=$G49, $N49, "")</f>
        <v/>
      </c>
      <c r="MP49" s="9">
        <f>IF(37&lt;=$G49, MO49-MN49, "")</f>
        <v/>
      </c>
      <c r="MQ49" s="9">
        <f>IF(37&lt;=$G49, MM49-MP49, "")</f>
        <v/>
      </c>
      <c r="MR49" s="9">
        <f>IF(37&lt;=$G49, ROUND(MJ49*$Q49, 2), "")</f>
        <v/>
      </c>
      <c r="MS49" s="9">
        <f>IF(37&lt;=$G49, MJ49+MR49, "")</f>
        <v/>
      </c>
      <c r="MT49" s="9">
        <f>IF(37&lt;=$G49, MN49+MR49, "")</f>
        <v/>
      </c>
      <c r="MU49" s="9">
        <f>IF(37&lt;=$G49, ($G49-37)*$N49, "")</f>
        <v/>
      </c>
      <c r="MV49" s="9">
        <f>IF(38&lt;=$G49, MQ49, "")</f>
        <v/>
      </c>
      <c r="MW49" s="9">
        <f>IF(38&lt;=$G49, ROUND(MV49*$Q49, 2), "")</f>
        <v/>
      </c>
      <c r="MX49" s="9">
        <f>IF(38&lt;=$G49, $N49, "")</f>
        <v/>
      </c>
      <c r="MY49" s="9">
        <f>IF(38&lt;=$G49, MX49-MW49, "")</f>
        <v/>
      </c>
      <c r="MZ49" s="9">
        <f>IF(38&lt;=$G49, MV49-MY49, "")</f>
        <v/>
      </c>
      <c r="NA49" s="9">
        <f>IF(38&lt;=$G49, ROUND(MS49*$Q49, 2), "")</f>
        <v/>
      </c>
      <c r="NB49" s="9">
        <f>IF(38&lt;=$G49, MS49+NA49, "")</f>
        <v/>
      </c>
      <c r="NC49" s="9">
        <f>IF(38&lt;=$G49, MW49+NA49, "")</f>
        <v/>
      </c>
      <c r="ND49" s="9">
        <f>IF(38&lt;=$G49, ($G49-38)*$N49, "")</f>
        <v/>
      </c>
      <c r="NE49" s="9">
        <f>IF(39&lt;=$G49, MZ49, "")</f>
        <v/>
      </c>
      <c r="NF49" s="9">
        <f>IF(39&lt;=$G49, ROUND(NE49*$Q49, 2), "")</f>
        <v/>
      </c>
      <c r="NG49" s="9">
        <f>IF(39&lt;=$G49, $N49, "")</f>
        <v/>
      </c>
      <c r="NH49" s="9">
        <f>IF(39&lt;=$G49, NG49-NF49, "")</f>
        <v/>
      </c>
      <c r="NI49" s="9">
        <f>IF(39&lt;=$G49, NE49-NH49, "")</f>
        <v/>
      </c>
      <c r="NJ49" s="9">
        <f>IF(39&lt;=$G49, ROUND(NB49*$Q49, 2), "")</f>
        <v/>
      </c>
      <c r="NK49" s="9">
        <f>IF(39&lt;=$G49, NB49+NJ49, "")</f>
        <v/>
      </c>
      <c r="NL49" s="9">
        <f>IF(39&lt;=$G49, NF49+NJ49, "")</f>
        <v/>
      </c>
      <c r="NM49" s="9">
        <f>IF(39&lt;=$G49, ($G49-39)*$N49, "")</f>
        <v/>
      </c>
      <c r="NN49" s="9">
        <f>IF(40&lt;=$G49, NI49, "")</f>
        <v/>
      </c>
      <c r="NO49" s="9">
        <f>IF(40&lt;=$G49, ROUND(NN49*$Q49, 2), "")</f>
        <v/>
      </c>
      <c r="NP49" s="9">
        <f>IF(40&lt;=$G49, $N49, "")</f>
        <v/>
      </c>
      <c r="NQ49" s="9">
        <f>IF(40&lt;=$G49, NP49-NO49, "")</f>
        <v/>
      </c>
      <c r="NR49" s="9">
        <f>IF(40&lt;=$G49, NN49-NQ49, "")</f>
        <v/>
      </c>
      <c r="NS49" s="9">
        <f>IF(40&lt;=$G49, ROUND(NK49*$Q49, 2), "")</f>
        <v/>
      </c>
      <c r="NT49" s="9">
        <f>IF(40&lt;=$G49, NK49+NS49, "")</f>
        <v/>
      </c>
      <c r="NU49" s="9">
        <f>IF(40&lt;=$G49, NO49+NS49, "")</f>
        <v/>
      </c>
      <c r="NV49" s="9">
        <f>IF(40&lt;=$G49, ($G49-40)*$N49, "")</f>
        <v/>
      </c>
      <c r="NW49" s="9">
        <f>IF(41&lt;=$G49, NR49, "")</f>
        <v/>
      </c>
      <c r="NX49" s="9">
        <f>IF(41&lt;=$G49, ROUND(NW49*$Q49, 2), "")</f>
        <v/>
      </c>
      <c r="NY49" s="9">
        <f>IF(41&lt;=$G49, $N49, "")</f>
        <v/>
      </c>
      <c r="NZ49" s="9">
        <f>IF(41&lt;=$G49, NY49-NX49, "")</f>
        <v/>
      </c>
      <c r="OA49" s="9">
        <f>IF(41&lt;=$G49, NW49-NZ49, "")</f>
        <v/>
      </c>
      <c r="OB49" s="9">
        <f>IF(41&lt;=$G49, ROUND(NT49*$Q49, 2), "")</f>
        <v/>
      </c>
      <c r="OC49" s="9">
        <f>IF(41&lt;=$G49, NT49+OB49, "")</f>
        <v/>
      </c>
      <c r="OD49" s="9">
        <f>IF(41&lt;=$G49, NX49+OB49, "")</f>
        <v/>
      </c>
      <c r="OE49" s="9">
        <f>IF(41&lt;=$G49, ($G49-41)*$N49, "")</f>
        <v/>
      </c>
      <c r="OF49" s="9">
        <f>IF(42&lt;=$G49, OA49, "")</f>
        <v/>
      </c>
      <c r="OG49" s="9">
        <f>IF(42&lt;=$G49, ROUND(OF49*$Q49, 2), "")</f>
        <v/>
      </c>
      <c r="OH49" s="9">
        <f>IF(42&lt;=$G49, $N49, "")</f>
        <v/>
      </c>
      <c r="OI49" s="9">
        <f>IF(42&lt;=$G49, OH49-OG49, "")</f>
        <v/>
      </c>
      <c r="OJ49" s="9">
        <f>IF(42&lt;=$G49, OF49-OI49, "")</f>
        <v/>
      </c>
      <c r="OK49" s="9">
        <f>IF(42&lt;=$G49, ROUND(OC49*$Q49, 2), "")</f>
        <v/>
      </c>
      <c r="OL49" s="9">
        <f>IF(42&lt;=$G49, OC49+OK49, "")</f>
        <v/>
      </c>
      <c r="OM49" s="9">
        <f>IF(42&lt;=$G49, OG49+OK49, "")</f>
        <v/>
      </c>
      <c r="ON49" s="9">
        <f>IF(42&lt;=$G49, ($G49-42)*$N49, "")</f>
        <v/>
      </c>
      <c r="OO49" s="9">
        <f>IF(43&lt;=$G49, OJ49, "")</f>
        <v/>
      </c>
      <c r="OP49" s="9">
        <f>IF(43&lt;=$G49, ROUND(OO49*$Q49, 2), "")</f>
        <v/>
      </c>
      <c r="OQ49" s="9">
        <f>IF(43&lt;=$G49, $N49, "")</f>
        <v/>
      </c>
      <c r="OR49" s="9">
        <f>IF(43&lt;=$G49, OQ49-OP49, "")</f>
        <v/>
      </c>
      <c r="OS49" s="9">
        <f>IF(43&lt;=$G49, OO49-OR49, "")</f>
        <v/>
      </c>
      <c r="OT49" s="9">
        <f>IF(43&lt;=$G49, ROUND(OL49*$Q49, 2), "")</f>
        <v/>
      </c>
      <c r="OU49" s="9">
        <f>IF(43&lt;=$G49, OL49+OT49, "")</f>
        <v/>
      </c>
      <c r="OV49" s="9">
        <f>IF(43&lt;=$G49, OP49+OT49, "")</f>
        <v/>
      </c>
      <c r="OW49" s="9">
        <f>IF(43&lt;=$G49, ($G49-43)*$N49, "")</f>
        <v/>
      </c>
      <c r="OX49" s="9">
        <f>IF(44&lt;=$G49, OS49, "")</f>
        <v/>
      </c>
      <c r="OY49" s="9">
        <f>IF(44&lt;=$G49, ROUND(OX49*$Q49, 2), "")</f>
        <v/>
      </c>
      <c r="OZ49" s="9">
        <f>IF(44&lt;=$G49, $N49, "")</f>
        <v/>
      </c>
      <c r="PA49" s="9">
        <f>IF(44&lt;=$G49, OZ49-OY49, "")</f>
        <v/>
      </c>
      <c r="PB49" s="9">
        <f>IF(44&lt;=$G49, OX49-PA49, "")</f>
        <v/>
      </c>
      <c r="PC49" s="9">
        <f>IF(44&lt;=$G49, ROUND(OU49*$Q49, 2), "")</f>
        <v/>
      </c>
      <c r="PD49" s="9">
        <f>IF(44&lt;=$G49, OU49+PC49, "")</f>
        <v/>
      </c>
      <c r="PE49" s="9">
        <f>IF(44&lt;=$G49, OY49+PC49, "")</f>
        <v/>
      </c>
      <c r="PF49" s="9">
        <f>IF(44&lt;=$G49, ($G49-44)*$N49, "")</f>
        <v/>
      </c>
      <c r="PG49" s="9">
        <f>IF(45&lt;=$G49, PB49, "")</f>
        <v/>
      </c>
      <c r="PH49" s="9">
        <f>IF(45&lt;=$G49, ROUND(PG49*$Q49, 2), "")</f>
        <v/>
      </c>
      <c r="PI49" s="9">
        <f>IF(45&lt;=$G49, $N49, "")</f>
        <v/>
      </c>
      <c r="PJ49" s="9">
        <f>IF(45&lt;=$G49, PI49-PH49, "")</f>
        <v/>
      </c>
      <c r="PK49" s="9">
        <f>IF(45&lt;=$G49, PG49-PJ49, "")</f>
        <v/>
      </c>
      <c r="PL49" s="9">
        <f>IF(45&lt;=$G49, ROUND(PD49*$Q49, 2), "")</f>
        <v/>
      </c>
      <c r="PM49" s="9">
        <f>IF(45&lt;=$G49, PD49+PL49, "")</f>
        <v/>
      </c>
      <c r="PN49" s="9">
        <f>IF(45&lt;=$G49, PH49+PL49, "")</f>
        <v/>
      </c>
      <c r="PO49" s="9">
        <f>IF(45&lt;=$G49, ($G49-45)*$N49, "")</f>
        <v/>
      </c>
      <c r="PP49" s="9">
        <f>IF(46&lt;=$G49, PK49, "")</f>
        <v/>
      </c>
      <c r="PQ49" s="9">
        <f>IF(46&lt;=$G49, ROUND(PP49*$Q49, 2), "")</f>
        <v/>
      </c>
      <c r="PR49" s="9">
        <f>IF(46&lt;=$G49, $N49, "")</f>
        <v/>
      </c>
      <c r="PS49" s="9">
        <f>IF(46&lt;=$G49, PR49-PQ49, "")</f>
        <v/>
      </c>
      <c r="PT49" s="9">
        <f>IF(46&lt;=$G49, PP49-PS49, "")</f>
        <v/>
      </c>
      <c r="PU49" s="9">
        <f>IF(46&lt;=$G49, ROUND(PM49*$Q49, 2), "")</f>
        <v/>
      </c>
      <c r="PV49" s="9">
        <f>IF(46&lt;=$G49, PM49+PU49, "")</f>
        <v/>
      </c>
      <c r="PW49" s="9">
        <f>IF(46&lt;=$G49, PQ49+PU49, "")</f>
        <v/>
      </c>
      <c r="PX49" s="9">
        <f>IF(46&lt;=$G49, ($G49-46)*$N49, "")</f>
        <v/>
      </c>
      <c r="PY49" s="9">
        <f>IF(47&lt;=$G49, PT49, "")</f>
        <v/>
      </c>
      <c r="PZ49" s="9">
        <f>IF(47&lt;=$G49, ROUND(PY49*$Q49, 2), "")</f>
        <v/>
      </c>
      <c r="QA49" s="9">
        <f>IF(47&lt;=$G49, $N49, "")</f>
        <v/>
      </c>
      <c r="QB49" s="9">
        <f>IF(47&lt;=$G49, QA49-PZ49, "")</f>
        <v/>
      </c>
      <c r="QC49" s="9">
        <f>IF(47&lt;=$G49, PY49-QB49, "")</f>
        <v/>
      </c>
      <c r="QD49" s="9">
        <f>IF(47&lt;=$G49, ROUND(PV49*$Q49, 2), "")</f>
        <v/>
      </c>
      <c r="QE49" s="9">
        <f>IF(47&lt;=$G49, PV49+QD49, "")</f>
        <v/>
      </c>
      <c r="QF49" s="9">
        <f>IF(47&lt;=$G49, PZ49+QD49, "")</f>
        <v/>
      </c>
      <c r="QG49" s="9">
        <f>IF(47&lt;=$G49, ($G49-47)*$N49, "")</f>
        <v/>
      </c>
      <c r="QH49" s="9">
        <f>IF(48&lt;=$G49, QC49, "")</f>
        <v/>
      </c>
      <c r="QI49" s="9">
        <f>IF(48&lt;=$G49, ROUND(QH49*$Q49, 2), "")</f>
        <v/>
      </c>
      <c r="QJ49" s="9">
        <f>IF(48&lt;=$G49, $N49, "")</f>
        <v/>
      </c>
      <c r="QK49" s="9">
        <f>IF(48&lt;=$G49, QJ49-QI49, "")</f>
        <v/>
      </c>
      <c r="QL49" s="9">
        <f>IF(48&lt;=$G49, QH49-QK49, "")</f>
        <v/>
      </c>
      <c r="QM49" s="9">
        <f>IF(48&lt;=$G49, ROUND(QE49*$Q49, 2), "")</f>
        <v/>
      </c>
      <c r="QN49" s="9">
        <f>IF(48&lt;=$G49, QE49+QM49, "")</f>
        <v/>
      </c>
      <c r="QO49" s="9">
        <f>IF(48&lt;=$G49, QI49+QM49, "")</f>
        <v/>
      </c>
      <c r="QP49" s="9">
        <f>IF(48&lt;=$G49, ($G49-48)*$N49, "")</f>
        <v/>
      </c>
    </row>
    <row r="50">
      <c r="A50" s="12" t="inlineStr">
        <is>
          <t>0585-0003</t>
        </is>
      </c>
      <c r="B50" s="13" t="inlineStr">
        <is>
          <t>Julio Alberto Ramos de la Mora</t>
        </is>
      </c>
      <c r="C50" s="13" t="inlineStr">
        <is>
          <t>Wrangler Rubicon</t>
        </is>
      </c>
      <c r="D50" s="12" t="inlineStr">
        <is>
          <t>ACTIVO</t>
        </is>
      </c>
      <c r="E50" s="12" t="inlineStr">
        <is>
          <t>2025-01-17</t>
        </is>
      </c>
      <c r="F50" s="12" t="inlineStr">
        <is>
          <t>2029-01-17</t>
        </is>
      </c>
      <c r="G50" s="14" t="n">
        <v>48</v>
      </c>
      <c r="H50" s="15" t="n">
        <v>1267586.21</v>
      </c>
      <c r="I50" s="16" t="n">
        <v>0.2</v>
      </c>
      <c r="J50" s="15">
        <f>ROUND(H50*I50, 2)</f>
        <v/>
      </c>
      <c r="K50" s="15">
        <f>ROUND(H50-J50, 2)</f>
        <v/>
      </c>
      <c r="L50" s="16" t="n">
        <v>0.015</v>
      </c>
      <c r="M50" s="15">
        <f>ROUND(H50*L50, 2)</f>
        <v/>
      </c>
      <c r="N50" s="15" t="n">
        <v>37949.41</v>
      </c>
      <c r="O50" s="16" t="n">
        <v>0.3</v>
      </c>
      <c r="P50" s="15">
        <f>ROUND(H50*O50, 2)</f>
        <v/>
      </c>
      <c r="Q50" s="17" t="n">
        <v>0.03172101</v>
      </c>
      <c r="R50" s="17">
        <f>RATE(G50, -N50, K50, -P50)</f>
        <v/>
      </c>
      <c r="S50" s="17">
        <f>ROUND(Q50*12, 8)</f>
        <v/>
      </c>
      <c r="T50" s="17">
        <f>ROUND(((1+Q50)^12)-1, 8)</f>
        <v/>
      </c>
      <c r="U50" s="15">
        <f>ROUND(PV(Q50, G50, 0, -P50), 2)</f>
        <v/>
      </c>
      <c r="V50" s="15">
        <f>SUMIF($AA$4:$QP$4, "Interes_Leasing", AA50:QP50)</f>
        <v/>
      </c>
      <c r="W50" s="15">
        <f>SUMIF($AA$4:$QP$4, "Interes_Residual", AA50:QP50)</f>
        <v/>
      </c>
      <c r="X50" s="15">
        <f>ROUND(V50+W50, 2)</f>
        <v/>
      </c>
      <c r="Y50" s="15">
        <f>ROUND((N50*G50+P50+M50)-K50, 2)</f>
        <v/>
      </c>
      <c r="Z50" s="16">
        <f>ROUND(Y50/K50, 4)</f>
        <v/>
      </c>
      <c r="AA50" s="15">
        <f>IF(1&lt;=$G50, $K50, "")</f>
        <v/>
      </c>
      <c r="AB50" s="15">
        <f>IF(1&lt;=$G50, ROUND(AA50*$Q50, 2), "")</f>
        <v/>
      </c>
      <c r="AC50" s="15">
        <f>IF(1&lt;=$G50, $N50, "")</f>
        <v/>
      </c>
      <c r="AD50" s="15">
        <f>IF(1&lt;=$G50, AC50-AB50, "")</f>
        <v/>
      </c>
      <c r="AE50" s="15">
        <f>IF(1&lt;=$G50, AA50-AD50, "")</f>
        <v/>
      </c>
      <c r="AF50" s="15">
        <f>IF(1&lt;=$G50, ROUND($U50*$Q50, 2), "")</f>
        <v/>
      </c>
      <c r="AG50" s="15">
        <f>IF(1&lt;=$G50, $U50+AF50, "")</f>
        <v/>
      </c>
      <c r="AH50" s="15">
        <f>IF(1&lt;=$G50, AB50+AF50, "")</f>
        <v/>
      </c>
      <c r="AI50" s="15">
        <f>IF(1&lt;=$G50, ($G50-1)*$N50, "")</f>
        <v/>
      </c>
      <c r="AJ50" s="15">
        <f>IF(2&lt;=$G50, AE50, "")</f>
        <v/>
      </c>
      <c r="AK50" s="15">
        <f>IF(2&lt;=$G50, ROUND(AJ50*$Q50, 2), "")</f>
        <v/>
      </c>
      <c r="AL50" s="15">
        <f>IF(2&lt;=$G50, $N50, "")</f>
        <v/>
      </c>
      <c r="AM50" s="15">
        <f>IF(2&lt;=$G50, AL50-AK50, "")</f>
        <v/>
      </c>
      <c r="AN50" s="15">
        <f>IF(2&lt;=$G50, AJ50-AM50, "")</f>
        <v/>
      </c>
      <c r="AO50" s="15">
        <f>IF(2&lt;=$G50, ROUND(AG50*$Q50, 2), "")</f>
        <v/>
      </c>
      <c r="AP50" s="15">
        <f>IF(2&lt;=$G50, AG50+AO50, "")</f>
        <v/>
      </c>
      <c r="AQ50" s="15">
        <f>IF(2&lt;=$G50, AK50+AO50, "")</f>
        <v/>
      </c>
      <c r="AR50" s="15">
        <f>IF(2&lt;=$G50, ($G50-2)*$N50, "")</f>
        <v/>
      </c>
      <c r="AS50" s="15">
        <f>IF(3&lt;=$G50, AN50, "")</f>
        <v/>
      </c>
      <c r="AT50" s="15">
        <f>IF(3&lt;=$G50, ROUND(AS50*$Q50, 2), "")</f>
        <v/>
      </c>
      <c r="AU50" s="15">
        <f>IF(3&lt;=$G50, $N50, "")</f>
        <v/>
      </c>
      <c r="AV50" s="15">
        <f>IF(3&lt;=$G50, AU50-AT50, "")</f>
        <v/>
      </c>
      <c r="AW50" s="15">
        <f>IF(3&lt;=$G50, AS50-AV50, "")</f>
        <v/>
      </c>
      <c r="AX50" s="15">
        <f>IF(3&lt;=$G50, ROUND(AP50*$Q50, 2), "")</f>
        <v/>
      </c>
      <c r="AY50" s="15">
        <f>IF(3&lt;=$G50, AP50+AX50, "")</f>
        <v/>
      </c>
      <c r="AZ50" s="15">
        <f>IF(3&lt;=$G50, AT50+AX50, "")</f>
        <v/>
      </c>
      <c r="BA50" s="15">
        <f>IF(3&lt;=$G50, ($G50-3)*$N50, "")</f>
        <v/>
      </c>
      <c r="BB50" s="15">
        <f>IF(4&lt;=$G50, AW50, "")</f>
        <v/>
      </c>
      <c r="BC50" s="15">
        <f>IF(4&lt;=$G50, ROUND(BB50*$Q50, 2), "")</f>
        <v/>
      </c>
      <c r="BD50" s="15">
        <f>IF(4&lt;=$G50, $N50, "")</f>
        <v/>
      </c>
      <c r="BE50" s="15">
        <f>IF(4&lt;=$G50, BD50-BC50, "")</f>
        <v/>
      </c>
      <c r="BF50" s="15">
        <f>IF(4&lt;=$G50, BB50-BE50, "")</f>
        <v/>
      </c>
      <c r="BG50" s="15">
        <f>IF(4&lt;=$G50, ROUND(AY50*$Q50, 2), "")</f>
        <v/>
      </c>
      <c r="BH50" s="15">
        <f>IF(4&lt;=$G50, AY50+BG50, "")</f>
        <v/>
      </c>
      <c r="BI50" s="15">
        <f>IF(4&lt;=$G50, BC50+BG50, "")</f>
        <v/>
      </c>
      <c r="BJ50" s="15">
        <f>IF(4&lt;=$G50, ($G50-4)*$N50, "")</f>
        <v/>
      </c>
      <c r="BK50" s="15">
        <f>IF(5&lt;=$G50, BF50, "")</f>
        <v/>
      </c>
      <c r="BL50" s="15">
        <f>IF(5&lt;=$G50, ROUND(BK50*$Q50, 2), "")</f>
        <v/>
      </c>
      <c r="BM50" s="15">
        <f>IF(5&lt;=$G50, $N50, "")</f>
        <v/>
      </c>
      <c r="BN50" s="15">
        <f>IF(5&lt;=$G50, BM50-BL50, "")</f>
        <v/>
      </c>
      <c r="BO50" s="15">
        <f>IF(5&lt;=$G50, BK50-BN50, "")</f>
        <v/>
      </c>
      <c r="BP50" s="15">
        <f>IF(5&lt;=$G50, ROUND(BH50*$Q50, 2), "")</f>
        <v/>
      </c>
      <c r="BQ50" s="15">
        <f>IF(5&lt;=$G50, BH50+BP50, "")</f>
        <v/>
      </c>
      <c r="BR50" s="15">
        <f>IF(5&lt;=$G50, BL50+BP50, "")</f>
        <v/>
      </c>
      <c r="BS50" s="15">
        <f>IF(5&lt;=$G50, ($G50-5)*$N50, "")</f>
        <v/>
      </c>
      <c r="BT50" s="15">
        <f>IF(6&lt;=$G50, BO50, "")</f>
        <v/>
      </c>
      <c r="BU50" s="15">
        <f>IF(6&lt;=$G50, ROUND(BT50*$Q50, 2), "")</f>
        <v/>
      </c>
      <c r="BV50" s="15">
        <f>IF(6&lt;=$G50, $N50, "")</f>
        <v/>
      </c>
      <c r="BW50" s="15">
        <f>IF(6&lt;=$G50, BV50-BU50, "")</f>
        <v/>
      </c>
      <c r="BX50" s="15">
        <f>IF(6&lt;=$G50, BT50-BW50, "")</f>
        <v/>
      </c>
      <c r="BY50" s="15">
        <f>IF(6&lt;=$G50, ROUND(BQ50*$Q50, 2), "")</f>
        <v/>
      </c>
      <c r="BZ50" s="15">
        <f>IF(6&lt;=$G50, BQ50+BY50, "")</f>
        <v/>
      </c>
      <c r="CA50" s="15">
        <f>IF(6&lt;=$G50, BU50+BY50, "")</f>
        <v/>
      </c>
      <c r="CB50" s="15">
        <f>IF(6&lt;=$G50, ($G50-6)*$N50, "")</f>
        <v/>
      </c>
      <c r="CC50" s="15">
        <f>IF(7&lt;=$G50, BX50, "")</f>
        <v/>
      </c>
      <c r="CD50" s="15">
        <f>IF(7&lt;=$G50, ROUND(CC50*$Q50, 2), "")</f>
        <v/>
      </c>
      <c r="CE50" s="15">
        <f>IF(7&lt;=$G50, $N50, "")</f>
        <v/>
      </c>
      <c r="CF50" s="15">
        <f>IF(7&lt;=$G50, CE50-CD50, "")</f>
        <v/>
      </c>
      <c r="CG50" s="15">
        <f>IF(7&lt;=$G50, CC50-CF50, "")</f>
        <v/>
      </c>
      <c r="CH50" s="15">
        <f>IF(7&lt;=$G50, ROUND(BZ50*$Q50, 2), "")</f>
        <v/>
      </c>
      <c r="CI50" s="15">
        <f>IF(7&lt;=$G50, BZ50+CH50, "")</f>
        <v/>
      </c>
      <c r="CJ50" s="15">
        <f>IF(7&lt;=$G50, CD50+CH50, "")</f>
        <v/>
      </c>
      <c r="CK50" s="15">
        <f>IF(7&lt;=$G50, ($G50-7)*$N50, "")</f>
        <v/>
      </c>
      <c r="CL50" s="15">
        <f>IF(8&lt;=$G50, CG50, "")</f>
        <v/>
      </c>
      <c r="CM50" s="15">
        <f>IF(8&lt;=$G50, ROUND(CL50*$Q50, 2), "")</f>
        <v/>
      </c>
      <c r="CN50" s="15">
        <f>IF(8&lt;=$G50, $N50, "")</f>
        <v/>
      </c>
      <c r="CO50" s="15">
        <f>IF(8&lt;=$G50, CN50-CM50, "")</f>
        <v/>
      </c>
      <c r="CP50" s="15">
        <f>IF(8&lt;=$G50, CL50-CO50, "")</f>
        <v/>
      </c>
      <c r="CQ50" s="15">
        <f>IF(8&lt;=$G50, ROUND(CI50*$Q50, 2), "")</f>
        <v/>
      </c>
      <c r="CR50" s="15">
        <f>IF(8&lt;=$G50, CI50+CQ50, "")</f>
        <v/>
      </c>
      <c r="CS50" s="15">
        <f>IF(8&lt;=$G50, CM50+CQ50, "")</f>
        <v/>
      </c>
      <c r="CT50" s="15">
        <f>IF(8&lt;=$G50, ($G50-8)*$N50, "")</f>
        <v/>
      </c>
      <c r="CU50" s="15">
        <f>IF(9&lt;=$G50, CP50, "")</f>
        <v/>
      </c>
      <c r="CV50" s="15">
        <f>IF(9&lt;=$G50, ROUND(CU50*$Q50, 2), "")</f>
        <v/>
      </c>
      <c r="CW50" s="15">
        <f>IF(9&lt;=$G50, $N50, "")</f>
        <v/>
      </c>
      <c r="CX50" s="15">
        <f>IF(9&lt;=$G50, CW50-CV50, "")</f>
        <v/>
      </c>
      <c r="CY50" s="15">
        <f>IF(9&lt;=$G50, CU50-CX50, "")</f>
        <v/>
      </c>
      <c r="CZ50" s="15">
        <f>IF(9&lt;=$G50, ROUND(CR50*$Q50, 2), "")</f>
        <v/>
      </c>
      <c r="DA50" s="15">
        <f>IF(9&lt;=$G50, CR50+CZ50, "")</f>
        <v/>
      </c>
      <c r="DB50" s="15">
        <f>IF(9&lt;=$G50, CV50+CZ50, "")</f>
        <v/>
      </c>
      <c r="DC50" s="15">
        <f>IF(9&lt;=$G50, ($G50-9)*$N50, "")</f>
        <v/>
      </c>
      <c r="DD50" s="15">
        <f>IF(10&lt;=$G50, CY50, "")</f>
        <v/>
      </c>
      <c r="DE50" s="15">
        <f>IF(10&lt;=$G50, ROUND(DD50*$Q50, 2), "")</f>
        <v/>
      </c>
      <c r="DF50" s="15">
        <f>IF(10&lt;=$G50, $N50, "")</f>
        <v/>
      </c>
      <c r="DG50" s="15">
        <f>IF(10&lt;=$G50, DF50-DE50, "")</f>
        <v/>
      </c>
      <c r="DH50" s="15">
        <f>IF(10&lt;=$G50, DD50-DG50, "")</f>
        <v/>
      </c>
      <c r="DI50" s="15">
        <f>IF(10&lt;=$G50, ROUND(DA50*$Q50, 2), "")</f>
        <v/>
      </c>
      <c r="DJ50" s="15">
        <f>IF(10&lt;=$G50, DA50+DI50, "")</f>
        <v/>
      </c>
      <c r="DK50" s="15">
        <f>IF(10&lt;=$G50, DE50+DI50, "")</f>
        <v/>
      </c>
      <c r="DL50" s="15">
        <f>IF(10&lt;=$G50, ($G50-10)*$N50, "")</f>
        <v/>
      </c>
      <c r="DM50" s="15">
        <f>IF(11&lt;=$G50, DH50, "")</f>
        <v/>
      </c>
      <c r="DN50" s="15">
        <f>IF(11&lt;=$G50, ROUND(DM50*$Q50, 2), "")</f>
        <v/>
      </c>
      <c r="DO50" s="15">
        <f>IF(11&lt;=$G50, $N50, "")</f>
        <v/>
      </c>
      <c r="DP50" s="15">
        <f>IF(11&lt;=$G50, DO50-DN50, "")</f>
        <v/>
      </c>
      <c r="DQ50" s="15">
        <f>IF(11&lt;=$G50, DM50-DP50, "")</f>
        <v/>
      </c>
      <c r="DR50" s="15">
        <f>IF(11&lt;=$G50, ROUND(DJ50*$Q50, 2), "")</f>
        <v/>
      </c>
      <c r="DS50" s="15">
        <f>IF(11&lt;=$G50, DJ50+DR50, "")</f>
        <v/>
      </c>
      <c r="DT50" s="15">
        <f>IF(11&lt;=$G50, DN50+DR50, "")</f>
        <v/>
      </c>
      <c r="DU50" s="15">
        <f>IF(11&lt;=$G50, ($G50-11)*$N50, "")</f>
        <v/>
      </c>
      <c r="DV50" s="15">
        <f>IF(12&lt;=$G50, DQ50, "")</f>
        <v/>
      </c>
      <c r="DW50" s="15">
        <f>IF(12&lt;=$G50, ROUND(DV50*$Q50, 2), "")</f>
        <v/>
      </c>
      <c r="DX50" s="15">
        <f>IF(12&lt;=$G50, $N50, "")</f>
        <v/>
      </c>
      <c r="DY50" s="15">
        <f>IF(12&lt;=$G50, DX50-DW50, "")</f>
        <v/>
      </c>
      <c r="DZ50" s="15">
        <f>IF(12&lt;=$G50, DV50-DY50, "")</f>
        <v/>
      </c>
      <c r="EA50" s="15">
        <f>IF(12&lt;=$G50, ROUND(DS50*$Q50, 2), "")</f>
        <v/>
      </c>
      <c r="EB50" s="15">
        <f>IF(12&lt;=$G50, DS50+EA50, "")</f>
        <v/>
      </c>
      <c r="EC50" s="15">
        <f>IF(12&lt;=$G50, DW50+EA50, "")</f>
        <v/>
      </c>
      <c r="ED50" s="15">
        <f>IF(12&lt;=$G50, ($G50-12)*$N50, "")</f>
        <v/>
      </c>
      <c r="EE50" s="15">
        <f>IF(13&lt;=$G50, DZ50, "")</f>
        <v/>
      </c>
      <c r="EF50" s="15">
        <f>IF(13&lt;=$G50, ROUND(EE50*$Q50, 2), "")</f>
        <v/>
      </c>
      <c r="EG50" s="15">
        <f>IF(13&lt;=$G50, $N50, "")</f>
        <v/>
      </c>
      <c r="EH50" s="15">
        <f>IF(13&lt;=$G50, EG50-EF50, "")</f>
        <v/>
      </c>
      <c r="EI50" s="15">
        <f>IF(13&lt;=$G50, EE50-EH50, "")</f>
        <v/>
      </c>
      <c r="EJ50" s="15">
        <f>IF(13&lt;=$G50, ROUND(EB50*$Q50, 2), "")</f>
        <v/>
      </c>
      <c r="EK50" s="15">
        <f>IF(13&lt;=$G50, EB50+EJ50, "")</f>
        <v/>
      </c>
      <c r="EL50" s="15">
        <f>IF(13&lt;=$G50, EF50+EJ50, "")</f>
        <v/>
      </c>
      <c r="EM50" s="15">
        <f>IF(13&lt;=$G50, ($G50-13)*$N50, "")</f>
        <v/>
      </c>
      <c r="EN50" s="15">
        <f>IF(14&lt;=$G50, EI50, "")</f>
        <v/>
      </c>
      <c r="EO50" s="15">
        <f>IF(14&lt;=$G50, ROUND(EN50*$Q50, 2), "")</f>
        <v/>
      </c>
      <c r="EP50" s="15">
        <f>IF(14&lt;=$G50, $N50, "")</f>
        <v/>
      </c>
      <c r="EQ50" s="15">
        <f>IF(14&lt;=$G50, EP50-EO50, "")</f>
        <v/>
      </c>
      <c r="ER50" s="15">
        <f>IF(14&lt;=$G50, EN50-EQ50, "")</f>
        <v/>
      </c>
      <c r="ES50" s="15">
        <f>IF(14&lt;=$G50, ROUND(EK50*$Q50, 2), "")</f>
        <v/>
      </c>
      <c r="ET50" s="15">
        <f>IF(14&lt;=$G50, EK50+ES50, "")</f>
        <v/>
      </c>
      <c r="EU50" s="15">
        <f>IF(14&lt;=$G50, EO50+ES50, "")</f>
        <v/>
      </c>
      <c r="EV50" s="15">
        <f>IF(14&lt;=$G50, ($G50-14)*$N50, "")</f>
        <v/>
      </c>
      <c r="EW50" s="15">
        <f>IF(15&lt;=$G50, ER50, "")</f>
        <v/>
      </c>
      <c r="EX50" s="15">
        <f>IF(15&lt;=$G50, ROUND(EW50*$Q50, 2), "")</f>
        <v/>
      </c>
      <c r="EY50" s="15">
        <f>IF(15&lt;=$G50, $N50, "")</f>
        <v/>
      </c>
      <c r="EZ50" s="15">
        <f>IF(15&lt;=$G50, EY50-EX50, "")</f>
        <v/>
      </c>
      <c r="FA50" s="15">
        <f>IF(15&lt;=$G50, EW50-EZ50, "")</f>
        <v/>
      </c>
      <c r="FB50" s="15">
        <f>IF(15&lt;=$G50, ROUND(ET50*$Q50, 2), "")</f>
        <v/>
      </c>
      <c r="FC50" s="15">
        <f>IF(15&lt;=$G50, ET50+FB50, "")</f>
        <v/>
      </c>
      <c r="FD50" s="15">
        <f>IF(15&lt;=$G50, EX50+FB50, "")</f>
        <v/>
      </c>
      <c r="FE50" s="15">
        <f>IF(15&lt;=$G50, ($G50-15)*$N50, "")</f>
        <v/>
      </c>
      <c r="FF50" s="15">
        <f>IF(16&lt;=$G50, FA50, "")</f>
        <v/>
      </c>
      <c r="FG50" s="15">
        <f>IF(16&lt;=$G50, ROUND(FF50*$Q50, 2), "")</f>
        <v/>
      </c>
      <c r="FH50" s="15">
        <f>IF(16&lt;=$G50, $N50, "")</f>
        <v/>
      </c>
      <c r="FI50" s="15">
        <f>IF(16&lt;=$G50, FH50-FG50, "")</f>
        <v/>
      </c>
      <c r="FJ50" s="15">
        <f>IF(16&lt;=$G50, FF50-FI50, "")</f>
        <v/>
      </c>
      <c r="FK50" s="15">
        <f>IF(16&lt;=$G50, ROUND(FC50*$Q50, 2), "")</f>
        <v/>
      </c>
      <c r="FL50" s="15">
        <f>IF(16&lt;=$G50, FC50+FK50, "")</f>
        <v/>
      </c>
      <c r="FM50" s="15">
        <f>IF(16&lt;=$G50, FG50+FK50, "")</f>
        <v/>
      </c>
      <c r="FN50" s="15">
        <f>IF(16&lt;=$G50, ($G50-16)*$N50, "")</f>
        <v/>
      </c>
      <c r="FO50" s="15">
        <f>IF(17&lt;=$G50, FJ50, "")</f>
        <v/>
      </c>
      <c r="FP50" s="15">
        <f>IF(17&lt;=$G50, ROUND(FO50*$Q50, 2), "")</f>
        <v/>
      </c>
      <c r="FQ50" s="15">
        <f>IF(17&lt;=$G50, $N50, "")</f>
        <v/>
      </c>
      <c r="FR50" s="15">
        <f>IF(17&lt;=$G50, FQ50-FP50, "")</f>
        <v/>
      </c>
      <c r="FS50" s="15">
        <f>IF(17&lt;=$G50, FO50-FR50, "")</f>
        <v/>
      </c>
      <c r="FT50" s="15">
        <f>IF(17&lt;=$G50, ROUND(FL50*$Q50, 2), "")</f>
        <v/>
      </c>
      <c r="FU50" s="15">
        <f>IF(17&lt;=$G50, FL50+FT50, "")</f>
        <v/>
      </c>
      <c r="FV50" s="15">
        <f>IF(17&lt;=$G50, FP50+FT50, "")</f>
        <v/>
      </c>
      <c r="FW50" s="15">
        <f>IF(17&lt;=$G50, ($G50-17)*$N50, "")</f>
        <v/>
      </c>
      <c r="FX50" s="15">
        <f>IF(18&lt;=$G50, FS50, "")</f>
        <v/>
      </c>
      <c r="FY50" s="15">
        <f>IF(18&lt;=$G50, ROUND(FX50*$Q50, 2), "")</f>
        <v/>
      </c>
      <c r="FZ50" s="15">
        <f>IF(18&lt;=$G50, $N50, "")</f>
        <v/>
      </c>
      <c r="GA50" s="15">
        <f>IF(18&lt;=$G50, FZ50-FY50, "")</f>
        <v/>
      </c>
      <c r="GB50" s="15">
        <f>IF(18&lt;=$G50, FX50-GA50, "")</f>
        <v/>
      </c>
      <c r="GC50" s="15">
        <f>IF(18&lt;=$G50, ROUND(FU50*$Q50, 2), "")</f>
        <v/>
      </c>
      <c r="GD50" s="15">
        <f>IF(18&lt;=$G50, FU50+GC50, "")</f>
        <v/>
      </c>
      <c r="GE50" s="15">
        <f>IF(18&lt;=$G50, FY50+GC50, "")</f>
        <v/>
      </c>
      <c r="GF50" s="15">
        <f>IF(18&lt;=$G50, ($G50-18)*$N50, "")</f>
        <v/>
      </c>
      <c r="GG50" s="15">
        <f>IF(19&lt;=$G50, GB50, "")</f>
        <v/>
      </c>
      <c r="GH50" s="15">
        <f>IF(19&lt;=$G50, ROUND(GG50*$Q50, 2), "")</f>
        <v/>
      </c>
      <c r="GI50" s="15">
        <f>IF(19&lt;=$G50, $N50, "")</f>
        <v/>
      </c>
      <c r="GJ50" s="15">
        <f>IF(19&lt;=$G50, GI50-GH50, "")</f>
        <v/>
      </c>
      <c r="GK50" s="15">
        <f>IF(19&lt;=$G50, GG50-GJ50, "")</f>
        <v/>
      </c>
      <c r="GL50" s="15">
        <f>IF(19&lt;=$G50, ROUND(GD50*$Q50, 2), "")</f>
        <v/>
      </c>
      <c r="GM50" s="15">
        <f>IF(19&lt;=$G50, GD50+GL50, "")</f>
        <v/>
      </c>
      <c r="GN50" s="15">
        <f>IF(19&lt;=$G50, GH50+GL50, "")</f>
        <v/>
      </c>
      <c r="GO50" s="15">
        <f>IF(19&lt;=$G50, ($G50-19)*$N50, "")</f>
        <v/>
      </c>
      <c r="GP50" s="15">
        <f>IF(20&lt;=$G50, GK50, "")</f>
        <v/>
      </c>
      <c r="GQ50" s="15">
        <f>IF(20&lt;=$G50, ROUND(GP50*$Q50, 2), "")</f>
        <v/>
      </c>
      <c r="GR50" s="15">
        <f>IF(20&lt;=$G50, $N50, "")</f>
        <v/>
      </c>
      <c r="GS50" s="15">
        <f>IF(20&lt;=$G50, GR50-GQ50, "")</f>
        <v/>
      </c>
      <c r="GT50" s="15">
        <f>IF(20&lt;=$G50, GP50-GS50, "")</f>
        <v/>
      </c>
      <c r="GU50" s="15">
        <f>IF(20&lt;=$G50, ROUND(GM50*$Q50, 2), "")</f>
        <v/>
      </c>
      <c r="GV50" s="15">
        <f>IF(20&lt;=$G50, GM50+GU50, "")</f>
        <v/>
      </c>
      <c r="GW50" s="15">
        <f>IF(20&lt;=$G50, GQ50+GU50, "")</f>
        <v/>
      </c>
      <c r="GX50" s="15">
        <f>IF(20&lt;=$G50, ($G50-20)*$N50, "")</f>
        <v/>
      </c>
      <c r="GY50" s="15">
        <f>IF(21&lt;=$G50, GT50, "")</f>
        <v/>
      </c>
      <c r="GZ50" s="15">
        <f>IF(21&lt;=$G50, ROUND(GY50*$Q50, 2), "")</f>
        <v/>
      </c>
      <c r="HA50" s="15">
        <f>IF(21&lt;=$G50, $N50, "")</f>
        <v/>
      </c>
      <c r="HB50" s="15">
        <f>IF(21&lt;=$G50, HA50-GZ50, "")</f>
        <v/>
      </c>
      <c r="HC50" s="15">
        <f>IF(21&lt;=$G50, GY50-HB50, "")</f>
        <v/>
      </c>
      <c r="HD50" s="15">
        <f>IF(21&lt;=$G50, ROUND(GV50*$Q50, 2), "")</f>
        <v/>
      </c>
      <c r="HE50" s="15">
        <f>IF(21&lt;=$G50, GV50+HD50, "")</f>
        <v/>
      </c>
      <c r="HF50" s="15">
        <f>IF(21&lt;=$G50, GZ50+HD50, "")</f>
        <v/>
      </c>
      <c r="HG50" s="15">
        <f>IF(21&lt;=$G50, ($G50-21)*$N50, "")</f>
        <v/>
      </c>
      <c r="HH50" s="15">
        <f>IF(22&lt;=$G50, HC50, "")</f>
        <v/>
      </c>
      <c r="HI50" s="15">
        <f>IF(22&lt;=$G50, ROUND(HH50*$Q50, 2), "")</f>
        <v/>
      </c>
      <c r="HJ50" s="15">
        <f>IF(22&lt;=$G50, $N50, "")</f>
        <v/>
      </c>
      <c r="HK50" s="15">
        <f>IF(22&lt;=$G50, HJ50-HI50, "")</f>
        <v/>
      </c>
      <c r="HL50" s="15">
        <f>IF(22&lt;=$G50, HH50-HK50, "")</f>
        <v/>
      </c>
      <c r="HM50" s="15">
        <f>IF(22&lt;=$G50, ROUND(HE50*$Q50, 2), "")</f>
        <v/>
      </c>
      <c r="HN50" s="15">
        <f>IF(22&lt;=$G50, HE50+HM50, "")</f>
        <v/>
      </c>
      <c r="HO50" s="15">
        <f>IF(22&lt;=$G50, HI50+HM50, "")</f>
        <v/>
      </c>
      <c r="HP50" s="15">
        <f>IF(22&lt;=$G50, ($G50-22)*$N50, "")</f>
        <v/>
      </c>
      <c r="HQ50" s="15">
        <f>IF(23&lt;=$G50, HL50, "")</f>
        <v/>
      </c>
      <c r="HR50" s="15">
        <f>IF(23&lt;=$G50, ROUND(HQ50*$Q50, 2), "")</f>
        <v/>
      </c>
      <c r="HS50" s="15">
        <f>IF(23&lt;=$G50, $N50, "")</f>
        <v/>
      </c>
      <c r="HT50" s="15">
        <f>IF(23&lt;=$G50, HS50-HR50, "")</f>
        <v/>
      </c>
      <c r="HU50" s="15">
        <f>IF(23&lt;=$G50, HQ50-HT50, "")</f>
        <v/>
      </c>
      <c r="HV50" s="15">
        <f>IF(23&lt;=$G50, ROUND(HN50*$Q50, 2), "")</f>
        <v/>
      </c>
      <c r="HW50" s="15">
        <f>IF(23&lt;=$G50, HN50+HV50, "")</f>
        <v/>
      </c>
      <c r="HX50" s="15">
        <f>IF(23&lt;=$G50, HR50+HV50, "")</f>
        <v/>
      </c>
      <c r="HY50" s="15">
        <f>IF(23&lt;=$G50, ($G50-23)*$N50, "")</f>
        <v/>
      </c>
      <c r="HZ50" s="15">
        <f>IF(24&lt;=$G50, HU50, "")</f>
        <v/>
      </c>
      <c r="IA50" s="15">
        <f>IF(24&lt;=$G50, ROUND(HZ50*$Q50, 2), "")</f>
        <v/>
      </c>
      <c r="IB50" s="15">
        <f>IF(24&lt;=$G50, $N50, "")</f>
        <v/>
      </c>
      <c r="IC50" s="15">
        <f>IF(24&lt;=$G50, IB50-IA50, "")</f>
        <v/>
      </c>
      <c r="ID50" s="15">
        <f>IF(24&lt;=$G50, HZ50-IC50, "")</f>
        <v/>
      </c>
      <c r="IE50" s="15">
        <f>IF(24&lt;=$G50, ROUND(HW50*$Q50, 2), "")</f>
        <v/>
      </c>
      <c r="IF50" s="15">
        <f>IF(24&lt;=$G50, HW50+IE50, "")</f>
        <v/>
      </c>
      <c r="IG50" s="15">
        <f>IF(24&lt;=$G50, IA50+IE50, "")</f>
        <v/>
      </c>
      <c r="IH50" s="15">
        <f>IF(24&lt;=$G50, ($G50-24)*$N50, "")</f>
        <v/>
      </c>
      <c r="II50" s="15">
        <f>IF(25&lt;=$G50, ID50, "")</f>
        <v/>
      </c>
      <c r="IJ50" s="15">
        <f>IF(25&lt;=$G50, ROUND(II50*$Q50, 2), "")</f>
        <v/>
      </c>
      <c r="IK50" s="15">
        <f>IF(25&lt;=$G50, $N50, "")</f>
        <v/>
      </c>
      <c r="IL50" s="15">
        <f>IF(25&lt;=$G50, IK50-IJ50, "")</f>
        <v/>
      </c>
      <c r="IM50" s="15">
        <f>IF(25&lt;=$G50, II50-IL50, "")</f>
        <v/>
      </c>
      <c r="IN50" s="15">
        <f>IF(25&lt;=$G50, ROUND(IF50*$Q50, 2), "")</f>
        <v/>
      </c>
      <c r="IO50" s="15">
        <f>IF(25&lt;=$G50, IF50+IN50, "")</f>
        <v/>
      </c>
      <c r="IP50" s="15">
        <f>IF(25&lt;=$G50, IJ50+IN50, "")</f>
        <v/>
      </c>
      <c r="IQ50" s="15">
        <f>IF(25&lt;=$G50, ($G50-25)*$N50, "")</f>
        <v/>
      </c>
      <c r="IR50" s="15">
        <f>IF(26&lt;=$G50, IM50, "")</f>
        <v/>
      </c>
      <c r="IS50" s="15">
        <f>IF(26&lt;=$G50, ROUND(IR50*$Q50, 2), "")</f>
        <v/>
      </c>
      <c r="IT50" s="15">
        <f>IF(26&lt;=$G50, $N50, "")</f>
        <v/>
      </c>
      <c r="IU50" s="15">
        <f>IF(26&lt;=$G50, IT50-IS50, "")</f>
        <v/>
      </c>
      <c r="IV50" s="15">
        <f>IF(26&lt;=$G50, IR50-IU50, "")</f>
        <v/>
      </c>
      <c r="IW50" s="15">
        <f>IF(26&lt;=$G50, ROUND(IO50*$Q50, 2), "")</f>
        <v/>
      </c>
      <c r="IX50" s="15">
        <f>IF(26&lt;=$G50, IO50+IW50, "")</f>
        <v/>
      </c>
      <c r="IY50" s="15">
        <f>IF(26&lt;=$G50, IS50+IW50, "")</f>
        <v/>
      </c>
      <c r="IZ50" s="15">
        <f>IF(26&lt;=$G50, ($G50-26)*$N50, "")</f>
        <v/>
      </c>
      <c r="JA50" s="15">
        <f>IF(27&lt;=$G50, IV50, "")</f>
        <v/>
      </c>
      <c r="JB50" s="15">
        <f>IF(27&lt;=$G50, ROUND(JA50*$Q50, 2), "")</f>
        <v/>
      </c>
      <c r="JC50" s="15">
        <f>IF(27&lt;=$G50, $N50, "")</f>
        <v/>
      </c>
      <c r="JD50" s="15">
        <f>IF(27&lt;=$G50, JC50-JB50, "")</f>
        <v/>
      </c>
      <c r="JE50" s="15">
        <f>IF(27&lt;=$G50, JA50-JD50, "")</f>
        <v/>
      </c>
      <c r="JF50" s="15">
        <f>IF(27&lt;=$G50, ROUND(IX50*$Q50, 2), "")</f>
        <v/>
      </c>
      <c r="JG50" s="15">
        <f>IF(27&lt;=$G50, IX50+JF50, "")</f>
        <v/>
      </c>
      <c r="JH50" s="15">
        <f>IF(27&lt;=$G50, JB50+JF50, "")</f>
        <v/>
      </c>
      <c r="JI50" s="15">
        <f>IF(27&lt;=$G50, ($G50-27)*$N50, "")</f>
        <v/>
      </c>
      <c r="JJ50" s="15">
        <f>IF(28&lt;=$G50, JE50, "")</f>
        <v/>
      </c>
      <c r="JK50" s="15">
        <f>IF(28&lt;=$G50, ROUND(JJ50*$Q50, 2), "")</f>
        <v/>
      </c>
      <c r="JL50" s="15">
        <f>IF(28&lt;=$G50, $N50, "")</f>
        <v/>
      </c>
      <c r="JM50" s="15">
        <f>IF(28&lt;=$G50, JL50-JK50, "")</f>
        <v/>
      </c>
      <c r="JN50" s="15">
        <f>IF(28&lt;=$G50, JJ50-JM50, "")</f>
        <v/>
      </c>
      <c r="JO50" s="15">
        <f>IF(28&lt;=$G50, ROUND(JG50*$Q50, 2), "")</f>
        <v/>
      </c>
      <c r="JP50" s="15">
        <f>IF(28&lt;=$G50, JG50+JO50, "")</f>
        <v/>
      </c>
      <c r="JQ50" s="15">
        <f>IF(28&lt;=$G50, JK50+JO50, "")</f>
        <v/>
      </c>
      <c r="JR50" s="15">
        <f>IF(28&lt;=$G50, ($G50-28)*$N50, "")</f>
        <v/>
      </c>
      <c r="JS50" s="15">
        <f>IF(29&lt;=$G50, JN50, "")</f>
        <v/>
      </c>
      <c r="JT50" s="15">
        <f>IF(29&lt;=$G50, ROUND(JS50*$Q50, 2), "")</f>
        <v/>
      </c>
      <c r="JU50" s="15">
        <f>IF(29&lt;=$G50, $N50, "")</f>
        <v/>
      </c>
      <c r="JV50" s="15">
        <f>IF(29&lt;=$G50, JU50-JT50, "")</f>
        <v/>
      </c>
      <c r="JW50" s="15">
        <f>IF(29&lt;=$G50, JS50-JV50, "")</f>
        <v/>
      </c>
      <c r="JX50" s="15">
        <f>IF(29&lt;=$G50, ROUND(JP50*$Q50, 2), "")</f>
        <v/>
      </c>
      <c r="JY50" s="15">
        <f>IF(29&lt;=$G50, JP50+JX50, "")</f>
        <v/>
      </c>
      <c r="JZ50" s="15">
        <f>IF(29&lt;=$G50, JT50+JX50, "")</f>
        <v/>
      </c>
      <c r="KA50" s="15">
        <f>IF(29&lt;=$G50, ($G50-29)*$N50, "")</f>
        <v/>
      </c>
      <c r="KB50" s="15">
        <f>IF(30&lt;=$G50, JW50, "")</f>
        <v/>
      </c>
      <c r="KC50" s="15">
        <f>IF(30&lt;=$G50, ROUND(KB50*$Q50, 2), "")</f>
        <v/>
      </c>
      <c r="KD50" s="15">
        <f>IF(30&lt;=$G50, $N50, "")</f>
        <v/>
      </c>
      <c r="KE50" s="15">
        <f>IF(30&lt;=$G50, KD50-KC50, "")</f>
        <v/>
      </c>
      <c r="KF50" s="15">
        <f>IF(30&lt;=$G50, KB50-KE50, "")</f>
        <v/>
      </c>
      <c r="KG50" s="15">
        <f>IF(30&lt;=$G50, ROUND(JY50*$Q50, 2), "")</f>
        <v/>
      </c>
      <c r="KH50" s="15">
        <f>IF(30&lt;=$G50, JY50+KG50, "")</f>
        <v/>
      </c>
      <c r="KI50" s="15">
        <f>IF(30&lt;=$G50, KC50+KG50, "")</f>
        <v/>
      </c>
      <c r="KJ50" s="15">
        <f>IF(30&lt;=$G50, ($G50-30)*$N50, "")</f>
        <v/>
      </c>
      <c r="KK50" s="15">
        <f>IF(31&lt;=$G50, KF50, "")</f>
        <v/>
      </c>
      <c r="KL50" s="15">
        <f>IF(31&lt;=$G50, ROUND(KK50*$Q50, 2), "")</f>
        <v/>
      </c>
      <c r="KM50" s="15">
        <f>IF(31&lt;=$G50, $N50, "")</f>
        <v/>
      </c>
      <c r="KN50" s="15">
        <f>IF(31&lt;=$G50, KM50-KL50, "")</f>
        <v/>
      </c>
      <c r="KO50" s="15">
        <f>IF(31&lt;=$G50, KK50-KN50, "")</f>
        <v/>
      </c>
      <c r="KP50" s="15">
        <f>IF(31&lt;=$G50, ROUND(KH50*$Q50, 2), "")</f>
        <v/>
      </c>
      <c r="KQ50" s="15">
        <f>IF(31&lt;=$G50, KH50+KP50, "")</f>
        <v/>
      </c>
      <c r="KR50" s="15">
        <f>IF(31&lt;=$G50, KL50+KP50, "")</f>
        <v/>
      </c>
      <c r="KS50" s="15">
        <f>IF(31&lt;=$G50, ($G50-31)*$N50, "")</f>
        <v/>
      </c>
      <c r="KT50" s="15">
        <f>IF(32&lt;=$G50, KO50, "")</f>
        <v/>
      </c>
      <c r="KU50" s="15">
        <f>IF(32&lt;=$G50, ROUND(KT50*$Q50, 2), "")</f>
        <v/>
      </c>
      <c r="KV50" s="15">
        <f>IF(32&lt;=$G50, $N50, "")</f>
        <v/>
      </c>
      <c r="KW50" s="15">
        <f>IF(32&lt;=$G50, KV50-KU50, "")</f>
        <v/>
      </c>
      <c r="KX50" s="15">
        <f>IF(32&lt;=$G50, KT50-KW50, "")</f>
        <v/>
      </c>
      <c r="KY50" s="15">
        <f>IF(32&lt;=$G50, ROUND(KQ50*$Q50, 2), "")</f>
        <v/>
      </c>
      <c r="KZ50" s="15">
        <f>IF(32&lt;=$G50, KQ50+KY50, "")</f>
        <v/>
      </c>
      <c r="LA50" s="15">
        <f>IF(32&lt;=$G50, KU50+KY50, "")</f>
        <v/>
      </c>
      <c r="LB50" s="15">
        <f>IF(32&lt;=$G50, ($G50-32)*$N50, "")</f>
        <v/>
      </c>
      <c r="LC50" s="15">
        <f>IF(33&lt;=$G50, KX50, "")</f>
        <v/>
      </c>
      <c r="LD50" s="15">
        <f>IF(33&lt;=$G50, ROUND(LC50*$Q50, 2), "")</f>
        <v/>
      </c>
      <c r="LE50" s="15">
        <f>IF(33&lt;=$G50, $N50, "")</f>
        <v/>
      </c>
      <c r="LF50" s="15">
        <f>IF(33&lt;=$G50, LE50-LD50, "")</f>
        <v/>
      </c>
      <c r="LG50" s="15">
        <f>IF(33&lt;=$G50, LC50-LF50, "")</f>
        <v/>
      </c>
      <c r="LH50" s="15">
        <f>IF(33&lt;=$G50, ROUND(KZ50*$Q50, 2), "")</f>
        <v/>
      </c>
      <c r="LI50" s="15">
        <f>IF(33&lt;=$G50, KZ50+LH50, "")</f>
        <v/>
      </c>
      <c r="LJ50" s="15">
        <f>IF(33&lt;=$G50, LD50+LH50, "")</f>
        <v/>
      </c>
      <c r="LK50" s="15">
        <f>IF(33&lt;=$G50, ($G50-33)*$N50, "")</f>
        <v/>
      </c>
      <c r="LL50" s="15">
        <f>IF(34&lt;=$G50, LG50, "")</f>
        <v/>
      </c>
      <c r="LM50" s="15">
        <f>IF(34&lt;=$G50, ROUND(LL50*$Q50, 2), "")</f>
        <v/>
      </c>
      <c r="LN50" s="15">
        <f>IF(34&lt;=$G50, $N50, "")</f>
        <v/>
      </c>
      <c r="LO50" s="15">
        <f>IF(34&lt;=$G50, LN50-LM50, "")</f>
        <v/>
      </c>
      <c r="LP50" s="15">
        <f>IF(34&lt;=$G50, LL50-LO50, "")</f>
        <v/>
      </c>
      <c r="LQ50" s="15">
        <f>IF(34&lt;=$G50, ROUND(LI50*$Q50, 2), "")</f>
        <v/>
      </c>
      <c r="LR50" s="15">
        <f>IF(34&lt;=$G50, LI50+LQ50, "")</f>
        <v/>
      </c>
      <c r="LS50" s="15">
        <f>IF(34&lt;=$G50, LM50+LQ50, "")</f>
        <v/>
      </c>
      <c r="LT50" s="15">
        <f>IF(34&lt;=$G50, ($G50-34)*$N50, "")</f>
        <v/>
      </c>
      <c r="LU50" s="15">
        <f>IF(35&lt;=$G50, LP50, "")</f>
        <v/>
      </c>
      <c r="LV50" s="15">
        <f>IF(35&lt;=$G50, ROUND(LU50*$Q50, 2), "")</f>
        <v/>
      </c>
      <c r="LW50" s="15">
        <f>IF(35&lt;=$G50, $N50, "")</f>
        <v/>
      </c>
      <c r="LX50" s="15">
        <f>IF(35&lt;=$G50, LW50-LV50, "")</f>
        <v/>
      </c>
      <c r="LY50" s="15">
        <f>IF(35&lt;=$G50, LU50-LX50, "")</f>
        <v/>
      </c>
      <c r="LZ50" s="15">
        <f>IF(35&lt;=$G50, ROUND(LR50*$Q50, 2), "")</f>
        <v/>
      </c>
      <c r="MA50" s="15">
        <f>IF(35&lt;=$G50, LR50+LZ50, "")</f>
        <v/>
      </c>
      <c r="MB50" s="15">
        <f>IF(35&lt;=$G50, LV50+LZ50, "")</f>
        <v/>
      </c>
      <c r="MC50" s="15">
        <f>IF(35&lt;=$G50, ($G50-35)*$N50, "")</f>
        <v/>
      </c>
      <c r="MD50" s="15">
        <f>IF(36&lt;=$G50, LY50, "")</f>
        <v/>
      </c>
      <c r="ME50" s="15">
        <f>IF(36&lt;=$G50, ROUND(MD50*$Q50, 2), "")</f>
        <v/>
      </c>
      <c r="MF50" s="15">
        <f>IF(36&lt;=$G50, $N50, "")</f>
        <v/>
      </c>
      <c r="MG50" s="15">
        <f>IF(36&lt;=$G50, MF50-ME50, "")</f>
        <v/>
      </c>
      <c r="MH50" s="15">
        <f>IF(36&lt;=$G50, MD50-MG50, "")</f>
        <v/>
      </c>
      <c r="MI50" s="15">
        <f>IF(36&lt;=$G50, ROUND(MA50*$Q50, 2), "")</f>
        <v/>
      </c>
      <c r="MJ50" s="15">
        <f>IF(36&lt;=$G50, MA50+MI50, "")</f>
        <v/>
      </c>
      <c r="MK50" s="15">
        <f>IF(36&lt;=$G50, ME50+MI50, "")</f>
        <v/>
      </c>
      <c r="ML50" s="15">
        <f>IF(36&lt;=$G50, ($G50-36)*$N50, "")</f>
        <v/>
      </c>
      <c r="MM50" s="15">
        <f>IF(37&lt;=$G50, MH50, "")</f>
        <v/>
      </c>
      <c r="MN50" s="15">
        <f>IF(37&lt;=$G50, ROUND(MM50*$Q50, 2), "")</f>
        <v/>
      </c>
      <c r="MO50" s="15">
        <f>IF(37&lt;=$G50, $N50, "")</f>
        <v/>
      </c>
      <c r="MP50" s="15">
        <f>IF(37&lt;=$G50, MO50-MN50, "")</f>
        <v/>
      </c>
      <c r="MQ50" s="15">
        <f>IF(37&lt;=$G50, MM50-MP50, "")</f>
        <v/>
      </c>
      <c r="MR50" s="15">
        <f>IF(37&lt;=$G50, ROUND(MJ50*$Q50, 2), "")</f>
        <v/>
      </c>
      <c r="MS50" s="15">
        <f>IF(37&lt;=$G50, MJ50+MR50, "")</f>
        <v/>
      </c>
      <c r="MT50" s="15">
        <f>IF(37&lt;=$G50, MN50+MR50, "")</f>
        <v/>
      </c>
      <c r="MU50" s="15">
        <f>IF(37&lt;=$G50, ($G50-37)*$N50, "")</f>
        <v/>
      </c>
      <c r="MV50" s="15">
        <f>IF(38&lt;=$G50, MQ50, "")</f>
        <v/>
      </c>
      <c r="MW50" s="15">
        <f>IF(38&lt;=$G50, ROUND(MV50*$Q50, 2), "")</f>
        <v/>
      </c>
      <c r="MX50" s="15">
        <f>IF(38&lt;=$G50, $N50, "")</f>
        <v/>
      </c>
      <c r="MY50" s="15">
        <f>IF(38&lt;=$G50, MX50-MW50, "")</f>
        <v/>
      </c>
      <c r="MZ50" s="15">
        <f>IF(38&lt;=$G50, MV50-MY50, "")</f>
        <v/>
      </c>
      <c r="NA50" s="15">
        <f>IF(38&lt;=$G50, ROUND(MS50*$Q50, 2), "")</f>
        <v/>
      </c>
      <c r="NB50" s="15">
        <f>IF(38&lt;=$G50, MS50+NA50, "")</f>
        <v/>
      </c>
      <c r="NC50" s="15">
        <f>IF(38&lt;=$G50, MW50+NA50, "")</f>
        <v/>
      </c>
      <c r="ND50" s="15">
        <f>IF(38&lt;=$G50, ($G50-38)*$N50, "")</f>
        <v/>
      </c>
      <c r="NE50" s="15">
        <f>IF(39&lt;=$G50, MZ50, "")</f>
        <v/>
      </c>
      <c r="NF50" s="15">
        <f>IF(39&lt;=$G50, ROUND(NE50*$Q50, 2), "")</f>
        <v/>
      </c>
      <c r="NG50" s="15">
        <f>IF(39&lt;=$G50, $N50, "")</f>
        <v/>
      </c>
      <c r="NH50" s="15">
        <f>IF(39&lt;=$G50, NG50-NF50, "")</f>
        <v/>
      </c>
      <c r="NI50" s="15">
        <f>IF(39&lt;=$G50, NE50-NH50, "")</f>
        <v/>
      </c>
      <c r="NJ50" s="15">
        <f>IF(39&lt;=$G50, ROUND(NB50*$Q50, 2), "")</f>
        <v/>
      </c>
      <c r="NK50" s="15">
        <f>IF(39&lt;=$G50, NB50+NJ50, "")</f>
        <v/>
      </c>
      <c r="NL50" s="15">
        <f>IF(39&lt;=$G50, NF50+NJ50, "")</f>
        <v/>
      </c>
      <c r="NM50" s="15">
        <f>IF(39&lt;=$G50, ($G50-39)*$N50, "")</f>
        <v/>
      </c>
      <c r="NN50" s="15">
        <f>IF(40&lt;=$G50, NI50, "")</f>
        <v/>
      </c>
      <c r="NO50" s="15">
        <f>IF(40&lt;=$G50, ROUND(NN50*$Q50, 2), "")</f>
        <v/>
      </c>
      <c r="NP50" s="15">
        <f>IF(40&lt;=$G50, $N50, "")</f>
        <v/>
      </c>
      <c r="NQ50" s="15">
        <f>IF(40&lt;=$G50, NP50-NO50, "")</f>
        <v/>
      </c>
      <c r="NR50" s="15">
        <f>IF(40&lt;=$G50, NN50-NQ50, "")</f>
        <v/>
      </c>
      <c r="NS50" s="15">
        <f>IF(40&lt;=$G50, ROUND(NK50*$Q50, 2), "")</f>
        <v/>
      </c>
      <c r="NT50" s="15">
        <f>IF(40&lt;=$G50, NK50+NS50, "")</f>
        <v/>
      </c>
      <c r="NU50" s="15">
        <f>IF(40&lt;=$G50, NO50+NS50, "")</f>
        <v/>
      </c>
      <c r="NV50" s="15">
        <f>IF(40&lt;=$G50, ($G50-40)*$N50, "")</f>
        <v/>
      </c>
      <c r="NW50" s="15">
        <f>IF(41&lt;=$G50, NR50, "")</f>
        <v/>
      </c>
      <c r="NX50" s="15">
        <f>IF(41&lt;=$G50, ROUND(NW50*$Q50, 2), "")</f>
        <v/>
      </c>
      <c r="NY50" s="15">
        <f>IF(41&lt;=$G50, $N50, "")</f>
        <v/>
      </c>
      <c r="NZ50" s="15">
        <f>IF(41&lt;=$G50, NY50-NX50, "")</f>
        <v/>
      </c>
      <c r="OA50" s="15">
        <f>IF(41&lt;=$G50, NW50-NZ50, "")</f>
        <v/>
      </c>
      <c r="OB50" s="15">
        <f>IF(41&lt;=$G50, ROUND(NT50*$Q50, 2), "")</f>
        <v/>
      </c>
      <c r="OC50" s="15">
        <f>IF(41&lt;=$G50, NT50+OB50, "")</f>
        <v/>
      </c>
      <c r="OD50" s="15">
        <f>IF(41&lt;=$G50, NX50+OB50, "")</f>
        <v/>
      </c>
      <c r="OE50" s="15">
        <f>IF(41&lt;=$G50, ($G50-41)*$N50, "")</f>
        <v/>
      </c>
      <c r="OF50" s="15">
        <f>IF(42&lt;=$G50, OA50, "")</f>
        <v/>
      </c>
      <c r="OG50" s="15">
        <f>IF(42&lt;=$G50, ROUND(OF50*$Q50, 2), "")</f>
        <v/>
      </c>
      <c r="OH50" s="15">
        <f>IF(42&lt;=$G50, $N50, "")</f>
        <v/>
      </c>
      <c r="OI50" s="15">
        <f>IF(42&lt;=$G50, OH50-OG50, "")</f>
        <v/>
      </c>
      <c r="OJ50" s="15">
        <f>IF(42&lt;=$G50, OF50-OI50, "")</f>
        <v/>
      </c>
      <c r="OK50" s="15">
        <f>IF(42&lt;=$G50, ROUND(OC50*$Q50, 2), "")</f>
        <v/>
      </c>
      <c r="OL50" s="15">
        <f>IF(42&lt;=$G50, OC50+OK50, "")</f>
        <v/>
      </c>
      <c r="OM50" s="15">
        <f>IF(42&lt;=$G50, OG50+OK50, "")</f>
        <v/>
      </c>
      <c r="ON50" s="15">
        <f>IF(42&lt;=$G50, ($G50-42)*$N50, "")</f>
        <v/>
      </c>
      <c r="OO50" s="15">
        <f>IF(43&lt;=$G50, OJ50, "")</f>
        <v/>
      </c>
      <c r="OP50" s="15">
        <f>IF(43&lt;=$G50, ROUND(OO50*$Q50, 2), "")</f>
        <v/>
      </c>
      <c r="OQ50" s="15">
        <f>IF(43&lt;=$G50, $N50, "")</f>
        <v/>
      </c>
      <c r="OR50" s="15">
        <f>IF(43&lt;=$G50, OQ50-OP50, "")</f>
        <v/>
      </c>
      <c r="OS50" s="15">
        <f>IF(43&lt;=$G50, OO50-OR50, "")</f>
        <v/>
      </c>
      <c r="OT50" s="15">
        <f>IF(43&lt;=$G50, ROUND(OL50*$Q50, 2), "")</f>
        <v/>
      </c>
      <c r="OU50" s="15">
        <f>IF(43&lt;=$G50, OL50+OT50, "")</f>
        <v/>
      </c>
      <c r="OV50" s="15">
        <f>IF(43&lt;=$G50, OP50+OT50, "")</f>
        <v/>
      </c>
      <c r="OW50" s="15">
        <f>IF(43&lt;=$G50, ($G50-43)*$N50, "")</f>
        <v/>
      </c>
      <c r="OX50" s="15">
        <f>IF(44&lt;=$G50, OS50, "")</f>
        <v/>
      </c>
      <c r="OY50" s="15">
        <f>IF(44&lt;=$G50, ROUND(OX50*$Q50, 2), "")</f>
        <v/>
      </c>
      <c r="OZ50" s="15">
        <f>IF(44&lt;=$G50, $N50, "")</f>
        <v/>
      </c>
      <c r="PA50" s="15">
        <f>IF(44&lt;=$G50, OZ50-OY50, "")</f>
        <v/>
      </c>
      <c r="PB50" s="15">
        <f>IF(44&lt;=$G50, OX50-PA50, "")</f>
        <v/>
      </c>
      <c r="PC50" s="15">
        <f>IF(44&lt;=$G50, ROUND(OU50*$Q50, 2), "")</f>
        <v/>
      </c>
      <c r="PD50" s="15">
        <f>IF(44&lt;=$G50, OU50+PC50, "")</f>
        <v/>
      </c>
      <c r="PE50" s="15">
        <f>IF(44&lt;=$G50, OY50+PC50, "")</f>
        <v/>
      </c>
      <c r="PF50" s="15">
        <f>IF(44&lt;=$G50, ($G50-44)*$N50, "")</f>
        <v/>
      </c>
      <c r="PG50" s="15">
        <f>IF(45&lt;=$G50, PB50, "")</f>
        <v/>
      </c>
      <c r="PH50" s="15">
        <f>IF(45&lt;=$G50, ROUND(PG50*$Q50, 2), "")</f>
        <v/>
      </c>
      <c r="PI50" s="15">
        <f>IF(45&lt;=$G50, $N50, "")</f>
        <v/>
      </c>
      <c r="PJ50" s="15">
        <f>IF(45&lt;=$G50, PI50-PH50, "")</f>
        <v/>
      </c>
      <c r="PK50" s="15">
        <f>IF(45&lt;=$G50, PG50-PJ50, "")</f>
        <v/>
      </c>
      <c r="PL50" s="15">
        <f>IF(45&lt;=$G50, ROUND(PD50*$Q50, 2), "")</f>
        <v/>
      </c>
      <c r="PM50" s="15">
        <f>IF(45&lt;=$G50, PD50+PL50, "")</f>
        <v/>
      </c>
      <c r="PN50" s="15">
        <f>IF(45&lt;=$G50, PH50+PL50, "")</f>
        <v/>
      </c>
      <c r="PO50" s="15">
        <f>IF(45&lt;=$G50, ($G50-45)*$N50, "")</f>
        <v/>
      </c>
      <c r="PP50" s="15">
        <f>IF(46&lt;=$G50, PK50, "")</f>
        <v/>
      </c>
      <c r="PQ50" s="15">
        <f>IF(46&lt;=$G50, ROUND(PP50*$Q50, 2), "")</f>
        <v/>
      </c>
      <c r="PR50" s="15">
        <f>IF(46&lt;=$G50, $N50, "")</f>
        <v/>
      </c>
      <c r="PS50" s="15">
        <f>IF(46&lt;=$G50, PR50-PQ50, "")</f>
        <v/>
      </c>
      <c r="PT50" s="15">
        <f>IF(46&lt;=$G50, PP50-PS50, "")</f>
        <v/>
      </c>
      <c r="PU50" s="15">
        <f>IF(46&lt;=$G50, ROUND(PM50*$Q50, 2), "")</f>
        <v/>
      </c>
      <c r="PV50" s="15">
        <f>IF(46&lt;=$G50, PM50+PU50, "")</f>
        <v/>
      </c>
      <c r="PW50" s="15">
        <f>IF(46&lt;=$G50, PQ50+PU50, "")</f>
        <v/>
      </c>
      <c r="PX50" s="15">
        <f>IF(46&lt;=$G50, ($G50-46)*$N50, "")</f>
        <v/>
      </c>
      <c r="PY50" s="15">
        <f>IF(47&lt;=$G50, PT50, "")</f>
        <v/>
      </c>
      <c r="PZ50" s="15">
        <f>IF(47&lt;=$G50, ROUND(PY50*$Q50, 2), "")</f>
        <v/>
      </c>
      <c r="QA50" s="15">
        <f>IF(47&lt;=$G50, $N50, "")</f>
        <v/>
      </c>
      <c r="QB50" s="15">
        <f>IF(47&lt;=$G50, QA50-PZ50, "")</f>
        <v/>
      </c>
      <c r="QC50" s="15">
        <f>IF(47&lt;=$G50, PY50-QB50, "")</f>
        <v/>
      </c>
      <c r="QD50" s="15">
        <f>IF(47&lt;=$G50, ROUND(PV50*$Q50, 2), "")</f>
        <v/>
      </c>
      <c r="QE50" s="15">
        <f>IF(47&lt;=$G50, PV50+QD50, "")</f>
        <v/>
      </c>
      <c r="QF50" s="15">
        <f>IF(47&lt;=$G50, PZ50+QD50, "")</f>
        <v/>
      </c>
      <c r="QG50" s="15">
        <f>IF(47&lt;=$G50, ($G50-47)*$N50, "")</f>
        <v/>
      </c>
      <c r="QH50" s="15">
        <f>IF(48&lt;=$G50, QC50, "")</f>
        <v/>
      </c>
      <c r="QI50" s="15">
        <f>IF(48&lt;=$G50, ROUND(QH50*$Q50, 2), "")</f>
        <v/>
      </c>
      <c r="QJ50" s="15">
        <f>IF(48&lt;=$G50, $N50, "")</f>
        <v/>
      </c>
      <c r="QK50" s="15">
        <f>IF(48&lt;=$G50, QJ50-QI50, "")</f>
        <v/>
      </c>
      <c r="QL50" s="15">
        <f>IF(48&lt;=$G50, QH50-QK50, "")</f>
        <v/>
      </c>
      <c r="QM50" s="15">
        <f>IF(48&lt;=$G50, ROUND(QE50*$Q50, 2), "")</f>
        <v/>
      </c>
      <c r="QN50" s="15">
        <f>IF(48&lt;=$G50, QE50+QM50, "")</f>
        <v/>
      </c>
      <c r="QO50" s="15">
        <f>IF(48&lt;=$G50, QI50+QM50, "")</f>
        <v/>
      </c>
      <c r="QP50" s="15">
        <f>IF(48&lt;=$G50, ($G50-48)*$N50, "")</f>
        <v/>
      </c>
    </row>
    <row r="51">
      <c r="A51" s="6" t="inlineStr">
        <is>
          <t>0585-0004</t>
        </is>
      </c>
      <c r="B51" s="7" t="inlineStr">
        <is>
          <t>Julio Alberto Ramos de la Mora</t>
        </is>
      </c>
      <c r="C51" s="7" t="inlineStr">
        <is>
          <t>Hrv Sport</t>
        </is>
      </c>
      <c r="D51" s="6" t="inlineStr">
        <is>
          <t>ACTIVO</t>
        </is>
      </c>
      <c r="E51" s="6" t="inlineStr">
        <is>
          <t>2025-05-28</t>
        </is>
      </c>
      <c r="F51" s="6" t="inlineStr">
        <is>
          <t>2028-05-28</t>
        </is>
      </c>
      <c r="G51" s="8" t="n">
        <v>36</v>
      </c>
      <c r="H51" s="9" t="n">
        <v>543017.24</v>
      </c>
      <c r="I51" s="10" t="n">
        <v>0.4</v>
      </c>
      <c r="J51" s="9">
        <f>ROUND(H51*I51, 2)</f>
        <v/>
      </c>
      <c r="K51" s="9">
        <f>ROUND(H51-J51, 2)</f>
        <v/>
      </c>
      <c r="L51" s="10" t="n">
        <v>0.02</v>
      </c>
      <c r="M51" s="9">
        <f>ROUND(H51*L51, 2)</f>
        <v/>
      </c>
      <c r="N51" s="9" t="n">
        <v>13266.33</v>
      </c>
      <c r="O51" s="10" t="n">
        <v>0.1</v>
      </c>
      <c r="P51" s="9">
        <f>ROUND(H51*O51, 2)</f>
        <v/>
      </c>
      <c r="Q51" s="11" t="n">
        <v>0.02663641</v>
      </c>
      <c r="R51" s="11">
        <f>RATE(G51, -N51, K51, -P51)</f>
        <v/>
      </c>
      <c r="S51" s="11">
        <f>ROUND(Q51*12, 8)</f>
        <v/>
      </c>
      <c r="T51" s="11">
        <f>ROUND(((1+Q51)^12)-1, 8)</f>
        <v/>
      </c>
      <c r="U51" s="9">
        <f>ROUND(PV(Q51, G51, 0, -P51), 2)</f>
        <v/>
      </c>
      <c r="V51" s="9">
        <f>SUMIF($AA$4:$QP$4, "Interes_Leasing", AA51:QP51)</f>
        <v/>
      </c>
      <c r="W51" s="9">
        <f>SUMIF($AA$4:$QP$4, "Interes_Residual", AA51:QP51)</f>
        <v/>
      </c>
      <c r="X51" s="9">
        <f>ROUND(V51+W51, 2)</f>
        <v/>
      </c>
      <c r="Y51" s="9">
        <f>ROUND((N51*G51+P51+M51)-K51, 2)</f>
        <v/>
      </c>
      <c r="Z51" s="10">
        <f>ROUND(Y51/K51, 4)</f>
        <v/>
      </c>
      <c r="AA51" s="9">
        <f>IF(1&lt;=$G51, $K51, "")</f>
        <v/>
      </c>
      <c r="AB51" s="9">
        <f>IF(1&lt;=$G51, ROUND(AA51*$Q51, 2), "")</f>
        <v/>
      </c>
      <c r="AC51" s="9">
        <f>IF(1&lt;=$G51, $N51, "")</f>
        <v/>
      </c>
      <c r="AD51" s="9">
        <f>IF(1&lt;=$G51, AC51-AB51, "")</f>
        <v/>
      </c>
      <c r="AE51" s="9">
        <f>IF(1&lt;=$G51, AA51-AD51, "")</f>
        <v/>
      </c>
      <c r="AF51" s="9">
        <f>IF(1&lt;=$G51, ROUND($U51*$Q51, 2), "")</f>
        <v/>
      </c>
      <c r="AG51" s="9">
        <f>IF(1&lt;=$G51, $U51+AF51, "")</f>
        <v/>
      </c>
      <c r="AH51" s="9">
        <f>IF(1&lt;=$G51, AB51+AF51, "")</f>
        <v/>
      </c>
      <c r="AI51" s="9">
        <f>IF(1&lt;=$G51, ($G51-1)*$N51, "")</f>
        <v/>
      </c>
      <c r="AJ51" s="9">
        <f>IF(2&lt;=$G51, AE51, "")</f>
        <v/>
      </c>
      <c r="AK51" s="9">
        <f>IF(2&lt;=$G51, ROUND(AJ51*$Q51, 2), "")</f>
        <v/>
      </c>
      <c r="AL51" s="9">
        <f>IF(2&lt;=$G51, $N51, "")</f>
        <v/>
      </c>
      <c r="AM51" s="9">
        <f>IF(2&lt;=$G51, AL51-AK51, "")</f>
        <v/>
      </c>
      <c r="AN51" s="9">
        <f>IF(2&lt;=$G51, AJ51-AM51, "")</f>
        <v/>
      </c>
      <c r="AO51" s="9">
        <f>IF(2&lt;=$G51, ROUND(AG51*$Q51, 2), "")</f>
        <v/>
      </c>
      <c r="AP51" s="9">
        <f>IF(2&lt;=$G51, AG51+AO51, "")</f>
        <v/>
      </c>
      <c r="AQ51" s="9">
        <f>IF(2&lt;=$G51, AK51+AO51, "")</f>
        <v/>
      </c>
      <c r="AR51" s="9">
        <f>IF(2&lt;=$G51, ($G51-2)*$N51, "")</f>
        <v/>
      </c>
      <c r="AS51" s="9">
        <f>IF(3&lt;=$G51, AN51, "")</f>
        <v/>
      </c>
      <c r="AT51" s="9">
        <f>IF(3&lt;=$G51, ROUND(AS51*$Q51, 2), "")</f>
        <v/>
      </c>
      <c r="AU51" s="9">
        <f>IF(3&lt;=$G51, $N51, "")</f>
        <v/>
      </c>
      <c r="AV51" s="9">
        <f>IF(3&lt;=$G51, AU51-AT51, "")</f>
        <v/>
      </c>
      <c r="AW51" s="9">
        <f>IF(3&lt;=$G51, AS51-AV51, "")</f>
        <v/>
      </c>
      <c r="AX51" s="9">
        <f>IF(3&lt;=$G51, ROUND(AP51*$Q51, 2), "")</f>
        <v/>
      </c>
      <c r="AY51" s="9">
        <f>IF(3&lt;=$G51, AP51+AX51, "")</f>
        <v/>
      </c>
      <c r="AZ51" s="9">
        <f>IF(3&lt;=$G51, AT51+AX51, "")</f>
        <v/>
      </c>
      <c r="BA51" s="9">
        <f>IF(3&lt;=$G51, ($G51-3)*$N51, "")</f>
        <v/>
      </c>
      <c r="BB51" s="9">
        <f>IF(4&lt;=$G51, AW51, "")</f>
        <v/>
      </c>
      <c r="BC51" s="9">
        <f>IF(4&lt;=$G51, ROUND(BB51*$Q51, 2), "")</f>
        <v/>
      </c>
      <c r="BD51" s="9">
        <f>IF(4&lt;=$G51, $N51, "")</f>
        <v/>
      </c>
      <c r="BE51" s="9">
        <f>IF(4&lt;=$G51, BD51-BC51, "")</f>
        <v/>
      </c>
      <c r="BF51" s="9">
        <f>IF(4&lt;=$G51, BB51-BE51, "")</f>
        <v/>
      </c>
      <c r="BG51" s="9">
        <f>IF(4&lt;=$G51, ROUND(AY51*$Q51, 2), "")</f>
        <v/>
      </c>
      <c r="BH51" s="9">
        <f>IF(4&lt;=$G51, AY51+BG51, "")</f>
        <v/>
      </c>
      <c r="BI51" s="9">
        <f>IF(4&lt;=$G51, BC51+BG51, "")</f>
        <v/>
      </c>
      <c r="BJ51" s="9">
        <f>IF(4&lt;=$G51, ($G51-4)*$N51, "")</f>
        <v/>
      </c>
      <c r="BK51" s="9">
        <f>IF(5&lt;=$G51, BF51, "")</f>
        <v/>
      </c>
      <c r="BL51" s="9">
        <f>IF(5&lt;=$G51, ROUND(BK51*$Q51, 2), "")</f>
        <v/>
      </c>
      <c r="BM51" s="9">
        <f>IF(5&lt;=$G51, $N51, "")</f>
        <v/>
      </c>
      <c r="BN51" s="9">
        <f>IF(5&lt;=$G51, BM51-BL51, "")</f>
        <v/>
      </c>
      <c r="BO51" s="9">
        <f>IF(5&lt;=$G51, BK51-BN51, "")</f>
        <v/>
      </c>
      <c r="BP51" s="9">
        <f>IF(5&lt;=$G51, ROUND(BH51*$Q51, 2), "")</f>
        <v/>
      </c>
      <c r="BQ51" s="9">
        <f>IF(5&lt;=$G51, BH51+BP51, "")</f>
        <v/>
      </c>
      <c r="BR51" s="9">
        <f>IF(5&lt;=$G51, BL51+BP51, "")</f>
        <v/>
      </c>
      <c r="BS51" s="9">
        <f>IF(5&lt;=$G51, ($G51-5)*$N51, "")</f>
        <v/>
      </c>
      <c r="BT51" s="9">
        <f>IF(6&lt;=$G51, BO51, "")</f>
        <v/>
      </c>
      <c r="BU51" s="9">
        <f>IF(6&lt;=$G51, ROUND(BT51*$Q51, 2), "")</f>
        <v/>
      </c>
      <c r="BV51" s="9">
        <f>IF(6&lt;=$G51, $N51, "")</f>
        <v/>
      </c>
      <c r="BW51" s="9">
        <f>IF(6&lt;=$G51, BV51-BU51, "")</f>
        <v/>
      </c>
      <c r="BX51" s="9">
        <f>IF(6&lt;=$G51, BT51-BW51, "")</f>
        <v/>
      </c>
      <c r="BY51" s="9">
        <f>IF(6&lt;=$G51, ROUND(BQ51*$Q51, 2), "")</f>
        <v/>
      </c>
      <c r="BZ51" s="9">
        <f>IF(6&lt;=$G51, BQ51+BY51, "")</f>
        <v/>
      </c>
      <c r="CA51" s="9">
        <f>IF(6&lt;=$G51, BU51+BY51, "")</f>
        <v/>
      </c>
      <c r="CB51" s="9">
        <f>IF(6&lt;=$G51, ($G51-6)*$N51, "")</f>
        <v/>
      </c>
      <c r="CC51" s="9">
        <f>IF(7&lt;=$G51, BX51, "")</f>
        <v/>
      </c>
      <c r="CD51" s="9">
        <f>IF(7&lt;=$G51, ROUND(CC51*$Q51, 2), "")</f>
        <v/>
      </c>
      <c r="CE51" s="9">
        <f>IF(7&lt;=$G51, $N51, "")</f>
        <v/>
      </c>
      <c r="CF51" s="9">
        <f>IF(7&lt;=$G51, CE51-CD51, "")</f>
        <v/>
      </c>
      <c r="CG51" s="9">
        <f>IF(7&lt;=$G51, CC51-CF51, "")</f>
        <v/>
      </c>
      <c r="CH51" s="9">
        <f>IF(7&lt;=$G51, ROUND(BZ51*$Q51, 2), "")</f>
        <v/>
      </c>
      <c r="CI51" s="9">
        <f>IF(7&lt;=$G51, BZ51+CH51, "")</f>
        <v/>
      </c>
      <c r="CJ51" s="9">
        <f>IF(7&lt;=$G51, CD51+CH51, "")</f>
        <v/>
      </c>
      <c r="CK51" s="9">
        <f>IF(7&lt;=$G51, ($G51-7)*$N51, "")</f>
        <v/>
      </c>
      <c r="CL51" s="9">
        <f>IF(8&lt;=$G51, CG51, "")</f>
        <v/>
      </c>
      <c r="CM51" s="9">
        <f>IF(8&lt;=$G51, ROUND(CL51*$Q51, 2), "")</f>
        <v/>
      </c>
      <c r="CN51" s="9">
        <f>IF(8&lt;=$G51, $N51, "")</f>
        <v/>
      </c>
      <c r="CO51" s="9">
        <f>IF(8&lt;=$G51, CN51-CM51, "")</f>
        <v/>
      </c>
      <c r="CP51" s="9">
        <f>IF(8&lt;=$G51, CL51-CO51, "")</f>
        <v/>
      </c>
      <c r="CQ51" s="9">
        <f>IF(8&lt;=$G51, ROUND(CI51*$Q51, 2), "")</f>
        <v/>
      </c>
      <c r="CR51" s="9">
        <f>IF(8&lt;=$G51, CI51+CQ51, "")</f>
        <v/>
      </c>
      <c r="CS51" s="9">
        <f>IF(8&lt;=$G51, CM51+CQ51, "")</f>
        <v/>
      </c>
      <c r="CT51" s="9">
        <f>IF(8&lt;=$G51, ($G51-8)*$N51, "")</f>
        <v/>
      </c>
      <c r="CU51" s="9">
        <f>IF(9&lt;=$G51, CP51, "")</f>
        <v/>
      </c>
      <c r="CV51" s="9">
        <f>IF(9&lt;=$G51, ROUND(CU51*$Q51, 2), "")</f>
        <v/>
      </c>
      <c r="CW51" s="9">
        <f>IF(9&lt;=$G51, $N51, "")</f>
        <v/>
      </c>
      <c r="CX51" s="9">
        <f>IF(9&lt;=$G51, CW51-CV51, "")</f>
        <v/>
      </c>
      <c r="CY51" s="9">
        <f>IF(9&lt;=$G51, CU51-CX51, "")</f>
        <v/>
      </c>
      <c r="CZ51" s="9">
        <f>IF(9&lt;=$G51, ROUND(CR51*$Q51, 2), "")</f>
        <v/>
      </c>
      <c r="DA51" s="9">
        <f>IF(9&lt;=$G51, CR51+CZ51, "")</f>
        <v/>
      </c>
      <c r="DB51" s="9">
        <f>IF(9&lt;=$G51, CV51+CZ51, "")</f>
        <v/>
      </c>
      <c r="DC51" s="9">
        <f>IF(9&lt;=$G51, ($G51-9)*$N51, "")</f>
        <v/>
      </c>
      <c r="DD51" s="9">
        <f>IF(10&lt;=$G51, CY51, "")</f>
        <v/>
      </c>
      <c r="DE51" s="9">
        <f>IF(10&lt;=$G51, ROUND(DD51*$Q51, 2), "")</f>
        <v/>
      </c>
      <c r="DF51" s="9">
        <f>IF(10&lt;=$G51, $N51, "")</f>
        <v/>
      </c>
      <c r="DG51" s="9">
        <f>IF(10&lt;=$G51, DF51-DE51, "")</f>
        <v/>
      </c>
      <c r="DH51" s="9">
        <f>IF(10&lt;=$G51, DD51-DG51, "")</f>
        <v/>
      </c>
      <c r="DI51" s="9">
        <f>IF(10&lt;=$G51, ROUND(DA51*$Q51, 2), "")</f>
        <v/>
      </c>
      <c r="DJ51" s="9">
        <f>IF(10&lt;=$G51, DA51+DI51, "")</f>
        <v/>
      </c>
      <c r="DK51" s="9">
        <f>IF(10&lt;=$G51, DE51+DI51, "")</f>
        <v/>
      </c>
      <c r="DL51" s="9">
        <f>IF(10&lt;=$G51, ($G51-10)*$N51, "")</f>
        <v/>
      </c>
      <c r="DM51" s="9">
        <f>IF(11&lt;=$G51, DH51, "")</f>
        <v/>
      </c>
      <c r="DN51" s="9">
        <f>IF(11&lt;=$G51, ROUND(DM51*$Q51, 2), "")</f>
        <v/>
      </c>
      <c r="DO51" s="9">
        <f>IF(11&lt;=$G51, $N51, "")</f>
        <v/>
      </c>
      <c r="DP51" s="9">
        <f>IF(11&lt;=$G51, DO51-DN51, "")</f>
        <v/>
      </c>
      <c r="DQ51" s="9">
        <f>IF(11&lt;=$G51, DM51-DP51, "")</f>
        <v/>
      </c>
      <c r="DR51" s="9">
        <f>IF(11&lt;=$G51, ROUND(DJ51*$Q51, 2), "")</f>
        <v/>
      </c>
      <c r="DS51" s="9">
        <f>IF(11&lt;=$G51, DJ51+DR51, "")</f>
        <v/>
      </c>
      <c r="DT51" s="9">
        <f>IF(11&lt;=$G51, DN51+DR51, "")</f>
        <v/>
      </c>
      <c r="DU51" s="9">
        <f>IF(11&lt;=$G51, ($G51-11)*$N51, "")</f>
        <v/>
      </c>
      <c r="DV51" s="9">
        <f>IF(12&lt;=$G51, DQ51, "")</f>
        <v/>
      </c>
      <c r="DW51" s="9">
        <f>IF(12&lt;=$G51, ROUND(DV51*$Q51, 2), "")</f>
        <v/>
      </c>
      <c r="DX51" s="9">
        <f>IF(12&lt;=$G51, $N51, "")</f>
        <v/>
      </c>
      <c r="DY51" s="9">
        <f>IF(12&lt;=$G51, DX51-DW51, "")</f>
        <v/>
      </c>
      <c r="DZ51" s="9">
        <f>IF(12&lt;=$G51, DV51-DY51, "")</f>
        <v/>
      </c>
      <c r="EA51" s="9">
        <f>IF(12&lt;=$G51, ROUND(DS51*$Q51, 2), "")</f>
        <v/>
      </c>
      <c r="EB51" s="9">
        <f>IF(12&lt;=$G51, DS51+EA51, "")</f>
        <v/>
      </c>
      <c r="EC51" s="9">
        <f>IF(12&lt;=$G51, DW51+EA51, "")</f>
        <v/>
      </c>
      <c r="ED51" s="9">
        <f>IF(12&lt;=$G51, ($G51-12)*$N51, "")</f>
        <v/>
      </c>
      <c r="EE51" s="9">
        <f>IF(13&lt;=$G51, DZ51, "")</f>
        <v/>
      </c>
      <c r="EF51" s="9">
        <f>IF(13&lt;=$G51, ROUND(EE51*$Q51, 2), "")</f>
        <v/>
      </c>
      <c r="EG51" s="9">
        <f>IF(13&lt;=$G51, $N51, "")</f>
        <v/>
      </c>
      <c r="EH51" s="9">
        <f>IF(13&lt;=$G51, EG51-EF51, "")</f>
        <v/>
      </c>
      <c r="EI51" s="9">
        <f>IF(13&lt;=$G51, EE51-EH51, "")</f>
        <v/>
      </c>
      <c r="EJ51" s="9">
        <f>IF(13&lt;=$G51, ROUND(EB51*$Q51, 2), "")</f>
        <v/>
      </c>
      <c r="EK51" s="9">
        <f>IF(13&lt;=$G51, EB51+EJ51, "")</f>
        <v/>
      </c>
      <c r="EL51" s="9">
        <f>IF(13&lt;=$G51, EF51+EJ51, "")</f>
        <v/>
      </c>
      <c r="EM51" s="9">
        <f>IF(13&lt;=$G51, ($G51-13)*$N51, "")</f>
        <v/>
      </c>
      <c r="EN51" s="9">
        <f>IF(14&lt;=$G51, EI51, "")</f>
        <v/>
      </c>
      <c r="EO51" s="9">
        <f>IF(14&lt;=$G51, ROUND(EN51*$Q51, 2), "")</f>
        <v/>
      </c>
      <c r="EP51" s="9">
        <f>IF(14&lt;=$G51, $N51, "")</f>
        <v/>
      </c>
      <c r="EQ51" s="9">
        <f>IF(14&lt;=$G51, EP51-EO51, "")</f>
        <v/>
      </c>
      <c r="ER51" s="9">
        <f>IF(14&lt;=$G51, EN51-EQ51, "")</f>
        <v/>
      </c>
      <c r="ES51" s="9">
        <f>IF(14&lt;=$G51, ROUND(EK51*$Q51, 2), "")</f>
        <v/>
      </c>
      <c r="ET51" s="9">
        <f>IF(14&lt;=$G51, EK51+ES51, "")</f>
        <v/>
      </c>
      <c r="EU51" s="9">
        <f>IF(14&lt;=$G51, EO51+ES51, "")</f>
        <v/>
      </c>
      <c r="EV51" s="9">
        <f>IF(14&lt;=$G51, ($G51-14)*$N51, "")</f>
        <v/>
      </c>
      <c r="EW51" s="9">
        <f>IF(15&lt;=$G51, ER51, "")</f>
        <v/>
      </c>
      <c r="EX51" s="9">
        <f>IF(15&lt;=$G51, ROUND(EW51*$Q51, 2), "")</f>
        <v/>
      </c>
      <c r="EY51" s="9">
        <f>IF(15&lt;=$G51, $N51, "")</f>
        <v/>
      </c>
      <c r="EZ51" s="9">
        <f>IF(15&lt;=$G51, EY51-EX51, "")</f>
        <v/>
      </c>
      <c r="FA51" s="9">
        <f>IF(15&lt;=$G51, EW51-EZ51, "")</f>
        <v/>
      </c>
      <c r="FB51" s="9">
        <f>IF(15&lt;=$G51, ROUND(ET51*$Q51, 2), "")</f>
        <v/>
      </c>
      <c r="FC51" s="9">
        <f>IF(15&lt;=$G51, ET51+FB51, "")</f>
        <v/>
      </c>
      <c r="FD51" s="9">
        <f>IF(15&lt;=$G51, EX51+FB51, "")</f>
        <v/>
      </c>
      <c r="FE51" s="9">
        <f>IF(15&lt;=$G51, ($G51-15)*$N51, "")</f>
        <v/>
      </c>
      <c r="FF51" s="9">
        <f>IF(16&lt;=$G51, FA51, "")</f>
        <v/>
      </c>
      <c r="FG51" s="9">
        <f>IF(16&lt;=$G51, ROUND(FF51*$Q51, 2), "")</f>
        <v/>
      </c>
      <c r="FH51" s="9">
        <f>IF(16&lt;=$G51, $N51, "")</f>
        <v/>
      </c>
      <c r="FI51" s="9">
        <f>IF(16&lt;=$G51, FH51-FG51, "")</f>
        <v/>
      </c>
      <c r="FJ51" s="9">
        <f>IF(16&lt;=$G51, FF51-FI51, "")</f>
        <v/>
      </c>
      <c r="FK51" s="9">
        <f>IF(16&lt;=$G51, ROUND(FC51*$Q51, 2), "")</f>
        <v/>
      </c>
      <c r="FL51" s="9">
        <f>IF(16&lt;=$G51, FC51+FK51, "")</f>
        <v/>
      </c>
      <c r="FM51" s="9">
        <f>IF(16&lt;=$G51, FG51+FK51, "")</f>
        <v/>
      </c>
      <c r="FN51" s="9">
        <f>IF(16&lt;=$G51, ($G51-16)*$N51, "")</f>
        <v/>
      </c>
      <c r="FO51" s="9">
        <f>IF(17&lt;=$G51, FJ51, "")</f>
        <v/>
      </c>
      <c r="FP51" s="9">
        <f>IF(17&lt;=$G51, ROUND(FO51*$Q51, 2), "")</f>
        <v/>
      </c>
      <c r="FQ51" s="9">
        <f>IF(17&lt;=$G51, $N51, "")</f>
        <v/>
      </c>
      <c r="FR51" s="9">
        <f>IF(17&lt;=$G51, FQ51-FP51, "")</f>
        <v/>
      </c>
      <c r="FS51" s="9">
        <f>IF(17&lt;=$G51, FO51-FR51, "")</f>
        <v/>
      </c>
      <c r="FT51" s="9">
        <f>IF(17&lt;=$G51, ROUND(FL51*$Q51, 2), "")</f>
        <v/>
      </c>
      <c r="FU51" s="9">
        <f>IF(17&lt;=$G51, FL51+FT51, "")</f>
        <v/>
      </c>
      <c r="FV51" s="9">
        <f>IF(17&lt;=$G51, FP51+FT51, "")</f>
        <v/>
      </c>
      <c r="FW51" s="9">
        <f>IF(17&lt;=$G51, ($G51-17)*$N51, "")</f>
        <v/>
      </c>
      <c r="FX51" s="9">
        <f>IF(18&lt;=$G51, FS51, "")</f>
        <v/>
      </c>
      <c r="FY51" s="9">
        <f>IF(18&lt;=$G51, ROUND(FX51*$Q51, 2), "")</f>
        <v/>
      </c>
      <c r="FZ51" s="9">
        <f>IF(18&lt;=$G51, $N51, "")</f>
        <v/>
      </c>
      <c r="GA51" s="9">
        <f>IF(18&lt;=$G51, FZ51-FY51, "")</f>
        <v/>
      </c>
      <c r="GB51" s="9">
        <f>IF(18&lt;=$G51, FX51-GA51, "")</f>
        <v/>
      </c>
      <c r="GC51" s="9">
        <f>IF(18&lt;=$G51, ROUND(FU51*$Q51, 2), "")</f>
        <v/>
      </c>
      <c r="GD51" s="9">
        <f>IF(18&lt;=$G51, FU51+GC51, "")</f>
        <v/>
      </c>
      <c r="GE51" s="9">
        <f>IF(18&lt;=$G51, FY51+GC51, "")</f>
        <v/>
      </c>
      <c r="GF51" s="9">
        <f>IF(18&lt;=$G51, ($G51-18)*$N51, "")</f>
        <v/>
      </c>
      <c r="GG51" s="9">
        <f>IF(19&lt;=$G51, GB51, "")</f>
        <v/>
      </c>
      <c r="GH51" s="9">
        <f>IF(19&lt;=$G51, ROUND(GG51*$Q51, 2), "")</f>
        <v/>
      </c>
      <c r="GI51" s="9">
        <f>IF(19&lt;=$G51, $N51, "")</f>
        <v/>
      </c>
      <c r="GJ51" s="9">
        <f>IF(19&lt;=$G51, GI51-GH51, "")</f>
        <v/>
      </c>
      <c r="GK51" s="9">
        <f>IF(19&lt;=$G51, GG51-GJ51, "")</f>
        <v/>
      </c>
      <c r="GL51" s="9">
        <f>IF(19&lt;=$G51, ROUND(GD51*$Q51, 2), "")</f>
        <v/>
      </c>
      <c r="GM51" s="9">
        <f>IF(19&lt;=$G51, GD51+GL51, "")</f>
        <v/>
      </c>
      <c r="GN51" s="9">
        <f>IF(19&lt;=$G51, GH51+GL51, "")</f>
        <v/>
      </c>
      <c r="GO51" s="9">
        <f>IF(19&lt;=$G51, ($G51-19)*$N51, "")</f>
        <v/>
      </c>
      <c r="GP51" s="9">
        <f>IF(20&lt;=$G51, GK51, "")</f>
        <v/>
      </c>
      <c r="GQ51" s="9">
        <f>IF(20&lt;=$G51, ROUND(GP51*$Q51, 2), "")</f>
        <v/>
      </c>
      <c r="GR51" s="9">
        <f>IF(20&lt;=$G51, $N51, "")</f>
        <v/>
      </c>
      <c r="GS51" s="9">
        <f>IF(20&lt;=$G51, GR51-GQ51, "")</f>
        <v/>
      </c>
      <c r="GT51" s="9">
        <f>IF(20&lt;=$G51, GP51-GS51, "")</f>
        <v/>
      </c>
      <c r="GU51" s="9">
        <f>IF(20&lt;=$G51, ROUND(GM51*$Q51, 2), "")</f>
        <v/>
      </c>
      <c r="GV51" s="9">
        <f>IF(20&lt;=$G51, GM51+GU51, "")</f>
        <v/>
      </c>
      <c r="GW51" s="9">
        <f>IF(20&lt;=$G51, GQ51+GU51, "")</f>
        <v/>
      </c>
      <c r="GX51" s="9">
        <f>IF(20&lt;=$G51, ($G51-20)*$N51, "")</f>
        <v/>
      </c>
      <c r="GY51" s="9">
        <f>IF(21&lt;=$G51, GT51, "")</f>
        <v/>
      </c>
      <c r="GZ51" s="9">
        <f>IF(21&lt;=$G51, ROUND(GY51*$Q51, 2), "")</f>
        <v/>
      </c>
      <c r="HA51" s="9">
        <f>IF(21&lt;=$G51, $N51, "")</f>
        <v/>
      </c>
      <c r="HB51" s="9">
        <f>IF(21&lt;=$G51, HA51-GZ51, "")</f>
        <v/>
      </c>
      <c r="HC51" s="9">
        <f>IF(21&lt;=$G51, GY51-HB51, "")</f>
        <v/>
      </c>
      <c r="HD51" s="9">
        <f>IF(21&lt;=$G51, ROUND(GV51*$Q51, 2), "")</f>
        <v/>
      </c>
      <c r="HE51" s="9">
        <f>IF(21&lt;=$G51, GV51+HD51, "")</f>
        <v/>
      </c>
      <c r="HF51" s="9">
        <f>IF(21&lt;=$G51, GZ51+HD51, "")</f>
        <v/>
      </c>
      <c r="HG51" s="9">
        <f>IF(21&lt;=$G51, ($G51-21)*$N51, "")</f>
        <v/>
      </c>
      <c r="HH51" s="9">
        <f>IF(22&lt;=$G51, HC51, "")</f>
        <v/>
      </c>
      <c r="HI51" s="9">
        <f>IF(22&lt;=$G51, ROUND(HH51*$Q51, 2), "")</f>
        <v/>
      </c>
      <c r="HJ51" s="9">
        <f>IF(22&lt;=$G51, $N51, "")</f>
        <v/>
      </c>
      <c r="HK51" s="9">
        <f>IF(22&lt;=$G51, HJ51-HI51, "")</f>
        <v/>
      </c>
      <c r="HL51" s="9">
        <f>IF(22&lt;=$G51, HH51-HK51, "")</f>
        <v/>
      </c>
      <c r="HM51" s="9">
        <f>IF(22&lt;=$G51, ROUND(HE51*$Q51, 2), "")</f>
        <v/>
      </c>
      <c r="HN51" s="9">
        <f>IF(22&lt;=$G51, HE51+HM51, "")</f>
        <v/>
      </c>
      <c r="HO51" s="9">
        <f>IF(22&lt;=$G51, HI51+HM51, "")</f>
        <v/>
      </c>
      <c r="HP51" s="9">
        <f>IF(22&lt;=$G51, ($G51-22)*$N51, "")</f>
        <v/>
      </c>
      <c r="HQ51" s="9">
        <f>IF(23&lt;=$G51, HL51, "")</f>
        <v/>
      </c>
      <c r="HR51" s="9">
        <f>IF(23&lt;=$G51, ROUND(HQ51*$Q51, 2), "")</f>
        <v/>
      </c>
      <c r="HS51" s="9">
        <f>IF(23&lt;=$G51, $N51, "")</f>
        <v/>
      </c>
      <c r="HT51" s="9">
        <f>IF(23&lt;=$G51, HS51-HR51, "")</f>
        <v/>
      </c>
      <c r="HU51" s="9">
        <f>IF(23&lt;=$G51, HQ51-HT51, "")</f>
        <v/>
      </c>
      <c r="HV51" s="9">
        <f>IF(23&lt;=$G51, ROUND(HN51*$Q51, 2), "")</f>
        <v/>
      </c>
      <c r="HW51" s="9">
        <f>IF(23&lt;=$G51, HN51+HV51, "")</f>
        <v/>
      </c>
      <c r="HX51" s="9">
        <f>IF(23&lt;=$G51, HR51+HV51, "")</f>
        <v/>
      </c>
      <c r="HY51" s="9">
        <f>IF(23&lt;=$G51, ($G51-23)*$N51, "")</f>
        <v/>
      </c>
      <c r="HZ51" s="9">
        <f>IF(24&lt;=$G51, HU51, "")</f>
        <v/>
      </c>
      <c r="IA51" s="9">
        <f>IF(24&lt;=$G51, ROUND(HZ51*$Q51, 2), "")</f>
        <v/>
      </c>
      <c r="IB51" s="9">
        <f>IF(24&lt;=$G51, $N51, "")</f>
        <v/>
      </c>
      <c r="IC51" s="9">
        <f>IF(24&lt;=$G51, IB51-IA51, "")</f>
        <v/>
      </c>
      <c r="ID51" s="9">
        <f>IF(24&lt;=$G51, HZ51-IC51, "")</f>
        <v/>
      </c>
      <c r="IE51" s="9">
        <f>IF(24&lt;=$G51, ROUND(HW51*$Q51, 2), "")</f>
        <v/>
      </c>
      <c r="IF51" s="9">
        <f>IF(24&lt;=$G51, HW51+IE51, "")</f>
        <v/>
      </c>
      <c r="IG51" s="9">
        <f>IF(24&lt;=$G51, IA51+IE51, "")</f>
        <v/>
      </c>
      <c r="IH51" s="9">
        <f>IF(24&lt;=$G51, ($G51-24)*$N51, "")</f>
        <v/>
      </c>
      <c r="II51" s="9">
        <f>IF(25&lt;=$G51, ID51, "")</f>
        <v/>
      </c>
      <c r="IJ51" s="9">
        <f>IF(25&lt;=$G51, ROUND(II51*$Q51, 2), "")</f>
        <v/>
      </c>
      <c r="IK51" s="9">
        <f>IF(25&lt;=$G51, $N51, "")</f>
        <v/>
      </c>
      <c r="IL51" s="9">
        <f>IF(25&lt;=$G51, IK51-IJ51, "")</f>
        <v/>
      </c>
      <c r="IM51" s="9">
        <f>IF(25&lt;=$G51, II51-IL51, "")</f>
        <v/>
      </c>
      <c r="IN51" s="9">
        <f>IF(25&lt;=$G51, ROUND(IF51*$Q51, 2), "")</f>
        <v/>
      </c>
      <c r="IO51" s="9">
        <f>IF(25&lt;=$G51, IF51+IN51, "")</f>
        <v/>
      </c>
      <c r="IP51" s="9">
        <f>IF(25&lt;=$G51, IJ51+IN51, "")</f>
        <v/>
      </c>
      <c r="IQ51" s="9">
        <f>IF(25&lt;=$G51, ($G51-25)*$N51, "")</f>
        <v/>
      </c>
      <c r="IR51" s="9">
        <f>IF(26&lt;=$G51, IM51, "")</f>
        <v/>
      </c>
      <c r="IS51" s="9">
        <f>IF(26&lt;=$G51, ROUND(IR51*$Q51, 2), "")</f>
        <v/>
      </c>
      <c r="IT51" s="9">
        <f>IF(26&lt;=$G51, $N51, "")</f>
        <v/>
      </c>
      <c r="IU51" s="9">
        <f>IF(26&lt;=$G51, IT51-IS51, "")</f>
        <v/>
      </c>
      <c r="IV51" s="9">
        <f>IF(26&lt;=$G51, IR51-IU51, "")</f>
        <v/>
      </c>
      <c r="IW51" s="9">
        <f>IF(26&lt;=$G51, ROUND(IO51*$Q51, 2), "")</f>
        <v/>
      </c>
      <c r="IX51" s="9">
        <f>IF(26&lt;=$G51, IO51+IW51, "")</f>
        <v/>
      </c>
      <c r="IY51" s="9">
        <f>IF(26&lt;=$G51, IS51+IW51, "")</f>
        <v/>
      </c>
      <c r="IZ51" s="9">
        <f>IF(26&lt;=$G51, ($G51-26)*$N51, "")</f>
        <v/>
      </c>
      <c r="JA51" s="9">
        <f>IF(27&lt;=$G51, IV51, "")</f>
        <v/>
      </c>
      <c r="JB51" s="9">
        <f>IF(27&lt;=$G51, ROUND(JA51*$Q51, 2), "")</f>
        <v/>
      </c>
      <c r="JC51" s="9">
        <f>IF(27&lt;=$G51, $N51, "")</f>
        <v/>
      </c>
      <c r="JD51" s="9">
        <f>IF(27&lt;=$G51, JC51-JB51, "")</f>
        <v/>
      </c>
      <c r="JE51" s="9">
        <f>IF(27&lt;=$G51, JA51-JD51, "")</f>
        <v/>
      </c>
      <c r="JF51" s="9">
        <f>IF(27&lt;=$G51, ROUND(IX51*$Q51, 2), "")</f>
        <v/>
      </c>
      <c r="JG51" s="9">
        <f>IF(27&lt;=$G51, IX51+JF51, "")</f>
        <v/>
      </c>
      <c r="JH51" s="9">
        <f>IF(27&lt;=$G51, JB51+JF51, "")</f>
        <v/>
      </c>
      <c r="JI51" s="9">
        <f>IF(27&lt;=$G51, ($G51-27)*$N51, "")</f>
        <v/>
      </c>
      <c r="JJ51" s="9">
        <f>IF(28&lt;=$G51, JE51, "")</f>
        <v/>
      </c>
      <c r="JK51" s="9">
        <f>IF(28&lt;=$G51, ROUND(JJ51*$Q51, 2), "")</f>
        <v/>
      </c>
      <c r="JL51" s="9">
        <f>IF(28&lt;=$G51, $N51, "")</f>
        <v/>
      </c>
      <c r="JM51" s="9">
        <f>IF(28&lt;=$G51, JL51-JK51, "")</f>
        <v/>
      </c>
      <c r="JN51" s="9">
        <f>IF(28&lt;=$G51, JJ51-JM51, "")</f>
        <v/>
      </c>
      <c r="JO51" s="9">
        <f>IF(28&lt;=$G51, ROUND(JG51*$Q51, 2), "")</f>
        <v/>
      </c>
      <c r="JP51" s="9">
        <f>IF(28&lt;=$G51, JG51+JO51, "")</f>
        <v/>
      </c>
      <c r="JQ51" s="9">
        <f>IF(28&lt;=$G51, JK51+JO51, "")</f>
        <v/>
      </c>
      <c r="JR51" s="9">
        <f>IF(28&lt;=$G51, ($G51-28)*$N51, "")</f>
        <v/>
      </c>
      <c r="JS51" s="9">
        <f>IF(29&lt;=$G51, JN51, "")</f>
        <v/>
      </c>
      <c r="JT51" s="9">
        <f>IF(29&lt;=$G51, ROUND(JS51*$Q51, 2), "")</f>
        <v/>
      </c>
      <c r="JU51" s="9">
        <f>IF(29&lt;=$G51, $N51, "")</f>
        <v/>
      </c>
      <c r="JV51" s="9">
        <f>IF(29&lt;=$G51, JU51-JT51, "")</f>
        <v/>
      </c>
      <c r="JW51" s="9">
        <f>IF(29&lt;=$G51, JS51-JV51, "")</f>
        <v/>
      </c>
      <c r="JX51" s="9">
        <f>IF(29&lt;=$G51, ROUND(JP51*$Q51, 2), "")</f>
        <v/>
      </c>
      <c r="JY51" s="9">
        <f>IF(29&lt;=$G51, JP51+JX51, "")</f>
        <v/>
      </c>
      <c r="JZ51" s="9">
        <f>IF(29&lt;=$G51, JT51+JX51, "")</f>
        <v/>
      </c>
      <c r="KA51" s="9">
        <f>IF(29&lt;=$G51, ($G51-29)*$N51, "")</f>
        <v/>
      </c>
      <c r="KB51" s="9">
        <f>IF(30&lt;=$G51, JW51, "")</f>
        <v/>
      </c>
      <c r="KC51" s="9">
        <f>IF(30&lt;=$G51, ROUND(KB51*$Q51, 2), "")</f>
        <v/>
      </c>
      <c r="KD51" s="9">
        <f>IF(30&lt;=$G51, $N51, "")</f>
        <v/>
      </c>
      <c r="KE51" s="9">
        <f>IF(30&lt;=$G51, KD51-KC51, "")</f>
        <v/>
      </c>
      <c r="KF51" s="9">
        <f>IF(30&lt;=$G51, KB51-KE51, "")</f>
        <v/>
      </c>
      <c r="KG51" s="9">
        <f>IF(30&lt;=$G51, ROUND(JY51*$Q51, 2), "")</f>
        <v/>
      </c>
      <c r="KH51" s="9">
        <f>IF(30&lt;=$G51, JY51+KG51, "")</f>
        <v/>
      </c>
      <c r="KI51" s="9">
        <f>IF(30&lt;=$G51, KC51+KG51, "")</f>
        <v/>
      </c>
      <c r="KJ51" s="9">
        <f>IF(30&lt;=$G51, ($G51-30)*$N51, "")</f>
        <v/>
      </c>
      <c r="KK51" s="9">
        <f>IF(31&lt;=$G51, KF51, "")</f>
        <v/>
      </c>
      <c r="KL51" s="9">
        <f>IF(31&lt;=$G51, ROUND(KK51*$Q51, 2), "")</f>
        <v/>
      </c>
      <c r="KM51" s="9">
        <f>IF(31&lt;=$G51, $N51, "")</f>
        <v/>
      </c>
      <c r="KN51" s="9">
        <f>IF(31&lt;=$G51, KM51-KL51, "")</f>
        <v/>
      </c>
      <c r="KO51" s="9">
        <f>IF(31&lt;=$G51, KK51-KN51, "")</f>
        <v/>
      </c>
      <c r="KP51" s="9">
        <f>IF(31&lt;=$G51, ROUND(KH51*$Q51, 2), "")</f>
        <v/>
      </c>
      <c r="KQ51" s="9">
        <f>IF(31&lt;=$G51, KH51+KP51, "")</f>
        <v/>
      </c>
      <c r="KR51" s="9">
        <f>IF(31&lt;=$G51, KL51+KP51, "")</f>
        <v/>
      </c>
      <c r="KS51" s="9">
        <f>IF(31&lt;=$G51, ($G51-31)*$N51, "")</f>
        <v/>
      </c>
      <c r="KT51" s="9">
        <f>IF(32&lt;=$G51, KO51, "")</f>
        <v/>
      </c>
      <c r="KU51" s="9">
        <f>IF(32&lt;=$G51, ROUND(KT51*$Q51, 2), "")</f>
        <v/>
      </c>
      <c r="KV51" s="9">
        <f>IF(32&lt;=$G51, $N51, "")</f>
        <v/>
      </c>
      <c r="KW51" s="9">
        <f>IF(32&lt;=$G51, KV51-KU51, "")</f>
        <v/>
      </c>
      <c r="KX51" s="9">
        <f>IF(32&lt;=$G51, KT51-KW51, "")</f>
        <v/>
      </c>
      <c r="KY51" s="9">
        <f>IF(32&lt;=$G51, ROUND(KQ51*$Q51, 2), "")</f>
        <v/>
      </c>
      <c r="KZ51" s="9">
        <f>IF(32&lt;=$G51, KQ51+KY51, "")</f>
        <v/>
      </c>
      <c r="LA51" s="9">
        <f>IF(32&lt;=$G51, KU51+KY51, "")</f>
        <v/>
      </c>
      <c r="LB51" s="9">
        <f>IF(32&lt;=$G51, ($G51-32)*$N51, "")</f>
        <v/>
      </c>
      <c r="LC51" s="9">
        <f>IF(33&lt;=$G51, KX51, "")</f>
        <v/>
      </c>
      <c r="LD51" s="9">
        <f>IF(33&lt;=$G51, ROUND(LC51*$Q51, 2), "")</f>
        <v/>
      </c>
      <c r="LE51" s="9">
        <f>IF(33&lt;=$G51, $N51, "")</f>
        <v/>
      </c>
      <c r="LF51" s="9">
        <f>IF(33&lt;=$G51, LE51-LD51, "")</f>
        <v/>
      </c>
      <c r="LG51" s="9">
        <f>IF(33&lt;=$G51, LC51-LF51, "")</f>
        <v/>
      </c>
      <c r="LH51" s="9">
        <f>IF(33&lt;=$G51, ROUND(KZ51*$Q51, 2), "")</f>
        <v/>
      </c>
      <c r="LI51" s="9">
        <f>IF(33&lt;=$G51, KZ51+LH51, "")</f>
        <v/>
      </c>
      <c r="LJ51" s="9">
        <f>IF(33&lt;=$G51, LD51+LH51, "")</f>
        <v/>
      </c>
      <c r="LK51" s="9">
        <f>IF(33&lt;=$G51, ($G51-33)*$N51, "")</f>
        <v/>
      </c>
      <c r="LL51" s="9">
        <f>IF(34&lt;=$G51, LG51, "")</f>
        <v/>
      </c>
      <c r="LM51" s="9">
        <f>IF(34&lt;=$G51, ROUND(LL51*$Q51, 2), "")</f>
        <v/>
      </c>
      <c r="LN51" s="9">
        <f>IF(34&lt;=$G51, $N51, "")</f>
        <v/>
      </c>
      <c r="LO51" s="9">
        <f>IF(34&lt;=$G51, LN51-LM51, "")</f>
        <v/>
      </c>
      <c r="LP51" s="9">
        <f>IF(34&lt;=$G51, LL51-LO51, "")</f>
        <v/>
      </c>
      <c r="LQ51" s="9">
        <f>IF(34&lt;=$G51, ROUND(LI51*$Q51, 2), "")</f>
        <v/>
      </c>
      <c r="LR51" s="9">
        <f>IF(34&lt;=$G51, LI51+LQ51, "")</f>
        <v/>
      </c>
      <c r="LS51" s="9">
        <f>IF(34&lt;=$G51, LM51+LQ51, "")</f>
        <v/>
      </c>
      <c r="LT51" s="9">
        <f>IF(34&lt;=$G51, ($G51-34)*$N51, "")</f>
        <v/>
      </c>
      <c r="LU51" s="9">
        <f>IF(35&lt;=$G51, LP51, "")</f>
        <v/>
      </c>
      <c r="LV51" s="9">
        <f>IF(35&lt;=$G51, ROUND(LU51*$Q51, 2), "")</f>
        <v/>
      </c>
      <c r="LW51" s="9">
        <f>IF(35&lt;=$G51, $N51, "")</f>
        <v/>
      </c>
      <c r="LX51" s="9">
        <f>IF(35&lt;=$G51, LW51-LV51, "")</f>
        <v/>
      </c>
      <c r="LY51" s="9">
        <f>IF(35&lt;=$G51, LU51-LX51, "")</f>
        <v/>
      </c>
      <c r="LZ51" s="9">
        <f>IF(35&lt;=$G51, ROUND(LR51*$Q51, 2), "")</f>
        <v/>
      </c>
      <c r="MA51" s="9">
        <f>IF(35&lt;=$G51, LR51+LZ51, "")</f>
        <v/>
      </c>
      <c r="MB51" s="9">
        <f>IF(35&lt;=$G51, LV51+LZ51, "")</f>
        <v/>
      </c>
      <c r="MC51" s="9">
        <f>IF(35&lt;=$G51, ($G51-35)*$N51, "")</f>
        <v/>
      </c>
      <c r="MD51" s="9">
        <f>IF(36&lt;=$G51, LY51, "")</f>
        <v/>
      </c>
      <c r="ME51" s="9">
        <f>IF(36&lt;=$G51, ROUND(MD51*$Q51, 2), "")</f>
        <v/>
      </c>
      <c r="MF51" s="9">
        <f>IF(36&lt;=$G51, $N51, "")</f>
        <v/>
      </c>
      <c r="MG51" s="9">
        <f>IF(36&lt;=$G51, MF51-ME51, "")</f>
        <v/>
      </c>
      <c r="MH51" s="9">
        <f>IF(36&lt;=$G51, MD51-MG51, "")</f>
        <v/>
      </c>
      <c r="MI51" s="9">
        <f>IF(36&lt;=$G51, ROUND(MA51*$Q51, 2), "")</f>
        <v/>
      </c>
      <c r="MJ51" s="9">
        <f>IF(36&lt;=$G51, MA51+MI51, "")</f>
        <v/>
      </c>
      <c r="MK51" s="9">
        <f>IF(36&lt;=$G51, ME51+MI51, "")</f>
        <v/>
      </c>
      <c r="ML51" s="9">
        <f>IF(36&lt;=$G51, ($G51-36)*$N51, "")</f>
        <v/>
      </c>
      <c r="MM51" s="9">
        <f>IF(37&lt;=$G51, MH51, "")</f>
        <v/>
      </c>
      <c r="MN51" s="9">
        <f>IF(37&lt;=$G51, ROUND(MM51*$Q51, 2), "")</f>
        <v/>
      </c>
      <c r="MO51" s="9">
        <f>IF(37&lt;=$G51, $N51, "")</f>
        <v/>
      </c>
      <c r="MP51" s="9">
        <f>IF(37&lt;=$G51, MO51-MN51, "")</f>
        <v/>
      </c>
      <c r="MQ51" s="9">
        <f>IF(37&lt;=$G51, MM51-MP51, "")</f>
        <v/>
      </c>
      <c r="MR51" s="9">
        <f>IF(37&lt;=$G51, ROUND(MJ51*$Q51, 2), "")</f>
        <v/>
      </c>
      <c r="MS51" s="9">
        <f>IF(37&lt;=$G51, MJ51+MR51, "")</f>
        <v/>
      </c>
      <c r="MT51" s="9">
        <f>IF(37&lt;=$G51, MN51+MR51, "")</f>
        <v/>
      </c>
      <c r="MU51" s="9">
        <f>IF(37&lt;=$G51, ($G51-37)*$N51, "")</f>
        <v/>
      </c>
      <c r="MV51" s="9">
        <f>IF(38&lt;=$G51, MQ51, "")</f>
        <v/>
      </c>
      <c r="MW51" s="9">
        <f>IF(38&lt;=$G51, ROUND(MV51*$Q51, 2), "")</f>
        <v/>
      </c>
      <c r="MX51" s="9">
        <f>IF(38&lt;=$G51, $N51, "")</f>
        <v/>
      </c>
      <c r="MY51" s="9">
        <f>IF(38&lt;=$G51, MX51-MW51, "")</f>
        <v/>
      </c>
      <c r="MZ51" s="9">
        <f>IF(38&lt;=$G51, MV51-MY51, "")</f>
        <v/>
      </c>
      <c r="NA51" s="9">
        <f>IF(38&lt;=$G51, ROUND(MS51*$Q51, 2), "")</f>
        <v/>
      </c>
      <c r="NB51" s="9">
        <f>IF(38&lt;=$G51, MS51+NA51, "")</f>
        <v/>
      </c>
      <c r="NC51" s="9">
        <f>IF(38&lt;=$G51, MW51+NA51, "")</f>
        <v/>
      </c>
      <c r="ND51" s="9">
        <f>IF(38&lt;=$G51, ($G51-38)*$N51, "")</f>
        <v/>
      </c>
      <c r="NE51" s="9">
        <f>IF(39&lt;=$G51, MZ51, "")</f>
        <v/>
      </c>
      <c r="NF51" s="9">
        <f>IF(39&lt;=$G51, ROUND(NE51*$Q51, 2), "")</f>
        <v/>
      </c>
      <c r="NG51" s="9">
        <f>IF(39&lt;=$G51, $N51, "")</f>
        <v/>
      </c>
      <c r="NH51" s="9">
        <f>IF(39&lt;=$G51, NG51-NF51, "")</f>
        <v/>
      </c>
      <c r="NI51" s="9">
        <f>IF(39&lt;=$G51, NE51-NH51, "")</f>
        <v/>
      </c>
      <c r="NJ51" s="9">
        <f>IF(39&lt;=$G51, ROUND(NB51*$Q51, 2), "")</f>
        <v/>
      </c>
      <c r="NK51" s="9">
        <f>IF(39&lt;=$G51, NB51+NJ51, "")</f>
        <v/>
      </c>
      <c r="NL51" s="9">
        <f>IF(39&lt;=$G51, NF51+NJ51, "")</f>
        <v/>
      </c>
      <c r="NM51" s="9">
        <f>IF(39&lt;=$G51, ($G51-39)*$N51, "")</f>
        <v/>
      </c>
      <c r="NN51" s="9">
        <f>IF(40&lt;=$G51, NI51, "")</f>
        <v/>
      </c>
      <c r="NO51" s="9">
        <f>IF(40&lt;=$G51, ROUND(NN51*$Q51, 2), "")</f>
        <v/>
      </c>
      <c r="NP51" s="9">
        <f>IF(40&lt;=$G51, $N51, "")</f>
        <v/>
      </c>
      <c r="NQ51" s="9">
        <f>IF(40&lt;=$G51, NP51-NO51, "")</f>
        <v/>
      </c>
      <c r="NR51" s="9">
        <f>IF(40&lt;=$G51, NN51-NQ51, "")</f>
        <v/>
      </c>
      <c r="NS51" s="9">
        <f>IF(40&lt;=$G51, ROUND(NK51*$Q51, 2), "")</f>
        <v/>
      </c>
      <c r="NT51" s="9">
        <f>IF(40&lt;=$G51, NK51+NS51, "")</f>
        <v/>
      </c>
      <c r="NU51" s="9">
        <f>IF(40&lt;=$G51, NO51+NS51, "")</f>
        <v/>
      </c>
      <c r="NV51" s="9">
        <f>IF(40&lt;=$G51, ($G51-40)*$N51, "")</f>
        <v/>
      </c>
      <c r="NW51" s="9">
        <f>IF(41&lt;=$G51, NR51, "")</f>
        <v/>
      </c>
      <c r="NX51" s="9">
        <f>IF(41&lt;=$G51, ROUND(NW51*$Q51, 2), "")</f>
        <v/>
      </c>
      <c r="NY51" s="9">
        <f>IF(41&lt;=$G51, $N51, "")</f>
        <v/>
      </c>
      <c r="NZ51" s="9">
        <f>IF(41&lt;=$G51, NY51-NX51, "")</f>
        <v/>
      </c>
      <c r="OA51" s="9">
        <f>IF(41&lt;=$G51, NW51-NZ51, "")</f>
        <v/>
      </c>
      <c r="OB51" s="9">
        <f>IF(41&lt;=$G51, ROUND(NT51*$Q51, 2), "")</f>
        <v/>
      </c>
      <c r="OC51" s="9">
        <f>IF(41&lt;=$G51, NT51+OB51, "")</f>
        <v/>
      </c>
      <c r="OD51" s="9">
        <f>IF(41&lt;=$G51, NX51+OB51, "")</f>
        <v/>
      </c>
      <c r="OE51" s="9">
        <f>IF(41&lt;=$G51, ($G51-41)*$N51, "")</f>
        <v/>
      </c>
      <c r="OF51" s="9">
        <f>IF(42&lt;=$G51, OA51, "")</f>
        <v/>
      </c>
      <c r="OG51" s="9">
        <f>IF(42&lt;=$G51, ROUND(OF51*$Q51, 2), "")</f>
        <v/>
      </c>
      <c r="OH51" s="9">
        <f>IF(42&lt;=$G51, $N51, "")</f>
        <v/>
      </c>
      <c r="OI51" s="9">
        <f>IF(42&lt;=$G51, OH51-OG51, "")</f>
        <v/>
      </c>
      <c r="OJ51" s="9">
        <f>IF(42&lt;=$G51, OF51-OI51, "")</f>
        <v/>
      </c>
      <c r="OK51" s="9">
        <f>IF(42&lt;=$G51, ROUND(OC51*$Q51, 2), "")</f>
        <v/>
      </c>
      <c r="OL51" s="9">
        <f>IF(42&lt;=$G51, OC51+OK51, "")</f>
        <v/>
      </c>
      <c r="OM51" s="9">
        <f>IF(42&lt;=$G51, OG51+OK51, "")</f>
        <v/>
      </c>
      <c r="ON51" s="9">
        <f>IF(42&lt;=$G51, ($G51-42)*$N51, "")</f>
        <v/>
      </c>
      <c r="OO51" s="9">
        <f>IF(43&lt;=$G51, OJ51, "")</f>
        <v/>
      </c>
      <c r="OP51" s="9">
        <f>IF(43&lt;=$G51, ROUND(OO51*$Q51, 2), "")</f>
        <v/>
      </c>
      <c r="OQ51" s="9">
        <f>IF(43&lt;=$G51, $N51, "")</f>
        <v/>
      </c>
      <c r="OR51" s="9">
        <f>IF(43&lt;=$G51, OQ51-OP51, "")</f>
        <v/>
      </c>
      <c r="OS51" s="9">
        <f>IF(43&lt;=$G51, OO51-OR51, "")</f>
        <v/>
      </c>
      <c r="OT51" s="9">
        <f>IF(43&lt;=$G51, ROUND(OL51*$Q51, 2), "")</f>
        <v/>
      </c>
      <c r="OU51" s="9">
        <f>IF(43&lt;=$G51, OL51+OT51, "")</f>
        <v/>
      </c>
      <c r="OV51" s="9">
        <f>IF(43&lt;=$G51, OP51+OT51, "")</f>
        <v/>
      </c>
      <c r="OW51" s="9">
        <f>IF(43&lt;=$G51, ($G51-43)*$N51, "")</f>
        <v/>
      </c>
      <c r="OX51" s="9">
        <f>IF(44&lt;=$G51, OS51, "")</f>
        <v/>
      </c>
      <c r="OY51" s="9">
        <f>IF(44&lt;=$G51, ROUND(OX51*$Q51, 2), "")</f>
        <v/>
      </c>
      <c r="OZ51" s="9">
        <f>IF(44&lt;=$G51, $N51, "")</f>
        <v/>
      </c>
      <c r="PA51" s="9">
        <f>IF(44&lt;=$G51, OZ51-OY51, "")</f>
        <v/>
      </c>
      <c r="PB51" s="9">
        <f>IF(44&lt;=$G51, OX51-PA51, "")</f>
        <v/>
      </c>
      <c r="PC51" s="9">
        <f>IF(44&lt;=$G51, ROUND(OU51*$Q51, 2), "")</f>
        <v/>
      </c>
      <c r="PD51" s="9">
        <f>IF(44&lt;=$G51, OU51+PC51, "")</f>
        <v/>
      </c>
      <c r="PE51" s="9">
        <f>IF(44&lt;=$G51, OY51+PC51, "")</f>
        <v/>
      </c>
      <c r="PF51" s="9">
        <f>IF(44&lt;=$G51, ($G51-44)*$N51, "")</f>
        <v/>
      </c>
      <c r="PG51" s="9">
        <f>IF(45&lt;=$G51, PB51, "")</f>
        <v/>
      </c>
      <c r="PH51" s="9">
        <f>IF(45&lt;=$G51, ROUND(PG51*$Q51, 2), "")</f>
        <v/>
      </c>
      <c r="PI51" s="9">
        <f>IF(45&lt;=$G51, $N51, "")</f>
        <v/>
      </c>
      <c r="PJ51" s="9">
        <f>IF(45&lt;=$G51, PI51-PH51, "")</f>
        <v/>
      </c>
      <c r="PK51" s="9">
        <f>IF(45&lt;=$G51, PG51-PJ51, "")</f>
        <v/>
      </c>
      <c r="PL51" s="9">
        <f>IF(45&lt;=$G51, ROUND(PD51*$Q51, 2), "")</f>
        <v/>
      </c>
      <c r="PM51" s="9">
        <f>IF(45&lt;=$G51, PD51+PL51, "")</f>
        <v/>
      </c>
      <c r="PN51" s="9">
        <f>IF(45&lt;=$G51, PH51+PL51, "")</f>
        <v/>
      </c>
      <c r="PO51" s="9">
        <f>IF(45&lt;=$G51, ($G51-45)*$N51, "")</f>
        <v/>
      </c>
      <c r="PP51" s="9">
        <f>IF(46&lt;=$G51, PK51, "")</f>
        <v/>
      </c>
      <c r="PQ51" s="9">
        <f>IF(46&lt;=$G51, ROUND(PP51*$Q51, 2), "")</f>
        <v/>
      </c>
      <c r="PR51" s="9">
        <f>IF(46&lt;=$G51, $N51, "")</f>
        <v/>
      </c>
      <c r="PS51" s="9">
        <f>IF(46&lt;=$G51, PR51-PQ51, "")</f>
        <v/>
      </c>
      <c r="PT51" s="9">
        <f>IF(46&lt;=$G51, PP51-PS51, "")</f>
        <v/>
      </c>
      <c r="PU51" s="9">
        <f>IF(46&lt;=$G51, ROUND(PM51*$Q51, 2), "")</f>
        <v/>
      </c>
      <c r="PV51" s="9">
        <f>IF(46&lt;=$G51, PM51+PU51, "")</f>
        <v/>
      </c>
      <c r="PW51" s="9">
        <f>IF(46&lt;=$G51, PQ51+PU51, "")</f>
        <v/>
      </c>
      <c r="PX51" s="9">
        <f>IF(46&lt;=$G51, ($G51-46)*$N51, "")</f>
        <v/>
      </c>
      <c r="PY51" s="9">
        <f>IF(47&lt;=$G51, PT51, "")</f>
        <v/>
      </c>
      <c r="PZ51" s="9">
        <f>IF(47&lt;=$G51, ROUND(PY51*$Q51, 2), "")</f>
        <v/>
      </c>
      <c r="QA51" s="9">
        <f>IF(47&lt;=$G51, $N51, "")</f>
        <v/>
      </c>
      <c r="QB51" s="9">
        <f>IF(47&lt;=$G51, QA51-PZ51, "")</f>
        <v/>
      </c>
      <c r="QC51" s="9">
        <f>IF(47&lt;=$G51, PY51-QB51, "")</f>
        <v/>
      </c>
      <c r="QD51" s="9">
        <f>IF(47&lt;=$G51, ROUND(PV51*$Q51, 2), "")</f>
        <v/>
      </c>
      <c r="QE51" s="9">
        <f>IF(47&lt;=$G51, PV51+QD51, "")</f>
        <v/>
      </c>
      <c r="QF51" s="9">
        <f>IF(47&lt;=$G51, PZ51+QD51, "")</f>
        <v/>
      </c>
      <c r="QG51" s="9">
        <f>IF(47&lt;=$G51, ($G51-47)*$N51, "")</f>
        <v/>
      </c>
      <c r="QH51" s="9">
        <f>IF(48&lt;=$G51, QC51, "")</f>
        <v/>
      </c>
      <c r="QI51" s="9">
        <f>IF(48&lt;=$G51, ROUND(QH51*$Q51, 2), "")</f>
        <v/>
      </c>
      <c r="QJ51" s="9">
        <f>IF(48&lt;=$G51, $N51, "")</f>
        <v/>
      </c>
      <c r="QK51" s="9">
        <f>IF(48&lt;=$G51, QJ51-QI51, "")</f>
        <v/>
      </c>
      <c r="QL51" s="9">
        <f>IF(48&lt;=$G51, QH51-QK51, "")</f>
        <v/>
      </c>
      <c r="QM51" s="9">
        <f>IF(48&lt;=$G51, ROUND(QE51*$Q51, 2), "")</f>
        <v/>
      </c>
      <c r="QN51" s="9">
        <f>IF(48&lt;=$G51, QE51+QM51, "")</f>
        <v/>
      </c>
      <c r="QO51" s="9">
        <f>IF(48&lt;=$G51, QI51+QM51, "")</f>
        <v/>
      </c>
      <c r="QP51" s="9">
        <f>IF(48&lt;=$G51, ($G51-48)*$N51, "")</f>
        <v/>
      </c>
    </row>
    <row r="52">
      <c r="A52" s="12" t="inlineStr">
        <is>
          <t>0585-0005</t>
        </is>
      </c>
      <c r="B52" s="13" t="inlineStr">
        <is>
          <t>Julio Alberto Ramos de la Mora</t>
        </is>
      </c>
      <c r="C52" s="13" t="inlineStr">
        <is>
          <t>M9 GL HEV</t>
        </is>
      </c>
      <c r="D52" s="12" t="inlineStr">
        <is>
          <t>ACTIVO</t>
        </is>
      </c>
      <c r="E52" s="12" t="inlineStr">
        <is>
          <t>2025-12-12</t>
        </is>
      </c>
      <c r="F52" s="12" t="inlineStr">
        <is>
          <t>2027-12-12</t>
        </is>
      </c>
      <c r="G52" s="14" t="n">
        <v>24</v>
      </c>
      <c r="H52" s="15" t="n">
        <v>844655.17</v>
      </c>
      <c r="I52" s="16" t="n">
        <v>0.4</v>
      </c>
      <c r="J52" s="15">
        <f>ROUND(H52*I52, 2)</f>
        <v/>
      </c>
      <c r="K52" s="15">
        <f>ROUND(H52-J52, 2)</f>
        <v/>
      </c>
      <c r="L52" s="16" t="n">
        <v>0.02</v>
      </c>
      <c r="M52" s="15">
        <f>ROUND(H52*L52, 2)</f>
        <v/>
      </c>
      <c r="N52" s="15" t="n">
        <v>26075.18</v>
      </c>
      <c r="O52" s="16" t="n">
        <v>0.1</v>
      </c>
      <c r="P52" s="15">
        <f>ROUND(H52*O52, 2)</f>
        <v/>
      </c>
      <c r="Q52" s="17" t="n">
        <v>0.02601123</v>
      </c>
      <c r="R52" s="17">
        <f>RATE(G52, -N52, K52, -P52)</f>
        <v/>
      </c>
      <c r="S52" s="17">
        <f>ROUND(Q52*12, 8)</f>
        <v/>
      </c>
      <c r="T52" s="17">
        <f>ROUND(((1+Q52)^12)-1, 8)</f>
        <v/>
      </c>
      <c r="U52" s="15">
        <f>ROUND(PV(Q52, G52, 0, -P52), 2)</f>
        <v/>
      </c>
      <c r="V52" s="15">
        <f>SUMIF($AA$4:$QP$4, "Interes_Leasing", AA52:QP52)</f>
        <v/>
      </c>
      <c r="W52" s="15">
        <f>SUMIF($AA$4:$QP$4, "Interes_Residual", AA52:QP52)</f>
        <v/>
      </c>
      <c r="X52" s="15">
        <f>ROUND(V52+W52, 2)</f>
        <v/>
      </c>
      <c r="Y52" s="15">
        <f>ROUND((N52*G52+P52+M52)-K52, 2)</f>
        <v/>
      </c>
      <c r="Z52" s="16">
        <f>ROUND(Y52/K52, 4)</f>
        <v/>
      </c>
      <c r="AA52" s="15">
        <f>IF(1&lt;=$G52, $K52, "")</f>
        <v/>
      </c>
      <c r="AB52" s="15">
        <f>IF(1&lt;=$G52, ROUND(AA52*$Q52, 2), "")</f>
        <v/>
      </c>
      <c r="AC52" s="15">
        <f>IF(1&lt;=$G52, $N52, "")</f>
        <v/>
      </c>
      <c r="AD52" s="15">
        <f>IF(1&lt;=$G52, AC52-AB52, "")</f>
        <v/>
      </c>
      <c r="AE52" s="15">
        <f>IF(1&lt;=$G52, AA52-AD52, "")</f>
        <v/>
      </c>
      <c r="AF52" s="15">
        <f>IF(1&lt;=$G52, ROUND($U52*$Q52, 2), "")</f>
        <v/>
      </c>
      <c r="AG52" s="15">
        <f>IF(1&lt;=$G52, $U52+AF52, "")</f>
        <v/>
      </c>
      <c r="AH52" s="15">
        <f>IF(1&lt;=$G52, AB52+AF52, "")</f>
        <v/>
      </c>
      <c r="AI52" s="15">
        <f>IF(1&lt;=$G52, ($G52-1)*$N52, "")</f>
        <v/>
      </c>
      <c r="AJ52" s="15">
        <f>IF(2&lt;=$G52, AE52, "")</f>
        <v/>
      </c>
      <c r="AK52" s="15">
        <f>IF(2&lt;=$G52, ROUND(AJ52*$Q52, 2), "")</f>
        <v/>
      </c>
      <c r="AL52" s="15">
        <f>IF(2&lt;=$G52, $N52, "")</f>
        <v/>
      </c>
      <c r="AM52" s="15">
        <f>IF(2&lt;=$G52, AL52-AK52, "")</f>
        <v/>
      </c>
      <c r="AN52" s="15">
        <f>IF(2&lt;=$G52, AJ52-AM52, "")</f>
        <v/>
      </c>
      <c r="AO52" s="15">
        <f>IF(2&lt;=$G52, ROUND(AG52*$Q52, 2), "")</f>
        <v/>
      </c>
      <c r="AP52" s="15">
        <f>IF(2&lt;=$G52, AG52+AO52, "")</f>
        <v/>
      </c>
      <c r="AQ52" s="15">
        <f>IF(2&lt;=$G52, AK52+AO52, "")</f>
        <v/>
      </c>
      <c r="AR52" s="15">
        <f>IF(2&lt;=$G52, ($G52-2)*$N52, "")</f>
        <v/>
      </c>
      <c r="AS52" s="15">
        <f>IF(3&lt;=$G52, AN52, "")</f>
        <v/>
      </c>
      <c r="AT52" s="15">
        <f>IF(3&lt;=$G52, ROUND(AS52*$Q52, 2), "")</f>
        <v/>
      </c>
      <c r="AU52" s="15">
        <f>IF(3&lt;=$G52, $N52, "")</f>
        <v/>
      </c>
      <c r="AV52" s="15">
        <f>IF(3&lt;=$G52, AU52-AT52, "")</f>
        <v/>
      </c>
      <c r="AW52" s="15">
        <f>IF(3&lt;=$G52, AS52-AV52, "")</f>
        <v/>
      </c>
      <c r="AX52" s="15">
        <f>IF(3&lt;=$G52, ROUND(AP52*$Q52, 2), "")</f>
        <v/>
      </c>
      <c r="AY52" s="15">
        <f>IF(3&lt;=$G52, AP52+AX52, "")</f>
        <v/>
      </c>
      <c r="AZ52" s="15">
        <f>IF(3&lt;=$G52, AT52+AX52, "")</f>
        <v/>
      </c>
      <c r="BA52" s="15">
        <f>IF(3&lt;=$G52, ($G52-3)*$N52, "")</f>
        <v/>
      </c>
      <c r="BB52" s="15">
        <f>IF(4&lt;=$G52, AW52, "")</f>
        <v/>
      </c>
      <c r="BC52" s="15">
        <f>IF(4&lt;=$G52, ROUND(BB52*$Q52, 2), "")</f>
        <v/>
      </c>
      <c r="BD52" s="15">
        <f>IF(4&lt;=$G52, $N52, "")</f>
        <v/>
      </c>
      <c r="BE52" s="15">
        <f>IF(4&lt;=$G52, BD52-BC52, "")</f>
        <v/>
      </c>
      <c r="BF52" s="15">
        <f>IF(4&lt;=$G52, BB52-BE52, "")</f>
        <v/>
      </c>
      <c r="BG52" s="15">
        <f>IF(4&lt;=$G52, ROUND(AY52*$Q52, 2), "")</f>
        <v/>
      </c>
      <c r="BH52" s="15">
        <f>IF(4&lt;=$G52, AY52+BG52, "")</f>
        <v/>
      </c>
      <c r="BI52" s="15">
        <f>IF(4&lt;=$G52, BC52+BG52, "")</f>
        <v/>
      </c>
      <c r="BJ52" s="15">
        <f>IF(4&lt;=$G52, ($G52-4)*$N52, "")</f>
        <v/>
      </c>
      <c r="BK52" s="15">
        <f>IF(5&lt;=$G52, BF52, "")</f>
        <v/>
      </c>
      <c r="BL52" s="15">
        <f>IF(5&lt;=$G52, ROUND(BK52*$Q52, 2), "")</f>
        <v/>
      </c>
      <c r="BM52" s="15">
        <f>IF(5&lt;=$G52, $N52, "")</f>
        <v/>
      </c>
      <c r="BN52" s="15">
        <f>IF(5&lt;=$G52, BM52-BL52, "")</f>
        <v/>
      </c>
      <c r="BO52" s="15">
        <f>IF(5&lt;=$G52, BK52-BN52, "")</f>
        <v/>
      </c>
      <c r="BP52" s="15">
        <f>IF(5&lt;=$G52, ROUND(BH52*$Q52, 2), "")</f>
        <v/>
      </c>
      <c r="BQ52" s="15">
        <f>IF(5&lt;=$G52, BH52+BP52, "")</f>
        <v/>
      </c>
      <c r="BR52" s="15">
        <f>IF(5&lt;=$G52, BL52+BP52, "")</f>
        <v/>
      </c>
      <c r="BS52" s="15">
        <f>IF(5&lt;=$G52, ($G52-5)*$N52, "")</f>
        <v/>
      </c>
      <c r="BT52" s="15">
        <f>IF(6&lt;=$G52, BO52, "")</f>
        <v/>
      </c>
      <c r="BU52" s="15">
        <f>IF(6&lt;=$G52, ROUND(BT52*$Q52, 2), "")</f>
        <v/>
      </c>
      <c r="BV52" s="15">
        <f>IF(6&lt;=$G52, $N52, "")</f>
        <v/>
      </c>
      <c r="BW52" s="15">
        <f>IF(6&lt;=$G52, BV52-BU52, "")</f>
        <v/>
      </c>
      <c r="BX52" s="15">
        <f>IF(6&lt;=$G52, BT52-BW52, "")</f>
        <v/>
      </c>
      <c r="BY52" s="15">
        <f>IF(6&lt;=$G52, ROUND(BQ52*$Q52, 2), "")</f>
        <v/>
      </c>
      <c r="BZ52" s="15">
        <f>IF(6&lt;=$G52, BQ52+BY52, "")</f>
        <v/>
      </c>
      <c r="CA52" s="15">
        <f>IF(6&lt;=$G52, BU52+BY52, "")</f>
        <v/>
      </c>
      <c r="CB52" s="15">
        <f>IF(6&lt;=$G52, ($G52-6)*$N52, "")</f>
        <v/>
      </c>
      <c r="CC52" s="15">
        <f>IF(7&lt;=$G52, BX52, "")</f>
        <v/>
      </c>
      <c r="CD52" s="15">
        <f>IF(7&lt;=$G52, ROUND(CC52*$Q52, 2), "")</f>
        <v/>
      </c>
      <c r="CE52" s="15">
        <f>IF(7&lt;=$G52, $N52, "")</f>
        <v/>
      </c>
      <c r="CF52" s="15">
        <f>IF(7&lt;=$G52, CE52-CD52, "")</f>
        <v/>
      </c>
      <c r="CG52" s="15">
        <f>IF(7&lt;=$G52, CC52-CF52, "")</f>
        <v/>
      </c>
      <c r="CH52" s="15">
        <f>IF(7&lt;=$G52, ROUND(BZ52*$Q52, 2), "")</f>
        <v/>
      </c>
      <c r="CI52" s="15">
        <f>IF(7&lt;=$G52, BZ52+CH52, "")</f>
        <v/>
      </c>
      <c r="CJ52" s="15">
        <f>IF(7&lt;=$G52, CD52+CH52, "")</f>
        <v/>
      </c>
      <c r="CK52" s="15">
        <f>IF(7&lt;=$G52, ($G52-7)*$N52, "")</f>
        <v/>
      </c>
      <c r="CL52" s="15">
        <f>IF(8&lt;=$G52, CG52, "")</f>
        <v/>
      </c>
      <c r="CM52" s="15">
        <f>IF(8&lt;=$G52, ROUND(CL52*$Q52, 2), "")</f>
        <v/>
      </c>
      <c r="CN52" s="15">
        <f>IF(8&lt;=$G52, $N52, "")</f>
        <v/>
      </c>
      <c r="CO52" s="15">
        <f>IF(8&lt;=$G52, CN52-CM52, "")</f>
        <v/>
      </c>
      <c r="CP52" s="15">
        <f>IF(8&lt;=$G52, CL52-CO52, "")</f>
        <v/>
      </c>
      <c r="CQ52" s="15">
        <f>IF(8&lt;=$G52, ROUND(CI52*$Q52, 2), "")</f>
        <v/>
      </c>
      <c r="CR52" s="15">
        <f>IF(8&lt;=$G52, CI52+CQ52, "")</f>
        <v/>
      </c>
      <c r="CS52" s="15">
        <f>IF(8&lt;=$G52, CM52+CQ52, "")</f>
        <v/>
      </c>
      <c r="CT52" s="15">
        <f>IF(8&lt;=$G52, ($G52-8)*$N52, "")</f>
        <v/>
      </c>
      <c r="CU52" s="15">
        <f>IF(9&lt;=$G52, CP52, "")</f>
        <v/>
      </c>
      <c r="CV52" s="15">
        <f>IF(9&lt;=$G52, ROUND(CU52*$Q52, 2), "")</f>
        <v/>
      </c>
      <c r="CW52" s="15">
        <f>IF(9&lt;=$G52, $N52, "")</f>
        <v/>
      </c>
      <c r="CX52" s="15">
        <f>IF(9&lt;=$G52, CW52-CV52, "")</f>
        <v/>
      </c>
      <c r="CY52" s="15">
        <f>IF(9&lt;=$G52, CU52-CX52, "")</f>
        <v/>
      </c>
      <c r="CZ52" s="15">
        <f>IF(9&lt;=$G52, ROUND(CR52*$Q52, 2), "")</f>
        <v/>
      </c>
      <c r="DA52" s="15">
        <f>IF(9&lt;=$G52, CR52+CZ52, "")</f>
        <v/>
      </c>
      <c r="DB52" s="15">
        <f>IF(9&lt;=$G52, CV52+CZ52, "")</f>
        <v/>
      </c>
      <c r="DC52" s="15">
        <f>IF(9&lt;=$G52, ($G52-9)*$N52, "")</f>
        <v/>
      </c>
      <c r="DD52" s="15">
        <f>IF(10&lt;=$G52, CY52, "")</f>
        <v/>
      </c>
      <c r="DE52" s="15">
        <f>IF(10&lt;=$G52, ROUND(DD52*$Q52, 2), "")</f>
        <v/>
      </c>
      <c r="DF52" s="15">
        <f>IF(10&lt;=$G52, $N52, "")</f>
        <v/>
      </c>
      <c r="DG52" s="15">
        <f>IF(10&lt;=$G52, DF52-DE52, "")</f>
        <v/>
      </c>
      <c r="DH52" s="15">
        <f>IF(10&lt;=$G52, DD52-DG52, "")</f>
        <v/>
      </c>
      <c r="DI52" s="15">
        <f>IF(10&lt;=$G52, ROUND(DA52*$Q52, 2), "")</f>
        <v/>
      </c>
      <c r="DJ52" s="15">
        <f>IF(10&lt;=$G52, DA52+DI52, "")</f>
        <v/>
      </c>
      <c r="DK52" s="15">
        <f>IF(10&lt;=$G52, DE52+DI52, "")</f>
        <v/>
      </c>
      <c r="DL52" s="15">
        <f>IF(10&lt;=$G52, ($G52-10)*$N52, "")</f>
        <v/>
      </c>
      <c r="DM52" s="15">
        <f>IF(11&lt;=$G52, DH52, "")</f>
        <v/>
      </c>
      <c r="DN52" s="15">
        <f>IF(11&lt;=$G52, ROUND(DM52*$Q52, 2), "")</f>
        <v/>
      </c>
      <c r="DO52" s="15">
        <f>IF(11&lt;=$G52, $N52, "")</f>
        <v/>
      </c>
      <c r="DP52" s="15">
        <f>IF(11&lt;=$G52, DO52-DN52, "")</f>
        <v/>
      </c>
      <c r="DQ52" s="15">
        <f>IF(11&lt;=$G52, DM52-DP52, "")</f>
        <v/>
      </c>
      <c r="DR52" s="15">
        <f>IF(11&lt;=$G52, ROUND(DJ52*$Q52, 2), "")</f>
        <v/>
      </c>
      <c r="DS52" s="15">
        <f>IF(11&lt;=$G52, DJ52+DR52, "")</f>
        <v/>
      </c>
      <c r="DT52" s="15">
        <f>IF(11&lt;=$G52, DN52+DR52, "")</f>
        <v/>
      </c>
      <c r="DU52" s="15">
        <f>IF(11&lt;=$G52, ($G52-11)*$N52, "")</f>
        <v/>
      </c>
      <c r="DV52" s="15">
        <f>IF(12&lt;=$G52, DQ52, "")</f>
        <v/>
      </c>
      <c r="DW52" s="15">
        <f>IF(12&lt;=$G52, ROUND(DV52*$Q52, 2), "")</f>
        <v/>
      </c>
      <c r="DX52" s="15">
        <f>IF(12&lt;=$G52, $N52, "")</f>
        <v/>
      </c>
      <c r="DY52" s="15">
        <f>IF(12&lt;=$G52, DX52-DW52, "")</f>
        <v/>
      </c>
      <c r="DZ52" s="15">
        <f>IF(12&lt;=$G52, DV52-DY52, "")</f>
        <v/>
      </c>
      <c r="EA52" s="15">
        <f>IF(12&lt;=$G52, ROUND(DS52*$Q52, 2), "")</f>
        <v/>
      </c>
      <c r="EB52" s="15">
        <f>IF(12&lt;=$G52, DS52+EA52, "")</f>
        <v/>
      </c>
      <c r="EC52" s="15">
        <f>IF(12&lt;=$G52, DW52+EA52, "")</f>
        <v/>
      </c>
      <c r="ED52" s="15">
        <f>IF(12&lt;=$G52, ($G52-12)*$N52, "")</f>
        <v/>
      </c>
      <c r="EE52" s="15">
        <f>IF(13&lt;=$G52, DZ52, "")</f>
        <v/>
      </c>
      <c r="EF52" s="15">
        <f>IF(13&lt;=$G52, ROUND(EE52*$Q52, 2), "")</f>
        <v/>
      </c>
      <c r="EG52" s="15">
        <f>IF(13&lt;=$G52, $N52, "")</f>
        <v/>
      </c>
      <c r="EH52" s="15">
        <f>IF(13&lt;=$G52, EG52-EF52, "")</f>
        <v/>
      </c>
      <c r="EI52" s="15">
        <f>IF(13&lt;=$G52, EE52-EH52, "")</f>
        <v/>
      </c>
      <c r="EJ52" s="15">
        <f>IF(13&lt;=$G52, ROUND(EB52*$Q52, 2), "")</f>
        <v/>
      </c>
      <c r="EK52" s="15">
        <f>IF(13&lt;=$G52, EB52+EJ52, "")</f>
        <v/>
      </c>
      <c r="EL52" s="15">
        <f>IF(13&lt;=$G52, EF52+EJ52, "")</f>
        <v/>
      </c>
      <c r="EM52" s="15">
        <f>IF(13&lt;=$G52, ($G52-13)*$N52, "")</f>
        <v/>
      </c>
      <c r="EN52" s="15">
        <f>IF(14&lt;=$G52, EI52, "")</f>
        <v/>
      </c>
      <c r="EO52" s="15">
        <f>IF(14&lt;=$G52, ROUND(EN52*$Q52, 2), "")</f>
        <v/>
      </c>
      <c r="EP52" s="15">
        <f>IF(14&lt;=$G52, $N52, "")</f>
        <v/>
      </c>
      <c r="EQ52" s="15">
        <f>IF(14&lt;=$G52, EP52-EO52, "")</f>
        <v/>
      </c>
      <c r="ER52" s="15">
        <f>IF(14&lt;=$G52, EN52-EQ52, "")</f>
        <v/>
      </c>
      <c r="ES52" s="15">
        <f>IF(14&lt;=$G52, ROUND(EK52*$Q52, 2), "")</f>
        <v/>
      </c>
      <c r="ET52" s="15">
        <f>IF(14&lt;=$G52, EK52+ES52, "")</f>
        <v/>
      </c>
      <c r="EU52" s="15">
        <f>IF(14&lt;=$G52, EO52+ES52, "")</f>
        <v/>
      </c>
      <c r="EV52" s="15">
        <f>IF(14&lt;=$G52, ($G52-14)*$N52, "")</f>
        <v/>
      </c>
      <c r="EW52" s="15">
        <f>IF(15&lt;=$G52, ER52, "")</f>
        <v/>
      </c>
      <c r="EX52" s="15">
        <f>IF(15&lt;=$G52, ROUND(EW52*$Q52, 2), "")</f>
        <v/>
      </c>
      <c r="EY52" s="15">
        <f>IF(15&lt;=$G52, $N52, "")</f>
        <v/>
      </c>
      <c r="EZ52" s="15">
        <f>IF(15&lt;=$G52, EY52-EX52, "")</f>
        <v/>
      </c>
      <c r="FA52" s="15">
        <f>IF(15&lt;=$G52, EW52-EZ52, "")</f>
        <v/>
      </c>
      <c r="FB52" s="15">
        <f>IF(15&lt;=$G52, ROUND(ET52*$Q52, 2), "")</f>
        <v/>
      </c>
      <c r="FC52" s="15">
        <f>IF(15&lt;=$G52, ET52+FB52, "")</f>
        <v/>
      </c>
      <c r="FD52" s="15">
        <f>IF(15&lt;=$G52, EX52+FB52, "")</f>
        <v/>
      </c>
      <c r="FE52" s="15">
        <f>IF(15&lt;=$G52, ($G52-15)*$N52, "")</f>
        <v/>
      </c>
      <c r="FF52" s="15">
        <f>IF(16&lt;=$G52, FA52, "")</f>
        <v/>
      </c>
      <c r="FG52" s="15">
        <f>IF(16&lt;=$G52, ROUND(FF52*$Q52, 2), "")</f>
        <v/>
      </c>
      <c r="FH52" s="15">
        <f>IF(16&lt;=$G52, $N52, "")</f>
        <v/>
      </c>
      <c r="FI52" s="15">
        <f>IF(16&lt;=$G52, FH52-FG52, "")</f>
        <v/>
      </c>
      <c r="FJ52" s="15">
        <f>IF(16&lt;=$G52, FF52-FI52, "")</f>
        <v/>
      </c>
      <c r="FK52" s="15">
        <f>IF(16&lt;=$G52, ROUND(FC52*$Q52, 2), "")</f>
        <v/>
      </c>
      <c r="FL52" s="15">
        <f>IF(16&lt;=$G52, FC52+FK52, "")</f>
        <v/>
      </c>
      <c r="FM52" s="15">
        <f>IF(16&lt;=$G52, FG52+FK52, "")</f>
        <v/>
      </c>
      <c r="FN52" s="15">
        <f>IF(16&lt;=$G52, ($G52-16)*$N52, "")</f>
        <v/>
      </c>
      <c r="FO52" s="15">
        <f>IF(17&lt;=$G52, FJ52, "")</f>
        <v/>
      </c>
      <c r="FP52" s="15">
        <f>IF(17&lt;=$G52, ROUND(FO52*$Q52, 2), "")</f>
        <v/>
      </c>
      <c r="FQ52" s="15">
        <f>IF(17&lt;=$G52, $N52, "")</f>
        <v/>
      </c>
      <c r="FR52" s="15">
        <f>IF(17&lt;=$G52, FQ52-FP52, "")</f>
        <v/>
      </c>
      <c r="FS52" s="15">
        <f>IF(17&lt;=$G52, FO52-FR52, "")</f>
        <v/>
      </c>
      <c r="FT52" s="15">
        <f>IF(17&lt;=$G52, ROUND(FL52*$Q52, 2), "")</f>
        <v/>
      </c>
      <c r="FU52" s="15">
        <f>IF(17&lt;=$G52, FL52+FT52, "")</f>
        <v/>
      </c>
      <c r="FV52" s="15">
        <f>IF(17&lt;=$G52, FP52+FT52, "")</f>
        <v/>
      </c>
      <c r="FW52" s="15">
        <f>IF(17&lt;=$G52, ($G52-17)*$N52, "")</f>
        <v/>
      </c>
      <c r="FX52" s="15">
        <f>IF(18&lt;=$G52, FS52, "")</f>
        <v/>
      </c>
      <c r="FY52" s="15">
        <f>IF(18&lt;=$G52, ROUND(FX52*$Q52, 2), "")</f>
        <v/>
      </c>
      <c r="FZ52" s="15">
        <f>IF(18&lt;=$G52, $N52, "")</f>
        <v/>
      </c>
      <c r="GA52" s="15">
        <f>IF(18&lt;=$G52, FZ52-FY52, "")</f>
        <v/>
      </c>
      <c r="GB52" s="15">
        <f>IF(18&lt;=$G52, FX52-GA52, "")</f>
        <v/>
      </c>
      <c r="GC52" s="15">
        <f>IF(18&lt;=$G52, ROUND(FU52*$Q52, 2), "")</f>
        <v/>
      </c>
      <c r="GD52" s="15">
        <f>IF(18&lt;=$G52, FU52+GC52, "")</f>
        <v/>
      </c>
      <c r="GE52" s="15">
        <f>IF(18&lt;=$G52, FY52+GC52, "")</f>
        <v/>
      </c>
      <c r="GF52" s="15">
        <f>IF(18&lt;=$G52, ($G52-18)*$N52, "")</f>
        <v/>
      </c>
      <c r="GG52" s="15">
        <f>IF(19&lt;=$G52, GB52, "")</f>
        <v/>
      </c>
      <c r="GH52" s="15">
        <f>IF(19&lt;=$G52, ROUND(GG52*$Q52, 2), "")</f>
        <v/>
      </c>
      <c r="GI52" s="15">
        <f>IF(19&lt;=$G52, $N52, "")</f>
        <v/>
      </c>
      <c r="GJ52" s="15">
        <f>IF(19&lt;=$G52, GI52-GH52, "")</f>
        <v/>
      </c>
      <c r="GK52" s="15">
        <f>IF(19&lt;=$G52, GG52-GJ52, "")</f>
        <v/>
      </c>
      <c r="GL52" s="15">
        <f>IF(19&lt;=$G52, ROUND(GD52*$Q52, 2), "")</f>
        <v/>
      </c>
      <c r="GM52" s="15">
        <f>IF(19&lt;=$G52, GD52+GL52, "")</f>
        <v/>
      </c>
      <c r="GN52" s="15">
        <f>IF(19&lt;=$G52, GH52+GL52, "")</f>
        <v/>
      </c>
      <c r="GO52" s="15">
        <f>IF(19&lt;=$G52, ($G52-19)*$N52, "")</f>
        <v/>
      </c>
      <c r="GP52" s="15">
        <f>IF(20&lt;=$G52, GK52, "")</f>
        <v/>
      </c>
      <c r="GQ52" s="15">
        <f>IF(20&lt;=$G52, ROUND(GP52*$Q52, 2), "")</f>
        <v/>
      </c>
      <c r="GR52" s="15">
        <f>IF(20&lt;=$G52, $N52, "")</f>
        <v/>
      </c>
      <c r="GS52" s="15">
        <f>IF(20&lt;=$G52, GR52-GQ52, "")</f>
        <v/>
      </c>
      <c r="GT52" s="15">
        <f>IF(20&lt;=$G52, GP52-GS52, "")</f>
        <v/>
      </c>
      <c r="GU52" s="15">
        <f>IF(20&lt;=$G52, ROUND(GM52*$Q52, 2), "")</f>
        <v/>
      </c>
      <c r="GV52" s="15">
        <f>IF(20&lt;=$G52, GM52+GU52, "")</f>
        <v/>
      </c>
      <c r="GW52" s="15">
        <f>IF(20&lt;=$G52, GQ52+GU52, "")</f>
        <v/>
      </c>
      <c r="GX52" s="15">
        <f>IF(20&lt;=$G52, ($G52-20)*$N52, "")</f>
        <v/>
      </c>
      <c r="GY52" s="15">
        <f>IF(21&lt;=$G52, GT52, "")</f>
        <v/>
      </c>
      <c r="GZ52" s="15">
        <f>IF(21&lt;=$G52, ROUND(GY52*$Q52, 2), "")</f>
        <v/>
      </c>
      <c r="HA52" s="15">
        <f>IF(21&lt;=$G52, $N52, "")</f>
        <v/>
      </c>
      <c r="HB52" s="15">
        <f>IF(21&lt;=$G52, HA52-GZ52, "")</f>
        <v/>
      </c>
      <c r="HC52" s="15">
        <f>IF(21&lt;=$G52, GY52-HB52, "")</f>
        <v/>
      </c>
      <c r="HD52" s="15">
        <f>IF(21&lt;=$G52, ROUND(GV52*$Q52, 2), "")</f>
        <v/>
      </c>
      <c r="HE52" s="15">
        <f>IF(21&lt;=$G52, GV52+HD52, "")</f>
        <v/>
      </c>
      <c r="HF52" s="15">
        <f>IF(21&lt;=$G52, GZ52+HD52, "")</f>
        <v/>
      </c>
      <c r="HG52" s="15">
        <f>IF(21&lt;=$G52, ($G52-21)*$N52, "")</f>
        <v/>
      </c>
      <c r="HH52" s="15">
        <f>IF(22&lt;=$G52, HC52, "")</f>
        <v/>
      </c>
      <c r="HI52" s="15">
        <f>IF(22&lt;=$G52, ROUND(HH52*$Q52, 2), "")</f>
        <v/>
      </c>
      <c r="HJ52" s="15">
        <f>IF(22&lt;=$G52, $N52, "")</f>
        <v/>
      </c>
      <c r="HK52" s="15">
        <f>IF(22&lt;=$G52, HJ52-HI52, "")</f>
        <v/>
      </c>
      <c r="HL52" s="15">
        <f>IF(22&lt;=$G52, HH52-HK52, "")</f>
        <v/>
      </c>
      <c r="HM52" s="15">
        <f>IF(22&lt;=$G52, ROUND(HE52*$Q52, 2), "")</f>
        <v/>
      </c>
      <c r="HN52" s="15">
        <f>IF(22&lt;=$G52, HE52+HM52, "")</f>
        <v/>
      </c>
      <c r="HO52" s="15">
        <f>IF(22&lt;=$G52, HI52+HM52, "")</f>
        <v/>
      </c>
      <c r="HP52" s="15">
        <f>IF(22&lt;=$G52, ($G52-22)*$N52, "")</f>
        <v/>
      </c>
      <c r="HQ52" s="15">
        <f>IF(23&lt;=$G52, HL52, "")</f>
        <v/>
      </c>
      <c r="HR52" s="15">
        <f>IF(23&lt;=$G52, ROUND(HQ52*$Q52, 2), "")</f>
        <v/>
      </c>
      <c r="HS52" s="15">
        <f>IF(23&lt;=$G52, $N52, "")</f>
        <v/>
      </c>
      <c r="HT52" s="15">
        <f>IF(23&lt;=$G52, HS52-HR52, "")</f>
        <v/>
      </c>
      <c r="HU52" s="15">
        <f>IF(23&lt;=$G52, HQ52-HT52, "")</f>
        <v/>
      </c>
      <c r="HV52" s="15">
        <f>IF(23&lt;=$G52, ROUND(HN52*$Q52, 2), "")</f>
        <v/>
      </c>
      <c r="HW52" s="15">
        <f>IF(23&lt;=$G52, HN52+HV52, "")</f>
        <v/>
      </c>
      <c r="HX52" s="15">
        <f>IF(23&lt;=$G52, HR52+HV52, "")</f>
        <v/>
      </c>
      <c r="HY52" s="15">
        <f>IF(23&lt;=$G52, ($G52-23)*$N52, "")</f>
        <v/>
      </c>
      <c r="HZ52" s="15">
        <f>IF(24&lt;=$G52, HU52, "")</f>
        <v/>
      </c>
      <c r="IA52" s="15">
        <f>IF(24&lt;=$G52, ROUND(HZ52*$Q52, 2), "")</f>
        <v/>
      </c>
      <c r="IB52" s="15">
        <f>IF(24&lt;=$G52, $N52, "")</f>
        <v/>
      </c>
      <c r="IC52" s="15">
        <f>IF(24&lt;=$G52, IB52-IA52, "")</f>
        <v/>
      </c>
      <c r="ID52" s="15">
        <f>IF(24&lt;=$G52, HZ52-IC52, "")</f>
        <v/>
      </c>
      <c r="IE52" s="15">
        <f>IF(24&lt;=$G52, ROUND(HW52*$Q52, 2), "")</f>
        <v/>
      </c>
      <c r="IF52" s="15">
        <f>IF(24&lt;=$G52, HW52+IE52, "")</f>
        <v/>
      </c>
      <c r="IG52" s="15">
        <f>IF(24&lt;=$G52, IA52+IE52, "")</f>
        <v/>
      </c>
      <c r="IH52" s="15">
        <f>IF(24&lt;=$G52, ($G52-24)*$N52, "")</f>
        <v/>
      </c>
      <c r="II52" s="15">
        <f>IF(25&lt;=$G52, ID52, "")</f>
        <v/>
      </c>
      <c r="IJ52" s="15">
        <f>IF(25&lt;=$G52, ROUND(II52*$Q52, 2), "")</f>
        <v/>
      </c>
      <c r="IK52" s="15">
        <f>IF(25&lt;=$G52, $N52, "")</f>
        <v/>
      </c>
      <c r="IL52" s="15">
        <f>IF(25&lt;=$G52, IK52-IJ52, "")</f>
        <v/>
      </c>
      <c r="IM52" s="15">
        <f>IF(25&lt;=$G52, II52-IL52, "")</f>
        <v/>
      </c>
      <c r="IN52" s="15">
        <f>IF(25&lt;=$G52, ROUND(IF52*$Q52, 2), "")</f>
        <v/>
      </c>
      <c r="IO52" s="15">
        <f>IF(25&lt;=$G52, IF52+IN52, "")</f>
        <v/>
      </c>
      <c r="IP52" s="15">
        <f>IF(25&lt;=$G52, IJ52+IN52, "")</f>
        <v/>
      </c>
      <c r="IQ52" s="15">
        <f>IF(25&lt;=$G52, ($G52-25)*$N52, "")</f>
        <v/>
      </c>
      <c r="IR52" s="15">
        <f>IF(26&lt;=$G52, IM52, "")</f>
        <v/>
      </c>
      <c r="IS52" s="15">
        <f>IF(26&lt;=$G52, ROUND(IR52*$Q52, 2), "")</f>
        <v/>
      </c>
      <c r="IT52" s="15">
        <f>IF(26&lt;=$G52, $N52, "")</f>
        <v/>
      </c>
      <c r="IU52" s="15">
        <f>IF(26&lt;=$G52, IT52-IS52, "")</f>
        <v/>
      </c>
      <c r="IV52" s="15">
        <f>IF(26&lt;=$G52, IR52-IU52, "")</f>
        <v/>
      </c>
      <c r="IW52" s="15">
        <f>IF(26&lt;=$G52, ROUND(IO52*$Q52, 2), "")</f>
        <v/>
      </c>
      <c r="IX52" s="15">
        <f>IF(26&lt;=$G52, IO52+IW52, "")</f>
        <v/>
      </c>
      <c r="IY52" s="15">
        <f>IF(26&lt;=$G52, IS52+IW52, "")</f>
        <v/>
      </c>
      <c r="IZ52" s="15">
        <f>IF(26&lt;=$G52, ($G52-26)*$N52, "")</f>
        <v/>
      </c>
      <c r="JA52" s="15">
        <f>IF(27&lt;=$G52, IV52, "")</f>
        <v/>
      </c>
      <c r="JB52" s="15">
        <f>IF(27&lt;=$G52, ROUND(JA52*$Q52, 2), "")</f>
        <v/>
      </c>
      <c r="JC52" s="15">
        <f>IF(27&lt;=$G52, $N52, "")</f>
        <v/>
      </c>
      <c r="JD52" s="15">
        <f>IF(27&lt;=$G52, JC52-JB52, "")</f>
        <v/>
      </c>
      <c r="JE52" s="15">
        <f>IF(27&lt;=$G52, JA52-JD52, "")</f>
        <v/>
      </c>
      <c r="JF52" s="15">
        <f>IF(27&lt;=$G52, ROUND(IX52*$Q52, 2), "")</f>
        <v/>
      </c>
      <c r="JG52" s="15">
        <f>IF(27&lt;=$G52, IX52+JF52, "")</f>
        <v/>
      </c>
      <c r="JH52" s="15">
        <f>IF(27&lt;=$G52, JB52+JF52, "")</f>
        <v/>
      </c>
      <c r="JI52" s="15">
        <f>IF(27&lt;=$G52, ($G52-27)*$N52, "")</f>
        <v/>
      </c>
      <c r="JJ52" s="15">
        <f>IF(28&lt;=$G52, JE52, "")</f>
        <v/>
      </c>
      <c r="JK52" s="15">
        <f>IF(28&lt;=$G52, ROUND(JJ52*$Q52, 2), "")</f>
        <v/>
      </c>
      <c r="JL52" s="15">
        <f>IF(28&lt;=$G52, $N52, "")</f>
        <v/>
      </c>
      <c r="JM52" s="15">
        <f>IF(28&lt;=$G52, JL52-JK52, "")</f>
        <v/>
      </c>
      <c r="JN52" s="15">
        <f>IF(28&lt;=$G52, JJ52-JM52, "")</f>
        <v/>
      </c>
      <c r="JO52" s="15">
        <f>IF(28&lt;=$G52, ROUND(JG52*$Q52, 2), "")</f>
        <v/>
      </c>
      <c r="JP52" s="15">
        <f>IF(28&lt;=$G52, JG52+JO52, "")</f>
        <v/>
      </c>
      <c r="JQ52" s="15">
        <f>IF(28&lt;=$G52, JK52+JO52, "")</f>
        <v/>
      </c>
      <c r="JR52" s="15">
        <f>IF(28&lt;=$G52, ($G52-28)*$N52, "")</f>
        <v/>
      </c>
      <c r="JS52" s="15">
        <f>IF(29&lt;=$G52, JN52, "")</f>
        <v/>
      </c>
      <c r="JT52" s="15">
        <f>IF(29&lt;=$G52, ROUND(JS52*$Q52, 2), "")</f>
        <v/>
      </c>
      <c r="JU52" s="15">
        <f>IF(29&lt;=$G52, $N52, "")</f>
        <v/>
      </c>
      <c r="JV52" s="15">
        <f>IF(29&lt;=$G52, JU52-JT52, "")</f>
        <v/>
      </c>
      <c r="JW52" s="15">
        <f>IF(29&lt;=$G52, JS52-JV52, "")</f>
        <v/>
      </c>
      <c r="JX52" s="15">
        <f>IF(29&lt;=$G52, ROUND(JP52*$Q52, 2), "")</f>
        <v/>
      </c>
      <c r="JY52" s="15">
        <f>IF(29&lt;=$G52, JP52+JX52, "")</f>
        <v/>
      </c>
      <c r="JZ52" s="15">
        <f>IF(29&lt;=$G52, JT52+JX52, "")</f>
        <v/>
      </c>
      <c r="KA52" s="15">
        <f>IF(29&lt;=$G52, ($G52-29)*$N52, "")</f>
        <v/>
      </c>
      <c r="KB52" s="15">
        <f>IF(30&lt;=$G52, JW52, "")</f>
        <v/>
      </c>
      <c r="KC52" s="15">
        <f>IF(30&lt;=$G52, ROUND(KB52*$Q52, 2), "")</f>
        <v/>
      </c>
      <c r="KD52" s="15">
        <f>IF(30&lt;=$G52, $N52, "")</f>
        <v/>
      </c>
      <c r="KE52" s="15">
        <f>IF(30&lt;=$G52, KD52-KC52, "")</f>
        <v/>
      </c>
      <c r="KF52" s="15">
        <f>IF(30&lt;=$G52, KB52-KE52, "")</f>
        <v/>
      </c>
      <c r="KG52" s="15">
        <f>IF(30&lt;=$G52, ROUND(JY52*$Q52, 2), "")</f>
        <v/>
      </c>
      <c r="KH52" s="15">
        <f>IF(30&lt;=$G52, JY52+KG52, "")</f>
        <v/>
      </c>
      <c r="KI52" s="15">
        <f>IF(30&lt;=$G52, KC52+KG52, "")</f>
        <v/>
      </c>
      <c r="KJ52" s="15">
        <f>IF(30&lt;=$G52, ($G52-30)*$N52, "")</f>
        <v/>
      </c>
      <c r="KK52" s="15">
        <f>IF(31&lt;=$G52, KF52, "")</f>
        <v/>
      </c>
      <c r="KL52" s="15">
        <f>IF(31&lt;=$G52, ROUND(KK52*$Q52, 2), "")</f>
        <v/>
      </c>
      <c r="KM52" s="15">
        <f>IF(31&lt;=$G52, $N52, "")</f>
        <v/>
      </c>
      <c r="KN52" s="15">
        <f>IF(31&lt;=$G52, KM52-KL52, "")</f>
        <v/>
      </c>
      <c r="KO52" s="15">
        <f>IF(31&lt;=$G52, KK52-KN52, "")</f>
        <v/>
      </c>
      <c r="KP52" s="15">
        <f>IF(31&lt;=$G52, ROUND(KH52*$Q52, 2), "")</f>
        <v/>
      </c>
      <c r="KQ52" s="15">
        <f>IF(31&lt;=$G52, KH52+KP52, "")</f>
        <v/>
      </c>
      <c r="KR52" s="15">
        <f>IF(31&lt;=$G52, KL52+KP52, "")</f>
        <v/>
      </c>
      <c r="KS52" s="15">
        <f>IF(31&lt;=$G52, ($G52-31)*$N52, "")</f>
        <v/>
      </c>
      <c r="KT52" s="15">
        <f>IF(32&lt;=$G52, KO52, "")</f>
        <v/>
      </c>
      <c r="KU52" s="15">
        <f>IF(32&lt;=$G52, ROUND(KT52*$Q52, 2), "")</f>
        <v/>
      </c>
      <c r="KV52" s="15">
        <f>IF(32&lt;=$G52, $N52, "")</f>
        <v/>
      </c>
      <c r="KW52" s="15">
        <f>IF(32&lt;=$G52, KV52-KU52, "")</f>
        <v/>
      </c>
      <c r="KX52" s="15">
        <f>IF(32&lt;=$G52, KT52-KW52, "")</f>
        <v/>
      </c>
      <c r="KY52" s="15">
        <f>IF(32&lt;=$G52, ROUND(KQ52*$Q52, 2), "")</f>
        <v/>
      </c>
      <c r="KZ52" s="15">
        <f>IF(32&lt;=$G52, KQ52+KY52, "")</f>
        <v/>
      </c>
      <c r="LA52" s="15">
        <f>IF(32&lt;=$G52, KU52+KY52, "")</f>
        <v/>
      </c>
      <c r="LB52" s="15">
        <f>IF(32&lt;=$G52, ($G52-32)*$N52, "")</f>
        <v/>
      </c>
      <c r="LC52" s="15">
        <f>IF(33&lt;=$G52, KX52, "")</f>
        <v/>
      </c>
      <c r="LD52" s="15">
        <f>IF(33&lt;=$G52, ROUND(LC52*$Q52, 2), "")</f>
        <v/>
      </c>
      <c r="LE52" s="15">
        <f>IF(33&lt;=$G52, $N52, "")</f>
        <v/>
      </c>
      <c r="LF52" s="15">
        <f>IF(33&lt;=$G52, LE52-LD52, "")</f>
        <v/>
      </c>
      <c r="LG52" s="15">
        <f>IF(33&lt;=$G52, LC52-LF52, "")</f>
        <v/>
      </c>
      <c r="LH52" s="15">
        <f>IF(33&lt;=$G52, ROUND(KZ52*$Q52, 2), "")</f>
        <v/>
      </c>
      <c r="LI52" s="15">
        <f>IF(33&lt;=$G52, KZ52+LH52, "")</f>
        <v/>
      </c>
      <c r="LJ52" s="15">
        <f>IF(33&lt;=$G52, LD52+LH52, "")</f>
        <v/>
      </c>
      <c r="LK52" s="15">
        <f>IF(33&lt;=$G52, ($G52-33)*$N52, "")</f>
        <v/>
      </c>
      <c r="LL52" s="15">
        <f>IF(34&lt;=$G52, LG52, "")</f>
        <v/>
      </c>
      <c r="LM52" s="15">
        <f>IF(34&lt;=$G52, ROUND(LL52*$Q52, 2), "")</f>
        <v/>
      </c>
      <c r="LN52" s="15">
        <f>IF(34&lt;=$G52, $N52, "")</f>
        <v/>
      </c>
      <c r="LO52" s="15">
        <f>IF(34&lt;=$G52, LN52-LM52, "")</f>
        <v/>
      </c>
      <c r="LP52" s="15">
        <f>IF(34&lt;=$G52, LL52-LO52, "")</f>
        <v/>
      </c>
      <c r="LQ52" s="15">
        <f>IF(34&lt;=$G52, ROUND(LI52*$Q52, 2), "")</f>
        <v/>
      </c>
      <c r="LR52" s="15">
        <f>IF(34&lt;=$G52, LI52+LQ52, "")</f>
        <v/>
      </c>
      <c r="LS52" s="15">
        <f>IF(34&lt;=$G52, LM52+LQ52, "")</f>
        <v/>
      </c>
      <c r="LT52" s="15">
        <f>IF(34&lt;=$G52, ($G52-34)*$N52, "")</f>
        <v/>
      </c>
      <c r="LU52" s="15">
        <f>IF(35&lt;=$G52, LP52, "")</f>
        <v/>
      </c>
      <c r="LV52" s="15">
        <f>IF(35&lt;=$G52, ROUND(LU52*$Q52, 2), "")</f>
        <v/>
      </c>
      <c r="LW52" s="15">
        <f>IF(35&lt;=$G52, $N52, "")</f>
        <v/>
      </c>
      <c r="LX52" s="15">
        <f>IF(35&lt;=$G52, LW52-LV52, "")</f>
        <v/>
      </c>
      <c r="LY52" s="15">
        <f>IF(35&lt;=$G52, LU52-LX52, "")</f>
        <v/>
      </c>
      <c r="LZ52" s="15">
        <f>IF(35&lt;=$G52, ROUND(LR52*$Q52, 2), "")</f>
        <v/>
      </c>
      <c r="MA52" s="15">
        <f>IF(35&lt;=$G52, LR52+LZ52, "")</f>
        <v/>
      </c>
      <c r="MB52" s="15">
        <f>IF(35&lt;=$G52, LV52+LZ52, "")</f>
        <v/>
      </c>
      <c r="MC52" s="15">
        <f>IF(35&lt;=$G52, ($G52-35)*$N52, "")</f>
        <v/>
      </c>
      <c r="MD52" s="15">
        <f>IF(36&lt;=$G52, LY52, "")</f>
        <v/>
      </c>
      <c r="ME52" s="15">
        <f>IF(36&lt;=$G52, ROUND(MD52*$Q52, 2), "")</f>
        <v/>
      </c>
      <c r="MF52" s="15">
        <f>IF(36&lt;=$G52, $N52, "")</f>
        <v/>
      </c>
      <c r="MG52" s="15">
        <f>IF(36&lt;=$G52, MF52-ME52, "")</f>
        <v/>
      </c>
      <c r="MH52" s="15">
        <f>IF(36&lt;=$G52, MD52-MG52, "")</f>
        <v/>
      </c>
      <c r="MI52" s="15">
        <f>IF(36&lt;=$G52, ROUND(MA52*$Q52, 2), "")</f>
        <v/>
      </c>
      <c r="MJ52" s="15">
        <f>IF(36&lt;=$G52, MA52+MI52, "")</f>
        <v/>
      </c>
      <c r="MK52" s="15">
        <f>IF(36&lt;=$G52, ME52+MI52, "")</f>
        <v/>
      </c>
      <c r="ML52" s="15">
        <f>IF(36&lt;=$G52, ($G52-36)*$N52, "")</f>
        <v/>
      </c>
      <c r="MM52" s="15">
        <f>IF(37&lt;=$G52, MH52, "")</f>
        <v/>
      </c>
      <c r="MN52" s="15">
        <f>IF(37&lt;=$G52, ROUND(MM52*$Q52, 2), "")</f>
        <v/>
      </c>
      <c r="MO52" s="15">
        <f>IF(37&lt;=$G52, $N52, "")</f>
        <v/>
      </c>
      <c r="MP52" s="15">
        <f>IF(37&lt;=$G52, MO52-MN52, "")</f>
        <v/>
      </c>
      <c r="MQ52" s="15">
        <f>IF(37&lt;=$G52, MM52-MP52, "")</f>
        <v/>
      </c>
      <c r="MR52" s="15">
        <f>IF(37&lt;=$G52, ROUND(MJ52*$Q52, 2), "")</f>
        <v/>
      </c>
      <c r="MS52" s="15">
        <f>IF(37&lt;=$G52, MJ52+MR52, "")</f>
        <v/>
      </c>
      <c r="MT52" s="15">
        <f>IF(37&lt;=$G52, MN52+MR52, "")</f>
        <v/>
      </c>
      <c r="MU52" s="15">
        <f>IF(37&lt;=$G52, ($G52-37)*$N52, "")</f>
        <v/>
      </c>
      <c r="MV52" s="15">
        <f>IF(38&lt;=$G52, MQ52, "")</f>
        <v/>
      </c>
      <c r="MW52" s="15">
        <f>IF(38&lt;=$G52, ROUND(MV52*$Q52, 2), "")</f>
        <v/>
      </c>
      <c r="MX52" s="15">
        <f>IF(38&lt;=$G52, $N52, "")</f>
        <v/>
      </c>
      <c r="MY52" s="15">
        <f>IF(38&lt;=$G52, MX52-MW52, "")</f>
        <v/>
      </c>
      <c r="MZ52" s="15">
        <f>IF(38&lt;=$G52, MV52-MY52, "")</f>
        <v/>
      </c>
      <c r="NA52" s="15">
        <f>IF(38&lt;=$G52, ROUND(MS52*$Q52, 2), "")</f>
        <v/>
      </c>
      <c r="NB52" s="15">
        <f>IF(38&lt;=$G52, MS52+NA52, "")</f>
        <v/>
      </c>
      <c r="NC52" s="15">
        <f>IF(38&lt;=$G52, MW52+NA52, "")</f>
        <v/>
      </c>
      <c r="ND52" s="15">
        <f>IF(38&lt;=$G52, ($G52-38)*$N52, "")</f>
        <v/>
      </c>
      <c r="NE52" s="15">
        <f>IF(39&lt;=$G52, MZ52, "")</f>
        <v/>
      </c>
      <c r="NF52" s="15">
        <f>IF(39&lt;=$G52, ROUND(NE52*$Q52, 2), "")</f>
        <v/>
      </c>
      <c r="NG52" s="15">
        <f>IF(39&lt;=$G52, $N52, "")</f>
        <v/>
      </c>
      <c r="NH52" s="15">
        <f>IF(39&lt;=$G52, NG52-NF52, "")</f>
        <v/>
      </c>
      <c r="NI52" s="15">
        <f>IF(39&lt;=$G52, NE52-NH52, "")</f>
        <v/>
      </c>
      <c r="NJ52" s="15">
        <f>IF(39&lt;=$G52, ROUND(NB52*$Q52, 2), "")</f>
        <v/>
      </c>
      <c r="NK52" s="15">
        <f>IF(39&lt;=$G52, NB52+NJ52, "")</f>
        <v/>
      </c>
      <c r="NL52" s="15">
        <f>IF(39&lt;=$G52, NF52+NJ52, "")</f>
        <v/>
      </c>
      <c r="NM52" s="15">
        <f>IF(39&lt;=$G52, ($G52-39)*$N52, "")</f>
        <v/>
      </c>
      <c r="NN52" s="15">
        <f>IF(40&lt;=$G52, NI52, "")</f>
        <v/>
      </c>
      <c r="NO52" s="15">
        <f>IF(40&lt;=$G52, ROUND(NN52*$Q52, 2), "")</f>
        <v/>
      </c>
      <c r="NP52" s="15">
        <f>IF(40&lt;=$G52, $N52, "")</f>
        <v/>
      </c>
      <c r="NQ52" s="15">
        <f>IF(40&lt;=$G52, NP52-NO52, "")</f>
        <v/>
      </c>
      <c r="NR52" s="15">
        <f>IF(40&lt;=$G52, NN52-NQ52, "")</f>
        <v/>
      </c>
      <c r="NS52" s="15">
        <f>IF(40&lt;=$G52, ROUND(NK52*$Q52, 2), "")</f>
        <v/>
      </c>
      <c r="NT52" s="15">
        <f>IF(40&lt;=$G52, NK52+NS52, "")</f>
        <v/>
      </c>
      <c r="NU52" s="15">
        <f>IF(40&lt;=$G52, NO52+NS52, "")</f>
        <v/>
      </c>
      <c r="NV52" s="15">
        <f>IF(40&lt;=$G52, ($G52-40)*$N52, "")</f>
        <v/>
      </c>
      <c r="NW52" s="15">
        <f>IF(41&lt;=$G52, NR52, "")</f>
        <v/>
      </c>
      <c r="NX52" s="15">
        <f>IF(41&lt;=$G52, ROUND(NW52*$Q52, 2), "")</f>
        <v/>
      </c>
      <c r="NY52" s="15">
        <f>IF(41&lt;=$G52, $N52, "")</f>
        <v/>
      </c>
      <c r="NZ52" s="15">
        <f>IF(41&lt;=$G52, NY52-NX52, "")</f>
        <v/>
      </c>
      <c r="OA52" s="15">
        <f>IF(41&lt;=$G52, NW52-NZ52, "")</f>
        <v/>
      </c>
      <c r="OB52" s="15">
        <f>IF(41&lt;=$G52, ROUND(NT52*$Q52, 2), "")</f>
        <v/>
      </c>
      <c r="OC52" s="15">
        <f>IF(41&lt;=$G52, NT52+OB52, "")</f>
        <v/>
      </c>
      <c r="OD52" s="15">
        <f>IF(41&lt;=$G52, NX52+OB52, "")</f>
        <v/>
      </c>
      <c r="OE52" s="15">
        <f>IF(41&lt;=$G52, ($G52-41)*$N52, "")</f>
        <v/>
      </c>
      <c r="OF52" s="15">
        <f>IF(42&lt;=$G52, OA52, "")</f>
        <v/>
      </c>
      <c r="OG52" s="15">
        <f>IF(42&lt;=$G52, ROUND(OF52*$Q52, 2), "")</f>
        <v/>
      </c>
      <c r="OH52" s="15">
        <f>IF(42&lt;=$G52, $N52, "")</f>
        <v/>
      </c>
      <c r="OI52" s="15">
        <f>IF(42&lt;=$G52, OH52-OG52, "")</f>
        <v/>
      </c>
      <c r="OJ52" s="15">
        <f>IF(42&lt;=$G52, OF52-OI52, "")</f>
        <v/>
      </c>
      <c r="OK52" s="15">
        <f>IF(42&lt;=$G52, ROUND(OC52*$Q52, 2), "")</f>
        <v/>
      </c>
      <c r="OL52" s="15">
        <f>IF(42&lt;=$G52, OC52+OK52, "")</f>
        <v/>
      </c>
      <c r="OM52" s="15">
        <f>IF(42&lt;=$G52, OG52+OK52, "")</f>
        <v/>
      </c>
      <c r="ON52" s="15">
        <f>IF(42&lt;=$G52, ($G52-42)*$N52, "")</f>
        <v/>
      </c>
      <c r="OO52" s="15">
        <f>IF(43&lt;=$G52, OJ52, "")</f>
        <v/>
      </c>
      <c r="OP52" s="15">
        <f>IF(43&lt;=$G52, ROUND(OO52*$Q52, 2), "")</f>
        <v/>
      </c>
      <c r="OQ52" s="15">
        <f>IF(43&lt;=$G52, $N52, "")</f>
        <v/>
      </c>
      <c r="OR52" s="15">
        <f>IF(43&lt;=$G52, OQ52-OP52, "")</f>
        <v/>
      </c>
      <c r="OS52" s="15">
        <f>IF(43&lt;=$G52, OO52-OR52, "")</f>
        <v/>
      </c>
      <c r="OT52" s="15">
        <f>IF(43&lt;=$G52, ROUND(OL52*$Q52, 2), "")</f>
        <v/>
      </c>
      <c r="OU52" s="15">
        <f>IF(43&lt;=$G52, OL52+OT52, "")</f>
        <v/>
      </c>
      <c r="OV52" s="15">
        <f>IF(43&lt;=$G52, OP52+OT52, "")</f>
        <v/>
      </c>
      <c r="OW52" s="15">
        <f>IF(43&lt;=$G52, ($G52-43)*$N52, "")</f>
        <v/>
      </c>
      <c r="OX52" s="15">
        <f>IF(44&lt;=$G52, OS52, "")</f>
        <v/>
      </c>
      <c r="OY52" s="15">
        <f>IF(44&lt;=$G52, ROUND(OX52*$Q52, 2), "")</f>
        <v/>
      </c>
      <c r="OZ52" s="15">
        <f>IF(44&lt;=$G52, $N52, "")</f>
        <v/>
      </c>
      <c r="PA52" s="15">
        <f>IF(44&lt;=$G52, OZ52-OY52, "")</f>
        <v/>
      </c>
      <c r="PB52" s="15">
        <f>IF(44&lt;=$G52, OX52-PA52, "")</f>
        <v/>
      </c>
      <c r="PC52" s="15">
        <f>IF(44&lt;=$G52, ROUND(OU52*$Q52, 2), "")</f>
        <v/>
      </c>
      <c r="PD52" s="15">
        <f>IF(44&lt;=$G52, OU52+PC52, "")</f>
        <v/>
      </c>
      <c r="PE52" s="15">
        <f>IF(44&lt;=$G52, OY52+PC52, "")</f>
        <v/>
      </c>
      <c r="PF52" s="15">
        <f>IF(44&lt;=$G52, ($G52-44)*$N52, "")</f>
        <v/>
      </c>
      <c r="PG52" s="15">
        <f>IF(45&lt;=$G52, PB52, "")</f>
        <v/>
      </c>
      <c r="PH52" s="15">
        <f>IF(45&lt;=$G52, ROUND(PG52*$Q52, 2), "")</f>
        <v/>
      </c>
      <c r="PI52" s="15">
        <f>IF(45&lt;=$G52, $N52, "")</f>
        <v/>
      </c>
      <c r="PJ52" s="15">
        <f>IF(45&lt;=$G52, PI52-PH52, "")</f>
        <v/>
      </c>
      <c r="PK52" s="15">
        <f>IF(45&lt;=$G52, PG52-PJ52, "")</f>
        <v/>
      </c>
      <c r="PL52" s="15">
        <f>IF(45&lt;=$G52, ROUND(PD52*$Q52, 2), "")</f>
        <v/>
      </c>
      <c r="PM52" s="15">
        <f>IF(45&lt;=$G52, PD52+PL52, "")</f>
        <v/>
      </c>
      <c r="PN52" s="15">
        <f>IF(45&lt;=$G52, PH52+PL52, "")</f>
        <v/>
      </c>
      <c r="PO52" s="15">
        <f>IF(45&lt;=$G52, ($G52-45)*$N52, "")</f>
        <v/>
      </c>
      <c r="PP52" s="15">
        <f>IF(46&lt;=$G52, PK52, "")</f>
        <v/>
      </c>
      <c r="PQ52" s="15">
        <f>IF(46&lt;=$G52, ROUND(PP52*$Q52, 2), "")</f>
        <v/>
      </c>
      <c r="PR52" s="15">
        <f>IF(46&lt;=$G52, $N52, "")</f>
        <v/>
      </c>
      <c r="PS52" s="15">
        <f>IF(46&lt;=$G52, PR52-PQ52, "")</f>
        <v/>
      </c>
      <c r="PT52" s="15">
        <f>IF(46&lt;=$G52, PP52-PS52, "")</f>
        <v/>
      </c>
      <c r="PU52" s="15">
        <f>IF(46&lt;=$G52, ROUND(PM52*$Q52, 2), "")</f>
        <v/>
      </c>
      <c r="PV52" s="15">
        <f>IF(46&lt;=$G52, PM52+PU52, "")</f>
        <v/>
      </c>
      <c r="PW52" s="15">
        <f>IF(46&lt;=$G52, PQ52+PU52, "")</f>
        <v/>
      </c>
      <c r="PX52" s="15">
        <f>IF(46&lt;=$G52, ($G52-46)*$N52, "")</f>
        <v/>
      </c>
      <c r="PY52" s="15">
        <f>IF(47&lt;=$G52, PT52, "")</f>
        <v/>
      </c>
      <c r="PZ52" s="15">
        <f>IF(47&lt;=$G52, ROUND(PY52*$Q52, 2), "")</f>
        <v/>
      </c>
      <c r="QA52" s="15">
        <f>IF(47&lt;=$G52, $N52, "")</f>
        <v/>
      </c>
      <c r="QB52" s="15">
        <f>IF(47&lt;=$G52, QA52-PZ52, "")</f>
        <v/>
      </c>
      <c r="QC52" s="15">
        <f>IF(47&lt;=$G52, PY52-QB52, "")</f>
        <v/>
      </c>
      <c r="QD52" s="15">
        <f>IF(47&lt;=$G52, ROUND(PV52*$Q52, 2), "")</f>
        <v/>
      </c>
      <c r="QE52" s="15">
        <f>IF(47&lt;=$G52, PV52+QD52, "")</f>
        <v/>
      </c>
      <c r="QF52" s="15">
        <f>IF(47&lt;=$G52, PZ52+QD52, "")</f>
        <v/>
      </c>
      <c r="QG52" s="15">
        <f>IF(47&lt;=$G52, ($G52-47)*$N52, "")</f>
        <v/>
      </c>
      <c r="QH52" s="15">
        <f>IF(48&lt;=$G52, QC52, "")</f>
        <v/>
      </c>
      <c r="QI52" s="15">
        <f>IF(48&lt;=$G52, ROUND(QH52*$Q52, 2), "")</f>
        <v/>
      </c>
      <c r="QJ52" s="15">
        <f>IF(48&lt;=$G52, $N52, "")</f>
        <v/>
      </c>
      <c r="QK52" s="15">
        <f>IF(48&lt;=$G52, QJ52-QI52, "")</f>
        <v/>
      </c>
      <c r="QL52" s="15">
        <f>IF(48&lt;=$G52, QH52-QK52, "")</f>
        <v/>
      </c>
      <c r="QM52" s="15">
        <f>IF(48&lt;=$G52, ROUND(QE52*$Q52, 2), "")</f>
        <v/>
      </c>
      <c r="QN52" s="15">
        <f>IF(48&lt;=$G52, QE52+QM52, "")</f>
        <v/>
      </c>
      <c r="QO52" s="15">
        <f>IF(48&lt;=$G52, QI52+QM52, "")</f>
        <v/>
      </c>
      <c r="QP52" s="15">
        <f>IF(48&lt;=$G52, ($G52-48)*$N52, "")</f>
        <v/>
      </c>
    </row>
    <row r="53">
      <c r="A53" s="6" t="inlineStr">
        <is>
          <t>0587-0002</t>
        </is>
      </c>
      <c r="B53" s="7" t="inlineStr">
        <is>
          <t>Allioth, S.C.</t>
        </is>
      </c>
      <c r="C53" s="7" t="inlineStr">
        <is>
          <t>Grand Cherokee L Summit</t>
        </is>
      </c>
      <c r="D53" s="6" t="inlineStr">
        <is>
          <t>ACTIVO</t>
        </is>
      </c>
      <c r="E53" s="6" t="inlineStr">
        <is>
          <t>2026-02-09</t>
        </is>
      </c>
      <c r="F53" s="6" t="inlineStr">
        <is>
          <t>2027-02-09</t>
        </is>
      </c>
      <c r="G53" s="8" t="n">
        <v>12</v>
      </c>
      <c r="H53" s="9" t="n">
        <v>548202.59</v>
      </c>
      <c r="I53" s="10" t="n">
        <v>0</v>
      </c>
      <c r="J53" s="9">
        <f>ROUND(H53*I53, 2)</f>
        <v/>
      </c>
      <c r="K53" s="9">
        <f>ROUND(H53-J53, 2)</f>
        <v/>
      </c>
      <c r="L53" s="10" t="n">
        <v>0</v>
      </c>
      <c r="M53" s="9">
        <f>ROUND(H53*L53, 2)</f>
        <v/>
      </c>
      <c r="N53" s="9" t="n">
        <v>37131.09</v>
      </c>
      <c r="O53" s="10" t="n">
        <v>0.4</v>
      </c>
      <c r="P53" s="9">
        <f>ROUND(H53*O53, 2)</f>
        <v/>
      </c>
      <c r="Q53" s="11" t="n">
        <v>0.02399169</v>
      </c>
      <c r="R53" s="11">
        <f>RATE(G53, -N53, K53, -P53)</f>
        <v/>
      </c>
      <c r="S53" s="11">
        <f>ROUND(Q53*12, 8)</f>
        <v/>
      </c>
      <c r="T53" s="11">
        <f>ROUND(((1+Q53)^12)-1, 8)</f>
        <v/>
      </c>
      <c r="U53" s="9">
        <f>ROUND(PV(Q53, G53, 0, -P53), 2)</f>
        <v/>
      </c>
      <c r="V53" s="9">
        <f>SUMIF($AA$4:$QP$4, "Interes_Leasing", AA53:QP53)</f>
        <v/>
      </c>
      <c r="W53" s="9">
        <f>SUMIF($AA$4:$QP$4, "Interes_Residual", AA53:QP53)</f>
        <v/>
      </c>
      <c r="X53" s="9">
        <f>ROUND(V53+W53, 2)</f>
        <v/>
      </c>
      <c r="Y53" s="9">
        <f>ROUND((N53*G53+P53+M53)-K53, 2)</f>
        <v/>
      </c>
      <c r="Z53" s="10">
        <f>ROUND(Y53/K53, 4)</f>
        <v/>
      </c>
      <c r="AA53" s="9">
        <f>IF(1&lt;=$G53, $K53, "")</f>
        <v/>
      </c>
      <c r="AB53" s="9">
        <f>IF(1&lt;=$G53, ROUND(AA53*$Q53, 2), "")</f>
        <v/>
      </c>
      <c r="AC53" s="9">
        <f>IF(1&lt;=$G53, $N53, "")</f>
        <v/>
      </c>
      <c r="AD53" s="9">
        <f>IF(1&lt;=$G53, AC53-AB53, "")</f>
        <v/>
      </c>
      <c r="AE53" s="9">
        <f>IF(1&lt;=$G53, AA53-AD53, "")</f>
        <v/>
      </c>
      <c r="AF53" s="9">
        <f>IF(1&lt;=$G53, ROUND($U53*$Q53, 2), "")</f>
        <v/>
      </c>
      <c r="AG53" s="9">
        <f>IF(1&lt;=$G53, $U53+AF53, "")</f>
        <v/>
      </c>
      <c r="AH53" s="9">
        <f>IF(1&lt;=$G53, AB53+AF53, "")</f>
        <v/>
      </c>
      <c r="AI53" s="9">
        <f>IF(1&lt;=$G53, ($G53-1)*$N53, "")</f>
        <v/>
      </c>
      <c r="AJ53" s="9">
        <f>IF(2&lt;=$G53, AE53, "")</f>
        <v/>
      </c>
      <c r="AK53" s="9">
        <f>IF(2&lt;=$G53, ROUND(AJ53*$Q53, 2), "")</f>
        <v/>
      </c>
      <c r="AL53" s="9">
        <f>IF(2&lt;=$G53, $N53, "")</f>
        <v/>
      </c>
      <c r="AM53" s="9">
        <f>IF(2&lt;=$G53, AL53-AK53, "")</f>
        <v/>
      </c>
      <c r="AN53" s="9">
        <f>IF(2&lt;=$G53, AJ53-AM53, "")</f>
        <v/>
      </c>
      <c r="AO53" s="9">
        <f>IF(2&lt;=$G53, ROUND(AG53*$Q53, 2), "")</f>
        <v/>
      </c>
      <c r="AP53" s="9">
        <f>IF(2&lt;=$G53, AG53+AO53, "")</f>
        <v/>
      </c>
      <c r="AQ53" s="9">
        <f>IF(2&lt;=$G53, AK53+AO53, "")</f>
        <v/>
      </c>
      <c r="AR53" s="9">
        <f>IF(2&lt;=$G53, ($G53-2)*$N53, "")</f>
        <v/>
      </c>
      <c r="AS53" s="9">
        <f>IF(3&lt;=$G53, AN53, "")</f>
        <v/>
      </c>
      <c r="AT53" s="9">
        <f>IF(3&lt;=$G53, ROUND(AS53*$Q53, 2), "")</f>
        <v/>
      </c>
      <c r="AU53" s="9">
        <f>IF(3&lt;=$G53, $N53, "")</f>
        <v/>
      </c>
      <c r="AV53" s="9">
        <f>IF(3&lt;=$G53, AU53-AT53, "")</f>
        <v/>
      </c>
      <c r="AW53" s="9">
        <f>IF(3&lt;=$G53, AS53-AV53, "")</f>
        <v/>
      </c>
      <c r="AX53" s="9">
        <f>IF(3&lt;=$G53, ROUND(AP53*$Q53, 2), "")</f>
        <v/>
      </c>
      <c r="AY53" s="9">
        <f>IF(3&lt;=$G53, AP53+AX53, "")</f>
        <v/>
      </c>
      <c r="AZ53" s="9">
        <f>IF(3&lt;=$G53, AT53+AX53, "")</f>
        <v/>
      </c>
      <c r="BA53" s="9">
        <f>IF(3&lt;=$G53, ($G53-3)*$N53, "")</f>
        <v/>
      </c>
      <c r="BB53" s="9">
        <f>IF(4&lt;=$G53, AW53, "")</f>
        <v/>
      </c>
      <c r="BC53" s="9">
        <f>IF(4&lt;=$G53, ROUND(BB53*$Q53, 2), "")</f>
        <v/>
      </c>
      <c r="BD53" s="9">
        <f>IF(4&lt;=$G53, $N53, "")</f>
        <v/>
      </c>
      <c r="BE53" s="9">
        <f>IF(4&lt;=$G53, BD53-BC53, "")</f>
        <v/>
      </c>
      <c r="BF53" s="9">
        <f>IF(4&lt;=$G53, BB53-BE53, "")</f>
        <v/>
      </c>
      <c r="BG53" s="9">
        <f>IF(4&lt;=$G53, ROUND(AY53*$Q53, 2), "")</f>
        <v/>
      </c>
      <c r="BH53" s="9">
        <f>IF(4&lt;=$G53, AY53+BG53, "")</f>
        <v/>
      </c>
      <c r="BI53" s="9">
        <f>IF(4&lt;=$G53, BC53+BG53, "")</f>
        <v/>
      </c>
      <c r="BJ53" s="9">
        <f>IF(4&lt;=$G53, ($G53-4)*$N53, "")</f>
        <v/>
      </c>
      <c r="BK53" s="9">
        <f>IF(5&lt;=$G53, BF53, "")</f>
        <v/>
      </c>
      <c r="BL53" s="9">
        <f>IF(5&lt;=$G53, ROUND(BK53*$Q53, 2), "")</f>
        <v/>
      </c>
      <c r="BM53" s="9">
        <f>IF(5&lt;=$G53, $N53, "")</f>
        <v/>
      </c>
      <c r="BN53" s="9">
        <f>IF(5&lt;=$G53, BM53-BL53, "")</f>
        <v/>
      </c>
      <c r="BO53" s="9">
        <f>IF(5&lt;=$G53, BK53-BN53, "")</f>
        <v/>
      </c>
      <c r="BP53" s="9">
        <f>IF(5&lt;=$G53, ROUND(BH53*$Q53, 2), "")</f>
        <v/>
      </c>
      <c r="BQ53" s="9">
        <f>IF(5&lt;=$G53, BH53+BP53, "")</f>
        <v/>
      </c>
      <c r="BR53" s="9">
        <f>IF(5&lt;=$G53, BL53+BP53, "")</f>
        <v/>
      </c>
      <c r="BS53" s="9">
        <f>IF(5&lt;=$G53, ($G53-5)*$N53, "")</f>
        <v/>
      </c>
      <c r="BT53" s="9">
        <f>IF(6&lt;=$G53, BO53, "")</f>
        <v/>
      </c>
      <c r="BU53" s="9">
        <f>IF(6&lt;=$G53, ROUND(BT53*$Q53, 2), "")</f>
        <v/>
      </c>
      <c r="BV53" s="9">
        <f>IF(6&lt;=$G53, $N53, "")</f>
        <v/>
      </c>
      <c r="BW53" s="9">
        <f>IF(6&lt;=$G53, BV53-BU53, "")</f>
        <v/>
      </c>
      <c r="BX53" s="9">
        <f>IF(6&lt;=$G53, BT53-BW53, "")</f>
        <v/>
      </c>
      <c r="BY53" s="9">
        <f>IF(6&lt;=$G53, ROUND(BQ53*$Q53, 2), "")</f>
        <v/>
      </c>
      <c r="BZ53" s="9">
        <f>IF(6&lt;=$G53, BQ53+BY53, "")</f>
        <v/>
      </c>
      <c r="CA53" s="9">
        <f>IF(6&lt;=$G53, BU53+BY53, "")</f>
        <v/>
      </c>
      <c r="CB53" s="9">
        <f>IF(6&lt;=$G53, ($G53-6)*$N53, "")</f>
        <v/>
      </c>
      <c r="CC53" s="9">
        <f>IF(7&lt;=$G53, BX53, "")</f>
        <v/>
      </c>
      <c r="CD53" s="9">
        <f>IF(7&lt;=$G53, ROUND(CC53*$Q53, 2), "")</f>
        <v/>
      </c>
      <c r="CE53" s="9">
        <f>IF(7&lt;=$G53, $N53, "")</f>
        <v/>
      </c>
      <c r="CF53" s="9">
        <f>IF(7&lt;=$G53, CE53-CD53, "")</f>
        <v/>
      </c>
      <c r="CG53" s="9">
        <f>IF(7&lt;=$G53, CC53-CF53, "")</f>
        <v/>
      </c>
      <c r="CH53" s="9">
        <f>IF(7&lt;=$G53, ROUND(BZ53*$Q53, 2), "")</f>
        <v/>
      </c>
      <c r="CI53" s="9">
        <f>IF(7&lt;=$G53, BZ53+CH53, "")</f>
        <v/>
      </c>
      <c r="CJ53" s="9">
        <f>IF(7&lt;=$G53, CD53+CH53, "")</f>
        <v/>
      </c>
      <c r="CK53" s="9">
        <f>IF(7&lt;=$G53, ($G53-7)*$N53, "")</f>
        <v/>
      </c>
      <c r="CL53" s="9">
        <f>IF(8&lt;=$G53, CG53, "")</f>
        <v/>
      </c>
      <c r="CM53" s="9">
        <f>IF(8&lt;=$G53, ROUND(CL53*$Q53, 2), "")</f>
        <v/>
      </c>
      <c r="CN53" s="9">
        <f>IF(8&lt;=$G53, $N53, "")</f>
        <v/>
      </c>
      <c r="CO53" s="9">
        <f>IF(8&lt;=$G53, CN53-CM53, "")</f>
        <v/>
      </c>
      <c r="CP53" s="9">
        <f>IF(8&lt;=$G53, CL53-CO53, "")</f>
        <v/>
      </c>
      <c r="CQ53" s="9">
        <f>IF(8&lt;=$G53, ROUND(CI53*$Q53, 2), "")</f>
        <v/>
      </c>
      <c r="CR53" s="9">
        <f>IF(8&lt;=$G53, CI53+CQ53, "")</f>
        <v/>
      </c>
      <c r="CS53" s="9">
        <f>IF(8&lt;=$G53, CM53+CQ53, "")</f>
        <v/>
      </c>
      <c r="CT53" s="9">
        <f>IF(8&lt;=$G53, ($G53-8)*$N53, "")</f>
        <v/>
      </c>
      <c r="CU53" s="9">
        <f>IF(9&lt;=$G53, CP53, "")</f>
        <v/>
      </c>
      <c r="CV53" s="9">
        <f>IF(9&lt;=$G53, ROUND(CU53*$Q53, 2), "")</f>
        <v/>
      </c>
      <c r="CW53" s="9">
        <f>IF(9&lt;=$G53, $N53, "")</f>
        <v/>
      </c>
      <c r="CX53" s="9">
        <f>IF(9&lt;=$G53, CW53-CV53, "")</f>
        <v/>
      </c>
      <c r="CY53" s="9">
        <f>IF(9&lt;=$G53, CU53-CX53, "")</f>
        <v/>
      </c>
      <c r="CZ53" s="9">
        <f>IF(9&lt;=$G53, ROUND(CR53*$Q53, 2), "")</f>
        <v/>
      </c>
      <c r="DA53" s="9">
        <f>IF(9&lt;=$G53, CR53+CZ53, "")</f>
        <v/>
      </c>
      <c r="DB53" s="9">
        <f>IF(9&lt;=$G53, CV53+CZ53, "")</f>
        <v/>
      </c>
      <c r="DC53" s="9">
        <f>IF(9&lt;=$G53, ($G53-9)*$N53, "")</f>
        <v/>
      </c>
      <c r="DD53" s="9">
        <f>IF(10&lt;=$G53, CY53, "")</f>
        <v/>
      </c>
      <c r="DE53" s="9">
        <f>IF(10&lt;=$G53, ROUND(DD53*$Q53, 2), "")</f>
        <v/>
      </c>
      <c r="DF53" s="9">
        <f>IF(10&lt;=$G53, $N53, "")</f>
        <v/>
      </c>
      <c r="DG53" s="9">
        <f>IF(10&lt;=$G53, DF53-DE53, "")</f>
        <v/>
      </c>
      <c r="DH53" s="9">
        <f>IF(10&lt;=$G53, DD53-DG53, "")</f>
        <v/>
      </c>
      <c r="DI53" s="9">
        <f>IF(10&lt;=$G53, ROUND(DA53*$Q53, 2), "")</f>
        <v/>
      </c>
      <c r="DJ53" s="9">
        <f>IF(10&lt;=$G53, DA53+DI53, "")</f>
        <v/>
      </c>
      <c r="DK53" s="9">
        <f>IF(10&lt;=$G53, DE53+DI53, "")</f>
        <v/>
      </c>
      <c r="DL53" s="9">
        <f>IF(10&lt;=$G53, ($G53-10)*$N53, "")</f>
        <v/>
      </c>
      <c r="DM53" s="9">
        <f>IF(11&lt;=$G53, DH53, "")</f>
        <v/>
      </c>
      <c r="DN53" s="9">
        <f>IF(11&lt;=$G53, ROUND(DM53*$Q53, 2), "")</f>
        <v/>
      </c>
      <c r="DO53" s="9">
        <f>IF(11&lt;=$G53, $N53, "")</f>
        <v/>
      </c>
      <c r="DP53" s="9">
        <f>IF(11&lt;=$G53, DO53-DN53, "")</f>
        <v/>
      </c>
      <c r="DQ53" s="9">
        <f>IF(11&lt;=$G53, DM53-DP53, "")</f>
        <v/>
      </c>
      <c r="DR53" s="9">
        <f>IF(11&lt;=$G53, ROUND(DJ53*$Q53, 2), "")</f>
        <v/>
      </c>
      <c r="DS53" s="9">
        <f>IF(11&lt;=$G53, DJ53+DR53, "")</f>
        <v/>
      </c>
      <c r="DT53" s="9">
        <f>IF(11&lt;=$G53, DN53+DR53, "")</f>
        <v/>
      </c>
      <c r="DU53" s="9">
        <f>IF(11&lt;=$G53, ($G53-11)*$N53, "")</f>
        <v/>
      </c>
      <c r="DV53" s="9">
        <f>IF(12&lt;=$G53, DQ53, "")</f>
        <v/>
      </c>
      <c r="DW53" s="9">
        <f>IF(12&lt;=$G53, ROUND(DV53*$Q53, 2), "")</f>
        <v/>
      </c>
      <c r="DX53" s="9">
        <f>IF(12&lt;=$G53, $N53, "")</f>
        <v/>
      </c>
      <c r="DY53" s="9">
        <f>IF(12&lt;=$G53, DX53-DW53, "")</f>
        <v/>
      </c>
      <c r="DZ53" s="9">
        <f>IF(12&lt;=$G53, DV53-DY53, "")</f>
        <v/>
      </c>
      <c r="EA53" s="9">
        <f>IF(12&lt;=$G53, ROUND(DS53*$Q53, 2), "")</f>
        <v/>
      </c>
      <c r="EB53" s="9">
        <f>IF(12&lt;=$G53, DS53+EA53, "")</f>
        <v/>
      </c>
      <c r="EC53" s="9">
        <f>IF(12&lt;=$G53, DW53+EA53, "")</f>
        <v/>
      </c>
      <c r="ED53" s="9">
        <f>IF(12&lt;=$G53, ($G53-12)*$N53, "")</f>
        <v/>
      </c>
      <c r="EE53" s="9">
        <f>IF(13&lt;=$G53, DZ53, "")</f>
        <v/>
      </c>
      <c r="EF53" s="9">
        <f>IF(13&lt;=$G53, ROUND(EE53*$Q53, 2), "")</f>
        <v/>
      </c>
      <c r="EG53" s="9">
        <f>IF(13&lt;=$G53, $N53, "")</f>
        <v/>
      </c>
      <c r="EH53" s="9">
        <f>IF(13&lt;=$G53, EG53-EF53, "")</f>
        <v/>
      </c>
      <c r="EI53" s="9">
        <f>IF(13&lt;=$G53, EE53-EH53, "")</f>
        <v/>
      </c>
      <c r="EJ53" s="9">
        <f>IF(13&lt;=$G53, ROUND(EB53*$Q53, 2), "")</f>
        <v/>
      </c>
      <c r="EK53" s="9">
        <f>IF(13&lt;=$G53, EB53+EJ53, "")</f>
        <v/>
      </c>
      <c r="EL53" s="9">
        <f>IF(13&lt;=$G53, EF53+EJ53, "")</f>
        <v/>
      </c>
      <c r="EM53" s="9">
        <f>IF(13&lt;=$G53, ($G53-13)*$N53, "")</f>
        <v/>
      </c>
      <c r="EN53" s="9">
        <f>IF(14&lt;=$G53, EI53, "")</f>
        <v/>
      </c>
      <c r="EO53" s="9">
        <f>IF(14&lt;=$G53, ROUND(EN53*$Q53, 2), "")</f>
        <v/>
      </c>
      <c r="EP53" s="9">
        <f>IF(14&lt;=$G53, $N53, "")</f>
        <v/>
      </c>
      <c r="EQ53" s="9">
        <f>IF(14&lt;=$G53, EP53-EO53, "")</f>
        <v/>
      </c>
      <c r="ER53" s="9">
        <f>IF(14&lt;=$G53, EN53-EQ53, "")</f>
        <v/>
      </c>
      <c r="ES53" s="9">
        <f>IF(14&lt;=$G53, ROUND(EK53*$Q53, 2), "")</f>
        <v/>
      </c>
      <c r="ET53" s="9">
        <f>IF(14&lt;=$G53, EK53+ES53, "")</f>
        <v/>
      </c>
      <c r="EU53" s="9">
        <f>IF(14&lt;=$G53, EO53+ES53, "")</f>
        <v/>
      </c>
      <c r="EV53" s="9">
        <f>IF(14&lt;=$G53, ($G53-14)*$N53, "")</f>
        <v/>
      </c>
      <c r="EW53" s="9">
        <f>IF(15&lt;=$G53, ER53, "")</f>
        <v/>
      </c>
      <c r="EX53" s="9">
        <f>IF(15&lt;=$G53, ROUND(EW53*$Q53, 2), "")</f>
        <v/>
      </c>
      <c r="EY53" s="9">
        <f>IF(15&lt;=$G53, $N53, "")</f>
        <v/>
      </c>
      <c r="EZ53" s="9">
        <f>IF(15&lt;=$G53, EY53-EX53, "")</f>
        <v/>
      </c>
      <c r="FA53" s="9">
        <f>IF(15&lt;=$G53, EW53-EZ53, "")</f>
        <v/>
      </c>
      <c r="FB53" s="9">
        <f>IF(15&lt;=$G53, ROUND(ET53*$Q53, 2), "")</f>
        <v/>
      </c>
      <c r="FC53" s="9">
        <f>IF(15&lt;=$G53, ET53+FB53, "")</f>
        <v/>
      </c>
      <c r="FD53" s="9">
        <f>IF(15&lt;=$G53, EX53+FB53, "")</f>
        <v/>
      </c>
      <c r="FE53" s="9">
        <f>IF(15&lt;=$G53, ($G53-15)*$N53, "")</f>
        <v/>
      </c>
      <c r="FF53" s="9">
        <f>IF(16&lt;=$G53, FA53, "")</f>
        <v/>
      </c>
      <c r="FG53" s="9">
        <f>IF(16&lt;=$G53, ROUND(FF53*$Q53, 2), "")</f>
        <v/>
      </c>
      <c r="FH53" s="9">
        <f>IF(16&lt;=$G53, $N53, "")</f>
        <v/>
      </c>
      <c r="FI53" s="9">
        <f>IF(16&lt;=$G53, FH53-FG53, "")</f>
        <v/>
      </c>
      <c r="FJ53" s="9">
        <f>IF(16&lt;=$G53, FF53-FI53, "")</f>
        <v/>
      </c>
      <c r="FK53" s="9">
        <f>IF(16&lt;=$G53, ROUND(FC53*$Q53, 2), "")</f>
        <v/>
      </c>
      <c r="FL53" s="9">
        <f>IF(16&lt;=$G53, FC53+FK53, "")</f>
        <v/>
      </c>
      <c r="FM53" s="9">
        <f>IF(16&lt;=$G53, FG53+FK53, "")</f>
        <v/>
      </c>
      <c r="FN53" s="9">
        <f>IF(16&lt;=$G53, ($G53-16)*$N53, "")</f>
        <v/>
      </c>
      <c r="FO53" s="9">
        <f>IF(17&lt;=$G53, FJ53, "")</f>
        <v/>
      </c>
      <c r="FP53" s="9">
        <f>IF(17&lt;=$G53, ROUND(FO53*$Q53, 2), "")</f>
        <v/>
      </c>
      <c r="FQ53" s="9">
        <f>IF(17&lt;=$G53, $N53, "")</f>
        <v/>
      </c>
      <c r="FR53" s="9">
        <f>IF(17&lt;=$G53, FQ53-FP53, "")</f>
        <v/>
      </c>
      <c r="FS53" s="9">
        <f>IF(17&lt;=$G53, FO53-FR53, "")</f>
        <v/>
      </c>
      <c r="FT53" s="9">
        <f>IF(17&lt;=$G53, ROUND(FL53*$Q53, 2), "")</f>
        <v/>
      </c>
      <c r="FU53" s="9">
        <f>IF(17&lt;=$G53, FL53+FT53, "")</f>
        <v/>
      </c>
      <c r="FV53" s="9">
        <f>IF(17&lt;=$G53, FP53+FT53, "")</f>
        <v/>
      </c>
      <c r="FW53" s="9">
        <f>IF(17&lt;=$G53, ($G53-17)*$N53, "")</f>
        <v/>
      </c>
      <c r="FX53" s="9">
        <f>IF(18&lt;=$G53, FS53, "")</f>
        <v/>
      </c>
      <c r="FY53" s="9">
        <f>IF(18&lt;=$G53, ROUND(FX53*$Q53, 2), "")</f>
        <v/>
      </c>
      <c r="FZ53" s="9">
        <f>IF(18&lt;=$G53, $N53, "")</f>
        <v/>
      </c>
      <c r="GA53" s="9">
        <f>IF(18&lt;=$G53, FZ53-FY53, "")</f>
        <v/>
      </c>
      <c r="GB53" s="9">
        <f>IF(18&lt;=$G53, FX53-GA53, "")</f>
        <v/>
      </c>
      <c r="GC53" s="9">
        <f>IF(18&lt;=$G53, ROUND(FU53*$Q53, 2), "")</f>
        <v/>
      </c>
      <c r="GD53" s="9">
        <f>IF(18&lt;=$G53, FU53+GC53, "")</f>
        <v/>
      </c>
      <c r="GE53" s="9">
        <f>IF(18&lt;=$G53, FY53+GC53, "")</f>
        <v/>
      </c>
      <c r="GF53" s="9">
        <f>IF(18&lt;=$G53, ($G53-18)*$N53, "")</f>
        <v/>
      </c>
      <c r="GG53" s="9">
        <f>IF(19&lt;=$G53, GB53, "")</f>
        <v/>
      </c>
      <c r="GH53" s="9">
        <f>IF(19&lt;=$G53, ROUND(GG53*$Q53, 2), "")</f>
        <v/>
      </c>
      <c r="GI53" s="9">
        <f>IF(19&lt;=$G53, $N53, "")</f>
        <v/>
      </c>
      <c r="GJ53" s="9">
        <f>IF(19&lt;=$G53, GI53-GH53, "")</f>
        <v/>
      </c>
      <c r="GK53" s="9">
        <f>IF(19&lt;=$G53, GG53-GJ53, "")</f>
        <v/>
      </c>
      <c r="GL53" s="9">
        <f>IF(19&lt;=$G53, ROUND(GD53*$Q53, 2), "")</f>
        <v/>
      </c>
      <c r="GM53" s="9">
        <f>IF(19&lt;=$G53, GD53+GL53, "")</f>
        <v/>
      </c>
      <c r="GN53" s="9">
        <f>IF(19&lt;=$G53, GH53+GL53, "")</f>
        <v/>
      </c>
      <c r="GO53" s="9">
        <f>IF(19&lt;=$G53, ($G53-19)*$N53, "")</f>
        <v/>
      </c>
      <c r="GP53" s="9">
        <f>IF(20&lt;=$G53, GK53, "")</f>
        <v/>
      </c>
      <c r="GQ53" s="9">
        <f>IF(20&lt;=$G53, ROUND(GP53*$Q53, 2), "")</f>
        <v/>
      </c>
      <c r="GR53" s="9">
        <f>IF(20&lt;=$G53, $N53, "")</f>
        <v/>
      </c>
      <c r="GS53" s="9">
        <f>IF(20&lt;=$G53, GR53-GQ53, "")</f>
        <v/>
      </c>
      <c r="GT53" s="9">
        <f>IF(20&lt;=$G53, GP53-GS53, "")</f>
        <v/>
      </c>
      <c r="GU53" s="9">
        <f>IF(20&lt;=$G53, ROUND(GM53*$Q53, 2), "")</f>
        <v/>
      </c>
      <c r="GV53" s="9">
        <f>IF(20&lt;=$G53, GM53+GU53, "")</f>
        <v/>
      </c>
      <c r="GW53" s="9">
        <f>IF(20&lt;=$G53, GQ53+GU53, "")</f>
        <v/>
      </c>
      <c r="GX53" s="9">
        <f>IF(20&lt;=$G53, ($G53-20)*$N53, "")</f>
        <v/>
      </c>
      <c r="GY53" s="9">
        <f>IF(21&lt;=$G53, GT53, "")</f>
        <v/>
      </c>
      <c r="GZ53" s="9">
        <f>IF(21&lt;=$G53, ROUND(GY53*$Q53, 2), "")</f>
        <v/>
      </c>
      <c r="HA53" s="9">
        <f>IF(21&lt;=$G53, $N53, "")</f>
        <v/>
      </c>
      <c r="HB53" s="9">
        <f>IF(21&lt;=$G53, HA53-GZ53, "")</f>
        <v/>
      </c>
      <c r="HC53" s="9">
        <f>IF(21&lt;=$G53, GY53-HB53, "")</f>
        <v/>
      </c>
      <c r="HD53" s="9">
        <f>IF(21&lt;=$G53, ROUND(GV53*$Q53, 2), "")</f>
        <v/>
      </c>
      <c r="HE53" s="9">
        <f>IF(21&lt;=$G53, GV53+HD53, "")</f>
        <v/>
      </c>
      <c r="HF53" s="9">
        <f>IF(21&lt;=$G53, GZ53+HD53, "")</f>
        <v/>
      </c>
      <c r="HG53" s="9">
        <f>IF(21&lt;=$G53, ($G53-21)*$N53, "")</f>
        <v/>
      </c>
      <c r="HH53" s="9">
        <f>IF(22&lt;=$G53, HC53, "")</f>
        <v/>
      </c>
      <c r="HI53" s="9">
        <f>IF(22&lt;=$G53, ROUND(HH53*$Q53, 2), "")</f>
        <v/>
      </c>
      <c r="HJ53" s="9">
        <f>IF(22&lt;=$G53, $N53, "")</f>
        <v/>
      </c>
      <c r="HK53" s="9">
        <f>IF(22&lt;=$G53, HJ53-HI53, "")</f>
        <v/>
      </c>
      <c r="HL53" s="9">
        <f>IF(22&lt;=$G53, HH53-HK53, "")</f>
        <v/>
      </c>
      <c r="HM53" s="9">
        <f>IF(22&lt;=$G53, ROUND(HE53*$Q53, 2), "")</f>
        <v/>
      </c>
      <c r="HN53" s="9">
        <f>IF(22&lt;=$G53, HE53+HM53, "")</f>
        <v/>
      </c>
      <c r="HO53" s="9">
        <f>IF(22&lt;=$G53, HI53+HM53, "")</f>
        <v/>
      </c>
      <c r="HP53" s="9">
        <f>IF(22&lt;=$G53, ($G53-22)*$N53, "")</f>
        <v/>
      </c>
      <c r="HQ53" s="9">
        <f>IF(23&lt;=$G53, HL53, "")</f>
        <v/>
      </c>
      <c r="HR53" s="9">
        <f>IF(23&lt;=$G53, ROUND(HQ53*$Q53, 2), "")</f>
        <v/>
      </c>
      <c r="HS53" s="9">
        <f>IF(23&lt;=$G53, $N53, "")</f>
        <v/>
      </c>
      <c r="HT53" s="9">
        <f>IF(23&lt;=$G53, HS53-HR53, "")</f>
        <v/>
      </c>
      <c r="HU53" s="9">
        <f>IF(23&lt;=$G53, HQ53-HT53, "")</f>
        <v/>
      </c>
      <c r="HV53" s="9">
        <f>IF(23&lt;=$G53, ROUND(HN53*$Q53, 2), "")</f>
        <v/>
      </c>
      <c r="HW53" s="9">
        <f>IF(23&lt;=$G53, HN53+HV53, "")</f>
        <v/>
      </c>
      <c r="HX53" s="9">
        <f>IF(23&lt;=$G53, HR53+HV53, "")</f>
        <v/>
      </c>
      <c r="HY53" s="9">
        <f>IF(23&lt;=$G53, ($G53-23)*$N53, "")</f>
        <v/>
      </c>
      <c r="HZ53" s="9">
        <f>IF(24&lt;=$G53, HU53, "")</f>
        <v/>
      </c>
      <c r="IA53" s="9">
        <f>IF(24&lt;=$G53, ROUND(HZ53*$Q53, 2), "")</f>
        <v/>
      </c>
      <c r="IB53" s="9">
        <f>IF(24&lt;=$G53, $N53, "")</f>
        <v/>
      </c>
      <c r="IC53" s="9">
        <f>IF(24&lt;=$G53, IB53-IA53, "")</f>
        <v/>
      </c>
      <c r="ID53" s="9">
        <f>IF(24&lt;=$G53, HZ53-IC53, "")</f>
        <v/>
      </c>
      <c r="IE53" s="9">
        <f>IF(24&lt;=$G53, ROUND(HW53*$Q53, 2), "")</f>
        <v/>
      </c>
      <c r="IF53" s="9">
        <f>IF(24&lt;=$G53, HW53+IE53, "")</f>
        <v/>
      </c>
      <c r="IG53" s="9">
        <f>IF(24&lt;=$G53, IA53+IE53, "")</f>
        <v/>
      </c>
      <c r="IH53" s="9">
        <f>IF(24&lt;=$G53, ($G53-24)*$N53, "")</f>
        <v/>
      </c>
      <c r="II53" s="9">
        <f>IF(25&lt;=$G53, ID53, "")</f>
        <v/>
      </c>
      <c r="IJ53" s="9">
        <f>IF(25&lt;=$G53, ROUND(II53*$Q53, 2), "")</f>
        <v/>
      </c>
      <c r="IK53" s="9">
        <f>IF(25&lt;=$G53, $N53, "")</f>
        <v/>
      </c>
      <c r="IL53" s="9">
        <f>IF(25&lt;=$G53, IK53-IJ53, "")</f>
        <v/>
      </c>
      <c r="IM53" s="9">
        <f>IF(25&lt;=$G53, II53-IL53, "")</f>
        <v/>
      </c>
      <c r="IN53" s="9">
        <f>IF(25&lt;=$G53, ROUND(IF53*$Q53, 2), "")</f>
        <v/>
      </c>
      <c r="IO53" s="9">
        <f>IF(25&lt;=$G53, IF53+IN53, "")</f>
        <v/>
      </c>
      <c r="IP53" s="9">
        <f>IF(25&lt;=$G53, IJ53+IN53, "")</f>
        <v/>
      </c>
      <c r="IQ53" s="9">
        <f>IF(25&lt;=$G53, ($G53-25)*$N53, "")</f>
        <v/>
      </c>
      <c r="IR53" s="9">
        <f>IF(26&lt;=$G53, IM53, "")</f>
        <v/>
      </c>
      <c r="IS53" s="9">
        <f>IF(26&lt;=$G53, ROUND(IR53*$Q53, 2), "")</f>
        <v/>
      </c>
      <c r="IT53" s="9">
        <f>IF(26&lt;=$G53, $N53, "")</f>
        <v/>
      </c>
      <c r="IU53" s="9">
        <f>IF(26&lt;=$G53, IT53-IS53, "")</f>
        <v/>
      </c>
      <c r="IV53" s="9">
        <f>IF(26&lt;=$G53, IR53-IU53, "")</f>
        <v/>
      </c>
      <c r="IW53" s="9">
        <f>IF(26&lt;=$G53, ROUND(IO53*$Q53, 2), "")</f>
        <v/>
      </c>
      <c r="IX53" s="9">
        <f>IF(26&lt;=$G53, IO53+IW53, "")</f>
        <v/>
      </c>
      <c r="IY53" s="9">
        <f>IF(26&lt;=$G53, IS53+IW53, "")</f>
        <v/>
      </c>
      <c r="IZ53" s="9">
        <f>IF(26&lt;=$G53, ($G53-26)*$N53, "")</f>
        <v/>
      </c>
      <c r="JA53" s="9">
        <f>IF(27&lt;=$G53, IV53, "")</f>
        <v/>
      </c>
      <c r="JB53" s="9">
        <f>IF(27&lt;=$G53, ROUND(JA53*$Q53, 2), "")</f>
        <v/>
      </c>
      <c r="JC53" s="9">
        <f>IF(27&lt;=$G53, $N53, "")</f>
        <v/>
      </c>
      <c r="JD53" s="9">
        <f>IF(27&lt;=$G53, JC53-JB53, "")</f>
        <v/>
      </c>
      <c r="JE53" s="9">
        <f>IF(27&lt;=$G53, JA53-JD53, "")</f>
        <v/>
      </c>
      <c r="JF53" s="9">
        <f>IF(27&lt;=$G53, ROUND(IX53*$Q53, 2), "")</f>
        <v/>
      </c>
      <c r="JG53" s="9">
        <f>IF(27&lt;=$G53, IX53+JF53, "")</f>
        <v/>
      </c>
      <c r="JH53" s="9">
        <f>IF(27&lt;=$G53, JB53+JF53, "")</f>
        <v/>
      </c>
      <c r="JI53" s="9">
        <f>IF(27&lt;=$G53, ($G53-27)*$N53, "")</f>
        <v/>
      </c>
      <c r="JJ53" s="9">
        <f>IF(28&lt;=$G53, JE53, "")</f>
        <v/>
      </c>
      <c r="JK53" s="9">
        <f>IF(28&lt;=$G53, ROUND(JJ53*$Q53, 2), "")</f>
        <v/>
      </c>
      <c r="JL53" s="9">
        <f>IF(28&lt;=$G53, $N53, "")</f>
        <v/>
      </c>
      <c r="JM53" s="9">
        <f>IF(28&lt;=$G53, JL53-JK53, "")</f>
        <v/>
      </c>
      <c r="JN53" s="9">
        <f>IF(28&lt;=$G53, JJ53-JM53, "")</f>
        <v/>
      </c>
      <c r="JO53" s="9">
        <f>IF(28&lt;=$G53, ROUND(JG53*$Q53, 2), "")</f>
        <v/>
      </c>
      <c r="JP53" s="9">
        <f>IF(28&lt;=$G53, JG53+JO53, "")</f>
        <v/>
      </c>
      <c r="JQ53" s="9">
        <f>IF(28&lt;=$G53, JK53+JO53, "")</f>
        <v/>
      </c>
      <c r="JR53" s="9">
        <f>IF(28&lt;=$G53, ($G53-28)*$N53, "")</f>
        <v/>
      </c>
      <c r="JS53" s="9">
        <f>IF(29&lt;=$G53, JN53, "")</f>
        <v/>
      </c>
      <c r="JT53" s="9">
        <f>IF(29&lt;=$G53, ROUND(JS53*$Q53, 2), "")</f>
        <v/>
      </c>
      <c r="JU53" s="9">
        <f>IF(29&lt;=$G53, $N53, "")</f>
        <v/>
      </c>
      <c r="JV53" s="9">
        <f>IF(29&lt;=$G53, JU53-JT53, "")</f>
        <v/>
      </c>
      <c r="JW53" s="9">
        <f>IF(29&lt;=$G53, JS53-JV53, "")</f>
        <v/>
      </c>
      <c r="JX53" s="9">
        <f>IF(29&lt;=$G53, ROUND(JP53*$Q53, 2), "")</f>
        <v/>
      </c>
      <c r="JY53" s="9">
        <f>IF(29&lt;=$G53, JP53+JX53, "")</f>
        <v/>
      </c>
      <c r="JZ53" s="9">
        <f>IF(29&lt;=$G53, JT53+JX53, "")</f>
        <v/>
      </c>
      <c r="KA53" s="9">
        <f>IF(29&lt;=$G53, ($G53-29)*$N53, "")</f>
        <v/>
      </c>
      <c r="KB53" s="9">
        <f>IF(30&lt;=$G53, JW53, "")</f>
        <v/>
      </c>
      <c r="KC53" s="9">
        <f>IF(30&lt;=$G53, ROUND(KB53*$Q53, 2), "")</f>
        <v/>
      </c>
      <c r="KD53" s="9">
        <f>IF(30&lt;=$G53, $N53, "")</f>
        <v/>
      </c>
      <c r="KE53" s="9">
        <f>IF(30&lt;=$G53, KD53-KC53, "")</f>
        <v/>
      </c>
      <c r="KF53" s="9">
        <f>IF(30&lt;=$G53, KB53-KE53, "")</f>
        <v/>
      </c>
      <c r="KG53" s="9">
        <f>IF(30&lt;=$G53, ROUND(JY53*$Q53, 2), "")</f>
        <v/>
      </c>
      <c r="KH53" s="9">
        <f>IF(30&lt;=$G53, JY53+KG53, "")</f>
        <v/>
      </c>
      <c r="KI53" s="9">
        <f>IF(30&lt;=$G53, KC53+KG53, "")</f>
        <v/>
      </c>
      <c r="KJ53" s="9">
        <f>IF(30&lt;=$G53, ($G53-30)*$N53, "")</f>
        <v/>
      </c>
      <c r="KK53" s="9">
        <f>IF(31&lt;=$G53, KF53, "")</f>
        <v/>
      </c>
      <c r="KL53" s="9">
        <f>IF(31&lt;=$G53, ROUND(KK53*$Q53, 2), "")</f>
        <v/>
      </c>
      <c r="KM53" s="9">
        <f>IF(31&lt;=$G53, $N53, "")</f>
        <v/>
      </c>
      <c r="KN53" s="9">
        <f>IF(31&lt;=$G53, KM53-KL53, "")</f>
        <v/>
      </c>
      <c r="KO53" s="9">
        <f>IF(31&lt;=$G53, KK53-KN53, "")</f>
        <v/>
      </c>
      <c r="KP53" s="9">
        <f>IF(31&lt;=$G53, ROUND(KH53*$Q53, 2), "")</f>
        <v/>
      </c>
      <c r="KQ53" s="9">
        <f>IF(31&lt;=$G53, KH53+KP53, "")</f>
        <v/>
      </c>
      <c r="KR53" s="9">
        <f>IF(31&lt;=$G53, KL53+KP53, "")</f>
        <v/>
      </c>
      <c r="KS53" s="9">
        <f>IF(31&lt;=$G53, ($G53-31)*$N53, "")</f>
        <v/>
      </c>
      <c r="KT53" s="9">
        <f>IF(32&lt;=$G53, KO53, "")</f>
        <v/>
      </c>
      <c r="KU53" s="9">
        <f>IF(32&lt;=$G53, ROUND(KT53*$Q53, 2), "")</f>
        <v/>
      </c>
      <c r="KV53" s="9">
        <f>IF(32&lt;=$G53, $N53, "")</f>
        <v/>
      </c>
      <c r="KW53" s="9">
        <f>IF(32&lt;=$G53, KV53-KU53, "")</f>
        <v/>
      </c>
      <c r="KX53" s="9">
        <f>IF(32&lt;=$G53, KT53-KW53, "")</f>
        <v/>
      </c>
      <c r="KY53" s="9">
        <f>IF(32&lt;=$G53, ROUND(KQ53*$Q53, 2), "")</f>
        <v/>
      </c>
      <c r="KZ53" s="9">
        <f>IF(32&lt;=$G53, KQ53+KY53, "")</f>
        <v/>
      </c>
      <c r="LA53" s="9">
        <f>IF(32&lt;=$G53, KU53+KY53, "")</f>
        <v/>
      </c>
      <c r="LB53" s="9">
        <f>IF(32&lt;=$G53, ($G53-32)*$N53, "")</f>
        <v/>
      </c>
      <c r="LC53" s="9">
        <f>IF(33&lt;=$G53, KX53, "")</f>
        <v/>
      </c>
      <c r="LD53" s="9">
        <f>IF(33&lt;=$G53, ROUND(LC53*$Q53, 2), "")</f>
        <v/>
      </c>
      <c r="LE53" s="9">
        <f>IF(33&lt;=$G53, $N53, "")</f>
        <v/>
      </c>
      <c r="LF53" s="9">
        <f>IF(33&lt;=$G53, LE53-LD53, "")</f>
        <v/>
      </c>
      <c r="LG53" s="9">
        <f>IF(33&lt;=$G53, LC53-LF53, "")</f>
        <v/>
      </c>
      <c r="LH53" s="9">
        <f>IF(33&lt;=$G53, ROUND(KZ53*$Q53, 2), "")</f>
        <v/>
      </c>
      <c r="LI53" s="9">
        <f>IF(33&lt;=$G53, KZ53+LH53, "")</f>
        <v/>
      </c>
      <c r="LJ53" s="9">
        <f>IF(33&lt;=$G53, LD53+LH53, "")</f>
        <v/>
      </c>
      <c r="LK53" s="9">
        <f>IF(33&lt;=$G53, ($G53-33)*$N53, "")</f>
        <v/>
      </c>
      <c r="LL53" s="9">
        <f>IF(34&lt;=$G53, LG53, "")</f>
        <v/>
      </c>
      <c r="LM53" s="9">
        <f>IF(34&lt;=$G53, ROUND(LL53*$Q53, 2), "")</f>
        <v/>
      </c>
      <c r="LN53" s="9">
        <f>IF(34&lt;=$G53, $N53, "")</f>
        <v/>
      </c>
      <c r="LO53" s="9">
        <f>IF(34&lt;=$G53, LN53-LM53, "")</f>
        <v/>
      </c>
      <c r="LP53" s="9">
        <f>IF(34&lt;=$G53, LL53-LO53, "")</f>
        <v/>
      </c>
      <c r="LQ53" s="9">
        <f>IF(34&lt;=$G53, ROUND(LI53*$Q53, 2), "")</f>
        <v/>
      </c>
      <c r="LR53" s="9">
        <f>IF(34&lt;=$G53, LI53+LQ53, "")</f>
        <v/>
      </c>
      <c r="LS53" s="9">
        <f>IF(34&lt;=$G53, LM53+LQ53, "")</f>
        <v/>
      </c>
      <c r="LT53" s="9">
        <f>IF(34&lt;=$G53, ($G53-34)*$N53, "")</f>
        <v/>
      </c>
      <c r="LU53" s="9">
        <f>IF(35&lt;=$G53, LP53, "")</f>
        <v/>
      </c>
      <c r="LV53" s="9">
        <f>IF(35&lt;=$G53, ROUND(LU53*$Q53, 2), "")</f>
        <v/>
      </c>
      <c r="LW53" s="9">
        <f>IF(35&lt;=$G53, $N53, "")</f>
        <v/>
      </c>
      <c r="LX53" s="9">
        <f>IF(35&lt;=$G53, LW53-LV53, "")</f>
        <v/>
      </c>
      <c r="LY53" s="9">
        <f>IF(35&lt;=$G53, LU53-LX53, "")</f>
        <v/>
      </c>
      <c r="LZ53" s="9">
        <f>IF(35&lt;=$G53, ROUND(LR53*$Q53, 2), "")</f>
        <v/>
      </c>
      <c r="MA53" s="9">
        <f>IF(35&lt;=$G53, LR53+LZ53, "")</f>
        <v/>
      </c>
      <c r="MB53" s="9">
        <f>IF(35&lt;=$G53, LV53+LZ53, "")</f>
        <v/>
      </c>
      <c r="MC53" s="9">
        <f>IF(35&lt;=$G53, ($G53-35)*$N53, "")</f>
        <v/>
      </c>
      <c r="MD53" s="9">
        <f>IF(36&lt;=$G53, LY53, "")</f>
        <v/>
      </c>
      <c r="ME53" s="9">
        <f>IF(36&lt;=$G53, ROUND(MD53*$Q53, 2), "")</f>
        <v/>
      </c>
      <c r="MF53" s="9">
        <f>IF(36&lt;=$G53, $N53, "")</f>
        <v/>
      </c>
      <c r="MG53" s="9">
        <f>IF(36&lt;=$G53, MF53-ME53, "")</f>
        <v/>
      </c>
      <c r="MH53" s="9">
        <f>IF(36&lt;=$G53, MD53-MG53, "")</f>
        <v/>
      </c>
      <c r="MI53" s="9">
        <f>IF(36&lt;=$G53, ROUND(MA53*$Q53, 2), "")</f>
        <v/>
      </c>
      <c r="MJ53" s="9">
        <f>IF(36&lt;=$G53, MA53+MI53, "")</f>
        <v/>
      </c>
      <c r="MK53" s="9">
        <f>IF(36&lt;=$G53, ME53+MI53, "")</f>
        <v/>
      </c>
      <c r="ML53" s="9">
        <f>IF(36&lt;=$G53, ($G53-36)*$N53, "")</f>
        <v/>
      </c>
      <c r="MM53" s="9">
        <f>IF(37&lt;=$G53, MH53, "")</f>
        <v/>
      </c>
      <c r="MN53" s="9">
        <f>IF(37&lt;=$G53, ROUND(MM53*$Q53, 2), "")</f>
        <v/>
      </c>
      <c r="MO53" s="9">
        <f>IF(37&lt;=$G53, $N53, "")</f>
        <v/>
      </c>
      <c r="MP53" s="9">
        <f>IF(37&lt;=$G53, MO53-MN53, "")</f>
        <v/>
      </c>
      <c r="MQ53" s="9">
        <f>IF(37&lt;=$G53, MM53-MP53, "")</f>
        <v/>
      </c>
      <c r="MR53" s="9">
        <f>IF(37&lt;=$G53, ROUND(MJ53*$Q53, 2), "")</f>
        <v/>
      </c>
      <c r="MS53" s="9">
        <f>IF(37&lt;=$G53, MJ53+MR53, "")</f>
        <v/>
      </c>
      <c r="MT53" s="9">
        <f>IF(37&lt;=$G53, MN53+MR53, "")</f>
        <v/>
      </c>
      <c r="MU53" s="9">
        <f>IF(37&lt;=$G53, ($G53-37)*$N53, "")</f>
        <v/>
      </c>
      <c r="MV53" s="9">
        <f>IF(38&lt;=$G53, MQ53, "")</f>
        <v/>
      </c>
      <c r="MW53" s="9">
        <f>IF(38&lt;=$G53, ROUND(MV53*$Q53, 2), "")</f>
        <v/>
      </c>
      <c r="MX53" s="9">
        <f>IF(38&lt;=$G53, $N53, "")</f>
        <v/>
      </c>
      <c r="MY53" s="9">
        <f>IF(38&lt;=$G53, MX53-MW53, "")</f>
        <v/>
      </c>
      <c r="MZ53" s="9">
        <f>IF(38&lt;=$G53, MV53-MY53, "")</f>
        <v/>
      </c>
      <c r="NA53" s="9">
        <f>IF(38&lt;=$G53, ROUND(MS53*$Q53, 2), "")</f>
        <v/>
      </c>
      <c r="NB53" s="9">
        <f>IF(38&lt;=$G53, MS53+NA53, "")</f>
        <v/>
      </c>
      <c r="NC53" s="9">
        <f>IF(38&lt;=$G53, MW53+NA53, "")</f>
        <v/>
      </c>
      <c r="ND53" s="9">
        <f>IF(38&lt;=$G53, ($G53-38)*$N53, "")</f>
        <v/>
      </c>
      <c r="NE53" s="9">
        <f>IF(39&lt;=$G53, MZ53, "")</f>
        <v/>
      </c>
      <c r="NF53" s="9">
        <f>IF(39&lt;=$G53, ROUND(NE53*$Q53, 2), "")</f>
        <v/>
      </c>
      <c r="NG53" s="9">
        <f>IF(39&lt;=$G53, $N53, "")</f>
        <v/>
      </c>
      <c r="NH53" s="9">
        <f>IF(39&lt;=$G53, NG53-NF53, "")</f>
        <v/>
      </c>
      <c r="NI53" s="9">
        <f>IF(39&lt;=$G53, NE53-NH53, "")</f>
        <v/>
      </c>
      <c r="NJ53" s="9">
        <f>IF(39&lt;=$G53, ROUND(NB53*$Q53, 2), "")</f>
        <v/>
      </c>
      <c r="NK53" s="9">
        <f>IF(39&lt;=$G53, NB53+NJ53, "")</f>
        <v/>
      </c>
      <c r="NL53" s="9">
        <f>IF(39&lt;=$G53, NF53+NJ53, "")</f>
        <v/>
      </c>
      <c r="NM53" s="9">
        <f>IF(39&lt;=$G53, ($G53-39)*$N53, "")</f>
        <v/>
      </c>
      <c r="NN53" s="9">
        <f>IF(40&lt;=$G53, NI53, "")</f>
        <v/>
      </c>
      <c r="NO53" s="9">
        <f>IF(40&lt;=$G53, ROUND(NN53*$Q53, 2), "")</f>
        <v/>
      </c>
      <c r="NP53" s="9">
        <f>IF(40&lt;=$G53, $N53, "")</f>
        <v/>
      </c>
      <c r="NQ53" s="9">
        <f>IF(40&lt;=$G53, NP53-NO53, "")</f>
        <v/>
      </c>
      <c r="NR53" s="9">
        <f>IF(40&lt;=$G53, NN53-NQ53, "")</f>
        <v/>
      </c>
      <c r="NS53" s="9">
        <f>IF(40&lt;=$G53, ROUND(NK53*$Q53, 2), "")</f>
        <v/>
      </c>
      <c r="NT53" s="9">
        <f>IF(40&lt;=$G53, NK53+NS53, "")</f>
        <v/>
      </c>
      <c r="NU53" s="9">
        <f>IF(40&lt;=$G53, NO53+NS53, "")</f>
        <v/>
      </c>
      <c r="NV53" s="9">
        <f>IF(40&lt;=$G53, ($G53-40)*$N53, "")</f>
        <v/>
      </c>
      <c r="NW53" s="9">
        <f>IF(41&lt;=$G53, NR53, "")</f>
        <v/>
      </c>
      <c r="NX53" s="9">
        <f>IF(41&lt;=$G53, ROUND(NW53*$Q53, 2), "")</f>
        <v/>
      </c>
      <c r="NY53" s="9">
        <f>IF(41&lt;=$G53, $N53, "")</f>
        <v/>
      </c>
      <c r="NZ53" s="9">
        <f>IF(41&lt;=$G53, NY53-NX53, "")</f>
        <v/>
      </c>
      <c r="OA53" s="9">
        <f>IF(41&lt;=$G53, NW53-NZ53, "")</f>
        <v/>
      </c>
      <c r="OB53" s="9">
        <f>IF(41&lt;=$G53, ROUND(NT53*$Q53, 2), "")</f>
        <v/>
      </c>
      <c r="OC53" s="9">
        <f>IF(41&lt;=$G53, NT53+OB53, "")</f>
        <v/>
      </c>
      <c r="OD53" s="9">
        <f>IF(41&lt;=$G53, NX53+OB53, "")</f>
        <v/>
      </c>
      <c r="OE53" s="9">
        <f>IF(41&lt;=$G53, ($G53-41)*$N53, "")</f>
        <v/>
      </c>
      <c r="OF53" s="9">
        <f>IF(42&lt;=$G53, OA53, "")</f>
        <v/>
      </c>
      <c r="OG53" s="9">
        <f>IF(42&lt;=$G53, ROUND(OF53*$Q53, 2), "")</f>
        <v/>
      </c>
      <c r="OH53" s="9">
        <f>IF(42&lt;=$G53, $N53, "")</f>
        <v/>
      </c>
      <c r="OI53" s="9">
        <f>IF(42&lt;=$G53, OH53-OG53, "")</f>
        <v/>
      </c>
      <c r="OJ53" s="9">
        <f>IF(42&lt;=$G53, OF53-OI53, "")</f>
        <v/>
      </c>
      <c r="OK53" s="9">
        <f>IF(42&lt;=$G53, ROUND(OC53*$Q53, 2), "")</f>
        <v/>
      </c>
      <c r="OL53" s="9">
        <f>IF(42&lt;=$G53, OC53+OK53, "")</f>
        <v/>
      </c>
      <c r="OM53" s="9">
        <f>IF(42&lt;=$G53, OG53+OK53, "")</f>
        <v/>
      </c>
      <c r="ON53" s="9">
        <f>IF(42&lt;=$G53, ($G53-42)*$N53, "")</f>
        <v/>
      </c>
      <c r="OO53" s="9">
        <f>IF(43&lt;=$G53, OJ53, "")</f>
        <v/>
      </c>
      <c r="OP53" s="9">
        <f>IF(43&lt;=$G53, ROUND(OO53*$Q53, 2), "")</f>
        <v/>
      </c>
      <c r="OQ53" s="9">
        <f>IF(43&lt;=$G53, $N53, "")</f>
        <v/>
      </c>
      <c r="OR53" s="9">
        <f>IF(43&lt;=$G53, OQ53-OP53, "")</f>
        <v/>
      </c>
      <c r="OS53" s="9">
        <f>IF(43&lt;=$G53, OO53-OR53, "")</f>
        <v/>
      </c>
      <c r="OT53" s="9">
        <f>IF(43&lt;=$G53, ROUND(OL53*$Q53, 2), "")</f>
        <v/>
      </c>
      <c r="OU53" s="9">
        <f>IF(43&lt;=$G53, OL53+OT53, "")</f>
        <v/>
      </c>
      <c r="OV53" s="9">
        <f>IF(43&lt;=$G53, OP53+OT53, "")</f>
        <v/>
      </c>
      <c r="OW53" s="9">
        <f>IF(43&lt;=$G53, ($G53-43)*$N53, "")</f>
        <v/>
      </c>
      <c r="OX53" s="9">
        <f>IF(44&lt;=$G53, OS53, "")</f>
        <v/>
      </c>
      <c r="OY53" s="9">
        <f>IF(44&lt;=$G53, ROUND(OX53*$Q53, 2), "")</f>
        <v/>
      </c>
      <c r="OZ53" s="9">
        <f>IF(44&lt;=$G53, $N53, "")</f>
        <v/>
      </c>
      <c r="PA53" s="9">
        <f>IF(44&lt;=$G53, OZ53-OY53, "")</f>
        <v/>
      </c>
      <c r="PB53" s="9">
        <f>IF(44&lt;=$G53, OX53-PA53, "")</f>
        <v/>
      </c>
      <c r="PC53" s="9">
        <f>IF(44&lt;=$G53, ROUND(OU53*$Q53, 2), "")</f>
        <v/>
      </c>
      <c r="PD53" s="9">
        <f>IF(44&lt;=$G53, OU53+PC53, "")</f>
        <v/>
      </c>
      <c r="PE53" s="9">
        <f>IF(44&lt;=$G53, OY53+PC53, "")</f>
        <v/>
      </c>
      <c r="PF53" s="9">
        <f>IF(44&lt;=$G53, ($G53-44)*$N53, "")</f>
        <v/>
      </c>
      <c r="PG53" s="9">
        <f>IF(45&lt;=$G53, PB53, "")</f>
        <v/>
      </c>
      <c r="PH53" s="9">
        <f>IF(45&lt;=$G53, ROUND(PG53*$Q53, 2), "")</f>
        <v/>
      </c>
      <c r="PI53" s="9">
        <f>IF(45&lt;=$G53, $N53, "")</f>
        <v/>
      </c>
      <c r="PJ53" s="9">
        <f>IF(45&lt;=$G53, PI53-PH53, "")</f>
        <v/>
      </c>
      <c r="PK53" s="9">
        <f>IF(45&lt;=$G53, PG53-PJ53, "")</f>
        <v/>
      </c>
      <c r="PL53" s="9">
        <f>IF(45&lt;=$G53, ROUND(PD53*$Q53, 2), "")</f>
        <v/>
      </c>
      <c r="PM53" s="9">
        <f>IF(45&lt;=$G53, PD53+PL53, "")</f>
        <v/>
      </c>
      <c r="PN53" s="9">
        <f>IF(45&lt;=$G53, PH53+PL53, "")</f>
        <v/>
      </c>
      <c r="PO53" s="9">
        <f>IF(45&lt;=$G53, ($G53-45)*$N53, "")</f>
        <v/>
      </c>
      <c r="PP53" s="9">
        <f>IF(46&lt;=$G53, PK53, "")</f>
        <v/>
      </c>
      <c r="PQ53" s="9">
        <f>IF(46&lt;=$G53, ROUND(PP53*$Q53, 2), "")</f>
        <v/>
      </c>
      <c r="PR53" s="9">
        <f>IF(46&lt;=$G53, $N53, "")</f>
        <v/>
      </c>
      <c r="PS53" s="9">
        <f>IF(46&lt;=$G53, PR53-PQ53, "")</f>
        <v/>
      </c>
      <c r="PT53" s="9">
        <f>IF(46&lt;=$G53, PP53-PS53, "")</f>
        <v/>
      </c>
      <c r="PU53" s="9">
        <f>IF(46&lt;=$G53, ROUND(PM53*$Q53, 2), "")</f>
        <v/>
      </c>
      <c r="PV53" s="9">
        <f>IF(46&lt;=$G53, PM53+PU53, "")</f>
        <v/>
      </c>
      <c r="PW53" s="9">
        <f>IF(46&lt;=$G53, PQ53+PU53, "")</f>
        <v/>
      </c>
      <c r="PX53" s="9">
        <f>IF(46&lt;=$G53, ($G53-46)*$N53, "")</f>
        <v/>
      </c>
      <c r="PY53" s="9">
        <f>IF(47&lt;=$G53, PT53, "")</f>
        <v/>
      </c>
      <c r="PZ53" s="9">
        <f>IF(47&lt;=$G53, ROUND(PY53*$Q53, 2), "")</f>
        <v/>
      </c>
      <c r="QA53" s="9">
        <f>IF(47&lt;=$G53, $N53, "")</f>
        <v/>
      </c>
      <c r="QB53" s="9">
        <f>IF(47&lt;=$G53, QA53-PZ53, "")</f>
        <v/>
      </c>
      <c r="QC53" s="9">
        <f>IF(47&lt;=$G53, PY53-QB53, "")</f>
        <v/>
      </c>
      <c r="QD53" s="9">
        <f>IF(47&lt;=$G53, ROUND(PV53*$Q53, 2), "")</f>
        <v/>
      </c>
      <c r="QE53" s="9">
        <f>IF(47&lt;=$G53, PV53+QD53, "")</f>
        <v/>
      </c>
      <c r="QF53" s="9">
        <f>IF(47&lt;=$G53, PZ53+QD53, "")</f>
        <v/>
      </c>
      <c r="QG53" s="9">
        <f>IF(47&lt;=$G53, ($G53-47)*$N53, "")</f>
        <v/>
      </c>
      <c r="QH53" s="9">
        <f>IF(48&lt;=$G53, QC53, "")</f>
        <v/>
      </c>
      <c r="QI53" s="9">
        <f>IF(48&lt;=$G53, ROUND(QH53*$Q53, 2), "")</f>
        <v/>
      </c>
      <c r="QJ53" s="9">
        <f>IF(48&lt;=$G53, $N53, "")</f>
        <v/>
      </c>
      <c r="QK53" s="9">
        <f>IF(48&lt;=$G53, QJ53-QI53, "")</f>
        <v/>
      </c>
      <c r="QL53" s="9">
        <f>IF(48&lt;=$G53, QH53-QK53, "")</f>
        <v/>
      </c>
      <c r="QM53" s="9">
        <f>IF(48&lt;=$G53, ROUND(QE53*$Q53, 2), "")</f>
        <v/>
      </c>
      <c r="QN53" s="9">
        <f>IF(48&lt;=$G53, QE53+QM53, "")</f>
        <v/>
      </c>
      <c r="QO53" s="9">
        <f>IF(48&lt;=$G53, QI53+QM53, "")</f>
        <v/>
      </c>
      <c r="QP53" s="9">
        <f>IF(48&lt;=$G53, ($G53-48)*$N53, "")</f>
        <v/>
      </c>
    </row>
    <row r="54">
      <c r="A54" s="12" t="inlineStr">
        <is>
          <t>0591-0002</t>
        </is>
      </c>
      <c r="B54" s="13" t="inlineStr">
        <is>
          <t>Cervantech Servicios Tecnologicos Sc</t>
        </is>
      </c>
      <c r="C54" s="13" t="inlineStr">
        <is>
          <t>WRANGLER RUBICON</t>
        </is>
      </c>
      <c r="D54" s="12" t="inlineStr">
        <is>
          <t>ACTIVO</t>
        </is>
      </c>
      <c r="E54" s="12" t="inlineStr">
        <is>
          <t>2023-10-27</t>
        </is>
      </c>
      <c r="F54" s="12" t="inlineStr">
        <is>
          <t>2026-10-27</t>
        </is>
      </c>
      <c r="G54" s="14" t="n">
        <v>36</v>
      </c>
      <c r="H54" s="15" t="n">
        <v>1105086.21</v>
      </c>
      <c r="I54" s="16" t="n">
        <v>0.2</v>
      </c>
      <c r="J54" s="15">
        <f>ROUND(H54*I54, 2)</f>
        <v/>
      </c>
      <c r="K54" s="15">
        <f>ROUND(H54-J54, 2)</f>
        <v/>
      </c>
      <c r="L54" s="16" t="n">
        <v>0.027</v>
      </c>
      <c r="M54" s="15">
        <f>ROUND(H54*L54, 2)</f>
        <v/>
      </c>
      <c r="N54" s="15" t="n">
        <v>35164.06</v>
      </c>
      <c r="O54" s="16" t="n">
        <v>0.35</v>
      </c>
      <c r="P54" s="15">
        <f>ROUND(H54*O54, 2)</f>
        <v/>
      </c>
      <c r="Q54" s="17" t="n">
        <v>0.03107544</v>
      </c>
      <c r="R54" s="17">
        <f>RATE(G54, -N54, K54, -P54)</f>
        <v/>
      </c>
      <c r="S54" s="17">
        <f>ROUND(Q54*12, 8)</f>
        <v/>
      </c>
      <c r="T54" s="17">
        <f>ROUND(((1+Q54)^12)-1, 8)</f>
        <v/>
      </c>
      <c r="U54" s="15">
        <f>ROUND(PV(Q54, G54, 0, -P54), 2)</f>
        <v/>
      </c>
      <c r="V54" s="15">
        <f>SUMIF($AA$4:$QP$4, "Interes_Leasing", AA54:QP54)</f>
        <v/>
      </c>
      <c r="W54" s="15">
        <f>SUMIF($AA$4:$QP$4, "Interes_Residual", AA54:QP54)</f>
        <v/>
      </c>
      <c r="X54" s="15">
        <f>ROUND(V54+W54, 2)</f>
        <v/>
      </c>
      <c r="Y54" s="15">
        <f>ROUND((N54*G54+P54+M54)-K54, 2)</f>
        <v/>
      </c>
      <c r="Z54" s="16">
        <f>ROUND(Y54/K54, 4)</f>
        <v/>
      </c>
      <c r="AA54" s="15">
        <f>IF(1&lt;=$G54, $K54, "")</f>
        <v/>
      </c>
      <c r="AB54" s="15">
        <f>IF(1&lt;=$G54, ROUND(AA54*$Q54, 2), "")</f>
        <v/>
      </c>
      <c r="AC54" s="15">
        <f>IF(1&lt;=$G54, $N54, "")</f>
        <v/>
      </c>
      <c r="AD54" s="15">
        <f>IF(1&lt;=$G54, AC54-AB54, "")</f>
        <v/>
      </c>
      <c r="AE54" s="15">
        <f>IF(1&lt;=$G54, AA54-AD54, "")</f>
        <v/>
      </c>
      <c r="AF54" s="15">
        <f>IF(1&lt;=$G54, ROUND($U54*$Q54, 2), "")</f>
        <v/>
      </c>
      <c r="AG54" s="15">
        <f>IF(1&lt;=$G54, $U54+AF54, "")</f>
        <v/>
      </c>
      <c r="AH54" s="15">
        <f>IF(1&lt;=$G54, AB54+AF54, "")</f>
        <v/>
      </c>
      <c r="AI54" s="15">
        <f>IF(1&lt;=$G54, ($G54-1)*$N54, "")</f>
        <v/>
      </c>
      <c r="AJ54" s="15">
        <f>IF(2&lt;=$G54, AE54, "")</f>
        <v/>
      </c>
      <c r="AK54" s="15">
        <f>IF(2&lt;=$G54, ROUND(AJ54*$Q54, 2), "")</f>
        <v/>
      </c>
      <c r="AL54" s="15">
        <f>IF(2&lt;=$G54, $N54, "")</f>
        <v/>
      </c>
      <c r="AM54" s="15">
        <f>IF(2&lt;=$G54, AL54-AK54, "")</f>
        <v/>
      </c>
      <c r="AN54" s="15">
        <f>IF(2&lt;=$G54, AJ54-AM54, "")</f>
        <v/>
      </c>
      <c r="AO54" s="15">
        <f>IF(2&lt;=$G54, ROUND(AG54*$Q54, 2), "")</f>
        <v/>
      </c>
      <c r="AP54" s="15">
        <f>IF(2&lt;=$G54, AG54+AO54, "")</f>
        <v/>
      </c>
      <c r="AQ54" s="15">
        <f>IF(2&lt;=$G54, AK54+AO54, "")</f>
        <v/>
      </c>
      <c r="AR54" s="15">
        <f>IF(2&lt;=$G54, ($G54-2)*$N54, "")</f>
        <v/>
      </c>
      <c r="AS54" s="15">
        <f>IF(3&lt;=$G54, AN54, "")</f>
        <v/>
      </c>
      <c r="AT54" s="15">
        <f>IF(3&lt;=$G54, ROUND(AS54*$Q54, 2), "")</f>
        <v/>
      </c>
      <c r="AU54" s="15">
        <f>IF(3&lt;=$G54, $N54, "")</f>
        <v/>
      </c>
      <c r="AV54" s="15">
        <f>IF(3&lt;=$G54, AU54-AT54, "")</f>
        <v/>
      </c>
      <c r="AW54" s="15">
        <f>IF(3&lt;=$G54, AS54-AV54, "")</f>
        <v/>
      </c>
      <c r="AX54" s="15">
        <f>IF(3&lt;=$G54, ROUND(AP54*$Q54, 2), "")</f>
        <v/>
      </c>
      <c r="AY54" s="15">
        <f>IF(3&lt;=$G54, AP54+AX54, "")</f>
        <v/>
      </c>
      <c r="AZ54" s="15">
        <f>IF(3&lt;=$G54, AT54+AX54, "")</f>
        <v/>
      </c>
      <c r="BA54" s="15">
        <f>IF(3&lt;=$G54, ($G54-3)*$N54, "")</f>
        <v/>
      </c>
      <c r="BB54" s="15">
        <f>IF(4&lt;=$G54, AW54, "")</f>
        <v/>
      </c>
      <c r="BC54" s="15">
        <f>IF(4&lt;=$G54, ROUND(BB54*$Q54, 2), "")</f>
        <v/>
      </c>
      <c r="BD54" s="15">
        <f>IF(4&lt;=$G54, $N54, "")</f>
        <v/>
      </c>
      <c r="BE54" s="15">
        <f>IF(4&lt;=$G54, BD54-BC54, "")</f>
        <v/>
      </c>
      <c r="BF54" s="15">
        <f>IF(4&lt;=$G54, BB54-BE54, "")</f>
        <v/>
      </c>
      <c r="BG54" s="15">
        <f>IF(4&lt;=$G54, ROUND(AY54*$Q54, 2), "")</f>
        <v/>
      </c>
      <c r="BH54" s="15">
        <f>IF(4&lt;=$G54, AY54+BG54, "")</f>
        <v/>
      </c>
      <c r="BI54" s="15">
        <f>IF(4&lt;=$G54, BC54+BG54, "")</f>
        <v/>
      </c>
      <c r="BJ54" s="15">
        <f>IF(4&lt;=$G54, ($G54-4)*$N54, "")</f>
        <v/>
      </c>
      <c r="BK54" s="15">
        <f>IF(5&lt;=$G54, BF54, "")</f>
        <v/>
      </c>
      <c r="BL54" s="15">
        <f>IF(5&lt;=$G54, ROUND(BK54*$Q54, 2), "")</f>
        <v/>
      </c>
      <c r="BM54" s="15">
        <f>IF(5&lt;=$G54, $N54, "")</f>
        <v/>
      </c>
      <c r="BN54" s="15">
        <f>IF(5&lt;=$G54, BM54-BL54, "")</f>
        <v/>
      </c>
      <c r="BO54" s="15">
        <f>IF(5&lt;=$G54, BK54-BN54, "")</f>
        <v/>
      </c>
      <c r="BP54" s="15">
        <f>IF(5&lt;=$G54, ROUND(BH54*$Q54, 2), "")</f>
        <v/>
      </c>
      <c r="BQ54" s="15">
        <f>IF(5&lt;=$G54, BH54+BP54, "")</f>
        <v/>
      </c>
      <c r="BR54" s="15">
        <f>IF(5&lt;=$G54, BL54+BP54, "")</f>
        <v/>
      </c>
      <c r="BS54" s="15">
        <f>IF(5&lt;=$G54, ($G54-5)*$N54, "")</f>
        <v/>
      </c>
      <c r="BT54" s="15">
        <f>IF(6&lt;=$G54, BO54, "")</f>
        <v/>
      </c>
      <c r="BU54" s="15">
        <f>IF(6&lt;=$G54, ROUND(BT54*$Q54, 2), "")</f>
        <v/>
      </c>
      <c r="BV54" s="15">
        <f>IF(6&lt;=$G54, $N54, "")</f>
        <v/>
      </c>
      <c r="BW54" s="15">
        <f>IF(6&lt;=$G54, BV54-BU54, "")</f>
        <v/>
      </c>
      <c r="BX54" s="15">
        <f>IF(6&lt;=$G54, BT54-BW54, "")</f>
        <v/>
      </c>
      <c r="BY54" s="15">
        <f>IF(6&lt;=$G54, ROUND(BQ54*$Q54, 2), "")</f>
        <v/>
      </c>
      <c r="BZ54" s="15">
        <f>IF(6&lt;=$G54, BQ54+BY54, "")</f>
        <v/>
      </c>
      <c r="CA54" s="15">
        <f>IF(6&lt;=$G54, BU54+BY54, "")</f>
        <v/>
      </c>
      <c r="CB54" s="15">
        <f>IF(6&lt;=$G54, ($G54-6)*$N54, "")</f>
        <v/>
      </c>
      <c r="CC54" s="15">
        <f>IF(7&lt;=$G54, BX54, "")</f>
        <v/>
      </c>
      <c r="CD54" s="15">
        <f>IF(7&lt;=$G54, ROUND(CC54*$Q54, 2), "")</f>
        <v/>
      </c>
      <c r="CE54" s="15">
        <f>IF(7&lt;=$G54, $N54, "")</f>
        <v/>
      </c>
      <c r="CF54" s="15">
        <f>IF(7&lt;=$G54, CE54-CD54, "")</f>
        <v/>
      </c>
      <c r="CG54" s="15">
        <f>IF(7&lt;=$G54, CC54-CF54, "")</f>
        <v/>
      </c>
      <c r="CH54" s="15">
        <f>IF(7&lt;=$G54, ROUND(BZ54*$Q54, 2), "")</f>
        <v/>
      </c>
      <c r="CI54" s="15">
        <f>IF(7&lt;=$G54, BZ54+CH54, "")</f>
        <v/>
      </c>
      <c r="CJ54" s="15">
        <f>IF(7&lt;=$G54, CD54+CH54, "")</f>
        <v/>
      </c>
      <c r="CK54" s="15">
        <f>IF(7&lt;=$G54, ($G54-7)*$N54, "")</f>
        <v/>
      </c>
      <c r="CL54" s="15">
        <f>IF(8&lt;=$G54, CG54, "")</f>
        <v/>
      </c>
      <c r="CM54" s="15">
        <f>IF(8&lt;=$G54, ROUND(CL54*$Q54, 2), "")</f>
        <v/>
      </c>
      <c r="CN54" s="15">
        <f>IF(8&lt;=$G54, $N54, "")</f>
        <v/>
      </c>
      <c r="CO54" s="15">
        <f>IF(8&lt;=$G54, CN54-CM54, "")</f>
        <v/>
      </c>
      <c r="CP54" s="15">
        <f>IF(8&lt;=$G54, CL54-CO54, "")</f>
        <v/>
      </c>
      <c r="CQ54" s="15">
        <f>IF(8&lt;=$G54, ROUND(CI54*$Q54, 2), "")</f>
        <v/>
      </c>
      <c r="CR54" s="15">
        <f>IF(8&lt;=$G54, CI54+CQ54, "")</f>
        <v/>
      </c>
      <c r="CS54" s="15">
        <f>IF(8&lt;=$G54, CM54+CQ54, "")</f>
        <v/>
      </c>
      <c r="CT54" s="15">
        <f>IF(8&lt;=$G54, ($G54-8)*$N54, "")</f>
        <v/>
      </c>
      <c r="CU54" s="15">
        <f>IF(9&lt;=$G54, CP54, "")</f>
        <v/>
      </c>
      <c r="CV54" s="15">
        <f>IF(9&lt;=$G54, ROUND(CU54*$Q54, 2), "")</f>
        <v/>
      </c>
      <c r="CW54" s="15">
        <f>IF(9&lt;=$G54, $N54, "")</f>
        <v/>
      </c>
      <c r="CX54" s="15">
        <f>IF(9&lt;=$G54, CW54-CV54, "")</f>
        <v/>
      </c>
      <c r="CY54" s="15">
        <f>IF(9&lt;=$G54, CU54-CX54, "")</f>
        <v/>
      </c>
      <c r="CZ54" s="15">
        <f>IF(9&lt;=$G54, ROUND(CR54*$Q54, 2), "")</f>
        <v/>
      </c>
      <c r="DA54" s="15">
        <f>IF(9&lt;=$G54, CR54+CZ54, "")</f>
        <v/>
      </c>
      <c r="DB54" s="15">
        <f>IF(9&lt;=$G54, CV54+CZ54, "")</f>
        <v/>
      </c>
      <c r="DC54" s="15">
        <f>IF(9&lt;=$G54, ($G54-9)*$N54, "")</f>
        <v/>
      </c>
      <c r="DD54" s="15">
        <f>IF(10&lt;=$G54, CY54, "")</f>
        <v/>
      </c>
      <c r="DE54" s="15">
        <f>IF(10&lt;=$G54, ROUND(DD54*$Q54, 2), "")</f>
        <v/>
      </c>
      <c r="DF54" s="15">
        <f>IF(10&lt;=$G54, $N54, "")</f>
        <v/>
      </c>
      <c r="DG54" s="15">
        <f>IF(10&lt;=$G54, DF54-DE54, "")</f>
        <v/>
      </c>
      <c r="DH54" s="15">
        <f>IF(10&lt;=$G54, DD54-DG54, "")</f>
        <v/>
      </c>
      <c r="DI54" s="15">
        <f>IF(10&lt;=$G54, ROUND(DA54*$Q54, 2), "")</f>
        <v/>
      </c>
      <c r="DJ54" s="15">
        <f>IF(10&lt;=$G54, DA54+DI54, "")</f>
        <v/>
      </c>
      <c r="DK54" s="15">
        <f>IF(10&lt;=$G54, DE54+DI54, "")</f>
        <v/>
      </c>
      <c r="DL54" s="15">
        <f>IF(10&lt;=$G54, ($G54-10)*$N54, "")</f>
        <v/>
      </c>
      <c r="DM54" s="15">
        <f>IF(11&lt;=$G54, DH54, "")</f>
        <v/>
      </c>
      <c r="DN54" s="15">
        <f>IF(11&lt;=$G54, ROUND(DM54*$Q54, 2), "")</f>
        <v/>
      </c>
      <c r="DO54" s="15">
        <f>IF(11&lt;=$G54, $N54, "")</f>
        <v/>
      </c>
      <c r="DP54" s="15">
        <f>IF(11&lt;=$G54, DO54-DN54, "")</f>
        <v/>
      </c>
      <c r="DQ54" s="15">
        <f>IF(11&lt;=$G54, DM54-DP54, "")</f>
        <v/>
      </c>
      <c r="DR54" s="15">
        <f>IF(11&lt;=$G54, ROUND(DJ54*$Q54, 2), "")</f>
        <v/>
      </c>
      <c r="DS54" s="15">
        <f>IF(11&lt;=$G54, DJ54+DR54, "")</f>
        <v/>
      </c>
      <c r="DT54" s="15">
        <f>IF(11&lt;=$G54, DN54+DR54, "")</f>
        <v/>
      </c>
      <c r="DU54" s="15">
        <f>IF(11&lt;=$G54, ($G54-11)*$N54, "")</f>
        <v/>
      </c>
      <c r="DV54" s="15">
        <f>IF(12&lt;=$G54, DQ54, "")</f>
        <v/>
      </c>
      <c r="DW54" s="15">
        <f>IF(12&lt;=$G54, ROUND(DV54*$Q54, 2), "")</f>
        <v/>
      </c>
      <c r="DX54" s="15">
        <f>IF(12&lt;=$G54, $N54, "")</f>
        <v/>
      </c>
      <c r="DY54" s="15">
        <f>IF(12&lt;=$G54, DX54-DW54, "")</f>
        <v/>
      </c>
      <c r="DZ54" s="15">
        <f>IF(12&lt;=$G54, DV54-DY54, "")</f>
        <v/>
      </c>
      <c r="EA54" s="15">
        <f>IF(12&lt;=$G54, ROUND(DS54*$Q54, 2), "")</f>
        <v/>
      </c>
      <c r="EB54" s="15">
        <f>IF(12&lt;=$G54, DS54+EA54, "")</f>
        <v/>
      </c>
      <c r="EC54" s="15">
        <f>IF(12&lt;=$G54, DW54+EA54, "")</f>
        <v/>
      </c>
      <c r="ED54" s="15">
        <f>IF(12&lt;=$G54, ($G54-12)*$N54, "")</f>
        <v/>
      </c>
      <c r="EE54" s="15">
        <f>IF(13&lt;=$G54, DZ54, "")</f>
        <v/>
      </c>
      <c r="EF54" s="15">
        <f>IF(13&lt;=$G54, ROUND(EE54*$Q54, 2), "")</f>
        <v/>
      </c>
      <c r="EG54" s="15">
        <f>IF(13&lt;=$G54, $N54, "")</f>
        <v/>
      </c>
      <c r="EH54" s="15">
        <f>IF(13&lt;=$G54, EG54-EF54, "")</f>
        <v/>
      </c>
      <c r="EI54" s="15">
        <f>IF(13&lt;=$G54, EE54-EH54, "")</f>
        <v/>
      </c>
      <c r="EJ54" s="15">
        <f>IF(13&lt;=$G54, ROUND(EB54*$Q54, 2), "")</f>
        <v/>
      </c>
      <c r="EK54" s="15">
        <f>IF(13&lt;=$G54, EB54+EJ54, "")</f>
        <v/>
      </c>
      <c r="EL54" s="15">
        <f>IF(13&lt;=$G54, EF54+EJ54, "")</f>
        <v/>
      </c>
      <c r="EM54" s="15">
        <f>IF(13&lt;=$G54, ($G54-13)*$N54, "")</f>
        <v/>
      </c>
      <c r="EN54" s="15">
        <f>IF(14&lt;=$G54, EI54, "")</f>
        <v/>
      </c>
      <c r="EO54" s="15">
        <f>IF(14&lt;=$G54, ROUND(EN54*$Q54, 2), "")</f>
        <v/>
      </c>
      <c r="EP54" s="15">
        <f>IF(14&lt;=$G54, $N54, "")</f>
        <v/>
      </c>
      <c r="EQ54" s="15">
        <f>IF(14&lt;=$G54, EP54-EO54, "")</f>
        <v/>
      </c>
      <c r="ER54" s="15">
        <f>IF(14&lt;=$G54, EN54-EQ54, "")</f>
        <v/>
      </c>
      <c r="ES54" s="15">
        <f>IF(14&lt;=$G54, ROUND(EK54*$Q54, 2), "")</f>
        <v/>
      </c>
      <c r="ET54" s="15">
        <f>IF(14&lt;=$G54, EK54+ES54, "")</f>
        <v/>
      </c>
      <c r="EU54" s="15">
        <f>IF(14&lt;=$G54, EO54+ES54, "")</f>
        <v/>
      </c>
      <c r="EV54" s="15">
        <f>IF(14&lt;=$G54, ($G54-14)*$N54, "")</f>
        <v/>
      </c>
      <c r="EW54" s="15">
        <f>IF(15&lt;=$G54, ER54, "")</f>
        <v/>
      </c>
      <c r="EX54" s="15">
        <f>IF(15&lt;=$G54, ROUND(EW54*$Q54, 2), "")</f>
        <v/>
      </c>
      <c r="EY54" s="15">
        <f>IF(15&lt;=$G54, $N54, "")</f>
        <v/>
      </c>
      <c r="EZ54" s="15">
        <f>IF(15&lt;=$G54, EY54-EX54, "")</f>
        <v/>
      </c>
      <c r="FA54" s="15">
        <f>IF(15&lt;=$G54, EW54-EZ54, "")</f>
        <v/>
      </c>
      <c r="FB54" s="15">
        <f>IF(15&lt;=$G54, ROUND(ET54*$Q54, 2), "")</f>
        <v/>
      </c>
      <c r="FC54" s="15">
        <f>IF(15&lt;=$G54, ET54+FB54, "")</f>
        <v/>
      </c>
      <c r="FD54" s="15">
        <f>IF(15&lt;=$G54, EX54+FB54, "")</f>
        <v/>
      </c>
      <c r="FE54" s="15">
        <f>IF(15&lt;=$G54, ($G54-15)*$N54, "")</f>
        <v/>
      </c>
      <c r="FF54" s="15">
        <f>IF(16&lt;=$G54, FA54, "")</f>
        <v/>
      </c>
      <c r="FG54" s="15">
        <f>IF(16&lt;=$G54, ROUND(FF54*$Q54, 2), "")</f>
        <v/>
      </c>
      <c r="FH54" s="15">
        <f>IF(16&lt;=$G54, $N54, "")</f>
        <v/>
      </c>
      <c r="FI54" s="15">
        <f>IF(16&lt;=$G54, FH54-FG54, "")</f>
        <v/>
      </c>
      <c r="FJ54" s="15">
        <f>IF(16&lt;=$G54, FF54-FI54, "")</f>
        <v/>
      </c>
      <c r="FK54" s="15">
        <f>IF(16&lt;=$G54, ROUND(FC54*$Q54, 2), "")</f>
        <v/>
      </c>
      <c r="FL54" s="15">
        <f>IF(16&lt;=$G54, FC54+FK54, "")</f>
        <v/>
      </c>
      <c r="FM54" s="15">
        <f>IF(16&lt;=$G54, FG54+FK54, "")</f>
        <v/>
      </c>
      <c r="FN54" s="15">
        <f>IF(16&lt;=$G54, ($G54-16)*$N54, "")</f>
        <v/>
      </c>
      <c r="FO54" s="15">
        <f>IF(17&lt;=$G54, FJ54, "")</f>
        <v/>
      </c>
      <c r="FP54" s="15">
        <f>IF(17&lt;=$G54, ROUND(FO54*$Q54, 2), "")</f>
        <v/>
      </c>
      <c r="FQ54" s="15">
        <f>IF(17&lt;=$G54, $N54, "")</f>
        <v/>
      </c>
      <c r="FR54" s="15">
        <f>IF(17&lt;=$G54, FQ54-FP54, "")</f>
        <v/>
      </c>
      <c r="FS54" s="15">
        <f>IF(17&lt;=$G54, FO54-FR54, "")</f>
        <v/>
      </c>
      <c r="FT54" s="15">
        <f>IF(17&lt;=$G54, ROUND(FL54*$Q54, 2), "")</f>
        <v/>
      </c>
      <c r="FU54" s="15">
        <f>IF(17&lt;=$G54, FL54+FT54, "")</f>
        <v/>
      </c>
      <c r="FV54" s="15">
        <f>IF(17&lt;=$G54, FP54+FT54, "")</f>
        <v/>
      </c>
      <c r="FW54" s="15">
        <f>IF(17&lt;=$G54, ($G54-17)*$N54, "")</f>
        <v/>
      </c>
      <c r="FX54" s="15">
        <f>IF(18&lt;=$G54, FS54, "")</f>
        <v/>
      </c>
      <c r="FY54" s="15">
        <f>IF(18&lt;=$G54, ROUND(FX54*$Q54, 2), "")</f>
        <v/>
      </c>
      <c r="FZ54" s="15">
        <f>IF(18&lt;=$G54, $N54, "")</f>
        <v/>
      </c>
      <c r="GA54" s="15">
        <f>IF(18&lt;=$G54, FZ54-FY54, "")</f>
        <v/>
      </c>
      <c r="GB54" s="15">
        <f>IF(18&lt;=$G54, FX54-GA54, "")</f>
        <v/>
      </c>
      <c r="GC54" s="15">
        <f>IF(18&lt;=$G54, ROUND(FU54*$Q54, 2), "")</f>
        <v/>
      </c>
      <c r="GD54" s="15">
        <f>IF(18&lt;=$G54, FU54+GC54, "")</f>
        <v/>
      </c>
      <c r="GE54" s="15">
        <f>IF(18&lt;=$G54, FY54+GC54, "")</f>
        <v/>
      </c>
      <c r="GF54" s="15">
        <f>IF(18&lt;=$G54, ($G54-18)*$N54, "")</f>
        <v/>
      </c>
      <c r="GG54" s="15">
        <f>IF(19&lt;=$G54, GB54, "")</f>
        <v/>
      </c>
      <c r="GH54" s="15">
        <f>IF(19&lt;=$G54, ROUND(GG54*$Q54, 2), "")</f>
        <v/>
      </c>
      <c r="GI54" s="15">
        <f>IF(19&lt;=$G54, $N54, "")</f>
        <v/>
      </c>
      <c r="GJ54" s="15">
        <f>IF(19&lt;=$G54, GI54-GH54, "")</f>
        <v/>
      </c>
      <c r="GK54" s="15">
        <f>IF(19&lt;=$G54, GG54-GJ54, "")</f>
        <v/>
      </c>
      <c r="GL54" s="15">
        <f>IF(19&lt;=$G54, ROUND(GD54*$Q54, 2), "")</f>
        <v/>
      </c>
      <c r="GM54" s="15">
        <f>IF(19&lt;=$G54, GD54+GL54, "")</f>
        <v/>
      </c>
      <c r="GN54" s="15">
        <f>IF(19&lt;=$G54, GH54+GL54, "")</f>
        <v/>
      </c>
      <c r="GO54" s="15">
        <f>IF(19&lt;=$G54, ($G54-19)*$N54, "")</f>
        <v/>
      </c>
      <c r="GP54" s="15">
        <f>IF(20&lt;=$G54, GK54, "")</f>
        <v/>
      </c>
      <c r="GQ54" s="15">
        <f>IF(20&lt;=$G54, ROUND(GP54*$Q54, 2), "")</f>
        <v/>
      </c>
      <c r="GR54" s="15">
        <f>IF(20&lt;=$G54, $N54, "")</f>
        <v/>
      </c>
      <c r="GS54" s="15">
        <f>IF(20&lt;=$G54, GR54-GQ54, "")</f>
        <v/>
      </c>
      <c r="GT54" s="15">
        <f>IF(20&lt;=$G54, GP54-GS54, "")</f>
        <v/>
      </c>
      <c r="GU54" s="15">
        <f>IF(20&lt;=$G54, ROUND(GM54*$Q54, 2), "")</f>
        <v/>
      </c>
      <c r="GV54" s="15">
        <f>IF(20&lt;=$G54, GM54+GU54, "")</f>
        <v/>
      </c>
      <c r="GW54" s="15">
        <f>IF(20&lt;=$G54, GQ54+GU54, "")</f>
        <v/>
      </c>
      <c r="GX54" s="15">
        <f>IF(20&lt;=$G54, ($G54-20)*$N54, "")</f>
        <v/>
      </c>
      <c r="GY54" s="15">
        <f>IF(21&lt;=$G54, GT54, "")</f>
        <v/>
      </c>
      <c r="GZ54" s="15">
        <f>IF(21&lt;=$G54, ROUND(GY54*$Q54, 2), "")</f>
        <v/>
      </c>
      <c r="HA54" s="15">
        <f>IF(21&lt;=$G54, $N54, "")</f>
        <v/>
      </c>
      <c r="HB54" s="15">
        <f>IF(21&lt;=$G54, HA54-GZ54, "")</f>
        <v/>
      </c>
      <c r="HC54" s="15">
        <f>IF(21&lt;=$G54, GY54-HB54, "")</f>
        <v/>
      </c>
      <c r="HD54" s="15">
        <f>IF(21&lt;=$G54, ROUND(GV54*$Q54, 2), "")</f>
        <v/>
      </c>
      <c r="HE54" s="15">
        <f>IF(21&lt;=$G54, GV54+HD54, "")</f>
        <v/>
      </c>
      <c r="HF54" s="15">
        <f>IF(21&lt;=$G54, GZ54+HD54, "")</f>
        <v/>
      </c>
      <c r="HG54" s="15">
        <f>IF(21&lt;=$G54, ($G54-21)*$N54, "")</f>
        <v/>
      </c>
      <c r="HH54" s="15">
        <f>IF(22&lt;=$G54, HC54, "")</f>
        <v/>
      </c>
      <c r="HI54" s="15">
        <f>IF(22&lt;=$G54, ROUND(HH54*$Q54, 2), "")</f>
        <v/>
      </c>
      <c r="HJ54" s="15">
        <f>IF(22&lt;=$G54, $N54, "")</f>
        <v/>
      </c>
      <c r="HK54" s="15">
        <f>IF(22&lt;=$G54, HJ54-HI54, "")</f>
        <v/>
      </c>
      <c r="HL54" s="15">
        <f>IF(22&lt;=$G54, HH54-HK54, "")</f>
        <v/>
      </c>
      <c r="HM54" s="15">
        <f>IF(22&lt;=$G54, ROUND(HE54*$Q54, 2), "")</f>
        <v/>
      </c>
      <c r="HN54" s="15">
        <f>IF(22&lt;=$G54, HE54+HM54, "")</f>
        <v/>
      </c>
      <c r="HO54" s="15">
        <f>IF(22&lt;=$G54, HI54+HM54, "")</f>
        <v/>
      </c>
      <c r="HP54" s="15">
        <f>IF(22&lt;=$G54, ($G54-22)*$N54, "")</f>
        <v/>
      </c>
      <c r="HQ54" s="15">
        <f>IF(23&lt;=$G54, HL54, "")</f>
        <v/>
      </c>
      <c r="HR54" s="15">
        <f>IF(23&lt;=$G54, ROUND(HQ54*$Q54, 2), "")</f>
        <v/>
      </c>
      <c r="HS54" s="15">
        <f>IF(23&lt;=$G54, $N54, "")</f>
        <v/>
      </c>
      <c r="HT54" s="15">
        <f>IF(23&lt;=$G54, HS54-HR54, "")</f>
        <v/>
      </c>
      <c r="HU54" s="15">
        <f>IF(23&lt;=$G54, HQ54-HT54, "")</f>
        <v/>
      </c>
      <c r="HV54" s="15">
        <f>IF(23&lt;=$G54, ROUND(HN54*$Q54, 2), "")</f>
        <v/>
      </c>
      <c r="HW54" s="15">
        <f>IF(23&lt;=$G54, HN54+HV54, "")</f>
        <v/>
      </c>
      <c r="HX54" s="15">
        <f>IF(23&lt;=$G54, HR54+HV54, "")</f>
        <v/>
      </c>
      <c r="HY54" s="15">
        <f>IF(23&lt;=$G54, ($G54-23)*$N54, "")</f>
        <v/>
      </c>
      <c r="HZ54" s="15">
        <f>IF(24&lt;=$G54, HU54, "")</f>
        <v/>
      </c>
      <c r="IA54" s="15">
        <f>IF(24&lt;=$G54, ROUND(HZ54*$Q54, 2), "")</f>
        <v/>
      </c>
      <c r="IB54" s="15">
        <f>IF(24&lt;=$G54, $N54, "")</f>
        <v/>
      </c>
      <c r="IC54" s="15">
        <f>IF(24&lt;=$G54, IB54-IA54, "")</f>
        <v/>
      </c>
      <c r="ID54" s="15">
        <f>IF(24&lt;=$G54, HZ54-IC54, "")</f>
        <v/>
      </c>
      <c r="IE54" s="15">
        <f>IF(24&lt;=$G54, ROUND(HW54*$Q54, 2), "")</f>
        <v/>
      </c>
      <c r="IF54" s="15">
        <f>IF(24&lt;=$G54, HW54+IE54, "")</f>
        <v/>
      </c>
      <c r="IG54" s="15">
        <f>IF(24&lt;=$G54, IA54+IE54, "")</f>
        <v/>
      </c>
      <c r="IH54" s="15">
        <f>IF(24&lt;=$G54, ($G54-24)*$N54, "")</f>
        <v/>
      </c>
      <c r="II54" s="15">
        <f>IF(25&lt;=$G54, ID54, "")</f>
        <v/>
      </c>
      <c r="IJ54" s="15">
        <f>IF(25&lt;=$G54, ROUND(II54*$Q54, 2), "")</f>
        <v/>
      </c>
      <c r="IK54" s="15">
        <f>IF(25&lt;=$G54, $N54, "")</f>
        <v/>
      </c>
      <c r="IL54" s="15">
        <f>IF(25&lt;=$G54, IK54-IJ54, "")</f>
        <v/>
      </c>
      <c r="IM54" s="15">
        <f>IF(25&lt;=$G54, II54-IL54, "")</f>
        <v/>
      </c>
      <c r="IN54" s="15">
        <f>IF(25&lt;=$G54, ROUND(IF54*$Q54, 2), "")</f>
        <v/>
      </c>
      <c r="IO54" s="15">
        <f>IF(25&lt;=$G54, IF54+IN54, "")</f>
        <v/>
      </c>
      <c r="IP54" s="15">
        <f>IF(25&lt;=$G54, IJ54+IN54, "")</f>
        <v/>
      </c>
      <c r="IQ54" s="15">
        <f>IF(25&lt;=$G54, ($G54-25)*$N54, "")</f>
        <v/>
      </c>
      <c r="IR54" s="15">
        <f>IF(26&lt;=$G54, IM54, "")</f>
        <v/>
      </c>
      <c r="IS54" s="15">
        <f>IF(26&lt;=$G54, ROUND(IR54*$Q54, 2), "")</f>
        <v/>
      </c>
      <c r="IT54" s="15">
        <f>IF(26&lt;=$G54, $N54, "")</f>
        <v/>
      </c>
      <c r="IU54" s="15">
        <f>IF(26&lt;=$G54, IT54-IS54, "")</f>
        <v/>
      </c>
      <c r="IV54" s="15">
        <f>IF(26&lt;=$G54, IR54-IU54, "")</f>
        <v/>
      </c>
      <c r="IW54" s="15">
        <f>IF(26&lt;=$G54, ROUND(IO54*$Q54, 2), "")</f>
        <v/>
      </c>
      <c r="IX54" s="15">
        <f>IF(26&lt;=$G54, IO54+IW54, "")</f>
        <v/>
      </c>
      <c r="IY54" s="15">
        <f>IF(26&lt;=$G54, IS54+IW54, "")</f>
        <v/>
      </c>
      <c r="IZ54" s="15">
        <f>IF(26&lt;=$G54, ($G54-26)*$N54, "")</f>
        <v/>
      </c>
      <c r="JA54" s="15">
        <f>IF(27&lt;=$G54, IV54, "")</f>
        <v/>
      </c>
      <c r="JB54" s="15">
        <f>IF(27&lt;=$G54, ROUND(JA54*$Q54, 2), "")</f>
        <v/>
      </c>
      <c r="JC54" s="15">
        <f>IF(27&lt;=$G54, $N54, "")</f>
        <v/>
      </c>
      <c r="JD54" s="15">
        <f>IF(27&lt;=$G54, JC54-JB54, "")</f>
        <v/>
      </c>
      <c r="JE54" s="15">
        <f>IF(27&lt;=$G54, JA54-JD54, "")</f>
        <v/>
      </c>
      <c r="JF54" s="15">
        <f>IF(27&lt;=$G54, ROUND(IX54*$Q54, 2), "")</f>
        <v/>
      </c>
      <c r="JG54" s="15">
        <f>IF(27&lt;=$G54, IX54+JF54, "")</f>
        <v/>
      </c>
      <c r="JH54" s="15">
        <f>IF(27&lt;=$G54, JB54+JF54, "")</f>
        <v/>
      </c>
      <c r="JI54" s="15">
        <f>IF(27&lt;=$G54, ($G54-27)*$N54, "")</f>
        <v/>
      </c>
      <c r="JJ54" s="15">
        <f>IF(28&lt;=$G54, JE54, "")</f>
        <v/>
      </c>
      <c r="JK54" s="15">
        <f>IF(28&lt;=$G54, ROUND(JJ54*$Q54, 2), "")</f>
        <v/>
      </c>
      <c r="JL54" s="15">
        <f>IF(28&lt;=$G54, $N54, "")</f>
        <v/>
      </c>
      <c r="JM54" s="15">
        <f>IF(28&lt;=$G54, JL54-JK54, "")</f>
        <v/>
      </c>
      <c r="JN54" s="15">
        <f>IF(28&lt;=$G54, JJ54-JM54, "")</f>
        <v/>
      </c>
      <c r="JO54" s="15">
        <f>IF(28&lt;=$G54, ROUND(JG54*$Q54, 2), "")</f>
        <v/>
      </c>
      <c r="JP54" s="15">
        <f>IF(28&lt;=$G54, JG54+JO54, "")</f>
        <v/>
      </c>
      <c r="JQ54" s="15">
        <f>IF(28&lt;=$G54, JK54+JO54, "")</f>
        <v/>
      </c>
      <c r="JR54" s="15">
        <f>IF(28&lt;=$G54, ($G54-28)*$N54, "")</f>
        <v/>
      </c>
      <c r="JS54" s="15">
        <f>IF(29&lt;=$G54, JN54, "")</f>
        <v/>
      </c>
      <c r="JT54" s="15">
        <f>IF(29&lt;=$G54, ROUND(JS54*$Q54, 2), "")</f>
        <v/>
      </c>
      <c r="JU54" s="15">
        <f>IF(29&lt;=$G54, $N54, "")</f>
        <v/>
      </c>
      <c r="JV54" s="15">
        <f>IF(29&lt;=$G54, JU54-JT54, "")</f>
        <v/>
      </c>
      <c r="JW54" s="15">
        <f>IF(29&lt;=$G54, JS54-JV54, "")</f>
        <v/>
      </c>
      <c r="JX54" s="15">
        <f>IF(29&lt;=$G54, ROUND(JP54*$Q54, 2), "")</f>
        <v/>
      </c>
      <c r="JY54" s="15">
        <f>IF(29&lt;=$G54, JP54+JX54, "")</f>
        <v/>
      </c>
      <c r="JZ54" s="15">
        <f>IF(29&lt;=$G54, JT54+JX54, "")</f>
        <v/>
      </c>
      <c r="KA54" s="15">
        <f>IF(29&lt;=$G54, ($G54-29)*$N54, "")</f>
        <v/>
      </c>
      <c r="KB54" s="15">
        <f>IF(30&lt;=$G54, JW54, "")</f>
        <v/>
      </c>
      <c r="KC54" s="15">
        <f>IF(30&lt;=$G54, ROUND(KB54*$Q54, 2), "")</f>
        <v/>
      </c>
      <c r="KD54" s="15">
        <f>IF(30&lt;=$G54, $N54, "")</f>
        <v/>
      </c>
      <c r="KE54" s="15">
        <f>IF(30&lt;=$G54, KD54-KC54, "")</f>
        <v/>
      </c>
      <c r="KF54" s="15">
        <f>IF(30&lt;=$G54, KB54-KE54, "")</f>
        <v/>
      </c>
      <c r="KG54" s="15">
        <f>IF(30&lt;=$G54, ROUND(JY54*$Q54, 2), "")</f>
        <v/>
      </c>
      <c r="KH54" s="15">
        <f>IF(30&lt;=$G54, JY54+KG54, "")</f>
        <v/>
      </c>
      <c r="KI54" s="15">
        <f>IF(30&lt;=$G54, KC54+KG54, "")</f>
        <v/>
      </c>
      <c r="KJ54" s="15">
        <f>IF(30&lt;=$G54, ($G54-30)*$N54, "")</f>
        <v/>
      </c>
      <c r="KK54" s="15">
        <f>IF(31&lt;=$G54, KF54, "")</f>
        <v/>
      </c>
      <c r="KL54" s="15">
        <f>IF(31&lt;=$G54, ROUND(KK54*$Q54, 2), "")</f>
        <v/>
      </c>
      <c r="KM54" s="15">
        <f>IF(31&lt;=$G54, $N54, "")</f>
        <v/>
      </c>
      <c r="KN54" s="15">
        <f>IF(31&lt;=$G54, KM54-KL54, "")</f>
        <v/>
      </c>
      <c r="KO54" s="15">
        <f>IF(31&lt;=$G54, KK54-KN54, "")</f>
        <v/>
      </c>
      <c r="KP54" s="15">
        <f>IF(31&lt;=$G54, ROUND(KH54*$Q54, 2), "")</f>
        <v/>
      </c>
      <c r="KQ54" s="15">
        <f>IF(31&lt;=$G54, KH54+KP54, "")</f>
        <v/>
      </c>
      <c r="KR54" s="15">
        <f>IF(31&lt;=$G54, KL54+KP54, "")</f>
        <v/>
      </c>
      <c r="KS54" s="15">
        <f>IF(31&lt;=$G54, ($G54-31)*$N54, "")</f>
        <v/>
      </c>
      <c r="KT54" s="15">
        <f>IF(32&lt;=$G54, KO54, "")</f>
        <v/>
      </c>
      <c r="KU54" s="15">
        <f>IF(32&lt;=$G54, ROUND(KT54*$Q54, 2), "")</f>
        <v/>
      </c>
      <c r="KV54" s="15">
        <f>IF(32&lt;=$G54, $N54, "")</f>
        <v/>
      </c>
      <c r="KW54" s="15">
        <f>IF(32&lt;=$G54, KV54-KU54, "")</f>
        <v/>
      </c>
      <c r="KX54" s="15">
        <f>IF(32&lt;=$G54, KT54-KW54, "")</f>
        <v/>
      </c>
      <c r="KY54" s="15">
        <f>IF(32&lt;=$G54, ROUND(KQ54*$Q54, 2), "")</f>
        <v/>
      </c>
      <c r="KZ54" s="15">
        <f>IF(32&lt;=$G54, KQ54+KY54, "")</f>
        <v/>
      </c>
      <c r="LA54" s="15">
        <f>IF(32&lt;=$G54, KU54+KY54, "")</f>
        <v/>
      </c>
      <c r="LB54" s="15">
        <f>IF(32&lt;=$G54, ($G54-32)*$N54, "")</f>
        <v/>
      </c>
      <c r="LC54" s="15">
        <f>IF(33&lt;=$G54, KX54, "")</f>
        <v/>
      </c>
      <c r="LD54" s="15">
        <f>IF(33&lt;=$G54, ROUND(LC54*$Q54, 2), "")</f>
        <v/>
      </c>
      <c r="LE54" s="15">
        <f>IF(33&lt;=$G54, $N54, "")</f>
        <v/>
      </c>
      <c r="LF54" s="15">
        <f>IF(33&lt;=$G54, LE54-LD54, "")</f>
        <v/>
      </c>
      <c r="LG54" s="15">
        <f>IF(33&lt;=$G54, LC54-LF54, "")</f>
        <v/>
      </c>
      <c r="LH54" s="15">
        <f>IF(33&lt;=$G54, ROUND(KZ54*$Q54, 2), "")</f>
        <v/>
      </c>
      <c r="LI54" s="15">
        <f>IF(33&lt;=$G54, KZ54+LH54, "")</f>
        <v/>
      </c>
      <c r="LJ54" s="15">
        <f>IF(33&lt;=$G54, LD54+LH54, "")</f>
        <v/>
      </c>
      <c r="LK54" s="15">
        <f>IF(33&lt;=$G54, ($G54-33)*$N54, "")</f>
        <v/>
      </c>
      <c r="LL54" s="15">
        <f>IF(34&lt;=$G54, LG54, "")</f>
        <v/>
      </c>
      <c r="LM54" s="15">
        <f>IF(34&lt;=$G54, ROUND(LL54*$Q54, 2), "")</f>
        <v/>
      </c>
      <c r="LN54" s="15">
        <f>IF(34&lt;=$G54, $N54, "")</f>
        <v/>
      </c>
      <c r="LO54" s="15">
        <f>IF(34&lt;=$G54, LN54-LM54, "")</f>
        <v/>
      </c>
      <c r="LP54" s="15">
        <f>IF(34&lt;=$G54, LL54-LO54, "")</f>
        <v/>
      </c>
      <c r="LQ54" s="15">
        <f>IF(34&lt;=$G54, ROUND(LI54*$Q54, 2), "")</f>
        <v/>
      </c>
      <c r="LR54" s="15">
        <f>IF(34&lt;=$G54, LI54+LQ54, "")</f>
        <v/>
      </c>
      <c r="LS54" s="15">
        <f>IF(34&lt;=$G54, LM54+LQ54, "")</f>
        <v/>
      </c>
      <c r="LT54" s="15">
        <f>IF(34&lt;=$G54, ($G54-34)*$N54, "")</f>
        <v/>
      </c>
      <c r="LU54" s="15">
        <f>IF(35&lt;=$G54, LP54, "")</f>
        <v/>
      </c>
      <c r="LV54" s="15">
        <f>IF(35&lt;=$G54, ROUND(LU54*$Q54, 2), "")</f>
        <v/>
      </c>
      <c r="LW54" s="15">
        <f>IF(35&lt;=$G54, $N54, "")</f>
        <v/>
      </c>
      <c r="LX54" s="15">
        <f>IF(35&lt;=$G54, LW54-LV54, "")</f>
        <v/>
      </c>
      <c r="LY54" s="15">
        <f>IF(35&lt;=$G54, LU54-LX54, "")</f>
        <v/>
      </c>
      <c r="LZ54" s="15">
        <f>IF(35&lt;=$G54, ROUND(LR54*$Q54, 2), "")</f>
        <v/>
      </c>
      <c r="MA54" s="15">
        <f>IF(35&lt;=$G54, LR54+LZ54, "")</f>
        <v/>
      </c>
      <c r="MB54" s="15">
        <f>IF(35&lt;=$G54, LV54+LZ54, "")</f>
        <v/>
      </c>
      <c r="MC54" s="15">
        <f>IF(35&lt;=$G54, ($G54-35)*$N54, "")</f>
        <v/>
      </c>
      <c r="MD54" s="15">
        <f>IF(36&lt;=$G54, LY54, "")</f>
        <v/>
      </c>
      <c r="ME54" s="15">
        <f>IF(36&lt;=$G54, ROUND(MD54*$Q54, 2), "")</f>
        <v/>
      </c>
      <c r="MF54" s="15">
        <f>IF(36&lt;=$G54, $N54, "")</f>
        <v/>
      </c>
      <c r="MG54" s="15">
        <f>IF(36&lt;=$G54, MF54-ME54, "")</f>
        <v/>
      </c>
      <c r="MH54" s="15">
        <f>IF(36&lt;=$G54, MD54-MG54, "")</f>
        <v/>
      </c>
      <c r="MI54" s="15">
        <f>IF(36&lt;=$G54, ROUND(MA54*$Q54, 2), "")</f>
        <v/>
      </c>
      <c r="MJ54" s="15">
        <f>IF(36&lt;=$G54, MA54+MI54, "")</f>
        <v/>
      </c>
      <c r="MK54" s="15">
        <f>IF(36&lt;=$G54, ME54+MI54, "")</f>
        <v/>
      </c>
      <c r="ML54" s="15">
        <f>IF(36&lt;=$G54, ($G54-36)*$N54, "")</f>
        <v/>
      </c>
      <c r="MM54" s="15">
        <f>IF(37&lt;=$G54, MH54, "")</f>
        <v/>
      </c>
      <c r="MN54" s="15">
        <f>IF(37&lt;=$G54, ROUND(MM54*$Q54, 2), "")</f>
        <v/>
      </c>
      <c r="MO54" s="15">
        <f>IF(37&lt;=$G54, $N54, "")</f>
        <v/>
      </c>
      <c r="MP54" s="15">
        <f>IF(37&lt;=$G54, MO54-MN54, "")</f>
        <v/>
      </c>
      <c r="MQ54" s="15">
        <f>IF(37&lt;=$G54, MM54-MP54, "")</f>
        <v/>
      </c>
      <c r="MR54" s="15">
        <f>IF(37&lt;=$G54, ROUND(MJ54*$Q54, 2), "")</f>
        <v/>
      </c>
      <c r="MS54" s="15">
        <f>IF(37&lt;=$G54, MJ54+MR54, "")</f>
        <v/>
      </c>
      <c r="MT54" s="15">
        <f>IF(37&lt;=$G54, MN54+MR54, "")</f>
        <v/>
      </c>
      <c r="MU54" s="15">
        <f>IF(37&lt;=$G54, ($G54-37)*$N54, "")</f>
        <v/>
      </c>
      <c r="MV54" s="15">
        <f>IF(38&lt;=$G54, MQ54, "")</f>
        <v/>
      </c>
      <c r="MW54" s="15">
        <f>IF(38&lt;=$G54, ROUND(MV54*$Q54, 2), "")</f>
        <v/>
      </c>
      <c r="MX54" s="15">
        <f>IF(38&lt;=$G54, $N54, "")</f>
        <v/>
      </c>
      <c r="MY54" s="15">
        <f>IF(38&lt;=$G54, MX54-MW54, "")</f>
        <v/>
      </c>
      <c r="MZ54" s="15">
        <f>IF(38&lt;=$G54, MV54-MY54, "")</f>
        <v/>
      </c>
      <c r="NA54" s="15">
        <f>IF(38&lt;=$G54, ROUND(MS54*$Q54, 2), "")</f>
        <v/>
      </c>
      <c r="NB54" s="15">
        <f>IF(38&lt;=$G54, MS54+NA54, "")</f>
        <v/>
      </c>
      <c r="NC54" s="15">
        <f>IF(38&lt;=$G54, MW54+NA54, "")</f>
        <v/>
      </c>
      <c r="ND54" s="15">
        <f>IF(38&lt;=$G54, ($G54-38)*$N54, "")</f>
        <v/>
      </c>
      <c r="NE54" s="15">
        <f>IF(39&lt;=$G54, MZ54, "")</f>
        <v/>
      </c>
      <c r="NF54" s="15">
        <f>IF(39&lt;=$G54, ROUND(NE54*$Q54, 2), "")</f>
        <v/>
      </c>
      <c r="NG54" s="15">
        <f>IF(39&lt;=$G54, $N54, "")</f>
        <v/>
      </c>
      <c r="NH54" s="15">
        <f>IF(39&lt;=$G54, NG54-NF54, "")</f>
        <v/>
      </c>
      <c r="NI54" s="15">
        <f>IF(39&lt;=$G54, NE54-NH54, "")</f>
        <v/>
      </c>
      <c r="NJ54" s="15">
        <f>IF(39&lt;=$G54, ROUND(NB54*$Q54, 2), "")</f>
        <v/>
      </c>
      <c r="NK54" s="15">
        <f>IF(39&lt;=$G54, NB54+NJ54, "")</f>
        <v/>
      </c>
      <c r="NL54" s="15">
        <f>IF(39&lt;=$G54, NF54+NJ54, "")</f>
        <v/>
      </c>
      <c r="NM54" s="15">
        <f>IF(39&lt;=$G54, ($G54-39)*$N54, "")</f>
        <v/>
      </c>
      <c r="NN54" s="15">
        <f>IF(40&lt;=$G54, NI54, "")</f>
        <v/>
      </c>
      <c r="NO54" s="15">
        <f>IF(40&lt;=$G54, ROUND(NN54*$Q54, 2), "")</f>
        <v/>
      </c>
      <c r="NP54" s="15">
        <f>IF(40&lt;=$G54, $N54, "")</f>
        <v/>
      </c>
      <c r="NQ54" s="15">
        <f>IF(40&lt;=$G54, NP54-NO54, "")</f>
        <v/>
      </c>
      <c r="NR54" s="15">
        <f>IF(40&lt;=$G54, NN54-NQ54, "")</f>
        <v/>
      </c>
      <c r="NS54" s="15">
        <f>IF(40&lt;=$G54, ROUND(NK54*$Q54, 2), "")</f>
        <v/>
      </c>
      <c r="NT54" s="15">
        <f>IF(40&lt;=$G54, NK54+NS54, "")</f>
        <v/>
      </c>
      <c r="NU54" s="15">
        <f>IF(40&lt;=$G54, NO54+NS54, "")</f>
        <v/>
      </c>
      <c r="NV54" s="15">
        <f>IF(40&lt;=$G54, ($G54-40)*$N54, "")</f>
        <v/>
      </c>
      <c r="NW54" s="15">
        <f>IF(41&lt;=$G54, NR54, "")</f>
        <v/>
      </c>
      <c r="NX54" s="15">
        <f>IF(41&lt;=$G54, ROUND(NW54*$Q54, 2), "")</f>
        <v/>
      </c>
      <c r="NY54" s="15">
        <f>IF(41&lt;=$G54, $N54, "")</f>
        <v/>
      </c>
      <c r="NZ54" s="15">
        <f>IF(41&lt;=$G54, NY54-NX54, "")</f>
        <v/>
      </c>
      <c r="OA54" s="15">
        <f>IF(41&lt;=$G54, NW54-NZ54, "")</f>
        <v/>
      </c>
      <c r="OB54" s="15">
        <f>IF(41&lt;=$G54, ROUND(NT54*$Q54, 2), "")</f>
        <v/>
      </c>
      <c r="OC54" s="15">
        <f>IF(41&lt;=$G54, NT54+OB54, "")</f>
        <v/>
      </c>
      <c r="OD54" s="15">
        <f>IF(41&lt;=$G54, NX54+OB54, "")</f>
        <v/>
      </c>
      <c r="OE54" s="15">
        <f>IF(41&lt;=$G54, ($G54-41)*$N54, "")</f>
        <v/>
      </c>
      <c r="OF54" s="15">
        <f>IF(42&lt;=$G54, OA54, "")</f>
        <v/>
      </c>
      <c r="OG54" s="15">
        <f>IF(42&lt;=$G54, ROUND(OF54*$Q54, 2), "")</f>
        <v/>
      </c>
      <c r="OH54" s="15">
        <f>IF(42&lt;=$G54, $N54, "")</f>
        <v/>
      </c>
      <c r="OI54" s="15">
        <f>IF(42&lt;=$G54, OH54-OG54, "")</f>
        <v/>
      </c>
      <c r="OJ54" s="15">
        <f>IF(42&lt;=$G54, OF54-OI54, "")</f>
        <v/>
      </c>
      <c r="OK54" s="15">
        <f>IF(42&lt;=$G54, ROUND(OC54*$Q54, 2), "")</f>
        <v/>
      </c>
      <c r="OL54" s="15">
        <f>IF(42&lt;=$G54, OC54+OK54, "")</f>
        <v/>
      </c>
      <c r="OM54" s="15">
        <f>IF(42&lt;=$G54, OG54+OK54, "")</f>
        <v/>
      </c>
      <c r="ON54" s="15">
        <f>IF(42&lt;=$G54, ($G54-42)*$N54, "")</f>
        <v/>
      </c>
      <c r="OO54" s="15">
        <f>IF(43&lt;=$G54, OJ54, "")</f>
        <v/>
      </c>
      <c r="OP54" s="15">
        <f>IF(43&lt;=$G54, ROUND(OO54*$Q54, 2), "")</f>
        <v/>
      </c>
      <c r="OQ54" s="15">
        <f>IF(43&lt;=$G54, $N54, "")</f>
        <v/>
      </c>
      <c r="OR54" s="15">
        <f>IF(43&lt;=$G54, OQ54-OP54, "")</f>
        <v/>
      </c>
      <c r="OS54" s="15">
        <f>IF(43&lt;=$G54, OO54-OR54, "")</f>
        <v/>
      </c>
      <c r="OT54" s="15">
        <f>IF(43&lt;=$G54, ROUND(OL54*$Q54, 2), "")</f>
        <v/>
      </c>
      <c r="OU54" s="15">
        <f>IF(43&lt;=$G54, OL54+OT54, "")</f>
        <v/>
      </c>
      <c r="OV54" s="15">
        <f>IF(43&lt;=$G54, OP54+OT54, "")</f>
        <v/>
      </c>
      <c r="OW54" s="15">
        <f>IF(43&lt;=$G54, ($G54-43)*$N54, "")</f>
        <v/>
      </c>
      <c r="OX54" s="15">
        <f>IF(44&lt;=$G54, OS54, "")</f>
        <v/>
      </c>
      <c r="OY54" s="15">
        <f>IF(44&lt;=$G54, ROUND(OX54*$Q54, 2), "")</f>
        <v/>
      </c>
      <c r="OZ54" s="15">
        <f>IF(44&lt;=$G54, $N54, "")</f>
        <v/>
      </c>
      <c r="PA54" s="15">
        <f>IF(44&lt;=$G54, OZ54-OY54, "")</f>
        <v/>
      </c>
      <c r="PB54" s="15">
        <f>IF(44&lt;=$G54, OX54-PA54, "")</f>
        <v/>
      </c>
      <c r="PC54" s="15">
        <f>IF(44&lt;=$G54, ROUND(OU54*$Q54, 2), "")</f>
        <v/>
      </c>
      <c r="PD54" s="15">
        <f>IF(44&lt;=$G54, OU54+PC54, "")</f>
        <v/>
      </c>
      <c r="PE54" s="15">
        <f>IF(44&lt;=$G54, OY54+PC54, "")</f>
        <v/>
      </c>
      <c r="PF54" s="15">
        <f>IF(44&lt;=$G54, ($G54-44)*$N54, "")</f>
        <v/>
      </c>
      <c r="PG54" s="15">
        <f>IF(45&lt;=$G54, PB54, "")</f>
        <v/>
      </c>
      <c r="PH54" s="15">
        <f>IF(45&lt;=$G54, ROUND(PG54*$Q54, 2), "")</f>
        <v/>
      </c>
      <c r="PI54" s="15">
        <f>IF(45&lt;=$G54, $N54, "")</f>
        <v/>
      </c>
      <c r="PJ54" s="15">
        <f>IF(45&lt;=$G54, PI54-PH54, "")</f>
        <v/>
      </c>
      <c r="PK54" s="15">
        <f>IF(45&lt;=$G54, PG54-PJ54, "")</f>
        <v/>
      </c>
      <c r="PL54" s="15">
        <f>IF(45&lt;=$G54, ROUND(PD54*$Q54, 2), "")</f>
        <v/>
      </c>
      <c r="PM54" s="15">
        <f>IF(45&lt;=$G54, PD54+PL54, "")</f>
        <v/>
      </c>
      <c r="PN54" s="15">
        <f>IF(45&lt;=$G54, PH54+PL54, "")</f>
        <v/>
      </c>
      <c r="PO54" s="15">
        <f>IF(45&lt;=$G54, ($G54-45)*$N54, "")</f>
        <v/>
      </c>
      <c r="PP54" s="15">
        <f>IF(46&lt;=$G54, PK54, "")</f>
        <v/>
      </c>
      <c r="PQ54" s="15">
        <f>IF(46&lt;=$G54, ROUND(PP54*$Q54, 2), "")</f>
        <v/>
      </c>
      <c r="PR54" s="15">
        <f>IF(46&lt;=$G54, $N54, "")</f>
        <v/>
      </c>
      <c r="PS54" s="15">
        <f>IF(46&lt;=$G54, PR54-PQ54, "")</f>
        <v/>
      </c>
      <c r="PT54" s="15">
        <f>IF(46&lt;=$G54, PP54-PS54, "")</f>
        <v/>
      </c>
      <c r="PU54" s="15">
        <f>IF(46&lt;=$G54, ROUND(PM54*$Q54, 2), "")</f>
        <v/>
      </c>
      <c r="PV54" s="15">
        <f>IF(46&lt;=$G54, PM54+PU54, "")</f>
        <v/>
      </c>
      <c r="PW54" s="15">
        <f>IF(46&lt;=$G54, PQ54+PU54, "")</f>
        <v/>
      </c>
      <c r="PX54" s="15">
        <f>IF(46&lt;=$G54, ($G54-46)*$N54, "")</f>
        <v/>
      </c>
      <c r="PY54" s="15">
        <f>IF(47&lt;=$G54, PT54, "")</f>
        <v/>
      </c>
      <c r="PZ54" s="15">
        <f>IF(47&lt;=$G54, ROUND(PY54*$Q54, 2), "")</f>
        <v/>
      </c>
      <c r="QA54" s="15">
        <f>IF(47&lt;=$G54, $N54, "")</f>
        <v/>
      </c>
      <c r="QB54" s="15">
        <f>IF(47&lt;=$G54, QA54-PZ54, "")</f>
        <v/>
      </c>
      <c r="QC54" s="15">
        <f>IF(47&lt;=$G54, PY54-QB54, "")</f>
        <v/>
      </c>
      <c r="QD54" s="15">
        <f>IF(47&lt;=$G54, ROUND(PV54*$Q54, 2), "")</f>
        <v/>
      </c>
      <c r="QE54" s="15">
        <f>IF(47&lt;=$G54, PV54+QD54, "")</f>
        <v/>
      </c>
      <c r="QF54" s="15">
        <f>IF(47&lt;=$G54, PZ54+QD54, "")</f>
        <v/>
      </c>
      <c r="QG54" s="15">
        <f>IF(47&lt;=$G54, ($G54-47)*$N54, "")</f>
        <v/>
      </c>
      <c r="QH54" s="15">
        <f>IF(48&lt;=$G54, QC54, "")</f>
        <v/>
      </c>
      <c r="QI54" s="15">
        <f>IF(48&lt;=$G54, ROUND(QH54*$Q54, 2), "")</f>
        <v/>
      </c>
      <c r="QJ54" s="15">
        <f>IF(48&lt;=$G54, $N54, "")</f>
        <v/>
      </c>
      <c r="QK54" s="15">
        <f>IF(48&lt;=$G54, QJ54-QI54, "")</f>
        <v/>
      </c>
      <c r="QL54" s="15">
        <f>IF(48&lt;=$G54, QH54-QK54, "")</f>
        <v/>
      </c>
      <c r="QM54" s="15">
        <f>IF(48&lt;=$G54, ROUND(QE54*$Q54, 2), "")</f>
        <v/>
      </c>
      <c r="QN54" s="15">
        <f>IF(48&lt;=$G54, QE54+QM54, "")</f>
        <v/>
      </c>
      <c r="QO54" s="15">
        <f>IF(48&lt;=$G54, QI54+QM54, "")</f>
        <v/>
      </c>
      <c r="QP54" s="15">
        <f>IF(48&lt;=$G54, ($G54-48)*$N54, "")</f>
        <v/>
      </c>
    </row>
    <row r="55">
      <c r="A55" s="6" t="inlineStr">
        <is>
          <t>0593-0002</t>
        </is>
      </c>
      <c r="B55" s="7" t="inlineStr">
        <is>
          <t>Metales y Minerales Moa Sa de Cv</t>
        </is>
      </c>
      <c r="C55" s="7" t="inlineStr">
        <is>
          <t>Ram 700 SLT Crew Cab</t>
        </is>
      </c>
      <c r="D55" s="6" t="inlineStr">
        <is>
          <t>ACTIVO</t>
        </is>
      </c>
      <c r="E55" s="6" t="inlineStr">
        <is>
          <t>2023-07-04</t>
        </is>
      </c>
      <c r="F55" s="6" t="inlineStr">
        <is>
          <t>2027-07-04</t>
        </is>
      </c>
      <c r="G55" s="8" t="n">
        <v>48</v>
      </c>
      <c r="H55" s="9" t="n">
        <v>284396.55</v>
      </c>
      <c r="I55" s="10" t="n">
        <v>0</v>
      </c>
      <c r="J55" s="9">
        <f>ROUND(H55*I55, 2)</f>
        <v/>
      </c>
      <c r="K55" s="9">
        <f>ROUND(H55-J55, 2)</f>
        <v/>
      </c>
      <c r="L55" s="10" t="n">
        <v>0.027</v>
      </c>
      <c r="M55" s="9">
        <f>ROUND(H55*L55, 2)</f>
        <v/>
      </c>
      <c r="N55" s="9" t="n">
        <v>11076.61</v>
      </c>
      <c r="O55" s="10" t="n">
        <v>0.2</v>
      </c>
      <c r="P55" s="9">
        <f>ROUND(H55*O55, 2)</f>
        <v/>
      </c>
      <c r="Q55" s="11" t="n">
        <v>0.0316306</v>
      </c>
      <c r="R55" s="11">
        <f>RATE(G55, -N55, K55, -P55)</f>
        <v/>
      </c>
      <c r="S55" s="11">
        <f>ROUND(Q55*12, 8)</f>
        <v/>
      </c>
      <c r="T55" s="11">
        <f>ROUND(((1+Q55)^12)-1, 8)</f>
        <v/>
      </c>
      <c r="U55" s="9">
        <f>ROUND(PV(Q55, G55, 0, -P55), 2)</f>
        <v/>
      </c>
      <c r="V55" s="9">
        <f>SUMIF($AA$4:$QP$4, "Interes_Leasing", AA55:QP55)</f>
        <v/>
      </c>
      <c r="W55" s="9">
        <f>SUMIF($AA$4:$QP$4, "Interes_Residual", AA55:QP55)</f>
        <v/>
      </c>
      <c r="X55" s="9">
        <f>ROUND(V55+W55, 2)</f>
        <v/>
      </c>
      <c r="Y55" s="9">
        <f>ROUND((N55*G55+P55+M55)-K55, 2)</f>
        <v/>
      </c>
      <c r="Z55" s="10">
        <f>ROUND(Y55/K55, 4)</f>
        <v/>
      </c>
      <c r="AA55" s="9">
        <f>IF(1&lt;=$G55, $K55, "")</f>
        <v/>
      </c>
      <c r="AB55" s="9">
        <f>IF(1&lt;=$G55, ROUND(AA55*$Q55, 2), "")</f>
        <v/>
      </c>
      <c r="AC55" s="9">
        <f>IF(1&lt;=$G55, $N55, "")</f>
        <v/>
      </c>
      <c r="AD55" s="9">
        <f>IF(1&lt;=$G55, AC55-AB55, "")</f>
        <v/>
      </c>
      <c r="AE55" s="9">
        <f>IF(1&lt;=$G55, AA55-AD55, "")</f>
        <v/>
      </c>
      <c r="AF55" s="9">
        <f>IF(1&lt;=$G55, ROUND($U55*$Q55, 2), "")</f>
        <v/>
      </c>
      <c r="AG55" s="9">
        <f>IF(1&lt;=$G55, $U55+AF55, "")</f>
        <v/>
      </c>
      <c r="AH55" s="9">
        <f>IF(1&lt;=$G55, AB55+AF55, "")</f>
        <v/>
      </c>
      <c r="AI55" s="9">
        <f>IF(1&lt;=$G55, ($G55-1)*$N55, "")</f>
        <v/>
      </c>
      <c r="AJ55" s="9">
        <f>IF(2&lt;=$G55, AE55, "")</f>
        <v/>
      </c>
      <c r="AK55" s="9">
        <f>IF(2&lt;=$G55, ROUND(AJ55*$Q55, 2), "")</f>
        <v/>
      </c>
      <c r="AL55" s="9">
        <f>IF(2&lt;=$G55, $N55, "")</f>
        <v/>
      </c>
      <c r="AM55" s="9">
        <f>IF(2&lt;=$G55, AL55-AK55, "")</f>
        <v/>
      </c>
      <c r="AN55" s="9">
        <f>IF(2&lt;=$G55, AJ55-AM55, "")</f>
        <v/>
      </c>
      <c r="AO55" s="9">
        <f>IF(2&lt;=$G55, ROUND(AG55*$Q55, 2), "")</f>
        <v/>
      </c>
      <c r="AP55" s="9">
        <f>IF(2&lt;=$G55, AG55+AO55, "")</f>
        <v/>
      </c>
      <c r="AQ55" s="9">
        <f>IF(2&lt;=$G55, AK55+AO55, "")</f>
        <v/>
      </c>
      <c r="AR55" s="9">
        <f>IF(2&lt;=$G55, ($G55-2)*$N55, "")</f>
        <v/>
      </c>
      <c r="AS55" s="9">
        <f>IF(3&lt;=$G55, AN55, "")</f>
        <v/>
      </c>
      <c r="AT55" s="9">
        <f>IF(3&lt;=$G55, ROUND(AS55*$Q55, 2), "")</f>
        <v/>
      </c>
      <c r="AU55" s="9">
        <f>IF(3&lt;=$G55, $N55, "")</f>
        <v/>
      </c>
      <c r="AV55" s="9">
        <f>IF(3&lt;=$G55, AU55-AT55, "")</f>
        <v/>
      </c>
      <c r="AW55" s="9">
        <f>IF(3&lt;=$G55, AS55-AV55, "")</f>
        <v/>
      </c>
      <c r="AX55" s="9">
        <f>IF(3&lt;=$G55, ROUND(AP55*$Q55, 2), "")</f>
        <v/>
      </c>
      <c r="AY55" s="9">
        <f>IF(3&lt;=$G55, AP55+AX55, "")</f>
        <v/>
      </c>
      <c r="AZ55" s="9">
        <f>IF(3&lt;=$G55, AT55+AX55, "")</f>
        <v/>
      </c>
      <c r="BA55" s="9">
        <f>IF(3&lt;=$G55, ($G55-3)*$N55, "")</f>
        <v/>
      </c>
      <c r="BB55" s="9">
        <f>IF(4&lt;=$G55, AW55, "")</f>
        <v/>
      </c>
      <c r="BC55" s="9">
        <f>IF(4&lt;=$G55, ROUND(BB55*$Q55, 2), "")</f>
        <v/>
      </c>
      <c r="BD55" s="9">
        <f>IF(4&lt;=$G55, $N55, "")</f>
        <v/>
      </c>
      <c r="BE55" s="9">
        <f>IF(4&lt;=$G55, BD55-BC55, "")</f>
        <v/>
      </c>
      <c r="BF55" s="9">
        <f>IF(4&lt;=$G55, BB55-BE55, "")</f>
        <v/>
      </c>
      <c r="BG55" s="9">
        <f>IF(4&lt;=$G55, ROUND(AY55*$Q55, 2), "")</f>
        <v/>
      </c>
      <c r="BH55" s="9">
        <f>IF(4&lt;=$G55, AY55+BG55, "")</f>
        <v/>
      </c>
      <c r="BI55" s="9">
        <f>IF(4&lt;=$G55, BC55+BG55, "")</f>
        <v/>
      </c>
      <c r="BJ55" s="9">
        <f>IF(4&lt;=$G55, ($G55-4)*$N55, "")</f>
        <v/>
      </c>
      <c r="BK55" s="9">
        <f>IF(5&lt;=$G55, BF55, "")</f>
        <v/>
      </c>
      <c r="BL55" s="9">
        <f>IF(5&lt;=$G55, ROUND(BK55*$Q55, 2), "")</f>
        <v/>
      </c>
      <c r="BM55" s="9">
        <f>IF(5&lt;=$G55, $N55, "")</f>
        <v/>
      </c>
      <c r="BN55" s="9">
        <f>IF(5&lt;=$G55, BM55-BL55, "")</f>
        <v/>
      </c>
      <c r="BO55" s="9">
        <f>IF(5&lt;=$G55, BK55-BN55, "")</f>
        <v/>
      </c>
      <c r="BP55" s="9">
        <f>IF(5&lt;=$G55, ROUND(BH55*$Q55, 2), "")</f>
        <v/>
      </c>
      <c r="BQ55" s="9">
        <f>IF(5&lt;=$G55, BH55+BP55, "")</f>
        <v/>
      </c>
      <c r="BR55" s="9">
        <f>IF(5&lt;=$G55, BL55+BP55, "")</f>
        <v/>
      </c>
      <c r="BS55" s="9">
        <f>IF(5&lt;=$G55, ($G55-5)*$N55, "")</f>
        <v/>
      </c>
      <c r="BT55" s="9">
        <f>IF(6&lt;=$G55, BO55, "")</f>
        <v/>
      </c>
      <c r="BU55" s="9">
        <f>IF(6&lt;=$G55, ROUND(BT55*$Q55, 2), "")</f>
        <v/>
      </c>
      <c r="BV55" s="9">
        <f>IF(6&lt;=$G55, $N55, "")</f>
        <v/>
      </c>
      <c r="BW55" s="9">
        <f>IF(6&lt;=$G55, BV55-BU55, "")</f>
        <v/>
      </c>
      <c r="BX55" s="9">
        <f>IF(6&lt;=$G55, BT55-BW55, "")</f>
        <v/>
      </c>
      <c r="BY55" s="9">
        <f>IF(6&lt;=$G55, ROUND(BQ55*$Q55, 2), "")</f>
        <v/>
      </c>
      <c r="BZ55" s="9">
        <f>IF(6&lt;=$G55, BQ55+BY55, "")</f>
        <v/>
      </c>
      <c r="CA55" s="9">
        <f>IF(6&lt;=$G55, BU55+BY55, "")</f>
        <v/>
      </c>
      <c r="CB55" s="9">
        <f>IF(6&lt;=$G55, ($G55-6)*$N55, "")</f>
        <v/>
      </c>
      <c r="CC55" s="9">
        <f>IF(7&lt;=$G55, BX55, "")</f>
        <v/>
      </c>
      <c r="CD55" s="9">
        <f>IF(7&lt;=$G55, ROUND(CC55*$Q55, 2), "")</f>
        <v/>
      </c>
      <c r="CE55" s="9">
        <f>IF(7&lt;=$G55, $N55, "")</f>
        <v/>
      </c>
      <c r="CF55" s="9">
        <f>IF(7&lt;=$G55, CE55-CD55, "")</f>
        <v/>
      </c>
      <c r="CG55" s="9">
        <f>IF(7&lt;=$G55, CC55-CF55, "")</f>
        <v/>
      </c>
      <c r="CH55" s="9">
        <f>IF(7&lt;=$G55, ROUND(BZ55*$Q55, 2), "")</f>
        <v/>
      </c>
      <c r="CI55" s="9">
        <f>IF(7&lt;=$G55, BZ55+CH55, "")</f>
        <v/>
      </c>
      <c r="CJ55" s="9">
        <f>IF(7&lt;=$G55, CD55+CH55, "")</f>
        <v/>
      </c>
      <c r="CK55" s="9">
        <f>IF(7&lt;=$G55, ($G55-7)*$N55, "")</f>
        <v/>
      </c>
      <c r="CL55" s="9">
        <f>IF(8&lt;=$G55, CG55, "")</f>
        <v/>
      </c>
      <c r="CM55" s="9">
        <f>IF(8&lt;=$G55, ROUND(CL55*$Q55, 2), "")</f>
        <v/>
      </c>
      <c r="CN55" s="9">
        <f>IF(8&lt;=$G55, $N55, "")</f>
        <v/>
      </c>
      <c r="CO55" s="9">
        <f>IF(8&lt;=$G55, CN55-CM55, "")</f>
        <v/>
      </c>
      <c r="CP55" s="9">
        <f>IF(8&lt;=$G55, CL55-CO55, "")</f>
        <v/>
      </c>
      <c r="CQ55" s="9">
        <f>IF(8&lt;=$G55, ROUND(CI55*$Q55, 2), "")</f>
        <v/>
      </c>
      <c r="CR55" s="9">
        <f>IF(8&lt;=$G55, CI55+CQ55, "")</f>
        <v/>
      </c>
      <c r="CS55" s="9">
        <f>IF(8&lt;=$G55, CM55+CQ55, "")</f>
        <v/>
      </c>
      <c r="CT55" s="9">
        <f>IF(8&lt;=$G55, ($G55-8)*$N55, "")</f>
        <v/>
      </c>
      <c r="CU55" s="9">
        <f>IF(9&lt;=$G55, CP55, "")</f>
        <v/>
      </c>
      <c r="CV55" s="9">
        <f>IF(9&lt;=$G55, ROUND(CU55*$Q55, 2), "")</f>
        <v/>
      </c>
      <c r="CW55" s="9">
        <f>IF(9&lt;=$G55, $N55, "")</f>
        <v/>
      </c>
      <c r="CX55" s="9">
        <f>IF(9&lt;=$G55, CW55-CV55, "")</f>
        <v/>
      </c>
      <c r="CY55" s="9">
        <f>IF(9&lt;=$G55, CU55-CX55, "")</f>
        <v/>
      </c>
      <c r="CZ55" s="9">
        <f>IF(9&lt;=$G55, ROUND(CR55*$Q55, 2), "")</f>
        <v/>
      </c>
      <c r="DA55" s="9">
        <f>IF(9&lt;=$G55, CR55+CZ55, "")</f>
        <v/>
      </c>
      <c r="DB55" s="9">
        <f>IF(9&lt;=$G55, CV55+CZ55, "")</f>
        <v/>
      </c>
      <c r="DC55" s="9">
        <f>IF(9&lt;=$G55, ($G55-9)*$N55, "")</f>
        <v/>
      </c>
      <c r="DD55" s="9">
        <f>IF(10&lt;=$G55, CY55, "")</f>
        <v/>
      </c>
      <c r="DE55" s="9">
        <f>IF(10&lt;=$G55, ROUND(DD55*$Q55, 2), "")</f>
        <v/>
      </c>
      <c r="DF55" s="9">
        <f>IF(10&lt;=$G55, $N55, "")</f>
        <v/>
      </c>
      <c r="DG55" s="9">
        <f>IF(10&lt;=$G55, DF55-DE55, "")</f>
        <v/>
      </c>
      <c r="DH55" s="9">
        <f>IF(10&lt;=$G55, DD55-DG55, "")</f>
        <v/>
      </c>
      <c r="DI55" s="9">
        <f>IF(10&lt;=$G55, ROUND(DA55*$Q55, 2), "")</f>
        <v/>
      </c>
      <c r="DJ55" s="9">
        <f>IF(10&lt;=$G55, DA55+DI55, "")</f>
        <v/>
      </c>
      <c r="DK55" s="9">
        <f>IF(10&lt;=$G55, DE55+DI55, "")</f>
        <v/>
      </c>
      <c r="DL55" s="9">
        <f>IF(10&lt;=$G55, ($G55-10)*$N55, "")</f>
        <v/>
      </c>
      <c r="DM55" s="9">
        <f>IF(11&lt;=$G55, DH55, "")</f>
        <v/>
      </c>
      <c r="DN55" s="9">
        <f>IF(11&lt;=$G55, ROUND(DM55*$Q55, 2), "")</f>
        <v/>
      </c>
      <c r="DO55" s="9">
        <f>IF(11&lt;=$G55, $N55, "")</f>
        <v/>
      </c>
      <c r="DP55" s="9">
        <f>IF(11&lt;=$G55, DO55-DN55, "")</f>
        <v/>
      </c>
      <c r="DQ55" s="9">
        <f>IF(11&lt;=$G55, DM55-DP55, "")</f>
        <v/>
      </c>
      <c r="DR55" s="9">
        <f>IF(11&lt;=$G55, ROUND(DJ55*$Q55, 2), "")</f>
        <v/>
      </c>
      <c r="DS55" s="9">
        <f>IF(11&lt;=$G55, DJ55+DR55, "")</f>
        <v/>
      </c>
      <c r="DT55" s="9">
        <f>IF(11&lt;=$G55, DN55+DR55, "")</f>
        <v/>
      </c>
      <c r="DU55" s="9">
        <f>IF(11&lt;=$G55, ($G55-11)*$N55, "")</f>
        <v/>
      </c>
      <c r="DV55" s="9">
        <f>IF(12&lt;=$G55, DQ55, "")</f>
        <v/>
      </c>
      <c r="DW55" s="9">
        <f>IF(12&lt;=$G55, ROUND(DV55*$Q55, 2), "")</f>
        <v/>
      </c>
      <c r="DX55" s="9">
        <f>IF(12&lt;=$G55, $N55, "")</f>
        <v/>
      </c>
      <c r="DY55" s="9">
        <f>IF(12&lt;=$G55, DX55-DW55, "")</f>
        <v/>
      </c>
      <c r="DZ55" s="9">
        <f>IF(12&lt;=$G55, DV55-DY55, "")</f>
        <v/>
      </c>
      <c r="EA55" s="9">
        <f>IF(12&lt;=$G55, ROUND(DS55*$Q55, 2), "")</f>
        <v/>
      </c>
      <c r="EB55" s="9">
        <f>IF(12&lt;=$G55, DS55+EA55, "")</f>
        <v/>
      </c>
      <c r="EC55" s="9">
        <f>IF(12&lt;=$G55, DW55+EA55, "")</f>
        <v/>
      </c>
      <c r="ED55" s="9">
        <f>IF(12&lt;=$G55, ($G55-12)*$N55, "")</f>
        <v/>
      </c>
      <c r="EE55" s="9">
        <f>IF(13&lt;=$G55, DZ55, "")</f>
        <v/>
      </c>
      <c r="EF55" s="9">
        <f>IF(13&lt;=$G55, ROUND(EE55*$Q55, 2), "")</f>
        <v/>
      </c>
      <c r="EG55" s="9">
        <f>IF(13&lt;=$G55, $N55, "")</f>
        <v/>
      </c>
      <c r="EH55" s="9">
        <f>IF(13&lt;=$G55, EG55-EF55, "")</f>
        <v/>
      </c>
      <c r="EI55" s="9">
        <f>IF(13&lt;=$G55, EE55-EH55, "")</f>
        <v/>
      </c>
      <c r="EJ55" s="9">
        <f>IF(13&lt;=$G55, ROUND(EB55*$Q55, 2), "")</f>
        <v/>
      </c>
      <c r="EK55" s="9">
        <f>IF(13&lt;=$G55, EB55+EJ55, "")</f>
        <v/>
      </c>
      <c r="EL55" s="9">
        <f>IF(13&lt;=$G55, EF55+EJ55, "")</f>
        <v/>
      </c>
      <c r="EM55" s="9">
        <f>IF(13&lt;=$G55, ($G55-13)*$N55, "")</f>
        <v/>
      </c>
      <c r="EN55" s="9">
        <f>IF(14&lt;=$G55, EI55, "")</f>
        <v/>
      </c>
      <c r="EO55" s="9">
        <f>IF(14&lt;=$G55, ROUND(EN55*$Q55, 2), "")</f>
        <v/>
      </c>
      <c r="EP55" s="9">
        <f>IF(14&lt;=$G55, $N55, "")</f>
        <v/>
      </c>
      <c r="EQ55" s="9">
        <f>IF(14&lt;=$G55, EP55-EO55, "")</f>
        <v/>
      </c>
      <c r="ER55" s="9">
        <f>IF(14&lt;=$G55, EN55-EQ55, "")</f>
        <v/>
      </c>
      <c r="ES55" s="9">
        <f>IF(14&lt;=$G55, ROUND(EK55*$Q55, 2), "")</f>
        <v/>
      </c>
      <c r="ET55" s="9">
        <f>IF(14&lt;=$G55, EK55+ES55, "")</f>
        <v/>
      </c>
      <c r="EU55" s="9">
        <f>IF(14&lt;=$G55, EO55+ES55, "")</f>
        <v/>
      </c>
      <c r="EV55" s="9">
        <f>IF(14&lt;=$G55, ($G55-14)*$N55, "")</f>
        <v/>
      </c>
      <c r="EW55" s="9">
        <f>IF(15&lt;=$G55, ER55, "")</f>
        <v/>
      </c>
      <c r="EX55" s="9">
        <f>IF(15&lt;=$G55, ROUND(EW55*$Q55, 2), "")</f>
        <v/>
      </c>
      <c r="EY55" s="9">
        <f>IF(15&lt;=$G55, $N55, "")</f>
        <v/>
      </c>
      <c r="EZ55" s="9">
        <f>IF(15&lt;=$G55, EY55-EX55, "")</f>
        <v/>
      </c>
      <c r="FA55" s="9">
        <f>IF(15&lt;=$G55, EW55-EZ55, "")</f>
        <v/>
      </c>
      <c r="FB55" s="9">
        <f>IF(15&lt;=$G55, ROUND(ET55*$Q55, 2), "")</f>
        <v/>
      </c>
      <c r="FC55" s="9">
        <f>IF(15&lt;=$G55, ET55+FB55, "")</f>
        <v/>
      </c>
      <c r="FD55" s="9">
        <f>IF(15&lt;=$G55, EX55+FB55, "")</f>
        <v/>
      </c>
      <c r="FE55" s="9">
        <f>IF(15&lt;=$G55, ($G55-15)*$N55, "")</f>
        <v/>
      </c>
      <c r="FF55" s="9">
        <f>IF(16&lt;=$G55, FA55, "")</f>
        <v/>
      </c>
      <c r="FG55" s="9">
        <f>IF(16&lt;=$G55, ROUND(FF55*$Q55, 2), "")</f>
        <v/>
      </c>
      <c r="FH55" s="9">
        <f>IF(16&lt;=$G55, $N55, "")</f>
        <v/>
      </c>
      <c r="FI55" s="9">
        <f>IF(16&lt;=$G55, FH55-FG55, "")</f>
        <v/>
      </c>
      <c r="FJ55" s="9">
        <f>IF(16&lt;=$G55, FF55-FI55, "")</f>
        <v/>
      </c>
      <c r="FK55" s="9">
        <f>IF(16&lt;=$G55, ROUND(FC55*$Q55, 2), "")</f>
        <v/>
      </c>
      <c r="FL55" s="9">
        <f>IF(16&lt;=$G55, FC55+FK55, "")</f>
        <v/>
      </c>
      <c r="FM55" s="9">
        <f>IF(16&lt;=$G55, FG55+FK55, "")</f>
        <v/>
      </c>
      <c r="FN55" s="9">
        <f>IF(16&lt;=$G55, ($G55-16)*$N55, "")</f>
        <v/>
      </c>
      <c r="FO55" s="9">
        <f>IF(17&lt;=$G55, FJ55, "")</f>
        <v/>
      </c>
      <c r="FP55" s="9">
        <f>IF(17&lt;=$G55, ROUND(FO55*$Q55, 2), "")</f>
        <v/>
      </c>
      <c r="FQ55" s="9">
        <f>IF(17&lt;=$G55, $N55, "")</f>
        <v/>
      </c>
      <c r="FR55" s="9">
        <f>IF(17&lt;=$G55, FQ55-FP55, "")</f>
        <v/>
      </c>
      <c r="FS55" s="9">
        <f>IF(17&lt;=$G55, FO55-FR55, "")</f>
        <v/>
      </c>
      <c r="FT55" s="9">
        <f>IF(17&lt;=$G55, ROUND(FL55*$Q55, 2), "")</f>
        <v/>
      </c>
      <c r="FU55" s="9">
        <f>IF(17&lt;=$G55, FL55+FT55, "")</f>
        <v/>
      </c>
      <c r="FV55" s="9">
        <f>IF(17&lt;=$G55, FP55+FT55, "")</f>
        <v/>
      </c>
      <c r="FW55" s="9">
        <f>IF(17&lt;=$G55, ($G55-17)*$N55, "")</f>
        <v/>
      </c>
      <c r="FX55" s="9">
        <f>IF(18&lt;=$G55, FS55, "")</f>
        <v/>
      </c>
      <c r="FY55" s="9">
        <f>IF(18&lt;=$G55, ROUND(FX55*$Q55, 2), "")</f>
        <v/>
      </c>
      <c r="FZ55" s="9">
        <f>IF(18&lt;=$G55, $N55, "")</f>
        <v/>
      </c>
      <c r="GA55" s="9">
        <f>IF(18&lt;=$G55, FZ55-FY55, "")</f>
        <v/>
      </c>
      <c r="GB55" s="9">
        <f>IF(18&lt;=$G55, FX55-GA55, "")</f>
        <v/>
      </c>
      <c r="GC55" s="9">
        <f>IF(18&lt;=$G55, ROUND(FU55*$Q55, 2), "")</f>
        <v/>
      </c>
      <c r="GD55" s="9">
        <f>IF(18&lt;=$G55, FU55+GC55, "")</f>
        <v/>
      </c>
      <c r="GE55" s="9">
        <f>IF(18&lt;=$G55, FY55+GC55, "")</f>
        <v/>
      </c>
      <c r="GF55" s="9">
        <f>IF(18&lt;=$G55, ($G55-18)*$N55, "")</f>
        <v/>
      </c>
      <c r="GG55" s="9">
        <f>IF(19&lt;=$G55, GB55, "")</f>
        <v/>
      </c>
      <c r="GH55" s="9">
        <f>IF(19&lt;=$G55, ROUND(GG55*$Q55, 2), "")</f>
        <v/>
      </c>
      <c r="GI55" s="9">
        <f>IF(19&lt;=$G55, $N55, "")</f>
        <v/>
      </c>
      <c r="GJ55" s="9">
        <f>IF(19&lt;=$G55, GI55-GH55, "")</f>
        <v/>
      </c>
      <c r="GK55" s="9">
        <f>IF(19&lt;=$G55, GG55-GJ55, "")</f>
        <v/>
      </c>
      <c r="GL55" s="9">
        <f>IF(19&lt;=$G55, ROUND(GD55*$Q55, 2), "")</f>
        <v/>
      </c>
      <c r="GM55" s="9">
        <f>IF(19&lt;=$G55, GD55+GL55, "")</f>
        <v/>
      </c>
      <c r="GN55" s="9">
        <f>IF(19&lt;=$G55, GH55+GL55, "")</f>
        <v/>
      </c>
      <c r="GO55" s="9">
        <f>IF(19&lt;=$G55, ($G55-19)*$N55, "")</f>
        <v/>
      </c>
      <c r="GP55" s="9">
        <f>IF(20&lt;=$G55, GK55, "")</f>
        <v/>
      </c>
      <c r="GQ55" s="9">
        <f>IF(20&lt;=$G55, ROUND(GP55*$Q55, 2), "")</f>
        <v/>
      </c>
      <c r="GR55" s="9">
        <f>IF(20&lt;=$G55, $N55, "")</f>
        <v/>
      </c>
      <c r="GS55" s="9">
        <f>IF(20&lt;=$G55, GR55-GQ55, "")</f>
        <v/>
      </c>
      <c r="GT55" s="9">
        <f>IF(20&lt;=$G55, GP55-GS55, "")</f>
        <v/>
      </c>
      <c r="GU55" s="9">
        <f>IF(20&lt;=$G55, ROUND(GM55*$Q55, 2), "")</f>
        <v/>
      </c>
      <c r="GV55" s="9">
        <f>IF(20&lt;=$G55, GM55+GU55, "")</f>
        <v/>
      </c>
      <c r="GW55" s="9">
        <f>IF(20&lt;=$G55, GQ55+GU55, "")</f>
        <v/>
      </c>
      <c r="GX55" s="9">
        <f>IF(20&lt;=$G55, ($G55-20)*$N55, "")</f>
        <v/>
      </c>
      <c r="GY55" s="9">
        <f>IF(21&lt;=$G55, GT55, "")</f>
        <v/>
      </c>
      <c r="GZ55" s="9">
        <f>IF(21&lt;=$G55, ROUND(GY55*$Q55, 2), "")</f>
        <v/>
      </c>
      <c r="HA55" s="9">
        <f>IF(21&lt;=$G55, $N55, "")</f>
        <v/>
      </c>
      <c r="HB55" s="9">
        <f>IF(21&lt;=$G55, HA55-GZ55, "")</f>
        <v/>
      </c>
      <c r="HC55" s="9">
        <f>IF(21&lt;=$G55, GY55-HB55, "")</f>
        <v/>
      </c>
      <c r="HD55" s="9">
        <f>IF(21&lt;=$G55, ROUND(GV55*$Q55, 2), "")</f>
        <v/>
      </c>
      <c r="HE55" s="9">
        <f>IF(21&lt;=$G55, GV55+HD55, "")</f>
        <v/>
      </c>
      <c r="HF55" s="9">
        <f>IF(21&lt;=$G55, GZ55+HD55, "")</f>
        <v/>
      </c>
      <c r="HG55" s="9">
        <f>IF(21&lt;=$G55, ($G55-21)*$N55, "")</f>
        <v/>
      </c>
      <c r="HH55" s="9">
        <f>IF(22&lt;=$G55, HC55, "")</f>
        <v/>
      </c>
      <c r="HI55" s="9">
        <f>IF(22&lt;=$G55, ROUND(HH55*$Q55, 2), "")</f>
        <v/>
      </c>
      <c r="HJ55" s="9">
        <f>IF(22&lt;=$G55, $N55, "")</f>
        <v/>
      </c>
      <c r="HK55" s="9">
        <f>IF(22&lt;=$G55, HJ55-HI55, "")</f>
        <v/>
      </c>
      <c r="HL55" s="9">
        <f>IF(22&lt;=$G55, HH55-HK55, "")</f>
        <v/>
      </c>
      <c r="HM55" s="9">
        <f>IF(22&lt;=$G55, ROUND(HE55*$Q55, 2), "")</f>
        <v/>
      </c>
      <c r="HN55" s="9">
        <f>IF(22&lt;=$G55, HE55+HM55, "")</f>
        <v/>
      </c>
      <c r="HO55" s="9">
        <f>IF(22&lt;=$G55, HI55+HM55, "")</f>
        <v/>
      </c>
      <c r="HP55" s="9">
        <f>IF(22&lt;=$G55, ($G55-22)*$N55, "")</f>
        <v/>
      </c>
      <c r="HQ55" s="9">
        <f>IF(23&lt;=$G55, HL55, "")</f>
        <v/>
      </c>
      <c r="HR55" s="9">
        <f>IF(23&lt;=$G55, ROUND(HQ55*$Q55, 2), "")</f>
        <v/>
      </c>
      <c r="HS55" s="9">
        <f>IF(23&lt;=$G55, $N55, "")</f>
        <v/>
      </c>
      <c r="HT55" s="9">
        <f>IF(23&lt;=$G55, HS55-HR55, "")</f>
        <v/>
      </c>
      <c r="HU55" s="9">
        <f>IF(23&lt;=$G55, HQ55-HT55, "")</f>
        <v/>
      </c>
      <c r="HV55" s="9">
        <f>IF(23&lt;=$G55, ROUND(HN55*$Q55, 2), "")</f>
        <v/>
      </c>
      <c r="HW55" s="9">
        <f>IF(23&lt;=$G55, HN55+HV55, "")</f>
        <v/>
      </c>
      <c r="HX55" s="9">
        <f>IF(23&lt;=$G55, HR55+HV55, "")</f>
        <v/>
      </c>
      <c r="HY55" s="9">
        <f>IF(23&lt;=$G55, ($G55-23)*$N55, "")</f>
        <v/>
      </c>
      <c r="HZ55" s="9">
        <f>IF(24&lt;=$G55, HU55, "")</f>
        <v/>
      </c>
      <c r="IA55" s="9">
        <f>IF(24&lt;=$G55, ROUND(HZ55*$Q55, 2), "")</f>
        <v/>
      </c>
      <c r="IB55" s="9">
        <f>IF(24&lt;=$G55, $N55, "")</f>
        <v/>
      </c>
      <c r="IC55" s="9">
        <f>IF(24&lt;=$G55, IB55-IA55, "")</f>
        <v/>
      </c>
      <c r="ID55" s="9">
        <f>IF(24&lt;=$G55, HZ55-IC55, "")</f>
        <v/>
      </c>
      <c r="IE55" s="9">
        <f>IF(24&lt;=$G55, ROUND(HW55*$Q55, 2), "")</f>
        <v/>
      </c>
      <c r="IF55" s="9">
        <f>IF(24&lt;=$G55, HW55+IE55, "")</f>
        <v/>
      </c>
      <c r="IG55" s="9">
        <f>IF(24&lt;=$G55, IA55+IE55, "")</f>
        <v/>
      </c>
      <c r="IH55" s="9">
        <f>IF(24&lt;=$G55, ($G55-24)*$N55, "")</f>
        <v/>
      </c>
      <c r="II55" s="9">
        <f>IF(25&lt;=$G55, ID55, "")</f>
        <v/>
      </c>
      <c r="IJ55" s="9">
        <f>IF(25&lt;=$G55, ROUND(II55*$Q55, 2), "")</f>
        <v/>
      </c>
      <c r="IK55" s="9">
        <f>IF(25&lt;=$G55, $N55, "")</f>
        <v/>
      </c>
      <c r="IL55" s="9">
        <f>IF(25&lt;=$G55, IK55-IJ55, "")</f>
        <v/>
      </c>
      <c r="IM55" s="9">
        <f>IF(25&lt;=$G55, II55-IL55, "")</f>
        <v/>
      </c>
      <c r="IN55" s="9">
        <f>IF(25&lt;=$G55, ROUND(IF55*$Q55, 2), "")</f>
        <v/>
      </c>
      <c r="IO55" s="9">
        <f>IF(25&lt;=$G55, IF55+IN55, "")</f>
        <v/>
      </c>
      <c r="IP55" s="9">
        <f>IF(25&lt;=$G55, IJ55+IN55, "")</f>
        <v/>
      </c>
      <c r="IQ55" s="9">
        <f>IF(25&lt;=$G55, ($G55-25)*$N55, "")</f>
        <v/>
      </c>
      <c r="IR55" s="9">
        <f>IF(26&lt;=$G55, IM55, "")</f>
        <v/>
      </c>
      <c r="IS55" s="9">
        <f>IF(26&lt;=$G55, ROUND(IR55*$Q55, 2), "")</f>
        <v/>
      </c>
      <c r="IT55" s="9">
        <f>IF(26&lt;=$G55, $N55, "")</f>
        <v/>
      </c>
      <c r="IU55" s="9">
        <f>IF(26&lt;=$G55, IT55-IS55, "")</f>
        <v/>
      </c>
      <c r="IV55" s="9">
        <f>IF(26&lt;=$G55, IR55-IU55, "")</f>
        <v/>
      </c>
      <c r="IW55" s="9">
        <f>IF(26&lt;=$G55, ROUND(IO55*$Q55, 2), "")</f>
        <v/>
      </c>
      <c r="IX55" s="9">
        <f>IF(26&lt;=$G55, IO55+IW55, "")</f>
        <v/>
      </c>
      <c r="IY55" s="9">
        <f>IF(26&lt;=$G55, IS55+IW55, "")</f>
        <v/>
      </c>
      <c r="IZ55" s="9">
        <f>IF(26&lt;=$G55, ($G55-26)*$N55, "")</f>
        <v/>
      </c>
      <c r="JA55" s="9">
        <f>IF(27&lt;=$G55, IV55, "")</f>
        <v/>
      </c>
      <c r="JB55" s="9">
        <f>IF(27&lt;=$G55, ROUND(JA55*$Q55, 2), "")</f>
        <v/>
      </c>
      <c r="JC55" s="9">
        <f>IF(27&lt;=$G55, $N55, "")</f>
        <v/>
      </c>
      <c r="JD55" s="9">
        <f>IF(27&lt;=$G55, JC55-JB55, "")</f>
        <v/>
      </c>
      <c r="JE55" s="9">
        <f>IF(27&lt;=$G55, JA55-JD55, "")</f>
        <v/>
      </c>
      <c r="JF55" s="9">
        <f>IF(27&lt;=$G55, ROUND(IX55*$Q55, 2), "")</f>
        <v/>
      </c>
      <c r="JG55" s="9">
        <f>IF(27&lt;=$G55, IX55+JF55, "")</f>
        <v/>
      </c>
      <c r="JH55" s="9">
        <f>IF(27&lt;=$G55, JB55+JF55, "")</f>
        <v/>
      </c>
      <c r="JI55" s="9">
        <f>IF(27&lt;=$G55, ($G55-27)*$N55, "")</f>
        <v/>
      </c>
      <c r="JJ55" s="9">
        <f>IF(28&lt;=$G55, JE55, "")</f>
        <v/>
      </c>
      <c r="JK55" s="9">
        <f>IF(28&lt;=$G55, ROUND(JJ55*$Q55, 2), "")</f>
        <v/>
      </c>
      <c r="JL55" s="9">
        <f>IF(28&lt;=$G55, $N55, "")</f>
        <v/>
      </c>
      <c r="JM55" s="9">
        <f>IF(28&lt;=$G55, JL55-JK55, "")</f>
        <v/>
      </c>
      <c r="JN55" s="9">
        <f>IF(28&lt;=$G55, JJ55-JM55, "")</f>
        <v/>
      </c>
      <c r="JO55" s="9">
        <f>IF(28&lt;=$G55, ROUND(JG55*$Q55, 2), "")</f>
        <v/>
      </c>
      <c r="JP55" s="9">
        <f>IF(28&lt;=$G55, JG55+JO55, "")</f>
        <v/>
      </c>
      <c r="JQ55" s="9">
        <f>IF(28&lt;=$G55, JK55+JO55, "")</f>
        <v/>
      </c>
      <c r="JR55" s="9">
        <f>IF(28&lt;=$G55, ($G55-28)*$N55, "")</f>
        <v/>
      </c>
      <c r="JS55" s="9">
        <f>IF(29&lt;=$G55, JN55, "")</f>
        <v/>
      </c>
      <c r="JT55" s="9">
        <f>IF(29&lt;=$G55, ROUND(JS55*$Q55, 2), "")</f>
        <v/>
      </c>
      <c r="JU55" s="9">
        <f>IF(29&lt;=$G55, $N55, "")</f>
        <v/>
      </c>
      <c r="JV55" s="9">
        <f>IF(29&lt;=$G55, JU55-JT55, "")</f>
        <v/>
      </c>
      <c r="JW55" s="9">
        <f>IF(29&lt;=$G55, JS55-JV55, "")</f>
        <v/>
      </c>
      <c r="JX55" s="9">
        <f>IF(29&lt;=$G55, ROUND(JP55*$Q55, 2), "")</f>
        <v/>
      </c>
      <c r="JY55" s="9">
        <f>IF(29&lt;=$G55, JP55+JX55, "")</f>
        <v/>
      </c>
      <c r="JZ55" s="9">
        <f>IF(29&lt;=$G55, JT55+JX55, "")</f>
        <v/>
      </c>
      <c r="KA55" s="9">
        <f>IF(29&lt;=$G55, ($G55-29)*$N55, "")</f>
        <v/>
      </c>
      <c r="KB55" s="9">
        <f>IF(30&lt;=$G55, JW55, "")</f>
        <v/>
      </c>
      <c r="KC55" s="9">
        <f>IF(30&lt;=$G55, ROUND(KB55*$Q55, 2), "")</f>
        <v/>
      </c>
      <c r="KD55" s="9">
        <f>IF(30&lt;=$G55, $N55, "")</f>
        <v/>
      </c>
      <c r="KE55" s="9">
        <f>IF(30&lt;=$G55, KD55-KC55, "")</f>
        <v/>
      </c>
      <c r="KF55" s="9">
        <f>IF(30&lt;=$G55, KB55-KE55, "")</f>
        <v/>
      </c>
      <c r="KG55" s="9">
        <f>IF(30&lt;=$G55, ROUND(JY55*$Q55, 2), "")</f>
        <v/>
      </c>
      <c r="KH55" s="9">
        <f>IF(30&lt;=$G55, JY55+KG55, "")</f>
        <v/>
      </c>
      <c r="KI55" s="9">
        <f>IF(30&lt;=$G55, KC55+KG55, "")</f>
        <v/>
      </c>
      <c r="KJ55" s="9">
        <f>IF(30&lt;=$G55, ($G55-30)*$N55, "")</f>
        <v/>
      </c>
      <c r="KK55" s="9">
        <f>IF(31&lt;=$G55, KF55, "")</f>
        <v/>
      </c>
      <c r="KL55" s="9">
        <f>IF(31&lt;=$G55, ROUND(KK55*$Q55, 2), "")</f>
        <v/>
      </c>
      <c r="KM55" s="9">
        <f>IF(31&lt;=$G55, $N55, "")</f>
        <v/>
      </c>
      <c r="KN55" s="9">
        <f>IF(31&lt;=$G55, KM55-KL55, "")</f>
        <v/>
      </c>
      <c r="KO55" s="9">
        <f>IF(31&lt;=$G55, KK55-KN55, "")</f>
        <v/>
      </c>
      <c r="KP55" s="9">
        <f>IF(31&lt;=$G55, ROUND(KH55*$Q55, 2), "")</f>
        <v/>
      </c>
      <c r="KQ55" s="9">
        <f>IF(31&lt;=$G55, KH55+KP55, "")</f>
        <v/>
      </c>
      <c r="KR55" s="9">
        <f>IF(31&lt;=$G55, KL55+KP55, "")</f>
        <v/>
      </c>
      <c r="KS55" s="9">
        <f>IF(31&lt;=$G55, ($G55-31)*$N55, "")</f>
        <v/>
      </c>
      <c r="KT55" s="9">
        <f>IF(32&lt;=$G55, KO55, "")</f>
        <v/>
      </c>
      <c r="KU55" s="9">
        <f>IF(32&lt;=$G55, ROUND(KT55*$Q55, 2), "")</f>
        <v/>
      </c>
      <c r="KV55" s="9">
        <f>IF(32&lt;=$G55, $N55, "")</f>
        <v/>
      </c>
      <c r="KW55" s="9">
        <f>IF(32&lt;=$G55, KV55-KU55, "")</f>
        <v/>
      </c>
      <c r="KX55" s="9">
        <f>IF(32&lt;=$G55, KT55-KW55, "")</f>
        <v/>
      </c>
      <c r="KY55" s="9">
        <f>IF(32&lt;=$G55, ROUND(KQ55*$Q55, 2), "")</f>
        <v/>
      </c>
      <c r="KZ55" s="9">
        <f>IF(32&lt;=$G55, KQ55+KY55, "")</f>
        <v/>
      </c>
      <c r="LA55" s="9">
        <f>IF(32&lt;=$G55, KU55+KY55, "")</f>
        <v/>
      </c>
      <c r="LB55" s="9">
        <f>IF(32&lt;=$G55, ($G55-32)*$N55, "")</f>
        <v/>
      </c>
      <c r="LC55" s="9">
        <f>IF(33&lt;=$G55, KX55, "")</f>
        <v/>
      </c>
      <c r="LD55" s="9">
        <f>IF(33&lt;=$G55, ROUND(LC55*$Q55, 2), "")</f>
        <v/>
      </c>
      <c r="LE55" s="9">
        <f>IF(33&lt;=$G55, $N55, "")</f>
        <v/>
      </c>
      <c r="LF55" s="9">
        <f>IF(33&lt;=$G55, LE55-LD55, "")</f>
        <v/>
      </c>
      <c r="LG55" s="9">
        <f>IF(33&lt;=$G55, LC55-LF55, "")</f>
        <v/>
      </c>
      <c r="LH55" s="9">
        <f>IF(33&lt;=$G55, ROUND(KZ55*$Q55, 2), "")</f>
        <v/>
      </c>
      <c r="LI55" s="9">
        <f>IF(33&lt;=$G55, KZ55+LH55, "")</f>
        <v/>
      </c>
      <c r="LJ55" s="9">
        <f>IF(33&lt;=$G55, LD55+LH55, "")</f>
        <v/>
      </c>
      <c r="LK55" s="9">
        <f>IF(33&lt;=$G55, ($G55-33)*$N55, "")</f>
        <v/>
      </c>
      <c r="LL55" s="9">
        <f>IF(34&lt;=$G55, LG55, "")</f>
        <v/>
      </c>
      <c r="LM55" s="9">
        <f>IF(34&lt;=$G55, ROUND(LL55*$Q55, 2), "")</f>
        <v/>
      </c>
      <c r="LN55" s="9">
        <f>IF(34&lt;=$G55, $N55, "")</f>
        <v/>
      </c>
      <c r="LO55" s="9">
        <f>IF(34&lt;=$G55, LN55-LM55, "")</f>
        <v/>
      </c>
      <c r="LP55" s="9">
        <f>IF(34&lt;=$G55, LL55-LO55, "")</f>
        <v/>
      </c>
      <c r="LQ55" s="9">
        <f>IF(34&lt;=$G55, ROUND(LI55*$Q55, 2), "")</f>
        <v/>
      </c>
      <c r="LR55" s="9">
        <f>IF(34&lt;=$G55, LI55+LQ55, "")</f>
        <v/>
      </c>
      <c r="LS55" s="9">
        <f>IF(34&lt;=$G55, LM55+LQ55, "")</f>
        <v/>
      </c>
      <c r="LT55" s="9">
        <f>IF(34&lt;=$G55, ($G55-34)*$N55, "")</f>
        <v/>
      </c>
      <c r="LU55" s="9">
        <f>IF(35&lt;=$G55, LP55, "")</f>
        <v/>
      </c>
      <c r="LV55" s="9">
        <f>IF(35&lt;=$G55, ROUND(LU55*$Q55, 2), "")</f>
        <v/>
      </c>
      <c r="LW55" s="9">
        <f>IF(35&lt;=$G55, $N55, "")</f>
        <v/>
      </c>
      <c r="LX55" s="9">
        <f>IF(35&lt;=$G55, LW55-LV55, "")</f>
        <v/>
      </c>
      <c r="LY55" s="9">
        <f>IF(35&lt;=$G55, LU55-LX55, "")</f>
        <v/>
      </c>
      <c r="LZ55" s="9">
        <f>IF(35&lt;=$G55, ROUND(LR55*$Q55, 2), "")</f>
        <v/>
      </c>
      <c r="MA55" s="9">
        <f>IF(35&lt;=$G55, LR55+LZ55, "")</f>
        <v/>
      </c>
      <c r="MB55" s="9">
        <f>IF(35&lt;=$G55, LV55+LZ55, "")</f>
        <v/>
      </c>
      <c r="MC55" s="9">
        <f>IF(35&lt;=$G55, ($G55-35)*$N55, "")</f>
        <v/>
      </c>
      <c r="MD55" s="9">
        <f>IF(36&lt;=$G55, LY55, "")</f>
        <v/>
      </c>
      <c r="ME55" s="9">
        <f>IF(36&lt;=$G55, ROUND(MD55*$Q55, 2), "")</f>
        <v/>
      </c>
      <c r="MF55" s="9">
        <f>IF(36&lt;=$G55, $N55, "")</f>
        <v/>
      </c>
      <c r="MG55" s="9">
        <f>IF(36&lt;=$G55, MF55-ME55, "")</f>
        <v/>
      </c>
      <c r="MH55" s="9">
        <f>IF(36&lt;=$G55, MD55-MG55, "")</f>
        <v/>
      </c>
      <c r="MI55" s="9">
        <f>IF(36&lt;=$G55, ROUND(MA55*$Q55, 2), "")</f>
        <v/>
      </c>
      <c r="MJ55" s="9">
        <f>IF(36&lt;=$G55, MA55+MI55, "")</f>
        <v/>
      </c>
      <c r="MK55" s="9">
        <f>IF(36&lt;=$G55, ME55+MI55, "")</f>
        <v/>
      </c>
      <c r="ML55" s="9">
        <f>IF(36&lt;=$G55, ($G55-36)*$N55, "")</f>
        <v/>
      </c>
      <c r="MM55" s="9">
        <f>IF(37&lt;=$G55, MH55, "")</f>
        <v/>
      </c>
      <c r="MN55" s="9">
        <f>IF(37&lt;=$G55, ROUND(MM55*$Q55, 2), "")</f>
        <v/>
      </c>
      <c r="MO55" s="9">
        <f>IF(37&lt;=$G55, $N55, "")</f>
        <v/>
      </c>
      <c r="MP55" s="9">
        <f>IF(37&lt;=$G55, MO55-MN55, "")</f>
        <v/>
      </c>
      <c r="MQ55" s="9">
        <f>IF(37&lt;=$G55, MM55-MP55, "")</f>
        <v/>
      </c>
      <c r="MR55" s="9">
        <f>IF(37&lt;=$G55, ROUND(MJ55*$Q55, 2), "")</f>
        <v/>
      </c>
      <c r="MS55" s="9">
        <f>IF(37&lt;=$G55, MJ55+MR55, "")</f>
        <v/>
      </c>
      <c r="MT55" s="9">
        <f>IF(37&lt;=$G55, MN55+MR55, "")</f>
        <v/>
      </c>
      <c r="MU55" s="9">
        <f>IF(37&lt;=$G55, ($G55-37)*$N55, "")</f>
        <v/>
      </c>
      <c r="MV55" s="9">
        <f>IF(38&lt;=$G55, MQ55, "")</f>
        <v/>
      </c>
      <c r="MW55" s="9">
        <f>IF(38&lt;=$G55, ROUND(MV55*$Q55, 2), "")</f>
        <v/>
      </c>
      <c r="MX55" s="9">
        <f>IF(38&lt;=$G55, $N55, "")</f>
        <v/>
      </c>
      <c r="MY55" s="9">
        <f>IF(38&lt;=$G55, MX55-MW55, "")</f>
        <v/>
      </c>
      <c r="MZ55" s="9">
        <f>IF(38&lt;=$G55, MV55-MY55, "")</f>
        <v/>
      </c>
      <c r="NA55" s="9">
        <f>IF(38&lt;=$G55, ROUND(MS55*$Q55, 2), "")</f>
        <v/>
      </c>
      <c r="NB55" s="9">
        <f>IF(38&lt;=$G55, MS55+NA55, "")</f>
        <v/>
      </c>
      <c r="NC55" s="9">
        <f>IF(38&lt;=$G55, MW55+NA55, "")</f>
        <v/>
      </c>
      <c r="ND55" s="9">
        <f>IF(38&lt;=$G55, ($G55-38)*$N55, "")</f>
        <v/>
      </c>
      <c r="NE55" s="9">
        <f>IF(39&lt;=$G55, MZ55, "")</f>
        <v/>
      </c>
      <c r="NF55" s="9">
        <f>IF(39&lt;=$G55, ROUND(NE55*$Q55, 2), "")</f>
        <v/>
      </c>
      <c r="NG55" s="9">
        <f>IF(39&lt;=$G55, $N55, "")</f>
        <v/>
      </c>
      <c r="NH55" s="9">
        <f>IF(39&lt;=$G55, NG55-NF55, "")</f>
        <v/>
      </c>
      <c r="NI55" s="9">
        <f>IF(39&lt;=$G55, NE55-NH55, "")</f>
        <v/>
      </c>
      <c r="NJ55" s="9">
        <f>IF(39&lt;=$G55, ROUND(NB55*$Q55, 2), "")</f>
        <v/>
      </c>
      <c r="NK55" s="9">
        <f>IF(39&lt;=$G55, NB55+NJ55, "")</f>
        <v/>
      </c>
      <c r="NL55" s="9">
        <f>IF(39&lt;=$G55, NF55+NJ55, "")</f>
        <v/>
      </c>
      <c r="NM55" s="9">
        <f>IF(39&lt;=$G55, ($G55-39)*$N55, "")</f>
        <v/>
      </c>
      <c r="NN55" s="9">
        <f>IF(40&lt;=$G55, NI55, "")</f>
        <v/>
      </c>
      <c r="NO55" s="9">
        <f>IF(40&lt;=$G55, ROUND(NN55*$Q55, 2), "")</f>
        <v/>
      </c>
      <c r="NP55" s="9">
        <f>IF(40&lt;=$G55, $N55, "")</f>
        <v/>
      </c>
      <c r="NQ55" s="9">
        <f>IF(40&lt;=$G55, NP55-NO55, "")</f>
        <v/>
      </c>
      <c r="NR55" s="9">
        <f>IF(40&lt;=$G55, NN55-NQ55, "")</f>
        <v/>
      </c>
      <c r="NS55" s="9">
        <f>IF(40&lt;=$G55, ROUND(NK55*$Q55, 2), "")</f>
        <v/>
      </c>
      <c r="NT55" s="9">
        <f>IF(40&lt;=$G55, NK55+NS55, "")</f>
        <v/>
      </c>
      <c r="NU55" s="9">
        <f>IF(40&lt;=$G55, NO55+NS55, "")</f>
        <v/>
      </c>
      <c r="NV55" s="9">
        <f>IF(40&lt;=$G55, ($G55-40)*$N55, "")</f>
        <v/>
      </c>
      <c r="NW55" s="9">
        <f>IF(41&lt;=$G55, NR55, "")</f>
        <v/>
      </c>
      <c r="NX55" s="9">
        <f>IF(41&lt;=$G55, ROUND(NW55*$Q55, 2), "")</f>
        <v/>
      </c>
      <c r="NY55" s="9">
        <f>IF(41&lt;=$G55, $N55, "")</f>
        <v/>
      </c>
      <c r="NZ55" s="9">
        <f>IF(41&lt;=$G55, NY55-NX55, "")</f>
        <v/>
      </c>
      <c r="OA55" s="9">
        <f>IF(41&lt;=$G55, NW55-NZ55, "")</f>
        <v/>
      </c>
      <c r="OB55" s="9">
        <f>IF(41&lt;=$G55, ROUND(NT55*$Q55, 2), "")</f>
        <v/>
      </c>
      <c r="OC55" s="9">
        <f>IF(41&lt;=$G55, NT55+OB55, "")</f>
        <v/>
      </c>
      <c r="OD55" s="9">
        <f>IF(41&lt;=$G55, NX55+OB55, "")</f>
        <v/>
      </c>
      <c r="OE55" s="9">
        <f>IF(41&lt;=$G55, ($G55-41)*$N55, "")</f>
        <v/>
      </c>
      <c r="OF55" s="9">
        <f>IF(42&lt;=$G55, OA55, "")</f>
        <v/>
      </c>
      <c r="OG55" s="9">
        <f>IF(42&lt;=$G55, ROUND(OF55*$Q55, 2), "")</f>
        <v/>
      </c>
      <c r="OH55" s="9">
        <f>IF(42&lt;=$G55, $N55, "")</f>
        <v/>
      </c>
      <c r="OI55" s="9">
        <f>IF(42&lt;=$G55, OH55-OG55, "")</f>
        <v/>
      </c>
      <c r="OJ55" s="9">
        <f>IF(42&lt;=$G55, OF55-OI55, "")</f>
        <v/>
      </c>
      <c r="OK55" s="9">
        <f>IF(42&lt;=$G55, ROUND(OC55*$Q55, 2), "")</f>
        <v/>
      </c>
      <c r="OL55" s="9">
        <f>IF(42&lt;=$G55, OC55+OK55, "")</f>
        <v/>
      </c>
      <c r="OM55" s="9">
        <f>IF(42&lt;=$G55, OG55+OK55, "")</f>
        <v/>
      </c>
      <c r="ON55" s="9">
        <f>IF(42&lt;=$G55, ($G55-42)*$N55, "")</f>
        <v/>
      </c>
      <c r="OO55" s="9">
        <f>IF(43&lt;=$G55, OJ55, "")</f>
        <v/>
      </c>
      <c r="OP55" s="9">
        <f>IF(43&lt;=$G55, ROUND(OO55*$Q55, 2), "")</f>
        <v/>
      </c>
      <c r="OQ55" s="9">
        <f>IF(43&lt;=$G55, $N55, "")</f>
        <v/>
      </c>
      <c r="OR55" s="9">
        <f>IF(43&lt;=$G55, OQ55-OP55, "")</f>
        <v/>
      </c>
      <c r="OS55" s="9">
        <f>IF(43&lt;=$G55, OO55-OR55, "")</f>
        <v/>
      </c>
      <c r="OT55" s="9">
        <f>IF(43&lt;=$G55, ROUND(OL55*$Q55, 2), "")</f>
        <v/>
      </c>
      <c r="OU55" s="9">
        <f>IF(43&lt;=$G55, OL55+OT55, "")</f>
        <v/>
      </c>
      <c r="OV55" s="9">
        <f>IF(43&lt;=$G55, OP55+OT55, "")</f>
        <v/>
      </c>
      <c r="OW55" s="9">
        <f>IF(43&lt;=$G55, ($G55-43)*$N55, "")</f>
        <v/>
      </c>
      <c r="OX55" s="9">
        <f>IF(44&lt;=$G55, OS55, "")</f>
        <v/>
      </c>
      <c r="OY55" s="9">
        <f>IF(44&lt;=$G55, ROUND(OX55*$Q55, 2), "")</f>
        <v/>
      </c>
      <c r="OZ55" s="9">
        <f>IF(44&lt;=$G55, $N55, "")</f>
        <v/>
      </c>
      <c r="PA55" s="9">
        <f>IF(44&lt;=$G55, OZ55-OY55, "")</f>
        <v/>
      </c>
      <c r="PB55" s="9">
        <f>IF(44&lt;=$G55, OX55-PA55, "")</f>
        <v/>
      </c>
      <c r="PC55" s="9">
        <f>IF(44&lt;=$G55, ROUND(OU55*$Q55, 2), "")</f>
        <v/>
      </c>
      <c r="PD55" s="9">
        <f>IF(44&lt;=$G55, OU55+PC55, "")</f>
        <v/>
      </c>
      <c r="PE55" s="9">
        <f>IF(44&lt;=$G55, OY55+PC55, "")</f>
        <v/>
      </c>
      <c r="PF55" s="9">
        <f>IF(44&lt;=$G55, ($G55-44)*$N55, "")</f>
        <v/>
      </c>
      <c r="PG55" s="9">
        <f>IF(45&lt;=$G55, PB55, "")</f>
        <v/>
      </c>
      <c r="PH55" s="9">
        <f>IF(45&lt;=$G55, ROUND(PG55*$Q55, 2), "")</f>
        <v/>
      </c>
      <c r="PI55" s="9">
        <f>IF(45&lt;=$G55, $N55, "")</f>
        <v/>
      </c>
      <c r="PJ55" s="9">
        <f>IF(45&lt;=$G55, PI55-PH55, "")</f>
        <v/>
      </c>
      <c r="PK55" s="9">
        <f>IF(45&lt;=$G55, PG55-PJ55, "")</f>
        <v/>
      </c>
      <c r="PL55" s="9">
        <f>IF(45&lt;=$G55, ROUND(PD55*$Q55, 2), "")</f>
        <v/>
      </c>
      <c r="PM55" s="9">
        <f>IF(45&lt;=$G55, PD55+PL55, "")</f>
        <v/>
      </c>
      <c r="PN55" s="9">
        <f>IF(45&lt;=$G55, PH55+PL55, "")</f>
        <v/>
      </c>
      <c r="PO55" s="9">
        <f>IF(45&lt;=$G55, ($G55-45)*$N55, "")</f>
        <v/>
      </c>
      <c r="PP55" s="9">
        <f>IF(46&lt;=$G55, PK55, "")</f>
        <v/>
      </c>
      <c r="PQ55" s="9">
        <f>IF(46&lt;=$G55, ROUND(PP55*$Q55, 2), "")</f>
        <v/>
      </c>
      <c r="PR55" s="9">
        <f>IF(46&lt;=$G55, $N55, "")</f>
        <v/>
      </c>
      <c r="PS55" s="9">
        <f>IF(46&lt;=$G55, PR55-PQ55, "")</f>
        <v/>
      </c>
      <c r="PT55" s="9">
        <f>IF(46&lt;=$G55, PP55-PS55, "")</f>
        <v/>
      </c>
      <c r="PU55" s="9">
        <f>IF(46&lt;=$G55, ROUND(PM55*$Q55, 2), "")</f>
        <v/>
      </c>
      <c r="PV55" s="9">
        <f>IF(46&lt;=$G55, PM55+PU55, "")</f>
        <v/>
      </c>
      <c r="PW55" s="9">
        <f>IF(46&lt;=$G55, PQ55+PU55, "")</f>
        <v/>
      </c>
      <c r="PX55" s="9">
        <f>IF(46&lt;=$G55, ($G55-46)*$N55, "")</f>
        <v/>
      </c>
      <c r="PY55" s="9">
        <f>IF(47&lt;=$G55, PT55, "")</f>
        <v/>
      </c>
      <c r="PZ55" s="9">
        <f>IF(47&lt;=$G55, ROUND(PY55*$Q55, 2), "")</f>
        <v/>
      </c>
      <c r="QA55" s="9">
        <f>IF(47&lt;=$G55, $N55, "")</f>
        <v/>
      </c>
      <c r="QB55" s="9">
        <f>IF(47&lt;=$G55, QA55-PZ55, "")</f>
        <v/>
      </c>
      <c r="QC55" s="9">
        <f>IF(47&lt;=$G55, PY55-QB55, "")</f>
        <v/>
      </c>
      <c r="QD55" s="9">
        <f>IF(47&lt;=$G55, ROUND(PV55*$Q55, 2), "")</f>
        <v/>
      </c>
      <c r="QE55" s="9">
        <f>IF(47&lt;=$G55, PV55+QD55, "")</f>
        <v/>
      </c>
      <c r="QF55" s="9">
        <f>IF(47&lt;=$G55, PZ55+QD55, "")</f>
        <v/>
      </c>
      <c r="QG55" s="9">
        <f>IF(47&lt;=$G55, ($G55-47)*$N55, "")</f>
        <v/>
      </c>
      <c r="QH55" s="9">
        <f>IF(48&lt;=$G55, QC55, "")</f>
        <v/>
      </c>
      <c r="QI55" s="9">
        <f>IF(48&lt;=$G55, ROUND(QH55*$Q55, 2), "")</f>
        <v/>
      </c>
      <c r="QJ55" s="9">
        <f>IF(48&lt;=$G55, $N55, "")</f>
        <v/>
      </c>
      <c r="QK55" s="9">
        <f>IF(48&lt;=$G55, QJ55-QI55, "")</f>
        <v/>
      </c>
      <c r="QL55" s="9">
        <f>IF(48&lt;=$G55, QH55-QK55, "")</f>
        <v/>
      </c>
      <c r="QM55" s="9">
        <f>IF(48&lt;=$G55, ROUND(QE55*$Q55, 2), "")</f>
        <v/>
      </c>
      <c r="QN55" s="9">
        <f>IF(48&lt;=$G55, QE55+QM55, "")</f>
        <v/>
      </c>
      <c r="QO55" s="9">
        <f>IF(48&lt;=$G55, QI55+QM55, "")</f>
        <v/>
      </c>
      <c r="QP55" s="9">
        <f>IF(48&lt;=$G55, ($G55-48)*$N55, "")</f>
        <v/>
      </c>
    </row>
    <row r="56">
      <c r="A56" s="12" t="inlineStr">
        <is>
          <t>0594-0001</t>
        </is>
      </c>
      <c r="B56" s="13" t="inlineStr">
        <is>
          <t>Biotecnologia Estetica Sa de Cv</t>
        </is>
      </c>
      <c r="C56" s="13" t="inlineStr">
        <is>
          <t>Mobi Like</t>
        </is>
      </c>
      <c r="D56" s="12" t="inlineStr">
        <is>
          <t>ACTIVO</t>
        </is>
      </c>
      <c r="E56" s="12" t="inlineStr">
        <is>
          <t>2023-02-23</t>
        </is>
      </c>
      <c r="F56" s="12" t="inlineStr">
        <is>
          <t>2027-02-23</t>
        </is>
      </c>
      <c r="G56" s="14" t="n">
        <v>48</v>
      </c>
      <c r="H56" s="15" t="n">
        <v>208965.52</v>
      </c>
      <c r="I56" s="16" t="n">
        <v>0.1</v>
      </c>
      <c r="J56" s="15">
        <f>ROUND(H56*I56, 2)</f>
        <v/>
      </c>
      <c r="K56" s="15">
        <f>ROUND(H56-J56, 2)</f>
        <v/>
      </c>
      <c r="L56" s="16" t="n">
        <v>0.027</v>
      </c>
      <c r="M56" s="15">
        <f>ROUND(H56*L56, 2)</f>
        <v/>
      </c>
      <c r="N56" s="15" t="n">
        <v>7346.7</v>
      </c>
      <c r="O56" s="16" t="n">
        <v>0.2</v>
      </c>
      <c r="P56" s="15">
        <f>ROUND(H56*O56, 2)</f>
        <v/>
      </c>
      <c r="Q56" s="17" t="n">
        <v>0.03203017</v>
      </c>
      <c r="R56" s="17">
        <f>RATE(G56, -N56, K56, -P56)</f>
        <v/>
      </c>
      <c r="S56" s="17">
        <f>ROUND(Q56*12, 8)</f>
        <v/>
      </c>
      <c r="T56" s="17">
        <f>ROUND(((1+Q56)^12)-1, 8)</f>
        <v/>
      </c>
      <c r="U56" s="15">
        <f>ROUND(PV(Q56, G56, 0, -P56), 2)</f>
        <v/>
      </c>
      <c r="V56" s="15">
        <f>SUMIF($AA$4:$QP$4, "Interes_Leasing", AA56:QP56)</f>
        <v/>
      </c>
      <c r="W56" s="15">
        <f>SUMIF($AA$4:$QP$4, "Interes_Residual", AA56:QP56)</f>
        <v/>
      </c>
      <c r="X56" s="15">
        <f>ROUND(V56+W56, 2)</f>
        <v/>
      </c>
      <c r="Y56" s="15">
        <f>ROUND((N56*G56+P56+M56)-K56, 2)</f>
        <v/>
      </c>
      <c r="Z56" s="16">
        <f>ROUND(Y56/K56, 4)</f>
        <v/>
      </c>
      <c r="AA56" s="15">
        <f>IF(1&lt;=$G56, $K56, "")</f>
        <v/>
      </c>
      <c r="AB56" s="15">
        <f>IF(1&lt;=$G56, ROUND(AA56*$Q56, 2), "")</f>
        <v/>
      </c>
      <c r="AC56" s="15">
        <f>IF(1&lt;=$G56, $N56, "")</f>
        <v/>
      </c>
      <c r="AD56" s="15">
        <f>IF(1&lt;=$G56, AC56-AB56, "")</f>
        <v/>
      </c>
      <c r="AE56" s="15">
        <f>IF(1&lt;=$G56, AA56-AD56, "")</f>
        <v/>
      </c>
      <c r="AF56" s="15">
        <f>IF(1&lt;=$G56, ROUND($U56*$Q56, 2), "")</f>
        <v/>
      </c>
      <c r="AG56" s="15">
        <f>IF(1&lt;=$G56, $U56+AF56, "")</f>
        <v/>
      </c>
      <c r="AH56" s="15">
        <f>IF(1&lt;=$G56, AB56+AF56, "")</f>
        <v/>
      </c>
      <c r="AI56" s="15">
        <f>IF(1&lt;=$G56, ($G56-1)*$N56, "")</f>
        <v/>
      </c>
      <c r="AJ56" s="15">
        <f>IF(2&lt;=$G56, AE56, "")</f>
        <v/>
      </c>
      <c r="AK56" s="15">
        <f>IF(2&lt;=$G56, ROUND(AJ56*$Q56, 2), "")</f>
        <v/>
      </c>
      <c r="AL56" s="15">
        <f>IF(2&lt;=$G56, $N56, "")</f>
        <v/>
      </c>
      <c r="AM56" s="15">
        <f>IF(2&lt;=$G56, AL56-AK56, "")</f>
        <v/>
      </c>
      <c r="AN56" s="15">
        <f>IF(2&lt;=$G56, AJ56-AM56, "")</f>
        <v/>
      </c>
      <c r="AO56" s="15">
        <f>IF(2&lt;=$G56, ROUND(AG56*$Q56, 2), "")</f>
        <v/>
      </c>
      <c r="AP56" s="15">
        <f>IF(2&lt;=$G56, AG56+AO56, "")</f>
        <v/>
      </c>
      <c r="AQ56" s="15">
        <f>IF(2&lt;=$G56, AK56+AO56, "")</f>
        <v/>
      </c>
      <c r="AR56" s="15">
        <f>IF(2&lt;=$G56, ($G56-2)*$N56, "")</f>
        <v/>
      </c>
      <c r="AS56" s="15">
        <f>IF(3&lt;=$G56, AN56, "")</f>
        <v/>
      </c>
      <c r="AT56" s="15">
        <f>IF(3&lt;=$G56, ROUND(AS56*$Q56, 2), "")</f>
        <v/>
      </c>
      <c r="AU56" s="15">
        <f>IF(3&lt;=$G56, $N56, "")</f>
        <v/>
      </c>
      <c r="AV56" s="15">
        <f>IF(3&lt;=$G56, AU56-AT56, "")</f>
        <v/>
      </c>
      <c r="AW56" s="15">
        <f>IF(3&lt;=$G56, AS56-AV56, "")</f>
        <v/>
      </c>
      <c r="AX56" s="15">
        <f>IF(3&lt;=$G56, ROUND(AP56*$Q56, 2), "")</f>
        <v/>
      </c>
      <c r="AY56" s="15">
        <f>IF(3&lt;=$G56, AP56+AX56, "")</f>
        <v/>
      </c>
      <c r="AZ56" s="15">
        <f>IF(3&lt;=$G56, AT56+AX56, "")</f>
        <v/>
      </c>
      <c r="BA56" s="15">
        <f>IF(3&lt;=$G56, ($G56-3)*$N56, "")</f>
        <v/>
      </c>
      <c r="BB56" s="15">
        <f>IF(4&lt;=$G56, AW56, "")</f>
        <v/>
      </c>
      <c r="BC56" s="15">
        <f>IF(4&lt;=$G56, ROUND(BB56*$Q56, 2), "")</f>
        <v/>
      </c>
      <c r="BD56" s="15">
        <f>IF(4&lt;=$G56, $N56, "")</f>
        <v/>
      </c>
      <c r="BE56" s="15">
        <f>IF(4&lt;=$G56, BD56-BC56, "")</f>
        <v/>
      </c>
      <c r="BF56" s="15">
        <f>IF(4&lt;=$G56, BB56-BE56, "")</f>
        <v/>
      </c>
      <c r="BG56" s="15">
        <f>IF(4&lt;=$G56, ROUND(AY56*$Q56, 2), "")</f>
        <v/>
      </c>
      <c r="BH56" s="15">
        <f>IF(4&lt;=$G56, AY56+BG56, "")</f>
        <v/>
      </c>
      <c r="BI56" s="15">
        <f>IF(4&lt;=$G56, BC56+BG56, "")</f>
        <v/>
      </c>
      <c r="BJ56" s="15">
        <f>IF(4&lt;=$G56, ($G56-4)*$N56, "")</f>
        <v/>
      </c>
      <c r="BK56" s="15">
        <f>IF(5&lt;=$G56, BF56, "")</f>
        <v/>
      </c>
      <c r="BL56" s="15">
        <f>IF(5&lt;=$G56, ROUND(BK56*$Q56, 2), "")</f>
        <v/>
      </c>
      <c r="BM56" s="15">
        <f>IF(5&lt;=$G56, $N56, "")</f>
        <v/>
      </c>
      <c r="BN56" s="15">
        <f>IF(5&lt;=$G56, BM56-BL56, "")</f>
        <v/>
      </c>
      <c r="BO56" s="15">
        <f>IF(5&lt;=$G56, BK56-BN56, "")</f>
        <v/>
      </c>
      <c r="BP56" s="15">
        <f>IF(5&lt;=$G56, ROUND(BH56*$Q56, 2), "")</f>
        <v/>
      </c>
      <c r="BQ56" s="15">
        <f>IF(5&lt;=$G56, BH56+BP56, "")</f>
        <v/>
      </c>
      <c r="BR56" s="15">
        <f>IF(5&lt;=$G56, BL56+BP56, "")</f>
        <v/>
      </c>
      <c r="BS56" s="15">
        <f>IF(5&lt;=$G56, ($G56-5)*$N56, "")</f>
        <v/>
      </c>
      <c r="BT56" s="15">
        <f>IF(6&lt;=$G56, BO56, "")</f>
        <v/>
      </c>
      <c r="BU56" s="15">
        <f>IF(6&lt;=$G56, ROUND(BT56*$Q56, 2), "")</f>
        <v/>
      </c>
      <c r="BV56" s="15">
        <f>IF(6&lt;=$G56, $N56, "")</f>
        <v/>
      </c>
      <c r="BW56" s="15">
        <f>IF(6&lt;=$G56, BV56-BU56, "")</f>
        <v/>
      </c>
      <c r="BX56" s="15">
        <f>IF(6&lt;=$G56, BT56-BW56, "")</f>
        <v/>
      </c>
      <c r="BY56" s="15">
        <f>IF(6&lt;=$G56, ROUND(BQ56*$Q56, 2), "")</f>
        <v/>
      </c>
      <c r="BZ56" s="15">
        <f>IF(6&lt;=$G56, BQ56+BY56, "")</f>
        <v/>
      </c>
      <c r="CA56" s="15">
        <f>IF(6&lt;=$G56, BU56+BY56, "")</f>
        <v/>
      </c>
      <c r="CB56" s="15">
        <f>IF(6&lt;=$G56, ($G56-6)*$N56, "")</f>
        <v/>
      </c>
      <c r="CC56" s="15">
        <f>IF(7&lt;=$G56, BX56, "")</f>
        <v/>
      </c>
      <c r="CD56" s="15">
        <f>IF(7&lt;=$G56, ROUND(CC56*$Q56, 2), "")</f>
        <v/>
      </c>
      <c r="CE56" s="15">
        <f>IF(7&lt;=$G56, $N56, "")</f>
        <v/>
      </c>
      <c r="CF56" s="15">
        <f>IF(7&lt;=$G56, CE56-CD56, "")</f>
        <v/>
      </c>
      <c r="CG56" s="15">
        <f>IF(7&lt;=$G56, CC56-CF56, "")</f>
        <v/>
      </c>
      <c r="CH56" s="15">
        <f>IF(7&lt;=$G56, ROUND(BZ56*$Q56, 2), "")</f>
        <v/>
      </c>
      <c r="CI56" s="15">
        <f>IF(7&lt;=$G56, BZ56+CH56, "")</f>
        <v/>
      </c>
      <c r="CJ56" s="15">
        <f>IF(7&lt;=$G56, CD56+CH56, "")</f>
        <v/>
      </c>
      <c r="CK56" s="15">
        <f>IF(7&lt;=$G56, ($G56-7)*$N56, "")</f>
        <v/>
      </c>
      <c r="CL56" s="15">
        <f>IF(8&lt;=$G56, CG56, "")</f>
        <v/>
      </c>
      <c r="CM56" s="15">
        <f>IF(8&lt;=$G56, ROUND(CL56*$Q56, 2), "")</f>
        <v/>
      </c>
      <c r="CN56" s="15">
        <f>IF(8&lt;=$G56, $N56, "")</f>
        <v/>
      </c>
      <c r="CO56" s="15">
        <f>IF(8&lt;=$G56, CN56-CM56, "")</f>
        <v/>
      </c>
      <c r="CP56" s="15">
        <f>IF(8&lt;=$G56, CL56-CO56, "")</f>
        <v/>
      </c>
      <c r="CQ56" s="15">
        <f>IF(8&lt;=$G56, ROUND(CI56*$Q56, 2), "")</f>
        <v/>
      </c>
      <c r="CR56" s="15">
        <f>IF(8&lt;=$G56, CI56+CQ56, "")</f>
        <v/>
      </c>
      <c r="CS56" s="15">
        <f>IF(8&lt;=$G56, CM56+CQ56, "")</f>
        <v/>
      </c>
      <c r="CT56" s="15">
        <f>IF(8&lt;=$G56, ($G56-8)*$N56, "")</f>
        <v/>
      </c>
      <c r="CU56" s="15">
        <f>IF(9&lt;=$G56, CP56, "")</f>
        <v/>
      </c>
      <c r="CV56" s="15">
        <f>IF(9&lt;=$G56, ROUND(CU56*$Q56, 2), "")</f>
        <v/>
      </c>
      <c r="CW56" s="15">
        <f>IF(9&lt;=$G56, $N56, "")</f>
        <v/>
      </c>
      <c r="CX56" s="15">
        <f>IF(9&lt;=$G56, CW56-CV56, "")</f>
        <v/>
      </c>
      <c r="CY56" s="15">
        <f>IF(9&lt;=$G56, CU56-CX56, "")</f>
        <v/>
      </c>
      <c r="CZ56" s="15">
        <f>IF(9&lt;=$G56, ROUND(CR56*$Q56, 2), "")</f>
        <v/>
      </c>
      <c r="DA56" s="15">
        <f>IF(9&lt;=$G56, CR56+CZ56, "")</f>
        <v/>
      </c>
      <c r="DB56" s="15">
        <f>IF(9&lt;=$G56, CV56+CZ56, "")</f>
        <v/>
      </c>
      <c r="DC56" s="15">
        <f>IF(9&lt;=$G56, ($G56-9)*$N56, "")</f>
        <v/>
      </c>
      <c r="DD56" s="15">
        <f>IF(10&lt;=$G56, CY56, "")</f>
        <v/>
      </c>
      <c r="DE56" s="15">
        <f>IF(10&lt;=$G56, ROUND(DD56*$Q56, 2), "")</f>
        <v/>
      </c>
      <c r="DF56" s="15">
        <f>IF(10&lt;=$G56, $N56, "")</f>
        <v/>
      </c>
      <c r="DG56" s="15">
        <f>IF(10&lt;=$G56, DF56-DE56, "")</f>
        <v/>
      </c>
      <c r="DH56" s="15">
        <f>IF(10&lt;=$G56, DD56-DG56, "")</f>
        <v/>
      </c>
      <c r="DI56" s="15">
        <f>IF(10&lt;=$G56, ROUND(DA56*$Q56, 2), "")</f>
        <v/>
      </c>
      <c r="DJ56" s="15">
        <f>IF(10&lt;=$G56, DA56+DI56, "")</f>
        <v/>
      </c>
      <c r="DK56" s="15">
        <f>IF(10&lt;=$G56, DE56+DI56, "")</f>
        <v/>
      </c>
      <c r="DL56" s="15">
        <f>IF(10&lt;=$G56, ($G56-10)*$N56, "")</f>
        <v/>
      </c>
      <c r="DM56" s="15">
        <f>IF(11&lt;=$G56, DH56, "")</f>
        <v/>
      </c>
      <c r="DN56" s="15">
        <f>IF(11&lt;=$G56, ROUND(DM56*$Q56, 2), "")</f>
        <v/>
      </c>
      <c r="DO56" s="15">
        <f>IF(11&lt;=$G56, $N56, "")</f>
        <v/>
      </c>
      <c r="DP56" s="15">
        <f>IF(11&lt;=$G56, DO56-DN56, "")</f>
        <v/>
      </c>
      <c r="DQ56" s="15">
        <f>IF(11&lt;=$G56, DM56-DP56, "")</f>
        <v/>
      </c>
      <c r="DR56" s="15">
        <f>IF(11&lt;=$G56, ROUND(DJ56*$Q56, 2), "")</f>
        <v/>
      </c>
      <c r="DS56" s="15">
        <f>IF(11&lt;=$G56, DJ56+DR56, "")</f>
        <v/>
      </c>
      <c r="DT56" s="15">
        <f>IF(11&lt;=$G56, DN56+DR56, "")</f>
        <v/>
      </c>
      <c r="DU56" s="15">
        <f>IF(11&lt;=$G56, ($G56-11)*$N56, "")</f>
        <v/>
      </c>
      <c r="DV56" s="15">
        <f>IF(12&lt;=$G56, DQ56, "")</f>
        <v/>
      </c>
      <c r="DW56" s="15">
        <f>IF(12&lt;=$G56, ROUND(DV56*$Q56, 2), "")</f>
        <v/>
      </c>
      <c r="DX56" s="15">
        <f>IF(12&lt;=$G56, $N56, "")</f>
        <v/>
      </c>
      <c r="DY56" s="15">
        <f>IF(12&lt;=$G56, DX56-DW56, "")</f>
        <v/>
      </c>
      <c r="DZ56" s="15">
        <f>IF(12&lt;=$G56, DV56-DY56, "")</f>
        <v/>
      </c>
      <c r="EA56" s="15">
        <f>IF(12&lt;=$G56, ROUND(DS56*$Q56, 2), "")</f>
        <v/>
      </c>
      <c r="EB56" s="15">
        <f>IF(12&lt;=$G56, DS56+EA56, "")</f>
        <v/>
      </c>
      <c r="EC56" s="15">
        <f>IF(12&lt;=$G56, DW56+EA56, "")</f>
        <v/>
      </c>
      <c r="ED56" s="15">
        <f>IF(12&lt;=$G56, ($G56-12)*$N56, "")</f>
        <v/>
      </c>
      <c r="EE56" s="15">
        <f>IF(13&lt;=$G56, DZ56, "")</f>
        <v/>
      </c>
      <c r="EF56" s="15">
        <f>IF(13&lt;=$G56, ROUND(EE56*$Q56, 2), "")</f>
        <v/>
      </c>
      <c r="EG56" s="15">
        <f>IF(13&lt;=$G56, $N56, "")</f>
        <v/>
      </c>
      <c r="EH56" s="15">
        <f>IF(13&lt;=$G56, EG56-EF56, "")</f>
        <v/>
      </c>
      <c r="EI56" s="15">
        <f>IF(13&lt;=$G56, EE56-EH56, "")</f>
        <v/>
      </c>
      <c r="EJ56" s="15">
        <f>IF(13&lt;=$G56, ROUND(EB56*$Q56, 2), "")</f>
        <v/>
      </c>
      <c r="EK56" s="15">
        <f>IF(13&lt;=$G56, EB56+EJ56, "")</f>
        <v/>
      </c>
      <c r="EL56" s="15">
        <f>IF(13&lt;=$G56, EF56+EJ56, "")</f>
        <v/>
      </c>
      <c r="EM56" s="15">
        <f>IF(13&lt;=$G56, ($G56-13)*$N56, "")</f>
        <v/>
      </c>
      <c r="EN56" s="15">
        <f>IF(14&lt;=$G56, EI56, "")</f>
        <v/>
      </c>
      <c r="EO56" s="15">
        <f>IF(14&lt;=$G56, ROUND(EN56*$Q56, 2), "")</f>
        <v/>
      </c>
      <c r="EP56" s="15">
        <f>IF(14&lt;=$G56, $N56, "")</f>
        <v/>
      </c>
      <c r="EQ56" s="15">
        <f>IF(14&lt;=$G56, EP56-EO56, "")</f>
        <v/>
      </c>
      <c r="ER56" s="15">
        <f>IF(14&lt;=$G56, EN56-EQ56, "")</f>
        <v/>
      </c>
      <c r="ES56" s="15">
        <f>IF(14&lt;=$G56, ROUND(EK56*$Q56, 2), "")</f>
        <v/>
      </c>
      <c r="ET56" s="15">
        <f>IF(14&lt;=$G56, EK56+ES56, "")</f>
        <v/>
      </c>
      <c r="EU56" s="15">
        <f>IF(14&lt;=$G56, EO56+ES56, "")</f>
        <v/>
      </c>
      <c r="EV56" s="15">
        <f>IF(14&lt;=$G56, ($G56-14)*$N56, "")</f>
        <v/>
      </c>
      <c r="EW56" s="15">
        <f>IF(15&lt;=$G56, ER56, "")</f>
        <v/>
      </c>
      <c r="EX56" s="15">
        <f>IF(15&lt;=$G56, ROUND(EW56*$Q56, 2), "")</f>
        <v/>
      </c>
      <c r="EY56" s="15">
        <f>IF(15&lt;=$G56, $N56, "")</f>
        <v/>
      </c>
      <c r="EZ56" s="15">
        <f>IF(15&lt;=$G56, EY56-EX56, "")</f>
        <v/>
      </c>
      <c r="FA56" s="15">
        <f>IF(15&lt;=$G56, EW56-EZ56, "")</f>
        <v/>
      </c>
      <c r="FB56" s="15">
        <f>IF(15&lt;=$G56, ROUND(ET56*$Q56, 2), "")</f>
        <v/>
      </c>
      <c r="FC56" s="15">
        <f>IF(15&lt;=$G56, ET56+FB56, "")</f>
        <v/>
      </c>
      <c r="FD56" s="15">
        <f>IF(15&lt;=$G56, EX56+FB56, "")</f>
        <v/>
      </c>
      <c r="FE56" s="15">
        <f>IF(15&lt;=$G56, ($G56-15)*$N56, "")</f>
        <v/>
      </c>
      <c r="FF56" s="15">
        <f>IF(16&lt;=$G56, FA56, "")</f>
        <v/>
      </c>
      <c r="FG56" s="15">
        <f>IF(16&lt;=$G56, ROUND(FF56*$Q56, 2), "")</f>
        <v/>
      </c>
      <c r="FH56" s="15">
        <f>IF(16&lt;=$G56, $N56, "")</f>
        <v/>
      </c>
      <c r="FI56" s="15">
        <f>IF(16&lt;=$G56, FH56-FG56, "")</f>
        <v/>
      </c>
      <c r="FJ56" s="15">
        <f>IF(16&lt;=$G56, FF56-FI56, "")</f>
        <v/>
      </c>
      <c r="FK56" s="15">
        <f>IF(16&lt;=$G56, ROUND(FC56*$Q56, 2), "")</f>
        <v/>
      </c>
      <c r="FL56" s="15">
        <f>IF(16&lt;=$G56, FC56+FK56, "")</f>
        <v/>
      </c>
      <c r="FM56" s="15">
        <f>IF(16&lt;=$G56, FG56+FK56, "")</f>
        <v/>
      </c>
      <c r="FN56" s="15">
        <f>IF(16&lt;=$G56, ($G56-16)*$N56, "")</f>
        <v/>
      </c>
      <c r="FO56" s="15">
        <f>IF(17&lt;=$G56, FJ56, "")</f>
        <v/>
      </c>
      <c r="FP56" s="15">
        <f>IF(17&lt;=$G56, ROUND(FO56*$Q56, 2), "")</f>
        <v/>
      </c>
      <c r="FQ56" s="15">
        <f>IF(17&lt;=$G56, $N56, "")</f>
        <v/>
      </c>
      <c r="FR56" s="15">
        <f>IF(17&lt;=$G56, FQ56-FP56, "")</f>
        <v/>
      </c>
      <c r="FS56" s="15">
        <f>IF(17&lt;=$G56, FO56-FR56, "")</f>
        <v/>
      </c>
      <c r="FT56" s="15">
        <f>IF(17&lt;=$G56, ROUND(FL56*$Q56, 2), "")</f>
        <v/>
      </c>
      <c r="FU56" s="15">
        <f>IF(17&lt;=$G56, FL56+FT56, "")</f>
        <v/>
      </c>
      <c r="FV56" s="15">
        <f>IF(17&lt;=$G56, FP56+FT56, "")</f>
        <v/>
      </c>
      <c r="FW56" s="15">
        <f>IF(17&lt;=$G56, ($G56-17)*$N56, "")</f>
        <v/>
      </c>
      <c r="FX56" s="15">
        <f>IF(18&lt;=$G56, FS56, "")</f>
        <v/>
      </c>
      <c r="FY56" s="15">
        <f>IF(18&lt;=$G56, ROUND(FX56*$Q56, 2), "")</f>
        <v/>
      </c>
      <c r="FZ56" s="15">
        <f>IF(18&lt;=$G56, $N56, "")</f>
        <v/>
      </c>
      <c r="GA56" s="15">
        <f>IF(18&lt;=$G56, FZ56-FY56, "")</f>
        <v/>
      </c>
      <c r="GB56" s="15">
        <f>IF(18&lt;=$G56, FX56-GA56, "")</f>
        <v/>
      </c>
      <c r="GC56" s="15">
        <f>IF(18&lt;=$G56, ROUND(FU56*$Q56, 2), "")</f>
        <v/>
      </c>
      <c r="GD56" s="15">
        <f>IF(18&lt;=$G56, FU56+GC56, "")</f>
        <v/>
      </c>
      <c r="GE56" s="15">
        <f>IF(18&lt;=$G56, FY56+GC56, "")</f>
        <v/>
      </c>
      <c r="GF56" s="15">
        <f>IF(18&lt;=$G56, ($G56-18)*$N56, "")</f>
        <v/>
      </c>
      <c r="GG56" s="15">
        <f>IF(19&lt;=$G56, GB56, "")</f>
        <v/>
      </c>
      <c r="GH56" s="15">
        <f>IF(19&lt;=$G56, ROUND(GG56*$Q56, 2), "")</f>
        <v/>
      </c>
      <c r="GI56" s="15">
        <f>IF(19&lt;=$G56, $N56, "")</f>
        <v/>
      </c>
      <c r="GJ56" s="15">
        <f>IF(19&lt;=$G56, GI56-GH56, "")</f>
        <v/>
      </c>
      <c r="GK56" s="15">
        <f>IF(19&lt;=$G56, GG56-GJ56, "")</f>
        <v/>
      </c>
      <c r="GL56" s="15">
        <f>IF(19&lt;=$G56, ROUND(GD56*$Q56, 2), "")</f>
        <v/>
      </c>
      <c r="GM56" s="15">
        <f>IF(19&lt;=$G56, GD56+GL56, "")</f>
        <v/>
      </c>
      <c r="GN56" s="15">
        <f>IF(19&lt;=$G56, GH56+GL56, "")</f>
        <v/>
      </c>
      <c r="GO56" s="15">
        <f>IF(19&lt;=$G56, ($G56-19)*$N56, "")</f>
        <v/>
      </c>
      <c r="GP56" s="15">
        <f>IF(20&lt;=$G56, GK56, "")</f>
        <v/>
      </c>
      <c r="GQ56" s="15">
        <f>IF(20&lt;=$G56, ROUND(GP56*$Q56, 2), "")</f>
        <v/>
      </c>
      <c r="GR56" s="15">
        <f>IF(20&lt;=$G56, $N56, "")</f>
        <v/>
      </c>
      <c r="GS56" s="15">
        <f>IF(20&lt;=$G56, GR56-GQ56, "")</f>
        <v/>
      </c>
      <c r="GT56" s="15">
        <f>IF(20&lt;=$G56, GP56-GS56, "")</f>
        <v/>
      </c>
      <c r="GU56" s="15">
        <f>IF(20&lt;=$G56, ROUND(GM56*$Q56, 2), "")</f>
        <v/>
      </c>
      <c r="GV56" s="15">
        <f>IF(20&lt;=$G56, GM56+GU56, "")</f>
        <v/>
      </c>
      <c r="GW56" s="15">
        <f>IF(20&lt;=$G56, GQ56+GU56, "")</f>
        <v/>
      </c>
      <c r="GX56" s="15">
        <f>IF(20&lt;=$G56, ($G56-20)*$N56, "")</f>
        <v/>
      </c>
      <c r="GY56" s="15">
        <f>IF(21&lt;=$G56, GT56, "")</f>
        <v/>
      </c>
      <c r="GZ56" s="15">
        <f>IF(21&lt;=$G56, ROUND(GY56*$Q56, 2), "")</f>
        <v/>
      </c>
      <c r="HA56" s="15">
        <f>IF(21&lt;=$G56, $N56, "")</f>
        <v/>
      </c>
      <c r="HB56" s="15">
        <f>IF(21&lt;=$G56, HA56-GZ56, "")</f>
        <v/>
      </c>
      <c r="HC56" s="15">
        <f>IF(21&lt;=$G56, GY56-HB56, "")</f>
        <v/>
      </c>
      <c r="HD56" s="15">
        <f>IF(21&lt;=$G56, ROUND(GV56*$Q56, 2), "")</f>
        <v/>
      </c>
      <c r="HE56" s="15">
        <f>IF(21&lt;=$G56, GV56+HD56, "")</f>
        <v/>
      </c>
      <c r="HF56" s="15">
        <f>IF(21&lt;=$G56, GZ56+HD56, "")</f>
        <v/>
      </c>
      <c r="HG56" s="15">
        <f>IF(21&lt;=$G56, ($G56-21)*$N56, "")</f>
        <v/>
      </c>
      <c r="HH56" s="15">
        <f>IF(22&lt;=$G56, HC56, "")</f>
        <v/>
      </c>
      <c r="HI56" s="15">
        <f>IF(22&lt;=$G56, ROUND(HH56*$Q56, 2), "")</f>
        <v/>
      </c>
      <c r="HJ56" s="15">
        <f>IF(22&lt;=$G56, $N56, "")</f>
        <v/>
      </c>
      <c r="HK56" s="15">
        <f>IF(22&lt;=$G56, HJ56-HI56, "")</f>
        <v/>
      </c>
      <c r="HL56" s="15">
        <f>IF(22&lt;=$G56, HH56-HK56, "")</f>
        <v/>
      </c>
      <c r="HM56" s="15">
        <f>IF(22&lt;=$G56, ROUND(HE56*$Q56, 2), "")</f>
        <v/>
      </c>
      <c r="HN56" s="15">
        <f>IF(22&lt;=$G56, HE56+HM56, "")</f>
        <v/>
      </c>
      <c r="HO56" s="15">
        <f>IF(22&lt;=$G56, HI56+HM56, "")</f>
        <v/>
      </c>
      <c r="HP56" s="15">
        <f>IF(22&lt;=$G56, ($G56-22)*$N56, "")</f>
        <v/>
      </c>
      <c r="HQ56" s="15">
        <f>IF(23&lt;=$G56, HL56, "")</f>
        <v/>
      </c>
      <c r="HR56" s="15">
        <f>IF(23&lt;=$G56, ROUND(HQ56*$Q56, 2), "")</f>
        <v/>
      </c>
      <c r="HS56" s="15">
        <f>IF(23&lt;=$G56, $N56, "")</f>
        <v/>
      </c>
      <c r="HT56" s="15">
        <f>IF(23&lt;=$G56, HS56-HR56, "")</f>
        <v/>
      </c>
      <c r="HU56" s="15">
        <f>IF(23&lt;=$G56, HQ56-HT56, "")</f>
        <v/>
      </c>
      <c r="HV56" s="15">
        <f>IF(23&lt;=$G56, ROUND(HN56*$Q56, 2), "")</f>
        <v/>
      </c>
      <c r="HW56" s="15">
        <f>IF(23&lt;=$G56, HN56+HV56, "")</f>
        <v/>
      </c>
      <c r="HX56" s="15">
        <f>IF(23&lt;=$G56, HR56+HV56, "")</f>
        <v/>
      </c>
      <c r="HY56" s="15">
        <f>IF(23&lt;=$G56, ($G56-23)*$N56, "")</f>
        <v/>
      </c>
      <c r="HZ56" s="15">
        <f>IF(24&lt;=$G56, HU56, "")</f>
        <v/>
      </c>
      <c r="IA56" s="15">
        <f>IF(24&lt;=$G56, ROUND(HZ56*$Q56, 2), "")</f>
        <v/>
      </c>
      <c r="IB56" s="15">
        <f>IF(24&lt;=$G56, $N56, "")</f>
        <v/>
      </c>
      <c r="IC56" s="15">
        <f>IF(24&lt;=$G56, IB56-IA56, "")</f>
        <v/>
      </c>
      <c r="ID56" s="15">
        <f>IF(24&lt;=$G56, HZ56-IC56, "")</f>
        <v/>
      </c>
      <c r="IE56" s="15">
        <f>IF(24&lt;=$G56, ROUND(HW56*$Q56, 2), "")</f>
        <v/>
      </c>
      <c r="IF56" s="15">
        <f>IF(24&lt;=$G56, HW56+IE56, "")</f>
        <v/>
      </c>
      <c r="IG56" s="15">
        <f>IF(24&lt;=$G56, IA56+IE56, "")</f>
        <v/>
      </c>
      <c r="IH56" s="15">
        <f>IF(24&lt;=$G56, ($G56-24)*$N56, "")</f>
        <v/>
      </c>
      <c r="II56" s="15">
        <f>IF(25&lt;=$G56, ID56, "")</f>
        <v/>
      </c>
      <c r="IJ56" s="15">
        <f>IF(25&lt;=$G56, ROUND(II56*$Q56, 2), "")</f>
        <v/>
      </c>
      <c r="IK56" s="15">
        <f>IF(25&lt;=$G56, $N56, "")</f>
        <v/>
      </c>
      <c r="IL56" s="15">
        <f>IF(25&lt;=$G56, IK56-IJ56, "")</f>
        <v/>
      </c>
      <c r="IM56" s="15">
        <f>IF(25&lt;=$G56, II56-IL56, "")</f>
        <v/>
      </c>
      <c r="IN56" s="15">
        <f>IF(25&lt;=$G56, ROUND(IF56*$Q56, 2), "")</f>
        <v/>
      </c>
      <c r="IO56" s="15">
        <f>IF(25&lt;=$G56, IF56+IN56, "")</f>
        <v/>
      </c>
      <c r="IP56" s="15">
        <f>IF(25&lt;=$G56, IJ56+IN56, "")</f>
        <v/>
      </c>
      <c r="IQ56" s="15">
        <f>IF(25&lt;=$G56, ($G56-25)*$N56, "")</f>
        <v/>
      </c>
      <c r="IR56" s="15">
        <f>IF(26&lt;=$G56, IM56, "")</f>
        <v/>
      </c>
      <c r="IS56" s="15">
        <f>IF(26&lt;=$G56, ROUND(IR56*$Q56, 2), "")</f>
        <v/>
      </c>
      <c r="IT56" s="15">
        <f>IF(26&lt;=$G56, $N56, "")</f>
        <v/>
      </c>
      <c r="IU56" s="15">
        <f>IF(26&lt;=$G56, IT56-IS56, "")</f>
        <v/>
      </c>
      <c r="IV56" s="15">
        <f>IF(26&lt;=$G56, IR56-IU56, "")</f>
        <v/>
      </c>
      <c r="IW56" s="15">
        <f>IF(26&lt;=$G56, ROUND(IO56*$Q56, 2), "")</f>
        <v/>
      </c>
      <c r="IX56" s="15">
        <f>IF(26&lt;=$G56, IO56+IW56, "")</f>
        <v/>
      </c>
      <c r="IY56" s="15">
        <f>IF(26&lt;=$G56, IS56+IW56, "")</f>
        <v/>
      </c>
      <c r="IZ56" s="15">
        <f>IF(26&lt;=$G56, ($G56-26)*$N56, "")</f>
        <v/>
      </c>
      <c r="JA56" s="15">
        <f>IF(27&lt;=$G56, IV56, "")</f>
        <v/>
      </c>
      <c r="JB56" s="15">
        <f>IF(27&lt;=$G56, ROUND(JA56*$Q56, 2), "")</f>
        <v/>
      </c>
      <c r="JC56" s="15">
        <f>IF(27&lt;=$G56, $N56, "")</f>
        <v/>
      </c>
      <c r="JD56" s="15">
        <f>IF(27&lt;=$G56, JC56-JB56, "")</f>
        <v/>
      </c>
      <c r="JE56" s="15">
        <f>IF(27&lt;=$G56, JA56-JD56, "")</f>
        <v/>
      </c>
      <c r="JF56" s="15">
        <f>IF(27&lt;=$G56, ROUND(IX56*$Q56, 2), "")</f>
        <v/>
      </c>
      <c r="JG56" s="15">
        <f>IF(27&lt;=$G56, IX56+JF56, "")</f>
        <v/>
      </c>
      <c r="JH56" s="15">
        <f>IF(27&lt;=$G56, JB56+JF56, "")</f>
        <v/>
      </c>
      <c r="JI56" s="15">
        <f>IF(27&lt;=$G56, ($G56-27)*$N56, "")</f>
        <v/>
      </c>
      <c r="JJ56" s="15">
        <f>IF(28&lt;=$G56, JE56, "")</f>
        <v/>
      </c>
      <c r="JK56" s="15">
        <f>IF(28&lt;=$G56, ROUND(JJ56*$Q56, 2), "")</f>
        <v/>
      </c>
      <c r="JL56" s="15">
        <f>IF(28&lt;=$G56, $N56, "")</f>
        <v/>
      </c>
      <c r="JM56" s="15">
        <f>IF(28&lt;=$G56, JL56-JK56, "")</f>
        <v/>
      </c>
      <c r="JN56" s="15">
        <f>IF(28&lt;=$G56, JJ56-JM56, "")</f>
        <v/>
      </c>
      <c r="JO56" s="15">
        <f>IF(28&lt;=$G56, ROUND(JG56*$Q56, 2), "")</f>
        <v/>
      </c>
      <c r="JP56" s="15">
        <f>IF(28&lt;=$G56, JG56+JO56, "")</f>
        <v/>
      </c>
      <c r="JQ56" s="15">
        <f>IF(28&lt;=$G56, JK56+JO56, "")</f>
        <v/>
      </c>
      <c r="JR56" s="15">
        <f>IF(28&lt;=$G56, ($G56-28)*$N56, "")</f>
        <v/>
      </c>
      <c r="JS56" s="15">
        <f>IF(29&lt;=$G56, JN56, "")</f>
        <v/>
      </c>
      <c r="JT56" s="15">
        <f>IF(29&lt;=$G56, ROUND(JS56*$Q56, 2), "")</f>
        <v/>
      </c>
      <c r="JU56" s="15">
        <f>IF(29&lt;=$G56, $N56, "")</f>
        <v/>
      </c>
      <c r="JV56" s="15">
        <f>IF(29&lt;=$G56, JU56-JT56, "")</f>
        <v/>
      </c>
      <c r="JW56" s="15">
        <f>IF(29&lt;=$G56, JS56-JV56, "")</f>
        <v/>
      </c>
      <c r="JX56" s="15">
        <f>IF(29&lt;=$G56, ROUND(JP56*$Q56, 2), "")</f>
        <v/>
      </c>
      <c r="JY56" s="15">
        <f>IF(29&lt;=$G56, JP56+JX56, "")</f>
        <v/>
      </c>
      <c r="JZ56" s="15">
        <f>IF(29&lt;=$G56, JT56+JX56, "")</f>
        <v/>
      </c>
      <c r="KA56" s="15">
        <f>IF(29&lt;=$G56, ($G56-29)*$N56, "")</f>
        <v/>
      </c>
      <c r="KB56" s="15">
        <f>IF(30&lt;=$G56, JW56, "")</f>
        <v/>
      </c>
      <c r="KC56" s="15">
        <f>IF(30&lt;=$G56, ROUND(KB56*$Q56, 2), "")</f>
        <v/>
      </c>
      <c r="KD56" s="15">
        <f>IF(30&lt;=$G56, $N56, "")</f>
        <v/>
      </c>
      <c r="KE56" s="15">
        <f>IF(30&lt;=$G56, KD56-KC56, "")</f>
        <v/>
      </c>
      <c r="KF56" s="15">
        <f>IF(30&lt;=$G56, KB56-KE56, "")</f>
        <v/>
      </c>
      <c r="KG56" s="15">
        <f>IF(30&lt;=$G56, ROUND(JY56*$Q56, 2), "")</f>
        <v/>
      </c>
      <c r="KH56" s="15">
        <f>IF(30&lt;=$G56, JY56+KG56, "")</f>
        <v/>
      </c>
      <c r="KI56" s="15">
        <f>IF(30&lt;=$G56, KC56+KG56, "")</f>
        <v/>
      </c>
      <c r="KJ56" s="15">
        <f>IF(30&lt;=$G56, ($G56-30)*$N56, "")</f>
        <v/>
      </c>
      <c r="KK56" s="15">
        <f>IF(31&lt;=$G56, KF56, "")</f>
        <v/>
      </c>
      <c r="KL56" s="15">
        <f>IF(31&lt;=$G56, ROUND(KK56*$Q56, 2), "")</f>
        <v/>
      </c>
      <c r="KM56" s="15">
        <f>IF(31&lt;=$G56, $N56, "")</f>
        <v/>
      </c>
      <c r="KN56" s="15">
        <f>IF(31&lt;=$G56, KM56-KL56, "")</f>
        <v/>
      </c>
      <c r="KO56" s="15">
        <f>IF(31&lt;=$G56, KK56-KN56, "")</f>
        <v/>
      </c>
      <c r="KP56" s="15">
        <f>IF(31&lt;=$G56, ROUND(KH56*$Q56, 2), "")</f>
        <v/>
      </c>
      <c r="KQ56" s="15">
        <f>IF(31&lt;=$G56, KH56+KP56, "")</f>
        <v/>
      </c>
      <c r="KR56" s="15">
        <f>IF(31&lt;=$G56, KL56+KP56, "")</f>
        <v/>
      </c>
      <c r="KS56" s="15">
        <f>IF(31&lt;=$G56, ($G56-31)*$N56, "")</f>
        <v/>
      </c>
      <c r="KT56" s="15">
        <f>IF(32&lt;=$G56, KO56, "")</f>
        <v/>
      </c>
      <c r="KU56" s="15">
        <f>IF(32&lt;=$G56, ROUND(KT56*$Q56, 2), "")</f>
        <v/>
      </c>
      <c r="KV56" s="15">
        <f>IF(32&lt;=$G56, $N56, "")</f>
        <v/>
      </c>
      <c r="KW56" s="15">
        <f>IF(32&lt;=$G56, KV56-KU56, "")</f>
        <v/>
      </c>
      <c r="KX56" s="15">
        <f>IF(32&lt;=$G56, KT56-KW56, "")</f>
        <v/>
      </c>
      <c r="KY56" s="15">
        <f>IF(32&lt;=$G56, ROUND(KQ56*$Q56, 2), "")</f>
        <v/>
      </c>
      <c r="KZ56" s="15">
        <f>IF(32&lt;=$G56, KQ56+KY56, "")</f>
        <v/>
      </c>
      <c r="LA56" s="15">
        <f>IF(32&lt;=$G56, KU56+KY56, "")</f>
        <v/>
      </c>
      <c r="LB56" s="15">
        <f>IF(32&lt;=$G56, ($G56-32)*$N56, "")</f>
        <v/>
      </c>
      <c r="LC56" s="15">
        <f>IF(33&lt;=$G56, KX56, "")</f>
        <v/>
      </c>
      <c r="LD56" s="15">
        <f>IF(33&lt;=$G56, ROUND(LC56*$Q56, 2), "")</f>
        <v/>
      </c>
      <c r="LE56" s="15">
        <f>IF(33&lt;=$G56, $N56, "")</f>
        <v/>
      </c>
      <c r="LF56" s="15">
        <f>IF(33&lt;=$G56, LE56-LD56, "")</f>
        <v/>
      </c>
      <c r="LG56" s="15">
        <f>IF(33&lt;=$G56, LC56-LF56, "")</f>
        <v/>
      </c>
      <c r="LH56" s="15">
        <f>IF(33&lt;=$G56, ROUND(KZ56*$Q56, 2), "")</f>
        <v/>
      </c>
      <c r="LI56" s="15">
        <f>IF(33&lt;=$G56, KZ56+LH56, "")</f>
        <v/>
      </c>
      <c r="LJ56" s="15">
        <f>IF(33&lt;=$G56, LD56+LH56, "")</f>
        <v/>
      </c>
      <c r="LK56" s="15">
        <f>IF(33&lt;=$G56, ($G56-33)*$N56, "")</f>
        <v/>
      </c>
      <c r="LL56" s="15">
        <f>IF(34&lt;=$G56, LG56, "")</f>
        <v/>
      </c>
      <c r="LM56" s="15">
        <f>IF(34&lt;=$G56, ROUND(LL56*$Q56, 2), "")</f>
        <v/>
      </c>
      <c r="LN56" s="15">
        <f>IF(34&lt;=$G56, $N56, "")</f>
        <v/>
      </c>
      <c r="LO56" s="15">
        <f>IF(34&lt;=$G56, LN56-LM56, "")</f>
        <v/>
      </c>
      <c r="LP56" s="15">
        <f>IF(34&lt;=$G56, LL56-LO56, "")</f>
        <v/>
      </c>
      <c r="LQ56" s="15">
        <f>IF(34&lt;=$G56, ROUND(LI56*$Q56, 2), "")</f>
        <v/>
      </c>
      <c r="LR56" s="15">
        <f>IF(34&lt;=$G56, LI56+LQ56, "")</f>
        <v/>
      </c>
      <c r="LS56" s="15">
        <f>IF(34&lt;=$G56, LM56+LQ56, "")</f>
        <v/>
      </c>
      <c r="LT56" s="15">
        <f>IF(34&lt;=$G56, ($G56-34)*$N56, "")</f>
        <v/>
      </c>
      <c r="LU56" s="15">
        <f>IF(35&lt;=$G56, LP56, "")</f>
        <v/>
      </c>
      <c r="LV56" s="15">
        <f>IF(35&lt;=$G56, ROUND(LU56*$Q56, 2), "")</f>
        <v/>
      </c>
      <c r="LW56" s="15">
        <f>IF(35&lt;=$G56, $N56, "")</f>
        <v/>
      </c>
      <c r="LX56" s="15">
        <f>IF(35&lt;=$G56, LW56-LV56, "")</f>
        <v/>
      </c>
      <c r="LY56" s="15">
        <f>IF(35&lt;=$G56, LU56-LX56, "")</f>
        <v/>
      </c>
      <c r="LZ56" s="15">
        <f>IF(35&lt;=$G56, ROUND(LR56*$Q56, 2), "")</f>
        <v/>
      </c>
      <c r="MA56" s="15">
        <f>IF(35&lt;=$G56, LR56+LZ56, "")</f>
        <v/>
      </c>
      <c r="MB56" s="15">
        <f>IF(35&lt;=$G56, LV56+LZ56, "")</f>
        <v/>
      </c>
      <c r="MC56" s="15">
        <f>IF(35&lt;=$G56, ($G56-35)*$N56, "")</f>
        <v/>
      </c>
      <c r="MD56" s="15">
        <f>IF(36&lt;=$G56, LY56, "")</f>
        <v/>
      </c>
      <c r="ME56" s="15">
        <f>IF(36&lt;=$G56, ROUND(MD56*$Q56, 2), "")</f>
        <v/>
      </c>
      <c r="MF56" s="15">
        <f>IF(36&lt;=$G56, $N56, "")</f>
        <v/>
      </c>
      <c r="MG56" s="15">
        <f>IF(36&lt;=$G56, MF56-ME56, "")</f>
        <v/>
      </c>
      <c r="MH56" s="15">
        <f>IF(36&lt;=$G56, MD56-MG56, "")</f>
        <v/>
      </c>
      <c r="MI56" s="15">
        <f>IF(36&lt;=$G56, ROUND(MA56*$Q56, 2), "")</f>
        <v/>
      </c>
      <c r="MJ56" s="15">
        <f>IF(36&lt;=$G56, MA56+MI56, "")</f>
        <v/>
      </c>
      <c r="MK56" s="15">
        <f>IF(36&lt;=$G56, ME56+MI56, "")</f>
        <v/>
      </c>
      <c r="ML56" s="15">
        <f>IF(36&lt;=$G56, ($G56-36)*$N56, "")</f>
        <v/>
      </c>
      <c r="MM56" s="15">
        <f>IF(37&lt;=$G56, MH56, "")</f>
        <v/>
      </c>
      <c r="MN56" s="15">
        <f>IF(37&lt;=$G56, ROUND(MM56*$Q56, 2), "")</f>
        <v/>
      </c>
      <c r="MO56" s="15">
        <f>IF(37&lt;=$G56, $N56, "")</f>
        <v/>
      </c>
      <c r="MP56" s="15">
        <f>IF(37&lt;=$G56, MO56-MN56, "")</f>
        <v/>
      </c>
      <c r="MQ56" s="15">
        <f>IF(37&lt;=$G56, MM56-MP56, "")</f>
        <v/>
      </c>
      <c r="MR56" s="15">
        <f>IF(37&lt;=$G56, ROUND(MJ56*$Q56, 2), "")</f>
        <v/>
      </c>
      <c r="MS56" s="15">
        <f>IF(37&lt;=$G56, MJ56+MR56, "")</f>
        <v/>
      </c>
      <c r="MT56" s="15">
        <f>IF(37&lt;=$G56, MN56+MR56, "")</f>
        <v/>
      </c>
      <c r="MU56" s="15">
        <f>IF(37&lt;=$G56, ($G56-37)*$N56, "")</f>
        <v/>
      </c>
      <c r="MV56" s="15">
        <f>IF(38&lt;=$G56, MQ56, "")</f>
        <v/>
      </c>
      <c r="MW56" s="15">
        <f>IF(38&lt;=$G56, ROUND(MV56*$Q56, 2), "")</f>
        <v/>
      </c>
      <c r="MX56" s="15">
        <f>IF(38&lt;=$G56, $N56, "")</f>
        <v/>
      </c>
      <c r="MY56" s="15">
        <f>IF(38&lt;=$G56, MX56-MW56, "")</f>
        <v/>
      </c>
      <c r="MZ56" s="15">
        <f>IF(38&lt;=$G56, MV56-MY56, "")</f>
        <v/>
      </c>
      <c r="NA56" s="15">
        <f>IF(38&lt;=$G56, ROUND(MS56*$Q56, 2), "")</f>
        <v/>
      </c>
      <c r="NB56" s="15">
        <f>IF(38&lt;=$G56, MS56+NA56, "")</f>
        <v/>
      </c>
      <c r="NC56" s="15">
        <f>IF(38&lt;=$G56, MW56+NA56, "")</f>
        <v/>
      </c>
      <c r="ND56" s="15">
        <f>IF(38&lt;=$G56, ($G56-38)*$N56, "")</f>
        <v/>
      </c>
      <c r="NE56" s="15">
        <f>IF(39&lt;=$G56, MZ56, "")</f>
        <v/>
      </c>
      <c r="NF56" s="15">
        <f>IF(39&lt;=$G56, ROUND(NE56*$Q56, 2), "")</f>
        <v/>
      </c>
      <c r="NG56" s="15">
        <f>IF(39&lt;=$G56, $N56, "")</f>
        <v/>
      </c>
      <c r="NH56" s="15">
        <f>IF(39&lt;=$G56, NG56-NF56, "")</f>
        <v/>
      </c>
      <c r="NI56" s="15">
        <f>IF(39&lt;=$G56, NE56-NH56, "")</f>
        <v/>
      </c>
      <c r="NJ56" s="15">
        <f>IF(39&lt;=$G56, ROUND(NB56*$Q56, 2), "")</f>
        <v/>
      </c>
      <c r="NK56" s="15">
        <f>IF(39&lt;=$G56, NB56+NJ56, "")</f>
        <v/>
      </c>
      <c r="NL56" s="15">
        <f>IF(39&lt;=$G56, NF56+NJ56, "")</f>
        <v/>
      </c>
      <c r="NM56" s="15">
        <f>IF(39&lt;=$G56, ($G56-39)*$N56, "")</f>
        <v/>
      </c>
      <c r="NN56" s="15">
        <f>IF(40&lt;=$G56, NI56, "")</f>
        <v/>
      </c>
      <c r="NO56" s="15">
        <f>IF(40&lt;=$G56, ROUND(NN56*$Q56, 2), "")</f>
        <v/>
      </c>
      <c r="NP56" s="15">
        <f>IF(40&lt;=$G56, $N56, "")</f>
        <v/>
      </c>
      <c r="NQ56" s="15">
        <f>IF(40&lt;=$G56, NP56-NO56, "")</f>
        <v/>
      </c>
      <c r="NR56" s="15">
        <f>IF(40&lt;=$G56, NN56-NQ56, "")</f>
        <v/>
      </c>
      <c r="NS56" s="15">
        <f>IF(40&lt;=$G56, ROUND(NK56*$Q56, 2), "")</f>
        <v/>
      </c>
      <c r="NT56" s="15">
        <f>IF(40&lt;=$G56, NK56+NS56, "")</f>
        <v/>
      </c>
      <c r="NU56" s="15">
        <f>IF(40&lt;=$G56, NO56+NS56, "")</f>
        <v/>
      </c>
      <c r="NV56" s="15">
        <f>IF(40&lt;=$G56, ($G56-40)*$N56, "")</f>
        <v/>
      </c>
      <c r="NW56" s="15">
        <f>IF(41&lt;=$G56, NR56, "")</f>
        <v/>
      </c>
      <c r="NX56" s="15">
        <f>IF(41&lt;=$G56, ROUND(NW56*$Q56, 2), "")</f>
        <v/>
      </c>
      <c r="NY56" s="15">
        <f>IF(41&lt;=$G56, $N56, "")</f>
        <v/>
      </c>
      <c r="NZ56" s="15">
        <f>IF(41&lt;=$G56, NY56-NX56, "")</f>
        <v/>
      </c>
      <c r="OA56" s="15">
        <f>IF(41&lt;=$G56, NW56-NZ56, "")</f>
        <v/>
      </c>
      <c r="OB56" s="15">
        <f>IF(41&lt;=$G56, ROUND(NT56*$Q56, 2), "")</f>
        <v/>
      </c>
      <c r="OC56" s="15">
        <f>IF(41&lt;=$G56, NT56+OB56, "")</f>
        <v/>
      </c>
      <c r="OD56" s="15">
        <f>IF(41&lt;=$G56, NX56+OB56, "")</f>
        <v/>
      </c>
      <c r="OE56" s="15">
        <f>IF(41&lt;=$G56, ($G56-41)*$N56, "")</f>
        <v/>
      </c>
      <c r="OF56" s="15">
        <f>IF(42&lt;=$G56, OA56, "")</f>
        <v/>
      </c>
      <c r="OG56" s="15">
        <f>IF(42&lt;=$G56, ROUND(OF56*$Q56, 2), "")</f>
        <v/>
      </c>
      <c r="OH56" s="15">
        <f>IF(42&lt;=$G56, $N56, "")</f>
        <v/>
      </c>
      <c r="OI56" s="15">
        <f>IF(42&lt;=$G56, OH56-OG56, "")</f>
        <v/>
      </c>
      <c r="OJ56" s="15">
        <f>IF(42&lt;=$G56, OF56-OI56, "")</f>
        <v/>
      </c>
      <c r="OK56" s="15">
        <f>IF(42&lt;=$G56, ROUND(OC56*$Q56, 2), "")</f>
        <v/>
      </c>
      <c r="OL56" s="15">
        <f>IF(42&lt;=$G56, OC56+OK56, "")</f>
        <v/>
      </c>
      <c r="OM56" s="15">
        <f>IF(42&lt;=$G56, OG56+OK56, "")</f>
        <v/>
      </c>
      <c r="ON56" s="15">
        <f>IF(42&lt;=$G56, ($G56-42)*$N56, "")</f>
        <v/>
      </c>
      <c r="OO56" s="15">
        <f>IF(43&lt;=$G56, OJ56, "")</f>
        <v/>
      </c>
      <c r="OP56" s="15">
        <f>IF(43&lt;=$G56, ROUND(OO56*$Q56, 2), "")</f>
        <v/>
      </c>
      <c r="OQ56" s="15">
        <f>IF(43&lt;=$G56, $N56, "")</f>
        <v/>
      </c>
      <c r="OR56" s="15">
        <f>IF(43&lt;=$G56, OQ56-OP56, "")</f>
        <v/>
      </c>
      <c r="OS56" s="15">
        <f>IF(43&lt;=$G56, OO56-OR56, "")</f>
        <v/>
      </c>
      <c r="OT56" s="15">
        <f>IF(43&lt;=$G56, ROUND(OL56*$Q56, 2), "")</f>
        <v/>
      </c>
      <c r="OU56" s="15">
        <f>IF(43&lt;=$G56, OL56+OT56, "")</f>
        <v/>
      </c>
      <c r="OV56" s="15">
        <f>IF(43&lt;=$G56, OP56+OT56, "")</f>
        <v/>
      </c>
      <c r="OW56" s="15">
        <f>IF(43&lt;=$G56, ($G56-43)*$N56, "")</f>
        <v/>
      </c>
      <c r="OX56" s="15">
        <f>IF(44&lt;=$G56, OS56, "")</f>
        <v/>
      </c>
      <c r="OY56" s="15">
        <f>IF(44&lt;=$G56, ROUND(OX56*$Q56, 2), "")</f>
        <v/>
      </c>
      <c r="OZ56" s="15">
        <f>IF(44&lt;=$G56, $N56, "")</f>
        <v/>
      </c>
      <c r="PA56" s="15">
        <f>IF(44&lt;=$G56, OZ56-OY56, "")</f>
        <v/>
      </c>
      <c r="PB56" s="15">
        <f>IF(44&lt;=$G56, OX56-PA56, "")</f>
        <v/>
      </c>
      <c r="PC56" s="15">
        <f>IF(44&lt;=$G56, ROUND(OU56*$Q56, 2), "")</f>
        <v/>
      </c>
      <c r="PD56" s="15">
        <f>IF(44&lt;=$G56, OU56+PC56, "")</f>
        <v/>
      </c>
      <c r="PE56" s="15">
        <f>IF(44&lt;=$G56, OY56+PC56, "")</f>
        <v/>
      </c>
      <c r="PF56" s="15">
        <f>IF(44&lt;=$G56, ($G56-44)*$N56, "")</f>
        <v/>
      </c>
      <c r="PG56" s="15">
        <f>IF(45&lt;=$G56, PB56, "")</f>
        <v/>
      </c>
      <c r="PH56" s="15">
        <f>IF(45&lt;=$G56, ROUND(PG56*$Q56, 2), "")</f>
        <v/>
      </c>
      <c r="PI56" s="15">
        <f>IF(45&lt;=$G56, $N56, "")</f>
        <v/>
      </c>
      <c r="PJ56" s="15">
        <f>IF(45&lt;=$G56, PI56-PH56, "")</f>
        <v/>
      </c>
      <c r="PK56" s="15">
        <f>IF(45&lt;=$G56, PG56-PJ56, "")</f>
        <v/>
      </c>
      <c r="PL56" s="15">
        <f>IF(45&lt;=$G56, ROUND(PD56*$Q56, 2), "")</f>
        <v/>
      </c>
      <c r="PM56" s="15">
        <f>IF(45&lt;=$G56, PD56+PL56, "")</f>
        <v/>
      </c>
      <c r="PN56" s="15">
        <f>IF(45&lt;=$G56, PH56+PL56, "")</f>
        <v/>
      </c>
      <c r="PO56" s="15">
        <f>IF(45&lt;=$G56, ($G56-45)*$N56, "")</f>
        <v/>
      </c>
      <c r="PP56" s="15">
        <f>IF(46&lt;=$G56, PK56, "")</f>
        <v/>
      </c>
      <c r="PQ56" s="15">
        <f>IF(46&lt;=$G56, ROUND(PP56*$Q56, 2), "")</f>
        <v/>
      </c>
      <c r="PR56" s="15">
        <f>IF(46&lt;=$G56, $N56, "")</f>
        <v/>
      </c>
      <c r="PS56" s="15">
        <f>IF(46&lt;=$G56, PR56-PQ56, "")</f>
        <v/>
      </c>
      <c r="PT56" s="15">
        <f>IF(46&lt;=$G56, PP56-PS56, "")</f>
        <v/>
      </c>
      <c r="PU56" s="15">
        <f>IF(46&lt;=$G56, ROUND(PM56*$Q56, 2), "")</f>
        <v/>
      </c>
      <c r="PV56" s="15">
        <f>IF(46&lt;=$G56, PM56+PU56, "")</f>
        <v/>
      </c>
      <c r="PW56" s="15">
        <f>IF(46&lt;=$G56, PQ56+PU56, "")</f>
        <v/>
      </c>
      <c r="PX56" s="15">
        <f>IF(46&lt;=$G56, ($G56-46)*$N56, "")</f>
        <v/>
      </c>
      <c r="PY56" s="15">
        <f>IF(47&lt;=$G56, PT56, "")</f>
        <v/>
      </c>
      <c r="PZ56" s="15">
        <f>IF(47&lt;=$G56, ROUND(PY56*$Q56, 2), "")</f>
        <v/>
      </c>
      <c r="QA56" s="15">
        <f>IF(47&lt;=$G56, $N56, "")</f>
        <v/>
      </c>
      <c r="QB56" s="15">
        <f>IF(47&lt;=$G56, QA56-PZ56, "")</f>
        <v/>
      </c>
      <c r="QC56" s="15">
        <f>IF(47&lt;=$G56, PY56-QB56, "")</f>
        <v/>
      </c>
      <c r="QD56" s="15">
        <f>IF(47&lt;=$G56, ROUND(PV56*$Q56, 2), "")</f>
        <v/>
      </c>
      <c r="QE56" s="15">
        <f>IF(47&lt;=$G56, PV56+QD56, "")</f>
        <v/>
      </c>
      <c r="QF56" s="15">
        <f>IF(47&lt;=$G56, PZ56+QD56, "")</f>
        <v/>
      </c>
      <c r="QG56" s="15">
        <f>IF(47&lt;=$G56, ($G56-47)*$N56, "")</f>
        <v/>
      </c>
      <c r="QH56" s="15">
        <f>IF(48&lt;=$G56, QC56, "")</f>
        <v/>
      </c>
      <c r="QI56" s="15">
        <f>IF(48&lt;=$G56, ROUND(QH56*$Q56, 2), "")</f>
        <v/>
      </c>
      <c r="QJ56" s="15">
        <f>IF(48&lt;=$G56, $N56, "")</f>
        <v/>
      </c>
      <c r="QK56" s="15">
        <f>IF(48&lt;=$G56, QJ56-QI56, "")</f>
        <v/>
      </c>
      <c r="QL56" s="15">
        <f>IF(48&lt;=$G56, QH56-QK56, "")</f>
        <v/>
      </c>
      <c r="QM56" s="15">
        <f>IF(48&lt;=$G56, ROUND(QE56*$Q56, 2), "")</f>
        <v/>
      </c>
      <c r="QN56" s="15">
        <f>IF(48&lt;=$G56, QE56+QM56, "")</f>
        <v/>
      </c>
      <c r="QO56" s="15">
        <f>IF(48&lt;=$G56, QI56+QM56, "")</f>
        <v/>
      </c>
      <c r="QP56" s="15">
        <f>IF(48&lt;=$G56, ($G56-48)*$N56, "")</f>
        <v/>
      </c>
    </row>
    <row r="57">
      <c r="A57" s="6" t="inlineStr">
        <is>
          <t>0596-0004</t>
        </is>
      </c>
      <c r="B57" s="7" t="inlineStr">
        <is>
          <t>Gruas Industriales Lb</t>
        </is>
      </c>
      <c r="C57" s="7" t="inlineStr">
        <is>
          <t>Ram 1500 TRX</t>
        </is>
      </c>
      <c r="D57" s="6" t="inlineStr">
        <is>
          <t>ACTIVO</t>
        </is>
      </c>
      <c r="E57" s="6" t="inlineStr">
        <is>
          <t>2024-03-22</t>
        </is>
      </c>
      <c r="F57" s="6" t="inlineStr">
        <is>
          <t>2028-03-22</t>
        </is>
      </c>
      <c r="G57" s="8" t="n">
        <v>48</v>
      </c>
      <c r="H57" s="9" t="n">
        <v>2258534.48</v>
      </c>
      <c r="I57" s="10" t="n">
        <v>0.4</v>
      </c>
      <c r="J57" s="9">
        <f>ROUND(H57*I57, 2)</f>
        <v/>
      </c>
      <c r="K57" s="9">
        <f>ROUND(H57-J57, 2)</f>
        <v/>
      </c>
      <c r="L57" s="10" t="n">
        <v>0.027</v>
      </c>
      <c r="M57" s="9">
        <f>ROUND(H57*L57, 2)</f>
        <v/>
      </c>
      <c r="N57" s="9" t="n">
        <v>53997.12</v>
      </c>
      <c r="O57" s="10" t="n">
        <v>0.1</v>
      </c>
      <c r="P57" s="9">
        <f>ROUND(H57*O57, 2)</f>
        <v/>
      </c>
      <c r="Q57" s="11" t="n">
        <v>0.03238669</v>
      </c>
      <c r="R57" s="11">
        <f>RATE(G57, -N57, K57, -P57)</f>
        <v/>
      </c>
      <c r="S57" s="11">
        <f>ROUND(Q57*12, 8)</f>
        <v/>
      </c>
      <c r="T57" s="11">
        <f>ROUND(((1+Q57)^12)-1, 8)</f>
        <v/>
      </c>
      <c r="U57" s="9">
        <f>ROUND(PV(Q57, G57, 0, -P57), 2)</f>
        <v/>
      </c>
      <c r="V57" s="9">
        <f>SUMIF($AA$4:$QP$4, "Interes_Leasing", AA57:QP57)</f>
        <v/>
      </c>
      <c r="W57" s="9">
        <f>SUMIF($AA$4:$QP$4, "Interes_Residual", AA57:QP57)</f>
        <v/>
      </c>
      <c r="X57" s="9">
        <f>ROUND(V57+W57, 2)</f>
        <v/>
      </c>
      <c r="Y57" s="9">
        <f>ROUND((N57*G57+P57+M57)-K57, 2)</f>
        <v/>
      </c>
      <c r="Z57" s="10">
        <f>ROUND(Y57/K57, 4)</f>
        <v/>
      </c>
      <c r="AA57" s="9">
        <f>IF(1&lt;=$G57, $K57, "")</f>
        <v/>
      </c>
      <c r="AB57" s="9">
        <f>IF(1&lt;=$G57, ROUND(AA57*$Q57, 2), "")</f>
        <v/>
      </c>
      <c r="AC57" s="9">
        <f>IF(1&lt;=$G57, $N57, "")</f>
        <v/>
      </c>
      <c r="AD57" s="9">
        <f>IF(1&lt;=$G57, AC57-AB57, "")</f>
        <v/>
      </c>
      <c r="AE57" s="9">
        <f>IF(1&lt;=$G57, AA57-AD57, "")</f>
        <v/>
      </c>
      <c r="AF57" s="9">
        <f>IF(1&lt;=$G57, ROUND($U57*$Q57, 2), "")</f>
        <v/>
      </c>
      <c r="AG57" s="9">
        <f>IF(1&lt;=$G57, $U57+AF57, "")</f>
        <v/>
      </c>
      <c r="AH57" s="9">
        <f>IF(1&lt;=$G57, AB57+AF57, "")</f>
        <v/>
      </c>
      <c r="AI57" s="9">
        <f>IF(1&lt;=$G57, ($G57-1)*$N57, "")</f>
        <v/>
      </c>
      <c r="AJ57" s="9">
        <f>IF(2&lt;=$G57, AE57, "")</f>
        <v/>
      </c>
      <c r="AK57" s="9">
        <f>IF(2&lt;=$G57, ROUND(AJ57*$Q57, 2), "")</f>
        <v/>
      </c>
      <c r="AL57" s="9">
        <f>IF(2&lt;=$G57, $N57, "")</f>
        <v/>
      </c>
      <c r="AM57" s="9">
        <f>IF(2&lt;=$G57, AL57-AK57, "")</f>
        <v/>
      </c>
      <c r="AN57" s="9">
        <f>IF(2&lt;=$G57, AJ57-AM57, "")</f>
        <v/>
      </c>
      <c r="AO57" s="9">
        <f>IF(2&lt;=$G57, ROUND(AG57*$Q57, 2), "")</f>
        <v/>
      </c>
      <c r="AP57" s="9">
        <f>IF(2&lt;=$G57, AG57+AO57, "")</f>
        <v/>
      </c>
      <c r="AQ57" s="9">
        <f>IF(2&lt;=$G57, AK57+AO57, "")</f>
        <v/>
      </c>
      <c r="AR57" s="9">
        <f>IF(2&lt;=$G57, ($G57-2)*$N57, "")</f>
        <v/>
      </c>
      <c r="AS57" s="9">
        <f>IF(3&lt;=$G57, AN57, "")</f>
        <v/>
      </c>
      <c r="AT57" s="9">
        <f>IF(3&lt;=$G57, ROUND(AS57*$Q57, 2), "")</f>
        <v/>
      </c>
      <c r="AU57" s="9">
        <f>IF(3&lt;=$G57, $N57, "")</f>
        <v/>
      </c>
      <c r="AV57" s="9">
        <f>IF(3&lt;=$G57, AU57-AT57, "")</f>
        <v/>
      </c>
      <c r="AW57" s="9">
        <f>IF(3&lt;=$G57, AS57-AV57, "")</f>
        <v/>
      </c>
      <c r="AX57" s="9">
        <f>IF(3&lt;=$G57, ROUND(AP57*$Q57, 2), "")</f>
        <v/>
      </c>
      <c r="AY57" s="9">
        <f>IF(3&lt;=$G57, AP57+AX57, "")</f>
        <v/>
      </c>
      <c r="AZ57" s="9">
        <f>IF(3&lt;=$G57, AT57+AX57, "")</f>
        <v/>
      </c>
      <c r="BA57" s="9">
        <f>IF(3&lt;=$G57, ($G57-3)*$N57, "")</f>
        <v/>
      </c>
      <c r="BB57" s="9">
        <f>IF(4&lt;=$G57, AW57, "")</f>
        <v/>
      </c>
      <c r="BC57" s="9">
        <f>IF(4&lt;=$G57, ROUND(BB57*$Q57, 2), "")</f>
        <v/>
      </c>
      <c r="BD57" s="9">
        <f>IF(4&lt;=$G57, $N57, "")</f>
        <v/>
      </c>
      <c r="BE57" s="9">
        <f>IF(4&lt;=$G57, BD57-BC57, "")</f>
        <v/>
      </c>
      <c r="BF57" s="9">
        <f>IF(4&lt;=$G57, BB57-BE57, "")</f>
        <v/>
      </c>
      <c r="BG57" s="9">
        <f>IF(4&lt;=$G57, ROUND(AY57*$Q57, 2), "")</f>
        <v/>
      </c>
      <c r="BH57" s="9">
        <f>IF(4&lt;=$G57, AY57+BG57, "")</f>
        <v/>
      </c>
      <c r="BI57" s="9">
        <f>IF(4&lt;=$G57, BC57+BG57, "")</f>
        <v/>
      </c>
      <c r="BJ57" s="9">
        <f>IF(4&lt;=$G57, ($G57-4)*$N57, "")</f>
        <v/>
      </c>
      <c r="BK57" s="9">
        <f>IF(5&lt;=$G57, BF57, "")</f>
        <v/>
      </c>
      <c r="BL57" s="9">
        <f>IF(5&lt;=$G57, ROUND(BK57*$Q57, 2), "")</f>
        <v/>
      </c>
      <c r="BM57" s="9">
        <f>IF(5&lt;=$G57, $N57, "")</f>
        <v/>
      </c>
      <c r="BN57" s="9">
        <f>IF(5&lt;=$G57, BM57-BL57, "")</f>
        <v/>
      </c>
      <c r="BO57" s="9">
        <f>IF(5&lt;=$G57, BK57-BN57, "")</f>
        <v/>
      </c>
      <c r="BP57" s="9">
        <f>IF(5&lt;=$G57, ROUND(BH57*$Q57, 2), "")</f>
        <v/>
      </c>
      <c r="BQ57" s="9">
        <f>IF(5&lt;=$G57, BH57+BP57, "")</f>
        <v/>
      </c>
      <c r="BR57" s="9">
        <f>IF(5&lt;=$G57, BL57+BP57, "")</f>
        <v/>
      </c>
      <c r="BS57" s="9">
        <f>IF(5&lt;=$G57, ($G57-5)*$N57, "")</f>
        <v/>
      </c>
      <c r="BT57" s="9">
        <f>IF(6&lt;=$G57, BO57, "")</f>
        <v/>
      </c>
      <c r="BU57" s="9">
        <f>IF(6&lt;=$G57, ROUND(BT57*$Q57, 2), "")</f>
        <v/>
      </c>
      <c r="BV57" s="9">
        <f>IF(6&lt;=$G57, $N57, "")</f>
        <v/>
      </c>
      <c r="BW57" s="9">
        <f>IF(6&lt;=$G57, BV57-BU57, "")</f>
        <v/>
      </c>
      <c r="BX57" s="9">
        <f>IF(6&lt;=$G57, BT57-BW57, "")</f>
        <v/>
      </c>
      <c r="BY57" s="9">
        <f>IF(6&lt;=$G57, ROUND(BQ57*$Q57, 2), "")</f>
        <v/>
      </c>
      <c r="BZ57" s="9">
        <f>IF(6&lt;=$G57, BQ57+BY57, "")</f>
        <v/>
      </c>
      <c r="CA57" s="9">
        <f>IF(6&lt;=$G57, BU57+BY57, "")</f>
        <v/>
      </c>
      <c r="CB57" s="9">
        <f>IF(6&lt;=$G57, ($G57-6)*$N57, "")</f>
        <v/>
      </c>
      <c r="CC57" s="9">
        <f>IF(7&lt;=$G57, BX57, "")</f>
        <v/>
      </c>
      <c r="CD57" s="9">
        <f>IF(7&lt;=$G57, ROUND(CC57*$Q57, 2), "")</f>
        <v/>
      </c>
      <c r="CE57" s="9">
        <f>IF(7&lt;=$G57, $N57, "")</f>
        <v/>
      </c>
      <c r="CF57" s="9">
        <f>IF(7&lt;=$G57, CE57-CD57, "")</f>
        <v/>
      </c>
      <c r="CG57" s="9">
        <f>IF(7&lt;=$G57, CC57-CF57, "")</f>
        <v/>
      </c>
      <c r="CH57" s="9">
        <f>IF(7&lt;=$G57, ROUND(BZ57*$Q57, 2), "")</f>
        <v/>
      </c>
      <c r="CI57" s="9">
        <f>IF(7&lt;=$G57, BZ57+CH57, "")</f>
        <v/>
      </c>
      <c r="CJ57" s="9">
        <f>IF(7&lt;=$G57, CD57+CH57, "")</f>
        <v/>
      </c>
      <c r="CK57" s="9">
        <f>IF(7&lt;=$G57, ($G57-7)*$N57, "")</f>
        <v/>
      </c>
      <c r="CL57" s="9">
        <f>IF(8&lt;=$G57, CG57, "")</f>
        <v/>
      </c>
      <c r="CM57" s="9">
        <f>IF(8&lt;=$G57, ROUND(CL57*$Q57, 2), "")</f>
        <v/>
      </c>
      <c r="CN57" s="9">
        <f>IF(8&lt;=$G57, $N57, "")</f>
        <v/>
      </c>
      <c r="CO57" s="9">
        <f>IF(8&lt;=$G57, CN57-CM57, "")</f>
        <v/>
      </c>
      <c r="CP57" s="9">
        <f>IF(8&lt;=$G57, CL57-CO57, "")</f>
        <v/>
      </c>
      <c r="CQ57" s="9">
        <f>IF(8&lt;=$G57, ROUND(CI57*$Q57, 2), "")</f>
        <v/>
      </c>
      <c r="CR57" s="9">
        <f>IF(8&lt;=$G57, CI57+CQ57, "")</f>
        <v/>
      </c>
      <c r="CS57" s="9">
        <f>IF(8&lt;=$G57, CM57+CQ57, "")</f>
        <v/>
      </c>
      <c r="CT57" s="9">
        <f>IF(8&lt;=$G57, ($G57-8)*$N57, "")</f>
        <v/>
      </c>
      <c r="CU57" s="9">
        <f>IF(9&lt;=$G57, CP57, "")</f>
        <v/>
      </c>
      <c r="CV57" s="9">
        <f>IF(9&lt;=$G57, ROUND(CU57*$Q57, 2), "")</f>
        <v/>
      </c>
      <c r="CW57" s="9">
        <f>IF(9&lt;=$G57, $N57, "")</f>
        <v/>
      </c>
      <c r="CX57" s="9">
        <f>IF(9&lt;=$G57, CW57-CV57, "")</f>
        <v/>
      </c>
      <c r="CY57" s="9">
        <f>IF(9&lt;=$G57, CU57-CX57, "")</f>
        <v/>
      </c>
      <c r="CZ57" s="9">
        <f>IF(9&lt;=$G57, ROUND(CR57*$Q57, 2), "")</f>
        <v/>
      </c>
      <c r="DA57" s="9">
        <f>IF(9&lt;=$G57, CR57+CZ57, "")</f>
        <v/>
      </c>
      <c r="DB57" s="9">
        <f>IF(9&lt;=$G57, CV57+CZ57, "")</f>
        <v/>
      </c>
      <c r="DC57" s="9">
        <f>IF(9&lt;=$G57, ($G57-9)*$N57, "")</f>
        <v/>
      </c>
      <c r="DD57" s="9">
        <f>IF(10&lt;=$G57, CY57, "")</f>
        <v/>
      </c>
      <c r="DE57" s="9">
        <f>IF(10&lt;=$G57, ROUND(DD57*$Q57, 2), "")</f>
        <v/>
      </c>
      <c r="DF57" s="9">
        <f>IF(10&lt;=$G57, $N57, "")</f>
        <v/>
      </c>
      <c r="DG57" s="9">
        <f>IF(10&lt;=$G57, DF57-DE57, "")</f>
        <v/>
      </c>
      <c r="DH57" s="9">
        <f>IF(10&lt;=$G57, DD57-DG57, "")</f>
        <v/>
      </c>
      <c r="DI57" s="9">
        <f>IF(10&lt;=$G57, ROUND(DA57*$Q57, 2), "")</f>
        <v/>
      </c>
      <c r="DJ57" s="9">
        <f>IF(10&lt;=$G57, DA57+DI57, "")</f>
        <v/>
      </c>
      <c r="DK57" s="9">
        <f>IF(10&lt;=$G57, DE57+DI57, "")</f>
        <v/>
      </c>
      <c r="DL57" s="9">
        <f>IF(10&lt;=$G57, ($G57-10)*$N57, "")</f>
        <v/>
      </c>
      <c r="DM57" s="9">
        <f>IF(11&lt;=$G57, DH57, "")</f>
        <v/>
      </c>
      <c r="DN57" s="9">
        <f>IF(11&lt;=$G57, ROUND(DM57*$Q57, 2), "")</f>
        <v/>
      </c>
      <c r="DO57" s="9">
        <f>IF(11&lt;=$G57, $N57, "")</f>
        <v/>
      </c>
      <c r="DP57" s="9">
        <f>IF(11&lt;=$G57, DO57-DN57, "")</f>
        <v/>
      </c>
      <c r="DQ57" s="9">
        <f>IF(11&lt;=$G57, DM57-DP57, "")</f>
        <v/>
      </c>
      <c r="DR57" s="9">
        <f>IF(11&lt;=$G57, ROUND(DJ57*$Q57, 2), "")</f>
        <v/>
      </c>
      <c r="DS57" s="9">
        <f>IF(11&lt;=$G57, DJ57+DR57, "")</f>
        <v/>
      </c>
      <c r="DT57" s="9">
        <f>IF(11&lt;=$G57, DN57+DR57, "")</f>
        <v/>
      </c>
      <c r="DU57" s="9">
        <f>IF(11&lt;=$G57, ($G57-11)*$N57, "")</f>
        <v/>
      </c>
      <c r="DV57" s="9">
        <f>IF(12&lt;=$G57, DQ57, "")</f>
        <v/>
      </c>
      <c r="DW57" s="9">
        <f>IF(12&lt;=$G57, ROUND(DV57*$Q57, 2), "")</f>
        <v/>
      </c>
      <c r="DX57" s="9">
        <f>IF(12&lt;=$G57, $N57, "")</f>
        <v/>
      </c>
      <c r="DY57" s="9">
        <f>IF(12&lt;=$G57, DX57-DW57, "")</f>
        <v/>
      </c>
      <c r="DZ57" s="9">
        <f>IF(12&lt;=$G57, DV57-DY57, "")</f>
        <v/>
      </c>
      <c r="EA57" s="9">
        <f>IF(12&lt;=$G57, ROUND(DS57*$Q57, 2), "")</f>
        <v/>
      </c>
      <c r="EB57" s="9">
        <f>IF(12&lt;=$G57, DS57+EA57, "")</f>
        <v/>
      </c>
      <c r="EC57" s="9">
        <f>IF(12&lt;=$G57, DW57+EA57, "")</f>
        <v/>
      </c>
      <c r="ED57" s="9">
        <f>IF(12&lt;=$G57, ($G57-12)*$N57, "")</f>
        <v/>
      </c>
      <c r="EE57" s="9">
        <f>IF(13&lt;=$G57, DZ57, "")</f>
        <v/>
      </c>
      <c r="EF57" s="9">
        <f>IF(13&lt;=$G57, ROUND(EE57*$Q57, 2), "")</f>
        <v/>
      </c>
      <c r="EG57" s="9">
        <f>IF(13&lt;=$G57, $N57, "")</f>
        <v/>
      </c>
      <c r="EH57" s="9">
        <f>IF(13&lt;=$G57, EG57-EF57, "")</f>
        <v/>
      </c>
      <c r="EI57" s="9">
        <f>IF(13&lt;=$G57, EE57-EH57, "")</f>
        <v/>
      </c>
      <c r="EJ57" s="9">
        <f>IF(13&lt;=$G57, ROUND(EB57*$Q57, 2), "")</f>
        <v/>
      </c>
      <c r="EK57" s="9">
        <f>IF(13&lt;=$G57, EB57+EJ57, "")</f>
        <v/>
      </c>
      <c r="EL57" s="9">
        <f>IF(13&lt;=$G57, EF57+EJ57, "")</f>
        <v/>
      </c>
      <c r="EM57" s="9">
        <f>IF(13&lt;=$G57, ($G57-13)*$N57, "")</f>
        <v/>
      </c>
      <c r="EN57" s="9">
        <f>IF(14&lt;=$G57, EI57, "")</f>
        <v/>
      </c>
      <c r="EO57" s="9">
        <f>IF(14&lt;=$G57, ROUND(EN57*$Q57, 2), "")</f>
        <v/>
      </c>
      <c r="EP57" s="9">
        <f>IF(14&lt;=$G57, $N57, "")</f>
        <v/>
      </c>
      <c r="EQ57" s="9">
        <f>IF(14&lt;=$G57, EP57-EO57, "")</f>
        <v/>
      </c>
      <c r="ER57" s="9">
        <f>IF(14&lt;=$G57, EN57-EQ57, "")</f>
        <v/>
      </c>
      <c r="ES57" s="9">
        <f>IF(14&lt;=$G57, ROUND(EK57*$Q57, 2), "")</f>
        <v/>
      </c>
      <c r="ET57" s="9">
        <f>IF(14&lt;=$G57, EK57+ES57, "")</f>
        <v/>
      </c>
      <c r="EU57" s="9">
        <f>IF(14&lt;=$G57, EO57+ES57, "")</f>
        <v/>
      </c>
      <c r="EV57" s="9">
        <f>IF(14&lt;=$G57, ($G57-14)*$N57, "")</f>
        <v/>
      </c>
      <c r="EW57" s="9">
        <f>IF(15&lt;=$G57, ER57, "")</f>
        <v/>
      </c>
      <c r="EX57" s="9">
        <f>IF(15&lt;=$G57, ROUND(EW57*$Q57, 2), "")</f>
        <v/>
      </c>
      <c r="EY57" s="9">
        <f>IF(15&lt;=$G57, $N57, "")</f>
        <v/>
      </c>
      <c r="EZ57" s="9">
        <f>IF(15&lt;=$G57, EY57-EX57, "")</f>
        <v/>
      </c>
      <c r="FA57" s="9">
        <f>IF(15&lt;=$G57, EW57-EZ57, "")</f>
        <v/>
      </c>
      <c r="FB57" s="9">
        <f>IF(15&lt;=$G57, ROUND(ET57*$Q57, 2), "")</f>
        <v/>
      </c>
      <c r="FC57" s="9">
        <f>IF(15&lt;=$G57, ET57+FB57, "")</f>
        <v/>
      </c>
      <c r="FD57" s="9">
        <f>IF(15&lt;=$G57, EX57+FB57, "")</f>
        <v/>
      </c>
      <c r="FE57" s="9">
        <f>IF(15&lt;=$G57, ($G57-15)*$N57, "")</f>
        <v/>
      </c>
      <c r="FF57" s="9">
        <f>IF(16&lt;=$G57, FA57, "")</f>
        <v/>
      </c>
      <c r="FG57" s="9">
        <f>IF(16&lt;=$G57, ROUND(FF57*$Q57, 2), "")</f>
        <v/>
      </c>
      <c r="FH57" s="9">
        <f>IF(16&lt;=$G57, $N57, "")</f>
        <v/>
      </c>
      <c r="FI57" s="9">
        <f>IF(16&lt;=$G57, FH57-FG57, "")</f>
        <v/>
      </c>
      <c r="FJ57" s="9">
        <f>IF(16&lt;=$G57, FF57-FI57, "")</f>
        <v/>
      </c>
      <c r="FK57" s="9">
        <f>IF(16&lt;=$G57, ROUND(FC57*$Q57, 2), "")</f>
        <v/>
      </c>
      <c r="FL57" s="9">
        <f>IF(16&lt;=$G57, FC57+FK57, "")</f>
        <v/>
      </c>
      <c r="FM57" s="9">
        <f>IF(16&lt;=$G57, FG57+FK57, "")</f>
        <v/>
      </c>
      <c r="FN57" s="9">
        <f>IF(16&lt;=$G57, ($G57-16)*$N57, "")</f>
        <v/>
      </c>
      <c r="FO57" s="9">
        <f>IF(17&lt;=$G57, FJ57, "")</f>
        <v/>
      </c>
      <c r="FP57" s="9">
        <f>IF(17&lt;=$G57, ROUND(FO57*$Q57, 2), "")</f>
        <v/>
      </c>
      <c r="FQ57" s="9">
        <f>IF(17&lt;=$G57, $N57, "")</f>
        <v/>
      </c>
      <c r="FR57" s="9">
        <f>IF(17&lt;=$G57, FQ57-FP57, "")</f>
        <v/>
      </c>
      <c r="FS57" s="9">
        <f>IF(17&lt;=$G57, FO57-FR57, "")</f>
        <v/>
      </c>
      <c r="FT57" s="9">
        <f>IF(17&lt;=$G57, ROUND(FL57*$Q57, 2), "")</f>
        <v/>
      </c>
      <c r="FU57" s="9">
        <f>IF(17&lt;=$G57, FL57+FT57, "")</f>
        <v/>
      </c>
      <c r="FV57" s="9">
        <f>IF(17&lt;=$G57, FP57+FT57, "")</f>
        <v/>
      </c>
      <c r="FW57" s="9">
        <f>IF(17&lt;=$G57, ($G57-17)*$N57, "")</f>
        <v/>
      </c>
      <c r="FX57" s="9">
        <f>IF(18&lt;=$G57, FS57, "")</f>
        <v/>
      </c>
      <c r="FY57" s="9">
        <f>IF(18&lt;=$G57, ROUND(FX57*$Q57, 2), "")</f>
        <v/>
      </c>
      <c r="FZ57" s="9">
        <f>IF(18&lt;=$G57, $N57, "")</f>
        <v/>
      </c>
      <c r="GA57" s="9">
        <f>IF(18&lt;=$G57, FZ57-FY57, "")</f>
        <v/>
      </c>
      <c r="GB57" s="9">
        <f>IF(18&lt;=$G57, FX57-GA57, "")</f>
        <v/>
      </c>
      <c r="GC57" s="9">
        <f>IF(18&lt;=$G57, ROUND(FU57*$Q57, 2), "")</f>
        <v/>
      </c>
      <c r="GD57" s="9">
        <f>IF(18&lt;=$G57, FU57+GC57, "")</f>
        <v/>
      </c>
      <c r="GE57" s="9">
        <f>IF(18&lt;=$G57, FY57+GC57, "")</f>
        <v/>
      </c>
      <c r="GF57" s="9">
        <f>IF(18&lt;=$G57, ($G57-18)*$N57, "")</f>
        <v/>
      </c>
      <c r="GG57" s="9">
        <f>IF(19&lt;=$G57, GB57, "")</f>
        <v/>
      </c>
      <c r="GH57" s="9">
        <f>IF(19&lt;=$G57, ROUND(GG57*$Q57, 2), "")</f>
        <v/>
      </c>
      <c r="GI57" s="9">
        <f>IF(19&lt;=$G57, $N57, "")</f>
        <v/>
      </c>
      <c r="GJ57" s="9">
        <f>IF(19&lt;=$G57, GI57-GH57, "")</f>
        <v/>
      </c>
      <c r="GK57" s="9">
        <f>IF(19&lt;=$G57, GG57-GJ57, "")</f>
        <v/>
      </c>
      <c r="GL57" s="9">
        <f>IF(19&lt;=$G57, ROUND(GD57*$Q57, 2), "")</f>
        <v/>
      </c>
      <c r="GM57" s="9">
        <f>IF(19&lt;=$G57, GD57+GL57, "")</f>
        <v/>
      </c>
      <c r="GN57" s="9">
        <f>IF(19&lt;=$G57, GH57+GL57, "")</f>
        <v/>
      </c>
      <c r="GO57" s="9">
        <f>IF(19&lt;=$G57, ($G57-19)*$N57, "")</f>
        <v/>
      </c>
      <c r="GP57" s="9">
        <f>IF(20&lt;=$G57, GK57, "")</f>
        <v/>
      </c>
      <c r="GQ57" s="9">
        <f>IF(20&lt;=$G57, ROUND(GP57*$Q57, 2), "")</f>
        <v/>
      </c>
      <c r="GR57" s="9">
        <f>IF(20&lt;=$G57, $N57, "")</f>
        <v/>
      </c>
      <c r="GS57" s="9">
        <f>IF(20&lt;=$G57, GR57-GQ57, "")</f>
        <v/>
      </c>
      <c r="GT57" s="9">
        <f>IF(20&lt;=$G57, GP57-GS57, "")</f>
        <v/>
      </c>
      <c r="GU57" s="9">
        <f>IF(20&lt;=$G57, ROUND(GM57*$Q57, 2), "")</f>
        <v/>
      </c>
      <c r="GV57" s="9">
        <f>IF(20&lt;=$G57, GM57+GU57, "")</f>
        <v/>
      </c>
      <c r="GW57" s="9">
        <f>IF(20&lt;=$G57, GQ57+GU57, "")</f>
        <v/>
      </c>
      <c r="GX57" s="9">
        <f>IF(20&lt;=$G57, ($G57-20)*$N57, "")</f>
        <v/>
      </c>
      <c r="GY57" s="9">
        <f>IF(21&lt;=$G57, GT57, "")</f>
        <v/>
      </c>
      <c r="GZ57" s="9">
        <f>IF(21&lt;=$G57, ROUND(GY57*$Q57, 2), "")</f>
        <v/>
      </c>
      <c r="HA57" s="9">
        <f>IF(21&lt;=$G57, $N57, "")</f>
        <v/>
      </c>
      <c r="HB57" s="9">
        <f>IF(21&lt;=$G57, HA57-GZ57, "")</f>
        <v/>
      </c>
      <c r="HC57" s="9">
        <f>IF(21&lt;=$G57, GY57-HB57, "")</f>
        <v/>
      </c>
      <c r="HD57" s="9">
        <f>IF(21&lt;=$G57, ROUND(GV57*$Q57, 2), "")</f>
        <v/>
      </c>
      <c r="HE57" s="9">
        <f>IF(21&lt;=$G57, GV57+HD57, "")</f>
        <v/>
      </c>
      <c r="HF57" s="9">
        <f>IF(21&lt;=$G57, GZ57+HD57, "")</f>
        <v/>
      </c>
      <c r="HG57" s="9">
        <f>IF(21&lt;=$G57, ($G57-21)*$N57, "")</f>
        <v/>
      </c>
      <c r="HH57" s="9">
        <f>IF(22&lt;=$G57, HC57, "")</f>
        <v/>
      </c>
      <c r="HI57" s="9">
        <f>IF(22&lt;=$G57, ROUND(HH57*$Q57, 2), "")</f>
        <v/>
      </c>
      <c r="HJ57" s="9">
        <f>IF(22&lt;=$G57, $N57, "")</f>
        <v/>
      </c>
      <c r="HK57" s="9">
        <f>IF(22&lt;=$G57, HJ57-HI57, "")</f>
        <v/>
      </c>
      <c r="HL57" s="9">
        <f>IF(22&lt;=$G57, HH57-HK57, "")</f>
        <v/>
      </c>
      <c r="HM57" s="9">
        <f>IF(22&lt;=$G57, ROUND(HE57*$Q57, 2), "")</f>
        <v/>
      </c>
      <c r="HN57" s="9">
        <f>IF(22&lt;=$G57, HE57+HM57, "")</f>
        <v/>
      </c>
      <c r="HO57" s="9">
        <f>IF(22&lt;=$G57, HI57+HM57, "")</f>
        <v/>
      </c>
      <c r="HP57" s="9">
        <f>IF(22&lt;=$G57, ($G57-22)*$N57, "")</f>
        <v/>
      </c>
      <c r="HQ57" s="9">
        <f>IF(23&lt;=$G57, HL57, "")</f>
        <v/>
      </c>
      <c r="HR57" s="9">
        <f>IF(23&lt;=$G57, ROUND(HQ57*$Q57, 2), "")</f>
        <v/>
      </c>
      <c r="HS57" s="9">
        <f>IF(23&lt;=$G57, $N57, "")</f>
        <v/>
      </c>
      <c r="HT57" s="9">
        <f>IF(23&lt;=$G57, HS57-HR57, "")</f>
        <v/>
      </c>
      <c r="HU57" s="9">
        <f>IF(23&lt;=$G57, HQ57-HT57, "")</f>
        <v/>
      </c>
      <c r="HV57" s="9">
        <f>IF(23&lt;=$G57, ROUND(HN57*$Q57, 2), "")</f>
        <v/>
      </c>
      <c r="HW57" s="9">
        <f>IF(23&lt;=$G57, HN57+HV57, "")</f>
        <v/>
      </c>
      <c r="HX57" s="9">
        <f>IF(23&lt;=$G57, HR57+HV57, "")</f>
        <v/>
      </c>
      <c r="HY57" s="9">
        <f>IF(23&lt;=$G57, ($G57-23)*$N57, "")</f>
        <v/>
      </c>
      <c r="HZ57" s="9">
        <f>IF(24&lt;=$G57, HU57, "")</f>
        <v/>
      </c>
      <c r="IA57" s="9">
        <f>IF(24&lt;=$G57, ROUND(HZ57*$Q57, 2), "")</f>
        <v/>
      </c>
      <c r="IB57" s="9">
        <f>IF(24&lt;=$G57, $N57, "")</f>
        <v/>
      </c>
      <c r="IC57" s="9">
        <f>IF(24&lt;=$G57, IB57-IA57, "")</f>
        <v/>
      </c>
      <c r="ID57" s="9">
        <f>IF(24&lt;=$G57, HZ57-IC57, "")</f>
        <v/>
      </c>
      <c r="IE57" s="9">
        <f>IF(24&lt;=$G57, ROUND(HW57*$Q57, 2), "")</f>
        <v/>
      </c>
      <c r="IF57" s="9">
        <f>IF(24&lt;=$G57, HW57+IE57, "")</f>
        <v/>
      </c>
      <c r="IG57" s="9">
        <f>IF(24&lt;=$G57, IA57+IE57, "")</f>
        <v/>
      </c>
      <c r="IH57" s="9">
        <f>IF(24&lt;=$G57, ($G57-24)*$N57, "")</f>
        <v/>
      </c>
      <c r="II57" s="9">
        <f>IF(25&lt;=$G57, ID57, "")</f>
        <v/>
      </c>
      <c r="IJ57" s="9">
        <f>IF(25&lt;=$G57, ROUND(II57*$Q57, 2), "")</f>
        <v/>
      </c>
      <c r="IK57" s="9">
        <f>IF(25&lt;=$G57, $N57, "")</f>
        <v/>
      </c>
      <c r="IL57" s="9">
        <f>IF(25&lt;=$G57, IK57-IJ57, "")</f>
        <v/>
      </c>
      <c r="IM57" s="9">
        <f>IF(25&lt;=$G57, II57-IL57, "")</f>
        <v/>
      </c>
      <c r="IN57" s="9">
        <f>IF(25&lt;=$G57, ROUND(IF57*$Q57, 2), "")</f>
        <v/>
      </c>
      <c r="IO57" s="9">
        <f>IF(25&lt;=$G57, IF57+IN57, "")</f>
        <v/>
      </c>
      <c r="IP57" s="9">
        <f>IF(25&lt;=$G57, IJ57+IN57, "")</f>
        <v/>
      </c>
      <c r="IQ57" s="9">
        <f>IF(25&lt;=$G57, ($G57-25)*$N57, "")</f>
        <v/>
      </c>
      <c r="IR57" s="9">
        <f>IF(26&lt;=$G57, IM57, "")</f>
        <v/>
      </c>
      <c r="IS57" s="9">
        <f>IF(26&lt;=$G57, ROUND(IR57*$Q57, 2), "")</f>
        <v/>
      </c>
      <c r="IT57" s="9">
        <f>IF(26&lt;=$G57, $N57, "")</f>
        <v/>
      </c>
      <c r="IU57" s="9">
        <f>IF(26&lt;=$G57, IT57-IS57, "")</f>
        <v/>
      </c>
      <c r="IV57" s="9">
        <f>IF(26&lt;=$G57, IR57-IU57, "")</f>
        <v/>
      </c>
      <c r="IW57" s="9">
        <f>IF(26&lt;=$G57, ROUND(IO57*$Q57, 2), "")</f>
        <v/>
      </c>
      <c r="IX57" s="9">
        <f>IF(26&lt;=$G57, IO57+IW57, "")</f>
        <v/>
      </c>
      <c r="IY57" s="9">
        <f>IF(26&lt;=$G57, IS57+IW57, "")</f>
        <v/>
      </c>
      <c r="IZ57" s="9">
        <f>IF(26&lt;=$G57, ($G57-26)*$N57, "")</f>
        <v/>
      </c>
      <c r="JA57" s="9">
        <f>IF(27&lt;=$G57, IV57, "")</f>
        <v/>
      </c>
      <c r="JB57" s="9">
        <f>IF(27&lt;=$G57, ROUND(JA57*$Q57, 2), "")</f>
        <v/>
      </c>
      <c r="JC57" s="9">
        <f>IF(27&lt;=$G57, $N57, "")</f>
        <v/>
      </c>
      <c r="JD57" s="9">
        <f>IF(27&lt;=$G57, JC57-JB57, "")</f>
        <v/>
      </c>
      <c r="JE57" s="9">
        <f>IF(27&lt;=$G57, JA57-JD57, "")</f>
        <v/>
      </c>
      <c r="JF57" s="9">
        <f>IF(27&lt;=$G57, ROUND(IX57*$Q57, 2), "")</f>
        <v/>
      </c>
      <c r="JG57" s="9">
        <f>IF(27&lt;=$G57, IX57+JF57, "")</f>
        <v/>
      </c>
      <c r="JH57" s="9">
        <f>IF(27&lt;=$G57, JB57+JF57, "")</f>
        <v/>
      </c>
      <c r="JI57" s="9">
        <f>IF(27&lt;=$G57, ($G57-27)*$N57, "")</f>
        <v/>
      </c>
      <c r="JJ57" s="9">
        <f>IF(28&lt;=$G57, JE57, "")</f>
        <v/>
      </c>
      <c r="JK57" s="9">
        <f>IF(28&lt;=$G57, ROUND(JJ57*$Q57, 2), "")</f>
        <v/>
      </c>
      <c r="JL57" s="9">
        <f>IF(28&lt;=$G57, $N57, "")</f>
        <v/>
      </c>
      <c r="JM57" s="9">
        <f>IF(28&lt;=$G57, JL57-JK57, "")</f>
        <v/>
      </c>
      <c r="JN57" s="9">
        <f>IF(28&lt;=$G57, JJ57-JM57, "")</f>
        <v/>
      </c>
      <c r="JO57" s="9">
        <f>IF(28&lt;=$G57, ROUND(JG57*$Q57, 2), "")</f>
        <v/>
      </c>
      <c r="JP57" s="9">
        <f>IF(28&lt;=$G57, JG57+JO57, "")</f>
        <v/>
      </c>
      <c r="JQ57" s="9">
        <f>IF(28&lt;=$G57, JK57+JO57, "")</f>
        <v/>
      </c>
      <c r="JR57" s="9">
        <f>IF(28&lt;=$G57, ($G57-28)*$N57, "")</f>
        <v/>
      </c>
      <c r="JS57" s="9">
        <f>IF(29&lt;=$G57, JN57, "")</f>
        <v/>
      </c>
      <c r="JT57" s="9">
        <f>IF(29&lt;=$G57, ROUND(JS57*$Q57, 2), "")</f>
        <v/>
      </c>
      <c r="JU57" s="9">
        <f>IF(29&lt;=$G57, $N57, "")</f>
        <v/>
      </c>
      <c r="JV57" s="9">
        <f>IF(29&lt;=$G57, JU57-JT57, "")</f>
        <v/>
      </c>
      <c r="JW57" s="9">
        <f>IF(29&lt;=$G57, JS57-JV57, "")</f>
        <v/>
      </c>
      <c r="JX57" s="9">
        <f>IF(29&lt;=$G57, ROUND(JP57*$Q57, 2), "")</f>
        <v/>
      </c>
      <c r="JY57" s="9">
        <f>IF(29&lt;=$G57, JP57+JX57, "")</f>
        <v/>
      </c>
      <c r="JZ57" s="9">
        <f>IF(29&lt;=$G57, JT57+JX57, "")</f>
        <v/>
      </c>
      <c r="KA57" s="9">
        <f>IF(29&lt;=$G57, ($G57-29)*$N57, "")</f>
        <v/>
      </c>
      <c r="KB57" s="9">
        <f>IF(30&lt;=$G57, JW57, "")</f>
        <v/>
      </c>
      <c r="KC57" s="9">
        <f>IF(30&lt;=$G57, ROUND(KB57*$Q57, 2), "")</f>
        <v/>
      </c>
      <c r="KD57" s="9">
        <f>IF(30&lt;=$G57, $N57, "")</f>
        <v/>
      </c>
      <c r="KE57" s="9">
        <f>IF(30&lt;=$G57, KD57-KC57, "")</f>
        <v/>
      </c>
      <c r="KF57" s="9">
        <f>IF(30&lt;=$G57, KB57-KE57, "")</f>
        <v/>
      </c>
      <c r="KG57" s="9">
        <f>IF(30&lt;=$G57, ROUND(JY57*$Q57, 2), "")</f>
        <v/>
      </c>
      <c r="KH57" s="9">
        <f>IF(30&lt;=$G57, JY57+KG57, "")</f>
        <v/>
      </c>
      <c r="KI57" s="9">
        <f>IF(30&lt;=$G57, KC57+KG57, "")</f>
        <v/>
      </c>
      <c r="KJ57" s="9">
        <f>IF(30&lt;=$G57, ($G57-30)*$N57, "")</f>
        <v/>
      </c>
      <c r="KK57" s="9">
        <f>IF(31&lt;=$G57, KF57, "")</f>
        <v/>
      </c>
      <c r="KL57" s="9">
        <f>IF(31&lt;=$G57, ROUND(KK57*$Q57, 2), "")</f>
        <v/>
      </c>
      <c r="KM57" s="9">
        <f>IF(31&lt;=$G57, $N57, "")</f>
        <v/>
      </c>
      <c r="KN57" s="9">
        <f>IF(31&lt;=$G57, KM57-KL57, "")</f>
        <v/>
      </c>
      <c r="KO57" s="9">
        <f>IF(31&lt;=$G57, KK57-KN57, "")</f>
        <v/>
      </c>
      <c r="KP57" s="9">
        <f>IF(31&lt;=$G57, ROUND(KH57*$Q57, 2), "")</f>
        <v/>
      </c>
      <c r="KQ57" s="9">
        <f>IF(31&lt;=$G57, KH57+KP57, "")</f>
        <v/>
      </c>
      <c r="KR57" s="9">
        <f>IF(31&lt;=$G57, KL57+KP57, "")</f>
        <v/>
      </c>
      <c r="KS57" s="9">
        <f>IF(31&lt;=$G57, ($G57-31)*$N57, "")</f>
        <v/>
      </c>
      <c r="KT57" s="9">
        <f>IF(32&lt;=$G57, KO57, "")</f>
        <v/>
      </c>
      <c r="KU57" s="9">
        <f>IF(32&lt;=$G57, ROUND(KT57*$Q57, 2), "")</f>
        <v/>
      </c>
      <c r="KV57" s="9">
        <f>IF(32&lt;=$G57, $N57, "")</f>
        <v/>
      </c>
      <c r="KW57" s="9">
        <f>IF(32&lt;=$G57, KV57-KU57, "")</f>
        <v/>
      </c>
      <c r="KX57" s="9">
        <f>IF(32&lt;=$G57, KT57-KW57, "")</f>
        <v/>
      </c>
      <c r="KY57" s="9">
        <f>IF(32&lt;=$G57, ROUND(KQ57*$Q57, 2), "")</f>
        <v/>
      </c>
      <c r="KZ57" s="9">
        <f>IF(32&lt;=$G57, KQ57+KY57, "")</f>
        <v/>
      </c>
      <c r="LA57" s="9">
        <f>IF(32&lt;=$G57, KU57+KY57, "")</f>
        <v/>
      </c>
      <c r="LB57" s="9">
        <f>IF(32&lt;=$G57, ($G57-32)*$N57, "")</f>
        <v/>
      </c>
      <c r="LC57" s="9">
        <f>IF(33&lt;=$G57, KX57, "")</f>
        <v/>
      </c>
      <c r="LD57" s="9">
        <f>IF(33&lt;=$G57, ROUND(LC57*$Q57, 2), "")</f>
        <v/>
      </c>
      <c r="LE57" s="9">
        <f>IF(33&lt;=$G57, $N57, "")</f>
        <v/>
      </c>
      <c r="LF57" s="9">
        <f>IF(33&lt;=$G57, LE57-LD57, "")</f>
        <v/>
      </c>
      <c r="LG57" s="9">
        <f>IF(33&lt;=$G57, LC57-LF57, "")</f>
        <v/>
      </c>
      <c r="LH57" s="9">
        <f>IF(33&lt;=$G57, ROUND(KZ57*$Q57, 2), "")</f>
        <v/>
      </c>
      <c r="LI57" s="9">
        <f>IF(33&lt;=$G57, KZ57+LH57, "")</f>
        <v/>
      </c>
      <c r="LJ57" s="9">
        <f>IF(33&lt;=$G57, LD57+LH57, "")</f>
        <v/>
      </c>
      <c r="LK57" s="9">
        <f>IF(33&lt;=$G57, ($G57-33)*$N57, "")</f>
        <v/>
      </c>
      <c r="LL57" s="9">
        <f>IF(34&lt;=$G57, LG57, "")</f>
        <v/>
      </c>
      <c r="LM57" s="9">
        <f>IF(34&lt;=$G57, ROUND(LL57*$Q57, 2), "")</f>
        <v/>
      </c>
      <c r="LN57" s="9">
        <f>IF(34&lt;=$G57, $N57, "")</f>
        <v/>
      </c>
      <c r="LO57" s="9">
        <f>IF(34&lt;=$G57, LN57-LM57, "")</f>
        <v/>
      </c>
      <c r="LP57" s="9">
        <f>IF(34&lt;=$G57, LL57-LO57, "")</f>
        <v/>
      </c>
      <c r="LQ57" s="9">
        <f>IF(34&lt;=$G57, ROUND(LI57*$Q57, 2), "")</f>
        <v/>
      </c>
      <c r="LR57" s="9">
        <f>IF(34&lt;=$G57, LI57+LQ57, "")</f>
        <v/>
      </c>
      <c r="LS57" s="9">
        <f>IF(34&lt;=$G57, LM57+LQ57, "")</f>
        <v/>
      </c>
      <c r="LT57" s="9">
        <f>IF(34&lt;=$G57, ($G57-34)*$N57, "")</f>
        <v/>
      </c>
      <c r="LU57" s="9">
        <f>IF(35&lt;=$G57, LP57, "")</f>
        <v/>
      </c>
      <c r="LV57" s="9">
        <f>IF(35&lt;=$G57, ROUND(LU57*$Q57, 2), "")</f>
        <v/>
      </c>
      <c r="LW57" s="9">
        <f>IF(35&lt;=$G57, $N57, "")</f>
        <v/>
      </c>
      <c r="LX57" s="9">
        <f>IF(35&lt;=$G57, LW57-LV57, "")</f>
        <v/>
      </c>
      <c r="LY57" s="9">
        <f>IF(35&lt;=$G57, LU57-LX57, "")</f>
        <v/>
      </c>
      <c r="LZ57" s="9">
        <f>IF(35&lt;=$G57, ROUND(LR57*$Q57, 2), "")</f>
        <v/>
      </c>
      <c r="MA57" s="9">
        <f>IF(35&lt;=$G57, LR57+LZ57, "")</f>
        <v/>
      </c>
      <c r="MB57" s="9">
        <f>IF(35&lt;=$G57, LV57+LZ57, "")</f>
        <v/>
      </c>
      <c r="MC57" s="9">
        <f>IF(35&lt;=$G57, ($G57-35)*$N57, "")</f>
        <v/>
      </c>
      <c r="MD57" s="9">
        <f>IF(36&lt;=$G57, LY57, "")</f>
        <v/>
      </c>
      <c r="ME57" s="9">
        <f>IF(36&lt;=$G57, ROUND(MD57*$Q57, 2), "")</f>
        <v/>
      </c>
      <c r="MF57" s="9">
        <f>IF(36&lt;=$G57, $N57, "")</f>
        <v/>
      </c>
      <c r="MG57" s="9">
        <f>IF(36&lt;=$G57, MF57-ME57, "")</f>
        <v/>
      </c>
      <c r="MH57" s="9">
        <f>IF(36&lt;=$G57, MD57-MG57, "")</f>
        <v/>
      </c>
      <c r="MI57" s="9">
        <f>IF(36&lt;=$G57, ROUND(MA57*$Q57, 2), "")</f>
        <v/>
      </c>
      <c r="MJ57" s="9">
        <f>IF(36&lt;=$G57, MA57+MI57, "")</f>
        <v/>
      </c>
      <c r="MK57" s="9">
        <f>IF(36&lt;=$G57, ME57+MI57, "")</f>
        <v/>
      </c>
      <c r="ML57" s="9">
        <f>IF(36&lt;=$G57, ($G57-36)*$N57, "")</f>
        <v/>
      </c>
      <c r="MM57" s="9">
        <f>IF(37&lt;=$G57, MH57, "")</f>
        <v/>
      </c>
      <c r="MN57" s="9">
        <f>IF(37&lt;=$G57, ROUND(MM57*$Q57, 2), "")</f>
        <v/>
      </c>
      <c r="MO57" s="9">
        <f>IF(37&lt;=$G57, $N57, "")</f>
        <v/>
      </c>
      <c r="MP57" s="9">
        <f>IF(37&lt;=$G57, MO57-MN57, "")</f>
        <v/>
      </c>
      <c r="MQ57" s="9">
        <f>IF(37&lt;=$G57, MM57-MP57, "")</f>
        <v/>
      </c>
      <c r="MR57" s="9">
        <f>IF(37&lt;=$G57, ROUND(MJ57*$Q57, 2), "")</f>
        <v/>
      </c>
      <c r="MS57" s="9">
        <f>IF(37&lt;=$G57, MJ57+MR57, "")</f>
        <v/>
      </c>
      <c r="MT57" s="9">
        <f>IF(37&lt;=$G57, MN57+MR57, "")</f>
        <v/>
      </c>
      <c r="MU57" s="9">
        <f>IF(37&lt;=$G57, ($G57-37)*$N57, "")</f>
        <v/>
      </c>
      <c r="MV57" s="9">
        <f>IF(38&lt;=$G57, MQ57, "")</f>
        <v/>
      </c>
      <c r="MW57" s="9">
        <f>IF(38&lt;=$G57, ROUND(MV57*$Q57, 2), "")</f>
        <v/>
      </c>
      <c r="MX57" s="9">
        <f>IF(38&lt;=$G57, $N57, "")</f>
        <v/>
      </c>
      <c r="MY57" s="9">
        <f>IF(38&lt;=$G57, MX57-MW57, "")</f>
        <v/>
      </c>
      <c r="MZ57" s="9">
        <f>IF(38&lt;=$G57, MV57-MY57, "")</f>
        <v/>
      </c>
      <c r="NA57" s="9">
        <f>IF(38&lt;=$G57, ROUND(MS57*$Q57, 2), "")</f>
        <v/>
      </c>
      <c r="NB57" s="9">
        <f>IF(38&lt;=$G57, MS57+NA57, "")</f>
        <v/>
      </c>
      <c r="NC57" s="9">
        <f>IF(38&lt;=$G57, MW57+NA57, "")</f>
        <v/>
      </c>
      <c r="ND57" s="9">
        <f>IF(38&lt;=$G57, ($G57-38)*$N57, "")</f>
        <v/>
      </c>
      <c r="NE57" s="9">
        <f>IF(39&lt;=$G57, MZ57, "")</f>
        <v/>
      </c>
      <c r="NF57" s="9">
        <f>IF(39&lt;=$G57, ROUND(NE57*$Q57, 2), "")</f>
        <v/>
      </c>
      <c r="NG57" s="9">
        <f>IF(39&lt;=$G57, $N57, "")</f>
        <v/>
      </c>
      <c r="NH57" s="9">
        <f>IF(39&lt;=$G57, NG57-NF57, "")</f>
        <v/>
      </c>
      <c r="NI57" s="9">
        <f>IF(39&lt;=$G57, NE57-NH57, "")</f>
        <v/>
      </c>
      <c r="NJ57" s="9">
        <f>IF(39&lt;=$G57, ROUND(NB57*$Q57, 2), "")</f>
        <v/>
      </c>
      <c r="NK57" s="9">
        <f>IF(39&lt;=$G57, NB57+NJ57, "")</f>
        <v/>
      </c>
      <c r="NL57" s="9">
        <f>IF(39&lt;=$G57, NF57+NJ57, "")</f>
        <v/>
      </c>
      <c r="NM57" s="9">
        <f>IF(39&lt;=$G57, ($G57-39)*$N57, "")</f>
        <v/>
      </c>
      <c r="NN57" s="9">
        <f>IF(40&lt;=$G57, NI57, "")</f>
        <v/>
      </c>
      <c r="NO57" s="9">
        <f>IF(40&lt;=$G57, ROUND(NN57*$Q57, 2), "")</f>
        <v/>
      </c>
      <c r="NP57" s="9">
        <f>IF(40&lt;=$G57, $N57, "")</f>
        <v/>
      </c>
      <c r="NQ57" s="9">
        <f>IF(40&lt;=$G57, NP57-NO57, "")</f>
        <v/>
      </c>
      <c r="NR57" s="9">
        <f>IF(40&lt;=$G57, NN57-NQ57, "")</f>
        <v/>
      </c>
      <c r="NS57" s="9">
        <f>IF(40&lt;=$G57, ROUND(NK57*$Q57, 2), "")</f>
        <v/>
      </c>
      <c r="NT57" s="9">
        <f>IF(40&lt;=$G57, NK57+NS57, "")</f>
        <v/>
      </c>
      <c r="NU57" s="9">
        <f>IF(40&lt;=$G57, NO57+NS57, "")</f>
        <v/>
      </c>
      <c r="NV57" s="9">
        <f>IF(40&lt;=$G57, ($G57-40)*$N57, "")</f>
        <v/>
      </c>
      <c r="NW57" s="9">
        <f>IF(41&lt;=$G57, NR57, "")</f>
        <v/>
      </c>
      <c r="NX57" s="9">
        <f>IF(41&lt;=$G57, ROUND(NW57*$Q57, 2), "")</f>
        <v/>
      </c>
      <c r="NY57" s="9">
        <f>IF(41&lt;=$G57, $N57, "")</f>
        <v/>
      </c>
      <c r="NZ57" s="9">
        <f>IF(41&lt;=$G57, NY57-NX57, "")</f>
        <v/>
      </c>
      <c r="OA57" s="9">
        <f>IF(41&lt;=$G57, NW57-NZ57, "")</f>
        <v/>
      </c>
      <c r="OB57" s="9">
        <f>IF(41&lt;=$G57, ROUND(NT57*$Q57, 2), "")</f>
        <v/>
      </c>
      <c r="OC57" s="9">
        <f>IF(41&lt;=$G57, NT57+OB57, "")</f>
        <v/>
      </c>
      <c r="OD57" s="9">
        <f>IF(41&lt;=$G57, NX57+OB57, "")</f>
        <v/>
      </c>
      <c r="OE57" s="9">
        <f>IF(41&lt;=$G57, ($G57-41)*$N57, "")</f>
        <v/>
      </c>
      <c r="OF57" s="9">
        <f>IF(42&lt;=$G57, OA57, "")</f>
        <v/>
      </c>
      <c r="OG57" s="9">
        <f>IF(42&lt;=$G57, ROUND(OF57*$Q57, 2), "")</f>
        <v/>
      </c>
      <c r="OH57" s="9">
        <f>IF(42&lt;=$G57, $N57, "")</f>
        <v/>
      </c>
      <c r="OI57" s="9">
        <f>IF(42&lt;=$G57, OH57-OG57, "")</f>
        <v/>
      </c>
      <c r="OJ57" s="9">
        <f>IF(42&lt;=$G57, OF57-OI57, "")</f>
        <v/>
      </c>
      <c r="OK57" s="9">
        <f>IF(42&lt;=$G57, ROUND(OC57*$Q57, 2), "")</f>
        <v/>
      </c>
      <c r="OL57" s="9">
        <f>IF(42&lt;=$G57, OC57+OK57, "")</f>
        <v/>
      </c>
      <c r="OM57" s="9">
        <f>IF(42&lt;=$G57, OG57+OK57, "")</f>
        <v/>
      </c>
      <c r="ON57" s="9">
        <f>IF(42&lt;=$G57, ($G57-42)*$N57, "")</f>
        <v/>
      </c>
      <c r="OO57" s="9">
        <f>IF(43&lt;=$G57, OJ57, "")</f>
        <v/>
      </c>
      <c r="OP57" s="9">
        <f>IF(43&lt;=$G57, ROUND(OO57*$Q57, 2), "")</f>
        <v/>
      </c>
      <c r="OQ57" s="9">
        <f>IF(43&lt;=$G57, $N57, "")</f>
        <v/>
      </c>
      <c r="OR57" s="9">
        <f>IF(43&lt;=$G57, OQ57-OP57, "")</f>
        <v/>
      </c>
      <c r="OS57" s="9">
        <f>IF(43&lt;=$G57, OO57-OR57, "")</f>
        <v/>
      </c>
      <c r="OT57" s="9">
        <f>IF(43&lt;=$G57, ROUND(OL57*$Q57, 2), "")</f>
        <v/>
      </c>
      <c r="OU57" s="9">
        <f>IF(43&lt;=$G57, OL57+OT57, "")</f>
        <v/>
      </c>
      <c r="OV57" s="9">
        <f>IF(43&lt;=$G57, OP57+OT57, "")</f>
        <v/>
      </c>
      <c r="OW57" s="9">
        <f>IF(43&lt;=$G57, ($G57-43)*$N57, "")</f>
        <v/>
      </c>
      <c r="OX57" s="9">
        <f>IF(44&lt;=$G57, OS57, "")</f>
        <v/>
      </c>
      <c r="OY57" s="9">
        <f>IF(44&lt;=$G57, ROUND(OX57*$Q57, 2), "")</f>
        <v/>
      </c>
      <c r="OZ57" s="9">
        <f>IF(44&lt;=$G57, $N57, "")</f>
        <v/>
      </c>
      <c r="PA57" s="9">
        <f>IF(44&lt;=$G57, OZ57-OY57, "")</f>
        <v/>
      </c>
      <c r="PB57" s="9">
        <f>IF(44&lt;=$G57, OX57-PA57, "")</f>
        <v/>
      </c>
      <c r="PC57" s="9">
        <f>IF(44&lt;=$G57, ROUND(OU57*$Q57, 2), "")</f>
        <v/>
      </c>
      <c r="PD57" s="9">
        <f>IF(44&lt;=$G57, OU57+PC57, "")</f>
        <v/>
      </c>
      <c r="PE57" s="9">
        <f>IF(44&lt;=$G57, OY57+PC57, "")</f>
        <v/>
      </c>
      <c r="PF57" s="9">
        <f>IF(44&lt;=$G57, ($G57-44)*$N57, "")</f>
        <v/>
      </c>
      <c r="PG57" s="9">
        <f>IF(45&lt;=$G57, PB57, "")</f>
        <v/>
      </c>
      <c r="PH57" s="9">
        <f>IF(45&lt;=$G57, ROUND(PG57*$Q57, 2), "")</f>
        <v/>
      </c>
      <c r="PI57" s="9">
        <f>IF(45&lt;=$G57, $N57, "")</f>
        <v/>
      </c>
      <c r="PJ57" s="9">
        <f>IF(45&lt;=$G57, PI57-PH57, "")</f>
        <v/>
      </c>
      <c r="PK57" s="9">
        <f>IF(45&lt;=$G57, PG57-PJ57, "")</f>
        <v/>
      </c>
      <c r="PL57" s="9">
        <f>IF(45&lt;=$G57, ROUND(PD57*$Q57, 2), "")</f>
        <v/>
      </c>
      <c r="PM57" s="9">
        <f>IF(45&lt;=$G57, PD57+PL57, "")</f>
        <v/>
      </c>
      <c r="PN57" s="9">
        <f>IF(45&lt;=$G57, PH57+PL57, "")</f>
        <v/>
      </c>
      <c r="PO57" s="9">
        <f>IF(45&lt;=$G57, ($G57-45)*$N57, "")</f>
        <v/>
      </c>
      <c r="PP57" s="9">
        <f>IF(46&lt;=$G57, PK57, "")</f>
        <v/>
      </c>
      <c r="PQ57" s="9">
        <f>IF(46&lt;=$G57, ROUND(PP57*$Q57, 2), "")</f>
        <v/>
      </c>
      <c r="PR57" s="9">
        <f>IF(46&lt;=$G57, $N57, "")</f>
        <v/>
      </c>
      <c r="PS57" s="9">
        <f>IF(46&lt;=$G57, PR57-PQ57, "")</f>
        <v/>
      </c>
      <c r="PT57" s="9">
        <f>IF(46&lt;=$G57, PP57-PS57, "")</f>
        <v/>
      </c>
      <c r="PU57" s="9">
        <f>IF(46&lt;=$G57, ROUND(PM57*$Q57, 2), "")</f>
        <v/>
      </c>
      <c r="PV57" s="9">
        <f>IF(46&lt;=$G57, PM57+PU57, "")</f>
        <v/>
      </c>
      <c r="PW57" s="9">
        <f>IF(46&lt;=$G57, PQ57+PU57, "")</f>
        <v/>
      </c>
      <c r="PX57" s="9">
        <f>IF(46&lt;=$G57, ($G57-46)*$N57, "")</f>
        <v/>
      </c>
      <c r="PY57" s="9">
        <f>IF(47&lt;=$G57, PT57, "")</f>
        <v/>
      </c>
      <c r="PZ57" s="9">
        <f>IF(47&lt;=$G57, ROUND(PY57*$Q57, 2), "")</f>
        <v/>
      </c>
      <c r="QA57" s="9">
        <f>IF(47&lt;=$G57, $N57, "")</f>
        <v/>
      </c>
      <c r="QB57" s="9">
        <f>IF(47&lt;=$G57, QA57-PZ57, "")</f>
        <v/>
      </c>
      <c r="QC57" s="9">
        <f>IF(47&lt;=$G57, PY57-QB57, "")</f>
        <v/>
      </c>
      <c r="QD57" s="9">
        <f>IF(47&lt;=$G57, ROUND(PV57*$Q57, 2), "")</f>
        <v/>
      </c>
      <c r="QE57" s="9">
        <f>IF(47&lt;=$G57, PV57+QD57, "")</f>
        <v/>
      </c>
      <c r="QF57" s="9">
        <f>IF(47&lt;=$G57, PZ57+QD57, "")</f>
        <v/>
      </c>
      <c r="QG57" s="9">
        <f>IF(47&lt;=$G57, ($G57-47)*$N57, "")</f>
        <v/>
      </c>
      <c r="QH57" s="9">
        <f>IF(48&lt;=$G57, QC57, "")</f>
        <v/>
      </c>
      <c r="QI57" s="9">
        <f>IF(48&lt;=$G57, ROUND(QH57*$Q57, 2), "")</f>
        <v/>
      </c>
      <c r="QJ57" s="9">
        <f>IF(48&lt;=$G57, $N57, "")</f>
        <v/>
      </c>
      <c r="QK57" s="9">
        <f>IF(48&lt;=$G57, QJ57-QI57, "")</f>
        <v/>
      </c>
      <c r="QL57" s="9">
        <f>IF(48&lt;=$G57, QH57-QK57, "")</f>
        <v/>
      </c>
      <c r="QM57" s="9">
        <f>IF(48&lt;=$G57, ROUND(QE57*$Q57, 2), "")</f>
        <v/>
      </c>
      <c r="QN57" s="9">
        <f>IF(48&lt;=$G57, QE57+QM57, "")</f>
        <v/>
      </c>
      <c r="QO57" s="9">
        <f>IF(48&lt;=$G57, QI57+QM57, "")</f>
        <v/>
      </c>
      <c r="QP57" s="9">
        <f>IF(48&lt;=$G57, ($G57-48)*$N57, "")</f>
        <v/>
      </c>
    </row>
    <row r="58">
      <c r="A58" s="12" t="inlineStr">
        <is>
          <t>0596-0005</t>
        </is>
      </c>
      <c r="B58" s="13" t="inlineStr">
        <is>
          <t>Gruas Industriales Lb Sa de Cv</t>
        </is>
      </c>
      <c r="C58" s="13" t="inlineStr">
        <is>
          <t>L200 Glx Gasolina</t>
        </is>
      </c>
      <c r="D58" s="12" t="inlineStr">
        <is>
          <t>ACTIVO</t>
        </is>
      </c>
      <c r="E58" s="12" t="inlineStr">
        <is>
          <t>2024-07-19</t>
        </is>
      </c>
      <c r="F58" s="12" t="inlineStr">
        <is>
          <t>2028-07-19</t>
        </is>
      </c>
      <c r="G58" s="14" t="n">
        <v>48</v>
      </c>
      <c r="H58" s="15" t="n">
        <v>415817.24</v>
      </c>
      <c r="I58" s="16" t="n">
        <v>0.1</v>
      </c>
      <c r="J58" s="15">
        <f>ROUND(H58*I58, 2)</f>
        <v/>
      </c>
      <c r="K58" s="15">
        <f>ROUND(H58-J58, 2)</f>
        <v/>
      </c>
      <c r="L58" s="16" t="n">
        <v>0</v>
      </c>
      <c r="M58" s="15">
        <f>ROUND(H58*L58, 2)</f>
        <v/>
      </c>
      <c r="N58" s="15" t="n">
        <v>14503.17</v>
      </c>
      <c r="O58" s="16" t="n">
        <v>0.2</v>
      </c>
      <c r="P58" s="15">
        <f>ROUND(H58*O58, 2)</f>
        <v/>
      </c>
      <c r="Q58" s="17" t="n">
        <v>0.03164264</v>
      </c>
      <c r="R58" s="17">
        <f>RATE(G58, -N58, K58, -P58)</f>
        <v/>
      </c>
      <c r="S58" s="17">
        <f>ROUND(Q58*12, 8)</f>
        <v/>
      </c>
      <c r="T58" s="17">
        <f>ROUND(((1+Q58)^12)-1, 8)</f>
        <v/>
      </c>
      <c r="U58" s="15">
        <f>ROUND(PV(Q58, G58, 0, -P58), 2)</f>
        <v/>
      </c>
      <c r="V58" s="15">
        <f>SUMIF($AA$4:$QP$4, "Interes_Leasing", AA58:QP58)</f>
        <v/>
      </c>
      <c r="W58" s="15">
        <f>SUMIF($AA$4:$QP$4, "Interes_Residual", AA58:QP58)</f>
        <v/>
      </c>
      <c r="X58" s="15">
        <f>ROUND(V58+W58, 2)</f>
        <v/>
      </c>
      <c r="Y58" s="15">
        <f>ROUND((N58*G58+P58+M58)-K58, 2)</f>
        <v/>
      </c>
      <c r="Z58" s="16">
        <f>ROUND(Y58/K58, 4)</f>
        <v/>
      </c>
      <c r="AA58" s="15">
        <f>IF(1&lt;=$G58, $K58, "")</f>
        <v/>
      </c>
      <c r="AB58" s="15">
        <f>IF(1&lt;=$G58, ROUND(AA58*$Q58, 2), "")</f>
        <v/>
      </c>
      <c r="AC58" s="15">
        <f>IF(1&lt;=$G58, $N58, "")</f>
        <v/>
      </c>
      <c r="AD58" s="15">
        <f>IF(1&lt;=$G58, AC58-AB58, "")</f>
        <v/>
      </c>
      <c r="AE58" s="15">
        <f>IF(1&lt;=$G58, AA58-AD58, "")</f>
        <v/>
      </c>
      <c r="AF58" s="15">
        <f>IF(1&lt;=$G58, ROUND($U58*$Q58, 2), "")</f>
        <v/>
      </c>
      <c r="AG58" s="15">
        <f>IF(1&lt;=$G58, $U58+AF58, "")</f>
        <v/>
      </c>
      <c r="AH58" s="15">
        <f>IF(1&lt;=$G58, AB58+AF58, "")</f>
        <v/>
      </c>
      <c r="AI58" s="15">
        <f>IF(1&lt;=$G58, ($G58-1)*$N58, "")</f>
        <v/>
      </c>
      <c r="AJ58" s="15">
        <f>IF(2&lt;=$G58, AE58, "")</f>
        <v/>
      </c>
      <c r="AK58" s="15">
        <f>IF(2&lt;=$G58, ROUND(AJ58*$Q58, 2), "")</f>
        <v/>
      </c>
      <c r="AL58" s="15">
        <f>IF(2&lt;=$G58, $N58, "")</f>
        <v/>
      </c>
      <c r="AM58" s="15">
        <f>IF(2&lt;=$G58, AL58-AK58, "")</f>
        <v/>
      </c>
      <c r="AN58" s="15">
        <f>IF(2&lt;=$G58, AJ58-AM58, "")</f>
        <v/>
      </c>
      <c r="AO58" s="15">
        <f>IF(2&lt;=$G58, ROUND(AG58*$Q58, 2), "")</f>
        <v/>
      </c>
      <c r="AP58" s="15">
        <f>IF(2&lt;=$G58, AG58+AO58, "")</f>
        <v/>
      </c>
      <c r="AQ58" s="15">
        <f>IF(2&lt;=$G58, AK58+AO58, "")</f>
        <v/>
      </c>
      <c r="AR58" s="15">
        <f>IF(2&lt;=$G58, ($G58-2)*$N58, "")</f>
        <v/>
      </c>
      <c r="AS58" s="15">
        <f>IF(3&lt;=$G58, AN58, "")</f>
        <v/>
      </c>
      <c r="AT58" s="15">
        <f>IF(3&lt;=$G58, ROUND(AS58*$Q58, 2), "")</f>
        <v/>
      </c>
      <c r="AU58" s="15">
        <f>IF(3&lt;=$G58, $N58, "")</f>
        <v/>
      </c>
      <c r="AV58" s="15">
        <f>IF(3&lt;=$G58, AU58-AT58, "")</f>
        <v/>
      </c>
      <c r="AW58" s="15">
        <f>IF(3&lt;=$G58, AS58-AV58, "")</f>
        <v/>
      </c>
      <c r="AX58" s="15">
        <f>IF(3&lt;=$G58, ROUND(AP58*$Q58, 2), "")</f>
        <v/>
      </c>
      <c r="AY58" s="15">
        <f>IF(3&lt;=$G58, AP58+AX58, "")</f>
        <v/>
      </c>
      <c r="AZ58" s="15">
        <f>IF(3&lt;=$G58, AT58+AX58, "")</f>
        <v/>
      </c>
      <c r="BA58" s="15">
        <f>IF(3&lt;=$G58, ($G58-3)*$N58, "")</f>
        <v/>
      </c>
      <c r="BB58" s="15">
        <f>IF(4&lt;=$G58, AW58, "")</f>
        <v/>
      </c>
      <c r="BC58" s="15">
        <f>IF(4&lt;=$G58, ROUND(BB58*$Q58, 2), "")</f>
        <v/>
      </c>
      <c r="BD58" s="15">
        <f>IF(4&lt;=$G58, $N58, "")</f>
        <v/>
      </c>
      <c r="BE58" s="15">
        <f>IF(4&lt;=$G58, BD58-BC58, "")</f>
        <v/>
      </c>
      <c r="BF58" s="15">
        <f>IF(4&lt;=$G58, BB58-BE58, "")</f>
        <v/>
      </c>
      <c r="BG58" s="15">
        <f>IF(4&lt;=$G58, ROUND(AY58*$Q58, 2), "")</f>
        <v/>
      </c>
      <c r="BH58" s="15">
        <f>IF(4&lt;=$G58, AY58+BG58, "")</f>
        <v/>
      </c>
      <c r="BI58" s="15">
        <f>IF(4&lt;=$G58, BC58+BG58, "")</f>
        <v/>
      </c>
      <c r="BJ58" s="15">
        <f>IF(4&lt;=$G58, ($G58-4)*$N58, "")</f>
        <v/>
      </c>
      <c r="BK58" s="15">
        <f>IF(5&lt;=$G58, BF58, "")</f>
        <v/>
      </c>
      <c r="BL58" s="15">
        <f>IF(5&lt;=$G58, ROUND(BK58*$Q58, 2), "")</f>
        <v/>
      </c>
      <c r="BM58" s="15">
        <f>IF(5&lt;=$G58, $N58, "")</f>
        <v/>
      </c>
      <c r="BN58" s="15">
        <f>IF(5&lt;=$G58, BM58-BL58, "")</f>
        <v/>
      </c>
      <c r="BO58" s="15">
        <f>IF(5&lt;=$G58, BK58-BN58, "")</f>
        <v/>
      </c>
      <c r="BP58" s="15">
        <f>IF(5&lt;=$G58, ROUND(BH58*$Q58, 2), "")</f>
        <v/>
      </c>
      <c r="BQ58" s="15">
        <f>IF(5&lt;=$G58, BH58+BP58, "")</f>
        <v/>
      </c>
      <c r="BR58" s="15">
        <f>IF(5&lt;=$G58, BL58+BP58, "")</f>
        <v/>
      </c>
      <c r="BS58" s="15">
        <f>IF(5&lt;=$G58, ($G58-5)*$N58, "")</f>
        <v/>
      </c>
      <c r="BT58" s="15">
        <f>IF(6&lt;=$G58, BO58, "")</f>
        <v/>
      </c>
      <c r="BU58" s="15">
        <f>IF(6&lt;=$G58, ROUND(BT58*$Q58, 2), "")</f>
        <v/>
      </c>
      <c r="BV58" s="15">
        <f>IF(6&lt;=$G58, $N58, "")</f>
        <v/>
      </c>
      <c r="BW58" s="15">
        <f>IF(6&lt;=$G58, BV58-BU58, "")</f>
        <v/>
      </c>
      <c r="BX58" s="15">
        <f>IF(6&lt;=$G58, BT58-BW58, "")</f>
        <v/>
      </c>
      <c r="BY58" s="15">
        <f>IF(6&lt;=$G58, ROUND(BQ58*$Q58, 2), "")</f>
        <v/>
      </c>
      <c r="BZ58" s="15">
        <f>IF(6&lt;=$G58, BQ58+BY58, "")</f>
        <v/>
      </c>
      <c r="CA58" s="15">
        <f>IF(6&lt;=$G58, BU58+BY58, "")</f>
        <v/>
      </c>
      <c r="CB58" s="15">
        <f>IF(6&lt;=$G58, ($G58-6)*$N58, "")</f>
        <v/>
      </c>
      <c r="CC58" s="15">
        <f>IF(7&lt;=$G58, BX58, "")</f>
        <v/>
      </c>
      <c r="CD58" s="15">
        <f>IF(7&lt;=$G58, ROUND(CC58*$Q58, 2), "")</f>
        <v/>
      </c>
      <c r="CE58" s="15">
        <f>IF(7&lt;=$G58, $N58, "")</f>
        <v/>
      </c>
      <c r="CF58" s="15">
        <f>IF(7&lt;=$G58, CE58-CD58, "")</f>
        <v/>
      </c>
      <c r="CG58" s="15">
        <f>IF(7&lt;=$G58, CC58-CF58, "")</f>
        <v/>
      </c>
      <c r="CH58" s="15">
        <f>IF(7&lt;=$G58, ROUND(BZ58*$Q58, 2), "")</f>
        <v/>
      </c>
      <c r="CI58" s="15">
        <f>IF(7&lt;=$G58, BZ58+CH58, "")</f>
        <v/>
      </c>
      <c r="CJ58" s="15">
        <f>IF(7&lt;=$G58, CD58+CH58, "")</f>
        <v/>
      </c>
      <c r="CK58" s="15">
        <f>IF(7&lt;=$G58, ($G58-7)*$N58, "")</f>
        <v/>
      </c>
      <c r="CL58" s="15">
        <f>IF(8&lt;=$G58, CG58, "")</f>
        <v/>
      </c>
      <c r="CM58" s="15">
        <f>IF(8&lt;=$G58, ROUND(CL58*$Q58, 2), "")</f>
        <v/>
      </c>
      <c r="CN58" s="15">
        <f>IF(8&lt;=$G58, $N58, "")</f>
        <v/>
      </c>
      <c r="CO58" s="15">
        <f>IF(8&lt;=$G58, CN58-CM58, "")</f>
        <v/>
      </c>
      <c r="CP58" s="15">
        <f>IF(8&lt;=$G58, CL58-CO58, "")</f>
        <v/>
      </c>
      <c r="CQ58" s="15">
        <f>IF(8&lt;=$G58, ROUND(CI58*$Q58, 2), "")</f>
        <v/>
      </c>
      <c r="CR58" s="15">
        <f>IF(8&lt;=$G58, CI58+CQ58, "")</f>
        <v/>
      </c>
      <c r="CS58" s="15">
        <f>IF(8&lt;=$G58, CM58+CQ58, "")</f>
        <v/>
      </c>
      <c r="CT58" s="15">
        <f>IF(8&lt;=$G58, ($G58-8)*$N58, "")</f>
        <v/>
      </c>
      <c r="CU58" s="15">
        <f>IF(9&lt;=$G58, CP58, "")</f>
        <v/>
      </c>
      <c r="CV58" s="15">
        <f>IF(9&lt;=$G58, ROUND(CU58*$Q58, 2), "")</f>
        <v/>
      </c>
      <c r="CW58" s="15">
        <f>IF(9&lt;=$G58, $N58, "")</f>
        <v/>
      </c>
      <c r="CX58" s="15">
        <f>IF(9&lt;=$G58, CW58-CV58, "")</f>
        <v/>
      </c>
      <c r="CY58" s="15">
        <f>IF(9&lt;=$G58, CU58-CX58, "")</f>
        <v/>
      </c>
      <c r="CZ58" s="15">
        <f>IF(9&lt;=$G58, ROUND(CR58*$Q58, 2), "")</f>
        <v/>
      </c>
      <c r="DA58" s="15">
        <f>IF(9&lt;=$G58, CR58+CZ58, "")</f>
        <v/>
      </c>
      <c r="DB58" s="15">
        <f>IF(9&lt;=$G58, CV58+CZ58, "")</f>
        <v/>
      </c>
      <c r="DC58" s="15">
        <f>IF(9&lt;=$G58, ($G58-9)*$N58, "")</f>
        <v/>
      </c>
      <c r="DD58" s="15">
        <f>IF(10&lt;=$G58, CY58, "")</f>
        <v/>
      </c>
      <c r="DE58" s="15">
        <f>IF(10&lt;=$G58, ROUND(DD58*$Q58, 2), "")</f>
        <v/>
      </c>
      <c r="DF58" s="15">
        <f>IF(10&lt;=$G58, $N58, "")</f>
        <v/>
      </c>
      <c r="DG58" s="15">
        <f>IF(10&lt;=$G58, DF58-DE58, "")</f>
        <v/>
      </c>
      <c r="DH58" s="15">
        <f>IF(10&lt;=$G58, DD58-DG58, "")</f>
        <v/>
      </c>
      <c r="DI58" s="15">
        <f>IF(10&lt;=$G58, ROUND(DA58*$Q58, 2), "")</f>
        <v/>
      </c>
      <c r="DJ58" s="15">
        <f>IF(10&lt;=$G58, DA58+DI58, "")</f>
        <v/>
      </c>
      <c r="DK58" s="15">
        <f>IF(10&lt;=$G58, DE58+DI58, "")</f>
        <v/>
      </c>
      <c r="DL58" s="15">
        <f>IF(10&lt;=$G58, ($G58-10)*$N58, "")</f>
        <v/>
      </c>
      <c r="DM58" s="15">
        <f>IF(11&lt;=$G58, DH58, "")</f>
        <v/>
      </c>
      <c r="DN58" s="15">
        <f>IF(11&lt;=$G58, ROUND(DM58*$Q58, 2), "")</f>
        <v/>
      </c>
      <c r="DO58" s="15">
        <f>IF(11&lt;=$G58, $N58, "")</f>
        <v/>
      </c>
      <c r="DP58" s="15">
        <f>IF(11&lt;=$G58, DO58-DN58, "")</f>
        <v/>
      </c>
      <c r="DQ58" s="15">
        <f>IF(11&lt;=$G58, DM58-DP58, "")</f>
        <v/>
      </c>
      <c r="DR58" s="15">
        <f>IF(11&lt;=$G58, ROUND(DJ58*$Q58, 2), "")</f>
        <v/>
      </c>
      <c r="DS58" s="15">
        <f>IF(11&lt;=$G58, DJ58+DR58, "")</f>
        <v/>
      </c>
      <c r="DT58" s="15">
        <f>IF(11&lt;=$G58, DN58+DR58, "")</f>
        <v/>
      </c>
      <c r="DU58" s="15">
        <f>IF(11&lt;=$G58, ($G58-11)*$N58, "")</f>
        <v/>
      </c>
      <c r="DV58" s="15">
        <f>IF(12&lt;=$G58, DQ58, "")</f>
        <v/>
      </c>
      <c r="DW58" s="15">
        <f>IF(12&lt;=$G58, ROUND(DV58*$Q58, 2), "")</f>
        <v/>
      </c>
      <c r="DX58" s="15">
        <f>IF(12&lt;=$G58, $N58, "")</f>
        <v/>
      </c>
      <c r="DY58" s="15">
        <f>IF(12&lt;=$G58, DX58-DW58, "")</f>
        <v/>
      </c>
      <c r="DZ58" s="15">
        <f>IF(12&lt;=$G58, DV58-DY58, "")</f>
        <v/>
      </c>
      <c r="EA58" s="15">
        <f>IF(12&lt;=$G58, ROUND(DS58*$Q58, 2), "")</f>
        <v/>
      </c>
      <c r="EB58" s="15">
        <f>IF(12&lt;=$G58, DS58+EA58, "")</f>
        <v/>
      </c>
      <c r="EC58" s="15">
        <f>IF(12&lt;=$G58, DW58+EA58, "")</f>
        <v/>
      </c>
      <c r="ED58" s="15">
        <f>IF(12&lt;=$G58, ($G58-12)*$N58, "")</f>
        <v/>
      </c>
      <c r="EE58" s="15">
        <f>IF(13&lt;=$G58, DZ58, "")</f>
        <v/>
      </c>
      <c r="EF58" s="15">
        <f>IF(13&lt;=$G58, ROUND(EE58*$Q58, 2), "")</f>
        <v/>
      </c>
      <c r="EG58" s="15">
        <f>IF(13&lt;=$G58, $N58, "")</f>
        <v/>
      </c>
      <c r="EH58" s="15">
        <f>IF(13&lt;=$G58, EG58-EF58, "")</f>
        <v/>
      </c>
      <c r="EI58" s="15">
        <f>IF(13&lt;=$G58, EE58-EH58, "")</f>
        <v/>
      </c>
      <c r="EJ58" s="15">
        <f>IF(13&lt;=$G58, ROUND(EB58*$Q58, 2), "")</f>
        <v/>
      </c>
      <c r="EK58" s="15">
        <f>IF(13&lt;=$G58, EB58+EJ58, "")</f>
        <v/>
      </c>
      <c r="EL58" s="15">
        <f>IF(13&lt;=$G58, EF58+EJ58, "")</f>
        <v/>
      </c>
      <c r="EM58" s="15">
        <f>IF(13&lt;=$G58, ($G58-13)*$N58, "")</f>
        <v/>
      </c>
      <c r="EN58" s="15">
        <f>IF(14&lt;=$G58, EI58, "")</f>
        <v/>
      </c>
      <c r="EO58" s="15">
        <f>IF(14&lt;=$G58, ROUND(EN58*$Q58, 2), "")</f>
        <v/>
      </c>
      <c r="EP58" s="15">
        <f>IF(14&lt;=$G58, $N58, "")</f>
        <v/>
      </c>
      <c r="EQ58" s="15">
        <f>IF(14&lt;=$G58, EP58-EO58, "")</f>
        <v/>
      </c>
      <c r="ER58" s="15">
        <f>IF(14&lt;=$G58, EN58-EQ58, "")</f>
        <v/>
      </c>
      <c r="ES58" s="15">
        <f>IF(14&lt;=$G58, ROUND(EK58*$Q58, 2), "")</f>
        <v/>
      </c>
      <c r="ET58" s="15">
        <f>IF(14&lt;=$G58, EK58+ES58, "")</f>
        <v/>
      </c>
      <c r="EU58" s="15">
        <f>IF(14&lt;=$G58, EO58+ES58, "")</f>
        <v/>
      </c>
      <c r="EV58" s="15">
        <f>IF(14&lt;=$G58, ($G58-14)*$N58, "")</f>
        <v/>
      </c>
      <c r="EW58" s="15">
        <f>IF(15&lt;=$G58, ER58, "")</f>
        <v/>
      </c>
      <c r="EX58" s="15">
        <f>IF(15&lt;=$G58, ROUND(EW58*$Q58, 2), "")</f>
        <v/>
      </c>
      <c r="EY58" s="15">
        <f>IF(15&lt;=$G58, $N58, "")</f>
        <v/>
      </c>
      <c r="EZ58" s="15">
        <f>IF(15&lt;=$G58, EY58-EX58, "")</f>
        <v/>
      </c>
      <c r="FA58" s="15">
        <f>IF(15&lt;=$G58, EW58-EZ58, "")</f>
        <v/>
      </c>
      <c r="FB58" s="15">
        <f>IF(15&lt;=$G58, ROUND(ET58*$Q58, 2), "")</f>
        <v/>
      </c>
      <c r="FC58" s="15">
        <f>IF(15&lt;=$G58, ET58+FB58, "")</f>
        <v/>
      </c>
      <c r="FD58" s="15">
        <f>IF(15&lt;=$G58, EX58+FB58, "")</f>
        <v/>
      </c>
      <c r="FE58" s="15">
        <f>IF(15&lt;=$G58, ($G58-15)*$N58, "")</f>
        <v/>
      </c>
      <c r="FF58" s="15">
        <f>IF(16&lt;=$G58, FA58, "")</f>
        <v/>
      </c>
      <c r="FG58" s="15">
        <f>IF(16&lt;=$G58, ROUND(FF58*$Q58, 2), "")</f>
        <v/>
      </c>
      <c r="FH58" s="15">
        <f>IF(16&lt;=$G58, $N58, "")</f>
        <v/>
      </c>
      <c r="FI58" s="15">
        <f>IF(16&lt;=$G58, FH58-FG58, "")</f>
        <v/>
      </c>
      <c r="FJ58" s="15">
        <f>IF(16&lt;=$G58, FF58-FI58, "")</f>
        <v/>
      </c>
      <c r="FK58" s="15">
        <f>IF(16&lt;=$G58, ROUND(FC58*$Q58, 2), "")</f>
        <v/>
      </c>
      <c r="FL58" s="15">
        <f>IF(16&lt;=$G58, FC58+FK58, "")</f>
        <v/>
      </c>
      <c r="FM58" s="15">
        <f>IF(16&lt;=$G58, FG58+FK58, "")</f>
        <v/>
      </c>
      <c r="FN58" s="15">
        <f>IF(16&lt;=$G58, ($G58-16)*$N58, "")</f>
        <v/>
      </c>
      <c r="FO58" s="15">
        <f>IF(17&lt;=$G58, FJ58, "")</f>
        <v/>
      </c>
      <c r="FP58" s="15">
        <f>IF(17&lt;=$G58, ROUND(FO58*$Q58, 2), "")</f>
        <v/>
      </c>
      <c r="FQ58" s="15">
        <f>IF(17&lt;=$G58, $N58, "")</f>
        <v/>
      </c>
      <c r="FR58" s="15">
        <f>IF(17&lt;=$G58, FQ58-FP58, "")</f>
        <v/>
      </c>
      <c r="FS58" s="15">
        <f>IF(17&lt;=$G58, FO58-FR58, "")</f>
        <v/>
      </c>
      <c r="FT58" s="15">
        <f>IF(17&lt;=$G58, ROUND(FL58*$Q58, 2), "")</f>
        <v/>
      </c>
      <c r="FU58" s="15">
        <f>IF(17&lt;=$G58, FL58+FT58, "")</f>
        <v/>
      </c>
      <c r="FV58" s="15">
        <f>IF(17&lt;=$G58, FP58+FT58, "")</f>
        <v/>
      </c>
      <c r="FW58" s="15">
        <f>IF(17&lt;=$G58, ($G58-17)*$N58, "")</f>
        <v/>
      </c>
      <c r="FX58" s="15">
        <f>IF(18&lt;=$G58, FS58, "")</f>
        <v/>
      </c>
      <c r="FY58" s="15">
        <f>IF(18&lt;=$G58, ROUND(FX58*$Q58, 2), "")</f>
        <v/>
      </c>
      <c r="FZ58" s="15">
        <f>IF(18&lt;=$G58, $N58, "")</f>
        <v/>
      </c>
      <c r="GA58" s="15">
        <f>IF(18&lt;=$G58, FZ58-FY58, "")</f>
        <v/>
      </c>
      <c r="GB58" s="15">
        <f>IF(18&lt;=$G58, FX58-GA58, "")</f>
        <v/>
      </c>
      <c r="GC58" s="15">
        <f>IF(18&lt;=$G58, ROUND(FU58*$Q58, 2), "")</f>
        <v/>
      </c>
      <c r="GD58" s="15">
        <f>IF(18&lt;=$G58, FU58+GC58, "")</f>
        <v/>
      </c>
      <c r="GE58" s="15">
        <f>IF(18&lt;=$G58, FY58+GC58, "")</f>
        <v/>
      </c>
      <c r="GF58" s="15">
        <f>IF(18&lt;=$G58, ($G58-18)*$N58, "")</f>
        <v/>
      </c>
      <c r="GG58" s="15">
        <f>IF(19&lt;=$G58, GB58, "")</f>
        <v/>
      </c>
      <c r="GH58" s="15">
        <f>IF(19&lt;=$G58, ROUND(GG58*$Q58, 2), "")</f>
        <v/>
      </c>
      <c r="GI58" s="15">
        <f>IF(19&lt;=$G58, $N58, "")</f>
        <v/>
      </c>
      <c r="GJ58" s="15">
        <f>IF(19&lt;=$G58, GI58-GH58, "")</f>
        <v/>
      </c>
      <c r="GK58" s="15">
        <f>IF(19&lt;=$G58, GG58-GJ58, "")</f>
        <v/>
      </c>
      <c r="GL58" s="15">
        <f>IF(19&lt;=$G58, ROUND(GD58*$Q58, 2), "")</f>
        <v/>
      </c>
      <c r="GM58" s="15">
        <f>IF(19&lt;=$G58, GD58+GL58, "")</f>
        <v/>
      </c>
      <c r="GN58" s="15">
        <f>IF(19&lt;=$G58, GH58+GL58, "")</f>
        <v/>
      </c>
      <c r="GO58" s="15">
        <f>IF(19&lt;=$G58, ($G58-19)*$N58, "")</f>
        <v/>
      </c>
      <c r="GP58" s="15">
        <f>IF(20&lt;=$G58, GK58, "")</f>
        <v/>
      </c>
      <c r="GQ58" s="15">
        <f>IF(20&lt;=$G58, ROUND(GP58*$Q58, 2), "")</f>
        <v/>
      </c>
      <c r="GR58" s="15">
        <f>IF(20&lt;=$G58, $N58, "")</f>
        <v/>
      </c>
      <c r="GS58" s="15">
        <f>IF(20&lt;=$G58, GR58-GQ58, "")</f>
        <v/>
      </c>
      <c r="GT58" s="15">
        <f>IF(20&lt;=$G58, GP58-GS58, "")</f>
        <v/>
      </c>
      <c r="GU58" s="15">
        <f>IF(20&lt;=$G58, ROUND(GM58*$Q58, 2), "")</f>
        <v/>
      </c>
      <c r="GV58" s="15">
        <f>IF(20&lt;=$G58, GM58+GU58, "")</f>
        <v/>
      </c>
      <c r="GW58" s="15">
        <f>IF(20&lt;=$G58, GQ58+GU58, "")</f>
        <v/>
      </c>
      <c r="GX58" s="15">
        <f>IF(20&lt;=$G58, ($G58-20)*$N58, "")</f>
        <v/>
      </c>
      <c r="GY58" s="15">
        <f>IF(21&lt;=$G58, GT58, "")</f>
        <v/>
      </c>
      <c r="GZ58" s="15">
        <f>IF(21&lt;=$G58, ROUND(GY58*$Q58, 2), "")</f>
        <v/>
      </c>
      <c r="HA58" s="15">
        <f>IF(21&lt;=$G58, $N58, "")</f>
        <v/>
      </c>
      <c r="HB58" s="15">
        <f>IF(21&lt;=$G58, HA58-GZ58, "")</f>
        <v/>
      </c>
      <c r="HC58" s="15">
        <f>IF(21&lt;=$G58, GY58-HB58, "")</f>
        <v/>
      </c>
      <c r="HD58" s="15">
        <f>IF(21&lt;=$G58, ROUND(GV58*$Q58, 2), "")</f>
        <v/>
      </c>
      <c r="HE58" s="15">
        <f>IF(21&lt;=$G58, GV58+HD58, "")</f>
        <v/>
      </c>
      <c r="HF58" s="15">
        <f>IF(21&lt;=$G58, GZ58+HD58, "")</f>
        <v/>
      </c>
      <c r="HG58" s="15">
        <f>IF(21&lt;=$G58, ($G58-21)*$N58, "")</f>
        <v/>
      </c>
      <c r="HH58" s="15">
        <f>IF(22&lt;=$G58, HC58, "")</f>
        <v/>
      </c>
      <c r="HI58" s="15">
        <f>IF(22&lt;=$G58, ROUND(HH58*$Q58, 2), "")</f>
        <v/>
      </c>
      <c r="HJ58" s="15">
        <f>IF(22&lt;=$G58, $N58, "")</f>
        <v/>
      </c>
      <c r="HK58" s="15">
        <f>IF(22&lt;=$G58, HJ58-HI58, "")</f>
        <v/>
      </c>
      <c r="HL58" s="15">
        <f>IF(22&lt;=$G58, HH58-HK58, "")</f>
        <v/>
      </c>
      <c r="HM58" s="15">
        <f>IF(22&lt;=$G58, ROUND(HE58*$Q58, 2), "")</f>
        <v/>
      </c>
      <c r="HN58" s="15">
        <f>IF(22&lt;=$G58, HE58+HM58, "")</f>
        <v/>
      </c>
      <c r="HO58" s="15">
        <f>IF(22&lt;=$G58, HI58+HM58, "")</f>
        <v/>
      </c>
      <c r="HP58" s="15">
        <f>IF(22&lt;=$G58, ($G58-22)*$N58, "")</f>
        <v/>
      </c>
      <c r="HQ58" s="15">
        <f>IF(23&lt;=$G58, HL58, "")</f>
        <v/>
      </c>
      <c r="HR58" s="15">
        <f>IF(23&lt;=$G58, ROUND(HQ58*$Q58, 2), "")</f>
        <v/>
      </c>
      <c r="HS58" s="15">
        <f>IF(23&lt;=$G58, $N58, "")</f>
        <v/>
      </c>
      <c r="HT58" s="15">
        <f>IF(23&lt;=$G58, HS58-HR58, "")</f>
        <v/>
      </c>
      <c r="HU58" s="15">
        <f>IF(23&lt;=$G58, HQ58-HT58, "")</f>
        <v/>
      </c>
      <c r="HV58" s="15">
        <f>IF(23&lt;=$G58, ROUND(HN58*$Q58, 2), "")</f>
        <v/>
      </c>
      <c r="HW58" s="15">
        <f>IF(23&lt;=$G58, HN58+HV58, "")</f>
        <v/>
      </c>
      <c r="HX58" s="15">
        <f>IF(23&lt;=$G58, HR58+HV58, "")</f>
        <v/>
      </c>
      <c r="HY58" s="15">
        <f>IF(23&lt;=$G58, ($G58-23)*$N58, "")</f>
        <v/>
      </c>
      <c r="HZ58" s="15">
        <f>IF(24&lt;=$G58, HU58, "")</f>
        <v/>
      </c>
      <c r="IA58" s="15">
        <f>IF(24&lt;=$G58, ROUND(HZ58*$Q58, 2), "")</f>
        <v/>
      </c>
      <c r="IB58" s="15">
        <f>IF(24&lt;=$G58, $N58, "")</f>
        <v/>
      </c>
      <c r="IC58" s="15">
        <f>IF(24&lt;=$G58, IB58-IA58, "")</f>
        <v/>
      </c>
      <c r="ID58" s="15">
        <f>IF(24&lt;=$G58, HZ58-IC58, "")</f>
        <v/>
      </c>
      <c r="IE58" s="15">
        <f>IF(24&lt;=$G58, ROUND(HW58*$Q58, 2), "")</f>
        <v/>
      </c>
      <c r="IF58" s="15">
        <f>IF(24&lt;=$G58, HW58+IE58, "")</f>
        <v/>
      </c>
      <c r="IG58" s="15">
        <f>IF(24&lt;=$G58, IA58+IE58, "")</f>
        <v/>
      </c>
      <c r="IH58" s="15">
        <f>IF(24&lt;=$G58, ($G58-24)*$N58, "")</f>
        <v/>
      </c>
      <c r="II58" s="15">
        <f>IF(25&lt;=$G58, ID58, "")</f>
        <v/>
      </c>
      <c r="IJ58" s="15">
        <f>IF(25&lt;=$G58, ROUND(II58*$Q58, 2), "")</f>
        <v/>
      </c>
      <c r="IK58" s="15">
        <f>IF(25&lt;=$G58, $N58, "")</f>
        <v/>
      </c>
      <c r="IL58" s="15">
        <f>IF(25&lt;=$G58, IK58-IJ58, "")</f>
        <v/>
      </c>
      <c r="IM58" s="15">
        <f>IF(25&lt;=$G58, II58-IL58, "")</f>
        <v/>
      </c>
      <c r="IN58" s="15">
        <f>IF(25&lt;=$G58, ROUND(IF58*$Q58, 2), "")</f>
        <v/>
      </c>
      <c r="IO58" s="15">
        <f>IF(25&lt;=$G58, IF58+IN58, "")</f>
        <v/>
      </c>
      <c r="IP58" s="15">
        <f>IF(25&lt;=$G58, IJ58+IN58, "")</f>
        <v/>
      </c>
      <c r="IQ58" s="15">
        <f>IF(25&lt;=$G58, ($G58-25)*$N58, "")</f>
        <v/>
      </c>
      <c r="IR58" s="15">
        <f>IF(26&lt;=$G58, IM58, "")</f>
        <v/>
      </c>
      <c r="IS58" s="15">
        <f>IF(26&lt;=$G58, ROUND(IR58*$Q58, 2), "")</f>
        <v/>
      </c>
      <c r="IT58" s="15">
        <f>IF(26&lt;=$G58, $N58, "")</f>
        <v/>
      </c>
      <c r="IU58" s="15">
        <f>IF(26&lt;=$G58, IT58-IS58, "")</f>
        <v/>
      </c>
      <c r="IV58" s="15">
        <f>IF(26&lt;=$G58, IR58-IU58, "")</f>
        <v/>
      </c>
      <c r="IW58" s="15">
        <f>IF(26&lt;=$G58, ROUND(IO58*$Q58, 2), "")</f>
        <v/>
      </c>
      <c r="IX58" s="15">
        <f>IF(26&lt;=$G58, IO58+IW58, "")</f>
        <v/>
      </c>
      <c r="IY58" s="15">
        <f>IF(26&lt;=$G58, IS58+IW58, "")</f>
        <v/>
      </c>
      <c r="IZ58" s="15">
        <f>IF(26&lt;=$G58, ($G58-26)*$N58, "")</f>
        <v/>
      </c>
      <c r="JA58" s="15">
        <f>IF(27&lt;=$G58, IV58, "")</f>
        <v/>
      </c>
      <c r="JB58" s="15">
        <f>IF(27&lt;=$G58, ROUND(JA58*$Q58, 2), "")</f>
        <v/>
      </c>
      <c r="JC58" s="15">
        <f>IF(27&lt;=$G58, $N58, "")</f>
        <v/>
      </c>
      <c r="JD58" s="15">
        <f>IF(27&lt;=$G58, JC58-JB58, "")</f>
        <v/>
      </c>
      <c r="JE58" s="15">
        <f>IF(27&lt;=$G58, JA58-JD58, "")</f>
        <v/>
      </c>
      <c r="JF58" s="15">
        <f>IF(27&lt;=$G58, ROUND(IX58*$Q58, 2), "")</f>
        <v/>
      </c>
      <c r="JG58" s="15">
        <f>IF(27&lt;=$G58, IX58+JF58, "")</f>
        <v/>
      </c>
      <c r="JH58" s="15">
        <f>IF(27&lt;=$G58, JB58+JF58, "")</f>
        <v/>
      </c>
      <c r="JI58" s="15">
        <f>IF(27&lt;=$G58, ($G58-27)*$N58, "")</f>
        <v/>
      </c>
      <c r="JJ58" s="15">
        <f>IF(28&lt;=$G58, JE58, "")</f>
        <v/>
      </c>
      <c r="JK58" s="15">
        <f>IF(28&lt;=$G58, ROUND(JJ58*$Q58, 2), "")</f>
        <v/>
      </c>
      <c r="JL58" s="15">
        <f>IF(28&lt;=$G58, $N58, "")</f>
        <v/>
      </c>
      <c r="JM58" s="15">
        <f>IF(28&lt;=$G58, JL58-JK58, "")</f>
        <v/>
      </c>
      <c r="JN58" s="15">
        <f>IF(28&lt;=$G58, JJ58-JM58, "")</f>
        <v/>
      </c>
      <c r="JO58" s="15">
        <f>IF(28&lt;=$G58, ROUND(JG58*$Q58, 2), "")</f>
        <v/>
      </c>
      <c r="JP58" s="15">
        <f>IF(28&lt;=$G58, JG58+JO58, "")</f>
        <v/>
      </c>
      <c r="JQ58" s="15">
        <f>IF(28&lt;=$G58, JK58+JO58, "")</f>
        <v/>
      </c>
      <c r="JR58" s="15">
        <f>IF(28&lt;=$G58, ($G58-28)*$N58, "")</f>
        <v/>
      </c>
      <c r="JS58" s="15">
        <f>IF(29&lt;=$G58, JN58, "")</f>
        <v/>
      </c>
      <c r="JT58" s="15">
        <f>IF(29&lt;=$G58, ROUND(JS58*$Q58, 2), "")</f>
        <v/>
      </c>
      <c r="JU58" s="15">
        <f>IF(29&lt;=$G58, $N58, "")</f>
        <v/>
      </c>
      <c r="JV58" s="15">
        <f>IF(29&lt;=$G58, JU58-JT58, "")</f>
        <v/>
      </c>
      <c r="JW58" s="15">
        <f>IF(29&lt;=$G58, JS58-JV58, "")</f>
        <v/>
      </c>
      <c r="JX58" s="15">
        <f>IF(29&lt;=$G58, ROUND(JP58*$Q58, 2), "")</f>
        <v/>
      </c>
      <c r="JY58" s="15">
        <f>IF(29&lt;=$G58, JP58+JX58, "")</f>
        <v/>
      </c>
      <c r="JZ58" s="15">
        <f>IF(29&lt;=$G58, JT58+JX58, "")</f>
        <v/>
      </c>
      <c r="KA58" s="15">
        <f>IF(29&lt;=$G58, ($G58-29)*$N58, "")</f>
        <v/>
      </c>
      <c r="KB58" s="15">
        <f>IF(30&lt;=$G58, JW58, "")</f>
        <v/>
      </c>
      <c r="KC58" s="15">
        <f>IF(30&lt;=$G58, ROUND(KB58*$Q58, 2), "")</f>
        <v/>
      </c>
      <c r="KD58" s="15">
        <f>IF(30&lt;=$G58, $N58, "")</f>
        <v/>
      </c>
      <c r="KE58" s="15">
        <f>IF(30&lt;=$G58, KD58-KC58, "")</f>
        <v/>
      </c>
      <c r="KF58" s="15">
        <f>IF(30&lt;=$G58, KB58-KE58, "")</f>
        <v/>
      </c>
      <c r="KG58" s="15">
        <f>IF(30&lt;=$G58, ROUND(JY58*$Q58, 2), "")</f>
        <v/>
      </c>
      <c r="KH58" s="15">
        <f>IF(30&lt;=$G58, JY58+KG58, "")</f>
        <v/>
      </c>
      <c r="KI58" s="15">
        <f>IF(30&lt;=$G58, KC58+KG58, "")</f>
        <v/>
      </c>
      <c r="KJ58" s="15">
        <f>IF(30&lt;=$G58, ($G58-30)*$N58, "")</f>
        <v/>
      </c>
      <c r="KK58" s="15">
        <f>IF(31&lt;=$G58, KF58, "")</f>
        <v/>
      </c>
      <c r="KL58" s="15">
        <f>IF(31&lt;=$G58, ROUND(KK58*$Q58, 2), "")</f>
        <v/>
      </c>
      <c r="KM58" s="15">
        <f>IF(31&lt;=$G58, $N58, "")</f>
        <v/>
      </c>
      <c r="KN58" s="15">
        <f>IF(31&lt;=$G58, KM58-KL58, "")</f>
        <v/>
      </c>
      <c r="KO58" s="15">
        <f>IF(31&lt;=$G58, KK58-KN58, "")</f>
        <v/>
      </c>
      <c r="KP58" s="15">
        <f>IF(31&lt;=$G58, ROUND(KH58*$Q58, 2), "")</f>
        <v/>
      </c>
      <c r="KQ58" s="15">
        <f>IF(31&lt;=$G58, KH58+KP58, "")</f>
        <v/>
      </c>
      <c r="KR58" s="15">
        <f>IF(31&lt;=$G58, KL58+KP58, "")</f>
        <v/>
      </c>
      <c r="KS58" s="15">
        <f>IF(31&lt;=$G58, ($G58-31)*$N58, "")</f>
        <v/>
      </c>
      <c r="KT58" s="15">
        <f>IF(32&lt;=$G58, KO58, "")</f>
        <v/>
      </c>
      <c r="KU58" s="15">
        <f>IF(32&lt;=$G58, ROUND(KT58*$Q58, 2), "")</f>
        <v/>
      </c>
      <c r="KV58" s="15">
        <f>IF(32&lt;=$G58, $N58, "")</f>
        <v/>
      </c>
      <c r="KW58" s="15">
        <f>IF(32&lt;=$G58, KV58-KU58, "")</f>
        <v/>
      </c>
      <c r="KX58" s="15">
        <f>IF(32&lt;=$G58, KT58-KW58, "")</f>
        <v/>
      </c>
      <c r="KY58" s="15">
        <f>IF(32&lt;=$G58, ROUND(KQ58*$Q58, 2), "")</f>
        <v/>
      </c>
      <c r="KZ58" s="15">
        <f>IF(32&lt;=$G58, KQ58+KY58, "")</f>
        <v/>
      </c>
      <c r="LA58" s="15">
        <f>IF(32&lt;=$G58, KU58+KY58, "")</f>
        <v/>
      </c>
      <c r="LB58" s="15">
        <f>IF(32&lt;=$G58, ($G58-32)*$N58, "")</f>
        <v/>
      </c>
      <c r="LC58" s="15">
        <f>IF(33&lt;=$G58, KX58, "")</f>
        <v/>
      </c>
      <c r="LD58" s="15">
        <f>IF(33&lt;=$G58, ROUND(LC58*$Q58, 2), "")</f>
        <v/>
      </c>
      <c r="LE58" s="15">
        <f>IF(33&lt;=$G58, $N58, "")</f>
        <v/>
      </c>
      <c r="LF58" s="15">
        <f>IF(33&lt;=$G58, LE58-LD58, "")</f>
        <v/>
      </c>
      <c r="LG58" s="15">
        <f>IF(33&lt;=$G58, LC58-LF58, "")</f>
        <v/>
      </c>
      <c r="LH58" s="15">
        <f>IF(33&lt;=$G58, ROUND(KZ58*$Q58, 2), "")</f>
        <v/>
      </c>
      <c r="LI58" s="15">
        <f>IF(33&lt;=$G58, KZ58+LH58, "")</f>
        <v/>
      </c>
      <c r="LJ58" s="15">
        <f>IF(33&lt;=$G58, LD58+LH58, "")</f>
        <v/>
      </c>
      <c r="LK58" s="15">
        <f>IF(33&lt;=$G58, ($G58-33)*$N58, "")</f>
        <v/>
      </c>
      <c r="LL58" s="15">
        <f>IF(34&lt;=$G58, LG58, "")</f>
        <v/>
      </c>
      <c r="LM58" s="15">
        <f>IF(34&lt;=$G58, ROUND(LL58*$Q58, 2), "")</f>
        <v/>
      </c>
      <c r="LN58" s="15">
        <f>IF(34&lt;=$G58, $N58, "")</f>
        <v/>
      </c>
      <c r="LO58" s="15">
        <f>IF(34&lt;=$G58, LN58-LM58, "")</f>
        <v/>
      </c>
      <c r="LP58" s="15">
        <f>IF(34&lt;=$G58, LL58-LO58, "")</f>
        <v/>
      </c>
      <c r="LQ58" s="15">
        <f>IF(34&lt;=$G58, ROUND(LI58*$Q58, 2), "")</f>
        <v/>
      </c>
      <c r="LR58" s="15">
        <f>IF(34&lt;=$G58, LI58+LQ58, "")</f>
        <v/>
      </c>
      <c r="LS58" s="15">
        <f>IF(34&lt;=$G58, LM58+LQ58, "")</f>
        <v/>
      </c>
      <c r="LT58" s="15">
        <f>IF(34&lt;=$G58, ($G58-34)*$N58, "")</f>
        <v/>
      </c>
      <c r="LU58" s="15">
        <f>IF(35&lt;=$G58, LP58, "")</f>
        <v/>
      </c>
      <c r="LV58" s="15">
        <f>IF(35&lt;=$G58, ROUND(LU58*$Q58, 2), "")</f>
        <v/>
      </c>
      <c r="LW58" s="15">
        <f>IF(35&lt;=$G58, $N58, "")</f>
        <v/>
      </c>
      <c r="LX58" s="15">
        <f>IF(35&lt;=$G58, LW58-LV58, "")</f>
        <v/>
      </c>
      <c r="LY58" s="15">
        <f>IF(35&lt;=$G58, LU58-LX58, "")</f>
        <v/>
      </c>
      <c r="LZ58" s="15">
        <f>IF(35&lt;=$G58, ROUND(LR58*$Q58, 2), "")</f>
        <v/>
      </c>
      <c r="MA58" s="15">
        <f>IF(35&lt;=$G58, LR58+LZ58, "")</f>
        <v/>
      </c>
      <c r="MB58" s="15">
        <f>IF(35&lt;=$G58, LV58+LZ58, "")</f>
        <v/>
      </c>
      <c r="MC58" s="15">
        <f>IF(35&lt;=$G58, ($G58-35)*$N58, "")</f>
        <v/>
      </c>
      <c r="MD58" s="15">
        <f>IF(36&lt;=$G58, LY58, "")</f>
        <v/>
      </c>
      <c r="ME58" s="15">
        <f>IF(36&lt;=$G58, ROUND(MD58*$Q58, 2), "")</f>
        <v/>
      </c>
      <c r="MF58" s="15">
        <f>IF(36&lt;=$G58, $N58, "")</f>
        <v/>
      </c>
      <c r="MG58" s="15">
        <f>IF(36&lt;=$G58, MF58-ME58, "")</f>
        <v/>
      </c>
      <c r="MH58" s="15">
        <f>IF(36&lt;=$G58, MD58-MG58, "")</f>
        <v/>
      </c>
      <c r="MI58" s="15">
        <f>IF(36&lt;=$G58, ROUND(MA58*$Q58, 2), "")</f>
        <v/>
      </c>
      <c r="MJ58" s="15">
        <f>IF(36&lt;=$G58, MA58+MI58, "")</f>
        <v/>
      </c>
      <c r="MK58" s="15">
        <f>IF(36&lt;=$G58, ME58+MI58, "")</f>
        <v/>
      </c>
      <c r="ML58" s="15">
        <f>IF(36&lt;=$G58, ($G58-36)*$N58, "")</f>
        <v/>
      </c>
      <c r="MM58" s="15">
        <f>IF(37&lt;=$G58, MH58, "")</f>
        <v/>
      </c>
      <c r="MN58" s="15">
        <f>IF(37&lt;=$G58, ROUND(MM58*$Q58, 2), "")</f>
        <v/>
      </c>
      <c r="MO58" s="15">
        <f>IF(37&lt;=$G58, $N58, "")</f>
        <v/>
      </c>
      <c r="MP58" s="15">
        <f>IF(37&lt;=$G58, MO58-MN58, "")</f>
        <v/>
      </c>
      <c r="MQ58" s="15">
        <f>IF(37&lt;=$G58, MM58-MP58, "")</f>
        <v/>
      </c>
      <c r="MR58" s="15">
        <f>IF(37&lt;=$G58, ROUND(MJ58*$Q58, 2), "")</f>
        <v/>
      </c>
      <c r="MS58" s="15">
        <f>IF(37&lt;=$G58, MJ58+MR58, "")</f>
        <v/>
      </c>
      <c r="MT58" s="15">
        <f>IF(37&lt;=$G58, MN58+MR58, "")</f>
        <v/>
      </c>
      <c r="MU58" s="15">
        <f>IF(37&lt;=$G58, ($G58-37)*$N58, "")</f>
        <v/>
      </c>
      <c r="MV58" s="15">
        <f>IF(38&lt;=$G58, MQ58, "")</f>
        <v/>
      </c>
      <c r="MW58" s="15">
        <f>IF(38&lt;=$G58, ROUND(MV58*$Q58, 2), "")</f>
        <v/>
      </c>
      <c r="MX58" s="15">
        <f>IF(38&lt;=$G58, $N58, "")</f>
        <v/>
      </c>
      <c r="MY58" s="15">
        <f>IF(38&lt;=$G58, MX58-MW58, "")</f>
        <v/>
      </c>
      <c r="MZ58" s="15">
        <f>IF(38&lt;=$G58, MV58-MY58, "")</f>
        <v/>
      </c>
      <c r="NA58" s="15">
        <f>IF(38&lt;=$G58, ROUND(MS58*$Q58, 2), "")</f>
        <v/>
      </c>
      <c r="NB58" s="15">
        <f>IF(38&lt;=$G58, MS58+NA58, "")</f>
        <v/>
      </c>
      <c r="NC58" s="15">
        <f>IF(38&lt;=$G58, MW58+NA58, "")</f>
        <v/>
      </c>
      <c r="ND58" s="15">
        <f>IF(38&lt;=$G58, ($G58-38)*$N58, "")</f>
        <v/>
      </c>
      <c r="NE58" s="15">
        <f>IF(39&lt;=$G58, MZ58, "")</f>
        <v/>
      </c>
      <c r="NF58" s="15">
        <f>IF(39&lt;=$G58, ROUND(NE58*$Q58, 2), "")</f>
        <v/>
      </c>
      <c r="NG58" s="15">
        <f>IF(39&lt;=$G58, $N58, "")</f>
        <v/>
      </c>
      <c r="NH58" s="15">
        <f>IF(39&lt;=$G58, NG58-NF58, "")</f>
        <v/>
      </c>
      <c r="NI58" s="15">
        <f>IF(39&lt;=$G58, NE58-NH58, "")</f>
        <v/>
      </c>
      <c r="NJ58" s="15">
        <f>IF(39&lt;=$G58, ROUND(NB58*$Q58, 2), "")</f>
        <v/>
      </c>
      <c r="NK58" s="15">
        <f>IF(39&lt;=$G58, NB58+NJ58, "")</f>
        <v/>
      </c>
      <c r="NL58" s="15">
        <f>IF(39&lt;=$G58, NF58+NJ58, "")</f>
        <v/>
      </c>
      <c r="NM58" s="15">
        <f>IF(39&lt;=$G58, ($G58-39)*$N58, "")</f>
        <v/>
      </c>
      <c r="NN58" s="15">
        <f>IF(40&lt;=$G58, NI58, "")</f>
        <v/>
      </c>
      <c r="NO58" s="15">
        <f>IF(40&lt;=$G58, ROUND(NN58*$Q58, 2), "")</f>
        <v/>
      </c>
      <c r="NP58" s="15">
        <f>IF(40&lt;=$G58, $N58, "")</f>
        <v/>
      </c>
      <c r="NQ58" s="15">
        <f>IF(40&lt;=$G58, NP58-NO58, "")</f>
        <v/>
      </c>
      <c r="NR58" s="15">
        <f>IF(40&lt;=$G58, NN58-NQ58, "")</f>
        <v/>
      </c>
      <c r="NS58" s="15">
        <f>IF(40&lt;=$G58, ROUND(NK58*$Q58, 2), "")</f>
        <v/>
      </c>
      <c r="NT58" s="15">
        <f>IF(40&lt;=$G58, NK58+NS58, "")</f>
        <v/>
      </c>
      <c r="NU58" s="15">
        <f>IF(40&lt;=$G58, NO58+NS58, "")</f>
        <v/>
      </c>
      <c r="NV58" s="15">
        <f>IF(40&lt;=$G58, ($G58-40)*$N58, "")</f>
        <v/>
      </c>
      <c r="NW58" s="15">
        <f>IF(41&lt;=$G58, NR58, "")</f>
        <v/>
      </c>
      <c r="NX58" s="15">
        <f>IF(41&lt;=$G58, ROUND(NW58*$Q58, 2), "")</f>
        <v/>
      </c>
      <c r="NY58" s="15">
        <f>IF(41&lt;=$G58, $N58, "")</f>
        <v/>
      </c>
      <c r="NZ58" s="15">
        <f>IF(41&lt;=$G58, NY58-NX58, "")</f>
        <v/>
      </c>
      <c r="OA58" s="15">
        <f>IF(41&lt;=$G58, NW58-NZ58, "")</f>
        <v/>
      </c>
      <c r="OB58" s="15">
        <f>IF(41&lt;=$G58, ROUND(NT58*$Q58, 2), "")</f>
        <v/>
      </c>
      <c r="OC58" s="15">
        <f>IF(41&lt;=$G58, NT58+OB58, "")</f>
        <v/>
      </c>
      <c r="OD58" s="15">
        <f>IF(41&lt;=$G58, NX58+OB58, "")</f>
        <v/>
      </c>
      <c r="OE58" s="15">
        <f>IF(41&lt;=$G58, ($G58-41)*$N58, "")</f>
        <v/>
      </c>
      <c r="OF58" s="15">
        <f>IF(42&lt;=$G58, OA58, "")</f>
        <v/>
      </c>
      <c r="OG58" s="15">
        <f>IF(42&lt;=$G58, ROUND(OF58*$Q58, 2), "")</f>
        <v/>
      </c>
      <c r="OH58" s="15">
        <f>IF(42&lt;=$G58, $N58, "")</f>
        <v/>
      </c>
      <c r="OI58" s="15">
        <f>IF(42&lt;=$G58, OH58-OG58, "")</f>
        <v/>
      </c>
      <c r="OJ58" s="15">
        <f>IF(42&lt;=$G58, OF58-OI58, "")</f>
        <v/>
      </c>
      <c r="OK58" s="15">
        <f>IF(42&lt;=$G58, ROUND(OC58*$Q58, 2), "")</f>
        <v/>
      </c>
      <c r="OL58" s="15">
        <f>IF(42&lt;=$G58, OC58+OK58, "")</f>
        <v/>
      </c>
      <c r="OM58" s="15">
        <f>IF(42&lt;=$G58, OG58+OK58, "")</f>
        <v/>
      </c>
      <c r="ON58" s="15">
        <f>IF(42&lt;=$G58, ($G58-42)*$N58, "")</f>
        <v/>
      </c>
      <c r="OO58" s="15">
        <f>IF(43&lt;=$G58, OJ58, "")</f>
        <v/>
      </c>
      <c r="OP58" s="15">
        <f>IF(43&lt;=$G58, ROUND(OO58*$Q58, 2), "")</f>
        <v/>
      </c>
      <c r="OQ58" s="15">
        <f>IF(43&lt;=$G58, $N58, "")</f>
        <v/>
      </c>
      <c r="OR58" s="15">
        <f>IF(43&lt;=$G58, OQ58-OP58, "")</f>
        <v/>
      </c>
      <c r="OS58" s="15">
        <f>IF(43&lt;=$G58, OO58-OR58, "")</f>
        <v/>
      </c>
      <c r="OT58" s="15">
        <f>IF(43&lt;=$G58, ROUND(OL58*$Q58, 2), "")</f>
        <v/>
      </c>
      <c r="OU58" s="15">
        <f>IF(43&lt;=$G58, OL58+OT58, "")</f>
        <v/>
      </c>
      <c r="OV58" s="15">
        <f>IF(43&lt;=$G58, OP58+OT58, "")</f>
        <v/>
      </c>
      <c r="OW58" s="15">
        <f>IF(43&lt;=$G58, ($G58-43)*$N58, "")</f>
        <v/>
      </c>
      <c r="OX58" s="15">
        <f>IF(44&lt;=$G58, OS58, "")</f>
        <v/>
      </c>
      <c r="OY58" s="15">
        <f>IF(44&lt;=$G58, ROUND(OX58*$Q58, 2), "")</f>
        <v/>
      </c>
      <c r="OZ58" s="15">
        <f>IF(44&lt;=$G58, $N58, "")</f>
        <v/>
      </c>
      <c r="PA58" s="15">
        <f>IF(44&lt;=$G58, OZ58-OY58, "")</f>
        <v/>
      </c>
      <c r="PB58" s="15">
        <f>IF(44&lt;=$G58, OX58-PA58, "")</f>
        <v/>
      </c>
      <c r="PC58" s="15">
        <f>IF(44&lt;=$G58, ROUND(OU58*$Q58, 2), "")</f>
        <v/>
      </c>
      <c r="PD58" s="15">
        <f>IF(44&lt;=$G58, OU58+PC58, "")</f>
        <v/>
      </c>
      <c r="PE58" s="15">
        <f>IF(44&lt;=$G58, OY58+PC58, "")</f>
        <v/>
      </c>
      <c r="PF58" s="15">
        <f>IF(44&lt;=$G58, ($G58-44)*$N58, "")</f>
        <v/>
      </c>
      <c r="PG58" s="15">
        <f>IF(45&lt;=$G58, PB58, "")</f>
        <v/>
      </c>
      <c r="PH58" s="15">
        <f>IF(45&lt;=$G58, ROUND(PG58*$Q58, 2), "")</f>
        <v/>
      </c>
      <c r="PI58" s="15">
        <f>IF(45&lt;=$G58, $N58, "")</f>
        <v/>
      </c>
      <c r="PJ58" s="15">
        <f>IF(45&lt;=$G58, PI58-PH58, "")</f>
        <v/>
      </c>
      <c r="PK58" s="15">
        <f>IF(45&lt;=$G58, PG58-PJ58, "")</f>
        <v/>
      </c>
      <c r="PL58" s="15">
        <f>IF(45&lt;=$G58, ROUND(PD58*$Q58, 2), "")</f>
        <v/>
      </c>
      <c r="PM58" s="15">
        <f>IF(45&lt;=$G58, PD58+PL58, "")</f>
        <v/>
      </c>
      <c r="PN58" s="15">
        <f>IF(45&lt;=$G58, PH58+PL58, "")</f>
        <v/>
      </c>
      <c r="PO58" s="15">
        <f>IF(45&lt;=$G58, ($G58-45)*$N58, "")</f>
        <v/>
      </c>
      <c r="PP58" s="15">
        <f>IF(46&lt;=$G58, PK58, "")</f>
        <v/>
      </c>
      <c r="PQ58" s="15">
        <f>IF(46&lt;=$G58, ROUND(PP58*$Q58, 2), "")</f>
        <v/>
      </c>
      <c r="PR58" s="15">
        <f>IF(46&lt;=$G58, $N58, "")</f>
        <v/>
      </c>
      <c r="PS58" s="15">
        <f>IF(46&lt;=$G58, PR58-PQ58, "")</f>
        <v/>
      </c>
      <c r="PT58" s="15">
        <f>IF(46&lt;=$G58, PP58-PS58, "")</f>
        <v/>
      </c>
      <c r="PU58" s="15">
        <f>IF(46&lt;=$G58, ROUND(PM58*$Q58, 2), "")</f>
        <v/>
      </c>
      <c r="PV58" s="15">
        <f>IF(46&lt;=$G58, PM58+PU58, "")</f>
        <v/>
      </c>
      <c r="PW58" s="15">
        <f>IF(46&lt;=$G58, PQ58+PU58, "")</f>
        <v/>
      </c>
      <c r="PX58" s="15">
        <f>IF(46&lt;=$G58, ($G58-46)*$N58, "")</f>
        <v/>
      </c>
      <c r="PY58" s="15">
        <f>IF(47&lt;=$G58, PT58, "")</f>
        <v/>
      </c>
      <c r="PZ58" s="15">
        <f>IF(47&lt;=$G58, ROUND(PY58*$Q58, 2), "")</f>
        <v/>
      </c>
      <c r="QA58" s="15">
        <f>IF(47&lt;=$G58, $N58, "")</f>
        <v/>
      </c>
      <c r="QB58" s="15">
        <f>IF(47&lt;=$G58, QA58-PZ58, "")</f>
        <v/>
      </c>
      <c r="QC58" s="15">
        <f>IF(47&lt;=$G58, PY58-QB58, "")</f>
        <v/>
      </c>
      <c r="QD58" s="15">
        <f>IF(47&lt;=$G58, ROUND(PV58*$Q58, 2), "")</f>
        <v/>
      </c>
      <c r="QE58" s="15">
        <f>IF(47&lt;=$G58, PV58+QD58, "")</f>
        <v/>
      </c>
      <c r="QF58" s="15">
        <f>IF(47&lt;=$G58, PZ58+QD58, "")</f>
        <v/>
      </c>
      <c r="QG58" s="15">
        <f>IF(47&lt;=$G58, ($G58-47)*$N58, "")</f>
        <v/>
      </c>
      <c r="QH58" s="15">
        <f>IF(48&lt;=$G58, QC58, "")</f>
        <v/>
      </c>
      <c r="QI58" s="15">
        <f>IF(48&lt;=$G58, ROUND(QH58*$Q58, 2), "")</f>
        <v/>
      </c>
      <c r="QJ58" s="15">
        <f>IF(48&lt;=$G58, $N58, "")</f>
        <v/>
      </c>
      <c r="QK58" s="15">
        <f>IF(48&lt;=$G58, QJ58-QI58, "")</f>
        <v/>
      </c>
      <c r="QL58" s="15">
        <f>IF(48&lt;=$G58, QH58-QK58, "")</f>
        <v/>
      </c>
      <c r="QM58" s="15">
        <f>IF(48&lt;=$G58, ROUND(QE58*$Q58, 2), "")</f>
        <v/>
      </c>
      <c r="QN58" s="15">
        <f>IF(48&lt;=$G58, QE58+QM58, "")</f>
        <v/>
      </c>
      <c r="QO58" s="15">
        <f>IF(48&lt;=$G58, QI58+QM58, "")</f>
        <v/>
      </c>
      <c r="QP58" s="15">
        <f>IF(48&lt;=$G58, ($G58-48)*$N58, "")</f>
        <v/>
      </c>
    </row>
    <row r="59">
      <c r="A59" s="6" t="inlineStr">
        <is>
          <t>0598-0001</t>
        </is>
      </c>
      <c r="B59" s="7" t="inlineStr">
        <is>
          <t>Digitracking Solution Sa de Cv</t>
        </is>
      </c>
      <c r="C59" s="7" t="inlineStr">
        <is>
          <t>Ram 700 Laramie</t>
        </is>
      </c>
      <c r="D59" s="6" t="inlineStr">
        <is>
          <t>ACTIVO</t>
        </is>
      </c>
      <c r="E59" s="6" t="inlineStr">
        <is>
          <t>2023-03-15</t>
        </is>
      </c>
      <c r="F59" s="6" t="inlineStr">
        <is>
          <t>2027-03-15</t>
        </is>
      </c>
      <c r="G59" s="8" t="n">
        <v>48</v>
      </c>
      <c r="H59" s="9" t="n">
        <v>349051.72</v>
      </c>
      <c r="I59" s="10" t="n">
        <v>0.3</v>
      </c>
      <c r="J59" s="9">
        <f>ROUND(H59*I59, 2)</f>
        <v/>
      </c>
      <c r="K59" s="9">
        <f>ROUND(H59-J59, 2)</f>
        <v/>
      </c>
      <c r="L59" s="10" t="n">
        <v>0.027</v>
      </c>
      <c r="M59" s="9">
        <f>ROUND(H59*L59, 2)</f>
        <v/>
      </c>
      <c r="N59" s="9" t="n">
        <v>9488.52</v>
      </c>
      <c r="O59" s="10" t="n">
        <v>0.2</v>
      </c>
      <c r="P59" s="9">
        <f>ROUND(H59*O59, 2)</f>
        <v/>
      </c>
      <c r="Q59" s="11" t="n">
        <v>0.03245132</v>
      </c>
      <c r="R59" s="11">
        <f>RATE(G59, -N59, K59, -P59)</f>
        <v/>
      </c>
      <c r="S59" s="11">
        <f>ROUND(Q59*12, 8)</f>
        <v/>
      </c>
      <c r="T59" s="11">
        <f>ROUND(((1+Q59)^12)-1, 8)</f>
        <v/>
      </c>
      <c r="U59" s="9">
        <f>ROUND(PV(Q59, G59, 0, -P59), 2)</f>
        <v/>
      </c>
      <c r="V59" s="9">
        <f>SUMIF($AA$4:$QP$4, "Interes_Leasing", AA59:QP59)</f>
        <v/>
      </c>
      <c r="W59" s="9">
        <f>SUMIF($AA$4:$QP$4, "Interes_Residual", AA59:QP59)</f>
        <v/>
      </c>
      <c r="X59" s="9">
        <f>ROUND(V59+W59, 2)</f>
        <v/>
      </c>
      <c r="Y59" s="9">
        <f>ROUND((N59*G59+P59+M59)-K59, 2)</f>
        <v/>
      </c>
      <c r="Z59" s="10">
        <f>ROUND(Y59/K59, 4)</f>
        <v/>
      </c>
      <c r="AA59" s="9">
        <f>IF(1&lt;=$G59, $K59, "")</f>
        <v/>
      </c>
      <c r="AB59" s="9">
        <f>IF(1&lt;=$G59, ROUND(AA59*$Q59, 2), "")</f>
        <v/>
      </c>
      <c r="AC59" s="9">
        <f>IF(1&lt;=$G59, $N59, "")</f>
        <v/>
      </c>
      <c r="AD59" s="9">
        <f>IF(1&lt;=$G59, AC59-AB59, "")</f>
        <v/>
      </c>
      <c r="AE59" s="9">
        <f>IF(1&lt;=$G59, AA59-AD59, "")</f>
        <v/>
      </c>
      <c r="AF59" s="9">
        <f>IF(1&lt;=$G59, ROUND($U59*$Q59, 2), "")</f>
        <v/>
      </c>
      <c r="AG59" s="9">
        <f>IF(1&lt;=$G59, $U59+AF59, "")</f>
        <v/>
      </c>
      <c r="AH59" s="9">
        <f>IF(1&lt;=$G59, AB59+AF59, "")</f>
        <v/>
      </c>
      <c r="AI59" s="9">
        <f>IF(1&lt;=$G59, ($G59-1)*$N59, "")</f>
        <v/>
      </c>
      <c r="AJ59" s="9">
        <f>IF(2&lt;=$G59, AE59, "")</f>
        <v/>
      </c>
      <c r="AK59" s="9">
        <f>IF(2&lt;=$G59, ROUND(AJ59*$Q59, 2), "")</f>
        <v/>
      </c>
      <c r="AL59" s="9">
        <f>IF(2&lt;=$G59, $N59, "")</f>
        <v/>
      </c>
      <c r="AM59" s="9">
        <f>IF(2&lt;=$G59, AL59-AK59, "")</f>
        <v/>
      </c>
      <c r="AN59" s="9">
        <f>IF(2&lt;=$G59, AJ59-AM59, "")</f>
        <v/>
      </c>
      <c r="AO59" s="9">
        <f>IF(2&lt;=$G59, ROUND(AG59*$Q59, 2), "")</f>
        <v/>
      </c>
      <c r="AP59" s="9">
        <f>IF(2&lt;=$G59, AG59+AO59, "")</f>
        <v/>
      </c>
      <c r="AQ59" s="9">
        <f>IF(2&lt;=$G59, AK59+AO59, "")</f>
        <v/>
      </c>
      <c r="AR59" s="9">
        <f>IF(2&lt;=$G59, ($G59-2)*$N59, "")</f>
        <v/>
      </c>
      <c r="AS59" s="9">
        <f>IF(3&lt;=$G59, AN59, "")</f>
        <v/>
      </c>
      <c r="AT59" s="9">
        <f>IF(3&lt;=$G59, ROUND(AS59*$Q59, 2), "")</f>
        <v/>
      </c>
      <c r="AU59" s="9">
        <f>IF(3&lt;=$G59, $N59, "")</f>
        <v/>
      </c>
      <c r="AV59" s="9">
        <f>IF(3&lt;=$G59, AU59-AT59, "")</f>
        <v/>
      </c>
      <c r="AW59" s="9">
        <f>IF(3&lt;=$G59, AS59-AV59, "")</f>
        <v/>
      </c>
      <c r="AX59" s="9">
        <f>IF(3&lt;=$G59, ROUND(AP59*$Q59, 2), "")</f>
        <v/>
      </c>
      <c r="AY59" s="9">
        <f>IF(3&lt;=$G59, AP59+AX59, "")</f>
        <v/>
      </c>
      <c r="AZ59" s="9">
        <f>IF(3&lt;=$G59, AT59+AX59, "")</f>
        <v/>
      </c>
      <c r="BA59" s="9">
        <f>IF(3&lt;=$G59, ($G59-3)*$N59, "")</f>
        <v/>
      </c>
      <c r="BB59" s="9">
        <f>IF(4&lt;=$G59, AW59, "")</f>
        <v/>
      </c>
      <c r="BC59" s="9">
        <f>IF(4&lt;=$G59, ROUND(BB59*$Q59, 2), "")</f>
        <v/>
      </c>
      <c r="BD59" s="9">
        <f>IF(4&lt;=$G59, $N59, "")</f>
        <v/>
      </c>
      <c r="BE59" s="9">
        <f>IF(4&lt;=$G59, BD59-BC59, "")</f>
        <v/>
      </c>
      <c r="BF59" s="9">
        <f>IF(4&lt;=$G59, BB59-BE59, "")</f>
        <v/>
      </c>
      <c r="BG59" s="9">
        <f>IF(4&lt;=$G59, ROUND(AY59*$Q59, 2), "")</f>
        <v/>
      </c>
      <c r="BH59" s="9">
        <f>IF(4&lt;=$G59, AY59+BG59, "")</f>
        <v/>
      </c>
      <c r="BI59" s="9">
        <f>IF(4&lt;=$G59, BC59+BG59, "")</f>
        <v/>
      </c>
      <c r="BJ59" s="9">
        <f>IF(4&lt;=$G59, ($G59-4)*$N59, "")</f>
        <v/>
      </c>
      <c r="BK59" s="9">
        <f>IF(5&lt;=$G59, BF59, "")</f>
        <v/>
      </c>
      <c r="BL59" s="9">
        <f>IF(5&lt;=$G59, ROUND(BK59*$Q59, 2), "")</f>
        <v/>
      </c>
      <c r="BM59" s="9">
        <f>IF(5&lt;=$G59, $N59, "")</f>
        <v/>
      </c>
      <c r="BN59" s="9">
        <f>IF(5&lt;=$G59, BM59-BL59, "")</f>
        <v/>
      </c>
      <c r="BO59" s="9">
        <f>IF(5&lt;=$G59, BK59-BN59, "")</f>
        <v/>
      </c>
      <c r="BP59" s="9">
        <f>IF(5&lt;=$G59, ROUND(BH59*$Q59, 2), "")</f>
        <v/>
      </c>
      <c r="BQ59" s="9">
        <f>IF(5&lt;=$G59, BH59+BP59, "")</f>
        <v/>
      </c>
      <c r="BR59" s="9">
        <f>IF(5&lt;=$G59, BL59+BP59, "")</f>
        <v/>
      </c>
      <c r="BS59" s="9">
        <f>IF(5&lt;=$G59, ($G59-5)*$N59, "")</f>
        <v/>
      </c>
      <c r="BT59" s="9">
        <f>IF(6&lt;=$G59, BO59, "")</f>
        <v/>
      </c>
      <c r="BU59" s="9">
        <f>IF(6&lt;=$G59, ROUND(BT59*$Q59, 2), "")</f>
        <v/>
      </c>
      <c r="BV59" s="9">
        <f>IF(6&lt;=$G59, $N59, "")</f>
        <v/>
      </c>
      <c r="BW59" s="9">
        <f>IF(6&lt;=$G59, BV59-BU59, "")</f>
        <v/>
      </c>
      <c r="BX59" s="9">
        <f>IF(6&lt;=$G59, BT59-BW59, "")</f>
        <v/>
      </c>
      <c r="BY59" s="9">
        <f>IF(6&lt;=$G59, ROUND(BQ59*$Q59, 2), "")</f>
        <v/>
      </c>
      <c r="BZ59" s="9">
        <f>IF(6&lt;=$G59, BQ59+BY59, "")</f>
        <v/>
      </c>
      <c r="CA59" s="9">
        <f>IF(6&lt;=$G59, BU59+BY59, "")</f>
        <v/>
      </c>
      <c r="CB59" s="9">
        <f>IF(6&lt;=$G59, ($G59-6)*$N59, "")</f>
        <v/>
      </c>
      <c r="CC59" s="9">
        <f>IF(7&lt;=$G59, BX59, "")</f>
        <v/>
      </c>
      <c r="CD59" s="9">
        <f>IF(7&lt;=$G59, ROUND(CC59*$Q59, 2), "")</f>
        <v/>
      </c>
      <c r="CE59" s="9">
        <f>IF(7&lt;=$G59, $N59, "")</f>
        <v/>
      </c>
      <c r="CF59" s="9">
        <f>IF(7&lt;=$G59, CE59-CD59, "")</f>
        <v/>
      </c>
      <c r="CG59" s="9">
        <f>IF(7&lt;=$G59, CC59-CF59, "")</f>
        <v/>
      </c>
      <c r="CH59" s="9">
        <f>IF(7&lt;=$G59, ROUND(BZ59*$Q59, 2), "")</f>
        <v/>
      </c>
      <c r="CI59" s="9">
        <f>IF(7&lt;=$G59, BZ59+CH59, "")</f>
        <v/>
      </c>
      <c r="CJ59" s="9">
        <f>IF(7&lt;=$G59, CD59+CH59, "")</f>
        <v/>
      </c>
      <c r="CK59" s="9">
        <f>IF(7&lt;=$G59, ($G59-7)*$N59, "")</f>
        <v/>
      </c>
      <c r="CL59" s="9">
        <f>IF(8&lt;=$G59, CG59, "")</f>
        <v/>
      </c>
      <c r="CM59" s="9">
        <f>IF(8&lt;=$G59, ROUND(CL59*$Q59, 2), "")</f>
        <v/>
      </c>
      <c r="CN59" s="9">
        <f>IF(8&lt;=$G59, $N59, "")</f>
        <v/>
      </c>
      <c r="CO59" s="9">
        <f>IF(8&lt;=$G59, CN59-CM59, "")</f>
        <v/>
      </c>
      <c r="CP59" s="9">
        <f>IF(8&lt;=$G59, CL59-CO59, "")</f>
        <v/>
      </c>
      <c r="CQ59" s="9">
        <f>IF(8&lt;=$G59, ROUND(CI59*$Q59, 2), "")</f>
        <v/>
      </c>
      <c r="CR59" s="9">
        <f>IF(8&lt;=$G59, CI59+CQ59, "")</f>
        <v/>
      </c>
      <c r="CS59" s="9">
        <f>IF(8&lt;=$G59, CM59+CQ59, "")</f>
        <v/>
      </c>
      <c r="CT59" s="9">
        <f>IF(8&lt;=$G59, ($G59-8)*$N59, "")</f>
        <v/>
      </c>
      <c r="CU59" s="9">
        <f>IF(9&lt;=$G59, CP59, "")</f>
        <v/>
      </c>
      <c r="CV59" s="9">
        <f>IF(9&lt;=$G59, ROUND(CU59*$Q59, 2), "")</f>
        <v/>
      </c>
      <c r="CW59" s="9">
        <f>IF(9&lt;=$G59, $N59, "")</f>
        <v/>
      </c>
      <c r="CX59" s="9">
        <f>IF(9&lt;=$G59, CW59-CV59, "")</f>
        <v/>
      </c>
      <c r="CY59" s="9">
        <f>IF(9&lt;=$G59, CU59-CX59, "")</f>
        <v/>
      </c>
      <c r="CZ59" s="9">
        <f>IF(9&lt;=$G59, ROUND(CR59*$Q59, 2), "")</f>
        <v/>
      </c>
      <c r="DA59" s="9">
        <f>IF(9&lt;=$G59, CR59+CZ59, "")</f>
        <v/>
      </c>
      <c r="DB59" s="9">
        <f>IF(9&lt;=$G59, CV59+CZ59, "")</f>
        <v/>
      </c>
      <c r="DC59" s="9">
        <f>IF(9&lt;=$G59, ($G59-9)*$N59, "")</f>
        <v/>
      </c>
      <c r="DD59" s="9">
        <f>IF(10&lt;=$G59, CY59, "")</f>
        <v/>
      </c>
      <c r="DE59" s="9">
        <f>IF(10&lt;=$G59, ROUND(DD59*$Q59, 2), "")</f>
        <v/>
      </c>
      <c r="DF59" s="9">
        <f>IF(10&lt;=$G59, $N59, "")</f>
        <v/>
      </c>
      <c r="DG59" s="9">
        <f>IF(10&lt;=$G59, DF59-DE59, "")</f>
        <v/>
      </c>
      <c r="DH59" s="9">
        <f>IF(10&lt;=$G59, DD59-DG59, "")</f>
        <v/>
      </c>
      <c r="DI59" s="9">
        <f>IF(10&lt;=$G59, ROUND(DA59*$Q59, 2), "")</f>
        <v/>
      </c>
      <c r="DJ59" s="9">
        <f>IF(10&lt;=$G59, DA59+DI59, "")</f>
        <v/>
      </c>
      <c r="DK59" s="9">
        <f>IF(10&lt;=$G59, DE59+DI59, "")</f>
        <v/>
      </c>
      <c r="DL59" s="9">
        <f>IF(10&lt;=$G59, ($G59-10)*$N59, "")</f>
        <v/>
      </c>
      <c r="DM59" s="9">
        <f>IF(11&lt;=$G59, DH59, "")</f>
        <v/>
      </c>
      <c r="DN59" s="9">
        <f>IF(11&lt;=$G59, ROUND(DM59*$Q59, 2), "")</f>
        <v/>
      </c>
      <c r="DO59" s="9">
        <f>IF(11&lt;=$G59, $N59, "")</f>
        <v/>
      </c>
      <c r="DP59" s="9">
        <f>IF(11&lt;=$G59, DO59-DN59, "")</f>
        <v/>
      </c>
      <c r="DQ59" s="9">
        <f>IF(11&lt;=$G59, DM59-DP59, "")</f>
        <v/>
      </c>
      <c r="DR59" s="9">
        <f>IF(11&lt;=$G59, ROUND(DJ59*$Q59, 2), "")</f>
        <v/>
      </c>
      <c r="DS59" s="9">
        <f>IF(11&lt;=$G59, DJ59+DR59, "")</f>
        <v/>
      </c>
      <c r="DT59" s="9">
        <f>IF(11&lt;=$G59, DN59+DR59, "")</f>
        <v/>
      </c>
      <c r="DU59" s="9">
        <f>IF(11&lt;=$G59, ($G59-11)*$N59, "")</f>
        <v/>
      </c>
      <c r="DV59" s="9">
        <f>IF(12&lt;=$G59, DQ59, "")</f>
        <v/>
      </c>
      <c r="DW59" s="9">
        <f>IF(12&lt;=$G59, ROUND(DV59*$Q59, 2), "")</f>
        <v/>
      </c>
      <c r="DX59" s="9">
        <f>IF(12&lt;=$G59, $N59, "")</f>
        <v/>
      </c>
      <c r="DY59" s="9">
        <f>IF(12&lt;=$G59, DX59-DW59, "")</f>
        <v/>
      </c>
      <c r="DZ59" s="9">
        <f>IF(12&lt;=$G59, DV59-DY59, "")</f>
        <v/>
      </c>
      <c r="EA59" s="9">
        <f>IF(12&lt;=$G59, ROUND(DS59*$Q59, 2), "")</f>
        <v/>
      </c>
      <c r="EB59" s="9">
        <f>IF(12&lt;=$G59, DS59+EA59, "")</f>
        <v/>
      </c>
      <c r="EC59" s="9">
        <f>IF(12&lt;=$G59, DW59+EA59, "")</f>
        <v/>
      </c>
      <c r="ED59" s="9">
        <f>IF(12&lt;=$G59, ($G59-12)*$N59, "")</f>
        <v/>
      </c>
      <c r="EE59" s="9">
        <f>IF(13&lt;=$G59, DZ59, "")</f>
        <v/>
      </c>
      <c r="EF59" s="9">
        <f>IF(13&lt;=$G59, ROUND(EE59*$Q59, 2), "")</f>
        <v/>
      </c>
      <c r="EG59" s="9">
        <f>IF(13&lt;=$G59, $N59, "")</f>
        <v/>
      </c>
      <c r="EH59" s="9">
        <f>IF(13&lt;=$G59, EG59-EF59, "")</f>
        <v/>
      </c>
      <c r="EI59" s="9">
        <f>IF(13&lt;=$G59, EE59-EH59, "")</f>
        <v/>
      </c>
      <c r="EJ59" s="9">
        <f>IF(13&lt;=$G59, ROUND(EB59*$Q59, 2), "")</f>
        <v/>
      </c>
      <c r="EK59" s="9">
        <f>IF(13&lt;=$G59, EB59+EJ59, "")</f>
        <v/>
      </c>
      <c r="EL59" s="9">
        <f>IF(13&lt;=$G59, EF59+EJ59, "")</f>
        <v/>
      </c>
      <c r="EM59" s="9">
        <f>IF(13&lt;=$G59, ($G59-13)*$N59, "")</f>
        <v/>
      </c>
      <c r="EN59" s="9">
        <f>IF(14&lt;=$G59, EI59, "")</f>
        <v/>
      </c>
      <c r="EO59" s="9">
        <f>IF(14&lt;=$G59, ROUND(EN59*$Q59, 2), "")</f>
        <v/>
      </c>
      <c r="EP59" s="9">
        <f>IF(14&lt;=$G59, $N59, "")</f>
        <v/>
      </c>
      <c r="EQ59" s="9">
        <f>IF(14&lt;=$G59, EP59-EO59, "")</f>
        <v/>
      </c>
      <c r="ER59" s="9">
        <f>IF(14&lt;=$G59, EN59-EQ59, "")</f>
        <v/>
      </c>
      <c r="ES59" s="9">
        <f>IF(14&lt;=$G59, ROUND(EK59*$Q59, 2), "")</f>
        <v/>
      </c>
      <c r="ET59" s="9">
        <f>IF(14&lt;=$G59, EK59+ES59, "")</f>
        <v/>
      </c>
      <c r="EU59" s="9">
        <f>IF(14&lt;=$G59, EO59+ES59, "")</f>
        <v/>
      </c>
      <c r="EV59" s="9">
        <f>IF(14&lt;=$G59, ($G59-14)*$N59, "")</f>
        <v/>
      </c>
      <c r="EW59" s="9">
        <f>IF(15&lt;=$G59, ER59, "")</f>
        <v/>
      </c>
      <c r="EX59" s="9">
        <f>IF(15&lt;=$G59, ROUND(EW59*$Q59, 2), "")</f>
        <v/>
      </c>
      <c r="EY59" s="9">
        <f>IF(15&lt;=$G59, $N59, "")</f>
        <v/>
      </c>
      <c r="EZ59" s="9">
        <f>IF(15&lt;=$G59, EY59-EX59, "")</f>
        <v/>
      </c>
      <c r="FA59" s="9">
        <f>IF(15&lt;=$G59, EW59-EZ59, "")</f>
        <v/>
      </c>
      <c r="FB59" s="9">
        <f>IF(15&lt;=$G59, ROUND(ET59*$Q59, 2), "")</f>
        <v/>
      </c>
      <c r="FC59" s="9">
        <f>IF(15&lt;=$G59, ET59+FB59, "")</f>
        <v/>
      </c>
      <c r="FD59" s="9">
        <f>IF(15&lt;=$G59, EX59+FB59, "")</f>
        <v/>
      </c>
      <c r="FE59" s="9">
        <f>IF(15&lt;=$G59, ($G59-15)*$N59, "")</f>
        <v/>
      </c>
      <c r="FF59" s="9">
        <f>IF(16&lt;=$G59, FA59, "")</f>
        <v/>
      </c>
      <c r="FG59" s="9">
        <f>IF(16&lt;=$G59, ROUND(FF59*$Q59, 2), "")</f>
        <v/>
      </c>
      <c r="FH59" s="9">
        <f>IF(16&lt;=$G59, $N59, "")</f>
        <v/>
      </c>
      <c r="FI59" s="9">
        <f>IF(16&lt;=$G59, FH59-FG59, "")</f>
        <v/>
      </c>
      <c r="FJ59" s="9">
        <f>IF(16&lt;=$G59, FF59-FI59, "")</f>
        <v/>
      </c>
      <c r="FK59" s="9">
        <f>IF(16&lt;=$G59, ROUND(FC59*$Q59, 2), "")</f>
        <v/>
      </c>
      <c r="FL59" s="9">
        <f>IF(16&lt;=$G59, FC59+FK59, "")</f>
        <v/>
      </c>
      <c r="FM59" s="9">
        <f>IF(16&lt;=$G59, FG59+FK59, "")</f>
        <v/>
      </c>
      <c r="FN59" s="9">
        <f>IF(16&lt;=$G59, ($G59-16)*$N59, "")</f>
        <v/>
      </c>
      <c r="FO59" s="9">
        <f>IF(17&lt;=$G59, FJ59, "")</f>
        <v/>
      </c>
      <c r="FP59" s="9">
        <f>IF(17&lt;=$G59, ROUND(FO59*$Q59, 2), "")</f>
        <v/>
      </c>
      <c r="FQ59" s="9">
        <f>IF(17&lt;=$G59, $N59, "")</f>
        <v/>
      </c>
      <c r="FR59" s="9">
        <f>IF(17&lt;=$G59, FQ59-FP59, "")</f>
        <v/>
      </c>
      <c r="FS59" s="9">
        <f>IF(17&lt;=$G59, FO59-FR59, "")</f>
        <v/>
      </c>
      <c r="FT59" s="9">
        <f>IF(17&lt;=$G59, ROUND(FL59*$Q59, 2), "")</f>
        <v/>
      </c>
      <c r="FU59" s="9">
        <f>IF(17&lt;=$G59, FL59+FT59, "")</f>
        <v/>
      </c>
      <c r="FV59" s="9">
        <f>IF(17&lt;=$G59, FP59+FT59, "")</f>
        <v/>
      </c>
      <c r="FW59" s="9">
        <f>IF(17&lt;=$G59, ($G59-17)*$N59, "")</f>
        <v/>
      </c>
      <c r="FX59" s="9">
        <f>IF(18&lt;=$G59, FS59, "")</f>
        <v/>
      </c>
      <c r="FY59" s="9">
        <f>IF(18&lt;=$G59, ROUND(FX59*$Q59, 2), "")</f>
        <v/>
      </c>
      <c r="FZ59" s="9">
        <f>IF(18&lt;=$G59, $N59, "")</f>
        <v/>
      </c>
      <c r="GA59" s="9">
        <f>IF(18&lt;=$G59, FZ59-FY59, "")</f>
        <v/>
      </c>
      <c r="GB59" s="9">
        <f>IF(18&lt;=$G59, FX59-GA59, "")</f>
        <v/>
      </c>
      <c r="GC59" s="9">
        <f>IF(18&lt;=$G59, ROUND(FU59*$Q59, 2), "")</f>
        <v/>
      </c>
      <c r="GD59" s="9">
        <f>IF(18&lt;=$G59, FU59+GC59, "")</f>
        <v/>
      </c>
      <c r="GE59" s="9">
        <f>IF(18&lt;=$G59, FY59+GC59, "")</f>
        <v/>
      </c>
      <c r="GF59" s="9">
        <f>IF(18&lt;=$G59, ($G59-18)*$N59, "")</f>
        <v/>
      </c>
      <c r="GG59" s="9">
        <f>IF(19&lt;=$G59, GB59, "")</f>
        <v/>
      </c>
      <c r="GH59" s="9">
        <f>IF(19&lt;=$G59, ROUND(GG59*$Q59, 2), "")</f>
        <v/>
      </c>
      <c r="GI59" s="9">
        <f>IF(19&lt;=$G59, $N59, "")</f>
        <v/>
      </c>
      <c r="GJ59" s="9">
        <f>IF(19&lt;=$G59, GI59-GH59, "")</f>
        <v/>
      </c>
      <c r="GK59" s="9">
        <f>IF(19&lt;=$G59, GG59-GJ59, "")</f>
        <v/>
      </c>
      <c r="GL59" s="9">
        <f>IF(19&lt;=$G59, ROUND(GD59*$Q59, 2), "")</f>
        <v/>
      </c>
      <c r="GM59" s="9">
        <f>IF(19&lt;=$G59, GD59+GL59, "")</f>
        <v/>
      </c>
      <c r="GN59" s="9">
        <f>IF(19&lt;=$G59, GH59+GL59, "")</f>
        <v/>
      </c>
      <c r="GO59" s="9">
        <f>IF(19&lt;=$G59, ($G59-19)*$N59, "")</f>
        <v/>
      </c>
      <c r="GP59" s="9">
        <f>IF(20&lt;=$G59, GK59, "")</f>
        <v/>
      </c>
      <c r="GQ59" s="9">
        <f>IF(20&lt;=$G59, ROUND(GP59*$Q59, 2), "")</f>
        <v/>
      </c>
      <c r="GR59" s="9">
        <f>IF(20&lt;=$G59, $N59, "")</f>
        <v/>
      </c>
      <c r="GS59" s="9">
        <f>IF(20&lt;=$G59, GR59-GQ59, "")</f>
        <v/>
      </c>
      <c r="GT59" s="9">
        <f>IF(20&lt;=$G59, GP59-GS59, "")</f>
        <v/>
      </c>
      <c r="GU59" s="9">
        <f>IF(20&lt;=$G59, ROUND(GM59*$Q59, 2), "")</f>
        <v/>
      </c>
      <c r="GV59" s="9">
        <f>IF(20&lt;=$G59, GM59+GU59, "")</f>
        <v/>
      </c>
      <c r="GW59" s="9">
        <f>IF(20&lt;=$G59, GQ59+GU59, "")</f>
        <v/>
      </c>
      <c r="GX59" s="9">
        <f>IF(20&lt;=$G59, ($G59-20)*$N59, "")</f>
        <v/>
      </c>
      <c r="GY59" s="9">
        <f>IF(21&lt;=$G59, GT59, "")</f>
        <v/>
      </c>
      <c r="GZ59" s="9">
        <f>IF(21&lt;=$G59, ROUND(GY59*$Q59, 2), "")</f>
        <v/>
      </c>
      <c r="HA59" s="9">
        <f>IF(21&lt;=$G59, $N59, "")</f>
        <v/>
      </c>
      <c r="HB59" s="9">
        <f>IF(21&lt;=$G59, HA59-GZ59, "")</f>
        <v/>
      </c>
      <c r="HC59" s="9">
        <f>IF(21&lt;=$G59, GY59-HB59, "")</f>
        <v/>
      </c>
      <c r="HD59" s="9">
        <f>IF(21&lt;=$G59, ROUND(GV59*$Q59, 2), "")</f>
        <v/>
      </c>
      <c r="HE59" s="9">
        <f>IF(21&lt;=$G59, GV59+HD59, "")</f>
        <v/>
      </c>
      <c r="HF59" s="9">
        <f>IF(21&lt;=$G59, GZ59+HD59, "")</f>
        <v/>
      </c>
      <c r="HG59" s="9">
        <f>IF(21&lt;=$G59, ($G59-21)*$N59, "")</f>
        <v/>
      </c>
      <c r="HH59" s="9">
        <f>IF(22&lt;=$G59, HC59, "")</f>
        <v/>
      </c>
      <c r="HI59" s="9">
        <f>IF(22&lt;=$G59, ROUND(HH59*$Q59, 2), "")</f>
        <v/>
      </c>
      <c r="HJ59" s="9">
        <f>IF(22&lt;=$G59, $N59, "")</f>
        <v/>
      </c>
      <c r="HK59" s="9">
        <f>IF(22&lt;=$G59, HJ59-HI59, "")</f>
        <v/>
      </c>
      <c r="HL59" s="9">
        <f>IF(22&lt;=$G59, HH59-HK59, "")</f>
        <v/>
      </c>
      <c r="HM59" s="9">
        <f>IF(22&lt;=$G59, ROUND(HE59*$Q59, 2), "")</f>
        <v/>
      </c>
      <c r="HN59" s="9">
        <f>IF(22&lt;=$G59, HE59+HM59, "")</f>
        <v/>
      </c>
      <c r="HO59" s="9">
        <f>IF(22&lt;=$G59, HI59+HM59, "")</f>
        <v/>
      </c>
      <c r="HP59" s="9">
        <f>IF(22&lt;=$G59, ($G59-22)*$N59, "")</f>
        <v/>
      </c>
      <c r="HQ59" s="9">
        <f>IF(23&lt;=$G59, HL59, "")</f>
        <v/>
      </c>
      <c r="HR59" s="9">
        <f>IF(23&lt;=$G59, ROUND(HQ59*$Q59, 2), "")</f>
        <v/>
      </c>
      <c r="HS59" s="9">
        <f>IF(23&lt;=$G59, $N59, "")</f>
        <v/>
      </c>
      <c r="HT59" s="9">
        <f>IF(23&lt;=$G59, HS59-HR59, "")</f>
        <v/>
      </c>
      <c r="HU59" s="9">
        <f>IF(23&lt;=$G59, HQ59-HT59, "")</f>
        <v/>
      </c>
      <c r="HV59" s="9">
        <f>IF(23&lt;=$G59, ROUND(HN59*$Q59, 2), "")</f>
        <v/>
      </c>
      <c r="HW59" s="9">
        <f>IF(23&lt;=$G59, HN59+HV59, "")</f>
        <v/>
      </c>
      <c r="HX59" s="9">
        <f>IF(23&lt;=$G59, HR59+HV59, "")</f>
        <v/>
      </c>
      <c r="HY59" s="9">
        <f>IF(23&lt;=$G59, ($G59-23)*$N59, "")</f>
        <v/>
      </c>
      <c r="HZ59" s="9">
        <f>IF(24&lt;=$G59, HU59, "")</f>
        <v/>
      </c>
      <c r="IA59" s="9">
        <f>IF(24&lt;=$G59, ROUND(HZ59*$Q59, 2), "")</f>
        <v/>
      </c>
      <c r="IB59" s="9">
        <f>IF(24&lt;=$G59, $N59, "")</f>
        <v/>
      </c>
      <c r="IC59" s="9">
        <f>IF(24&lt;=$G59, IB59-IA59, "")</f>
        <v/>
      </c>
      <c r="ID59" s="9">
        <f>IF(24&lt;=$G59, HZ59-IC59, "")</f>
        <v/>
      </c>
      <c r="IE59" s="9">
        <f>IF(24&lt;=$G59, ROUND(HW59*$Q59, 2), "")</f>
        <v/>
      </c>
      <c r="IF59" s="9">
        <f>IF(24&lt;=$G59, HW59+IE59, "")</f>
        <v/>
      </c>
      <c r="IG59" s="9">
        <f>IF(24&lt;=$G59, IA59+IE59, "")</f>
        <v/>
      </c>
      <c r="IH59" s="9">
        <f>IF(24&lt;=$G59, ($G59-24)*$N59, "")</f>
        <v/>
      </c>
      <c r="II59" s="9">
        <f>IF(25&lt;=$G59, ID59, "")</f>
        <v/>
      </c>
      <c r="IJ59" s="9">
        <f>IF(25&lt;=$G59, ROUND(II59*$Q59, 2), "")</f>
        <v/>
      </c>
      <c r="IK59" s="9">
        <f>IF(25&lt;=$G59, $N59, "")</f>
        <v/>
      </c>
      <c r="IL59" s="9">
        <f>IF(25&lt;=$G59, IK59-IJ59, "")</f>
        <v/>
      </c>
      <c r="IM59" s="9">
        <f>IF(25&lt;=$G59, II59-IL59, "")</f>
        <v/>
      </c>
      <c r="IN59" s="9">
        <f>IF(25&lt;=$G59, ROUND(IF59*$Q59, 2), "")</f>
        <v/>
      </c>
      <c r="IO59" s="9">
        <f>IF(25&lt;=$G59, IF59+IN59, "")</f>
        <v/>
      </c>
      <c r="IP59" s="9">
        <f>IF(25&lt;=$G59, IJ59+IN59, "")</f>
        <v/>
      </c>
      <c r="IQ59" s="9">
        <f>IF(25&lt;=$G59, ($G59-25)*$N59, "")</f>
        <v/>
      </c>
      <c r="IR59" s="9">
        <f>IF(26&lt;=$G59, IM59, "")</f>
        <v/>
      </c>
      <c r="IS59" s="9">
        <f>IF(26&lt;=$G59, ROUND(IR59*$Q59, 2), "")</f>
        <v/>
      </c>
      <c r="IT59" s="9">
        <f>IF(26&lt;=$G59, $N59, "")</f>
        <v/>
      </c>
      <c r="IU59" s="9">
        <f>IF(26&lt;=$G59, IT59-IS59, "")</f>
        <v/>
      </c>
      <c r="IV59" s="9">
        <f>IF(26&lt;=$G59, IR59-IU59, "")</f>
        <v/>
      </c>
      <c r="IW59" s="9">
        <f>IF(26&lt;=$G59, ROUND(IO59*$Q59, 2), "")</f>
        <v/>
      </c>
      <c r="IX59" s="9">
        <f>IF(26&lt;=$G59, IO59+IW59, "")</f>
        <v/>
      </c>
      <c r="IY59" s="9">
        <f>IF(26&lt;=$G59, IS59+IW59, "")</f>
        <v/>
      </c>
      <c r="IZ59" s="9">
        <f>IF(26&lt;=$G59, ($G59-26)*$N59, "")</f>
        <v/>
      </c>
      <c r="JA59" s="9">
        <f>IF(27&lt;=$G59, IV59, "")</f>
        <v/>
      </c>
      <c r="JB59" s="9">
        <f>IF(27&lt;=$G59, ROUND(JA59*$Q59, 2), "")</f>
        <v/>
      </c>
      <c r="JC59" s="9">
        <f>IF(27&lt;=$G59, $N59, "")</f>
        <v/>
      </c>
      <c r="JD59" s="9">
        <f>IF(27&lt;=$G59, JC59-JB59, "")</f>
        <v/>
      </c>
      <c r="JE59" s="9">
        <f>IF(27&lt;=$G59, JA59-JD59, "")</f>
        <v/>
      </c>
      <c r="JF59" s="9">
        <f>IF(27&lt;=$G59, ROUND(IX59*$Q59, 2), "")</f>
        <v/>
      </c>
      <c r="JG59" s="9">
        <f>IF(27&lt;=$G59, IX59+JF59, "")</f>
        <v/>
      </c>
      <c r="JH59" s="9">
        <f>IF(27&lt;=$G59, JB59+JF59, "")</f>
        <v/>
      </c>
      <c r="JI59" s="9">
        <f>IF(27&lt;=$G59, ($G59-27)*$N59, "")</f>
        <v/>
      </c>
      <c r="JJ59" s="9">
        <f>IF(28&lt;=$G59, JE59, "")</f>
        <v/>
      </c>
      <c r="JK59" s="9">
        <f>IF(28&lt;=$G59, ROUND(JJ59*$Q59, 2), "")</f>
        <v/>
      </c>
      <c r="JL59" s="9">
        <f>IF(28&lt;=$G59, $N59, "")</f>
        <v/>
      </c>
      <c r="JM59" s="9">
        <f>IF(28&lt;=$G59, JL59-JK59, "")</f>
        <v/>
      </c>
      <c r="JN59" s="9">
        <f>IF(28&lt;=$G59, JJ59-JM59, "")</f>
        <v/>
      </c>
      <c r="JO59" s="9">
        <f>IF(28&lt;=$G59, ROUND(JG59*$Q59, 2), "")</f>
        <v/>
      </c>
      <c r="JP59" s="9">
        <f>IF(28&lt;=$G59, JG59+JO59, "")</f>
        <v/>
      </c>
      <c r="JQ59" s="9">
        <f>IF(28&lt;=$G59, JK59+JO59, "")</f>
        <v/>
      </c>
      <c r="JR59" s="9">
        <f>IF(28&lt;=$G59, ($G59-28)*$N59, "")</f>
        <v/>
      </c>
      <c r="JS59" s="9">
        <f>IF(29&lt;=$G59, JN59, "")</f>
        <v/>
      </c>
      <c r="JT59" s="9">
        <f>IF(29&lt;=$G59, ROUND(JS59*$Q59, 2), "")</f>
        <v/>
      </c>
      <c r="JU59" s="9">
        <f>IF(29&lt;=$G59, $N59, "")</f>
        <v/>
      </c>
      <c r="JV59" s="9">
        <f>IF(29&lt;=$G59, JU59-JT59, "")</f>
        <v/>
      </c>
      <c r="JW59" s="9">
        <f>IF(29&lt;=$G59, JS59-JV59, "")</f>
        <v/>
      </c>
      <c r="JX59" s="9">
        <f>IF(29&lt;=$G59, ROUND(JP59*$Q59, 2), "")</f>
        <v/>
      </c>
      <c r="JY59" s="9">
        <f>IF(29&lt;=$G59, JP59+JX59, "")</f>
        <v/>
      </c>
      <c r="JZ59" s="9">
        <f>IF(29&lt;=$G59, JT59+JX59, "")</f>
        <v/>
      </c>
      <c r="KA59" s="9">
        <f>IF(29&lt;=$G59, ($G59-29)*$N59, "")</f>
        <v/>
      </c>
      <c r="KB59" s="9">
        <f>IF(30&lt;=$G59, JW59, "")</f>
        <v/>
      </c>
      <c r="KC59" s="9">
        <f>IF(30&lt;=$G59, ROUND(KB59*$Q59, 2), "")</f>
        <v/>
      </c>
      <c r="KD59" s="9">
        <f>IF(30&lt;=$G59, $N59, "")</f>
        <v/>
      </c>
      <c r="KE59" s="9">
        <f>IF(30&lt;=$G59, KD59-KC59, "")</f>
        <v/>
      </c>
      <c r="KF59" s="9">
        <f>IF(30&lt;=$G59, KB59-KE59, "")</f>
        <v/>
      </c>
      <c r="KG59" s="9">
        <f>IF(30&lt;=$G59, ROUND(JY59*$Q59, 2), "")</f>
        <v/>
      </c>
      <c r="KH59" s="9">
        <f>IF(30&lt;=$G59, JY59+KG59, "")</f>
        <v/>
      </c>
      <c r="KI59" s="9">
        <f>IF(30&lt;=$G59, KC59+KG59, "")</f>
        <v/>
      </c>
      <c r="KJ59" s="9">
        <f>IF(30&lt;=$G59, ($G59-30)*$N59, "")</f>
        <v/>
      </c>
      <c r="KK59" s="9">
        <f>IF(31&lt;=$G59, KF59, "")</f>
        <v/>
      </c>
      <c r="KL59" s="9">
        <f>IF(31&lt;=$G59, ROUND(KK59*$Q59, 2), "")</f>
        <v/>
      </c>
      <c r="KM59" s="9">
        <f>IF(31&lt;=$G59, $N59, "")</f>
        <v/>
      </c>
      <c r="KN59" s="9">
        <f>IF(31&lt;=$G59, KM59-KL59, "")</f>
        <v/>
      </c>
      <c r="KO59" s="9">
        <f>IF(31&lt;=$G59, KK59-KN59, "")</f>
        <v/>
      </c>
      <c r="KP59" s="9">
        <f>IF(31&lt;=$G59, ROUND(KH59*$Q59, 2), "")</f>
        <v/>
      </c>
      <c r="KQ59" s="9">
        <f>IF(31&lt;=$G59, KH59+KP59, "")</f>
        <v/>
      </c>
      <c r="KR59" s="9">
        <f>IF(31&lt;=$G59, KL59+KP59, "")</f>
        <v/>
      </c>
      <c r="KS59" s="9">
        <f>IF(31&lt;=$G59, ($G59-31)*$N59, "")</f>
        <v/>
      </c>
      <c r="KT59" s="9">
        <f>IF(32&lt;=$G59, KO59, "")</f>
        <v/>
      </c>
      <c r="KU59" s="9">
        <f>IF(32&lt;=$G59, ROUND(KT59*$Q59, 2), "")</f>
        <v/>
      </c>
      <c r="KV59" s="9">
        <f>IF(32&lt;=$G59, $N59, "")</f>
        <v/>
      </c>
      <c r="KW59" s="9">
        <f>IF(32&lt;=$G59, KV59-KU59, "")</f>
        <v/>
      </c>
      <c r="KX59" s="9">
        <f>IF(32&lt;=$G59, KT59-KW59, "")</f>
        <v/>
      </c>
      <c r="KY59" s="9">
        <f>IF(32&lt;=$G59, ROUND(KQ59*$Q59, 2), "")</f>
        <v/>
      </c>
      <c r="KZ59" s="9">
        <f>IF(32&lt;=$G59, KQ59+KY59, "")</f>
        <v/>
      </c>
      <c r="LA59" s="9">
        <f>IF(32&lt;=$G59, KU59+KY59, "")</f>
        <v/>
      </c>
      <c r="LB59" s="9">
        <f>IF(32&lt;=$G59, ($G59-32)*$N59, "")</f>
        <v/>
      </c>
      <c r="LC59" s="9">
        <f>IF(33&lt;=$G59, KX59, "")</f>
        <v/>
      </c>
      <c r="LD59" s="9">
        <f>IF(33&lt;=$G59, ROUND(LC59*$Q59, 2), "")</f>
        <v/>
      </c>
      <c r="LE59" s="9">
        <f>IF(33&lt;=$G59, $N59, "")</f>
        <v/>
      </c>
      <c r="LF59" s="9">
        <f>IF(33&lt;=$G59, LE59-LD59, "")</f>
        <v/>
      </c>
      <c r="LG59" s="9">
        <f>IF(33&lt;=$G59, LC59-LF59, "")</f>
        <v/>
      </c>
      <c r="LH59" s="9">
        <f>IF(33&lt;=$G59, ROUND(KZ59*$Q59, 2), "")</f>
        <v/>
      </c>
      <c r="LI59" s="9">
        <f>IF(33&lt;=$G59, KZ59+LH59, "")</f>
        <v/>
      </c>
      <c r="LJ59" s="9">
        <f>IF(33&lt;=$G59, LD59+LH59, "")</f>
        <v/>
      </c>
      <c r="LK59" s="9">
        <f>IF(33&lt;=$G59, ($G59-33)*$N59, "")</f>
        <v/>
      </c>
      <c r="LL59" s="9">
        <f>IF(34&lt;=$G59, LG59, "")</f>
        <v/>
      </c>
      <c r="LM59" s="9">
        <f>IF(34&lt;=$G59, ROUND(LL59*$Q59, 2), "")</f>
        <v/>
      </c>
      <c r="LN59" s="9">
        <f>IF(34&lt;=$G59, $N59, "")</f>
        <v/>
      </c>
      <c r="LO59" s="9">
        <f>IF(34&lt;=$G59, LN59-LM59, "")</f>
        <v/>
      </c>
      <c r="LP59" s="9">
        <f>IF(34&lt;=$G59, LL59-LO59, "")</f>
        <v/>
      </c>
      <c r="LQ59" s="9">
        <f>IF(34&lt;=$G59, ROUND(LI59*$Q59, 2), "")</f>
        <v/>
      </c>
      <c r="LR59" s="9">
        <f>IF(34&lt;=$G59, LI59+LQ59, "")</f>
        <v/>
      </c>
      <c r="LS59" s="9">
        <f>IF(34&lt;=$G59, LM59+LQ59, "")</f>
        <v/>
      </c>
      <c r="LT59" s="9">
        <f>IF(34&lt;=$G59, ($G59-34)*$N59, "")</f>
        <v/>
      </c>
      <c r="LU59" s="9">
        <f>IF(35&lt;=$G59, LP59, "")</f>
        <v/>
      </c>
      <c r="LV59" s="9">
        <f>IF(35&lt;=$G59, ROUND(LU59*$Q59, 2), "")</f>
        <v/>
      </c>
      <c r="LW59" s="9">
        <f>IF(35&lt;=$G59, $N59, "")</f>
        <v/>
      </c>
      <c r="LX59" s="9">
        <f>IF(35&lt;=$G59, LW59-LV59, "")</f>
        <v/>
      </c>
      <c r="LY59" s="9">
        <f>IF(35&lt;=$G59, LU59-LX59, "")</f>
        <v/>
      </c>
      <c r="LZ59" s="9">
        <f>IF(35&lt;=$G59, ROUND(LR59*$Q59, 2), "")</f>
        <v/>
      </c>
      <c r="MA59" s="9">
        <f>IF(35&lt;=$G59, LR59+LZ59, "")</f>
        <v/>
      </c>
      <c r="MB59" s="9">
        <f>IF(35&lt;=$G59, LV59+LZ59, "")</f>
        <v/>
      </c>
      <c r="MC59" s="9">
        <f>IF(35&lt;=$G59, ($G59-35)*$N59, "")</f>
        <v/>
      </c>
      <c r="MD59" s="9">
        <f>IF(36&lt;=$G59, LY59, "")</f>
        <v/>
      </c>
      <c r="ME59" s="9">
        <f>IF(36&lt;=$G59, ROUND(MD59*$Q59, 2), "")</f>
        <v/>
      </c>
      <c r="MF59" s="9">
        <f>IF(36&lt;=$G59, $N59, "")</f>
        <v/>
      </c>
      <c r="MG59" s="9">
        <f>IF(36&lt;=$G59, MF59-ME59, "")</f>
        <v/>
      </c>
      <c r="MH59" s="9">
        <f>IF(36&lt;=$G59, MD59-MG59, "")</f>
        <v/>
      </c>
      <c r="MI59" s="9">
        <f>IF(36&lt;=$G59, ROUND(MA59*$Q59, 2), "")</f>
        <v/>
      </c>
      <c r="MJ59" s="9">
        <f>IF(36&lt;=$G59, MA59+MI59, "")</f>
        <v/>
      </c>
      <c r="MK59" s="9">
        <f>IF(36&lt;=$G59, ME59+MI59, "")</f>
        <v/>
      </c>
      <c r="ML59" s="9">
        <f>IF(36&lt;=$G59, ($G59-36)*$N59, "")</f>
        <v/>
      </c>
      <c r="MM59" s="9">
        <f>IF(37&lt;=$G59, MH59, "")</f>
        <v/>
      </c>
      <c r="MN59" s="9">
        <f>IF(37&lt;=$G59, ROUND(MM59*$Q59, 2), "")</f>
        <v/>
      </c>
      <c r="MO59" s="9">
        <f>IF(37&lt;=$G59, $N59, "")</f>
        <v/>
      </c>
      <c r="MP59" s="9">
        <f>IF(37&lt;=$G59, MO59-MN59, "")</f>
        <v/>
      </c>
      <c r="MQ59" s="9">
        <f>IF(37&lt;=$G59, MM59-MP59, "")</f>
        <v/>
      </c>
      <c r="MR59" s="9">
        <f>IF(37&lt;=$G59, ROUND(MJ59*$Q59, 2), "")</f>
        <v/>
      </c>
      <c r="MS59" s="9">
        <f>IF(37&lt;=$G59, MJ59+MR59, "")</f>
        <v/>
      </c>
      <c r="MT59" s="9">
        <f>IF(37&lt;=$G59, MN59+MR59, "")</f>
        <v/>
      </c>
      <c r="MU59" s="9">
        <f>IF(37&lt;=$G59, ($G59-37)*$N59, "")</f>
        <v/>
      </c>
      <c r="MV59" s="9">
        <f>IF(38&lt;=$G59, MQ59, "")</f>
        <v/>
      </c>
      <c r="MW59" s="9">
        <f>IF(38&lt;=$G59, ROUND(MV59*$Q59, 2), "")</f>
        <v/>
      </c>
      <c r="MX59" s="9">
        <f>IF(38&lt;=$G59, $N59, "")</f>
        <v/>
      </c>
      <c r="MY59" s="9">
        <f>IF(38&lt;=$G59, MX59-MW59, "")</f>
        <v/>
      </c>
      <c r="MZ59" s="9">
        <f>IF(38&lt;=$G59, MV59-MY59, "")</f>
        <v/>
      </c>
      <c r="NA59" s="9">
        <f>IF(38&lt;=$G59, ROUND(MS59*$Q59, 2), "")</f>
        <v/>
      </c>
      <c r="NB59" s="9">
        <f>IF(38&lt;=$G59, MS59+NA59, "")</f>
        <v/>
      </c>
      <c r="NC59" s="9">
        <f>IF(38&lt;=$G59, MW59+NA59, "")</f>
        <v/>
      </c>
      <c r="ND59" s="9">
        <f>IF(38&lt;=$G59, ($G59-38)*$N59, "")</f>
        <v/>
      </c>
      <c r="NE59" s="9">
        <f>IF(39&lt;=$G59, MZ59, "")</f>
        <v/>
      </c>
      <c r="NF59" s="9">
        <f>IF(39&lt;=$G59, ROUND(NE59*$Q59, 2), "")</f>
        <v/>
      </c>
      <c r="NG59" s="9">
        <f>IF(39&lt;=$G59, $N59, "")</f>
        <v/>
      </c>
      <c r="NH59" s="9">
        <f>IF(39&lt;=$G59, NG59-NF59, "")</f>
        <v/>
      </c>
      <c r="NI59" s="9">
        <f>IF(39&lt;=$G59, NE59-NH59, "")</f>
        <v/>
      </c>
      <c r="NJ59" s="9">
        <f>IF(39&lt;=$G59, ROUND(NB59*$Q59, 2), "")</f>
        <v/>
      </c>
      <c r="NK59" s="9">
        <f>IF(39&lt;=$G59, NB59+NJ59, "")</f>
        <v/>
      </c>
      <c r="NL59" s="9">
        <f>IF(39&lt;=$G59, NF59+NJ59, "")</f>
        <v/>
      </c>
      <c r="NM59" s="9">
        <f>IF(39&lt;=$G59, ($G59-39)*$N59, "")</f>
        <v/>
      </c>
      <c r="NN59" s="9">
        <f>IF(40&lt;=$G59, NI59, "")</f>
        <v/>
      </c>
      <c r="NO59" s="9">
        <f>IF(40&lt;=$G59, ROUND(NN59*$Q59, 2), "")</f>
        <v/>
      </c>
      <c r="NP59" s="9">
        <f>IF(40&lt;=$G59, $N59, "")</f>
        <v/>
      </c>
      <c r="NQ59" s="9">
        <f>IF(40&lt;=$G59, NP59-NO59, "")</f>
        <v/>
      </c>
      <c r="NR59" s="9">
        <f>IF(40&lt;=$G59, NN59-NQ59, "")</f>
        <v/>
      </c>
      <c r="NS59" s="9">
        <f>IF(40&lt;=$G59, ROUND(NK59*$Q59, 2), "")</f>
        <v/>
      </c>
      <c r="NT59" s="9">
        <f>IF(40&lt;=$G59, NK59+NS59, "")</f>
        <v/>
      </c>
      <c r="NU59" s="9">
        <f>IF(40&lt;=$G59, NO59+NS59, "")</f>
        <v/>
      </c>
      <c r="NV59" s="9">
        <f>IF(40&lt;=$G59, ($G59-40)*$N59, "")</f>
        <v/>
      </c>
      <c r="NW59" s="9">
        <f>IF(41&lt;=$G59, NR59, "")</f>
        <v/>
      </c>
      <c r="NX59" s="9">
        <f>IF(41&lt;=$G59, ROUND(NW59*$Q59, 2), "")</f>
        <v/>
      </c>
      <c r="NY59" s="9">
        <f>IF(41&lt;=$G59, $N59, "")</f>
        <v/>
      </c>
      <c r="NZ59" s="9">
        <f>IF(41&lt;=$G59, NY59-NX59, "")</f>
        <v/>
      </c>
      <c r="OA59" s="9">
        <f>IF(41&lt;=$G59, NW59-NZ59, "")</f>
        <v/>
      </c>
      <c r="OB59" s="9">
        <f>IF(41&lt;=$G59, ROUND(NT59*$Q59, 2), "")</f>
        <v/>
      </c>
      <c r="OC59" s="9">
        <f>IF(41&lt;=$G59, NT59+OB59, "")</f>
        <v/>
      </c>
      <c r="OD59" s="9">
        <f>IF(41&lt;=$G59, NX59+OB59, "")</f>
        <v/>
      </c>
      <c r="OE59" s="9">
        <f>IF(41&lt;=$G59, ($G59-41)*$N59, "")</f>
        <v/>
      </c>
      <c r="OF59" s="9">
        <f>IF(42&lt;=$G59, OA59, "")</f>
        <v/>
      </c>
      <c r="OG59" s="9">
        <f>IF(42&lt;=$G59, ROUND(OF59*$Q59, 2), "")</f>
        <v/>
      </c>
      <c r="OH59" s="9">
        <f>IF(42&lt;=$G59, $N59, "")</f>
        <v/>
      </c>
      <c r="OI59" s="9">
        <f>IF(42&lt;=$G59, OH59-OG59, "")</f>
        <v/>
      </c>
      <c r="OJ59" s="9">
        <f>IF(42&lt;=$G59, OF59-OI59, "")</f>
        <v/>
      </c>
      <c r="OK59" s="9">
        <f>IF(42&lt;=$G59, ROUND(OC59*$Q59, 2), "")</f>
        <v/>
      </c>
      <c r="OL59" s="9">
        <f>IF(42&lt;=$G59, OC59+OK59, "")</f>
        <v/>
      </c>
      <c r="OM59" s="9">
        <f>IF(42&lt;=$G59, OG59+OK59, "")</f>
        <v/>
      </c>
      <c r="ON59" s="9">
        <f>IF(42&lt;=$G59, ($G59-42)*$N59, "")</f>
        <v/>
      </c>
      <c r="OO59" s="9">
        <f>IF(43&lt;=$G59, OJ59, "")</f>
        <v/>
      </c>
      <c r="OP59" s="9">
        <f>IF(43&lt;=$G59, ROUND(OO59*$Q59, 2), "")</f>
        <v/>
      </c>
      <c r="OQ59" s="9">
        <f>IF(43&lt;=$G59, $N59, "")</f>
        <v/>
      </c>
      <c r="OR59" s="9">
        <f>IF(43&lt;=$G59, OQ59-OP59, "")</f>
        <v/>
      </c>
      <c r="OS59" s="9">
        <f>IF(43&lt;=$G59, OO59-OR59, "")</f>
        <v/>
      </c>
      <c r="OT59" s="9">
        <f>IF(43&lt;=$G59, ROUND(OL59*$Q59, 2), "")</f>
        <v/>
      </c>
      <c r="OU59" s="9">
        <f>IF(43&lt;=$G59, OL59+OT59, "")</f>
        <v/>
      </c>
      <c r="OV59" s="9">
        <f>IF(43&lt;=$G59, OP59+OT59, "")</f>
        <v/>
      </c>
      <c r="OW59" s="9">
        <f>IF(43&lt;=$G59, ($G59-43)*$N59, "")</f>
        <v/>
      </c>
      <c r="OX59" s="9">
        <f>IF(44&lt;=$G59, OS59, "")</f>
        <v/>
      </c>
      <c r="OY59" s="9">
        <f>IF(44&lt;=$G59, ROUND(OX59*$Q59, 2), "")</f>
        <v/>
      </c>
      <c r="OZ59" s="9">
        <f>IF(44&lt;=$G59, $N59, "")</f>
        <v/>
      </c>
      <c r="PA59" s="9">
        <f>IF(44&lt;=$G59, OZ59-OY59, "")</f>
        <v/>
      </c>
      <c r="PB59" s="9">
        <f>IF(44&lt;=$G59, OX59-PA59, "")</f>
        <v/>
      </c>
      <c r="PC59" s="9">
        <f>IF(44&lt;=$G59, ROUND(OU59*$Q59, 2), "")</f>
        <v/>
      </c>
      <c r="PD59" s="9">
        <f>IF(44&lt;=$G59, OU59+PC59, "")</f>
        <v/>
      </c>
      <c r="PE59" s="9">
        <f>IF(44&lt;=$G59, OY59+PC59, "")</f>
        <v/>
      </c>
      <c r="PF59" s="9">
        <f>IF(44&lt;=$G59, ($G59-44)*$N59, "")</f>
        <v/>
      </c>
      <c r="PG59" s="9">
        <f>IF(45&lt;=$G59, PB59, "")</f>
        <v/>
      </c>
      <c r="PH59" s="9">
        <f>IF(45&lt;=$G59, ROUND(PG59*$Q59, 2), "")</f>
        <v/>
      </c>
      <c r="PI59" s="9">
        <f>IF(45&lt;=$G59, $N59, "")</f>
        <v/>
      </c>
      <c r="PJ59" s="9">
        <f>IF(45&lt;=$G59, PI59-PH59, "")</f>
        <v/>
      </c>
      <c r="PK59" s="9">
        <f>IF(45&lt;=$G59, PG59-PJ59, "")</f>
        <v/>
      </c>
      <c r="PL59" s="9">
        <f>IF(45&lt;=$G59, ROUND(PD59*$Q59, 2), "")</f>
        <v/>
      </c>
      <c r="PM59" s="9">
        <f>IF(45&lt;=$G59, PD59+PL59, "")</f>
        <v/>
      </c>
      <c r="PN59" s="9">
        <f>IF(45&lt;=$G59, PH59+PL59, "")</f>
        <v/>
      </c>
      <c r="PO59" s="9">
        <f>IF(45&lt;=$G59, ($G59-45)*$N59, "")</f>
        <v/>
      </c>
      <c r="PP59" s="9">
        <f>IF(46&lt;=$G59, PK59, "")</f>
        <v/>
      </c>
      <c r="PQ59" s="9">
        <f>IF(46&lt;=$G59, ROUND(PP59*$Q59, 2), "")</f>
        <v/>
      </c>
      <c r="PR59" s="9">
        <f>IF(46&lt;=$G59, $N59, "")</f>
        <v/>
      </c>
      <c r="PS59" s="9">
        <f>IF(46&lt;=$G59, PR59-PQ59, "")</f>
        <v/>
      </c>
      <c r="PT59" s="9">
        <f>IF(46&lt;=$G59, PP59-PS59, "")</f>
        <v/>
      </c>
      <c r="PU59" s="9">
        <f>IF(46&lt;=$G59, ROUND(PM59*$Q59, 2), "")</f>
        <v/>
      </c>
      <c r="PV59" s="9">
        <f>IF(46&lt;=$G59, PM59+PU59, "")</f>
        <v/>
      </c>
      <c r="PW59" s="9">
        <f>IF(46&lt;=$G59, PQ59+PU59, "")</f>
        <v/>
      </c>
      <c r="PX59" s="9">
        <f>IF(46&lt;=$G59, ($G59-46)*$N59, "")</f>
        <v/>
      </c>
      <c r="PY59" s="9">
        <f>IF(47&lt;=$G59, PT59, "")</f>
        <v/>
      </c>
      <c r="PZ59" s="9">
        <f>IF(47&lt;=$G59, ROUND(PY59*$Q59, 2), "")</f>
        <v/>
      </c>
      <c r="QA59" s="9">
        <f>IF(47&lt;=$G59, $N59, "")</f>
        <v/>
      </c>
      <c r="QB59" s="9">
        <f>IF(47&lt;=$G59, QA59-PZ59, "")</f>
        <v/>
      </c>
      <c r="QC59" s="9">
        <f>IF(47&lt;=$G59, PY59-QB59, "")</f>
        <v/>
      </c>
      <c r="QD59" s="9">
        <f>IF(47&lt;=$G59, ROUND(PV59*$Q59, 2), "")</f>
        <v/>
      </c>
      <c r="QE59" s="9">
        <f>IF(47&lt;=$G59, PV59+QD59, "")</f>
        <v/>
      </c>
      <c r="QF59" s="9">
        <f>IF(47&lt;=$G59, PZ59+QD59, "")</f>
        <v/>
      </c>
      <c r="QG59" s="9">
        <f>IF(47&lt;=$G59, ($G59-47)*$N59, "")</f>
        <v/>
      </c>
      <c r="QH59" s="9">
        <f>IF(48&lt;=$G59, QC59, "")</f>
        <v/>
      </c>
      <c r="QI59" s="9">
        <f>IF(48&lt;=$G59, ROUND(QH59*$Q59, 2), "")</f>
        <v/>
      </c>
      <c r="QJ59" s="9">
        <f>IF(48&lt;=$G59, $N59, "")</f>
        <v/>
      </c>
      <c r="QK59" s="9">
        <f>IF(48&lt;=$G59, QJ59-QI59, "")</f>
        <v/>
      </c>
      <c r="QL59" s="9">
        <f>IF(48&lt;=$G59, QH59-QK59, "")</f>
        <v/>
      </c>
      <c r="QM59" s="9">
        <f>IF(48&lt;=$G59, ROUND(QE59*$Q59, 2), "")</f>
        <v/>
      </c>
      <c r="QN59" s="9">
        <f>IF(48&lt;=$G59, QE59+QM59, "")</f>
        <v/>
      </c>
      <c r="QO59" s="9">
        <f>IF(48&lt;=$G59, QI59+QM59, "")</f>
        <v/>
      </c>
      <c r="QP59" s="9">
        <f>IF(48&lt;=$G59, ($G59-48)*$N59, "")</f>
        <v/>
      </c>
    </row>
    <row r="60">
      <c r="A60" s="12" t="inlineStr">
        <is>
          <t>0600-0001</t>
        </is>
      </c>
      <c r="B60" s="13" t="inlineStr">
        <is>
          <t>Dulce Marisol Gonzalez Cuevas</t>
        </is>
      </c>
      <c r="C60" s="13" t="inlineStr">
        <is>
          <t>Ram 700 Laramie</t>
        </is>
      </c>
      <c r="D60" s="12" t="inlineStr">
        <is>
          <t>ACTIVO</t>
        </is>
      </c>
      <c r="E60" s="12" t="inlineStr">
        <is>
          <t>2023-03-15</t>
        </is>
      </c>
      <c r="F60" s="12" t="inlineStr">
        <is>
          <t>2027-03-15</t>
        </is>
      </c>
      <c r="G60" s="14" t="n">
        <v>48</v>
      </c>
      <c r="H60" s="15" t="n">
        <v>349051.72</v>
      </c>
      <c r="I60" s="16" t="n">
        <v>0.4</v>
      </c>
      <c r="J60" s="15">
        <f>ROUND(H60*I60, 2)</f>
        <v/>
      </c>
      <c r="K60" s="15">
        <f>ROUND(H60-J60, 2)</f>
        <v/>
      </c>
      <c r="L60" s="16" t="n">
        <v>0.027</v>
      </c>
      <c r="M60" s="15">
        <f>ROUND(H60*L60, 2)</f>
        <v/>
      </c>
      <c r="N60" s="15" t="n">
        <v>8281.360000000001</v>
      </c>
      <c r="O60" s="16" t="n">
        <v>0.1</v>
      </c>
      <c r="P60" s="15">
        <f>ROUND(H60*O60, 2)</f>
        <v/>
      </c>
      <c r="Q60" s="17" t="n">
        <v>0.03199954</v>
      </c>
      <c r="R60" s="17">
        <f>RATE(G60, -N60, K60, -P60)</f>
        <v/>
      </c>
      <c r="S60" s="17">
        <f>ROUND(Q60*12, 8)</f>
        <v/>
      </c>
      <c r="T60" s="17">
        <f>ROUND(((1+Q60)^12)-1, 8)</f>
        <v/>
      </c>
      <c r="U60" s="15">
        <f>ROUND(PV(Q60, G60, 0, -P60), 2)</f>
        <v/>
      </c>
      <c r="V60" s="15">
        <f>SUMIF($AA$4:$QP$4, "Interes_Leasing", AA60:QP60)</f>
        <v/>
      </c>
      <c r="W60" s="15">
        <f>SUMIF($AA$4:$QP$4, "Interes_Residual", AA60:QP60)</f>
        <v/>
      </c>
      <c r="X60" s="15">
        <f>ROUND(V60+W60, 2)</f>
        <v/>
      </c>
      <c r="Y60" s="15">
        <f>ROUND((N60*G60+P60+M60)-K60, 2)</f>
        <v/>
      </c>
      <c r="Z60" s="16">
        <f>ROUND(Y60/K60, 4)</f>
        <v/>
      </c>
      <c r="AA60" s="15">
        <f>IF(1&lt;=$G60, $K60, "")</f>
        <v/>
      </c>
      <c r="AB60" s="15">
        <f>IF(1&lt;=$G60, ROUND(AA60*$Q60, 2), "")</f>
        <v/>
      </c>
      <c r="AC60" s="15">
        <f>IF(1&lt;=$G60, $N60, "")</f>
        <v/>
      </c>
      <c r="AD60" s="15">
        <f>IF(1&lt;=$G60, AC60-AB60, "")</f>
        <v/>
      </c>
      <c r="AE60" s="15">
        <f>IF(1&lt;=$G60, AA60-AD60, "")</f>
        <v/>
      </c>
      <c r="AF60" s="15">
        <f>IF(1&lt;=$G60, ROUND($U60*$Q60, 2), "")</f>
        <v/>
      </c>
      <c r="AG60" s="15">
        <f>IF(1&lt;=$G60, $U60+AF60, "")</f>
        <v/>
      </c>
      <c r="AH60" s="15">
        <f>IF(1&lt;=$G60, AB60+AF60, "")</f>
        <v/>
      </c>
      <c r="AI60" s="15">
        <f>IF(1&lt;=$G60, ($G60-1)*$N60, "")</f>
        <v/>
      </c>
      <c r="AJ60" s="15">
        <f>IF(2&lt;=$G60, AE60, "")</f>
        <v/>
      </c>
      <c r="AK60" s="15">
        <f>IF(2&lt;=$G60, ROUND(AJ60*$Q60, 2), "")</f>
        <v/>
      </c>
      <c r="AL60" s="15">
        <f>IF(2&lt;=$G60, $N60, "")</f>
        <v/>
      </c>
      <c r="AM60" s="15">
        <f>IF(2&lt;=$G60, AL60-AK60, "")</f>
        <v/>
      </c>
      <c r="AN60" s="15">
        <f>IF(2&lt;=$G60, AJ60-AM60, "")</f>
        <v/>
      </c>
      <c r="AO60" s="15">
        <f>IF(2&lt;=$G60, ROUND(AG60*$Q60, 2), "")</f>
        <v/>
      </c>
      <c r="AP60" s="15">
        <f>IF(2&lt;=$G60, AG60+AO60, "")</f>
        <v/>
      </c>
      <c r="AQ60" s="15">
        <f>IF(2&lt;=$G60, AK60+AO60, "")</f>
        <v/>
      </c>
      <c r="AR60" s="15">
        <f>IF(2&lt;=$G60, ($G60-2)*$N60, "")</f>
        <v/>
      </c>
      <c r="AS60" s="15">
        <f>IF(3&lt;=$G60, AN60, "")</f>
        <v/>
      </c>
      <c r="AT60" s="15">
        <f>IF(3&lt;=$G60, ROUND(AS60*$Q60, 2), "")</f>
        <v/>
      </c>
      <c r="AU60" s="15">
        <f>IF(3&lt;=$G60, $N60, "")</f>
        <v/>
      </c>
      <c r="AV60" s="15">
        <f>IF(3&lt;=$G60, AU60-AT60, "")</f>
        <v/>
      </c>
      <c r="AW60" s="15">
        <f>IF(3&lt;=$G60, AS60-AV60, "")</f>
        <v/>
      </c>
      <c r="AX60" s="15">
        <f>IF(3&lt;=$G60, ROUND(AP60*$Q60, 2), "")</f>
        <v/>
      </c>
      <c r="AY60" s="15">
        <f>IF(3&lt;=$G60, AP60+AX60, "")</f>
        <v/>
      </c>
      <c r="AZ60" s="15">
        <f>IF(3&lt;=$G60, AT60+AX60, "")</f>
        <v/>
      </c>
      <c r="BA60" s="15">
        <f>IF(3&lt;=$G60, ($G60-3)*$N60, "")</f>
        <v/>
      </c>
      <c r="BB60" s="15">
        <f>IF(4&lt;=$G60, AW60, "")</f>
        <v/>
      </c>
      <c r="BC60" s="15">
        <f>IF(4&lt;=$G60, ROUND(BB60*$Q60, 2), "")</f>
        <v/>
      </c>
      <c r="BD60" s="15">
        <f>IF(4&lt;=$G60, $N60, "")</f>
        <v/>
      </c>
      <c r="BE60" s="15">
        <f>IF(4&lt;=$G60, BD60-BC60, "")</f>
        <v/>
      </c>
      <c r="BF60" s="15">
        <f>IF(4&lt;=$G60, BB60-BE60, "")</f>
        <v/>
      </c>
      <c r="BG60" s="15">
        <f>IF(4&lt;=$G60, ROUND(AY60*$Q60, 2), "")</f>
        <v/>
      </c>
      <c r="BH60" s="15">
        <f>IF(4&lt;=$G60, AY60+BG60, "")</f>
        <v/>
      </c>
      <c r="BI60" s="15">
        <f>IF(4&lt;=$G60, BC60+BG60, "")</f>
        <v/>
      </c>
      <c r="BJ60" s="15">
        <f>IF(4&lt;=$G60, ($G60-4)*$N60, "")</f>
        <v/>
      </c>
      <c r="BK60" s="15">
        <f>IF(5&lt;=$G60, BF60, "")</f>
        <v/>
      </c>
      <c r="BL60" s="15">
        <f>IF(5&lt;=$G60, ROUND(BK60*$Q60, 2), "")</f>
        <v/>
      </c>
      <c r="BM60" s="15">
        <f>IF(5&lt;=$G60, $N60, "")</f>
        <v/>
      </c>
      <c r="BN60" s="15">
        <f>IF(5&lt;=$G60, BM60-BL60, "")</f>
        <v/>
      </c>
      <c r="BO60" s="15">
        <f>IF(5&lt;=$G60, BK60-BN60, "")</f>
        <v/>
      </c>
      <c r="BP60" s="15">
        <f>IF(5&lt;=$G60, ROUND(BH60*$Q60, 2), "")</f>
        <v/>
      </c>
      <c r="BQ60" s="15">
        <f>IF(5&lt;=$G60, BH60+BP60, "")</f>
        <v/>
      </c>
      <c r="BR60" s="15">
        <f>IF(5&lt;=$G60, BL60+BP60, "")</f>
        <v/>
      </c>
      <c r="BS60" s="15">
        <f>IF(5&lt;=$G60, ($G60-5)*$N60, "")</f>
        <v/>
      </c>
      <c r="BT60" s="15">
        <f>IF(6&lt;=$G60, BO60, "")</f>
        <v/>
      </c>
      <c r="BU60" s="15">
        <f>IF(6&lt;=$G60, ROUND(BT60*$Q60, 2), "")</f>
        <v/>
      </c>
      <c r="BV60" s="15">
        <f>IF(6&lt;=$G60, $N60, "")</f>
        <v/>
      </c>
      <c r="BW60" s="15">
        <f>IF(6&lt;=$G60, BV60-BU60, "")</f>
        <v/>
      </c>
      <c r="BX60" s="15">
        <f>IF(6&lt;=$G60, BT60-BW60, "")</f>
        <v/>
      </c>
      <c r="BY60" s="15">
        <f>IF(6&lt;=$G60, ROUND(BQ60*$Q60, 2), "")</f>
        <v/>
      </c>
      <c r="BZ60" s="15">
        <f>IF(6&lt;=$G60, BQ60+BY60, "")</f>
        <v/>
      </c>
      <c r="CA60" s="15">
        <f>IF(6&lt;=$G60, BU60+BY60, "")</f>
        <v/>
      </c>
      <c r="CB60" s="15">
        <f>IF(6&lt;=$G60, ($G60-6)*$N60, "")</f>
        <v/>
      </c>
      <c r="CC60" s="15">
        <f>IF(7&lt;=$G60, BX60, "")</f>
        <v/>
      </c>
      <c r="CD60" s="15">
        <f>IF(7&lt;=$G60, ROUND(CC60*$Q60, 2), "")</f>
        <v/>
      </c>
      <c r="CE60" s="15">
        <f>IF(7&lt;=$G60, $N60, "")</f>
        <v/>
      </c>
      <c r="CF60" s="15">
        <f>IF(7&lt;=$G60, CE60-CD60, "")</f>
        <v/>
      </c>
      <c r="CG60" s="15">
        <f>IF(7&lt;=$G60, CC60-CF60, "")</f>
        <v/>
      </c>
      <c r="CH60" s="15">
        <f>IF(7&lt;=$G60, ROUND(BZ60*$Q60, 2), "")</f>
        <v/>
      </c>
      <c r="CI60" s="15">
        <f>IF(7&lt;=$G60, BZ60+CH60, "")</f>
        <v/>
      </c>
      <c r="CJ60" s="15">
        <f>IF(7&lt;=$G60, CD60+CH60, "")</f>
        <v/>
      </c>
      <c r="CK60" s="15">
        <f>IF(7&lt;=$G60, ($G60-7)*$N60, "")</f>
        <v/>
      </c>
      <c r="CL60" s="15">
        <f>IF(8&lt;=$G60, CG60, "")</f>
        <v/>
      </c>
      <c r="CM60" s="15">
        <f>IF(8&lt;=$G60, ROUND(CL60*$Q60, 2), "")</f>
        <v/>
      </c>
      <c r="CN60" s="15">
        <f>IF(8&lt;=$G60, $N60, "")</f>
        <v/>
      </c>
      <c r="CO60" s="15">
        <f>IF(8&lt;=$G60, CN60-CM60, "")</f>
        <v/>
      </c>
      <c r="CP60" s="15">
        <f>IF(8&lt;=$G60, CL60-CO60, "")</f>
        <v/>
      </c>
      <c r="CQ60" s="15">
        <f>IF(8&lt;=$G60, ROUND(CI60*$Q60, 2), "")</f>
        <v/>
      </c>
      <c r="CR60" s="15">
        <f>IF(8&lt;=$G60, CI60+CQ60, "")</f>
        <v/>
      </c>
      <c r="CS60" s="15">
        <f>IF(8&lt;=$G60, CM60+CQ60, "")</f>
        <v/>
      </c>
      <c r="CT60" s="15">
        <f>IF(8&lt;=$G60, ($G60-8)*$N60, "")</f>
        <v/>
      </c>
      <c r="CU60" s="15">
        <f>IF(9&lt;=$G60, CP60, "")</f>
        <v/>
      </c>
      <c r="CV60" s="15">
        <f>IF(9&lt;=$G60, ROUND(CU60*$Q60, 2), "")</f>
        <v/>
      </c>
      <c r="CW60" s="15">
        <f>IF(9&lt;=$G60, $N60, "")</f>
        <v/>
      </c>
      <c r="CX60" s="15">
        <f>IF(9&lt;=$G60, CW60-CV60, "")</f>
        <v/>
      </c>
      <c r="CY60" s="15">
        <f>IF(9&lt;=$G60, CU60-CX60, "")</f>
        <v/>
      </c>
      <c r="CZ60" s="15">
        <f>IF(9&lt;=$G60, ROUND(CR60*$Q60, 2), "")</f>
        <v/>
      </c>
      <c r="DA60" s="15">
        <f>IF(9&lt;=$G60, CR60+CZ60, "")</f>
        <v/>
      </c>
      <c r="DB60" s="15">
        <f>IF(9&lt;=$G60, CV60+CZ60, "")</f>
        <v/>
      </c>
      <c r="DC60" s="15">
        <f>IF(9&lt;=$G60, ($G60-9)*$N60, "")</f>
        <v/>
      </c>
      <c r="DD60" s="15">
        <f>IF(10&lt;=$G60, CY60, "")</f>
        <v/>
      </c>
      <c r="DE60" s="15">
        <f>IF(10&lt;=$G60, ROUND(DD60*$Q60, 2), "")</f>
        <v/>
      </c>
      <c r="DF60" s="15">
        <f>IF(10&lt;=$G60, $N60, "")</f>
        <v/>
      </c>
      <c r="DG60" s="15">
        <f>IF(10&lt;=$G60, DF60-DE60, "")</f>
        <v/>
      </c>
      <c r="DH60" s="15">
        <f>IF(10&lt;=$G60, DD60-DG60, "")</f>
        <v/>
      </c>
      <c r="DI60" s="15">
        <f>IF(10&lt;=$G60, ROUND(DA60*$Q60, 2), "")</f>
        <v/>
      </c>
      <c r="DJ60" s="15">
        <f>IF(10&lt;=$G60, DA60+DI60, "")</f>
        <v/>
      </c>
      <c r="DK60" s="15">
        <f>IF(10&lt;=$G60, DE60+DI60, "")</f>
        <v/>
      </c>
      <c r="DL60" s="15">
        <f>IF(10&lt;=$G60, ($G60-10)*$N60, "")</f>
        <v/>
      </c>
      <c r="DM60" s="15">
        <f>IF(11&lt;=$G60, DH60, "")</f>
        <v/>
      </c>
      <c r="DN60" s="15">
        <f>IF(11&lt;=$G60, ROUND(DM60*$Q60, 2), "")</f>
        <v/>
      </c>
      <c r="DO60" s="15">
        <f>IF(11&lt;=$G60, $N60, "")</f>
        <v/>
      </c>
      <c r="DP60" s="15">
        <f>IF(11&lt;=$G60, DO60-DN60, "")</f>
        <v/>
      </c>
      <c r="DQ60" s="15">
        <f>IF(11&lt;=$G60, DM60-DP60, "")</f>
        <v/>
      </c>
      <c r="DR60" s="15">
        <f>IF(11&lt;=$G60, ROUND(DJ60*$Q60, 2), "")</f>
        <v/>
      </c>
      <c r="DS60" s="15">
        <f>IF(11&lt;=$G60, DJ60+DR60, "")</f>
        <v/>
      </c>
      <c r="DT60" s="15">
        <f>IF(11&lt;=$G60, DN60+DR60, "")</f>
        <v/>
      </c>
      <c r="DU60" s="15">
        <f>IF(11&lt;=$G60, ($G60-11)*$N60, "")</f>
        <v/>
      </c>
      <c r="DV60" s="15">
        <f>IF(12&lt;=$G60, DQ60, "")</f>
        <v/>
      </c>
      <c r="DW60" s="15">
        <f>IF(12&lt;=$G60, ROUND(DV60*$Q60, 2), "")</f>
        <v/>
      </c>
      <c r="DX60" s="15">
        <f>IF(12&lt;=$G60, $N60, "")</f>
        <v/>
      </c>
      <c r="DY60" s="15">
        <f>IF(12&lt;=$G60, DX60-DW60, "")</f>
        <v/>
      </c>
      <c r="DZ60" s="15">
        <f>IF(12&lt;=$G60, DV60-DY60, "")</f>
        <v/>
      </c>
      <c r="EA60" s="15">
        <f>IF(12&lt;=$G60, ROUND(DS60*$Q60, 2), "")</f>
        <v/>
      </c>
      <c r="EB60" s="15">
        <f>IF(12&lt;=$G60, DS60+EA60, "")</f>
        <v/>
      </c>
      <c r="EC60" s="15">
        <f>IF(12&lt;=$G60, DW60+EA60, "")</f>
        <v/>
      </c>
      <c r="ED60" s="15">
        <f>IF(12&lt;=$G60, ($G60-12)*$N60, "")</f>
        <v/>
      </c>
      <c r="EE60" s="15">
        <f>IF(13&lt;=$G60, DZ60, "")</f>
        <v/>
      </c>
      <c r="EF60" s="15">
        <f>IF(13&lt;=$G60, ROUND(EE60*$Q60, 2), "")</f>
        <v/>
      </c>
      <c r="EG60" s="15">
        <f>IF(13&lt;=$G60, $N60, "")</f>
        <v/>
      </c>
      <c r="EH60" s="15">
        <f>IF(13&lt;=$G60, EG60-EF60, "")</f>
        <v/>
      </c>
      <c r="EI60" s="15">
        <f>IF(13&lt;=$G60, EE60-EH60, "")</f>
        <v/>
      </c>
      <c r="EJ60" s="15">
        <f>IF(13&lt;=$G60, ROUND(EB60*$Q60, 2), "")</f>
        <v/>
      </c>
      <c r="EK60" s="15">
        <f>IF(13&lt;=$G60, EB60+EJ60, "")</f>
        <v/>
      </c>
      <c r="EL60" s="15">
        <f>IF(13&lt;=$G60, EF60+EJ60, "")</f>
        <v/>
      </c>
      <c r="EM60" s="15">
        <f>IF(13&lt;=$G60, ($G60-13)*$N60, "")</f>
        <v/>
      </c>
      <c r="EN60" s="15">
        <f>IF(14&lt;=$G60, EI60, "")</f>
        <v/>
      </c>
      <c r="EO60" s="15">
        <f>IF(14&lt;=$G60, ROUND(EN60*$Q60, 2), "")</f>
        <v/>
      </c>
      <c r="EP60" s="15">
        <f>IF(14&lt;=$G60, $N60, "")</f>
        <v/>
      </c>
      <c r="EQ60" s="15">
        <f>IF(14&lt;=$G60, EP60-EO60, "")</f>
        <v/>
      </c>
      <c r="ER60" s="15">
        <f>IF(14&lt;=$G60, EN60-EQ60, "")</f>
        <v/>
      </c>
      <c r="ES60" s="15">
        <f>IF(14&lt;=$G60, ROUND(EK60*$Q60, 2), "")</f>
        <v/>
      </c>
      <c r="ET60" s="15">
        <f>IF(14&lt;=$G60, EK60+ES60, "")</f>
        <v/>
      </c>
      <c r="EU60" s="15">
        <f>IF(14&lt;=$G60, EO60+ES60, "")</f>
        <v/>
      </c>
      <c r="EV60" s="15">
        <f>IF(14&lt;=$G60, ($G60-14)*$N60, "")</f>
        <v/>
      </c>
      <c r="EW60" s="15">
        <f>IF(15&lt;=$G60, ER60, "")</f>
        <v/>
      </c>
      <c r="EX60" s="15">
        <f>IF(15&lt;=$G60, ROUND(EW60*$Q60, 2), "")</f>
        <v/>
      </c>
      <c r="EY60" s="15">
        <f>IF(15&lt;=$G60, $N60, "")</f>
        <v/>
      </c>
      <c r="EZ60" s="15">
        <f>IF(15&lt;=$G60, EY60-EX60, "")</f>
        <v/>
      </c>
      <c r="FA60" s="15">
        <f>IF(15&lt;=$G60, EW60-EZ60, "")</f>
        <v/>
      </c>
      <c r="FB60" s="15">
        <f>IF(15&lt;=$G60, ROUND(ET60*$Q60, 2), "")</f>
        <v/>
      </c>
      <c r="FC60" s="15">
        <f>IF(15&lt;=$G60, ET60+FB60, "")</f>
        <v/>
      </c>
      <c r="FD60" s="15">
        <f>IF(15&lt;=$G60, EX60+FB60, "")</f>
        <v/>
      </c>
      <c r="FE60" s="15">
        <f>IF(15&lt;=$G60, ($G60-15)*$N60, "")</f>
        <v/>
      </c>
      <c r="FF60" s="15">
        <f>IF(16&lt;=$G60, FA60, "")</f>
        <v/>
      </c>
      <c r="FG60" s="15">
        <f>IF(16&lt;=$G60, ROUND(FF60*$Q60, 2), "")</f>
        <v/>
      </c>
      <c r="FH60" s="15">
        <f>IF(16&lt;=$G60, $N60, "")</f>
        <v/>
      </c>
      <c r="FI60" s="15">
        <f>IF(16&lt;=$G60, FH60-FG60, "")</f>
        <v/>
      </c>
      <c r="FJ60" s="15">
        <f>IF(16&lt;=$G60, FF60-FI60, "")</f>
        <v/>
      </c>
      <c r="FK60" s="15">
        <f>IF(16&lt;=$G60, ROUND(FC60*$Q60, 2), "")</f>
        <v/>
      </c>
      <c r="FL60" s="15">
        <f>IF(16&lt;=$G60, FC60+FK60, "")</f>
        <v/>
      </c>
      <c r="FM60" s="15">
        <f>IF(16&lt;=$G60, FG60+FK60, "")</f>
        <v/>
      </c>
      <c r="FN60" s="15">
        <f>IF(16&lt;=$G60, ($G60-16)*$N60, "")</f>
        <v/>
      </c>
      <c r="FO60" s="15">
        <f>IF(17&lt;=$G60, FJ60, "")</f>
        <v/>
      </c>
      <c r="FP60" s="15">
        <f>IF(17&lt;=$G60, ROUND(FO60*$Q60, 2), "")</f>
        <v/>
      </c>
      <c r="FQ60" s="15">
        <f>IF(17&lt;=$G60, $N60, "")</f>
        <v/>
      </c>
      <c r="FR60" s="15">
        <f>IF(17&lt;=$G60, FQ60-FP60, "")</f>
        <v/>
      </c>
      <c r="FS60" s="15">
        <f>IF(17&lt;=$G60, FO60-FR60, "")</f>
        <v/>
      </c>
      <c r="FT60" s="15">
        <f>IF(17&lt;=$G60, ROUND(FL60*$Q60, 2), "")</f>
        <v/>
      </c>
      <c r="FU60" s="15">
        <f>IF(17&lt;=$G60, FL60+FT60, "")</f>
        <v/>
      </c>
      <c r="FV60" s="15">
        <f>IF(17&lt;=$G60, FP60+FT60, "")</f>
        <v/>
      </c>
      <c r="FW60" s="15">
        <f>IF(17&lt;=$G60, ($G60-17)*$N60, "")</f>
        <v/>
      </c>
      <c r="FX60" s="15">
        <f>IF(18&lt;=$G60, FS60, "")</f>
        <v/>
      </c>
      <c r="FY60" s="15">
        <f>IF(18&lt;=$G60, ROUND(FX60*$Q60, 2), "")</f>
        <v/>
      </c>
      <c r="FZ60" s="15">
        <f>IF(18&lt;=$G60, $N60, "")</f>
        <v/>
      </c>
      <c r="GA60" s="15">
        <f>IF(18&lt;=$G60, FZ60-FY60, "")</f>
        <v/>
      </c>
      <c r="GB60" s="15">
        <f>IF(18&lt;=$G60, FX60-GA60, "")</f>
        <v/>
      </c>
      <c r="GC60" s="15">
        <f>IF(18&lt;=$G60, ROUND(FU60*$Q60, 2), "")</f>
        <v/>
      </c>
      <c r="GD60" s="15">
        <f>IF(18&lt;=$G60, FU60+GC60, "")</f>
        <v/>
      </c>
      <c r="GE60" s="15">
        <f>IF(18&lt;=$G60, FY60+GC60, "")</f>
        <v/>
      </c>
      <c r="GF60" s="15">
        <f>IF(18&lt;=$G60, ($G60-18)*$N60, "")</f>
        <v/>
      </c>
      <c r="GG60" s="15">
        <f>IF(19&lt;=$G60, GB60, "")</f>
        <v/>
      </c>
      <c r="GH60" s="15">
        <f>IF(19&lt;=$G60, ROUND(GG60*$Q60, 2), "")</f>
        <v/>
      </c>
      <c r="GI60" s="15">
        <f>IF(19&lt;=$G60, $N60, "")</f>
        <v/>
      </c>
      <c r="GJ60" s="15">
        <f>IF(19&lt;=$G60, GI60-GH60, "")</f>
        <v/>
      </c>
      <c r="GK60" s="15">
        <f>IF(19&lt;=$G60, GG60-GJ60, "")</f>
        <v/>
      </c>
      <c r="GL60" s="15">
        <f>IF(19&lt;=$G60, ROUND(GD60*$Q60, 2), "")</f>
        <v/>
      </c>
      <c r="GM60" s="15">
        <f>IF(19&lt;=$G60, GD60+GL60, "")</f>
        <v/>
      </c>
      <c r="GN60" s="15">
        <f>IF(19&lt;=$G60, GH60+GL60, "")</f>
        <v/>
      </c>
      <c r="GO60" s="15">
        <f>IF(19&lt;=$G60, ($G60-19)*$N60, "")</f>
        <v/>
      </c>
      <c r="GP60" s="15">
        <f>IF(20&lt;=$G60, GK60, "")</f>
        <v/>
      </c>
      <c r="GQ60" s="15">
        <f>IF(20&lt;=$G60, ROUND(GP60*$Q60, 2), "")</f>
        <v/>
      </c>
      <c r="GR60" s="15">
        <f>IF(20&lt;=$G60, $N60, "")</f>
        <v/>
      </c>
      <c r="GS60" s="15">
        <f>IF(20&lt;=$G60, GR60-GQ60, "")</f>
        <v/>
      </c>
      <c r="GT60" s="15">
        <f>IF(20&lt;=$G60, GP60-GS60, "")</f>
        <v/>
      </c>
      <c r="GU60" s="15">
        <f>IF(20&lt;=$G60, ROUND(GM60*$Q60, 2), "")</f>
        <v/>
      </c>
      <c r="GV60" s="15">
        <f>IF(20&lt;=$G60, GM60+GU60, "")</f>
        <v/>
      </c>
      <c r="GW60" s="15">
        <f>IF(20&lt;=$G60, GQ60+GU60, "")</f>
        <v/>
      </c>
      <c r="GX60" s="15">
        <f>IF(20&lt;=$G60, ($G60-20)*$N60, "")</f>
        <v/>
      </c>
      <c r="GY60" s="15">
        <f>IF(21&lt;=$G60, GT60, "")</f>
        <v/>
      </c>
      <c r="GZ60" s="15">
        <f>IF(21&lt;=$G60, ROUND(GY60*$Q60, 2), "")</f>
        <v/>
      </c>
      <c r="HA60" s="15">
        <f>IF(21&lt;=$G60, $N60, "")</f>
        <v/>
      </c>
      <c r="HB60" s="15">
        <f>IF(21&lt;=$G60, HA60-GZ60, "")</f>
        <v/>
      </c>
      <c r="HC60" s="15">
        <f>IF(21&lt;=$G60, GY60-HB60, "")</f>
        <v/>
      </c>
      <c r="HD60" s="15">
        <f>IF(21&lt;=$G60, ROUND(GV60*$Q60, 2), "")</f>
        <v/>
      </c>
      <c r="HE60" s="15">
        <f>IF(21&lt;=$G60, GV60+HD60, "")</f>
        <v/>
      </c>
      <c r="HF60" s="15">
        <f>IF(21&lt;=$G60, GZ60+HD60, "")</f>
        <v/>
      </c>
      <c r="HG60" s="15">
        <f>IF(21&lt;=$G60, ($G60-21)*$N60, "")</f>
        <v/>
      </c>
      <c r="HH60" s="15">
        <f>IF(22&lt;=$G60, HC60, "")</f>
        <v/>
      </c>
      <c r="HI60" s="15">
        <f>IF(22&lt;=$G60, ROUND(HH60*$Q60, 2), "")</f>
        <v/>
      </c>
      <c r="HJ60" s="15">
        <f>IF(22&lt;=$G60, $N60, "")</f>
        <v/>
      </c>
      <c r="HK60" s="15">
        <f>IF(22&lt;=$G60, HJ60-HI60, "")</f>
        <v/>
      </c>
      <c r="HL60" s="15">
        <f>IF(22&lt;=$G60, HH60-HK60, "")</f>
        <v/>
      </c>
      <c r="HM60" s="15">
        <f>IF(22&lt;=$G60, ROUND(HE60*$Q60, 2), "")</f>
        <v/>
      </c>
      <c r="HN60" s="15">
        <f>IF(22&lt;=$G60, HE60+HM60, "")</f>
        <v/>
      </c>
      <c r="HO60" s="15">
        <f>IF(22&lt;=$G60, HI60+HM60, "")</f>
        <v/>
      </c>
      <c r="HP60" s="15">
        <f>IF(22&lt;=$G60, ($G60-22)*$N60, "")</f>
        <v/>
      </c>
      <c r="HQ60" s="15">
        <f>IF(23&lt;=$G60, HL60, "")</f>
        <v/>
      </c>
      <c r="HR60" s="15">
        <f>IF(23&lt;=$G60, ROUND(HQ60*$Q60, 2), "")</f>
        <v/>
      </c>
      <c r="HS60" s="15">
        <f>IF(23&lt;=$G60, $N60, "")</f>
        <v/>
      </c>
      <c r="HT60" s="15">
        <f>IF(23&lt;=$G60, HS60-HR60, "")</f>
        <v/>
      </c>
      <c r="HU60" s="15">
        <f>IF(23&lt;=$G60, HQ60-HT60, "")</f>
        <v/>
      </c>
      <c r="HV60" s="15">
        <f>IF(23&lt;=$G60, ROUND(HN60*$Q60, 2), "")</f>
        <v/>
      </c>
      <c r="HW60" s="15">
        <f>IF(23&lt;=$G60, HN60+HV60, "")</f>
        <v/>
      </c>
      <c r="HX60" s="15">
        <f>IF(23&lt;=$G60, HR60+HV60, "")</f>
        <v/>
      </c>
      <c r="HY60" s="15">
        <f>IF(23&lt;=$G60, ($G60-23)*$N60, "")</f>
        <v/>
      </c>
      <c r="HZ60" s="15">
        <f>IF(24&lt;=$G60, HU60, "")</f>
        <v/>
      </c>
      <c r="IA60" s="15">
        <f>IF(24&lt;=$G60, ROUND(HZ60*$Q60, 2), "")</f>
        <v/>
      </c>
      <c r="IB60" s="15">
        <f>IF(24&lt;=$G60, $N60, "")</f>
        <v/>
      </c>
      <c r="IC60" s="15">
        <f>IF(24&lt;=$G60, IB60-IA60, "")</f>
        <v/>
      </c>
      <c r="ID60" s="15">
        <f>IF(24&lt;=$G60, HZ60-IC60, "")</f>
        <v/>
      </c>
      <c r="IE60" s="15">
        <f>IF(24&lt;=$G60, ROUND(HW60*$Q60, 2), "")</f>
        <v/>
      </c>
      <c r="IF60" s="15">
        <f>IF(24&lt;=$G60, HW60+IE60, "")</f>
        <v/>
      </c>
      <c r="IG60" s="15">
        <f>IF(24&lt;=$G60, IA60+IE60, "")</f>
        <v/>
      </c>
      <c r="IH60" s="15">
        <f>IF(24&lt;=$G60, ($G60-24)*$N60, "")</f>
        <v/>
      </c>
      <c r="II60" s="15">
        <f>IF(25&lt;=$G60, ID60, "")</f>
        <v/>
      </c>
      <c r="IJ60" s="15">
        <f>IF(25&lt;=$G60, ROUND(II60*$Q60, 2), "")</f>
        <v/>
      </c>
      <c r="IK60" s="15">
        <f>IF(25&lt;=$G60, $N60, "")</f>
        <v/>
      </c>
      <c r="IL60" s="15">
        <f>IF(25&lt;=$G60, IK60-IJ60, "")</f>
        <v/>
      </c>
      <c r="IM60" s="15">
        <f>IF(25&lt;=$G60, II60-IL60, "")</f>
        <v/>
      </c>
      <c r="IN60" s="15">
        <f>IF(25&lt;=$G60, ROUND(IF60*$Q60, 2), "")</f>
        <v/>
      </c>
      <c r="IO60" s="15">
        <f>IF(25&lt;=$G60, IF60+IN60, "")</f>
        <v/>
      </c>
      <c r="IP60" s="15">
        <f>IF(25&lt;=$G60, IJ60+IN60, "")</f>
        <v/>
      </c>
      <c r="IQ60" s="15">
        <f>IF(25&lt;=$G60, ($G60-25)*$N60, "")</f>
        <v/>
      </c>
      <c r="IR60" s="15">
        <f>IF(26&lt;=$G60, IM60, "")</f>
        <v/>
      </c>
      <c r="IS60" s="15">
        <f>IF(26&lt;=$G60, ROUND(IR60*$Q60, 2), "")</f>
        <v/>
      </c>
      <c r="IT60" s="15">
        <f>IF(26&lt;=$G60, $N60, "")</f>
        <v/>
      </c>
      <c r="IU60" s="15">
        <f>IF(26&lt;=$G60, IT60-IS60, "")</f>
        <v/>
      </c>
      <c r="IV60" s="15">
        <f>IF(26&lt;=$G60, IR60-IU60, "")</f>
        <v/>
      </c>
      <c r="IW60" s="15">
        <f>IF(26&lt;=$G60, ROUND(IO60*$Q60, 2), "")</f>
        <v/>
      </c>
      <c r="IX60" s="15">
        <f>IF(26&lt;=$G60, IO60+IW60, "")</f>
        <v/>
      </c>
      <c r="IY60" s="15">
        <f>IF(26&lt;=$G60, IS60+IW60, "")</f>
        <v/>
      </c>
      <c r="IZ60" s="15">
        <f>IF(26&lt;=$G60, ($G60-26)*$N60, "")</f>
        <v/>
      </c>
      <c r="JA60" s="15">
        <f>IF(27&lt;=$G60, IV60, "")</f>
        <v/>
      </c>
      <c r="JB60" s="15">
        <f>IF(27&lt;=$G60, ROUND(JA60*$Q60, 2), "")</f>
        <v/>
      </c>
      <c r="JC60" s="15">
        <f>IF(27&lt;=$G60, $N60, "")</f>
        <v/>
      </c>
      <c r="JD60" s="15">
        <f>IF(27&lt;=$G60, JC60-JB60, "")</f>
        <v/>
      </c>
      <c r="JE60" s="15">
        <f>IF(27&lt;=$G60, JA60-JD60, "")</f>
        <v/>
      </c>
      <c r="JF60" s="15">
        <f>IF(27&lt;=$G60, ROUND(IX60*$Q60, 2), "")</f>
        <v/>
      </c>
      <c r="JG60" s="15">
        <f>IF(27&lt;=$G60, IX60+JF60, "")</f>
        <v/>
      </c>
      <c r="JH60" s="15">
        <f>IF(27&lt;=$G60, JB60+JF60, "")</f>
        <v/>
      </c>
      <c r="JI60" s="15">
        <f>IF(27&lt;=$G60, ($G60-27)*$N60, "")</f>
        <v/>
      </c>
      <c r="JJ60" s="15">
        <f>IF(28&lt;=$G60, JE60, "")</f>
        <v/>
      </c>
      <c r="JK60" s="15">
        <f>IF(28&lt;=$G60, ROUND(JJ60*$Q60, 2), "")</f>
        <v/>
      </c>
      <c r="JL60" s="15">
        <f>IF(28&lt;=$G60, $N60, "")</f>
        <v/>
      </c>
      <c r="JM60" s="15">
        <f>IF(28&lt;=$G60, JL60-JK60, "")</f>
        <v/>
      </c>
      <c r="JN60" s="15">
        <f>IF(28&lt;=$G60, JJ60-JM60, "")</f>
        <v/>
      </c>
      <c r="JO60" s="15">
        <f>IF(28&lt;=$G60, ROUND(JG60*$Q60, 2), "")</f>
        <v/>
      </c>
      <c r="JP60" s="15">
        <f>IF(28&lt;=$G60, JG60+JO60, "")</f>
        <v/>
      </c>
      <c r="JQ60" s="15">
        <f>IF(28&lt;=$G60, JK60+JO60, "")</f>
        <v/>
      </c>
      <c r="JR60" s="15">
        <f>IF(28&lt;=$G60, ($G60-28)*$N60, "")</f>
        <v/>
      </c>
      <c r="JS60" s="15">
        <f>IF(29&lt;=$G60, JN60, "")</f>
        <v/>
      </c>
      <c r="JT60" s="15">
        <f>IF(29&lt;=$G60, ROUND(JS60*$Q60, 2), "")</f>
        <v/>
      </c>
      <c r="JU60" s="15">
        <f>IF(29&lt;=$G60, $N60, "")</f>
        <v/>
      </c>
      <c r="JV60" s="15">
        <f>IF(29&lt;=$G60, JU60-JT60, "")</f>
        <v/>
      </c>
      <c r="JW60" s="15">
        <f>IF(29&lt;=$G60, JS60-JV60, "")</f>
        <v/>
      </c>
      <c r="JX60" s="15">
        <f>IF(29&lt;=$G60, ROUND(JP60*$Q60, 2), "")</f>
        <v/>
      </c>
      <c r="JY60" s="15">
        <f>IF(29&lt;=$G60, JP60+JX60, "")</f>
        <v/>
      </c>
      <c r="JZ60" s="15">
        <f>IF(29&lt;=$G60, JT60+JX60, "")</f>
        <v/>
      </c>
      <c r="KA60" s="15">
        <f>IF(29&lt;=$G60, ($G60-29)*$N60, "")</f>
        <v/>
      </c>
      <c r="KB60" s="15">
        <f>IF(30&lt;=$G60, JW60, "")</f>
        <v/>
      </c>
      <c r="KC60" s="15">
        <f>IF(30&lt;=$G60, ROUND(KB60*$Q60, 2), "")</f>
        <v/>
      </c>
      <c r="KD60" s="15">
        <f>IF(30&lt;=$G60, $N60, "")</f>
        <v/>
      </c>
      <c r="KE60" s="15">
        <f>IF(30&lt;=$G60, KD60-KC60, "")</f>
        <v/>
      </c>
      <c r="KF60" s="15">
        <f>IF(30&lt;=$G60, KB60-KE60, "")</f>
        <v/>
      </c>
      <c r="KG60" s="15">
        <f>IF(30&lt;=$G60, ROUND(JY60*$Q60, 2), "")</f>
        <v/>
      </c>
      <c r="KH60" s="15">
        <f>IF(30&lt;=$G60, JY60+KG60, "")</f>
        <v/>
      </c>
      <c r="KI60" s="15">
        <f>IF(30&lt;=$G60, KC60+KG60, "")</f>
        <v/>
      </c>
      <c r="KJ60" s="15">
        <f>IF(30&lt;=$G60, ($G60-30)*$N60, "")</f>
        <v/>
      </c>
      <c r="KK60" s="15">
        <f>IF(31&lt;=$G60, KF60, "")</f>
        <v/>
      </c>
      <c r="KL60" s="15">
        <f>IF(31&lt;=$G60, ROUND(KK60*$Q60, 2), "")</f>
        <v/>
      </c>
      <c r="KM60" s="15">
        <f>IF(31&lt;=$G60, $N60, "")</f>
        <v/>
      </c>
      <c r="KN60" s="15">
        <f>IF(31&lt;=$G60, KM60-KL60, "")</f>
        <v/>
      </c>
      <c r="KO60" s="15">
        <f>IF(31&lt;=$G60, KK60-KN60, "")</f>
        <v/>
      </c>
      <c r="KP60" s="15">
        <f>IF(31&lt;=$G60, ROUND(KH60*$Q60, 2), "")</f>
        <v/>
      </c>
      <c r="KQ60" s="15">
        <f>IF(31&lt;=$G60, KH60+KP60, "")</f>
        <v/>
      </c>
      <c r="KR60" s="15">
        <f>IF(31&lt;=$G60, KL60+KP60, "")</f>
        <v/>
      </c>
      <c r="KS60" s="15">
        <f>IF(31&lt;=$G60, ($G60-31)*$N60, "")</f>
        <v/>
      </c>
      <c r="KT60" s="15">
        <f>IF(32&lt;=$G60, KO60, "")</f>
        <v/>
      </c>
      <c r="KU60" s="15">
        <f>IF(32&lt;=$G60, ROUND(KT60*$Q60, 2), "")</f>
        <v/>
      </c>
      <c r="KV60" s="15">
        <f>IF(32&lt;=$G60, $N60, "")</f>
        <v/>
      </c>
      <c r="KW60" s="15">
        <f>IF(32&lt;=$G60, KV60-KU60, "")</f>
        <v/>
      </c>
      <c r="KX60" s="15">
        <f>IF(32&lt;=$G60, KT60-KW60, "")</f>
        <v/>
      </c>
      <c r="KY60" s="15">
        <f>IF(32&lt;=$G60, ROUND(KQ60*$Q60, 2), "")</f>
        <v/>
      </c>
      <c r="KZ60" s="15">
        <f>IF(32&lt;=$G60, KQ60+KY60, "")</f>
        <v/>
      </c>
      <c r="LA60" s="15">
        <f>IF(32&lt;=$G60, KU60+KY60, "")</f>
        <v/>
      </c>
      <c r="LB60" s="15">
        <f>IF(32&lt;=$G60, ($G60-32)*$N60, "")</f>
        <v/>
      </c>
      <c r="LC60" s="15">
        <f>IF(33&lt;=$G60, KX60, "")</f>
        <v/>
      </c>
      <c r="LD60" s="15">
        <f>IF(33&lt;=$G60, ROUND(LC60*$Q60, 2), "")</f>
        <v/>
      </c>
      <c r="LE60" s="15">
        <f>IF(33&lt;=$G60, $N60, "")</f>
        <v/>
      </c>
      <c r="LF60" s="15">
        <f>IF(33&lt;=$G60, LE60-LD60, "")</f>
        <v/>
      </c>
      <c r="LG60" s="15">
        <f>IF(33&lt;=$G60, LC60-LF60, "")</f>
        <v/>
      </c>
      <c r="LH60" s="15">
        <f>IF(33&lt;=$G60, ROUND(KZ60*$Q60, 2), "")</f>
        <v/>
      </c>
      <c r="LI60" s="15">
        <f>IF(33&lt;=$G60, KZ60+LH60, "")</f>
        <v/>
      </c>
      <c r="LJ60" s="15">
        <f>IF(33&lt;=$G60, LD60+LH60, "")</f>
        <v/>
      </c>
      <c r="LK60" s="15">
        <f>IF(33&lt;=$G60, ($G60-33)*$N60, "")</f>
        <v/>
      </c>
      <c r="LL60" s="15">
        <f>IF(34&lt;=$G60, LG60, "")</f>
        <v/>
      </c>
      <c r="LM60" s="15">
        <f>IF(34&lt;=$G60, ROUND(LL60*$Q60, 2), "")</f>
        <v/>
      </c>
      <c r="LN60" s="15">
        <f>IF(34&lt;=$G60, $N60, "")</f>
        <v/>
      </c>
      <c r="LO60" s="15">
        <f>IF(34&lt;=$G60, LN60-LM60, "")</f>
        <v/>
      </c>
      <c r="LP60" s="15">
        <f>IF(34&lt;=$G60, LL60-LO60, "")</f>
        <v/>
      </c>
      <c r="LQ60" s="15">
        <f>IF(34&lt;=$G60, ROUND(LI60*$Q60, 2), "")</f>
        <v/>
      </c>
      <c r="LR60" s="15">
        <f>IF(34&lt;=$G60, LI60+LQ60, "")</f>
        <v/>
      </c>
      <c r="LS60" s="15">
        <f>IF(34&lt;=$G60, LM60+LQ60, "")</f>
        <v/>
      </c>
      <c r="LT60" s="15">
        <f>IF(34&lt;=$G60, ($G60-34)*$N60, "")</f>
        <v/>
      </c>
      <c r="LU60" s="15">
        <f>IF(35&lt;=$G60, LP60, "")</f>
        <v/>
      </c>
      <c r="LV60" s="15">
        <f>IF(35&lt;=$G60, ROUND(LU60*$Q60, 2), "")</f>
        <v/>
      </c>
      <c r="LW60" s="15">
        <f>IF(35&lt;=$G60, $N60, "")</f>
        <v/>
      </c>
      <c r="LX60" s="15">
        <f>IF(35&lt;=$G60, LW60-LV60, "")</f>
        <v/>
      </c>
      <c r="LY60" s="15">
        <f>IF(35&lt;=$G60, LU60-LX60, "")</f>
        <v/>
      </c>
      <c r="LZ60" s="15">
        <f>IF(35&lt;=$G60, ROUND(LR60*$Q60, 2), "")</f>
        <v/>
      </c>
      <c r="MA60" s="15">
        <f>IF(35&lt;=$G60, LR60+LZ60, "")</f>
        <v/>
      </c>
      <c r="MB60" s="15">
        <f>IF(35&lt;=$G60, LV60+LZ60, "")</f>
        <v/>
      </c>
      <c r="MC60" s="15">
        <f>IF(35&lt;=$G60, ($G60-35)*$N60, "")</f>
        <v/>
      </c>
      <c r="MD60" s="15">
        <f>IF(36&lt;=$G60, LY60, "")</f>
        <v/>
      </c>
      <c r="ME60" s="15">
        <f>IF(36&lt;=$G60, ROUND(MD60*$Q60, 2), "")</f>
        <v/>
      </c>
      <c r="MF60" s="15">
        <f>IF(36&lt;=$G60, $N60, "")</f>
        <v/>
      </c>
      <c r="MG60" s="15">
        <f>IF(36&lt;=$G60, MF60-ME60, "")</f>
        <v/>
      </c>
      <c r="MH60" s="15">
        <f>IF(36&lt;=$G60, MD60-MG60, "")</f>
        <v/>
      </c>
      <c r="MI60" s="15">
        <f>IF(36&lt;=$G60, ROUND(MA60*$Q60, 2), "")</f>
        <v/>
      </c>
      <c r="MJ60" s="15">
        <f>IF(36&lt;=$G60, MA60+MI60, "")</f>
        <v/>
      </c>
      <c r="MK60" s="15">
        <f>IF(36&lt;=$G60, ME60+MI60, "")</f>
        <v/>
      </c>
      <c r="ML60" s="15">
        <f>IF(36&lt;=$G60, ($G60-36)*$N60, "")</f>
        <v/>
      </c>
      <c r="MM60" s="15">
        <f>IF(37&lt;=$G60, MH60, "")</f>
        <v/>
      </c>
      <c r="MN60" s="15">
        <f>IF(37&lt;=$G60, ROUND(MM60*$Q60, 2), "")</f>
        <v/>
      </c>
      <c r="MO60" s="15">
        <f>IF(37&lt;=$G60, $N60, "")</f>
        <v/>
      </c>
      <c r="MP60" s="15">
        <f>IF(37&lt;=$G60, MO60-MN60, "")</f>
        <v/>
      </c>
      <c r="MQ60" s="15">
        <f>IF(37&lt;=$G60, MM60-MP60, "")</f>
        <v/>
      </c>
      <c r="MR60" s="15">
        <f>IF(37&lt;=$G60, ROUND(MJ60*$Q60, 2), "")</f>
        <v/>
      </c>
      <c r="MS60" s="15">
        <f>IF(37&lt;=$G60, MJ60+MR60, "")</f>
        <v/>
      </c>
      <c r="MT60" s="15">
        <f>IF(37&lt;=$G60, MN60+MR60, "")</f>
        <v/>
      </c>
      <c r="MU60" s="15">
        <f>IF(37&lt;=$G60, ($G60-37)*$N60, "")</f>
        <v/>
      </c>
      <c r="MV60" s="15">
        <f>IF(38&lt;=$G60, MQ60, "")</f>
        <v/>
      </c>
      <c r="MW60" s="15">
        <f>IF(38&lt;=$G60, ROUND(MV60*$Q60, 2), "")</f>
        <v/>
      </c>
      <c r="MX60" s="15">
        <f>IF(38&lt;=$G60, $N60, "")</f>
        <v/>
      </c>
      <c r="MY60" s="15">
        <f>IF(38&lt;=$G60, MX60-MW60, "")</f>
        <v/>
      </c>
      <c r="MZ60" s="15">
        <f>IF(38&lt;=$G60, MV60-MY60, "")</f>
        <v/>
      </c>
      <c r="NA60" s="15">
        <f>IF(38&lt;=$G60, ROUND(MS60*$Q60, 2), "")</f>
        <v/>
      </c>
      <c r="NB60" s="15">
        <f>IF(38&lt;=$G60, MS60+NA60, "")</f>
        <v/>
      </c>
      <c r="NC60" s="15">
        <f>IF(38&lt;=$G60, MW60+NA60, "")</f>
        <v/>
      </c>
      <c r="ND60" s="15">
        <f>IF(38&lt;=$G60, ($G60-38)*$N60, "")</f>
        <v/>
      </c>
      <c r="NE60" s="15">
        <f>IF(39&lt;=$G60, MZ60, "")</f>
        <v/>
      </c>
      <c r="NF60" s="15">
        <f>IF(39&lt;=$G60, ROUND(NE60*$Q60, 2), "")</f>
        <v/>
      </c>
      <c r="NG60" s="15">
        <f>IF(39&lt;=$G60, $N60, "")</f>
        <v/>
      </c>
      <c r="NH60" s="15">
        <f>IF(39&lt;=$G60, NG60-NF60, "")</f>
        <v/>
      </c>
      <c r="NI60" s="15">
        <f>IF(39&lt;=$G60, NE60-NH60, "")</f>
        <v/>
      </c>
      <c r="NJ60" s="15">
        <f>IF(39&lt;=$G60, ROUND(NB60*$Q60, 2), "")</f>
        <v/>
      </c>
      <c r="NK60" s="15">
        <f>IF(39&lt;=$G60, NB60+NJ60, "")</f>
        <v/>
      </c>
      <c r="NL60" s="15">
        <f>IF(39&lt;=$G60, NF60+NJ60, "")</f>
        <v/>
      </c>
      <c r="NM60" s="15">
        <f>IF(39&lt;=$G60, ($G60-39)*$N60, "")</f>
        <v/>
      </c>
      <c r="NN60" s="15">
        <f>IF(40&lt;=$G60, NI60, "")</f>
        <v/>
      </c>
      <c r="NO60" s="15">
        <f>IF(40&lt;=$G60, ROUND(NN60*$Q60, 2), "")</f>
        <v/>
      </c>
      <c r="NP60" s="15">
        <f>IF(40&lt;=$G60, $N60, "")</f>
        <v/>
      </c>
      <c r="NQ60" s="15">
        <f>IF(40&lt;=$G60, NP60-NO60, "")</f>
        <v/>
      </c>
      <c r="NR60" s="15">
        <f>IF(40&lt;=$G60, NN60-NQ60, "")</f>
        <v/>
      </c>
      <c r="NS60" s="15">
        <f>IF(40&lt;=$G60, ROUND(NK60*$Q60, 2), "")</f>
        <v/>
      </c>
      <c r="NT60" s="15">
        <f>IF(40&lt;=$G60, NK60+NS60, "")</f>
        <v/>
      </c>
      <c r="NU60" s="15">
        <f>IF(40&lt;=$G60, NO60+NS60, "")</f>
        <v/>
      </c>
      <c r="NV60" s="15">
        <f>IF(40&lt;=$G60, ($G60-40)*$N60, "")</f>
        <v/>
      </c>
      <c r="NW60" s="15">
        <f>IF(41&lt;=$G60, NR60, "")</f>
        <v/>
      </c>
      <c r="NX60" s="15">
        <f>IF(41&lt;=$G60, ROUND(NW60*$Q60, 2), "")</f>
        <v/>
      </c>
      <c r="NY60" s="15">
        <f>IF(41&lt;=$G60, $N60, "")</f>
        <v/>
      </c>
      <c r="NZ60" s="15">
        <f>IF(41&lt;=$G60, NY60-NX60, "")</f>
        <v/>
      </c>
      <c r="OA60" s="15">
        <f>IF(41&lt;=$G60, NW60-NZ60, "")</f>
        <v/>
      </c>
      <c r="OB60" s="15">
        <f>IF(41&lt;=$G60, ROUND(NT60*$Q60, 2), "")</f>
        <v/>
      </c>
      <c r="OC60" s="15">
        <f>IF(41&lt;=$G60, NT60+OB60, "")</f>
        <v/>
      </c>
      <c r="OD60" s="15">
        <f>IF(41&lt;=$G60, NX60+OB60, "")</f>
        <v/>
      </c>
      <c r="OE60" s="15">
        <f>IF(41&lt;=$G60, ($G60-41)*$N60, "")</f>
        <v/>
      </c>
      <c r="OF60" s="15">
        <f>IF(42&lt;=$G60, OA60, "")</f>
        <v/>
      </c>
      <c r="OG60" s="15">
        <f>IF(42&lt;=$G60, ROUND(OF60*$Q60, 2), "")</f>
        <v/>
      </c>
      <c r="OH60" s="15">
        <f>IF(42&lt;=$G60, $N60, "")</f>
        <v/>
      </c>
      <c r="OI60" s="15">
        <f>IF(42&lt;=$G60, OH60-OG60, "")</f>
        <v/>
      </c>
      <c r="OJ60" s="15">
        <f>IF(42&lt;=$G60, OF60-OI60, "")</f>
        <v/>
      </c>
      <c r="OK60" s="15">
        <f>IF(42&lt;=$G60, ROUND(OC60*$Q60, 2), "")</f>
        <v/>
      </c>
      <c r="OL60" s="15">
        <f>IF(42&lt;=$G60, OC60+OK60, "")</f>
        <v/>
      </c>
      <c r="OM60" s="15">
        <f>IF(42&lt;=$G60, OG60+OK60, "")</f>
        <v/>
      </c>
      <c r="ON60" s="15">
        <f>IF(42&lt;=$G60, ($G60-42)*$N60, "")</f>
        <v/>
      </c>
      <c r="OO60" s="15">
        <f>IF(43&lt;=$G60, OJ60, "")</f>
        <v/>
      </c>
      <c r="OP60" s="15">
        <f>IF(43&lt;=$G60, ROUND(OO60*$Q60, 2), "")</f>
        <v/>
      </c>
      <c r="OQ60" s="15">
        <f>IF(43&lt;=$G60, $N60, "")</f>
        <v/>
      </c>
      <c r="OR60" s="15">
        <f>IF(43&lt;=$G60, OQ60-OP60, "")</f>
        <v/>
      </c>
      <c r="OS60" s="15">
        <f>IF(43&lt;=$G60, OO60-OR60, "")</f>
        <v/>
      </c>
      <c r="OT60" s="15">
        <f>IF(43&lt;=$G60, ROUND(OL60*$Q60, 2), "")</f>
        <v/>
      </c>
      <c r="OU60" s="15">
        <f>IF(43&lt;=$G60, OL60+OT60, "")</f>
        <v/>
      </c>
      <c r="OV60" s="15">
        <f>IF(43&lt;=$G60, OP60+OT60, "")</f>
        <v/>
      </c>
      <c r="OW60" s="15">
        <f>IF(43&lt;=$G60, ($G60-43)*$N60, "")</f>
        <v/>
      </c>
      <c r="OX60" s="15">
        <f>IF(44&lt;=$G60, OS60, "")</f>
        <v/>
      </c>
      <c r="OY60" s="15">
        <f>IF(44&lt;=$G60, ROUND(OX60*$Q60, 2), "")</f>
        <v/>
      </c>
      <c r="OZ60" s="15">
        <f>IF(44&lt;=$G60, $N60, "")</f>
        <v/>
      </c>
      <c r="PA60" s="15">
        <f>IF(44&lt;=$G60, OZ60-OY60, "")</f>
        <v/>
      </c>
      <c r="PB60" s="15">
        <f>IF(44&lt;=$G60, OX60-PA60, "")</f>
        <v/>
      </c>
      <c r="PC60" s="15">
        <f>IF(44&lt;=$G60, ROUND(OU60*$Q60, 2), "")</f>
        <v/>
      </c>
      <c r="PD60" s="15">
        <f>IF(44&lt;=$G60, OU60+PC60, "")</f>
        <v/>
      </c>
      <c r="PE60" s="15">
        <f>IF(44&lt;=$G60, OY60+PC60, "")</f>
        <v/>
      </c>
      <c r="PF60" s="15">
        <f>IF(44&lt;=$G60, ($G60-44)*$N60, "")</f>
        <v/>
      </c>
      <c r="PG60" s="15">
        <f>IF(45&lt;=$G60, PB60, "")</f>
        <v/>
      </c>
      <c r="PH60" s="15">
        <f>IF(45&lt;=$G60, ROUND(PG60*$Q60, 2), "")</f>
        <v/>
      </c>
      <c r="PI60" s="15">
        <f>IF(45&lt;=$G60, $N60, "")</f>
        <v/>
      </c>
      <c r="PJ60" s="15">
        <f>IF(45&lt;=$G60, PI60-PH60, "")</f>
        <v/>
      </c>
      <c r="PK60" s="15">
        <f>IF(45&lt;=$G60, PG60-PJ60, "")</f>
        <v/>
      </c>
      <c r="PL60" s="15">
        <f>IF(45&lt;=$G60, ROUND(PD60*$Q60, 2), "")</f>
        <v/>
      </c>
      <c r="PM60" s="15">
        <f>IF(45&lt;=$G60, PD60+PL60, "")</f>
        <v/>
      </c>
      <c r="PN60" s="15">
        <f>IF(45&lt;=$G60, PH60+PL60, "")</f>
        <v/>
      </c>
      <c r="PO60" s="15">
        <f>IF(45&lt;=$G60, ($G60-45)*$N60, "")</f>
        <v/>
      </c>
      <c r="PP60" s="15">
        <f>IF(46&lt;=$G60, PK60, "")</f>
        <v/>
      </c>
      <c r="PQ60" s="15">
        <f>IF(46&lt;=$G60, ROUND(PP60*$Q60, 2), "")</f>
        <v/>
      </c>
      <c r="PR60" s="15">
        <f>IF(46&lt;=$G60, $N60, "")</f>
        <v/>
      </c>
      <c r="PS60" s="15">
        <f>IF(46&lt;=$G60, PR60-PQ60, "")</f>
        <v/>
      </c>
      <c r="PT60" s="15">
        <f>IF(46&lt;=$G60, PP60-PS60, "")</f>
        <v/>
      </c>
      <c r="PU60" s="15">
        <f>IF(46&lt;=$G60, ROUND(PM60*$Q60, 2), "")</f>
        <v/>
      </c>
      <c r="PV60" s="15">
        <f>IF(46&lt;=$G60, PM60+PU60, "")</f>
        <v/>
      </c>
      <c r="PW60" s="15">
        <f>IF(46&lt;=$G60, PQ60+PU60, "")</f>
        <v/>
      </c>
      <c r="PX60" s="15">
        <f>IF(46&lt;=$G60, ($G60-46)*$N60, "")</f>
        <v/>
      </c>
      <c r="PY60" s="15">
        <f>IF(47&lt;=$G60, PT60, "")</f>
        <v/>
      </c>
      <c r="PZ60" s="15">
        <f>IF(47&lt;=$G60, ROUND(PY60*$Q60, 2), "")</f>
        <v/>
      </c>
      <c r="QA60" s="15">
        <f>IF(47&lt;=$G60, $N60, "")</f>
        <v/>
      </c>
      <c r="QB60" s="15">
        <f>IF(47&lt;=$G60, QA60-PZ60, "")</f>
        <v/>
      </c>
      <c r="QC60" s="15">
        <f>IF(47&lt;=$G60, PY60-QB60, "")</f>
        <v/>
      </c>
      <c r="QD60" s="15">
        <f>IF(47&lt;=$G60, ROUND(PV60*$Q60, 2), "")</f>
        <v/>
      </c>
      <c r="QE60" s="15">
        <f>IF(47&lt;=$G60, PV60+QD60, "")</f>
        <v/>
      </c>
      <c r="QF60" s="15">
        <f>IF(47&lt;=$G60, PZ60+QD60, "")</f>
        <v/>
      </c>
      <c r="QG60" s="15">
        <f>IF(47&lt;=$G60, ($G60-47)*$N60, "")</f>
        <v/>
      </c>
      <c r="QH60" s="15">
        <f>IF(48&lt;=$G60, QC60, "")</f>
        <v/>
      </c>
      <c r="QI60" s="15">
        <f>IF(48&lt;=$G60, ROUND(QH60*$Q60, 2), "")</f>
        <v/>
      </c>
      <c r="QJ60" s="15">
        <f>IF(48&lt;=$G60, $N60, "")</f>
        <v/>
      </c>
      <c r="QK60" s="15">
        <f>IF(48&lt;=$G60, QJ60-QI60, "")</f>
        <v/>
      </c>
      <c r="QL60" s="15">
        <f>IF(48&lt;=$G60, QH60-QK60, "")</f>
        <v/>
      </c>
      <c r="QM60" s="15">
        <f>IF(48&lt;=$G60, ROUND(QE60*$Q60, 2), "")</f>
        <v/>
      </c>
      <c r="QN60" s="15">
        <f>IF(48&lt;=$G60, QE60+QM60, "")</f>
        <v/>
      </c>
      <c r="QO60" s="15">
        <f>IF(48&lt;=$G60, QI60+QM60, "")</f>
        <v/>
      </c>
      <c r="QP60" s="15">
        <f>IF(48&lt;=$G60, ($G60-48)*$N60, "")</f>
        <v/>
      </c>
    </row>
    <row r="61">
      <c r="A61" s="6" t="inlineStr">
        <is>
          <t>0603-0002</t>
        </is>
      </c>
      <c r="B61" s="7" t="inlineStr">
        <is>
          <t>Mario Alberto Velasco Santana</t>
        </is>
      </c>
      <c r="C61" s="7" t="inlineStr">
        <is>
          <t>Outlander Sport</t>
        </is>
      </c>
      <c r="D61" s="6" t="inlineStr">
        <is>
          <t>ACTIVO</t>
        </is>
      </c>
      <c r="E61" s="6" t="inlineStr">
        <is>
          <t>2024-07-30</t>
        </is>
      </c>
      <c r="F61" s="6" t="inlineStr">
        <is>
          <t>2028-07-30</t>
        </is>
      </c>
      <c r="G61" s="8" t="n">
        <v>48</v>
      </c>
      <c r="H61" s="9" t="n">
        <v>394655.17</v>
      </c>
      <c r="I61" s="10" t="n">
        <v>0.3</v>
      </c>
      <c r="J61" s="9">
        <f>ROUND(H61*I61, 2)</f>
        <v/>
      </c>
      <c r="K61" s="9">
        <f>ROUND(H61-J61, 2)</f>
        <v/>
      </c>
      <c r="L61" s="10" t="n">
        <v>0.027</v>
      </c>
      <c r="M61" s="9">
        <f>ROUND(H61*L61, 2)</f>
        <v/>
      </c>
      <c r="N61" s="9" t="n">
        <v>10553.33</v>
      </c>
      <c r="O61" s="10" t="n">
        <v>0.2</v>
      </c>
      <c r="P61" s="9">
        <f>ROUND(H61*O61, 2)</f>
        <v/>
      </c>
      <c r="Q61" s="11" t="n">
        <v>0.03167614</v>
      </c>
      <c r="R61" s="11">
        <f>RATE(G61, -N61, K61, -P61)</f>
        <v/>
      </c>
      <c r="S61" s="11">
        <f>ROUND(Q61*12, 8)</f>
        <v/>
      </c>
      <c r="T61" s="11">
        <f>ROUND(((1+Q61)^12)-1, 8)</f>
        <v/>
      </c>
      <c r="U61" s="9">
        <f>ROUND(PV(Q61, G61, 0, -P61), 2)</f>
        <v/>
      </c>
      <c r="V61" s="9">
        <f>SUMIF($AA$4:$QP$4, "Interes_Leasing", AA61:QP61)</f>
        <v/>
      </c>
      <c r="W61" s="9">
        <f>SUMIF($AA$4:$QP$4, "Interes_Residual", AA61:QP61)</f>
        <v/>
      </c>
      <c r="X61" s="9">
        <f>ROUND(V61+W61, 2)</f>
        <v/>
      </c>
      <c r="Y61" s="9">
        <f>ROUND((N61*G61+P61+M61)-K61, 2)</f>
        <v/>
      </c>
      <c r="Z61" s="10">
        <f>ROUND(Y61/K61, 4)</f>
        <v/>
      </c>
      <c r="AA61" s="9">
        <f>IF(1&lt;=$G61, $K61, "")</f>
        <v/>
      </c>
      <c r="AB61" s="9">
        <f>IF(1&lt;=$G61, ROUND(AA61*$Q61, 2), "")</f>
        <v/>
      </c>
      <c r="AC61" s="9">
        <f>IF(1&lt;=$G61, $N61, "")</f>
        <v/>
      </c>
      <c r="AD61" s="9">
        <f>IF(1&lt;=$G61, AC61-AB61, "")</f>
        <v/>
      </c>
      <c r="AE61" s="9">
        <f>IF(1&lt;=$G61, AA61-AD61, "")</f>
        <v/>
      </c>
      <c r="AF61" s="9">
        <f>IF(1&lt;=$G61, ROUND($U61*$Q61, 2), "")</f>
        <v/>
      </c>
      <c r="AG61" s="9">
        <f>IF(1&lt;=$G61, $U61+AF61, "")</f>
        <v/>
      </c>
      <c r="AH61" s="9">
        <f>IF(1&lt;=$G61, AB61+AF61, "")</f>
        <v/>
      </c>
      <c r="AI61" s="9">
        <f>IF(1&lt;=$G61, ($G61-1)*$N61, "")</f>
        <v/>
      </c>
      <c r="AJ61" s="9">
        <f>IF(2&lt;=$G61, AE61, "")</f>
        <v/>
      </c>
      <c r="AK61" s="9">
        <f>IF(2&lt;=$G61, ROUND(AJ61*$Q61, 2), "")</f>
        <v/>
      </c>
      <c r="AL61" s="9">
        <f>IF(2&lt;=$G61, $N61, "")</f>
        <v/>
      </c>
      <c r="AM61" s="9">
        <f>IF(2&lt;=$G61, AL61-AK61, "")</f>
        <v/>
      </c>
      <c r="AN61" s="9">
        <f>IF(2&lt;=$G61, AJ61-AM61, "")</f>
        <v/>
      </c>
      <c r="AO61" s="9">
        <f>IF(2&lt;=$G61, ROUND(AG61*$Q61, 2), "")</f>
        <v/>
      </c>
      <c r="AP61" s="9">
        <f>IF(2&lt;=$G61, AG61+AO61, "")</f>
        <v/>
      </c>
      <c r="AQ61" s="9">
        <f>IF(2&lt;=$G61, AK61+AO61, "")</f>
        <v/>
      </c>
      <c r="AR61" s="9">
        <f>IF(2&lt;=$G61, ($G61-2)*$N61, "")</f>
        <v/>
      </c>
      <c r="AS61" s="9">
        <f>IF(3&lt;=$G61, AN61, "")</f>
        <v/>
      </c>
      <c r="AT61" s="9">
        <f>IF(3&lt;=$G61, ROUND(AS61*$Q61, 2), "")</f>
        <v/>
      </c>
      <c r="AU61" s="9">
        <f>IF(3&lt;=$G61, $N61, "")</f>
        <v/>
      </c>
      <c r="AV61" s="9">
        <f>IF(3&lt;=$G61, AU61-AT61, "")</f>
        <v/>
      </c>
      <c r="AW61" s="9">
        <f>IF(3&lt;=$G61, AS61-AV61, "")</f>
        <v/>
      </c>
      <c r="AX61" s="9">
        <f>IF(3&lt;=$G61, ROUND(AP61*$Q61, 2), "")</f>
        <v/>
      </c>
      <c r="AY61" s="9">
        <f>IF(3&lt;=$G61, AP61+AX61, "")</f>
        <v/>
      </c>
      <c r="AZ61" s="9">
        <f>IF(3&lt;=$G61, AT61+AX61, "")</f>
        <v/>
      </c>
      <c r="BA61" s="9">
        <f>IF(3&lt;=$G61, ($G61-3)*$N61, "")</f>
        <v/>
      </c>
      <c r="BB61" s="9">
        <f>IF(4&lt;=$G61, AW61, "")</f>
        <v/>
      </c>
      <c r="BC61" s="9">
        <f>IF(4&lt;=$G61, ROUND(BB61*$Q61, 2), "")</f>
        <v/>
      </c>
      <c r="BD61" s="9">
        <f>IF(4&lt;=$G61, $N61, "")</f>
        <v/>
      </c>
      <c r="BE61" s="9">
        <f>IF(4&lt;=$G61, BD61-BC61, "")</f>
        <v/>
      </c>
      <c r="BF61" s="9">
        <f>IF(4&lt;=$G61, BB61-BE61, "")</f>
        <v/>
      </c>
      <c r="BG61" s="9">
        <f>IF(4&lt;=$G61, ROUND(AY61*$Q61, 2), "")</f>
        <v/>
      </c>
      <c r="BH61" s="9">
        <f>IF(4&lt;=$G61, AY61+BG61, "")</f>
        <v/>
      </c>
      <c r="BI61" s="9">
        <f>IF(4&lt;=$G61, BC61+BG61, "")</f>
        <v/>
      </c>
      <c r="BJ61" s="9">
        <f>IF(4&lt;=$G61, ($G61-4)*$N61, "")</f>
        <v/>
      </c>
      <c r="BK61" s="9">
        <f>IF(5&lt;=$G61, BF61, "")</f>
        <v/>
      </c>
      <c r="BL61" s="9">
        <f>IF(5&lt;=$G61, ROUND(BK61*$Q61, 2), "")</f>
        <v/>
      </c>
      <c r="BM61" s="9">
        <f>IF(5&lt;=$G61, $N61, "")</f>
        <v/>
      </c>
      <c r="BN61" s="9">
        <f>IF(5&lt;=$G61, BM61-BL61, "")</f>
        <v/>
      </c>
      <c r="BO61" s="9">
        <f>IF(5&lt;=$G61, BK61-BN61, "")</f>
        <v/>
      </c>
      <c r="BP61" s="9">
        <f>IF(5&lt;=$G61, ROUND(BH61*$Q61, 2), "")</f>
        <v/>
      </c>
      <c r="BQ61" s="9">
        <f>IF(5&lt;=$G61, BH61+BP61, "")</f>
        <v/>
      </c>
      <c r="BR61" s="9">
        <f>IF(5&lt;=$G61, BL61+BP61, "")</f>
        <v/>
      </c>
      <c r="BS61" s="9">
        <f>IF(5&lt;=$G61, ($G61-5)*$N61, "")</f>
        <v/>
      </c>
      <c r="BT61" s="9">
        <f>IF(6&lt;=$G61, BO61, "")</f>
        <v/>
      </c>
      <c r="BU61" s="9">
        <f>IF(6&lt;=$G61, ROUND(BT61*$Q61, 2), "")</f>
        <v/>
      </c>
      <c r="BV61" s="9">
        <f>IF(6&lt;=$G61, $N61, "")</f>
        <v/>
      </c>
      <c r="BW61" s="9">
        <f>IF(6&lt;=$G61, BV61-BU61, "")</f>
        <v/>
      </c>
      <c r="BX61" s="9">
        <f>IF(6&lt;=$G61, BT61-BW61, "")</f>
        <v/>
      </c>
      <c r="BY61" s="9">
        <f>IF(6&lt;=$G61, ROUND(BQ61*$Q61, 2), "")</f>
        <v/>
      </c>
      <c r="BZ61" s="9">
        <f>IF(6&lt;=$G61, BQ61+BY61, "")</f>
        <v/>
      </c>
      <c r="CA61" s="9">
        <f>IF(6&lt;=$G61, BU61+BY61, "")</f>
        <v/>
      </c>
      <c r="CB61" s="9">
        <f>IF(6&lt;=$G61, ($G61-6)*$N61, "")</f>
        <v/>
      </c>
      <c r="CC61" s="9">
        <f>IF(7&lt;=$G61, BX61, "")</f>
        <v/>
      </c>
      <c r="CD61" s="9">
        <f>IF(7&lt;=$G61, ROUND(CC61*$Q61, 2), "")</f>
        <v/>
      </c>
      <c r="CE61" s="9">
        <f>IF(7&lt;=$G61, $N61, "")</f>
        <v/>
      </c>
      <c r="CF61" s="9">
        <f>IF(7&lt;=$G61, CE61-CD61, "")</f>
        <v/>
      </c>
      <c r="CG61" s="9">
        <f>IF(7&lt;=$G61, CC61-CF61, "")</f>
        <v/>
      </c>
      <c r="CH61" s="9">
        <f>IF(7&lt;=$G61, ROUND(BZ61*$Q61, 2), "")</f>
        <v/>
      </c>
      <c r="CI61" s="9">
        <f>IF(7&lt;=$G61, BZ61+CH61, "")</f>
        <v/>
      </c>
      <c r="CJ61" s="9">
        <f>IF(7&lt;=$G61, CD61+CH61, "")</f>
        <v/>
      </c>
      <c r="CK61" s="9">
        <f>IF(7&lt;=$G61, ($G61-7)*$N61, "")</f>
        <v/>
      </c>
      <c r="CL61" s="9">
        <f>IF(8&lt;=$G61, CG61, "")</f>
        <v/>
      </c>
      <c r="CM61" s="9">
        <f>IF(8&lt;=$G61, ROUND(CL61*$Q61, 2), "")</f>
        <v/>
      </c>
      <c r="CN61" s="9">
        <f>IF(8&lt;=$G61, $N61, "")</f>
        <v/>
      </c>
      <c r="CO61" s="9">
        <f>IF(8&lt;=$G61, CN61-CM61, "")</f>
        <v/>
      </c>
      <c r="CP61" s="9">
        <f>IF(8&lt;=$G61, CL61-CO61, "")</f>
        <v/>
      </c>
      <c r="CQ61" s="9">
        <f>IF(8&lt;=$G61, ROUND(CI61*$Q61, 2), "")</f>
        <v/>
      </c>
      <c r="CR61" s="9">
        <f>IF(8&lt;=$G61, CI61+CQ61, "")</f>
        <v/>
      </c>
      <c r="CS61" s="9">
        <f>IF(8&lt;=$G61, CM61+CQ61, "")</f>
        <v/>
      </c>
      <c r="CT61" s="9">
        <f>IF(8&lt;=$G61, ($G61-8)*$N61, "")</f>
        <v/>
      </c>
      <c r="CU61" s="9">
        <f>IF(9&lt;=$G61, CP61, "")</f>
        <v/>
      </c>
      <c r="CV61" s="9">
        <f>IF(9&lt;=$G61, ROUND(CU61*$Q61, 2), "")</f>
        <v/>
      </c>
      <c r="CW61" s="9">
        <f>IF(9&lt;=$G61, $N61, "")</f>
        <v/>
      </c>
      <c r="CX61" s="9">
        <f>IF(9&lt;=$G61, CW61-CV61, "")</f>
        <v/>
      </c>
      <c r="CY61" s="9">
        <f>IF(9&lt;=$G61, CU61-CX61, "")</f>
        <v/>
      </c>
      <c r="CZ61" s="9">
        <f>IF(9&lt;=$G61, ROUND(CR61*$Q61, 2), "")</f>
        <v/>
      </c>
      <c r="DA61" s="9">
        <f>IF(9&lt;=$G61, CR61+CZ61, "")</f>
        <v/>
      </c>
      <c r="DB61" s="9">
        <f>IF(9&lt;=$G61, CV61+CZ61, "")</f>
        <v/>
      </c>
      <c r="DC61" s="9">
        <f>IF(9&lt;=$G61, ($G61-9)*$N61, "")</f>
        <v/>
      </c>
      <c r="DD61" s="9">
        <f>IF(10&lt;=$G61, CY61, "")</f>
        <v/>
      </c>
      <c r="DE61" s="9">
        <f>IF(10&lt;=$G61, ROUND(DD61*$Q61, 2), "")</f>
        <v/>
      </c>
      <c r="DF61" s="9">
        <f>IF(10&lt;=$G61, $N61, "")</f>
        <v/>
      </c>
      <c r="DG61" s="9">
        <f>IF(10&lt;=$G61, DF61-DE61, "")</f>
        <v/>
      </c>
      <c r="DH61" s="9">
        <f>IF(10&lt;=$G61, DD61-DG61, "")</f>
        <v/>
      </c>
      <c r="DI61" s="9">
        <f>IF(10&lt;=$G61, ROUND(DA61*$Q61, 2), "")</f>
        <v/>
      </c>
      <c r="DJ61" s="9">
        <f>IF(10&lt;=$G61, DA61+DI61, "")</f>
        <v/>
      </c>
      <c r="DK61" s="9">
        <f>IF(10&lt;=$G61, DE61+DI61, "")</f>
        <v/>
      </c>
      <c r="DL61" s="9">
        <f>IF(10&lt;=$G61, ($G61-10)*$N61, "")</f>
        <v/>
      </c>
      <c r="DM61" s="9">
        <f>IF(11&lt;=$G61, DH61, "")</f>
        <v/>
      </c>
      <c r="DN61" s="9">
        <f>IF(11&lt;=$G61, ROUND(DM61*$Q61, 2), "")</f>
        <v/>
      </c>
      <c r="DO61" s="9">
        <f>IF(11&lt;=$G61, $N61, "")</f>
        <v/>
      </c>
      <c r="DP61" s="9">
        <f>IF(11&lt;=$G61, DO61-DN61, "")</f>
        <v/>
      </c>
      <c r="DQ61" s="9">
        <f>IF(11&lt;=$G61, DM61-DP61, "")</f>
        <v/>
      </c>
      <c r="DR61" s="9">
        <f>IF(11&lt;=$G61, ROUND(DJ61*$Q61, 2), "")</f>
        <v/>
      </c>
      <c r="DS61" s="9">
        <f>IF(11&lt;=$G61, DJ61+DR61, "")</f>
        <v/>
      </c>
      <c r="DT61" s="9">
        <f>IF(11&lt;=$G61, DN61+DR61, "")</f>
        <v/>
      </c>
      <c r="DU61" s="9">
        <f>IF(11&lt;=$G61, ($G61-11)*$N61, "")</f>
        <v/>
      </c>
      <c r="DV61" s="9">
        <f>IF(12&lt;=$G61, DQ61, "")</f>
        <v/>
      </c>
      <c r="DW61" s="9">
        <f>IF(12&lt;=$G61, ROUND(DV61*$Q61, 2), "")</f>
        <v/>
      </c>
      <c r="DX61" s="9">
        <f>IF(12&lt;=$G61, $N61, "")</f>
        <v/>
      </c>
      <c r="DY61" s="9">
        <f>IF(12&lt;=$G61, DX61-DW61, "")</f>
        <v/>
      </c>
      <c r="DZ61" s="9">
        <f>IF(12&lt;=$G61, DV61-DY61, "")</f>
        <v/>
      </c>
      <c r="EA61" s="9">
        <f>IF(12&lt;=$G61, ROUND(DS61*$Q61, 2), "")</f>
        <v/>
      </c>
      <c r="EB61" s="9">
        <f>IF(12&lt;=$G61, DS61+EA61, "")</f>
        <v/>
      </c>
      <c r="EC61" s="9">
        <f>IF(12&lt;=$G61, DW61+EA61, "")</f>
        <v/>
      </c>
      <c r="ED61" s="9">
        <f>IF(12&lt;=$G61, ($G61-12)*$N61, "")</f>
        <v/>
      </c>
      <c r="EE61" s="9">
        <f>IF(13&lt;=$G61, DZ61, "")</f>
        <v/>
      </c>
      <c r="EF61" s="9">
        <f>IF(13&lt;=$G61, ROUND(EE61*$Q61, 2), "")</f>
        <v/>
      </c>
      <c r="EG61" s="9">
        <f>IF(13&lt;=$G61, $N61, "")</f>
        <v/>
      </c>
      <c r="EH61" s="9">
        <f>IF(13&lt;=$G61, EG61-EF61, "")</f>
        <v/>
      </c>
      <c r="EI61" s="9">
        <f>IF(13&lt;=$G61, EE61-EH61, "")</f>
        <v/>
      </c>
      <c r="EJ61" s="9">
        <f>IF(13&lt;=$G61, ROUND(EB61*$Q61, 2), "")</f>
        <v/>
      </c>
      <c r="EK61" s="9">
        <f>IF(13&lt;=$G61, EB61+EJ61, "")</f>
        <v/>
      </c>
      <c r="EL61" s="9">
        <f>IF(13&lt;=$G61, EF61+EJ61, "")</f>
        <v/>
      </c>
      <c r="EM61" s="9">
        <f>IF(13&lt;=$G61, ($G61-13)*$N61, "")</f>
        <v/>
      </c>
      <c r="EN61" s="9">
        <f>IF(14&lt;=$G61, EI61, "")</f>
        <v/>
      </c>
      <c r="EO61" s="9">
        <f>IF(14&lt;=$G61, ROUND(EN61*$Q61, 2), "")</f>
        <v/>
      </c>
      <c r="EP61" s="9">
        <f>IF(14&lt;=$G61, $N61, "")</f>
        <v/>
      </c>
      <c r="EQ61" s="9">
        <f>IF(14&lt;=$G61, EP61-EO61, "")</f>
        <v/>
      </c>
      <c r="ER61" s="9">
        <f>IF(14&lt;=$G61, EN61-EQ61, "")</f>
        <v/>
      </c>
      <c r="ES61" s="9">
        <f>IF(14&lt;=$G61, ROUND(EK61*$Q61, 2), "")</f>
        <v/>
      </c>
      <c r="ET61" s="9">
        <f>IF(14&lt;=$G61, EK61+ES61, "")</f>
        <v/>
      </c>
      <c r="EU61" s="9">
        <f>IF(14&lt;=$G61, EO61+ES61, "")</f>
        <v/>
      </c>
      <c r="EV61" s="9">
        <f>IF(14&lt;=$G61, ($G61-14)*$N61, "")</f>
        <v/>
      </c>
      <c r="EW61" s="9">
        <f>IF(15&lt;=$G61, ER61, "")</f>
        <v/>
      </c>
      <c r="EX61" s="9">
        <f>IF(15&lt;=$G61, ROUND(EW61*$Q61, 2), "")</f>
        <v/>
      </c>
      <c r="EY61" s="9">
        <f>IF(15&lt;=$G61, $N61, "")</f>
        <v/>
      </c>
      <c r="EZ61" s="9">
        <f>IF(15&lt;=$G61, EY61-EX61, "")</f>
        <v/>
      </c>
      <c r="FA61" s="9">
        <f>IF(15&lt;=$G61, EW61-EZ61, "")</f>
        <v/>
      </c>
      <c r="FB61" s="9">
        <f>IF(15&lt;=$G61, ROUND(ET61*$Q61, 2), "")</f>
        <v/>
      </c>
      <c r="FC61" s="9">
        <f>IF(15&lt;=$G61, ET61+FB61, "")</f>
        <v/>
      </c>
      <c r="FD61" s="9">
        <f>IF(15&lt;=$G61, EX61+FB61, "")</f>
        <v/>
      </c>
      <c r="FE61" s="9">
        <f>IF(15&lt;=$G61, ($G61-15)*$N61, "")</f>
        <v/>
      </c>
      <c r="FF61" s="9">
        <f>IF(16&lt;=$G61, FA61, "")</f>
        <v/>
      </c>
      <c r="FG61" s="9">
        <f>IF(16&lt;=$G61, ROUND(FF61*$Q61, 2), "")</f>
        <v/>
      </c>
      <c r="FH61" s="9">
        <f>IF(16&lt;=$G61, $N61, "")</f>
        <v/>
      </c>
      <c r="FI61" s="9">
        <f>IF(16&lt;=$G61, FH61-FG61, "")</f>
        <v/>
      </c>
      <c r="FJ61" s="9">
        <f>IF(16&lt;=$G61, FF61-FI61, "")</f>
        <v/>
      </c>
      <c r="FK61" s="9">
        <f>IF(16&lt;=$G61, ROUND(FC61*$Q61, 2), "")</f>
        <v/>
      </c>
      <c r="FL61" s="9">
        <f>IF(16&lt;=$G61, FC61+FK61, "")</f>
        <v/>
      </c>
      <c r="FM61" s="9">
        <f>IF(16&lt;=$G61, FG61+FK61, "")</f>
        <v/>
      </c>
      <c r="FN61" s="9">
        <f>IF(16&lt;=$G61, ($G61-16)*$N61, "")</f>
        <v/>
      </c>
      <c r="FO61" s="9">
        <f>IF(17&lt;=$G61, FJ61, "")</f>
        <v/>
      </c>
      <c r="FP61" s="9">
        <f>IF(17&lt;=$G61, ROUND(FO61*$Q61, 2), "")</f>
        <v/>
      </c>
      <c r="FQ61" s="9">
        <f>IF(17&lt;=$G61, $N61, "")</f>
        <v/>
      </c>
      <c r="FR61" s="9">
        <f>IF(17&lt;=$G61, FQ61-FP61, "")</f>
        <v/>
      </c>
      <c r="FS61" s="9">
        <f>IF(17&lt;=$G61, FO61-FR61, "")</f>
        <v/>
      </c>
      <c r="FT61" s="9">
        <f>IF(17&lt;=$G61, ROUND(FL61*$Q61, 2), "")</f>
        <v/>
      </c>
      <c r="FU61" s="9">
        <f>IF(17&lt;=$G61, FL61+FT61, "")</f>
        <v/>
      </c>
      <c r="FV61" s="9">
        <f>IF(17&lt;=$G61, FP61+FT61, "")</f>
        <v/>
      </c>
      <c r="FW61" s="9">
        <f>IF(17&lt;=$G61, ($G61-17)*$N61, "")</f>
        <v/>
      </c>
      <c r="FX61" s="9">
        <f>IF(18&lt;=$G61, FS61, "")</f>
        <v/>
      </c>
      <c r="FY61" s="9">
        <f>IF(18&lt;=$G61, ROUND(FX61*$Q61, 2), "")</f>
        <v/>
      </c>
      <c r="FZ61" s="9">
        <f>IF(18&lt;=$G61, $N61, "")</f>
        <v/>
      </c>
      <c r="GA61" s="9">
        <f>IF(18&lt;=$G61, FZ61-FY61, "")</f>
        <v/>
      </c>
      <c r="GB61" s="9">
        <f>IF(18&lt;=$G61, FX61-GA61, "")</f>
        <v/>
      </c>
      <c r="GC61" s="9">
        <f>IF(18&lt;=$G61, ROUND(FU61*$Q61, 2), "")</f>
        <v/>
      </c>
      <c r="GD61" s="9">
        <f>IF(18&lt;=$G61, FU61+GC61, "")</f>
        <v/>
      </c>
      <c r="GE61" s="9">
        <f>IF(18&lt;=$G61, FY61+GC61, "")</f>
        <v/>
      </c>
      <c r="GF61" s="9">
        <f>IF(18&lt;=$G61, ($G61-18)*$N61, "")</f>
        <v/>
      </c>
      <c r="GG61" s="9">
        <f>IF(19&lt;=$G61, GB61, "")</f>
        <v/>
      </c>
      <c r="GH61" s="9">
        <f>IF(19&lt;=$G61, ROUND(GG61*$Q61, 2), "")</f>
        <v/>
      </c>
      <c r="GI61" s="9">
        <f>IF(19&lt;=$G61, $N61, "")</f>
        <v/>
      </c>
      <c r="GJ61" s="9">
        <f>IF(19&lt;=$G61, GI61-GH61, "")</f>
        <v/>
      </c>
      <c r="GK61" s="9">
        <f>IF(19&lt;=$G61, GG61-GJ61, "")</f>
        <v/>
      </c>
      <c r="GL61" s="9">
        <f>IF(19&lt;=$G61, ROUND(GD61*$Q61, 2), "")</f>
        <v/>
      </c>
      <c r="GM61" s="9">
        <f>IF(19&lt;=$G61, GD61+GL61, "")</f>
        <v/>
      </c>
      <c r="GN61" s="9">
        <f>IF(19&lt;=$G61, GH61+GL61, "")</f>
        <v/>
      </c>
      <c r="GO61" s="9">
        <f>IF(19&lt;=$G61, ($G61-19)*$N61, "")</f>
        <v/>
      </c>
      <c r="GP61" s="9">
        <f>IF(20&lt;=$G61, GK61, "")</f>
        <v/>
      </c>
      <c r="GQ61" s="9">
        <f>IF(20&lt;=$G61, ROUND(GP61*$Q61, 2), "")</f>
        <v/>
      </c>
      <c r="GR61" s="9">
        <f>IF(20&lt;=$G61, $N61, "")</f>
        <v/>
      </c>
      <c r="GS61" s="9">
        <f>IF(20&lt;=$G61, GR61-GQ61, "")</f>
        <v/>
      </c>
      <c r="GT61" s="9">
        <f>IF(20&lt;=$G61, GP61-GS61, "")</f>
        <v/>
      </c>
      <c r="GU61" s="9">
        <f>IF(20&lt;=$G61, ROUND(GM61*$Q61, 2), "")</f>
        <v/>
      </c>
      <c r="GV61" s="9">
        <f>IF(20&lt;=$G61, GM61+GU61, "")</f>
        <v/>
      </c>
      <c r="GW61" s="9">
        <f>IF(20&lt;=$G61, GQ61+GU61, "")</f>
        <v/>
      </c>
      <c r="GX61" s="9">
        <f>IF(20&lt;=$G61, ($G61-20)*$N61, "")</f>
        <v/>
      </c>
      <c r="GY61" s="9">
        <f>IF(21&lt;=$G61, GT61, "")</f>
        <v/>
      </c>
      <c r="GZ61" s="9">
        <f>IF(21&lt;=$G61, ROUND(GY61*$Q61, 2), "")</f>
        <v/>
      </c>
      <c r="HA61" s="9">
        <f>IF(21&lt;=$G61, $N61, "")</f>
        <v/>
      </c>
      <c r="HB61" s="9">
        <f>IF(21&lt;=$G61, HA61-GZ61, "")</f>
        <v/>
      </c>
      <c r="HC61" s="9">
        <f>IF(21&lt;=$G61, GY61-HB61, "")</f>
        <v/>
      </c>
      <c r="HD61" s="9">
        <f>IF(21&lt;=$G61, ROUND(GV61*$Q61, 2), "")</f>
        <v/>
      </c>
      <c r="HE61" s="9">
        <f>IF(21&lt;=$G61, GV61+HD61, "")</f>
        <v/>
      </c>
      <c r="HF61" s="9">
        <f>IF(21&lt;=$G61, GZ61+HD61, "")</f>
        <v/>
      </c>
      <c r="HG61" s="9">
        <f>IF(21&lt;=$G61, ($G61-21)*$N61, "")</f>
        <v/>
      </c>
      <c r="HH61" s="9">
        <f>IF(22&lt;=$G61, HC61, "")</f>
        <v/>
      </c>
      <c r="HI61" s="9">
        <f>IF(22&lt;=$G61, ROUND(HH61*$Q61, 2), "")</f>
        <v/>
      </c>
      <c r="HJ61" s="9">
        <f>IF(22&lt;=$G61, $N61, "")</f>
        <v/>
      </c>
      <c r="HK61" s="9">
        <f>IF(22&lt;=$G61, HJ61-HI61, "")</f>
        <v/>
      </c>
      <c r="HL61" s="9">
        <f>IF(22&lt;=$G61, HH61-HK61, "")</f>
        <v/>
      </c>
      <c r="HM61" s="9">
        <f>IF(22&lt;=$G61, ROUND(HE61*$Q61, 2), "")</f>
        <v/>
      </c>
      <c r="HN61" s="9">
        <f>IF(22&lt;=$G61, HE61+HM61, "")</f>
        <v/>
      </c>
      <c r="HO61" s="9">
        <f>IF(22&lt;=$G61, HI61+HM61, "")</f>
        <v/>
      </c>
      <c r="HP61" s="9">
        <f>IF(22&lt;=$G61, ($G61-22)*$N61, "")</f>
        <v/>
      </c>
      <c r="HQ61" s="9">
        <f>IF(23&lt;=$G61, HL61, "")</f>
        <v/>
      </c>
      <c r="HR61" s="9">
        <f>IF(23&lt;=$G61, ROUND(HQ61*$Q61, 2), "")</f>
        <v/>
      </c>
      <c r="HS61" s="9">
        <f>IF(23&lt;=$G61, $N61, "")</f>
        <v/>
      </c>
      <c r="HT61" s="9">
        <f>IF(23&lt;=$G61, HS61-HR61, "")</f>
        <v/>
      </c>
      <c r="HU61" s="9">
        <f>IF(23&lt;=$G61, HQ61-HT61, "")</f>
        <v/>
      </c>
      <c r="HV61" s="9">
        <f>IF(23&lt;=$G61, ROUND(HN61*$Q61, 2), "")</f>
        <v/>
      </c>
      <c r="HW61" s="9">
        <f>IF(23&lt;=$G61, HN61+HV61, "")</f>
        <v/>
      </c>
      <c r="HX61" s="9">
        <f>IF(23&lt;=$G61, HR61+HV61, "")</f>
        <v/>
      </c>
      <c r="HY61" s="9">
        <f>IF(23&lt;=$G61, ($G61-23)*$N61, "")</f>
        <v/>
      </c>
      <c r="HZ61" s="9">
        <f>IF(24&lt;=$G61, HU61, "")</f>
        <v/>
      </c>
      <c r="IA61" s="9">
        <f>IF(24&lt;=$G61, ROUND(HZ61*$Q61, 2), "")</f>
        <v/>
      </c>
      <c r="IB61" s="9">
        <f>IF(24&lt;=$G61, $N61, "")</f>
        <v/>
      </c>
      <c r="IC61" s="9">
        <f>IF(24&lt;=$G61, IB61-IA61, "")</f>
        <v/>
      </c>
      <c r="ID61" s="9">
        <f>IF(24&lt;=$G61, HZ61-IC61, "")</f>
        <v/>
      </c>
      <c r="IE61" s="9">
        <f>IF(24&lt;=$G61, ROUND(HW61*$Q61, 2), "")</f>
        <v/>
      </c>
      <c r="IF61" s="9">
        <f>IF(24&lt;=$G61, HW61+IE61, "")</f>
        <v/>
      </c>
      <c r="IG61" s="9">
        <f>IF(24&lt;=$G61, IA61+IE61, "")</f>
        <v/>
      </c>
      <c r="IH61" s="9">
        <f>IF(24&lt;=$G61, ($G61-24)*$N61, "")</f>
        <v/>
      </c>
      <c r="II61" s="9">
        <f>IF(25&lt;=$G61, ID61, "")</f>
        <v/>
      </c>
      <c r="IJ61" s="9">
        <f>IF(25&lt;=$G61, ROUND(II61*$Q61, 2), "")</f>
        <v/>
      </c>
      <c r="IK61" s="9">
        <f>IF(25&lt;=$G61, $N61, "")</f>
        <v/>
      </c>
      <c r="IL61" s="9">
        <f>IF(25&lt;=$G61, IK61-IJ61, "")</f>
        <v/>
      </c>
      <c r="IM61" s="9">
        <f>IF(25&lt;=$G61, II61-IL61, "")</f>
        <v/>
      </c>
      <c r="IN61" s="9">
        <f>IF(25&lt;=$G61, ROUND(IF61*$Q61, 2), "")</f>
        <v/>
      </c>
      <c r="IO61" s="9">
        <f>IF(25&lt;=$G61, IF61+IN61, "")</f>
        <v/>
      </c>
      <c r="IP61" s="9">
        <f>IF(25&lt;=$G61, IJ61+IN61, "")</f>
        <v/>
      </c>
      <c r="IQ61" s="9">
        <f>IF(25&lt;=$G61, ($G61-25)*$N61, "")</f>
        <v/>
      </c>
      <c r="IR61" s="9">
        <f>IF(26&lt;=$G61, IM61, "")</f>
        <v/>
      </c>
      <c r="IS61" s="9">
        <f>IF(26&lt;=$G61, ROUND(IR61*$Q61, 2), "")</f>
        <v/>
      </c>
      <c r="IT61" s="9">
        <f>IF(26&lt;=$G61, $N61, "")</f>
        <v/>
      </c>
      <c r="IU61" s="9">
        <f>IF(26&lt;=$G61, IT61-IS61, "")</f>
        <v/>
      </c>
      <c r="IV61" s="9">
        <f>IF(26&lt;=$G61, IR61-IU61, "")</f>
        <v/>
      </c>
      <c r="IW61" s="9">
        <f>IF(26&lt;=$G61, ROUND(IO61*$Q61, 2), "")</f>
        <v/>
      </c>
      <c r="IX61" s="9">
        <f>IF(26&lt;=$G61, IO61+IW61, "")</f>
        <v/>
      </c>
      <c r="IY61" s="9">
        <f>IF(26&lt;=$G61, IS61+IW61, "")</f>
        <v/>
      </c>
      <c r="IZ61" s="9">
        <f>IF(26&lt;=$G61, ($G61-26)*$N61, "")</f>
        <v/>
      </c>
      <c r="JA61" s="9">
        <f>IF(27&lt;=$G61, IV61, "")</f>
        <v/>
      </c>
      <c r="JB61" s="9">
        <f>IF(27&lt;=$G61, ROUND(JA61*$Q61, 2), "")</f>
        <v/>
      </c>
      <c r="JC61" s="9">
        <f>IF(27&lt;=$G61, $N61, "")</f>
        <v/>
      </c>
      <c r="JD61" s="9">
        <f>IF(27&lt;=$G61, JC61-JB61, "")</f>
        <v/>
      </c>
      <c r="JE61" s="9">
        <f>IF(27&lt;=$G61, JA61-JD61, "")</f>
        <v/>
      </c>
      <c r="JF61" s="9">
        <f>IF(27&lt;=$G61, ROUND(IX61*$Q61, 2), "")</f>
        <v/>
      </c>
      <c r="JG61" s="9">
        <f>IF(27&lt;=$G61, IX61+JF61, "")</f>
        <v/>
      </c>
      <c r="JH61" s="9">
        <f>IF(27&lt;=$G61, JB61+JF61, "")</f>
        <v/>
      </c>
      <c r="JI61" s="9">
        <f>IF(27&lt;=$G61, ($G61-27)*$N61, "")</f>
        <v/>
      </c>
      <c r="JJ61" s="9">
        <f>IF(28&lt;=$G61, JE61, "")</f>
        <v/>
      </c>
      <c r="JK61" s="9">
        <f>IF(28&lt;=$G61, ROUND(JJ61*$Q61, 2), "")</f>
        <v/>
      </c>
      <c r="JL61" s="9">
        <f>IF(28&lt;=$G61, $N61, "")</f>
        <v/>
      </c>
      <c r="JM61" s="9">
        <f>IF(28&lt;=$G61, JL61-JK61, "")</f>
        <v/>
      </c>
      <c r="JN61" s="9">
        <f>IF(28&lt;=$G61, JJ61-JM61, "")</f>
        <v/>
      </c>
      <c r="JO61" s="9">
        <f>IF(28&lt;=$G61, ROUND(JG61*$Q61, 2), "")</f>
        <v/>
      </c>
      <c r="JP61" s="9">
        <f>IF(28&lt;=$G61, JG61+JO61, "")</f>
        <v/>
      </c>
      <c r="JQ61" s="9">
        <f>IF(28&lt;=$G61, JK61+JO61, "")</f>
        <v/>
      </c>
      <c r="JR61" s="9">
        <f>IF(28&lt;=$G61, ($G61-28)*$N61, "")</f>
        <v/>
      </c>
      <c r="JS61" s="9">
        <f>IF(29&lt;=$G61, JN61, "")</f>
        <v/>
      </c>
      <c r="JT61" s="9">
        <f>IF(29&lt;=$G61, ROUND(JS61*$Q61, 2), "")</f>
        <v/>
      </c>
      <c r="JU61" s="9">
        <f>IF(29&lt;=$G61, $N61, "")</f>
        <v/>
      </c>
      <c r="JV61" s="9">
        <f>IF(29&lt;=$G61, JU61-JT61, "")</f>
        <v/>
      </c>
      <c r="JW61" s="9">
        <f>IF(29&lt;=$G61, JS61-JV61, "")</f>
        <v/>
      </c>
      <c r="JX61" s="9">
        <f>IF(29&lt;=$G61, ROUND(JP61*$Q61, 2), "")</f>
        <v/>
      </c>
      <c r="JY61" s="9">
        <f>IF(29&lt;=$G61, JP61+JX61, "")</f>
        <v/>
      </c>
      <c r="JZ61" s="9">
        <f>IF(29&lt;=$G61, JT61+JX61, "")</f>
        <v/>
      </c>
      <c r="KA61" s="9">
        <f>IF(29&lt;=$G61, ($G61-29)*$N61, "")</f>
        <v/>
      </c>
      <c r="KB61" s="9">
        <f>IF(30&lt;=$G61, JW61, "")</f>
        <v/>
      </c>
      <c r="KC61" s="9">
        <f>IF(30&lt;=$G61, ROUND(KB61*$Q61, 2), "")</f>
        <v/>
      </c>
      <c r="KD61" s="9">
        <f>IF(30&lt;=$G61, $N61, "")</f>
        <v/>
      </c>
      <c r="KE61" s="9">
        <f>IF(30&lt;=$G61, KD61-KC61, "")</f>
        <v/>
      </c>
      <c r="KF61" s="9">
        <f>IF(30&lt;=$G61, KB61-KE61, "")</f>
        <v/>
      </c>
      <c r="KG61" s="9">
        <f>IF(30&lt;=$G61, ROUND(JY61*$Q61, 2), "")</f>
        <v/>
      </c>
      <c r="KH61" s="9">
        <f>IF(30&lt;=$G61, JY61+KG61, "")</f>
        <v/>
      </c>
      <c r="KI61" s="9">
        <f>IF(30&lt;=$G61, KC61+KG61, "")</f>
        <v/>
      </c>
      <c r="KJ61" s="9">
        <f>IF(30&lt;=$G61, ($G61-30)*$N61, "")</f>
        <v/>
      </c>
      <c r="KK61" s="9">
        <f>IF(31&lt;=$G61, KF61, "")</f>
        <v/>
      </c>
      <c r="KL61" s="9">
        <f>IF(31&lt;=$G61, ROUND(KK61*$Q61, 2), "")</f>
        <v/>
      </c>
      <c r="KM61" s="9">
        <f>IF(31&lt;=$G61, $N61, "")</f>
        <v/>
      </c>
      <c r="KN61" s="9">
        <f>IF(31&lt;=$G61, KM61-KL61, "")</f>
        <v/>
      </c>
      <c r="KO61" s="9">
        <f>IF(31&lt;=$G61, KK61-KN61, "")</f>
        <v/>
      </c>
      <c r="KP61" s="9">
        <f>IF(31&lt;=$G61, ROUND(KH61*$Q61, 2), "")</f>
        <v/>
      </c>
      <c r="KQ61" s="9">
        <f>IF(31&lt;=$G61, KH61+KP61, "")</f>
        <v/>
      </c>
      <c r="KR61" s="9">
        <f>IF(31&lt;=$G61, KL61+KP61, "")</f>
        <v/>
      </c>
      <c r="KS61" s="9">
        <f>IF(31&lt;=$G61, ($G61-31)*$N61, "")</f>
        <v/>
      </c>
      <c r="KT61" s="9">
        <f>IF(32&lt;=$G61, KO61, "")</f>
        <v/>
      </c>
      <c r="KU61" s="9">
        <f>IF(32&lt;=$G61, ROUND(KT61*$Q61, 2), "")</f>
        <v/>
      </c>
      <c r="KV61" s="9">
        <f>IF(32&lt;=$G61, $N61, "")</f>
        <v/>
      </c>
      <c r="KW61" s="9">
        <f>IF(32&lt;=$G61, KV61-KU61, "")</f>
        <v/>
      </c>
      <c r="KX61" s="9">
        <f>IF(32&lt;=$G61, KT61-KW61, "")</f>
        <v/>
      </c>
      <c r="KY61" s="9">
        <f>IF(32&lt;=$G61, ROUND(KQ61*$Q61, 2), "")</f>
        <v/>
      </c>
      <c r="KZ61" s="9">
        <f>IF(32&lt;=$G61, KQ61+KY61, "")</f>
        <v/>
      </c>
      <c r="LA61" s="9">
        <f>IF(32&lt;=$G61, KU61+KY61, "")</f>
        <v/>
      </c>
      <c r="LB61" s="9">
        <f>IF(32&lt;=$G61, ($G61-32)*$N61, "")</f>
        <v/>
      </c>
      <c r="LC61" s="9">
        <f>IF(33&lt;=$G61, KX61, "")</f>
        <v/>
      </c>
      <c r="LD61" s="9">
        <f>IF(33&lt;=$G61, ROUND(LC61*$Q61, 2), "")</f>
        <v/>
      </c>
      <c r="LE61" s="9">
        <f>IF(33&lt;=$G61, $N61, "")</f>
        <v/>
      </c>
      <c r="LF61" s="9">
        <f>IF(33&lt;=$G61, LE61-LD61, "")</f>
        <v/>
      </c>
      <c r="LG61" s="9">
        <f>IF(33&lt;=$G61, LC61-LF61, "")</f>
        <v/>
      </c>
      <c r="LH61" s="9">
        <f>IF(33&lt;=$G61, ROUND(KZ61*$Q61, 2), "")</f>
        <v/>
      </c>
      <c r="LI61" s="9">
        <f>IF(33&lt;=$G61, KZ61+LH61, "")</f>
        <v/>
      </c>
      <c r="LJ61" s="9">
        <f>IF(33&lt;=$G61, LD61+LH61, "")</f>
        <v/>
      </c>
      <c r="LK61" s="9">
        <f>IF(33&lt;=$G61, ($G61-33)*$N61, "")</f>
        <v/>
      </c>
      <c r="LL61" s="9">
        <f>IF(34&lt;=$G61, LG61, "")</f>
        <v/>
      </c>
      <c r="LM61" s="9">
        <f>IF(34&lt;=$G61, ROUND(LL61*$Q61, 2), "")</f>
        <v/>
      </c>
      <c r="LN61" s="9">
        <f>IF(34&lt;=$G61, $N61, "")</f>
        <v/>
      </c>
      <c r="LO61" s="9">
        <f>IF(34&lt;=$G61, LN61-LM61, "")</f>
        <v/>
      </c>
      <c r="LP61" s="9">
        <f>IF(34&lt;=$G61, LL61-LO61, "")</f>
        <v/>
      </c>
      <c r="LQ61" s="9">
        <f>IF(34&lt;=$G61, ROUND(LI61*$Q61, 2), "")</f>
        <v/>
      </c>
      <c r="LR61" s="9">
        <f>IF(34&lt;=$G61, LI61+LQ61, "")</f>
        <v/>
      </c>
      <c r="LS61" s="9">
        <f>IF(34&lt;=$G61, LM61+LQ61, "")</f>
        <v/>
      </c>
      <c r="LT61" s="9">
        <f>IF(34&lt;=$G61, ($G61-34)*$N61, "")</f>
        <v/>
      </c>
      <c r="LU61" s="9">
        <f>IF(35&lt;=$G61, LP61, "")</f>
        <v/>
      </c>
      <c r="LV61" s="9">
        <f>IF(35&lt;=$G61, ROUND(LU61*$Q61, 2), "")</f>
        <v/>
      </c>
      <c r="LW61" s="9">
        <f>IF(35&lt;=$G61, $N61, "")</f>
        <v/>
      </c>
      <c r="LX61" s="9">
        <f>IF(35&lt;=$G61, LW61-LV61, "")</f>
        <v/>
      </c>
      <c r="LY61" s="9">
        <f>IF(35&lt;=$G61, LU61-LX61, "")</f>
        <v/>
      </c>
      <c r="LZ61" s="9">
        <f>IF(35&lt;=$G61, ROUND(LR61*$Q61, 2), "")</f>
        <v/>
      </c>
      <c r="MA61" s="9">
        <f>IF(35&lt;=$G61, LR61+LZ61, "")</f>
        <v/>
      </c>
      <c r="MB61" s="9">
        <f>IF(35&lt;=$G61, LV61+LZ61, "")</f>
        <v/>
      </c>
      <c r="MC61" s="9">
        <f>IF(35&lt;=$G61, ($G61-35)*$N61, "")</f>
        <v/>
      </c>
      <c r="MD61" s="9">
        <f>IF(36&lt;=$G61, LY61, "")</f>
        <v/>
      </c>
      <c r="ME61" s="9">
        <f>IF(36&lt;=$G61, ROUND(MD61*$Q61, 2), "")</f>
        <v/>
      </c>
      <c r="MF61" s="9">
        <f>IF(36&lt;=$G61, $N61, "")</f>
        <v/>
      </c>
      <c r="MG61" s="9">
        <f>IF(36&lt;=$G61, MF61-ME61, "")</f>
        <v/>
      </c>
      <c r="MH61" s="9">
        <f>IF(36&lt;=$G61, MD61-MG61, "")</f>
        <v/>
      </c>
      <c r="MI61" s="9">
        <f>IF(36&lt;=$G61, ROUND(MA61*$Q61, 2), "")</f>
        <v/>
      </c>
      <c r="MJ61" s="9">
        <f>IF(36&lt;=$G61, MA61+MI61, "")</f>
        <v/>
      </c>
      <c r="MK61" s="9">
        <f>IF(36&lt;=$G61, ME61+MI61, "")</f>
        <v/>
      </c>
      <c r="ML61" s="9">
        <f>IF(36&lt;=$G61, ($G61-36)*$N61, "")</f>
        <v/>
      </c>
      <c r="MM61" s="9">
        <f>IF(37&lt;=$G61, MH61, "")</f>
        <v/>
      </c>
      <c r="MN61" s="9">
        <f>IF(37&lt;=$G61, ROUND(MM61*$Q61, 2), "")</f>
        <v/>
      </c>
      <c r="MO61" s="9">
        <f>IF(37&lt;=$G61, $N61, "")</f>
        <v/>
      </c>
      <c r="MP61" s="9">
        <f>IF(37&lt;=$G61, MO61-MN61, "")</f>
        <v/>
      </c>
      <c r="MQ61" s="9">
        <f>IF(37&lt;=$G61, MM61-MP61, "")</f>
        <v/>
      </c>
      <c r="MR61" s="9">
        <f>IF(37&lt;=$G61, ROUND(MJ61*$Q61, 2), "")</f>
        <v/>
      </c>
      <c r="MS61" s="9">
        <f>IF(37&lt;=$G61, MJ61+MR61, "")</f>
        <v/>
      </c>
      <c r="MT61" s="9">
        <f>IF(37&lt;=$G61, MN61+MR61, "")</f>
        <v/>
      </c>
      <c r="MU61" s="9">
        <f>IF(37&lt;=$G61, ($G61-37)*$N61, "")</f>
        <v/>
      </c>
      <c r="MV61" s="9">
        <f>IF(38&lt;=$G61, MQ61, "")</f>
        <v/>
      </c>
      <c r="MW61" s="9">
        <f>IF(38&lt;=$G61, ROUND(MV61*$Q61, 2), "")</f>
        <v/>
      </c>
      <c r="MX61" s="9">
        <f>IF(38&lt;=$G61, $N61, "")</f>
        <v/>
      </c>
      <c r="MY61" s="9">
        <f>IF(38&lt;=$G61, MX61-MW61, "")</f>
        <v/>
      </c>
      <c r="MZ61" s="9">
        <f>IF(38&lt;=$G61, MV61-MY61, "")</f>
        <v/>
      </c>
      <c r="NA61" s="9">
        <f>IF(38&lt;=$G61, ROUND(MS61*$Q61, 2), "")</f>
        <v/>
      </c>
      <c r="NB61" s="9">
        <f>IF(38&lt;=$G61, MS61+NA61, "")</f>
        <v/>
      </c>
      <c r="NC61" s="9">
        <f>IF(38&lt;=$G61, MW61+NA61, "")</f>
        <v/>
      </c>
      <c r="ND61" s="9">
        <f>IF(38&lt;=$G61, ($G61-38)*$N61, "")</f>
        <v/>
      </c>
      <c r="NE61" s="9">
        <f>IF(39&lt;=$G61, MZ61, "")</f>
        <v/>
      </c>
      <c r="NF61" s="9">
        <f>IF(39&lt;=$G61, ROUND(NE61*$Q61, 2), "")</f>
        <v/>
      </c>
      <c r="NG61" s="9">
        <f>IF(39&lt;=$G61, $N61, "")</f>
        <v/>
      </c>
      <c r="NH61" s="9">
        <f>IF(39&lt;=$G61, NG61-NF61, "")</f>
        <v/>
      </c>
      <c r="NI61" s="9">
        <f>IF(39&lt;=$G61, NE61-NH61, "")</f>
        <v/>
      </c>
      <c r="NJ61" s="9">
        <f>IF(39&lt;=$G61, ROUND(NB61*$Q61, 2), "")</f>
        <v/>
      </c>
      <c r="NK61" s="9">
        <f>IF(39&lt;=$G61, NB61+NJ61, "")</f>
        <v/>
      </c>
      <c r="NL61" s="9">
        <f>IF(39&lt;=$G61, NF61+NJ61, "")</f>
        <v/>
      </c>
      <c r="NM61" s="9">
        <f>IF(39&lt;=$G61, ($G61-39)*$N61, "")</f>
        <v/>
      </c>
      <c r="NN61" s="9">
        <f>IF(40&lt;=$G61, NI61, "")</f>
        <v/>
      </c>
      <c r="NO61" s="9">
        <f>IF(40&lt;=$G61, ROUND(NN61*$Q61, 2), "")</f>
        <v/>
      </c>
      <c r="NP61" s="9">
        <f>IF(40&lt;=$G61, $N61, "")</f>
        <v/>
      </c>
      <c r="NQ61" s="9">
        <f>IF(40&lt;=$G61, NP61-NO61, "")</f>
        <v/>
      </c>
      <c r="NR61" s="9">
        <f>IF(40&lt;=$G61, NN61-NQ61, "")</f>
        <v/>
      </c>
      <c r="NS61" s="9">
        <f>IF(40&lt;=$G61, ROUND(NK61*$Q61, 2), "")</f>
        <v/>
      </c>
      <c r="NT61" s="9">
        <f>IF(40&lt;=$G61, NK61+NS61, "")</f>
        <v/>
      </c>
      <c r="NU61" s="9">
        <f>IF(40&lt;=$G61, NO61+NS61, "")</f>
        <v/>
      </c>
      <c r="NV61" s="9">
        <f>IF(40&lt;=$G61, ($G61-40)*$N61, "")</f>
        <v/>
      </c>
      <c r="NW61" s="9">
        <f>IF(41&lt;=$G61, NR61, "")</f>
        <v/>
      </c>
      <c r="NX61" s="9">
        <f>IF(41&lt;=$G61, ROUND(NW61*$Q61, 2), "")</f>
        <v/>
      </c>
      <c r="NY61" s="9">
        <f>IF(41&lt;=$G61, $N61, "")</f>
        <v/>
      </c>
      <c r="NZ61" s="9">
        <f>IF(41&lt;=$G61, NY61-NX61, "")</f>
        <v/>
      </c>
      <c r="OA61" s="9">
        <f>IF(41&lt;=$G61, NW61-NZ61, "")</f>
        <v/>
      </c>
      <c r="OB61" s="9">
        <f>IF(41&lt;=$G61, ROUND(NT61*$Q61, 2), "")</f>
        <v/>
      </c>
      <c r="OC61" s="9">
        <f>IF(41&lt;=$G61, NT61+OB61, "")</f>
        <v/>
      </c>
      <c r="OD61" s="9">
        <f>IF(41&lt;=$G61, NX61+OB61, "")</f>
        <v/>
      </c>
      <c r="OE61" s="9">
        <f>IF(41&lt;=$G61, ($G61-41)*$N61, "")</f>
        <v/>
      </c>
      <c r="OF61" s="9">
        <f>IF(42&lt;=$G61, OA61, "")</f>
        <v/>
      </c>
      <c r="OG61" s="9">
        <f>IF(42&lt;=$G61, ROUND(OF61*$Q61, 2), "")</f>
        <v/>
      </c>
      <c r="OH61" s="9">
        <f>IF(42&lt;=$G61, $N61, "")</f>
        <v/>
      </c>
      <c r="OI61" s="9">
        <f>IF(42&lt;=$G61, OH61-OG61, "")</f>
        <v/>
      </c>
      <c r="OJ61" s="9">
        <f>IF(42&lt;=$G61, OF61-OI61, "")</f>
        <v/>
      </c>
      <c r="OK61" s="9">
        <f>IF(42&lt;=$G61, ROUND(OC61*$Q61, 2), "")</f>
        <v/>
      </c>
      <c r="OL61" s="9">
        <f>IF(42&lt;=$G61, OC61+OK61, "")</f>
        <v/>
      </c>
      <c r="OM61" s="9">
        <f>IF(42&lt;=$G61, OG61+OK61, "")</f>
        <v/>
      </c>
      <c r="ON61" s="9">
        <f>IF(42&lt;=$G61, ($G61-42)*$N61, "")</f>
        <v/>
      </c>
      <c r="OO61" s="9">
        <f>IF(43&lt;=$G61, OJ61, "")</f>
        <v/>
      </c>
      <c r="OP61" s="9">
        <f>IF(43&lt;=$G61, ROUND(OO61*$Q61, 2), "")</f>
        <v/>
      </c>
      <c r="OQ61" s="9">
        <f>IF(43&lt;=$G61, $N61, "")</f>
        <v/>
      </c>
      <c r="OR61" s="9">
        <f>IF(43&lt;=$G61, OQ61-OP61, "")</f>
        <v/>
      </c>
      <c r="OS61" s="9">
        <f>IF(43&lt;=$G61, OO61-OR61, "")</f>
        <v/>
      </c>
      <c r="OT61" s="9">
        <f>IF(43&lt;=$G61, ROUND(OL61*$Q61, 2), "")</f>
        <v/>
      </c>
      <c r="OU61" s="9">
        <f>IF(43&lt;=$G61, OL61+OT61, "")</f>
        <v/>
      </c>
      <c r="OV61" s="9">
        <f>IF(43&lt;=$G61, OP61+OT61, "")</f>
        <v/>
      </c>
      <c r="OW61" s="9">
        <f>IF(43&lt;=$G61, ($G61-43)*$N61, "")</f>
        <v/>
      </c>
      <c r="OX61" s="9">
        <f>IF(44&lt;=$G61, OS61, "")</f>
        <v/>
      </c>
      <c r="OY61" s="9">
        <f>IF(44&lt;=$G61, ROUND(OX61*$Q61, 2), "")</f>
        <v/>
      </c>
      <c r="OZ61" s="9">
        <f>IF(44&lt;=$G61, $N61, "")</f>
        <v/>
      </c>
      <c r="PA61" s="9">
        <f>IF(44&lt;=$G61, OZ61-OY61, "")</f>
        <v/>
      </c>
      <c r="PB61" s="9">
        <f>IF(44&lt;=$G61, OX61-PA61, "")</f>
        <v/>
      </c>
      <c r="PC61" s="9">
        <f>IF(44&lt;=$G61, ROUND(OU61*$Q61, 2), "")</f>
        <v/>
      </c>
      <c r="PD61" s="9">
        <f>IF(44&lt;=$G61, OU61+PC61, "")</f>
        <v/>
      </c>
      <c r="PE61" s="9">
        <f>IF(44&lt;=$G61, OY61+PC61, "")</f>
        <v/>
      </c>
      <c r="PF61" s="9">
        <f>IF(44&lt;=$G61, ($G61-44)*$N61, "")</f>
        <v/>
      </c>
      <c r="PG61" s="9">
        <f>IF(45&lt;=$G61, PB61, "")</f>
        <v/>
      </c>
      <c r="PH61" s="9">
        <f>IF(45&lt;=$G61, ROUND(PG61*$Q61, 2), "")</f>
        <v/>
      </c>
      <c r="PI61" s="9">
        <f>IF(45&lt;=$G61, $N61, "")</f>
        <v/>
      </c>
      <c r="PJ61" s="9">
        <f>IF(45&lt;=$G61, PI61-PH61, "")</f>
        <v/>
      </c>
      <c r="PK61" s="9">
        <f>IF(45&lt;=$G61, PG61-PJ61, "")</f>
        <v/>
      </c>
      <c r="PL61" s="9">
        <f>IF(45&lt;=$G61, ROUND(PD61*$Q61, 2), "")</f>
        <v/>
      </c>
      <c r="PM61" s="9">
        <f>IF(45&lt;=$G61, PD61+PL61, "")</f>
        <v/>
      </c>
      <c r="PN61" s="9">
        <f>IF(45&lt;=$G61, PH61+PL61, "")</f>
        <v/>
      </c>
      <c r="PO61" s="9">
        <f>IF(45&lt;=$G61, ($G61-45)*$N61, "")</f>
        <v/>
      </c>
      <c r="PP61" s="9">
        <f>IF(46&lt;=$G61, PK61, "")</f>
        <v/>
      </c>
      <c r="PQ61" s="9">
        <f>IF(46&lt;=$G61, ROUND(PP61*$Q61, 2), "")</f>
        <v/>
      </c>
      <c r="PR61" s="9">
        <f>IF(46&lt;=$G61, $N61, "")</f>
        <v/>
      </c>
      <c r="PS61" s="9">
        <f>IF(46&lt;=$G61, PR61-PQ61, "")</f>
        <v/>
      </c>
      <c r="PT61" s="9">
        <f>IF(46&lt;=$G61, PP61-PS61, "")</f>
        <v/>
      </c>
      <c r="PU61" s="9">
        <f>IF(46&lt;=$G61, ROUND(PM61*$Q61, 2), "")</f>
        <v/>
      </c>
      <c r="PV61" s="9">
        <f>IF(46&lt;=$G61, PM61+PU61, "")</f>
        <v/>
      </c>
      <c r="PW61" s="9">
        <f>IF(46&lt;=$G61, PQ61+PU61, "")</f>
        <v/>
      </c>
      <c r="PX61" s="9">
        <f>IF(46&lt;=$G61, ($G61-46)*$N61, "")</f>
        <v/>
      </c>
      <c r="PY61" s="9">
        <f>IF(47&lt;=$G61, PT61, "")</f>
        <v/>
      </c>
      <c r="PZ61" s="9">
        <f>IF(47&lt;=$G61, ROUND(PY61*$Q61, 2), "")</f>
        <v/>
      </c>
      <c r="QA61" s="9">
        <f>IF(47&lt;=$G61, $N61, "")</f>
        <v/>
      </c>
      <c r="QB61" s="9">
        <f>IF(47&lt;=$G61, QA61-PZ61, "")</f>
        <v/>
      </c>
      <c r="QC61" s="9">
        <f>IF(47&lt;=$G61, PY61-QB61, "")</f>
        <v/>
      </c>
      <c r="QD61" s="9">
        <f>IF(47&lt;=$G61, ROUND(PV61*$Q61, 2), "")</f>
        <v/>
      </c>
      <c r="QE61" s="9">
        <f>IF(47&lt;=$G61, PV61+QD61, "")</f>
        <v/>
      </c>
      <c r="QF61" s="9">
        <f>IF(47&lt;=$G61, PZ61+QD61, "")</f>
        <v/>
      </c>
      <c r="QG61" s="9">
        <f>IF(47&lt;=$G61, ($G61-47)*$N61, "")</f>
        <v/>
      </c>
      <c r="QH61" s="9">
        <f>IF(48&lt;=$G61, QC61, "")</f>
        <v/>
      </c>
      <c r="QI61" s="9">
        <f>IF(48&lt;=$G61, ROUND(QH61*$Q61, 2), "")</f>
        <v/>
      </c>
      <c r="QJ61" s="9">
        <f>IF(48&lt;=$G61, $N61, "")</f>
        <v/>
      </c>
      <c r="QK61" s="9">
        <f>IF(48&lt;=$G61, QJ61-QI61, "")</f>
        <v/>
      </c>
      <c r="QL61" s="9">
        <f>IF(48&lt;=$G61, QH61-QK61, "")</f>
        <v/>
      </c>
      <c r="QM61" s="9">
        <f>IF(48&lt;=$G61, ROUND(QE61*$Q61, 2), "")</f>
        <v/>
      </c>
      <c r="QN61" s="9">
        <f>IF(48&lt;=$G61, QE61+QM61, "")</f>
        <v/>
      </c>
      <c r="QO61" s="9">
        <f>IF(48&lt;=$G61, QI61+QM61, "")</f>
        <v/>
      </c>
      <c r="QP61" s="9">
        <f>IF(48&lt;=$G61, ($G61-48)*$N61, "")</f>
        <v/>
      </c>
    </row>
    <row r="62">
      <c r="A62" s="12" t="inlineStr">
        <is>
          <t>0605-0001</t>
        </is>
      </c>
      <c r="B62" s="13" t="inlineStr">
        <is>
          <t>Nato Arquitectos Sa de Cv</t>
        </is>
      </c>
      <c r="C62" s="13" t="inlineStr">
        <is>
          <t>Compass High Altitude</t>
        </is>
      </c>
      <c r="D62" s="12" t="inlineStr">
        <is>
          <t>ACTIVO</t>
        </is>
      </c>
      <c r="E62" s="12" t="inlineStr">
        <is>
          <t>2023-03-23</t>
        </is>
      </c>
      <c r="F62" s="12" t="inlineStr">
        <is>
          <t>2027-03-23</t>
        </is>
      </c>
      <c r="G62" s="14" t="n">
        <v>48</v>
      </c>
      <c r="H62" s="15" t="n">
        <v>680948.28</v>
      </c>
      <c r="I62" s="16" t="n">
        <v>0.3</v>
      </c>
      <c r="J62" s="15">
        <f>ROUND(H62*I62, 2)</f>
        <v/>
      </c>
      <c r="K62" s="15">
        <f>ROUND(H62-J62, 2)</f>
        <v/>
      </c>
      <c r="L62" s="16" t="n">
        <v>0.027</v>
      </c>
      <c r="M62" s="15">
        <f>ROUND(H62*L62, 2)</f>
        <v/>
      </c>
      <c r="N62" s="15" t="n">
        <v>18208.99</v>
      </c>
      <c r="O62" s="16" t="n">
        <v>0.2</v>
      </c>
      <c r="P62" s="15">
        <f>ROUND(H62*O62, 2)</f>
        <v/>
      </c>
      <c r="Q62" s="17" t="n">
        <v>0.03167615</v>
      </c>
      <c r="R62" s="17">
        <f>RATE(G62, -N62, K62, -P62)</f>
        <v/>
      </c>
      <c r="S62" s="17">
        <f>ROUND(Q62*12, 8)</f>
        <v/>
      </c>
      <c r="T62" s="17">
        <f>ROUND(((1+Q62)^12)-1, 8)</f>
        <v/>
      </c>
      <c r="U62" s="15">
        <f>ROUND(PV(Q62, G62, 0, -P62), 2)</f>
        <v/>
      </c>
      <c r="V62" s="15">
        <f>SUMIF($AA$4:$QP$4, "Interes_Leasing", AA62:QP62)</f>
        <v/>
      </c>
      <c r="W62" s="15">
        <f>SUMIF($AA$4:$QP$4, "Interes_Residual", AA62:QP62)</f>
        <v/>
      </c>
      <c r="X62" s="15">
        <f>ROUND(V62+W62, 2)</f>
        <v/>
      </c>
      <c r="Y62" s="15">
        <f>ROUND((N62*G62+P62+M62)-K62, 2)</f>
        <v/>
      </c>
      <c r="Z62" s="16">
        <f>ROUND(Y62/K62, 4)</f>
        <v/>
      </c>
      <c r="AA62" s="15">
        <f>IF(1&lt;=$G62, $K62, "")</f>
        <v/>
      </c>
      <c r="AB62" s="15">
        <f>IF(1&lt;=$G62, ROUND(AA62*$Q62, 2), "")</f>
        <v/>
      </c>
      <c r="AC62" s="15">
        <f>IF(1&lt;=$G62, $N62, "")</f>
        <v/>
      </c>
      <c r="AD62" s="15">
        <f>IF(1&lt;=$G62, AC62-AB62, "")</f>
        <v/>
      </c>
      <c r="AE62" s="15">
        <f>IF(1&lt;=$G62, AA62-AD62, "")</f>
        <v/>
      </c>
      <c r="AF62" s="15">
        <f>IF(1&lt;=$G62, ROUND($U62*$Q62, 2), "")</f>
        <v/>
      </c>
      <c r="AG62" s="15">
        <f>IF(1&lt;=$G62, $U62+AF62, "")</f>
        <v/>
      </c>
      <c r="AH62" s="15">
        <f>IF(1&lt;=$G62, AB62+AF62, "")</f>
        <v/>
      </c>
      <c r="AI62" s="15">
        <f>IF(1&lt;=$G62, ($G62-1)*$N62, "")</f>
        <v/>
      </c>
      <c r="AJ62" s="15">
        <f>IF(2&lt;=$G62, AE62, "")</f>
        <v/>
      </c>
      <c r="AK62" s="15">
        <f>IF(2&lt;=$G62, ROUND(AJ62*$Q62, 2), "")</f>
        <v/>
      </c>
      <c r="AL62" s="15">
        <f>IF(2&lt;=$G62, $N62, "")</f>
        <v/>
      </c>
      <c r="AM62" s="15">
        <f>IF(2&lt;=$G62, AL62-AK62, "")</f>
        <v/>
      </c>
      <c r="AN62" s="15">
        <f>IF(2&lt;=$G62, AJ62-AM62, "")</f>
        <v/>
      </c>
      <c r="AO62" s="15">
        <f>IF(2&lt;=$G62, ROUND(AG62*$Q62, 2), "")</f>
        <v/>
      </c>
      <c r="AP62" s="15">
        <f>IF(2&lt;=$G62, AG62+AO62, "")</f>
        <v/>
      </c>
      <c r="AQ62" s="15">
        <f>IF(2&lt;=$G62, AK62+AO62, "")</f>
        <v/>
      </c>
      <c r="AR62" s="15">
        <f>IF(2&lt;=$G62, ($G62-2)*$N62, "")</f>
        <v/>
      </c>
      <c r="AS62" s="15">
        <f>IF(3&lt;=$G62, AN62, "")</f>
        <v/>
      </c>
      <c r="AT62" s="15">
        <f>IF(3&lt;=$G62, ROUND(AS62*$Q62, 2), "")</f>
        <v/>
      </c>
      <c r="AU62" s="15">
        <f>IF(3&lt;=$G62, $N62, "")</f>
        <v/>
      </c>
      <c r="AV62" s="15">
        <f>IF(3&lt;=$G62, AU62-AT62, "")</f>
        <v/>
      </c>
      <c r="AW62" s="15">
        <f>IF(3&lt;=$G62, AS62-AV62, "")</f>
        <v/>
      </c>
      <c r="AX62" s="15">
        <f>IF(3&lt;=$G62, ROUND(AP62*$Q62, 2), "")</f>
        <v/>
      </c>
      <c r="AY62" s="15">
        <f>IF(3&lt;=$G62, AP62+AX62, "")</f>
        <v/>
      </c>
      <c r="AZ62" s="15">
        <f>IF(3&lt;=$G62, AT62+AX62, "")</f>
        <v/>
      </c>
      <c r="BA62" s="15">
        <f>IF(3&lt;=$G62, ($G62-3)*$N62, "")</f>
        <v/>
      </c>
      <c r="BB62" s="15">
        <f>IF(4&lt;=$G62, AW62, "")</f>
        <v/>
      </c>
      <c r="BC62" s="15">
        <f>IF(4&lt;=$G62, ROUND(BB62*$Q62, 2), "")</f>
        <v/>
      </c>
      <c r="BD62" s="15">
        <f>IF(4&lt;=$G62, $N62, "")</f>
        <v/>
      </c>
      <c r="BE62" s="15">
        <f>IF(4&lt;=$G62, BD62-BC62, "")</f>
        <v/>
      </c>
      <c r="BF62" s="15">
        <f>IF(4&lt;=$G62, BB62-BE62, "")</f>
        <v/>
      </c>
      <c r="BG62" s="15">
        <f>IF(4&lt;=$G62, ROUND(AY62*$Q62, 2), "")</f>
        <v/>
      </c>
      <c r="BH62" s="15">
        <f>IF(4&lt;=$G62, AY62+BG62, "")</f>
        <v/>
      </c>
      <c r="BI62" s="15">
        <f>IF(4&lt;=$G62, BC62+BG62, "")</f>
        <v/>
      </c>
      <c r="BJ62" s="15">
        <f>IF(4&lt;=$G62, ($G62-4)*$N62, "")</f>
        <v/>
      </c>
      <c r="BK62" s="15">
        <f>IF(5&lt;=$G62, BF62, "")</f>
        <v/>
      </c>
      <c r="BL62" s="15">
        <f>IF(5&lt;=$G62, ROUND(BK62*$Q62, 2), "")</f>
        <v/>
      </c>
      <c r="BM62" s="15">
        <f>IF(5&lt;=$G62, $N62, "")</f>
        <v/>
      </c>
      <c r="BN62" s="15">
        <f>IF(5&lt;=$G62, BM62-BL62, "")</f>
        <v/>
      </c>
      <c r="BO62" s="15">
        <f>IF(5&lt;=$G62, BK62-BN62, "")</f>
        <v/>
      </c>
      <c r="BP62" s="15">
        <f>IF(5&lt;=$G62, ROUND(BH62*$Q62, 2), "")</f>
        <v/>
      </c>
      <c r="BQ62" s="15">
        <f>IF(5&lt;=$G62, BH62+BP62, "")</f>
        <v/>
      </c>
      <c r="BR62" s="15">
        <f>IF(5&lt;=$G62, BL62+BP62, "")</f>
        <v/>
      </c>
      <c r="BS62" s="15">
        <f>IF(5&lt;=$G62, ($G62-5)*$N62, "")</f>
        <v/>
      </c>
      <c r="BT62" s="15">
        <f>IF(6&lt;=$G62, BO62, "")</f>
        <v/>
      </c>
      <c r="BU62" s="15">
        <f>IF(6&lt;=$G62, ROUND(BT62*$Q62, 2), "")</f>
        <v/>
      </c>
      <c r="BV62" s="15">
        <f>IF(6&lt;=$G62, $N62, "")</f>
        <v/>
      </c>
      <c r="BW62" s="15">
        <f>IF(6&lt;=$G62, BV62-BU62, "")</f>
        <v/>
      </c>
      <c r="BX62" s="15">
        <f>IF(6&lt;=$G62, BT62-BW62, "")</f>
        <v/>
      </c>
      <c r="BY62" s="15">
        <f>IF(6&lt;=$G62, ROUND(BQ62*$Q62, 2), "")</f>
        <v/>
      </c>
      <c r="BZ62" s="15">
        <f>IF(6&lt;=$G62, BQ62+BY62, "")</f>
        <v/>
      </c>
      <c r="CA62" s="15">
        <f>IF(6&lt;=$G62, BU62+BY62, "")</f>
        <v/>
      </c>
      <c r="CB62" s="15">
        <f>IF(6&lt;=$G62, ($G62-6)*$N62, "")</f>
        <v/>
      </c>
      <c r="CC62" s="15">
        <f>IF(7&lt;=$G62, BX62, "")</f>
        <v/>
      </c>
      <c r="CD62" s="15">
        <f>IF(7&lt;=$G62, ROUND(CC62*$Q62, 2), "")</f>
        <v/>
      </c>
      <c r="CE62" s="15">
        <f>IF(7&lt;=$G62, $N62, "")</f>
        <v/>
      </c>
      <c r="CF62" s="15">
        <f>IF(7&lt;=$G62, CE62-CD62, "")</f>
        <v/>
      </c>
      <c r="CG62" s="15">
        <f>IF(7&lt;=$G62, CC62-CF62, "")</f>
        <v/>
      </c>
      <c r="CH62" s="15">
        <f>IF(7&lt;=$G62, ROUND(BZ62*$Q62, 2), "")</f>
        <v/>
      </c>
      <c r="CI62" s="15">
        <f>IF(7&lt;=$G62, BZ62+CH62, "")</f>
        <v/>
      </c>
      <c r="CJ62" s="15">
        <f>IF(7&lt;=$G62, CD62+CH62, "")</f>
        <v/>
      </c>
      <c r="CK62" s="15">
        <f>IF(7&lt;=$G62, ($G62-7)*$N62, "")</f>
        <v/>
      </c>
      <c r="CL62" s="15">
        <f>IF(8&lt;=$G62, CG62, "")</f>
        <v/>
      </c>
      <c r="CM62" s="15">
        <f>IF(8&lt;=$G62, ROUND(CL62*$Q62, 2), "")</f>
        <v/>
      </c>
      <c r="CN62" s="15">
        <f>IF(8&lt;=$G62, $N62, "")</f>
        <v/>
      </c>
      <c r="CO62" s="15">
        <f>IF(8&lt;=$G62, CN62-CM62, "")</f>
        <v/>
      </c>
      <c r="CP62" s="15">
        <f>IF(8&lt;=$G62, CL62-CO62, "")</f>
        <v/>
      </c>
      <c r="CQ62" s="15">
        <f>IF(8&lt;=$G62, ROUND(CI62*$Q62, 2), "")</f>
        <v/>
      </c>
      <c r="CR62" s="15">
        <f>IF(8&lt;=$G62, CI62+CQ62, "")</f>
        <v/>
      </c>
      <c r="CS62" s="15">
        <f>IF(8&lt;=$G62, CM62+CQ62, "")</f>
        <v/>
      </c>
      <c r="CT62" s="15">
        <f>IF(8&lt;=$G62, ($G62-8)*$N62, "")</f>
        <v/>
      </c>
      <c r="CU62" s="15">
        <f>IF(9&lt;=$G62, CP62, "")</f>
        <v/>
      </c>
      <c r="CV62" s="15">
        <f>IF(9&lt;=$G62, ROUND(CU62*$Q62, 2), "")</f>
        <v/>
      </c>
      <c r="CW62" s="15">
        <f>IF(9&lt;=$G62, $N62, "")</f>
        <v/>
      </c>
      <c r="CX62" s="15">
        <f>IF(9&lt;=$G62, CW62-CV62, "")</f>
        <v/>
      </c>
      <c r="CY62" s="15">
        <f>IF(9&lt;=$G62, CU62-CX62, "")</f>
        <v/>
      </c>
      <c r="CZ62" s="15">
        <f>IF(9&lt;=$G62, ROUND(CR62*$Q62, 2), "")</f>
        <v/>
      </c>
      <c r="DA62" s="15">
        <f>IF(9&lt;=$G62, CR62+CZ62, "")</f>
        <v/>
      </c>
      <c r="DB62" s="15">
        <f>IF(9&lt;=$G62, CV62+CZ62, "")</f>
        <v/>
      </c>
      <c r="DC62" s="15">
        <f>IF(9&lt;=$G62, ($G62-9)*$N62, "")</f>
        <v/>
      </c>
      <c r="DD62" s="15">
        <f>IF(10&lt;=$G62, CY62, "")</f>
        <v/>
      </c>
      <c r="DE62" s="15">
        <f>IF(10&lt;=$G62, ROUND(DD62*$Q62, 2), "")</f>
        <v/>
      </c>
      <c r="DF62" s="15">
        <f>IF(10&lt;=$G62, $N62, "")</f>
        <v/>
      </c>
      <c r="DG62" s="15">
        <f>IF(10&lt;=$G62, DF62-DE62, "")</f>
        <v/>
      </c>
      <c r="DH62" s="15">
        <f>IF(10&lt;=$G62, DD62-DG62, "")</f>
        <v/>
      </c>
      <c r="DI62" s="15">
        <f>IF(10&lt;=$G62, ROUND(DA62*$Q62, 2), "")</f>
        <v/>
      </c>
      <c r="DJ62" s="15">
        <f>IF(10&lt;=$G62, DA62+DI62, "")</f>
        <v/>
      </c>
      <c r="DK62" s="15">
        <f>IF(10&lt;=$G62, DE62+DI62, "")</f>
        <v/>
      </c>
      <c r="DL62" s="15">
        <f>IF(10&lt;=$G62, ($G62-10)*$N62, "")</f>
        <v/>
      </c>
      <c r="DM62" s="15">
        <f>IF(11&lt;=$G62, DH62, "")</f>
        <v/>
      </c>
      <c r="DN62" s="15">
        <f>IF(11&lt;=$G62, ROUND(DM62*$Q62, 2), "")</f>
        <v/>
      </c>
      <c r="DO62" s="15">
        <f>IF(11&lt;=$G62, $N62, "")</f>
        <v/>
      </c>
      <c r="DP62" s="15">
        <f>IF(11&lt;=$G62, DO62-DN62, "")</f>
        <v/>
      </c>
      <c r="DQ62" s="15">
        <f>IF(11&lt;=$G62, DM62-DP62, "")</f>
        <v/>
      </c>
      <c r="DR62" s="15">
        <f>IF(11&lt;=$G62, ROUND(DJ62*$Q62, 2), "")</f>
        <v/>
      </c>
      <c r="DS62" s="15">
        <f>IF(11&lt;=$G62, DJ62+DR62, "")</f>
        <v/>
      </c>
      <c r="DT62" s="15">
        <f>IF(11&lt;=$G62, DN62+DR62, "")</f>
        <v/>
      </c>
      <c r="DU62" s="15">
        <f>IF(11&lt;=$G62, ($G62-11)*$N62, "")</f>
        <v/>
      </c>
      <c r="DV62" s="15">
        <f>IF(12&lt;=$G62, DQ62, "")</f>
        <v/>
      </c>
      <c r="DW62" s="15">
        <f>IF(12&lt;=$G62, ROUND(DV62*$Q62, 2), "")</f>
        <v/>
      </c>
      <c r="DX62" s="15">
        <f>IF(12&lt;=$G62, $N62, "")</f>
        <v/>
      </c>
      <c r="DY62" s="15">
        <f>IF(12&lt;=$G62, DX62-DW62, "")</f>
        <v/>
      </c>
      <c r="DZ62" s="15">
        <f>IF(12&lt;=$G62, DV62-DY62, "")</f>
        <v/>
      </c>
      <c r="EA62" s="15">
        <f>IF(12&lt;=$G62, ROUND(DS62*$Q62, 2), "")</f>
        <v/>
      </c>
      <c r="EB62" s="15">
        <f>IF(12&lt;=$G62, DS62+EA62, "")</f>
        <v/>
      </c>
      <c r="EC62" s="15">
        <f>IF(12&lt;=$G62, DW62+EA62, "")</f>
        <v/>
      </c>
      <c r="ED62" s="15">
        <f>IF(12&lt;=$G62, ($G62-12)*$N62, "")</f>
        <v/>
      </c>
      <c r="EE62" s="15">
        <f>IF(13&lt;=$G62, DZ62, "")</f>
        <v/>
      </c>
      <c r="EF62" s="15">
        <f>IF(13&lt;=$G62, ROUND(EE62*$Q62, 2), "")</f>
        <v/>
      </c>
      <c r="EG62" s="15">
        <f>IF(13&lt;=$G62, $N62, "")</f>
        <v/>
      </c>
      <c r="EH62" s="15">
        <f>IF(13&lt;=$G62, EG62-EF62, "")</f>
        <v/>
      </c>
      <c r="EI62" s="15">
        <f>IF(13&lt;=$G62, EE62-EH62, "")</f>
        <v/>
      </c>
      <c r="EJ62" s="15">
        <f>IF(13&lt;=$G62, ROUND(EB62*$Q62, 2), "")</f>
        <v/>
      </c>
      <c r="EK62" s="15">
        <f>IF(13&lt;=$G62, EB62+EJ62, "")</f>
        <v/>
      </c>
      <c r="EL62" s="15">
        <f>IF(13&lt;=$G62, EF62+EJ62, "")</f>
        <v/>
      </c>
      <c r="EM62" s="15">
        <f>IF(13&lt;=$G62, ($G62-13)*$N62, "")</f>
        <v/>
      </c>
      <c r="EN62" s="15">
        <f>IF(14&lt;=$G62, EI62, "")</f>
        <v/>
      </c>
      <c r="EO62" s="15">
        <f>IF(14&lt;=$G62, ROUND(EN62*$Q62, 2), "")</f>
        <v/>
      </c>
      <c r="EP62" s="15">
        <f>IF(14&lt;=$G62, $N62, "")</f>
        <v/>
      </c>
      <c r="EQ62" s="15">
        <f>IF(14&lt;=$G62, EP62-EO62, "")</f>
        <v/>
      </c>
      <c r="ER62" s="15">
        <f>IF(14&lt;=$G62, EN62-EQ62, "")</f>
        <v/>
      </c>
      <c r="ES62" s="15">
        <f>IF(14&lt;=$G62, ROUND(EK62*$Q62, 2), "")</f>
        <v/>
      </c>
      <c r="ET62" s="15">
        <f>IF(14&lt;=$G62, EK62+ES62, "")</f>
        <v/>
      </c>
      <c r="EU62" s="15">
        <f>IF(14&lt;=$G62, EO62+ES62, "")</f>
        <v/>
      </c>
      <c r="EV62" s="15">
        <f>IF(14&lt;=$G62, ($G62-14)*$N62, "")</f>
        <v/>
      </c>
      <c r="EW62" s="15">
        <f>IF(15&lt;=$G62, ER62, "")</f>
        <v/>
      </c>
      <c r="EX62" s="15">
        <f>IF(15&lt;=$G62, ROUND(EW62*$Q62, 2), "")</f>
        <v/>
      </c>
      <c r="EY62" s="15">
        <f>IF(15&lt;=$G62, $N62, "")</f>
        <v/>
      </c>
      <c r="EZ62" s="15">
        <f>IF(15&lt;=$G62, EY62-EX62, "")</f>
        <v/>
      </c>
      <c r="FA62" s="15">
        <f>IF(15&lt;=$G62, EW62-EZ62, "")</f>
        <v/>
      </c>
      <c r="FB62" s="15">
        <f>IF(15&lt;=$G62, ROUND(ET62*$Q62, 2), "")</f>
        <v/>
      </c>
      <c r="FC62" s="15">
        <f>IF(15&lt;=$G62, ET62+FB62, "")</f>
        <v/>
      </c>
      <c r="FD62" s="15">
        <f>IF(15&lt;=$G62, EX62+FB62, "")</f>
        <v/>
      </c>
      <c r="FE62" s="15">
        <f>IF(15&lt;=$G62, ($G62-15)*$N62, "")</f>
        <v/>
      </c>
      <c r="FF62" s="15">
        <f>IF(16&lt;=$G62, FA62, "")</f>
        <v/>
      </c>
      <c r="FG62" s="15">
        <f>IF(16&lt;=$G62, ROUND(FF62*$Q62, 2), "")</f>
        <v/>
      </c>
      <c r="FH62" s="15">
        <f>IF(16&lt;=$G62, $N62, "")</f>
        <v/>
      </c>
      <c r="FI62" s="15">
        <f>IF(16&lt;=$G62, FH62-FG62, "")</f>
        <v/>
      </c>
      <c r="FJ62" s="15">
        <f>IF(16&lt;=$G62, FF62-FI62, "")</f>
        <v/>
      </c>
      <c r="FK62" s="15">
        <f>IF(16&lt;=$G62, ROUND(FC62*$Q62, 2), "")</f>
        <v/>
      </c>
      <c r="FL62" s="15">
        <f>IF(16&lt;=$G62, FC62+FK62, "")</f>
        <v/>
      </c>
      <c r="FM62" s="15">
        <f>IF(16&lt;=$G62, FG62+FK62, "")</f>
        <v/>
      </c>
      <c r="FN62" s="15">
        <f>IF(16&lt;=$G62, ($G62-16)*$N62, "")</f>
        <v/>
      </c>
      <c r="FO62" s="15">
        <f>IF(17&lt;=$G62, FJ62, "")</f>
        <v/>
      </c>
      <c r="FP62" s="15">
        <f>IF(17&lt;=$G62, ROUND(FO62*$Q62, 2), "")</f>
        <v/>
      </c>
      <c r="FQ62" s="15">
        <f>IF(17&lt;=$G62, $N62, "")</f>
        <v/>
      </c>
      <c r="FR62" s="15">
        <f>IF(17&lt;=$G62, FQ62-FP62, "")</f>
        <v/>
      </c>
      <c r="FS62" s="15">
        <f>IF(17&lt;=$G62, FO62-FR62, "")</f>
        <v/>
      </c>
      <c r="FT62" s="15">
        <f>IF(17&lt;=$G62, ROUND(FL62*$Q62, 2), "")</f>
        <v/>
      </c>
      <c r="FU62" s="15">
        <f>IF(17&lt;=$G62, FL62+FT62, "")</f>
        <v/>
      </c>
      <c r="FV62" s="15">
        <f>IF(17&lt;=$G62, FP62+FT62, "")</f>
        <v/>
      </c>
      <c r="FW62" s="15">
        <f>IF(17&lt;=$G62, ($G62-17)*$N62, "")</f>
        <v/>
      </c>
      <c r="FX62" s="15">
        <f>IF(18&lt;=$G62, FS62, "")</f>
        <v/>
      </c>
      <c r="FY62" s="15">
        <f>IF(18&lt;=$G62, ROUND(FX62*$Q62, 2), "")</f>
        <v/>
      </c>
      <c r="FZ62" s="15">
        <f>IF(18&lt;=$G62, $N62, "")</f>
        <v/>
      </c>
      <c r="GA62" s="15">
        <f>IF(18&lt;=$G62, FZ62-FY62, "")</f>
        <v/>
      </c>
      <c r="GB62" s="15">
        <f>IF(18&lt;=$G62, FX62-GA62, "")</f>
        <v/>
      </c>
      <c r="GC62" s="15">
        <f>IF(18&lt;=$G62, ROUND(FU62*$Q62, 2), "")</f>
        <v/>
      </c>
      <c r="GD62" s="15">
        <f>IF(18&lt;=$G62, FU62+GC62, "")</f>
        <v/>
      </c>
      <c r="GE62" s="15">
        <f>IF(18&lt;=$G62, FY62+GC62, "")</f>
        <v/>
      </c>
      <c r="GF62" s="15">
        <f>IF(18&lt;=$G62, ($G62-18)*$N62, "")</f>
        <v/>
      </c>
      <c r="GG62" s="15">
        <f>IF(19&lt;=$G62, GB62, "")</f>
        <v/>
      </c>
      <c r="GH62" s="15">
        <f>IF(19&lt;=$G62, ROUND(GG62*$Q62, 2), "")</f>
        <v/>
      </c>
      <c r="GI62" s="15">
        <f>IF(19&lt;=$G62, $N62, "")</f>
        <v/>
      </c>
      <c r="GJ62" s="15">
        <f>IF(19&lt;=$G62, GI62-GH62, "")</f>
        <v/>
      </c>
      <c r="GK62" s="15">
        <f>IF(19&lt;=$G62, GG62-GJ62, "")</f>
        <v/>
      </c>
      <c r="GL62" s="15">
        <f>IF(19&lt;=$G62, ROUND(GD62*$Q62, 2), "")</f>
        <v/>
      </c>
      <c r="GM62" s="15">
        <f>IF(19&lt;=$G62, GD62+GL62, "")</f>
        <v/>
      </c>
      <c r="GN62" s="15">
        <f>IF(19&lt;=$G62, GH62+GL62, "")</f>
        <v/>
      </c>
      <c r="GO62" s="15">
        <f>IF(19&lt;=$G62, ($G62-19)*$N62, "")</f>
        <v/>
      </c>
      <c r="GP62" s="15">
        <f>IF(20&lt;=$G62, GK62, "")</f>
        <v/>
      </c>
      <c r="GQ62" s="15">
        <f>IF(20&lt;=$G62, ROUND(GP62*$Q62, 2), "")</f>
        <v/>
      </c>
      <c r="GR62" s="15">
        <f>IF(20&lt;=$G62, $N62, "")</f>
        <v/>
      </c>
      <c r="GS62" s="15">
        <f>IF(20&lt;=$G62, GR62-GQ62, "")</f>
        <v/>
      </c>
      <c r="GT62" s="15">
        <f>IF(20&lt;=$G62, GP62-GS62, "")</f>
        <v/>
      </c>
      <c r="GU62" s="15">
        <f>IF(20&lt;=$G62, ROUND(GM62*$Q62, 2), "")</f>
        <v/>
      </c>
      <c r="GV62" s="15">
        <f>IF(20&lt;=$G62, GM62+GU62, "")</f>
        <v/>
      </c>
      <c r="GW62" s="15">
        <f>IF(20&lt;=$G62, GQ62+GU62, "")</f>
        <v/>
      </c>
      <c r="GX62" s="15">
        <f>IF(20&lt;=$G62, ($G62-20)*$N62, "")</f>
        <v/>
      </c>
      <c r="GY62" s="15">
        <f>IF(21&lt;=$G62, GT62, "")</f>
        <v/>
      </c>
      <c r="GZ62" s="15">
        <f>IF(21&lt;=$G62, ROUND(GY62*$Q62, 2), "")</f>
        <v/>
      </c>
      <c r="HA62" s="15">
        <f>IF(21&lt;=$G62, $N62, "")</f>
        <v/>
      </c>
      <c r="HB62" s="15">
        <f>IF(21&lt;=$G62, HA62-GZ62, "")</f>
        <v/>
      </c>
      <c r="HC62" s="15">
        <f>IF(21&lt;=$G62, GY62-HB62, "")</f>
        <v/>
      </c>
      <c r="HD62" s="15">
        <f>IF(21&lt;=$G62, ROUND(GV62*$Q62, 2), "")</f>
        <v/>
      </c>
      <c r="HE62" s="15">
        <f>IF(21&lt;=$G62, GV62+HD62, "")</f>
        <v/>
      </c>
      <c r="HF62" s="15">
        <f>IF(21&lt;=$G62, GZ62+HD62, "")</f>
        <v/>
      </c>
      <c r="HG62" s="15">
        <f>IF(21&lt;=$G62, ($G62-21)*$N62, "")</f>
        <v/>
      </c>
      <c r="HH62" s="15">
        <f>IF(22&lt;=$G62, HC62, "")</f>
        <v/>
      </c>
      <c r="HI62" s="15">
        <f>IF(22&lt;=$G62, ROUND(HH62*$Q62, 2), "")</f>
        <v/>
      </c>
      <c r="HJ62" s="15">
        <f>IF(22&lt;=$G62, $N62, "")</f>
        <v/>
      </c>
      <c r="HK62" s="15">
        <f>IF(22&lt;=$G62, HJ62-HI62, "")</f>
        <v/>
      </c>
      <c r="HL62" s="15">
        <f>IF(22&lt;=$G62, HH62-HK62, "")</f>
        <v/>
      </c>
      <c r="HM62" s="15">
        <f>IF(22&lt;=$G62, ROUND(HE62*$Q62, 2), "")</f>
        <v/>
      </c>
      <c r="HN62" s="15">
        <f>IF(22&lt;=$G62, HE62+HM62, "")</f>
        <v/>
      </c>
      <c r="HO62" s="15">
        <f>IF(22&lt;=$G62, HI62+HM62, "")</f>
        <v/>
      </c>
      <c r="HP62" s="15">
        <f>IF(22&lt;=$G62, ($G62-22)*$N62, "")</f>
        <v/>
      </c>
      <c r="HQ62" s="15">
        <f>IF(23&lt;=$G62, HL62, "")</f>
        <v/>
      </c>
      <c r="HR62" s="15">
        <f>IF(23&lt;=$G62, ROUND(HQ62*$Q62, 2), "")</f>
        <v/>
      </c>
      <c r="HS62" s="15">
        <f>IF(23&lt;=$G62, $N62, "")</f>
        <v/>
      </c>
      <c r="HT62" s="15">
        <f>IF(23&lt;=$G62, HS62-HR62, "")</f>
        <v/>
      </c>
      <c r="HU62" s="15">
        <f>IF(23&lt;=$G62, HQ62-HT62, "")</f>
        <v/>
      </c>
      <c r="HV62" s="15">
        <f>IF(23&lt;=$G62, ROUND(HN62*$Q62, 2), "")</f>
        <v/>
      </c>
      <c r="HW62" s="15">
        <f>IF(23&lt;=$G62, HN62+HV62, "")</f>
        <v/>
      </c>
      <c r="HX62" s="15">
        <f>IF(23&lt;=$G62, HR62+HV62, "")</f>
        <v/>
      </c>
      <c r="HY62" s="15">
        <f>IF(23&lt;=$G62, ($G62-23)*$N62, "")</f>
        <v/>
      </c>
      <c r="HZ62" s="15">
        <f>IF(24&lt;=$G62, HU62, "")</f>
        <v/>
      </c>
      <c r="IA62" s="15">
        <f>IF(24&lt;=$G62, ROUND(HZ62*$Q62, 2), "")</f>
        <v/>
      </c>
      <c r="IB62" s="15">
        <f>IF(24&lt;=$G62, $N62, "")</f>
        <v/>
      </c>
      <c r="IC62" s="15">
        <f>IF(24&lt;=$G62, IB62-IA62, "")</f>
        <v/>
      </c>
      <c r="ID62" s="15">
        <f>IF(24&lt;=$G62, HZ62-IC62, "")</f>
        <v/>
      </c>
      <c r="IE62" s="15">
        <f>IF(24&lt;=$G62, ROUND(HW62*$Q62, 2), "")</f>
        <v/>
      </c>
      <c r="IF62" s="15">
        <f>IF(24&lt;=$G62, HW62+IE62, "")</f>
        <v/>
      </c>
      <c r="IG62" s="15">
        <f>IF(24&lt;=$G62, IA62+IE62, "")</f>
        <v/>
      </c>
      <c r="IH62" s="15">
        <f>IF(24&lt;=$G62, ($G62-24)*$N62, "")</f>
        <v/>
      </c>
      <c r="II62" s="15">
        <f>IF(25&lt;=$G62, ID62, "")</f>
        <v/>
      </c>
      <c r="IJ62" s="15">
        <f>IF(25&lt;=$G62, ROUND(II62*$Q62, 2), "")</f>
        <v/>
      </c>
      <c r="IK62" s="15">
        <f>IF(25&lt;=$G62, $N62, "")</f>
        <v/>
      </c>
      <c r="IL62" s="15">
        <f>IF(25&lt;=$G62, IK62-IJ62, "")</f>
        <v/>
      </c>
      <c r="IM62" s="15">
        <f>IF(25&lt;=$G62, II62-IL62, "")</f>
        <v/>
      </c>
      <c r="IN62" s="15">
        <f>IF(25&lt;=$G62, ROUND(IF62*$Q62, 2), "")</f>
        <v/>
      </c>
      <c r="IO62" s="15">
        <f>IF(25&lt;=$G62, IF62+IN62, "")</f>
        <v/>
      </c>
      <c r="IP62" s="15">
        <f>IF(25&lt;=$G62, IJ62+IN62, "")</f>
        <v/>
      </c>
      <c r="IQ62" s="15">
        <f>IF(25&lt;=$G62, ($G62-25)*$N62, "")</f>
        <v/>
      </c>
      <c r="IR62" s="15">
        <f>IF(26&lt;=$G62, IM62, "")</f>
        <v/>
      </c>
      <c r="IS62" s="15">
        <f>IF(26&lt;=$G62, ROUND(IR62*$Q62, 2), "")</f>
        <v/>
      </c>
      <c r="IT62" s="15">
        <f>IF(26&lt;=$G62, $N62, "")</f>
        <v/>
      </c>
      <c r="IU62" s="15">
        <f>IF(26&lt;=$G62, IT62-IS62, "")</f>
        <v/>
      </c>
      <c r="IV62" s="15">
        <f>IF(26&lt;=$G62, IR62-IU62, "")</f>
        <v/>
      </c>
      <c r="IW62" s="15">
        <f>IF(26&lt;=$G62, ROUND(IO62*$Q62, 2), "")</f>
        <v/>
      </c>
      <c r="IX62" s="15">
        <f>IF(26&lt;=$G62, IO62+IW62, "")</f>
        <v/>
      </c>
      <c r="IY62" s="15">
        <f>IF(26&lt;=$G62, IS62+IW62, "")</f>
        <v/>
      </c>
      <c r="IZ62" s="15">
        <f>IF(26&lt;=$G62, ($G62-26)*$N62, "")</f>
        <v/>
      </c>
      <c r="JA62" s="15">
        <f>IF(27&lt;=$G62, IV62, "")</f>
        <v/>
      </c>
      <c r="JB62" s="15">
        <f>IF(27&lt;=$G62, ROUND(JA62*$Q62, 2), "")</f>
        <v/>
      </c>
      <c r="JC62" s="15">
        <f>IF(27&lt;=$G62, $N62, "")</f>
        <v/>
      </c>
      <c r="JD62" s="15">
        <f>IF(27&lt;=$G62, JC62-JB62, "")</f>
        <v/>
      </c>
      <c r="JE62" s="15">
        <f>IF(27&lt;=$G62, JA62-JD62, "")</f>
        <v/>
      </c>
      <c r="JF62" s="15">
        <f>IF(27&lt;=$G62, ROUND(IX62*$Q62, 2), "")</f>
        <v/>
      </c>
      <c r="JG62" s="15">
        <f>IF(27&lt;=$G62, IX62+JF62, "")</f>
        <v/>
      </c>
      <c r="JH62" s="15">
        <f>IF(27&lt;=$G62, JB62+JF62, "")</f>
        <v/>
      </c>
      <c r="JI62" s="15">
        <f>IF(27&lt;=$G62, ($G62-27)*$N62, "")</f>
        <v/>
      </c>
      <c r="JJ62" s="15">
        <f>IF(28&lt;=$G62, JE62, "")</f>
        <v/>
      </c>
      <c r="JK62" s="15">
        <f>IF(28&lt;=$G62, ROUND(JJ62*$Q62, 2), "")</f>
        <v/>
      </c>
      <c r="JL62" s="15">
        <f>IF(28&lt;=$G62, $N62, "")</f>
        <v/>
      </c>
      <c r="JM62" s="15">
        <f>IF(28&lt;=$G62, JL62-JK62, "")</f>
        <v/>
      </c>
      <c r="JN62" s="15">
        <f>IF(28&lt;=$G62, JJ62-JM62, "")</f>
        <v/>
      </c>
      <c r="JO62" s="15">
        <f>IF(28&lt;=$G62, ROUND(JG62*$Q62, 2), "")</f>
        <v/>
      </c>
      <c r="JP62" s="15">
        <f>IF(28&lt;=$G62, JG62+JO62, "")</f>
        <v/>
      </c>
      <c r="JQ62" s="15">
        <f>IF(28&lt;=$G62, JK62+JO62, "")</f>
        <v/>
      </c>
      <c r="JR62" s="15">
        <f>IF(28&lt;=$G62, ($G62-28)*$N62, "")</f>
        <v/>
      </c>
      <c r="JS62" s="15">
        <f>IF(29&lt;=$G62, JN62, "")</f>
        <v/>
      </c>
      <c r="JT62" s="15">
        <f>IF(29&lt;=$G62, ROUND(JS62*$Q62, 2), "")</f>
        <v/>
      </c>
      <c r="JU62" s="15">
        <f>IF(29&lt;=$G62, $N62, "")</f>
        <v/>
      </c>
      <c r="JV62" s="15">
        <f>IF(29&lt;=$G62, JU62-JT62, "")</f>
        <v/>
      </c>
      <c r="JW62" s="15">
        <f>IF(29&lt;=$G62, JS62-JV62, "")</f>
        <v/>
      </c>
      <c r="JX62" s="15">
        <f>IF(29&lt;=$G62, ROUND(JP62*$Q62, 2), "")</f>
        <v/>
      </c>
      <c r="JY62" s="15">
        <f>IF(29&lt;=$G62, JP62+JX62, "")</f>
        <v/>
      </c>
      <c r="JZ62" s="15">
        <f>IF(29&lt;=$G62, JT62+JX62, "")</f>
        <v/>
      </c>
      <c r="KA62" s="15">
        <f>IF(29&lt;=$G62, ($G62-29)*$N62, "")</f>
        <v/>
      </c>
      <c r="KB62" s="15">
        <f>IF(30&lt;=$G62, JW62, "")</f>
        <v/>
      </c>
      <c r="KC62" s="15">
        <f>IF(30&lt;=$G62, ROUND(KB62*$Q62, 2), "")</f>
        <v/>
      </c>
      <c r="KD62" s="15">
        <f>IF(30&lt;=$G62, $N62, "")</f>
        <v/>
      </c>
      <c r="KE62" s="15">
        <f>IF(30&lt;=$G62, KD62-KC62, "")</f>
        <v/>
      </c>
      <c r="KF62" s="15">
        <f>IF(30&lt;=$G62, KB62-KE62, "")</f>
        <v/>
      </c>
      <c r="KG62" s="15">
        <f>IF(30&lt;=$G62, ROUND(JY62*$Q62, 2), "")</f>
        <v/>
      </c>
      <c r="KH62" s="15">
        <f>IF(30&lt;=$G62, JY62+KG62, "")</f>
        <v/>
      </c>
      <c r="KI62" s="15">
        <f>IF(30&lt;=$G62, KC62+KG62, "")</f>
        <v/>
      </c>
      <c r="KJ62" s="15">
        <f>IF(30&lt;=$G62, ($G62-30)*$N62, "")</f>
        <v/>
      </c>
      <c r="KK62" s="15">
        <f>IF(31&lt;=$G62, KF62, "")</f>
        <v/>
      </c>
      <c r="KL62" s="15">
        <f>IF(31&lt;=$G62, ROUND(KK62*$Q62, 2), "")</f>
        <v/>
      </c>
      <c r="KM62" s="15">
        <f>IF(31&lt;=$G62, $N62, "")</f>
        <v/>
      </c>
      <c r="KN62" s="15">
        <f>IF(31&lt;=$G62, KM62-KL62, "")</f>
        <v/>
      </c>
      <c r="KO62" s="15">
        <f>IF(31&lt;=$G62, KK62-KN62, "")</f>
        <v/>
      </c>
      <c r="KP62" s="15">
        <f>IF(31&lt;=$G62, ROUND(KH62*$Q62, 2), "")</f>
        <v/>
      </c>
      <c r="KQ62" s="15">
        <f>IF(31&lt;=$G62, KH62+KP62, "")</f>
        <v/>
      </c>
      <c r="KR62" s="15">
        <f>IF(31&lt;=$G62, KL62+KP62, "")</f>
        <v/>
      </c>
      <c r="KS62" s="15">
        <f>IF(31&lt;=$G62, ($G62-31)*$N62, "")</f>
        <v/>
      </c>
      <c r="KT62" s="15">
        <f>IF(32&lt;=$G62, KO62, "")</f>
        <v/>
      </c>
      <c r="KU62" s="15">
        <f>IF(32&lt;=$G62, ROUND(KT62*$Q62, 2), "")</f>
        <v/>
      </c>
      <c r="KV62" s="15">
        <f>IF(32&lt;=$G62, $N62, "")</f>
        <v/>
      </c>
      <c r="KW62" s="15">
        <f>IF(32&lt;=$G62, KV62-KU62, "")</f>
        <v/>
      </c>
      <c r="KX62" s="15">
        <f>IF(32&lt;=$G62, KT62-KW62, "")</f>
        <v/>
      </c>
      <c r="KY62" s="15">
        <f>IF(32&lt;=$G62, ROUND(KQ62*$Q62, 2), "")</f>
        <v/>
      </c>
      <c r="KZ62" s="15">
        <f>IF(32&lt;=$G62, KQ62+KY62, "")</f>
        <v/>
      </c>
      <c r="LA62" s="15">
        <f>IF(32&lt;=$G62, KU62+KY62, "")</f>
        <v/>
      </c>
      <c r="LB62" s="15">
        <f>IF(32&lt;=$G62, ($G62-32)*$N62, "")</f>
        <v/>
      </c>
      <c r="LC62" s="15">
        <f>IF(33&lt;=$G62, KX62, "")</f>
        <v/>
      </c>
      <c r="LD62" s="15">
        <f>IF(33&lt;=$G62, ROUND(LC62*$Q62, 2), "")</f>
        <v/>
      </c>
      <c r="LE62" s="15">
        <f>IF(33&lt;=$G62, $N62, "")</f>
        <v/>
      </c>
      <c r="LF62" s="15">
        <f>IF(33&lt;=$G62, LE62-LD62, "")</f>
        <v/>
      </c>
      <c r="LG62" s="15">
        <f>IF(33&lt;=$G62, LC62-LF62, "")</f>
        <v/>
      </c>
      <c r="LH62" s="15">
        <f>IF(33&lt;=$G62, ROUND(KZ62*$Q62, 2), "")</f>
        <v/>
      </c>
      <c r="LI62" s="15">
        <f>IF(33&lt;=$G62, KZ62+LH62, "")</f>
        <v/>
      </c>
      <c r="LJ62" s="15">
        <f>IF(33&lt;=$G62, LD62+LH62, "")</f>
        <v/>
      </c>
      <c r="LK62" s="15">
        <f>IF(33&lt;=$G62, ($G62-33)*$N62, "")</f>
        <v/>
      </c>
      <c r="LL62" s="15">
        <f>IF(34&lt;=$G62, LG62, "")</f>
        <v/>
      </c>
      <c r="LM62" s="15">
        <f>IF(34&lt;=$G62, ROUND(LL62*$Q62, 2), "")</f>
        <v/>
      </c>
      <c r="LN62" s="15">
        <f>IF(34&lt;=$G62, $N62, "")</f>
        <v/>
      </c>
      <c r="LO62" s="15">
        <f>IF(34&lt;=$G62, LN62-LM62, "")</f>
        <v/>
      </c>
      <c r="LP62" s="15">
        <f>IF(34&lt;=$G62, LL62-LO62, "")</f>
        <v/>
      </c>
      <c r="LQ62" s="15">
        <f>IF(34&lt;=$G62, ROUND(LI62*$Q62, 2), "")</f>
        <v/>
      </c>
      <c r="LR62" s="15">
        <f>IF(34&lt;=$G62, LI62+LQ62, "")</f>
        <v/>
      </c>
      <c r="LS62" s="15">
        <f>IF(34&lt;=$G62, LM62+LQ62, "")</f>
        <v/>
      </c>
      <c r="LT62" s="15">
        <f>IF(34&lt;=$G62, ($G62-34)*$N62, "")</f>
        <v/>
      </c>
      <c r="LU62" s="15">
        <f>IF(35&lt;=$G62, LP62, "")</f>
        <v/>
      </c>
      <c r="LV62" s="15">
        <f>IF(35&lt;=$G62, ROUND(LU62*$Q62, 2), "")</f>
        <v/>
      </c>
      <c r="LW62" s="15">
        <f>IF(35&lt;=$G62, $N62, "")</f>
        <v/>
      </c>
      <c r="LX62" s="15">
        <f>IF(35&lt;=$G62, LW62-LV62, "")</f>
        <v/>
      </c>
      <c r="LY62" s="15">
        <f>IF(35&lt;=$G62, LU62-LX62, "")</f>
        <v/>
      </c>
      <c r="LZ62" s="15">
        <f>IF(35&lt;=$G62, ROUND(LR62*$Q62, 2), "")</f>
        <v/>
      </c>
      <c r="MA62" s="15">
        <f>IF(35&lt;=$G62, LR62+LZ62, "")</f>
        <v/>
      </c>
      <c r="MB62" s="15">
        <f>IF(35&lt;=$G62, LV62+LZ62, "")</f>
        <v/>
      </c>
      <c r="MC62" s="15">
        <f>IF(35&lt;=$G62, ($G62-35)*$N62, "")</f>
        <v/>
      </c>
      <c r="MD62" s="15">
        <f>IF(36&lt;=$G62, LY62, "")</f>
        <v/>
      </c>
      <c r="ME62" s="15">
        <f>IF(36&lt;=$G62, ROUND(MD62*$Q62, 2), "")</f>
        <v/>
      </c>
      <c r="MF62" s="15">
        <f>IF(36&lt;=$G62, $N62, "")</f>
        <v/>
      </c>
      <c r="MG62" s="15">
        <f>IF(36&lt;=$G62, MF62-ME62, "")</f>
        <v/>
      </c>
      <c r="MH62" s="15">
        <f>IF(36&lt;=$G62, MD62-MG62, "")</f>
        <v/>
      </c>
      <c r="MI62" s="15">
        <f>IF(36&lt;=$G62, ROUND(MA62*$Q62, 2), "")</f>
        <v/>
      </c>
      <c r="MJ62" s="15">
        <f>IF(36&lt;=$G62, MA62+MI62, "")</f>
        <v/>
      </c>
      <c r="MK62" s="15">
        <f>IF(36&lt;=$G62, ME62+MI62, "")</f>
        <v/>
      </c>
      <c r="ML62" s="15">
        <f>IF(36&lt;=$G62, ($G62-36)*$N62, "")</f>
        <v/>
      </c>
      <c r="MM62" s="15">
        <f>IF(37&lt;=$G62, MH62, "")</f>
        <v/>
      </c>
      <c r="MN62" s="15">
        <f>IF(37&lt;=$G62, ROUND(MM62*$Q62, 2), "")</f>
        <v/>
      </c>
      <c r="MO62" s="15">
        <f>IF(37&lt;=$G62, $N62, "")</f>
        <v/>
      </c>
      <c r="MP62" s="15">
        <f>IF(37&lt;=$G62, MO62-MN62, "")</f>
        <v/>
      </c>
      <c r="MQ62" s="15">
        <f>IF(37&lt;=$G62, MM62-MP62, "")</f>
        <v/>
      </c>
      <c r="MR62" s="15">
        <f>IF(37&lt;=$G62, ROUND(MJ62*$Q62, 2), "")</f>
        <v/>
      </c>
      <c r="MS62" s="15">
        <f>IF(37&lt;=$G62, MJ62+MR62, "")</f>
        <v/>
      </c>
      <c r="MT62" s="15">
        <f>IF(37&lt;=$G62, MN62+MR62, "")</f>
        <v/>
      </c>
      <c r="MU62" s="15">
        <f>IF(37&lt;=$G62, ($G62-37)*$N62, "")</f>
        <v/>
      </c>
      <c r="MV62" s="15">
        <f>IF(38&lt;=$G62, MQ62, "")</f>
        <v/>
      </c>
      <c r="MW62" s="15">
        <f>IF(38&lt;=$G62, ROUND(MV62*$Q62, 2), "")</f>
        <v/>
      </c>
      <c r="MX62" s="15">
        <f>IF(38&lt;=$G62, $N62, "")</f>
        <v/>
      </c>
      <c r="MY62" s="15">
        <f>IF(38&lt;=$G62, MX62-MW62, "")</f>
        <v/>
      </c>
      <c r="MZ62" s="15">
        <f>IF(38&lt;=$G62, MV62-MY62, "")</f>
        <v/>
      </c>
      <c r="NA62" s="15">
        <f>IF(38&lt;=$G62, ROUND(MS62*$Q62, 2), "")</f>
        <v/>
      </c>
      <c r="NB62" s="15">
        <f>IF(38&lt;=$G62, MS62+NA62, "")</f>
        <v/>
      </c>
      <c r="NC62" s="15">
        <f>IF(38&lt;=$G62, MW62+NA62, "")</f>
        <v/>
      </c>
      <c r="ND62" s="15">
        <f>IF(38&lt;=$G62, ($G62-38)*$N62, "")</f>
        <v/>
      </c>
      <c r="NE62" s="15">
        <f>IF(39&lt;=$G62, MZ62, "")</f>
        <v/>
      </c>
      <c r="NF62" s="15">
        <f>IF(39&lt;=$G62, ROUND(NE62*$Q62, 2), "")</f>
        <v/>
      </c>
      <c r="NG62" s="15">
        <f>IF(39&lt;=$G62, $N62, "")</f>
        <v/>
      </c>
      <c r="NH62" s="15">
        <f>IF(39&lt;=$G62, NG62-NF62, "")</f>
        <v/>
      </c>
      <c r="NI62" s="15">
        <f>IF(39&lt;=$G62, NE62-NH62, "")</f>
        <v/>
      </c>
      <c r="NJ62" s="15">
        <f>IF(39&lt;=$G62, ROUND(NB62*$Q62, 2), "")</f>
        <v/>
      </c>
      <c r="NK62" s="15">
        <f>IF(39&lt;=$G62, NB62+NJ62, "")</f>
        <v/>
      </c>
      <c r="NL62" s="15">
        <f>IF(39&lt;=$G62, NF62+NJ62, "")</f>
        <v/>
      </c>
      <c r="NM62" s="15">
        <f>IF(39&lt;=$G62, ($G62-39)*$N62, "")</f>
        <v/>
      </c>
      <c r="NN62" s="15">
        <f>IF(40&lt;=$G62, NI62, "")</f>
        <v/>
      </c>
      <c r="NO62" s="15">
        <f>IF(40&lt;=$G62, ROUND(NN62*$Q62, 2), "")</f>
        <v/>
      </c>
      <c r="NP62" s="15">
        <f>IF(40&lt;=$G62, $N62, "")</f>
        <v/>
      </c>
      <c r="NQ62" s="15">
        <f>IF(40&lt;=$G62, NP62-NO62, "")</f>
        <v/>
      </c>
      <c r="NR62" s="15">
        <f>IF(40&lt;=$G62, NN62-NQ62, "")</f>
        <v/>
      </c>
      <c r="NS62" s="15">
        <f>IF(40&lt;=$G62, ROUND(NK62*$Q62, 2), "")</f>
        <v/>
      </c>
      <c r="NT62" s="15">
        <f>IF(40&lt;=$G62, NK62+NS62, "")</f>
        <v/>
      </c>
      <c r="NU62" s="15">
        <f>IF(40&lt;=$G62, NO62+NS62, "")</f>
        <v/>
      </c>
      <c r="NV62" s="15">
        <f>IF(40&lt;=$G62, ($G62-40)*$N62, "")</f>
        <v/>
      </c>
      <c r="NW62" s="15">
        <f>IF(41&lt;=$G62, NR62, "")</f>
        <v/>
      </c>
      <c r="NX62" s="15">
        <f>IF(41&lt;=$G62, ROUND(NW62*$Q62, 2), "")</f>
        <v/>
      </c>
      <c r="NY62" s="15">
        <f>IF(41&lt;=$G62, $N62, "")</f>
        <v/>
      </c>
      <c r="NZ62" s="15">
        <f>IF(41&lt;=$G62, NY62-NX62, "")</f>
        <v/>
      </c>
      <c r="OA62" s="15">
        <f>IF(41&lt;=$G62, NW62-NZ62, "")</f>
        <v/>
      </c>
      <c r="OB62" s="15">
        <f>IF(41&lt;=$G62, ROUND(NT62*$Q62, 2), "")</f>
        <v/>
      </c>
      <c r="OC62" s="15">
        <f>IF(41&lt;=$G62, NT62+OB62, "")</f>
        <v/>
      </c>
      <c r="OD62" s="15">
        <f>IF(41&lt;=$G62, NX62+OB62, "")</f>
        <v/>
      </c>
      <c r="OE62" s="15">
        <f>IF(41&lt;=$G62, ($G62-41)*$N62, "")</f>
        <v/>
      </c>
      <c r="OF62" s="15">
        <f>IF(42&lt;=$G62, OA62, "")</f>
        <v/>
      </c>
      <c r="OG62" s="15">
        <f>IF(42&lt;=$G62, ROUND(OF62*$Q62, 2), "")</f>
        <v/>
      </c>
      <c r="OH62" s="15">
        <f>IF(42&lt;=$G62, $N62, "")</f>
        <v/>
      </c>
      <c r="OI62" s="15">
        <f>IF(42&lt;=$G62, OH62-OG62, "")</f>
        <v/>
      </c>
      <c r="OJ62" s="15">
        <f>IF(42&lt;=$G62, OF62-OI62, "")</f>
        <v/>
      </c>
      <c r="OK62" s="15">
        <f>IF(42&lt;=$G62, ROUND(OC62*$Q62, 2), "")</f>
        <v/>
      </c>
      <c r="OL62" s="15">
        <f>IF(42&lt;=$G62, OC62+OK62, "")</f>
        <v/>
      </c>
      <c r="OM62" s="15">
        <f>IF(42&lt;=$G62, OG62+OK62, "")</f>
        <v/>
      </c>
      <c r="ON62" s="15">
        <f>IF(42&lt;=$G62, ($G62-42)*$N62, "")</f>
        <v/>
      </c>
      <c r="OO62" s="15">
        <f>IF(43&lt;=$G62, OJ62, "")</f>
        <v/>
      </c>
      <c r="OP62" s="15">
        <f>IF(43&lt;=$G62, ROUND(OO62*$Q62, 2), "")</f>
        <v/>
      </c>
      <c r="OQ62" s="15">
        <f>IF(43&lt;=$G62, $N62, "")</f>
        <v/>
      </c>
      <c r="OR62" s="15">
        <f>IF(43&lt;=$G62, OQ62-OP62, "")</f>
        <v/>
      </c>
      <c r="OS62" s="15">
        <f>IF(43&lt;=$G62, OO62-OR62, "")</f>
        <v/>
      </c>
      <c r="OT62" s="15">
        <f>IF(43&lt;=$G62, ROUND(OL62*$Q62, 2), "")</f>
        <v/>
      </c>
      <c r="OU62" s="15">
        <f>IF(43&lt;=$G62, OL62+OT62, "")</f>
        <v/>
      </c>
      <c r="OV62" s="15">
        <f>IF(43&lt;=$G62, OP62+OT62, "")</f>
        <v/>
      </c>
      <c r="OW62" s="15">
        <f>IF(43&lt;=$G62, ($G62-43)*$N62, "")</f>
        <v/>
      </c>
      <c r="OX62" s="15">
        <f>IF(44&lt;=$G62, OS62, "")</f>
        <v/>
      </c>
      <c r="OY62" s="15">
        <f>IF(44&lt;=$G62, ROUND(OX62*$Q62, 2), "")</f>
        <v/>
      </c>
      <c r="OZ62" s="15">
        <f>IF(44&lt;=$G62, $N62, "")</f>
        <v/>
      </c>
      <c r="PA62" s="15">
        <f>IF(44&lt;=$G62, OZ62-OY62, "")</f>
        <v/>
      </c>
      <c r="PB62" s="15">
        <f>IF(44&lt;=$G62, OX62-PA62, "")</f>
        <v/>
      </c>
      <c r="PC62" s="15">
        <f>IF(44&lt;=$G62, ROUND(OU62*$Q62, 2), "")</f>
        <v/>
      </c>
      <c r="PD62" s="15">
        <f>IF(44&lt;=$G62, OU62+PC62, "")</f>
        <v/>
      </c>
      <c r="PE62" s="15">
        <f>IF(44&lt;=$G62, OY62+PC62, "")</f>
        <v/>
      </c>
      <c r="PF62" s="15">
        <f>IF(44&lt;=$G62, ($G62-44)*$N62, "")</f>
        <v/>
      </c>
      <c r="PG62" s="15">
        <f>IF(45&lt;=$G62, PB62, "")</f>
        <v/>
      </c>
      <c r="PH62" s="15">
        <f>IF(45&lt;=$G62, ROUND(PG62*$Q62, 2), "")</f>
        <v/>
      </c>
      <c r="PI62" s="15">
        <f>IF(45&lt;=$G62, $N62, "")</f>
        <v/>
      </c>
      <c r="PJ62" s="15">
        <f>IF(45&lt;=$G62, PI62-PH62, "")</f>
        <v/>
      </c>
      <c r="PK62" s="15">
        <f>IF(45&lt;=$G62, PG62-PJ62, "")</f>
        <v/>
      </c>
      <c r="PL62" s="15">
        <f>IF(45&lt;=$G62, ROUND(PD62*$Q62, 2), "")</f>
        <v/>
      </c>
      <c r="PM62" s="15">
        <f>IF(45&lt;=$G62, PD62+PL62, "")</f>
        <v/>
      </c>
      <c r="PN62" s="15">
        <f>IF(45&lt;=$G62, PH62+PL62, "")</f>
        <v/>
      </c>
      <c r="PO62" s="15">
        <f>IF(45&lt;=$G62, ($G62-45)*$N62, "")</f>
        <v/>
      </c>
      <c r="PP62" s="15">
        <f>IF(46&lt;=$G62, PK62, "")</f>
        <v/>
      </c>
      <c r="PQ62" s="15">
        <f>IF(46&lt;=$G62, ROUND(PP62*$Q62, 2), "")</f>
        <v/>
      </c>
      <c r="PR62" s="15">
        <f>IF(46&lt;=$G62, $N62, "")</f>
        <v/>
      </c>
      <c r="PS62" s="15">
        <f>IF(46&lt;=$G62, PR62-PQ62, "")</f>
        <v/>
      </c>
      <c r="PT62" s="15">
        <f>IF(46&lt;=$G62, PP62-PS62, "")</f>
        <v/>
      </c>
      <c r="PU62" s="15">
        <f>IF(46&lt;=$G62, ROUND(PM62*$Q62, 2), "")</f>
        <v/>
      </c>
      <c r="PV62" s="15">
        <f>IF(46&lt;=$G62, PM62+PU62, "")</f>
        <v/>
      </c>
      <c r="PW62" s="15">
        <f>IF(46&lt;=$G62, PQ62+PU62, "")</f>
        <v/>
      </c>
      <c r="PX62" s="15">
        <f>IF(46&lt;=$G62, ($G62-46)*$N62, "")</f>
        <v/>
      </c>
      <c r="PY62" s="15">
        <f>IF(47&lt;=$G62, PT62, "")</f>
        <v/>
      </c>
      <c r="PZ62" s="15">
        <f>IF(47&lt;=$G62, ROUND(PY62*$Q62, 2), "")</f>
        <v/>
      </c>
      <c r="QA62" s="15">
        <f>IF(47&lt;=$G62, $N62, "")</f>
        <v/>
      </c>
      <c r="QB62" s="15">
        <f>IF(47&lt;=$G62, QA62-PZ62, "")</f>
        <v/>
      </c>
      <c r="QC62" s="15">
        <f>IF(47&lt;=$G62, PY62-QB62, "")</f>
        <v/>
      </c>
      <c r="QD62" s="15">
        <f>IF(47&lt;=$G62, ROUND(PV62*$Q62, 2), "")</f>
        <v/>
      </c>
      <c r="QE62" s="15">
        <f>IF(47&lt;=$G62, PV62+QD62, "")</f>
        <v/>
      </c>
      <c r="QF62" s="15">
        <f>IF(47&lt;=$G62, PZ62+QD62, "")</f>
        <v/>
      </c>
      <c r="QG62" s="15">
        <f>IF(47&lt;=$G62, ($G62-47)*$N62, "")</f>
        <v/>
      </c>
      <c r="QH62" s="15">
        <f>IF(48&lt;=$G62, QC62, "")</f>
        <v/>
      </c>
      <c r="QI62" s="15">
        <f>IF(48&lt;=$G62, ROUND(QH62*$Q62, 2), "")</f>
        <v/>
      </c>
      <c r="QJ62" s="15">
        <f>IF(48&lt;=$G62, $N62, "")</f>
        <v/>
      </c>
      <c r="QK62" s="15">
        <f>IF(48&lt;=$G62, QJ62-QI62, "")</f>
        <v/>
      </c>
      <c r="QL62" s="15">
        <f>IF(48&lt;=$G62, QH62-QK62, "")</f>
        <v/>
      </c>
      <c r="QM62" s="15">
        <f>IF(48&lt;=$G62, ROUND(QE62*$Q62, 2), "")</f>
        <v/>
      </c>
      <c r="QN62" s="15">
        <f>IF(48&lt;=$G62, QE62+QM62, "")</f>
        <v/>
      </c>
      <c r="QO62" s="15">
        <f>IF(48&lt;=$G62, QI62+QM62, "")</f>
        <v/>
      </c>
      <c r="QP62" s="15">
        <f>IF(48&lt;=$G62, ($G62-48)*$N62, "")</f>
        <v/>
      </c>
    </row>
    <row r="63">
      <c r="A63" s="6" t="inlineStr">
        <is>
          <t>0605-0002</t>
        </is>
      </c>
      <c r="B63" s="7" t="inlineStr">
        <is>
          <t>Nato Arquitectos Sa de Cv</t>
        </is>
      </c>
      <c r="C63" s="7" t="inlineStr">
        <is>
          <t>Hilux Diesel</t>
        </is>
      </c>
      <c r="D63" s="6" t="inlineStr">
        <is>
          <t>ACTIVO</t>
        </is>
      </c>
      <c r="E63" s="6" t="inlineStr">
        <is>
          <t>2025-03-28</t>
        </is>
      </c>
      <c r="F63" s="6" t="inlineStr">
        <is>
          <t>2027-03-28</t>
        </is>
      </c>
      <c r="G63" s="8" t="n">
        <v>24</v>
      </c>
      <c r="H63" s="9" t="n">
        <v>427068.97</v>
      </c>
      <c r="I63" s="10" t="n">
        <v>0.1</v>
      </c>
      <c r="J63" s="9">
        <f>ROUND(H63*I63, 2)</f>
        <v/>
      </c>
      <c r="K63" s="9">
        <f>ROUND(H63-J63, 2)</f>
        <v/>
      </c>
      <c r="L63" s="10" t="n">
        <v>0.027</v>
      </c>
      <c r="M63" s="9">
        <f>ROUND(H63*L63, 2)</f>
        <v/>
      </c>
      <c r="N63" s="9" t="n">
        <v>21570.02</v>
      </c>
      <c r="O63" s="10" t="n">
        <v>0.1</v>
      </c>
      <c r="P63" s="9">
        <f>ROUND(H63*O63, 2)</f>
        <v/>
      </c>
      <c r="Q63" s="11" t="n">
        <v>0.03044163</v>
      </c>
      <c r="R63" s="11">
        <f>RATE(G63, -N63, K63, -P63)</f>
        <v/>
      </c>
      <c r="S63" s="11">
        <f>ROUND(Q63*12, 8)</f>
        <v/>
      </c>
      <c r="T63" s="11">
        <f>ROUND(((1+Q63)^12)-1, 8)</f>
        <v/>
      </c>
      <c r="U63" s="9">
        <f>ROUND(PV(Q63, G63, 0, -P63), 2)</f>
        <v/>
      </c>
      <c r="V63" s="9">
        <f>SUMIF($AA$4:$QP$4, "Interes_Leasing", AA63:QP63)</f>
        <v/>
      </c>
      <c r="W63" s="9">
        <f>SUMIF($AA$4:$QP$4, "Interes_Residual", AA63:QP63)</f>
        <v/>
      </c>
      <c r="X63" s="9">
        <f>ROUND(V63+W63, 2)</f>
        <v/>
      </c>
      <c r="Y63" s="9">
        <f>ROUND((N63*G63+P63+M63)-K63, 2)</f>
        <v/>
      </c>
      <c r="Z63" s="10">
        <f>ROUND(Y63/K63, 4)</f>
        <v/>
      </c>
      <c r="AA63" s="9">
        <f>IF(1&lt;=$G63, $K63, "")</f>
        <v/>
      </c>
      <c r="AB63" s="9">
        <f>IF(1&lt;=$G63, ROUND(AA63*$Q63, 2), "")</f>
        <v/>
      </c>
      <c r="AC63" s="9">
        <f>IF(1&lt;=$G63, $N63, "")</f>
        <v/>
      </c>
      <c r="AD63" s="9">
        <f>IF(1&lt;=$G63, AC63-AB63, "")</f>
        <v/>
      </c>
      <c r="AE63" s="9">
        <f>IF(1&lt;=$G63, AA63-AD63, "")</f>
        <v/>
      </c>
      <c r="AF63" s="9">
        <f>IF(1&lt;=$G63, ROUND($U63*$Q63, 2), "")</f>
        <v/>
      </c>
      <c r="AG63" s="9">
        <f>IF(1&lt;=$G63, $U63+AF63, "")</f>
        <v/>
      </c>
      <c r="AH63" s="9">
        <f>IF(1&lt;=$G63, AB63+AF63, "")</f>
        <v/>
      </c>
      <c r="AI63" s="9">
        <f>IF(1&lt;=$G63, ($G63-1)*$N63, "")</f>
        <v/>
      </c>
      <c r="AJ63" s="9">
        <f>IF(2&lt;=$G63, AE63, "")</f>
        <v/>
      </c>
      <c r="AK63" s="9">
        <f>IF(2&lt;=$G63, ROUND(AJ63*$Q63, 2), "")</f>
        <v/>
      </c>
      <c r="AL63" s="9">
        <f>IF(2&lt;=$G63, $N63, "")</f>
        <v/>
      </c>
      <c r="AM63" s="9">
        <f>IF(2&lt;=$G63, AL63-AK63, "")</f>
        <v/>
      </c>
      <c r="AN63" s="9">
        <f>IF(2&lt;=$G63, AJ63-AM63, "")</f>
        <v/>
      </c>
      <c r="AO63" s="9">
        <f>IF(2&lt;=$G63, ROUND(AG63*$Q63, 2), "")</f>
        <v/>
      </c>
      <c r="AP63" s="9">
        <f>IF(2&lt;=$G63, AG63+AO63, "")</f>
        <v/>
      </c>
      <c r="AQ63" s="9">
        <f>IF(2&lt;=$G63, AK63+AO63, "")</f>
        <v/>
      </c>
      <c r="AR63" s="9">
        <f>IF(2&lt;=$G63, ($G63-2)*$N63, "")</f>
        <v/>
      </c>
      <c r="AS63" s="9">
        <f>IF(3&lt;=$G63, AN63, "")</f>
        <v/>
      </c>
      <c r="AT63" s="9">
        <f>IF(3&lt;=$G63, ROUND(AS63*$Q63, 2), "")</f>
        <v/>
      </c>
      <c r="AU63" s="9">
        <f>IF(3&lt;=$G63, $N63, "")</f>
        <v/>
      </c>
      <c r="AV63" s="9">
        <f>IF(3&lt;=$G63, AU63-AT63, "")</f>
        <v/>
      </c>
      <c r="AW63" s="9">
        <f>IF(3&lt;=$G63, AS63-AV63, "")</f>
        <v/>
      </c>
      <c r="AX63" s="9">
        <f>IF(3&lt;=$G63, ROUND(AP63*$Q63, 2), "")</f>
        <v/>
      </c>
      <c r="AY63" s="9">
        <f>IF(3&lt;=$G63, AP63+AX63, "")</f>
        <v/>
      </c>
      <c r="AZ63" s="9">
        <f>IF(3&lt;=$G63, AT63+AX63, "")</f>
        <v/>
      </c>
      <c r="BA63" s="9">
        <f>IF(3&lt;=$G63, ($G63-3)*$N63, "")</f>
        <v/>
      </c>
      <c r="BB63" s="9">
        <f>IF(4&lt;=$G63, AW63, "")</f>
        <v/>
      </c>
      <c r="BC63" s="9">
        <f>IF(4&lt;=$G63, ROUND(BB63*$Q63, 2), "")</f>
        <v/>
      </c>
      <c r="BD63" s="9">
        <f>IF(4&lt;=$G63, $N63, "")</f>
        <v/>
      </c>
      <c r="BE63" s="9">
        <f>IF(4&lt;=$G63, BD63-BC63, "")</f>
        <v/>
      </c>
      <c r="BF63" s="9">
        <f>IF(4&lt;=$G63, BB63-BE63, "")</f>
        <v/>
      </c>
      <c r="BG63" s="9">
        <f>IF(4&lt;=$G63, ROUND(AY63*$Q63, 2), "")</f>
        <v/>
      </c>
      <c r="BH63" s="9">
        <f>IF(4&lt;=$G63, AY63+BG63, "")</f>
        <v/>
      </c>
      <c r="BI63" s="9">
        <f>IF(4&lt;=$G63, BC63+BG63, "")</f>
        <v/>
      </c>
      <c r="BJ63" s="9">
        <f>IF(4&lt;=$G63, ($G63-4)*$N63, "")</f>
        <v/>
      </c>
      <c r="BK63" s="9">
        <f>IF(5&lt;=$G63, BF63, "")</f>
        <v/>
      </c>
      <c r="BL63" s="9">
        <f>IF(5&lt;=$G63, ROUND(BK63*$Q63, 2), "")</f>
        <v/>
      </c>
      <c r="BM63" s="9">
        <f>IF(5&lt;=$G63, $N63, "")</f>
        <v/>
      </c>
      <c r="BN63" s="9">
        <f>IF(5&lt;=$G63, BM63-BL63, "")</f>
        <v/>
      </c>
      <c r="BO63" s="9">
        <f>IF(5&lt;=$G63, BK63-BN63, "")</f>
        <v/>
      </c>
      <c r="BP63" s="9">
        <f>IF(5&lt;=$G63, ROUND(BH63*$Q63, 2), "")</f>
        <v/>
      </c>
      <c r="BQ63" s="9">
        <f>IF(5&lt;=$G63, BH63+BP63, "")</f>
        <v/>
      </c>
      <c r="BR63" s="9">
        <f>IF(5&lt;=$G63, BL63+BP63, "")</f>
        <v/>
      </c>
      <c r="BS63" s="9">
        <f>IF(5&lt;=$G63, ($G63-5)*$N63, "")</f>
        <v/>
      </c>
      <c r="BT63" s="9">
        <f>IF(6&lt;=$G63, BO63, "")</f>
        <v/>
      </c>
      <c r="BU63" s="9">
        <f>IF(6&lt;=$G63, ROUND(BT63*$Q63, 2), "")</f>
        <v/>
      </c>
      <c r="BV63" s="9">
        <f>IF(6&lt;=$G63, $N63, "")</f>
        <v/>
      </c>
      <c r="BW63" s="9">
        <f>IF(6&lt;=$G63, BV63-BU63, "")</f>
        <v/>
      </c>
      <c r="BX63" s="9">
        <f>IF(6&lt;=$G63, BT63-BW63, "")</f>
        <v/>
      </c>
      <c r="BY63" s="9">
        <f>IF(6&lt;=$G63, ROUND(BQ63*$Q63, 2), "")</f>
        <v/>
      </c>
      <c r="BZ63" s="9">
        <f>IF(6&lt;=$G63, BQ63+BY63, "")</f>
        <v/>
      </c>
      <c r="CA63" s="9">
        <f>IF(6&lt;=$G63, BU63+BY63, "")</f>
        <v/>
      </c>
      <c r="CB63" s="9">
        <f>IF(6&lt;=$G63, ($G63-6)*$N63, "")</f>
        <v/>
      </c>
      <c r="CC63" s="9">
        <f>IF(7&lt;=$G63, BX63, "")</f>
        <v/>
      </c>
      <c r="CD63" s="9">
        <f>IF(7&lt;=$G63, ROUND(CC63*$Q63, 2), "")</f>
        <v/>
      </c>
      <c r="CE63" s="9">
        <f>IF(7&lt;=$G63, $N63, "")</f>
        <v/>
      </c>
      <c r="CF63" s="9">
        <f>IF(7&lt;=$G63, CE63-CD63, "")</f>
        <v/>
      </c>
      <c r="CG63" s="9">
        <f>IF(7&lt;=$G63, CC63-CF63, "")</f>
        <v/>
      </c>
      <c r="CH63" s="9">
        <f>IF(7&lt;=$G63, ROUND(BZ63*$Q63, 2), "")</f>
        <v/>
      </c>
      <c r="CI63" s="9">
        <f>IF(7&lt;=$G63, BZ63+CH63, "")</f>
        <v/>
      </c>
      <c r="CJ63" s="9">
        <f>IF(7&lt;=$G63, CD63+CH63, "")</f>
        <v/>
      </c>
      <c r="CK63" s="9">
        <f>IF(7&lt;=$G63, ($G63-7)*$N63, "")</f>
        <v/>
      </c>
      <c r="CL63" s="9">
        <f>IF(8&lt;=$G63, CG63, "")</f>
        <v/>
      </c>
      <c r="CM63" s="9">
        <f>IF(8&lt;=$G63, ROUND(CL63*$Q63, 2), "")</f>
        <v/>
      </c>
      <c r="CN63" s="9">
        <f>IF(8&lt;=$G63, $N63, "")</f>
        <v/>
      </c>
      <c r="CO63" s="9">
        <f>IF(8&lt;=$G63, CN63-CM63, "")</f>
        <v/>
      </c>
      <c r="CP63" s="9">
        <f>IF(8&lt;=$G63, CL63-CO63, "")</f>
        <v/>
      </c>
      <c r="CQ63" s="9">
        <f>IF(8&lt;=$G63, ROUND(CI63*$Q63, 2), "")</f>
        <v/>
      </c>
      <c r="CR63" s="9">
        <f>IF(8&lt;=$G63, CI63+CQ63, "")</f>
        <v/>
      </c>
      <c r="CS63" s="9">
        <f>IF(8&lt;=$G63, CM63+CQ63, "")</f>
        <v/>
      </c>
      <c r="CT63" s="9">
        <f>IF(8&lt;=$G63, ($G63-8)*$N63, "")</f>
        <v/>
      </c>
      <c r="CU63" s="9">
        <f>IF(9&lt;=$G63, CP63, "")</f>
        <v/>
      </c>
      <c r="CV63" s="9">
        <f>IF(9&lt;=$G63, ROUND(CU63*$Q63, 2), "")</f>
        <v/>
      </c>
      <c r="CW63" s="9">
        <f>IF(9&lt;=$G63, $N63, "")</f>
        <v/>
      </c>
      <c r="CX63" s="9">
        <f>IF(9&lt;=$G63, CW63-CV63, "")</f>
        <v/>
      </c>
      <c r="CY63" s="9">
        <f>IF(9&lt;=$G63, CU63-CX63, "")</f>
        <v/>
      </c>
      <c r="CZ63" s="9">
        <f>IF(9&lt;=$G63, ROUND(CR63*$Q63, 2), "")</f>
        <v/>
      </c>
      <c r="DA63" s="9">
        <f>IF(9&lt;=$G63, CR63+CZ63, "")</f>
        <v/>
      </c>
      <c r="DB63" s="9">
        <f>IF(9&lt;=$G63, CV63+CZ63, "")</f>
        <v/>
      </c>
      <c r="DC63" s="9">
        <f>IF(9&lt;=$G63, ($G63-9)*$N63, "")</f>
        <v/>
      </c>
      <c r="DD63" s="9">
        <f>IF(10&lt;=$G63, CY63, "")</f>
        <v/>
      </c>
      <c r="DE63" s="9">
        <f>IF(10&lt;=$G63, ROUND(DD63*$Q63, 2), "")</f>
        <v/>
      </c>
      <c r="DF63" s="9">
        <f>IF(10&lt;=$G63, $N63, "")</f>
        <v/>
      </c>
      <c r="DG63" s="9">
        <f>IF(10&lt;=$G63, DF63-DE63, "")</f>
        <v/>
      </c>
      <c r="DH63" s="9">
        <f>IF(10&lt;=$G63, DD63-DG63, "")</f>
        <v/>
      </c>
      <c r="DI63" s="9">
        <f>IF(10&lt;=$G63, ROUND(DA63*$Q63, 2), "")</f>
        <v/>
      </c>
      <c r="DJ63" s="9">
        <f>IF(10&lt;=$G63, DA63+DI63, "")</f>
        <v/>
      </c>
      <c r="DK63" s="9">
        <f>IF(10&lt;=$G63, DE63+DI63, "")</f>
        <v/>
      </c>
      <c r="DL63" s="9">
        <f>IF(10&lt;=$G63, ($G63-10)*$N63, "")</f>
        <v/>
      </c>
      <c r="DM63" s="9">
        <f>IF(11&lt;=$G63, DH63, "")</f>
        <v/>
      </c>
      <c r="DN63" s="9">
        <f>IF(11&lt;=$G63, ROUND(DM63*$Q63, 2), "")</f>
        <v/>
      </c>
      <c r="DO63" s="9">
        <f>IF(11&lt;=$G63, $N63, "")</f>
        <v/>
      </c>
      <c r="DP63" s="9">
        <f>IF(11&lt;=$G63, DO63-DN63, "")</f>
        <v/>
      </c>
      <c r="DQ63" s="9">
        <f>IF(11&lt;=$G63, DM63-DP63, "")</f>
        <v/>
      </c>
      <c r="DR63" s="9">
        <f>IF(11&lt;=$G63, ROUND(DJ63*$Q63, 2), "")</f>
        <v/>
      </c>
      <c r="DS63" s="9">
        <f>IF(11&lt;=$G63, DJ63+DR63, "")</f>
        <v/>
      </c>
      <c r="DT63" s="9">
        <f>IF(11&lt;=$G63, DN63+DR63, "")</f>
        <v/>
      </c>
      <c r="DU63" s="9">
        <f>IF(11&lt;=$G63, ($G63-11)*$N63, "")</f>
        <v/>
      </c>
      <c r="DV63" s="9">
        <f>IF(12&lt;=$G63, DQ63, "")</f>
        <v/>
      </c>
      <c r="DW63" s="9">
        <f>IF(12&lt;=$G63, ROUND(DV63*$Q63, 2), "")</f>
        <v/>
      </c>
      <c r="DX63" s="9">
        <f>IF(12&lt;=$G63, $N63, "")</f>
        <v/>
      </c>
      <c r="DY63" s="9">
        <f>IF(12&lt;=$G63, DX63-DW63, "")</f>
        <v/>
      </c>
      <c r="DZ63" s="9">
        <f>IF(12&lt;=$G63, DV63-DY63, "")</f>
        <v/>
      </c>
      <c r="EA63" s="9">
        <f>IF(12&lt;=$G63, ROUND(DS63*$Q63, 2), "")</f>
        <v/>
      </c>
      <c r="EB63" s="9">
        <f>IF(12&lt;=$G63, DS63+EA63, "")</f>
        <v/>
      </c>
      <c r="EC63" s="9">
        <f>IF(12&lt;=$G63, DW63+EA63, "")</f>
        <v/>
      </c>
      <c r="ED63" s="9">
        <f>IF(12&lt;=$G63, ($G63-12)*$N63, "")</f>
        <v/>
      </c>
      <c r="EE63" s="9">
        <f>IF(13&lt;=$G63, DZ63, "")</f>
        <v/>
      </c>
      <c r="EF63" s="9">
        <f>IF(13&lt;=$G63, ROUND(EE63*$Q63, 2), "")</f>
        <v/>
      </c>
      <c r="EG63" s="9">
        <f>IF(13&lt;=$G63, $N63, "")</f>
        <v/>
      </c>
      <c r="EH63" s="9">
        <f>IF(13&lt;=$G63, EG63-EF63, "")</f>
        <v/>
      </c>
      <c r="EI63" s="9">
        <f>IF(13&lt;=$G63, EE63-EH63, "")</f>
        <v/>
      </c>
      <c r="EJ63" s="9">
        <f>IF(13&lt;=$G63, ROUND(EB63*$Q63, 2), "")</f>
        <v/>
      </c>
      <c r="EK63" s="9">
        <f>IF(13&lt;=$G63, EB63+EJ63, "")</f>
        <v/>
      </c>
      <c r="EL63" s="9">
        <f>IF(13&lt;=$G63, EF63+EJ63, "")</f>
        <v/>
      </c>
      <c r="EM63" s="9">
        <f>IF(13&lt;=$G63, ($G63-13)*$N63, "")</f>
        <v/>
      </c>
      <c r="EN63" s="9">
        <f>IF(14&lt;=$G63, EI63, "")</f>
        <v/>
      </c>
      <c r="EO63" s="9">
        <f>IF(14&lt;=$G63, ROUND(EN63*$Q63, 2), "")</f>
        <v/>
      </c>
      <c r="EP63" s="9">
        <f>IF(14&lt;=$G63, $N63, "")</f>
        <v/>
      </c>
      <c r="EQ63" s="9">
        <f>IF(14&lt;=$G63, EP63-EO63, "")</f>
        <v/>
      </c>
      <c r="ER63" s="9">
        <f>IF(14&lt;=$G63, EN63-EQ63, "")</f>
        <v/>
      </c>
      <c r="ES63" s="9">
        <f>IF(14&lt;=$G63, ROUND(EK63*$Q63, 2), "")</f>
        <v/>
      </c>
      <c r="ET63" s="9">
        <f>IF(14&lt;=$G63, EK63+ES63, "")</f>
        <v/>
      </c>
      <c r="EU63" s="9">
        <f>IF(14&lt;=$G63, EO63+ES63, "")</f>
        <v/>
      </c>
      <c r="EV63" s="9">
        <f>IF(14&lt;=$G63, ($G63-14)*$N63, "")</f>
        <v/>
      </c>
      <c r="EW63" s="9">
        <f>IF(15&lt;=$G63, ER63, "")</f>
        <v/>
      </c>
      <c r="EX63" s="9">
        <f>IF(15&lt;=$G63, ROUND(EW63*$Q63, 2), "")</f>
        <v/>
      </c>
      <c r="EY63" s="9">
        <f>IF(15&lt;=$G63, $N63, "")</f>
        <v/>
      </c>
      <c r="EZ63" s="9">
        <f>IF(15&lt;=$G63, EY63-EX63, "")</f>
        <v/>
      </c>
      <c r="FA63" s="9">
        <f>IF(15&lt;=$G63, EW63-EZ63, "")</f>
        <v/>
      </c>
      <c r="FB63" s="9">
        <f>IF(15&lt;=$G63, ROUND(ET63*$Q63, 2), "")</f>
        <v/>
      </c>
      <c r="FC63" s="9">
        <f>IF(15&lt;=$G63, ET63+FB63, "")</f>
        <v/>
      </c>
      <c r="FD63" s="9">
        <f>IF(15&lt;=$G63, EX63+FB63, "")</f>
        <v/>
      </c>
      <c r="FE63" s="9">
        <f>IF(15&lt;=$G63, ($G63-15)*$N63, "")</f>
        <v/>
      </c>
      <c r="FF63" s="9">
        <f>IF(16&lt;=$G63, FA63, "")</f>
        <v/>
      </c>
      <c r="FG63" s="9">
        <f>IF(16&lt;=$G63, ROUND(FF63*$Q63, 2), "")</f>
        <v/>
      </c>
      <c r="FH63" s="9">
        <f>IF(16&lt;=$G63, $N63, "")</f>
        <v/>
      </c>
      <c r="FI63" s="9">
        <f>IF(16&lt;=$G63, FH63-FG63, "")</f>
        <v/>
      </c>
      <c r="FJ63" s="9">
        <f>IF(16&lt;=$G63, FF63-FI63, "")</f>
        <v/>
      </c>
      <c r="FK63" s="9">
        <f>IF(16&lt;=$G63, ROUND(FC63*$Q63, 2), "")</f>
        <v/>
      </c>
      <c r="FL63" s="9">
        <f>IF(16&lt;=$G63, FC63+FK63, "")</f>
        <v/>
      </c>
      <c r="FM63" s="9">
        <f>IF(16&lt;=$G63, FG63+FK63, "")</f>
        <v/>
      </c>
      <c r="FN63" s="9">
        <f>IF(16&lt;=$G63, ($G63-16)*$N63, "")</f>
        <v/>
      </c>
      <c r="FO63" s="9">
        <f>IF(17&lt;=$G63, FJ63, "")</f>
        <v/>
      </c>
      <c r="FP63" s="9">
        <f>IF(17&lt;=$G63, ROUND(FO63*$Q63, 2), "")</f>
        <v/>
      </c>
      <c r="FQ63" s="9">
        <f>IF(17&lt;=$G63, $N63, "")</f>
        <v/>
      </c>
      <c r="FR63" s="9">
        <f>IF(17&lt;=$G63, FQ63-FP63, "")</f>
        <v/>
      </c>
      <c r="FS63" s="9">
        <f>IF(17&lt;=$G63, FO63-FR63, "")</f>
        <v/>
      </c>
      <c r="FT63" s="9">
        <f>IF(17&lt;=$G63, ROUND(FL63*$Q63, 2), "")</f>
        <v/>
      </c>
      <c r="FU63" s="9">
        <f>IF(17&lt;=$G63, FL63+FT63, "")</f>
        <v/>
      </c>
      <c r="FV63" s="9">
        <f>IF(17&lt;=$G63, FP63+FT63, "")</f>
        <v/>
      </c>
      <c r="FW63" s="9">
        <f>IF(17&lt;=$G63, ($G63-17)*$N63, "")</f>
        <v/>
      </c>
      <c r="FX63" s="9">
        <f>IF(18&lt;=$G63, FS63, "")</f>
        <v/>
      </c>
      <c r="FY63" s="9">
        <f>IF(18&lt;=$G63, ROUND(FX63*$Q63, 2), "")</f>
        <v/>
      </c>
      <c r="FZ63" s="9">
        <f>IF(18&lt;=$G63, $N63, "")</f>
        <v/>
      </c>
      <c r="GA63" s="9">
        <f>IF(18&lt;=$G63, FZ63-FY63, "")</f>
        <v/>
      </c>
      <c r="GB63" s="9">
        <f>IF(18&lt;=$G63, FX63-GA63, "")</f>
        <v/>
      </c>
      <c r="GC63" s="9">
        <f>IF(18&lt;=$G63, ROUND(FU63*$Q63, 2), "")</f>
        <v/>
      </c>
      <c r="GD63" s="9">
        <f>IF(18&lt;=$G63, FU63+GC63, "")</f>
        <v/>
      </c>
      <c r="GE63" s="9">
        <f>IF(18&lt;=$G63, FY63+GC63, "")</f>
        <v/>
      </c>
      <c r="GF63" s="9">
        <f>IF(18&lt;=$G63, ($G63-18)*$N63, "")</f>
        <v/>
      </c>
      <c r="GG63" s="9">
        <f>IF(19&lt;=$G63, GB63, "")</f>
        <v/>
      </c>
      <c r="GH63" s="9">
        <f>IF(19&lt;=$G63, ROUND(GG63*$Q63, 2), "")</f>
        <v/>
      </c>
      <c r="GI63" s="9">
        <f>IF(19&lt;=$G63, $N63, "")</f>
        <v/>
      </c>
      <c r="GJ63" s="9">
        <f>IF(19&lt;=$G63, GI63-GH63, "")</f>
        <v/>
      </c>
      <c r="GK63" s="9">
        <f>IF(19&lt;=$G63, GG63-GJ63, "")</f>
        <v/>
      </c>
      <c r="GL63" s="9">
        <f>IF(19&lt;=$G63, ROUND(GD63*$Q63, 2), "")</f>
        <v/>
      </c>
      <c r="GM63" s="9">
        <f>IF(19&lt;=$G63, GD63+GL63, "")</f>
        <v/>
      </c>
      <c r="GN63" s="9">
        <f>IF(19&lt;=$G63, GH63+GL63, "")</f>
        <v/>
      </c>
      <c r="GO63" s="9">
        <f>IF(19&lt;=$G63, ($G63-19)*$N63, "")</f>
        <v/>
      </c>
      <c r="GP63" s="9">
        <f>IF(20&lt;=$G63, GK63, "")</f>
        <v/>
      </c>
      <c r="GQ63" s="9">
        <f>IF(20&lt;=$G63, ROUND(GP63*$Q63, 2), "")</f>
        <v/>
      </c>
      <c r="GR63" s="9">
        <f>IF(20&lt;=$G63, $N63, "")</f>
        <v/>
      </c>
      <c r="GS63" s="9">
        <f>IF(20&lt;=$G63, GR63-GQ63, "")</f>
        <v/>
      </c>
      <c r="GT63" s="9">
        <f>IF(20&lt;=$G63, GP63-GS63, "")</f>
        <v/>
      </c>
      <c r="GU63" s="9">
        <f>IF(20&lt;=$G63, ROUND(GM63*$Q63, 2), "")</f>
        <v/>
      </c>
      <c r="GV63" s="9">
        <f>IF(20&lt;=$G63, GM63+GU63, "")</f>
        <v/>
      </c>
      <c r="GW63" s="9">
        <f>IF(20&lt;=$G63, GQ63+GU63, "")</f>
        <v/>
      </c>
      <c r="GX63" s="9">
        <f>IF(20&lt;=$G63, ($G63-20)*$N63, "")</f>
        <v/>
      </c>
      <c r="GY63" s="9">
        <f>IF(21&lt;=$G63, GT63, "")</f>
        <v/>
      </c>
      <c r="GZ63" s="9">
        <f>IF(21&lt;=$G63, ROUND(GY63*$Q63, 2), "")</f>
        <v/>
      </c>
      <c r="HA63" s="9">
        <f>IF(21&lt;=$G63, $N63, "")</f>
        <v/>
      </c>
      <c r="HB63" s="9">
        <f>IF(21&lt;=$G63, HA63-GZ63, "")</f>
        <v/>
      </c>
      <c r="HC63" s="9">
        <f>IF(21&lt;=$G63, GY63-HB63, "")</f>
        <v/>
      </c>
      <c r="HD63" s="9">
        <f>IF(21&lt;=$G63, ROUND(GV63*$Q63, 2), "")</f>
        <v/>
      </c>
      <c r="HE63" s="9">
        <f>IF(21&lt;=$G63, GV63+HD63, "")</f>
        <v/>
      </c>
      <c r="HF63" s="9">
        <f>IF(21&lt;=$G63, GZ63+HD63, "")</f>
        <v/>
      </c>
      <c r="HG63" s="9">
        <f>IF(21&lt;=$G63, ($G63-21)*$N63, "")</f>
        <v/>
      </c>
      <c r="HH63" s="9">
        <f>IF(22&lt;=$G63, HC63, "")</f>
        <v/>
      </c>
      <c r="HI63" s="9">
        <f>IF(22&lt;=$G63, ROUND(HH63*$Q63, 2), "")</f>
        <v/>
      </c>
      <c r="HJ63" s="9">
        <f>IF(22&lt;=$G63, $N63, "")</f>
        <v/>
      </c>
      <c r="HK63" s="9">
        <f>IF(22&lt;=$G63, HJ63-HI63, "")</f>
        <v/>
      </c>
      <c r="HL63" s="9">
        <f>IF(22&lt;=$G63, HH63-HK63, "")</f>
        <v/>
      </c>
      <c r="HM63" s="9">
        <f>IF(22&lt;=$G63, ROUND(HE63*$Q63, 2), "")</f>
        <v/>
      </c>
      <c r="HN63" s="9">
        <f>IF(22&lt;=$G63, HE63+HM63, "")</f>
        <v/>
      </c>
      <c r="HO63" s="9">
        <f>IF(22&lt;=$G63, HI63+HM63, "")</f>
        <v/>
      </c>
      <c r="HP63" s="9">
        <f>IF(22&lt;=$G63, ($G63-22)*$N63, "")</f>
        <v/>
      </c>
      <c r="HQ63" s="9">
        <f>IF(23&lt;=$G63, HL63, "")</f>
        <v/>
      </c>
      <c r="HR63" s="9">
        <f>IF(23&lt;=$G63, ROUND(HQ63*$Q63, 2), "")</f>
        <v/>
      </c>
      <c r="HS63" s="9">
        <f>IF(23&lt;=$G63, $N63, "")</f>
        <v/>
      </c>
      <c r="HT63" s="9">
        <f>IF(23&lt;=$G63, HS63-HR63, "")</f>
        <v/>
      </c>
      <c r="HU63" s="9">
        <f>IF(23&lt;=$G63, HQ63-HT63, "")</f>
        <v/>
      </c>
      <c r="HV63" s="9">
        <f>IF(23&lt;=$G63, ROUND(HN63*$Q63, 2), "")</f>
        <v/>
      </c>
      <c r="HW63" s="9">
        <f>IF(23&lt;=$G63, HN63+HV63, "")</f>
        <v/>
      </c>
      <c r="HX63" s="9">
        <f>IF(23&lt;=$G63, HR63+HV63, "")</f>
        <v/>
      </c>
      <c r="HY63" s="9">
        <f>IF(23&lt;=$G63, ($G63-23)*$N63, "")</f>
        <v/>
      </c>
      <c r="HZ63" s="9">
        <f>IF(24&lt;=$G63, HU63, "")</f>
        <v/>
      </c>
      <c r="IA63" s="9">
        <f>IF(24&lt;=$G63, ROUND(HZ63*$Q63, 2), "")</f>
        <v/>
      </c>
      <c r="IB63" s="9">
        <f>IF(24&lt;=$G63, $N63, "")</f>
        <v/>
      </c>
      <c r="IC63" s="9">
        <f>IF(24&lt;=$G63, IB63-IA63, "")</f>
        <v/>
      </c>
      <c r="ID63" s="9">
        <f>IF(24&lt;=$G63, HZ63-IC63, "")</f>
        <v/>
      </c>
      <c r="IE63" s="9">
        <f>IF(24&lt;=$G63, ROUND(HW63*$Q63, 2), "")</f>
        <v/>
      </c>
      <c r="IF63" s="9">
        <f>IF(24&lt;=$G63, HW63+IE63, "")</f>
        <v/>
      </c>
      <c r="IG63" s="9">
        <f>IF(24&lt;=$G63, IA63+IE63, "")</f>
        <v/>
      </c>
      <c r="IH63" s="9">
        <f>IF(24&lt;=$G63, ($G63-24)*$N63, "")</f>
        <v/>
      </c>
      <c r="II63" s="9">
        <f>IF(25&lt;=$G63, ID63, "")</f>
        <v/>
      </c>
      <c r="IJ63" s="9">
        <f>IF(25&lt;=$G63, ROUND(II63*$Q63, 2), "")</f>
        <v/>
      </c>
      <c r="IK63" s="9">
        <f>IF(25&lt;=$G63, $N63, "")</f>
        <v/>
      </c>
      <c r="IL63" s="9">
        <f>IF(25&lt;=$G63, IK63-IJ63, "")</f>
        <v/>
      </c>
      <c r="IM63" s="9">
        <f>IF(25&lt;=$G63, II63-IL63, "")</f>
        <v/>
      </c>
      <c r="IN63" s="9">
        <f>IF(25&lt;=$G63, ROUND(IF63*$Q63, 2), "")</f>
        <v/>
      </c>
      <c r="IO63" s="9">
        <f>IF(25&lt;=$G63, IF63+IN63, "")</f>
        <v/>
      </c>
      <c r="IP63" s="9">
        <f>IF(25&lt;=$G63, IJ63+IN63, "")</f>
        <v/>
      </c>
      <c r="IQ63" s="9">
        <f>IF(25&lt;=$G63, ($G63-25)*$N63, "")</f>
        <v/>
      </c>
      <c r="IR63" s="9">
        <f>IF(26&lt;=$G63, IM63, "")</f>
        <v/>
      </c>
      <c r="IS63" s="9">
        <f>IF(26&lt;=$G63, ROUND(IR63*$Q63, 2), "")</f>
        <v/>
      </c>
      <c r="IT63" s="9">
        <f>IF(26&lt;=$G63, $N63, "")</f>
        <v/>
      </c>
      <c r="IU63" s="9">
        <f>IF(26&lt;=$G63, IT63-IS63, "")</f>
        <v/>
      </c>
      <c r="IV63" s="9">
        <f>IF(26&lt;=$G63, IR63-IU63, "")</f>
        <v/>
      </c>
      <c r="IW63" s="9">
        <f>IF(26&lt;=$G63, ROUND(IO63*$Q63, 2), "")</f>
        <v/>
      </c>
      <c r="IX63" s="9">
        <f>IF(26&lt;=$G63, IO63+IW63, "")</f>
        <v/>
      </c>
      <c r="IY63" s="9">
        <f>IF(26&lt;=$G63, IS63+IW63, "")</f>
        <v/>
      </c>
      <c r="IZ63" s="9">
        <f>IF(26&lt;=$G63, ($G63-26)*$N63, "")</f>
        <v/>
      </c>
      <c r="JA63" s="9">
        <f>IF(27&lt;=$G63, IV63, "")</f>
        <v/>
      </c>
      <c r="JB63" s="9">
        <f>IF(27&lt;=$G63, ROUND(JA63*$Q63, 2), "")</f>
        <v/>
      </c>
      <c r="JC63" s="9">
        <f>IF(27&lt;=$G63, $N63, "")</f>
        <v/>
      </c>
      <c r="JD63" s="9">
        <f>IF(27&lt;=$G63, JC63-JB63, "")</f>
        <v/>
      </c>
      <c r="JE63" s="9">
        <f>IF(27&lt;=$G63, JA63-JD63, "")</f>
        <v/>
      </c>
      <c r="JF63" s="9">
        <f>IF(27&lt;=$G63, ROUND(IX63*$Q63, 2), "")</f>
        <v/>
      </c>
      <c r="JG63" s="9">
        <f>IF(27&lt;=$G63, IX63+JF63, "")</f>
        <v/>
      </c>
      <c r="JH63" s="9">
        <f>IF(27&lt;=$G63, JB63+JF63, "")</f>
        <v/>
      </c>
      <c r="JI63" s="9">
        <f>IF(27&lt;=$G63, ($G63-27)*$N63, "")</f>
        <v/>
      </c>
      <c r="JJ63" s="9">
        <f>IF(28&lt;=$G63, JE63, "")</f>
        <v/>
      </c>
      <c r="JK63" s="9">
        <f>IF(28&lt;=$G63, ROUND(JJ63*$Q63, 2), "")</f>
        <v/>
      </c>
      <c r="JL63" s="9">
        <f>IF(28&lt;=$G63, $N63, "")</f>
        <v/>
      </c>
      <c r="JM63" s="9">
        <f>IF(28&lt;=$G63, JL63-JK63, "")</f>
        <v/>
      </c>
      <c r="JN63" s="9">
        <f>IF(28&lt;=$G63, JJ63-JM63, "")</f>
        <v/>
      </c>
      <c r="JO63" s="9">
        <f>IF(28&lt;=$G63, ROUND(JG63*$Q63, 2), "")</f>
        <v/>
      </c>
      <c r="JP63" s="9">
        <f>IF(28&lt;=$G63, JG63+JO63, "")</f>
        <v/>
      </c>
      <c r="JQ63" s="9">
        <f>IF(28&lt;=$G63, JK63+JO63, "")</f>
        <v/>
      </c>
      <c r="JR63" s="9">
        <f>IF(28&lt;=$G63, ($G63-28)*$N63, "")</f>
        <v/>
      </c>
      <c r="JS63" s="9">
        <f>IF(29&lt;=$G63, JN63, "")</f>
        <v/>
      </c>
      <c r="JT63" s="9">
        <f>IF(29&lt;=$G63, ROUND(JS63*$Q63, 2), "")</f>
        <v/>
      </c>
      <c r="JU63" s="9">
        <f>IF(29&lt;=$G63, $N63, "")</f>
        <v/>
      </c>
      <c r="JV63" s="9">
        <f>IF(29&lt;=$G63, JU63-JT63, "")</f>
        <v/>
      </c>
      <c r="JW63" s="9">
        <f>IF(29&lt;=$G63, JS63-JV63, "")</f>
        <v/>
      </c>
      <c r="JX63" s="9">
        <f>IF(29&lt;=$G63, ROUND(JP63*$Q63, 2), "")</f>
        <v/>
      </c>
      <c r="JY63" s="9">
        <f>IF(29&lt;=$G63, JP63+JX63, "")</f>
        <v/>
      </c>
      <c r="JZ63" s="9">
        <f>IF(29&lt;=$G63, JT63+JX63, "")</f>
        <v/>
      </c>
      <c r="KA63" s="9">
        <f>IF(29&lt;=$G63, ($G63-29)*$N63, "")</f>
        <v/>
      </c>
      <c r="KB63" s="9">
        <f>IF(30&lt;=$G63, JW63, "")</f>
        <v/>
      </c>
      <c r="KC63" s="9">
        <f>IF(30&lt;=$G63, ROUND(KB63*$Q63, 2), "")</f>
        <v/>
      </c>
      <c r="KD63" s="9">
        <f>IF(30&lt;=$G63, $N63, "")</f>
        <v/>
      </c>
      <c r="KE63" s="9">
        <f>IF(30&lt;=$G63, KD63-KC63, "")</f>
        <v/>
      </c>
      <c r="KF63" s="9">
        <f>IF(30&lt;=$G63, KB63-KE63, "")</f>
        <v/>
      </c>
      <c r="KG63" s="9">
        <f>IF(30&lt;=$G63, ROUND(JY63*$Q63, 2), "")</f>
        <v/>
      </c>
      <c r="KH63" s="9">
        <f>IF(30&lt;=$G63, JY63+KG63, "")</f>
        <v/>
      </c>
      <c r="KI63" s="9">
        <f>IF(30&lt;=$G63, KC63+KG63, "")</f>
        <v/>
      </c>
      <c r="KJ63" s="9">
        <f>IF(30&lt;=$G63, ($G63-30)*$N63, "")</f>
        <v/>
      </c>
      <c r="KK63" s="9">
        <f>IF(31&lt;=$G63, KF63, "")</f>
        <v/>
      </c>
      <c r="KL63" s="9">
        <f>IF(31&lt;=$G63, ROUND(KK63*$Q63, 2), "")</f>
        <v/>
      </c>
      <c r="KM63" s="9">
        <f>IF(31&lt;=$G63, $N63, "")</f>
        <v/>
      </c>
      <c r="KN63" s="9">
        <f>IF(31&lt;=$G63, KM63-KL63, "")</f>
        <v/>
      </c>
      <c r="KO63" s="9">
        <f>IF(31&lt;=$G63, KK63-KN63, "")</f>
        <v/>
      </c>
      <c r="KP63" s="9">
        <f>IF(31&lt;=$G63, ROUND(KH63*$Q63, 2), "")</f>
        <v/>
      </c>
      <c r="KQ63" s="9">
        <f>IF(31&lt;=$G63, KH63+KP63, "")</f>
        <v/>
      </c>
      <c r="KR63" s="9">
        <f>IF(31&lt;=$G63, KL63+KP63, "")</f>
        <v/>
      </c>
      <c r="KS63" s="9">
        <f>IF(31&lt;=$G63, ($G63-31)*$N63, "")</f>
        <v/>
      </c>
      <c r="KT63" s="9">
        <f>IF(32&lt;=$G63, KO63, "")</f>
        <v/>
      </c>
      <c r="KU63" s="9">
        <f>IF(32&lt;=$G63, ROUND(KT63*$Q63, 2), "")</f>
        <v/>
      </c>
      <c r="KV63" s="9">
        <f>IF(32&lt;=$G63, $N63, "")</f>
        <v/>
      </c>
      <c r="KW63" s="9">
        <f>IF(32&lt;=$G63, KV63-KU63, "")</f>
        <v/>
      </c>
      <c r="KX63" s="9">
        <f>IF(32&lt;=$G63, KT63-KW63, "")</f>
        <v/>
      </c>
      <c r="KY63" s="9">
        <f>IF(32&lt;=$G63, ROUND(KQ63*$Q63, 2), "")</f>
        <v/>
      </c>
      <c r="KZ63" s="9">
        <f>IF(32&lt;=$G63, KQ63+KY63, "")</f>
        <v/>
      </c>
      <c r="LA63" s="9">
        <f>IF(32&lt;=$G63, KU63+KY63, "")</f>
        <v/>
      </c>
      <c r="LB63" s="9">
        <f>IF(32&lt;=$G63, ($G63-32)*$N63, "")</f>
        <v/>
      </c>
      <c r="LC63" s="9">
        <f>IF(33&lt;=$G63, KX63, "")</f>
        <v/>
      </c>
      <c r="LD63" s="9">
        <f>IF(33&lt;=$G63, ROUND(LC63*$Q63, 2), "")</f>
        <v/>
      </c>
      <c r="LE63" s="9">
        <f>IF(33&lt;=$G63, $N63, "")</f>
        <v/>
      </c>
      <c r="LF63" s="9">
        <f>IF(33&lt;=$G63, LE63-LD63, "")</f>
        <v/>
      </c>
      <c r="LG63" s="9">
        <f>IF(33&lt;=$G63, LC63-LF63, "")</f>
        <v/>
      </c>
      <c r="LH63" s="9">
        <f>IF(33&lt;=$G63, ROUND(KZ63*$Q63, 2), "")</f>
        <v/>
      </c>
      <c r="LI63" s="9">
        <f>IF(33&lt;=$G63, KZ63+LH63, "")</f>
        <v/>
      </c>
      <c r="LJ63" s="9">
        <f>IF(33&lt;=$G63, LD63+LH63, "")</f>
        <v/>
      </c>
      <c r="LK63" s="9">
        <f>IF(33&lt;=$G63, ($G63-33)*$N63, "")</f>
        <v/>
      </c>
      <c r="LL63" s="9">
        <f>IF(34&lt;=$G63, LG63, "")</f>
        <v/>
      </c>
      <c r="LM63" s="9">
        <f>IF(34&lt;=$G63, ROUND(LL63*$Q63, 2), "")</f>
        <v/>
      </c>
      <c r="LN63" s="9">
        <f>IF(34&lt;=$G63, $N63, "")</f>
        <v/>
      </c>
      <c r="LO63" s="9">
        <f>IF(34&lt;=$G63, LN63-LM63, "")</f>
        <v/>
      </c>
      <c r="LP63" s="9">
        <f>IF(34&lt;=$G63, LL63-LO63, "")</f>
        <v/>
      </c>
      <c r="LQ63" s="9">
        <f>IF(34&lt;=$G63, ROUND(LI63*$Q63, 2), "")</f>
        <v/>
      </c>
      <c r="LR63" s="9">
        <f>IF(34&lt;=$G63, LI63+LQ63, "")</f>
        <v/>
      </c>
      <c r="LS63" s="9">
        <f>IF(34&lt;=$G63, LM63+LQ63, "")</f>
        <v/>
      </c>
      <c r="LT63" s="9">
        <f>IF(34&lt;=$G63, ($G63-34)*$N63, "")</f>
        <v/>
      </c>
      <c r="LU63" s="9">
        <f>IF(35&lt;=$G63, LP63, "")</f>
        <v/>
      </c>
      <c r="LV63" s="9">
        <f>IF(35&lt;=$G63, ROUND(LU63*$Q63, 2), "")</f>
        <v/>
      </c>
      <c r="LW63" s="9">
        <f>IF(35&lt;=$G63, $N63, "")</f>
        <v/>
      </c>
      <c r="LX63" s="9">
        <f>IF(35&lt;=$G63, LW63-LV63, "")</f>
        <v/>
      </c>
      <c r="LY63" s="9">
        <f>IF(35&lt;=$G63, LU63-LX63, "")</f>
        <v/>
      </c>
      <c r="LZ63" s="9">
        <f>IF(35&lt;=$G63, ROUND(LR63*$Q63, 2), "")</f>
        <v/>
      </c>
      <c r="MA63" s="9">
        <f>IF(35&lt;=$G63, LR63+LZ63, "")</f>
        <v/>
      </c>
      <c r="MB63" s="9">
        <f>IF(35&lt;=$G63, LV63+LZ63, "")</f>
        <v/>
      </c>
      <c r="MC63" s="9">
        <f>IF(35&lt;=$G63, ($G63-35)*$N63, "")</f>
        <v/>
      </c>
      <c r="MD63" s="9">
        <f>IF(36&lt;=$G63, LY63, "")</f>
        <v/>
      </c>
      <c r="ME63" s="9">
        <f>IF(36&lt;=$G63, ROUND(MD63*$Q63, 2), "")</f>
        <v/>
      </c>
      <c r="MF63" s="9">
        <f>IF(36&lt;=$G63, $N63, "")</f>
        <v/>
      </c>
      <c r="MG63" s="9">
        <f>IF(36&lt;=$G63, MF63-ME63, "")</f>
        <v/>
      </c>
      <c r="MH63" s="9">
        <f>IF(36&lt;=$G63, MD63-MG63, "")</f>
        <v/>
      </c>
      <c r="MI63" s="9">
        <f>IF(36&lt;=$G63, ROUND(MA63*$Q63, 2), "")</f>
        <v/>
      </c>
      <c r="MJ63" s="9">
        <f>IF(36&lt;=$G63, MA63+MI63, "")</f>
        <v/>
      </c>
      <c r="MK63" s="9">
        <f>IF(36&lt;=$G63, ME63+MI63, "")</f>
        <v/>
      </c>
      <c r="ML63" s="9">
        <f>IF(36&lt;=$G63, ($G63-36)*$N63, "")</f>
        <v/>
      </c>
      <c r="MM63" s="9">
        <f>IF(37&lt;=$G63, MH63, "")</f>
        <v/>
      </c>
      <c r="MN63" s="9">
        <f>IF(37&lt;=$G63, ROUND(MM63*$Q63, 2), "")</f>
        <v/>
      </c>
      <c r="MO63" s="9">
        <f>IF(37&lt;=$G63, $N63, "")</f>
        <v/>
      </c>
      <c r="MP63" s="9">
        <f>IF(37&lt;=$G63, MO63-MN63, "")</f>
        <v/>
      </c>
      <c r="MQ63" s="9">
        <f>IF(37&lt;=$G63, MM63-MP63, "")</f>
        <v/>
      </c>
      <c r="MR63" s="9">
        <f>IF(37&lt;=$G63, ROUND(MJ63*$Q63, 2), "")</f>
        <v/>
      </c>
      <c r="MS63" s="9">
        <f>IF(37&lt;=$G63, MJ63+MR63, "")</f>
        <v/>
      </c>
      <c r="MT63" s="9">
        <f>IF(37&lt;=$G63, MN63+MR63, "")</f>
        <v/>
      </c>
      <c r="MU63" s="9">
        <f>IF(37&lt;=$G63, ($G63-37)*$N63, "")</f>
        <v/>
      </c>
      <c r="MV63" s="9">
        <f>IF(38&lt;=$G63, MQ63, "")</f>
        <v/>
      </c>
      <c r="MW63" s="9">
        <f>IF(38&lt;=$G63, ROUND(MV63*$Q63, 2), "")</f>
        <v/>
      </c>
      <c r="MX63" s="9">
        <f>IF(38&lt;=$G63, $N63, "")</f>
        <v/>
      </c>
      <c r="MY63" s="9">
        <f>IF(38&lt;=$G63, MX63-MW63, "")</f>
        <v/>
      </c>
      <c r="MZ63" s="9">
        <f>IF(38&lt;=$G63, MV63-MY63, "")</f>
        <v/>
      </c>
      <c r="NA63" s="9">
        <f>IF(38&lt;=$G63, ROUND(MS63*$Q63, 2), "")</f>
        <v/>
      </c>
      <c r="NB63" s="9">
        <f>IF(38&lt;=$G63, MS63+NA63, "")</f>
        <v/>
      </c>
      <c r="NC63" s="9">
        <f>IF(38&lt;=$G63, MW63+NA63, "")</f>
        <v/>
      </c>
      <c r="ND63" s="9">
        <f>IF(38&lt;=$G63, ($G63-38)*$N63, "")</f>
        <v/>
      </c>
      <c r="NE63" s="9">
        <f>IF(39&lt;=$G63, MZ63, "")</f>
        <v/>
      </c>
      <c r="NF63" s="9">
        <f>IF(39&lt;=$G63, ROUND(NE63*$Q63, 2), "")</f>
        <v/>
      </c>
      <c r="NG63" s="9">
        <f>IF(39&lt;=$G63, $N63, "")</f>
        <v/>
      </c>
      <c r="NH63" s="9">
        <f>IF(39&lt;=$G63, NG63-NF63, "")</f>
        <v/>
      </c>
      <c r="NI63" s="9">
        <f>IF(39&lt;=$G63, NE63-NH63, "")</f>
        <v/>
      </c>
      <c r="NJ63" s="9">
        <f>IF(39&lt;=$G63, ROUND(NB63*$Q63, 2), "")</f>
        <v/>
      </c>
      <c r="NK63" s="9">
        <f>IF(39&lt;=$G63, NB63+NJ63, "")</f>
        <v/>
      </c>
      <c r="NL63" s="9">
        <f>IF(39&lt;=$G63, NF63+NJ63, "")</f>
        <v/>
      </c>
      <c r="NM63" s="9">
        <f>IF(39&lt;=$G63, ($G63-39)*$N63, "")</f>
        <v/>
      </c>
      <c r="NN63" s="9">
        <f>IF(40&lt;=$G63, NI63, "")</f>
        <v/>
      </c>
      <c r="NO63" s="9">
        <f>IF(40&lt;=$G63, ROUND(NN63*$Q63, 2), "")</f>
        <v/>
      </c>
      <c r="NP63" s="9">
        <f>IF(40&lt;=$G63, $N63, "")</f>
        <v/>
      </c>
      <c r="NQ63" s="9">
        <f>IF(40&lt;=$G63, NP63-NO63, "")</f>
        <v/>
      </c>
      <c r="NR63" s="9">
        <f>IF(40&lt;=$G63, NN63-NQ63, "")</f>
        <v/>
      </c>
      <c r="NS63" s="9">
        <f>IF(40&lt;=$G63, ROUND(NK63*$Q63, 2), "")</f>
        <v/>
      </c>
      <c r="NT63" s="9">
        <f>IF(40&lt;=$G63, NK63+NS63, "")</f>
        <v/>
      </c>
      <c r="NU63" s="9">
        <f>IF(40&lt;=$G63, NO63+NS63, "")</f>
        <v/>
      </c>
      <c r="NV63" s="9">
        <f>IF(40&lt;=$G63, ($G63-40)*$N63, "")</f>
        <v/>
      </c>
      <c r="NW63" s="9">
        <f>IF(41&lt;=$G63, NR63, "")</f>
        <v/>
      </c>
      <c r="NX63" s="9">
        <f>IF(41&lt;=$G63, ROUND(NW63*$Q63, 2), "")</f>
        <v/>
      </c>
      <c r="NY63" s="9">
        <f>IF(41&lt;=$G63, $N63, "")</f>
        <v/>
      </c>
      <c r="NZ63" s="9">
        <f>IF(41&lt;=$G63, NY63-NX63, "")</f>
        <v/>
      </c>
      <c r="OA63" s="9">
        <f>IF(41&lt;=$G63, NW63-NZ63, "")</f>
        <v/>
      </c>
      <c r="OB63" s="9">
        <f>IF(41&lt;=$G63, ROUND(NT63*$Q63, 2), "")</f>
        <v/>
      </c>
      <c r="OC63" s="9">
        <f>IF(41&lt;=$G63, NT63+OB63, "")</f>
        <v/>
      </c>
      <c r="OD63" s="9">
        <f>IF(41&lt;=$G63, NX63+OB63, "")</f>
        <v/>
      </c>
      <c r="OE63" s="9">
        <f>IF(41&lt;=$G63, ($G63-41)*$N63, "")</f>
        <v/>
      </c>
      <c r="OF63" s="9">
        <f>IF(42&lt;=$G63, OA63, "")</f>
        <v/>
      </c>
      <c r="OG63" s="9">
        <f>IF(42&lt;=$G63, ROUND(OF63*$Q63, 2), "")</f>
        <v/>
      </c>
      <c r="OH63" s="9">
        <f>IF(42&lt;=$G63, $N63, "")</f>
        <v/>
      </c>
      <c r="OI63" s="9">
        <f>IF(42&lt;=$G63, OH63-OG63, "")</f>
        <v/>
      </c>
      <c r="OJ63" s="9">
        <f>IF(42&lt;=$G63, OF63-OI63, "")</f>
        <v/>
      </c>
      <c r="OK63" s="9">
        <f>IF(42&lt;=$G63, ROUND(OC63*$Q63, 2), "")</f>
        <v/>
      </c>
      <c r="OL63" s="9">
        <f>IF(42&lt;=$G63, OC63+OK63, "")</f>
        <v/>
      </c>
      <c r="OM63" s="9">
        <f>IF(42&lt;=$G63, OG63+OK63, "")</f>
        <v/>
      </c>
      <c r="ON63" s="9">
        <f>IF(42&lt;=$G63, ($G63-42)*$N63, "")</f>
        <v/>
      </c>
      <c r="OO63" s="9">
        <f>IF(43&lt;=$G63, OJ63, "")</f>
        <v/>
      </c>
      <c r="OP63" s="9">
        <f>IF(43&lt;=$G63, ROUND(OO63*$Q63, 2), "")</f>
        <v/>
      </c>
      <c r="OQ63" s="9">
        <f>IF(43&lt;=$G63, $N63, "")</f>
        <v/>
      </c>
      <c r="OR63" s="9">
        <f>IF(43&lt;=$G63, OQ63-OP63, "")</f>
        <v/>
      </c>
      <c r="OS63" s="9">
        <f>IF(43&lt;=$G63, OO63-OR63, "")</f>
        <v/>
      </c>
      <c r="OT63" s="9">
        <f>IF(43&lt;=$G63, ROUND(OL63*$Q63, 2), "")</f>
        <v/>
      </c>
      <c r="OU63" s="9">
        <f>IF(43&lt;=$G63, OL63+OT63, "")</f>
        <v/>
      </c>
      <c r="OV63" s="9">
        <f>IF(43&lt;=$G63, OP63+OT63, "")</f>
        <v/>
      </c>
      <c r="OW63" s="9">
        <f>IF(43&lt;=$G63, ($G63-43)*$N63, "")</f>
        <v/>
      </c>
      <c r="OX63" s="9">
        <f>IF(44&lt;=$G63, OS63, "")</f>
        <v/>
      </c>
      <c r="OY63" s="9">
        <f>IF(44&lt;=$G63, ROUND(OX63*$Q63, 2), "")</f>
        <v/>
      </c>
      <c r="OZ63" s="9">
        <f>IF(44&lt;=$G63, $N63, "")</f>
        <v/>
      </c>
      <c r="PA63" s="9">
        <f>IF(44&lt;=$G63, OZ63-OY63, "")</f>
        <v/>
      </c>
      <c r="PB63" s="9">
        <f>IF(44&lt;=$G63, OX63-PA63, "")</f>
        <v/>
      </c>
      <c r="PC63" s="9">
        <f>IF(44&lt;=$G63, ROUND(OU63*$Q63, 2), "")</f>
        <v/>
      </c>
      <c r="PD63" s="9">
        <f>IF(44&lt;=$G63, OU63+PC63, "")</f>
        <v/>
      </c>
      <c r="PE63" s="9">
        <f>IF(44&lt;=$G63, OY63+PC63, "")</f>
        <v/>
      </c>
      <c r="PF63" s="9">
        <f>IF(44&lt;=$G63, ($G63-44)*$N63, "")</f>
        <v/>
      </c>
      <c r="PG63" s="9">
        <f>IF(45&lt;=$G63, PB63, "")</f>
        <v/>
      </c>
      <c r="PH63" s="9">
        <f>IF(45&lt;=$G63, ROUND(PG63*$Q63, 2), "")</f>
        <v/>
      </c>
      <c r="PI63" s="9">
        <f>IF(45&lt;=$G63, $N63, "")</f>
        <v/>
      </c>
      <c r="PJ63" s="9">
        <f>IF(45&lt;=$G63, PI63-PH63, "")</f>
        <v/>
      </c>
      <c r="PK63" s="9">
        <f>IF(45&lt;=$G63, PG63-PJ63, "")</f>
        <v/>
      </c>
      <c r="PL63" s="9">
        <f>IF(45&lt;=$G63, ROUND(PD63*$Q63, 2), "")</f>
        <v/>
      </c>
      <c r="PM63" s="9">
        <f>IF(45&lt;=$G63, PD63+PL63, "")</f>
        <v/>
      </c>
      <c r="PN63" s="9">
        <f>IF(45&lt;=$G63, PH63+PL63, "")</f>
        <v/>
      </c>
      <c r="PO63" s="9">
        <f>IF(45&lt;=$G63, ($G63-45)*$N63, "")</f>
        <v/>
      </c>
      <c r="PP63" s="9">
        <f>IF(46&lt;=$G63, PK63, "")</f>
        <v/>
      </c>
      <c r="PQ63" s="9">
        <f>IF(46&lt;=$G63, ROUND(PP63*$Q63, 2), "")</f>
        <v/>
      </c>
      <c r="PR63" s="9">
        <f>IF(46&lt;=$G63, $N63, "")</f>
        <v/>
      </c>
      <c r="PS63" s="9">
        <f>IF(46&lt;=$G63, PR63-PQ63, "")</f>
        <v/>
      </c>
      <c r="PT63" s="9">
        <f>IF(46&lt;=$G63, PP63-PS63, "")</f>
        <v/>
      </c>
      <c r="PU63" s="9">
        <f>IF(46&lt;=$G63, ROUND(PM63*$Q63, 2), "")</f>
        <v/>
      </c>
      <c r="PV63" s="9">
        <f>IF(46&lt;=$G63, PM63+PU63, "")</f>
        <v/>
      </c>
      <c r="PW63" s="9">
        <f>IF(46&lt;=$G63, PQ63+PU63, "")</f>
        <v/>
      </c>
      <c r="PX63" s="9">
        <f>IF(46&lt;=$G63, ($G63-46)*$N63, "")</f>
        <v/>
      </c>
      <c r="PY63" s="9">
        <f>IF(47&lt;=$G63, PT63, "")</f>
        <v/>
      </c>
      <c r="PZ63" s="9">
        <f>IF(47&lt;=$G63, ROUND(PY63*$Q63, 2), "")</f>
        <v/>
      </c>
      <c r="QA63" s="9">
        <f>IF(47&lt;=$G63, $N63, "")</f>
        <v/>
      </c>
      <c r="QB63" s="9">
        <f>IF(47&lt;=$G63, QA63-PZ63, "")</f>
        <v/>
      </c>
      <c r="QC63" s="9">
        <f>IF(47&lt;=$G63, PY63-QB63, "")</f>
        <v/>
      </c>
      <c r="QD63" s="9">
        <f>IF(47&lt;=$G63, ROUND(PV63*$Q63, 2), "")</f>
        <v/>
      </c>
      <c r="QE63" s="9">
        <f>IF(47&lt;=$G63, PV63+QD63, "")</f>
        <v/>
      </c>
      <c r="QF63" s="9">
        <f>IF(47&lt;=$G63, PZ63+QD63, "")</f>
        <v/>
      </c>
      <c r="QG63" s="9">
        <f>IF(47&lt;=$G63, ($G63-47)*$N63, "")</f>
        <v/>
      </c>
      <c r="QH63" s="9">
        <f>IF(48&lt;=$G63, QC63, "")</f>
        <v/>
      </c>
      <c r="QI63" s="9">
        <f>IF(48&lt;=$G63, ROUND(QH63*$Q63, 2), "")</f>
        <v/>
      </c>
      <c r="QJ63" s="9">
        <f>IF(48&lt;=$G63, $N63, "")</f>
        <v/>
      </c>
      <c r="QK63" s="9">
        <f>IF(48&lt;=$G63, QJ63-QI63, "")</f>
        <v/>
      </c>
      <c r="QL63" s="9">
        <f>IF(48&lt;=$G63, QH63-QK63, "")</f>
        <v/>
      </c>
      <c r="QM63" s="9">
        <f>IF(48&lt;=$G63, ROUND(QE63*$Q63, 2), "")</f>
        <v/>
      </c>
      <c r="QN63" s="9">
        <f>IF(48&lt;=$G63, QE63+QM63, "")</f>
        <v/>
      </c>
      <c r="QO63" s="9">
        <f>IF(48&lt;=$G63, QI63+QM63, "")</f>
        <v/>
      </c>
      <c r="QP63" s="9">
        <f>IF(48&lt;=$G63, ($G63-48)*$N63, "")</f>
        <v/>
      </c>
    </row>
    <row r="64">
      <c r="A64" s="12" t="inlineStr">
        <is>
          <t>0605-0003</t>
        </is>
      </c>
      <c r="B64" s="13" t="inlineStr">
        <is>
          <t>Nato Arquitectos Sa de Cv</t>
        </is>
      </c>
      <c r="C64" s="13" t="inlineStr">
        <is>
          <t>Ranger Crew Cab 4X4 XLT</t>
        </is>
      </c>
      <c r="D64" s="12" t="inlineStr">
        <is>
          <t>ACTIVO</t>
        </is>
      </c>
      <c r="E64" s="12" t="inlineStr">
        <is>
          <t>2026-01-08</t>
        </is>
      </c>
      <c r="F64" s="12" t="inlineStr">
        <is>
          <t>2028-01-08</t>
        </is>
      </c>
      <c r="G64" s="14" t="n">
        <v>24</v>
      </c>
      <c r="H64" s="15" t="n">
        <v>724913.79</v>
      </c>
      <c r="I64" s="16" t="n">
        <v>0.3</v>
      </c>
      <c r="J64" s="15">
        <f>ROUND(H64*I64, 2)</f>
        <v/>
      </c>
      <c r="K64" s="15">
        <f>ROUND(H64-J64, 2)</f>
        <v/>
      </c>
      <c r="L64" s="16" t="n">
        <v>0.02</v>
      </c>
      <c r="M64" s="15">
        <f>ROUND(H64*L64, 2)</f>
        <v/>
      </c>
      <c r="N64" s="15" t="n">
        <v>24066.2</v>
      </c>
      <c r="O64" s="16" t="n">
        <v>0.2117</v>
      </c>
      <c r="P64" s="15">
        <f>ROUND(H64*O64, 2)</f>
        <v/>
      </c>
      <c r="Q64" s="17" t="n">
        <v>0.02617146</v>
      </c>
      <c r="R64" s="17">
        <f>RATE(G64, -N64, K64, -P64)</f>
        <v/>
      </c>
      <c r="S64" s="17">
        <f>ROUND(Q64*12, 8)</f>
        <v/>
      </c>
      <c r="T64" s="17">
        <f>ROUND(((1+Q64)^12)-1, 8)</f>
        <v/>
      </c>
      <c r="U64" s="15">
        <f>ROUND(PV(Q64, G64, 0, -P64), 2)</f>
        <v/>
      </c>
      <c r="V64" s="15">
        <f>SUMIF($AA$4:$QP$4, "Interes_Leasing", AA64:QP64)</f>
        <v/>
      </c>
      <c r="W64" s="15">
        <f>SUMIF($AA$4:$QP$4, "Interes_Residual", AA64:QP64)</f>
        <v/>
      </c>
      <c r="X64" s="15">
        <f>ROUND(V64+W64, 2)</f>
        <v/>
      </c>
      <c r="Y64" s="15">
        <f>ROUND((N64*G64+P64+M64)-K64, 2)</f>
        <v/>
      </c>
      <c r="Z64" s="16">
        <f>ROUND(Y64/K64, 4)</f>
        <v/>
      </c>
      <c r="AA64" s="15">
        <f>IF(1&lt;=$G64, $K64, "")</f>
        <v/>
      </c>
      <c r="AB64" s="15">
        <f>IF(1&lt;=$G64, ROUND(AA64*$Q64, 2), "")</f>
        <v/>
      </c>
      <c r="AC64" s="15">
        <f>IF(1&lt;=$G64, $N64, "")</f>
        <v/>
      </c>
      <c r="AD64" s="15">
        <f>IF(1&lt;=$G64, AC64-AB64, "")</f>
        <v/>
      </c>
      <c r="AE64" s="15">
        <f>IF(1&lt;=$G64, AA64-AD64, "")</f>
        <v/>
      </c>
      <c r="AF64" s="15">
        <f>IF(1&lt;=$G64, ROUND($U64*$Q64, 2), "")</f>
        <v/>
      </c>
      <c r="AG64" s="15">
        <f>IF(1&lt;=$G64, $U64+AF64, "")</f>
        <v/>
      </c>
      <c r="AH64" s="15">
        <f>IF(1&lt;=$G64, AB64+AF64, "")</f>
        <v/>
      </c>
      <c r="AI64" s="15">
        <f>IF(1&lt;=$G64, ($G64-1)*$N64, "")</f>
        <v/>
      </c>
      <c r="AJ64" s="15">
        <f>IF(2&lt;=$G64, AE64, "")</f>
        <v/>
      </c>
      <c r="AK64" s="15">
        <f>IF(2&lt;=$G64, ROUND(AJ64*$Q64, 2), "")</f>
        <v/>
      </c>
      <c r="AL64" s="15">
        <f>IF(2&lt;=$G64, $N64, "")</f>
        <v/>
      </c>
      <c r="AM64" s="15">
        <f>IF(2&lt;=$G64, AL64-AK64, "")</f>
        <v/>
      </c>
      <c r="AN64" s="15">
        <f>IF(2&lt;=$G64, AJ64-AM64, "")</f>
        <v/>
      </c>
      <c r="AO64" s="15">
        <f>IF(2&lt;=$G64, ROUND(AG64*$Q64, 2), "")</f>
        <v/>
      </c>
      <c r="AP64" s="15">
        <f>IF(2&lt;=$G64, AG64+AO64, "")</f>
        <v/>
      </c>
      <c r="AQ64" s="15">
        <f>IF(2&lt;=$G64, AK64+AO64, "")</f>
        <v/>
      </c>
      <c r="AR64" s="15">
        <f>IF(2&lt;=$G64, ($G64-2)*$N64, "")</f>
        <v/>
      </c>
      <c r="AS64" s="15">
        <f>IF(3&lt;=$G64, AN64, "")</f>
        <v/>
      </c>
      <c r="AT64" s="15">
        <f>IF(3&lt;=$G64, ROUND(AS64*$Q64, 2), "")</f>
        <v/>
      </c>
      <c r="AU64" s="15">
        <f>IF(3&lt;=$G64, $N64, "")</f>
        <v/>
      </c>
      <c r="AV64" s="15">
        <f>IF(3&lt;=$G64, AU64-AT64, "")</f>
        <v/>
      </c>
      <c r="AW64" s="15">
        <f>IF(3&lt;=$G64, AS64-AV64, "")</f>
        <v/>
      </c>
      <c r="AX64" s="15">
        <f>IF(3&lt;=$G64, ROUND(AP64*$Q64, 2), "")</f>
        <v/>
      </c>
      <c r="AY64" s="15">
        <f>IF(3&lt;=$G64, AP64+AX64, "")</f>
        <v/>
      </c>
      <c r="AZ64" s="15">
        <f>IF(3&lt;=$G64, AT64+AX64, "")</f>
        <v/>
      </c>
      <c r="BA64" s="15">
        <f>IF(3&lt;=$G64, ($G64-3)*$N64, "")</f>
        <v/>
      </c>
      <c r="BB64" s="15">
        <f>IF(4&lt;=$G64, AW64, "")</f>
        <v/>
      </c>
      <c r="BC64" s="15">
        <f>IF(4&lt;=$G64, ROUND(BB64*$Q64, 2), "")</f>
        <v/>
      </c>
      <c r="BD64" s="15">
        <f>IF(4&lt;=$G64, $N64, "")</f>
        <v/>
      </c>
      <c r="BE64" s="15">
        <f>IF(4&lt;=$G64, BD64-BC64, "")</f>
        <v/>
      </c>
      <c r="BF64" s="15">
        <f>IF(4&lt;=$G64, BB64-BE64, "")</f>
        <v/>
      </c>
      <c r="BG64" s="15">
        <f>IF(4&lt;=$G64, ROUND(AY64*$Q64, 2), "")</f>
        <v/>
      </c>
      <c r="BH64" s="15">
        <f>IF(4&lt;=$G64, AY64+BG64, "")</f>
        <v/>
      </c>
      <c r="BI64" s="15">
        <f>IF(4&lt;=$G64, BC64+BG64, "")</f>
        <v/>
      </c>
      <c r="BJ64" s="15">
        <f>IF(4&lt;=$G64, ($G64-4)*$N64, "")</f>
        <v/>
      </c>
      <c r="BK64" s="15">
        <f>IF(5&lt;=$G64, BF64, "")</f>
        <v/>
      </c>
      <c r="BL64" s="15">
        <f>IF(5&lt;=$G64, ROUND(BK64*$Q64, 2), "")</f>
        <v/>
      </c>
      <c r="BM64" s="15">
        <f>IF(5&lt;=$G64, $N64, "")</f>
        <v/>
      </c>
      <c r="BN64" s="15">
        <f>IF(5&lt;=$G64, BM64-BL64, "")</f>
        <v/>
      </c>
      <c r="BO64" s="15">
        <f>IF(5&lt;=$G64, BK64-BN64, "")</f>
        <v/>
      </c>
      <c r="BP64" s="15">
        <f>IF(5&lt;=$G64, ROUND(BH64*$Q64, 2), "")</f>
        <v/>
      </c>
      <c r="BQ64" s="15">
        <f>IF(5&lt;=$G64, BH64+BP64, "")</f>
        <v/>
      </c>
      <c r="BR64" s="15">
        <f>IF(5&lt;=$G64, BL64+BP64, "")</f>
        <v/>
      </c>
      <c r="BS64" s="15">
        <f>IF(5&lt;=$G64, ($G64-5)*$N64, "")</f>
        <v/>
      </c>
      <c r="BT64" s="15">
        <f>IF(6&lt;=$G64, BO64, "")</f>
        <v/>
      </c>
      <c r="BU64" s="15">
        <f>IF(6&lt;=$G64, ROUND(BT64*$Q64, 2), "")</f>
        <v/>
      </c>
      <c r="BV64" s="15">
        <f>IF(6&lt;=$G64, $N64, "")</f>
        <v/>
      </c>
      <c r="BW64" s="15">
        <f>IF(6&lt;=$G64, BV64-BU64, "")</f>
        <v/>
      </c>
      <c r="BX64" s="15">
        <f>IF(6&lt;=$G64, BT64-BW64, "")</f>
        <v/>
      </c>
      <c r="BY64" s="15">
        <f>IF(6&lt;=$G64, ROUND(BQ64*$Q64, 2), "")</f>
        <v/>
      </c>
      <c r="BZ64" s="15">
        <f>IF(6&lt;=$G64, BQ64+BY64, "")</f>
        <v/>
      </c>
      <c r="CA64" s="15">
        <f>IF(6&lt;=$G64, BU64+BY64, "")</f>
        <v/>
      </c>
      <c r="CB64" s="15">
        <f>IF(6&lt;=$G64, ($G64-6)*$N64, "")</f>
        <v/>
      </c>
      <c r="CC64" s="15">
        <f>IF(7&lt;=$G64, BX64, "")</f>
        <v/>
      </c>
      <c r="CD64" s="15">
        <f>IF(7&lt;=$G64, ROUND(CC64*$Q64, 2), "")</f>
        <v/>
      </c>
      <c r="CE64" s="15">
        <f>IF(7&lt;=$G64, $N64, "")</f>
        <v/>
      </c>
      <c r="CF64" s="15">
        <f>IF(7&lt;=$G64, CE64-CD64, "")</f>
        <v/>
      </c>
      <c r="CG64" s="15">
        <f>IF(7&lt;=$G64, CC64-CF64, "")</f>
        <v/>
      </c>
      <c r="CH64" s="15">
        <f>IF(7&lt;=$G64, ROUND(BZ64*$Q64, 2), "")</f>
        <v/>
      </c>
      <c r="CI64" s="15">
        <f>IF(7&lt;=$G64, BZ64+CH64, "")</f>
        <v/>
      </c>
      <c r="CJ64" s="15">
        <f>IF(7&lt;=$G64, CD64+CH64, "")</f>
        <v/>
      </c>
      <c r="CK64" s="15">
        <f>IF(7&lt;=$G64, ($G64-7)*$N64, "")</f>
        <v/>
      </c>
      <c r="CL64" s="15">
        <f>IF(8&lt;=$G64, CG64, "")</f>
        <v/>
      </c>
      <c r="CM64" s="15">
        <f>IF(8&lt;=$G64, ROUND(CL64*$Q64, 2), "")</f>
        <v/>
      </c>
      <c r="CN64" s="15">
        <f>IF(8&lt;=$G64, $N64, "")</f>
        <v/>
      </c>
      <c r="CO64" s="15">
        <f>IF(8&lt;=$G64, CN64-CM64, "")</f>
        <v/>
      </c>
      <c r="CP64" s="15">
        <f>IF(8&lt;=$G64, CL64-CO64, "")</f>
        <v/>
      </c>
      <c r="CQ64" s="15">
        <f>IF(8&lt;=$G64, ROUND(CI64*$Q64, 2), "")</f>
        <v/>
      </c>
      <c r="CR64" s="15">
        <f>IF(8&lt;=$G64, CI64+CQ64, "")</f>
        <v/>
      </c>
      <c r="CS64" s="15">
        <f>IF(8&lt;=$G64, CM64+CQ64, "")</f>
        <v/>
      </c>
      <c r="CT64" s="15">
        <f>IF(8&lt;=$G64, ($G64-8)*$N64, "")</f>
        <v/>
      </c>
      <c r="CU64" s="15">
        <f>IF(9&lt;=$G64, CP64, "")</f>
        <v/>
      </c>
      <c r="CV64" s="15">
        <f>IF(9&lt;=$G64, ROUND(CU64*$Q64, 2), "")</f>
        <v/>
      </c>
      <c r="CW64" s="15">
        <f>IF(9&lt;=$G64, $N64, "")</f>
        <v/>
      </c>
      <c r="CX64" s="15">
        <f>IF(9&lt;=$G64, CW64-CV64, "")</f>
        <v/>
      </c>
      <c r="CY64" s="15">
        <f>IF(9&lt;=$G64, CU64-CX64, "")</f>
        <v/>
      </c>
      <c r="CZ64" s="15">
        <f>IF(9&lt;=$G64, ROUND(CR64*$Q64, 2), "")</f>
        <v/>
      </c>
      <c r="DA64" s="15">
        <f>IF(9&lt;=$G64, CR64+CZ64, "")</f>
        <v/>
      </c>
      <c r="DB64" s="15">
        <f>IF(9&lt;=$G64, CV64+CZ64, "")</f>
        <v/>
      </c>
      <c r="DC64" s="15">
        <f>IF(9&lt;=$G64, ($G64-9)*$N64, "")</f>
        <v/>
      </c>
      <c r="DD64" s="15">
        <f>IF(10&lt;=$G64, CY64, "")</f>
        <v/>
      </c>
      <c r="DE64" s="15">
        <f>IF(10&lt;=$G64, ROUND(DD64*$Q64, 2), "")</f>
        <v/>
      </c>
      <c r="DF64" s="15">
        <f>IF(10&lt;=$G64, $N64, "")</f>
        <v/>
      </c>
      <c r="DG64" s="15">
        <f>IF(10&lt;=$G64, DF64-DE64, "")</f>
        <v/>
      </c>
      <c r="DH64" s="15">
        <f>IF(10&lt;=$G64, DD64-DG64, "")</f>
        <v/>
      </c>
      <c r="DI64" s="15">
        <f>IF(10&lt;=$G64, ROUND(DA64*$Q64, 2), "")</f>
        <v/>
      </c>
      <c r="DJ64" s="15">
        <f>IF(10&lt;=$G64, DA64+DI64, "")</f>
        <v/>
      </c>
      <c r="DK64" s="15">
        <f>IF(10&lt;=$G64, DE64+DI64, "")</f>
        <v/>
      </c>
      <c r="DL64" s="15">
        <f>IF(10&lt;=$G64, ($G64-10)*$N64, "")</f>
        <v/>
      </c>
      <c r="DM64" s="15">
        <f>IF(11&lt;=$G64, DH64, "")</f>
        <v/>
      </c>
      <c r="DN64" s="15">
        <f>IF(11&lt;=$G64, ROUND(DM64*$Q64, 2), "")</f>
        <v/>
      </c>
      <c r="DO64" s="15">
        <f>IF(11&lt;=$G64, $N64, "")</f>
        <v/>
      </c>
      <c r="DP64" s="15">
        <f>IF(11&lt;=$G64, DO64-DN64, "")</f>
        <v/>
      </c>
      <c r="DQ64" s="15">
        <f>IF(11&lt;=$G64, DM64-DP64, "")</f>
        <v/>
      </c>
      <c r="DR64" s="15">
        <f>IF(11&lt;=$G64, ROUND(DJ64*$Q64, 2), "")</f>
        <v/>
      </c>
      <c r="DS64" s="15">
        <f>IF(11&lt;=$G64, DJ64+DR64, "")</f>
        <v/>
      </c>
      <c r="DT64" s="15">
        <f>IF(11&lt;=$G64, DN64+DR64, "")</f>
        <v/>
      </c>
      <c r="DU64" s="15">
        <f>IF(11&lt;=$G64, ($G64-11)*$N64, "")</f>
        <v/>
      </c>
      <c r="DV64" s="15">
        <f>IF(12&lt;=$G64, DQ64, "")</f>
        <v/>
      </c>
      <c r="DW64" s="15">
        <f>IF(12&lt;=$G64, ROUND(DV64*$Q64, 2), "")</f>
        <v/>
      </c>
      <c r="DX64" s="15">
        <f>IF(12&lt;=$G64, $N64, "")</f>
        <v/>
      </c>
      <c r="DY64" s="15">
        <f>IF(12&lt;=$G64, DX64-DW64, "")</f>
        <v/>
      </c>
      <c r="DZ64" s="15">
        <f>IF(12&lt;=$G64, DV64-DY64, "")</f>
        <v/>
      </c>
      <c r="EA64" s="15">
        <f>IF(12&lt;=$G64, ROUND(DS64*$Q64, 2), "")</f>
        <v/>
      </c>
      <c r="EB64" s="15">
        <f>IF(12&lt;=$G64, DS64+EA64, "")</f>
        <v/>
      </c>
      <c r="EC64" s="15">
        <f>IF(12&lt;=$G64, DW64+EA64, "")</f>
        <v/>
      </c>
      <c r="ED64" s="15">
        <f>IF(12&lt;=$G64, ($G64-12)*$N64, "")</f>
        <v/>
      </c>
      <c r="EE64" s="15">
        <f>IF(13&lt;=$G64, DZ64, "")</f>
        <v/>
      </c>
      <c r="EF64" s="15">
        <f>IF(13&lt;=$G64, ROUND(EE64*$Q64, 2), "")</f>
        <v/>
      </c>
      <c r="EG64" s="15">
        <f>IF(13&lt;=$G64, $N64, "")</f>
        <v/>
      </c>
      <c r="EH64" s="15">
        <f>IF(13&lt;=$G64, EG64-EF64, "")</f>
        <v/>
      </c>
      <c r="EI64" s="15">
        <f>IF(13&lt;=$G64, EE64-EH64, "")</f>
        <v/>
      </c>
      <c r="EJ64" s="15">
        <f>IF(13&lt;=$G64, ROUND(EB64*$Q64, 2), "")</f>
        <v/>
      </c>
      <c r="EK64" s="15">
        <f>IF(13&lt;=$G64, EB64+EJ64, "")</f>
        <v/>
      </c>
      <c r="EL64" s="15">
        <f>IF(13&lt;=$G64, EF64+EJ64, "")</f>
        <v/>
      </c>
      <c r="EM64" s="15">
        <f>IF(13&lt;=$G64, ($G64-13)*$N64, "")</f>
        <v/>
      </c>
      <c r="EN64" s="15">
        <f>IF(14&lt;=$G64, EI64, "")</f>
        <v/>
      </c>
      <c r="EO64" s="15">
        <f>IF(14&lt;=$G64, ROUND(EN64*$Q64, 2), "")</f>
        <v/>
      </c>
      <c r="EP64" s="15">
        <f>IF(14&lt;=$G64, $N64, "")</f>
        <v/>
      </c>
      <c r="EQ64" s="15">
        <f>IF(14&lt;=$G64, EP64-EO64, "")</f>
        <v/>
      </c>
      <c r="ER64" s="15">
        <f>IF(14&lt;=$G64, EN64-EQ64, "")</f>
        <v/>
      </c>
      <c r="ES64" s="15">
        <f>IF(14&lt;=$G64, ROUND(EK64*$Q64, 2), "")</f>
        <v/>
      </c>
      <c r="ET64" s="15">
        <f>IF(14&lt;=$G64, EK64+ES64, "")</f>
        <v/>
      </c>
      <c r="EU64" s="15">
        <f>IF(14&lt;=$G64, EO64+ES64, "")</f>
        <v/>
      </c>
      <c r="EV64" s="15">
        <f>IF(14&lt;=$G64, ($G64-14)*$N64, "")</f>
        <v/>
      </c>
      <c r="EW64" s="15">
        <f>IF(15&lt;=$G64, ER64, "")</f>
        <v/>
      </c>
      <c r="EX64" s="15">
        <f>IF(15&lt;=$G64, ROUND(EW64*$Q64, 2), "")</f>
        <v/>
      </c>
      <c r="EY64" s="15">
        <f>IF(15&lt;=$G64, $N64, "")</f>
        <v/>
      </c>
      <c r="EZ64" s="15">
        <f>IF(15&lt;=$G64, EY64-EX64, "")</f>
        <v/>
      </c>
      <c r="FA64" s="15">
        <f>IF(15&lt;=$G64, EW64-EZ64, "")</f>
        <v/>
      </c>
      <c r="FB64" s="15">
        <f>IF(15&lt;=$G64, ROUND(ET64*$Q64, 2), "")</f>
        <v/>
      </c>
      <c r="FC64" s="15">
        <f>IF(15&lt;=$G64, ET64+FB64, "")</f>
        <v/>
      </c>
      <c r="FD64" s="15">
        <f>IF(15&lt;=$G64, EX64+FB64, "")</f>
        <v/>
      </c>
      <c r="FE64" s="15">
        <f>IF(15&lt;=$G64, ($G64-15)*$N64, "")</f>
        <v/>
      </c>
      <c r="FF64" s="15">
        <f>IF(16&lt;=$G64, FA64, "")</f>
        <v/>
      </c>
      <c r="FG64" s="15">
        <f>IF(16&lt;=$G64, ROUND(FF64*$Q64, 2), "")</f>
        <v/>
      </c>
      <c r="FH64" s="15">
        <f>IF(16&lt;=$G64, $N64, "")</f>
        <v/>
      </c>
      <c r="FI64" s="15">
        <f>IF(16&lt;=$G64, FH64-FG64, "")</f>
        <v/>
      </c>
      <c r="FJ64" s="15">
        <f>IF(16&lt;=$G64, FF64-FI64, "")</f>
        <v/>
      </c>
      <c r="FK64" s="15">
        <f>IF(16&lt;=$G64, ROUND(FC64*$Q64, 2), "")</f>
        <v/>
      </c>
      <c r="FL64" s="15">
        <f>IF(16&lt;=$G64, FC64+FK64, "")</f>
        <v/>
      </c>
      <c r="FM64" s="15">
        <f>IF(16&lt;=$G64, FG64+FK64, "")</f>
        <v/>
      </c>
      <c r="FN64" s="15">
        <f>IF(16&lt;=$G64, ($G64-16)*$N64, "")</f>
        <v/>
      </c>
      <c r="FO64" s="15">
        <f>IF(17&lt;=$G64, FJ64, "")</f>
        <v/>
      </c>
      <c r="FP64" s="15">
        <f>IF(17&lt;=$G64, ROUND(FO64*$Q64, 2), "")</f>
        <v/>
      </c>
      <c r="FQ64" s="15">
        <f>IF(17&lt;=$G64, $N64, "")</f>
        <v/>
      </c>
      <c r="FR64" s="15">
        <f>IF(17&lt;=$G64, FQ64-FP64, "")</f>
        <v/>
      </c>
      <c r="FS64" s="15">
        <f>IF(17&lt;=$G64, FO64-FR64, "")</f>
        <v/>
      </c>
      <c r="FT64" s="15">
        <f>IF(17&lt;=$G64, ROUND(FL64*$Q64, 2), "")</f>
        <v/>
      </c>
      <c r="FU64" s="15">
        <f>IF(17&lt;=$G64, FL64+FT64, "")</f>
        <v/>
      </c>
      <c r="FV64" s="15">
        <f>IF(17&lt;=$G64, FP64+FT64, "")</f>
        <v/>
      </c>
      <c r="FW64" s="15">
        <f>IF(17&lt;=$G64, ($G64-17)*$N64, "")</f>
        <v/>
      </c>
      <c r="FX64" s="15">
        <f>IF(18&lt;=$G64, FS64, "")</f>
        <v/>
      </c>
      <c r="FY64" s="15">
        <f>IF(18&lt;=$G64, ROUND(FX64*$Q64, 2), "")</f>
        <v/>
      </c>
      <c r="FZ64" s="15">
        <f>IF(18&lt;=$G64, $N64, "")</f>
        <v/>
      </c>
      <c r="GA64" s="15">
        <f>IF(18&lt;=$G64, FZ64-FY64, "")</f>
        <v/>
      </c>
      <c r="GB64" s="15">
        <f>IF(18&lt;=$G64, FX64-GA64, "")</f>
        <v/>
      </c>
      <c r="GC64" s="15">
        <f>IF(18&lt;=$G64, ROUND(FU64*$Q64, 2), "")</f>
        <v/>
      </c>
      <c r="GD64" s="15">
        <f>IF(18&lt;=$G64, FU64+GC64, "")</f>
        <v/>
      </c>
      <c r="GE64" s="15">
        <f>IF(18&lt;=$G64, FY64+GC64, "")</f>
        <v/>
      </c>
      <c r="GF64" s="15">
        <f>IF(18&lt;=$G64, ($G64-18)*$N64, "")</f>
        <v/>
      </c>
      <c r="GG64" s="15">
        <f>IF(19&lt;=$G64, GB64, "")</f>
        <v/>
      </c>
      <c r="GH64" s="15">
        <f>IF(19&lt;=$G64, ROUND(GG64*$Q64, 2), "")</f>
        <v/>
      </c>
      <c r="GI64" s="15">
        <f>IF(19&lt;=$G64, $N64, "")</f>
        <v/>
      </c>
      <c r="GJ64" s="15">
        <f>IF(19&lt;=$G64, GI64-GH64, "")</f>
        <v/>
      </c>
      <c r="GK64" s="15">
        <f>IF(19&lt;=$G64, GG64-GJ64, "")</f>
        <v/>
      </c>
      <c r="GL64" s="15">
        <f>IF(19&lt;=$G64, ROUND(GD64*$Q64, 2), "")</f>
        <v/>
      </c>
      <c r="GM64" s="15">
        <f>IF(19&lt;=$G64, GD64+GL64, "")</f>
        <v/>
      </c>
      <c r="GN64" s="15">
        <f>IF(19&lt;=$G64, GH64+GL64, "")</f>
        <v/>
      </c>
      <c r="GO64" s="15">
        <f>IF(19&lt;=$G64, ($G64-19)*$N64, "")</f>
        <v/>
      </c>
      <c r="GP64" s="15">
        <f>IF(20&lt;=$G64, GK64, "")</f>
        <v/>
      </c>
      <c r="GQ64" s="15">
        <f>IF(20&lt;=$G64, ROUND(GP64*$Q64, 2), "")</f>
        <v/>
      </c>
      <c r="GR64" s="15">
        <f>IF(20&lt;=$G64, $N64, "")</f>
        <v/>
      </c>
      <c r="GS64" s="15">
        <f>IF(20&lt;=$G64, GR64-GQ64, "")</f>
        <v/>
      </c>
      <c r="GT64" s="15">
        <f>IF(20&lt;=$G64, GP64-GS64, "")</f>
        <v/>
      </c>
      <c r="GU64" s="15">
        <f>IF(20&lt;=$G64, ROUND(GM64*$Q64, 2), "")</f>
        <v/>
      </c>
      <c r="GV64" s="15">
        <f>IF(20&lt;=$G64, GM64+GU64, "")</f>
        <v/>
      </c>
      <c r="GW64" s="15">
        <f>IF(20&lt;=$G64, GQ64+GU64, "")</f>
        <v/>
      </c>
      <c r="GX64" s="15">
        <f>IF(20&lt;=$G64, ($G64-20)*$N64, "")</f>
        <v/>
      </c>
      <c r="GY64" s="15">
        <f>IF(21&lt;=$G64, GT64, "")</f>
        <v/>
      </c>
      <c r="GZ64" s="15">
        <f>IF(21&lt;=$G64, ROUND(GY64*$Q64, 2), "")</f>
        <v/>
      </c>
      <c r="HA64" s="15">
        <f>IF(21&lt;=$G64, $N64, "")</f>
        <v/>
      </c>
      <c r="HB64" s="15">
        <f>IF(21&lt;=$G64, HA64-GZ64, "")</f>
        <v/>
      </c>
      <c r="HC64" s="15">
        <f>IF(21&lt;=$G64, GY64-HB64, "")</f>
        <v/>
      </c>
      <c r="HD64" s="15">
        <f>IF(21&lt;=$G64, ROUND(GV64*$Q64, 2), "")</f>
        <v/>
      </c>
      <c r="HE64" s="15">
        <f>IF(21&lt;=$G64, GV64+HD64, "")</f>
        <v/>
      </c>
      <c r="HF64" s="15">
        <f>IF(21&lt;=$G64, GZ64+HD64, "")</f>
        <v/>
      </c>
      <c r="HG64" s="15">
        <f>IF(21&lt;=$G64, ($G64-21)*$N64, "")</f>
        <v/>
      </c>
      <c r="HH64" s="15">
        <f>IF(22&lt;=$G64, HC64, "")</f>
        <v/>
      </c>
      <c r="HI64" s="15">
        <f>IF(22&lt;=$G64, ROUND(HH64*$Q64, 2), "")</f>
        <v/>
      </c>
      <c r="HJ64" s="15">
        <f>IF(22&lt;=$G64, $N64, "")</f>
        <v/>
      </c>
      <c r="HK64" s="15">
        <f>IF(22&lt;=$G64, HJ64-HI64, "")</f>
        <v/>
      </c>
      <c r="HL64" s="15">
        <f>IF(22&lt;=$G64, HH64-HK64, "")</f>
        <v/>
      </c>
      <c r="HM64" s="15">
        <f>IF(22&lt;=$G64, ROUND(HE64*$Q64, 2), "")</f>
        <v/>
      </c>
      <c r="HN64" s="15">
        <f>IF(22&lt;=$G64, HE64+HM64, "")</f>
        <v/>
      </c>
      <c r="HO64" s="15">
        <f>IF(22&lt;=$G64, HI64+HM64, "")</f>
        <v/>
      </c>
      <c r="HP64" s="15">
        <f>IF(22&lt;=$G64, ($G64-22)*$N64, "")</f>
        <v/>
      </c>
      <c r="HQ64" s="15">
        <f>IF(23&lt;=$G64, HL64, "")</f>
        <v/>
      </c>
      <c r="HR64" s="15">
        <f>IF(23&lt;=$G64, ROUND(HQ64*$Q64, 2), "")</f>
        <v/>
      </c>
      <c r="HS64" s="15">
        <f>IF(23&lt;=$G64, $N64, "")</f>
        <v/>
      </c>
      <c r="HT64" s="15">
        <f>IF(23&lt;=$G64, HS64-HR64, "")</f>
        <v/>
      </c>
      <c r="HU64" s="15">
        <f>IF(23&lt;=$G64, HQ64-HT64, "")</f>
        <v/>
      </c>
      <c r="HV64" s="15">
        <f>IF(23&lt;=$G64, ROUND(HN64*$Q64, 2), "")</f>
        <v/>
      </c>
      <c r="HW64" s="15">
        <f>IF(23&lt;=$G64, HN64+HV64, "")</f>
        <v/>
      </c>
      <c r="HX64" s="15">
        <f>IF(23&lt;=$G64, HR64+HV64, "")</f>
        <v/>
      </c>
      <c r="HY64" s="15">
        <f>IF(23&lt;=$G64, ($G64-23)*$N64, "")</f>
        <v/>
      </c>
      <c r="HZ64" s="15">
        <f>IF(24&lt;=$G64, HU64, "")</f>
        <v/>
      </c>
      <c r="IA64" s="15">
        <f>IF(24&lt;=$G64, ROUND(HZ64*$Q64, 2), "")</f>
        <v/>
      </c>
      <c r="IB64" s="15">
        <f>IF(24&lt;=$G64, $N64, "")</f>
        <v/>
      </c>
      <c r="IC64" s="15">
        <f>IF(24&lt;=$G64, IB64-IA64, "")</f>
        <v/>
      </c>
      <c r="ID64" s="15">
        <f>IF(24&lt;=$G64, HZ64-IC64, "")</f>
        <v/>
      </c>
      <c r="IE64" s="15">
        <f>IF(24&lt;=$G64, ROUND(HW64*$Q64, 2), "")</f>
        <v/>
      </c>
      <c r="IF64" s="15">
        <f>IF(24&lt;=$G64, HW64+IE64, "")</f>
        <v/>
      </c>
      <c r="IG64" s="15">
        <f>IF(24&lt;=$G64, IA64+IE64, "")</f>
        <v/>
      </c>
      <c r="IH64" s="15">
        <f>IF(24&lt;=$G64, ($G64-24)*$N64, "")</f>
        <v/>
      </c>
      <c r="II64" s="15">
        <f>IF(25&lt;=$G64, ID64, "")</f>
        <v/>
      </c>
      <c r="IJ64" s="15">
        <f>IF(25&lt;=$G64, ROUND(II64*$Q64, 2), "")</f>
        <v/>
      </c>
      <c r="IK64" s="15">
        <f>IF(25&lt;=$G64, $N64, "")</f>
        <v/>
      </c>
      <c r="IL64" s="15">
        <f>IF(25&lt;=$G64, IK64-IJ64, "")</f>
        <v/>
      </c>
      <c r="IM64" s="15">
        <f>IF(25&lt;=$G64, II64-IL64, "")</f>
        <v/>
      </c>
      <c r="IN64" s="15">
        <f>IF(25&lt;=$G64, ROUND(IF64*$Q64, 2), "")</f>
        <v/>
      </c>
      <c r="IO64" s="15">
        <f>IF(25&lt;=$G64, IF64+IN64, "")</f>
        <v/>
      </c>
      <c r="IP64" s="15">
        <f>IF(25&lt;=$G64, IJ64+IN64, "")</f>
        <v/>
      </c>
      <c r="IQ64" s="15">
        <f>IF(25&lt;=$G64, ($G64-25)*$N64, "")</f>
        <v/>
      </c>
      <c r="IR64" s="15">
        <f>IF(26&lt;=$G64, IM64, "")</f>
        <v/>
      </c>
      <c r="IS64" s="15">
        <f>IF(26&lt;=$G64, ROUND(IR64*$Q64, 2), "")</f>
        <v/>
      </c>
      <c r="IT64" s="15">
        <f>IF(26&lt;=$G64, $N64, "")</f>
        <v/>
      </c>
      <c r="IU64" s="15">
        <f>IF(26&lt;=$G64, IT64-IS64, "")</f>
        <v/>
      </c>
      <c r="IV64" s="15">
        <f>IF(26&lt;=$G64, IR64-IU64, "")</f>
        <v/>
      </c>
      <c r="IW64" s="15">
        <f>IF(26&lt;=$G64, ROUND(IO64*$Q64, 2), "")</f>
        <v/>
      </c>
      <c r="IX64" s="15">
        <f>IF(26&lt;=$G64, IO64+IW64, "")</f>
        <v/>
      </c>
      <c r="IY64" s="15">
        <f>IF(26&lt;=$G64, IS64+IW64, "")</f>
        <v/>
      </c>
      <c r="IZ64" s="15">
        <f>IF(26&lt;=$G64, ($G64-26)*$N64, "")</f>
        <v/>
      </c>
      <c r="JA64" s="15">
        <f>IF(27&lt;=$G64, IV64, "")</f>
        <v/>
      </c>
      <c r="JB64" s="15">
        <f>IF(27&lt;=$G64, ROUND(JA64*$Q64, 2), "")</f>
        <v/>
      </c>
      <c r="JC64" s="15">
        <f>IF(27&lt;=$G64, $N64, "")</f>
        <v/>
      </c>
      <c r="JD64" s="15">
        <f>IF(27&lt;=$G64, JC64-JB64, "")</f>
        <v/>
      </c>
      <c r="JE64" s="15">
        <f>IF(27&lt;=$G64, JA64-JD64, "")</f>
        <v/>
      </c>
      <c r="JF64" s="15">
        <f>IF(27&lt;=$G64, ROUND(IX64*$Q64, 2), "")</f>
        <v/>
      </c>
      <c r="JG64" s="15">
        <f>IF(27&lt;=$G64, IX64+JF64, "")</f>
        <v/>
      </c>
      <c r="JH64" s="15">
        <f>IF(27&lt;=$G64, JB64+JF64, "")</f>
        <v/>
      </c>
      <c r="JI64" s="15">
        <f>IF(27&lt;=$G64, ($G64-27)*$N64, "")</f>
        <v/>
      </c>
      <c r="JJ64" s="15">
        <f>IF(28&lt;=$G64, JE64, "")</f>
        <v/>
      </c>
      <c r="JK64" s="15">
        <f>IF(28&lt;=$G64, ROUND(JJ64*$Q64, 2), "")</f>
        <v/>
      </c>
      <c r="JL64" s="15">
        <f>IF(28&lt;=$G64, $N64, "")</f>
        <v/>
      </c>
      <c r="JM64" s="15">
        <f>IF(28&lt;=$G64, JL64-JK64, "")</f>
        <v/>
      </c>
      <c r="JN64" s="15">
        <f>IF(28&lt;=$G64, JJ64-JM64, "")</f>
        <v/>
      </c>
      <c r="JO64" s="15">
        <f>IF(28&lt;=$G64, ROUND(JG64*$Q64, 2), "")</f>
        <v/>
      </c>
      <c r="JP64" s="15">
        <f>IF(28&lt;=$G64, JG64+JO64, "")</f>
        <v/>
      </c>
      <c r="JQ64" s="15">
        <f>IF(28&lt;=$G64, JK64+JO64, "")</f>
        <v/>
      </c>
      <c r="JR64" s="15">
        <f>IF(28&lt;=$G64, ($G64-28)*$N64, "")</f>
        <v/>
      </c>
      <c r="JS64" s="15">
        <f>IF(29&lt;=$G64, JN64, "")</f>
        <v/>
      </c>
      <c r="JT64" s="15">
        <f>IF(29&lt;=$G64, ROUND(JS64*$Q64, 2), "")</f>
        <v/>
      </c>
      <c r="JU64" s="15">
        <f>IF(29&lt;=$G64, $N64, "")</f>
        <v/>
      </c>
      <c r="JV64" s="15">
        <f>IF(29&lt;=$G64, JU64-JT64, "")</f>
        <v/>
      </c>
      <c r="JW64" s="15">
        <f>IF(29&lt;=$G64, JS64-JV64, "")</f>
        <v/>
      </c>
      <c r="JX64" s="15">
        <f>IF(29&lt;=$G64, ROUND(JP64*$Q64, 2), "")</f>
        <v/>
      </c>
      <c r="JY64" s="15">
        <f>IF(29&lt;=$G64, JP64+JX64, "")</f>
        <v/>
      </c>
      <c r="JZ64" s="15">
        <f>IF(29&lt;=$G64, JT64+JX64, "")</f>
        <v/>
      </c>
      <c r="KA64" s="15">
        <f>IF(29&lt;=$G64, ($G64-29)*$N64, "")</f>
        <v/>
      </c>
      <c r="KB64" s="15">
        <f>IF(30&lt;=$G64, JW64, "")</f>
        <v/>
      </c>
      <c r="KC64" s="15">
        <f>IF(30&lt;=$G64, ROUND(KB64*$Q64, 2), "")</f>
        <v/>
      </c>
      <c r="KD64" s="15">
        <f>IF(30&lt;=$G64, $N64, "")</f>
        <v/>
      </c>
      <c r="KE64" s="15">
        <f>IF(30&lt;=$G64, KD64-KC64, "")</f>
        <v/>
      </c>
      <c r="KF64" s="15">
        <f>IF(30&lt;=$G64, KB64-KE64, "")</f>
        <v/>
      </c>
      <c r="KG64" s="15">
        <f>IF(30&lt;=$G64, ROUND(JY64*$Q64, 2), "")</f>
        <v/>
      </c>
      <c r="KH64" s="15">
        <f>IF(30&lt;=$G64, JY64+KG64, "")</f>
        <v/>
      </c>
      <c r="KI64" s="15">
        <f>IF(30&lt;=$G64, KC64+KG64, "")</f>
        <v/>
      </c>
      <c r="KJ64" s="15">
        <f>IF(30&lt;=$G64, ($G64-30)*$N64, "")</f>
        <v/>
      </c>
      <c r="KK64" s="15">
        <f>IF(31&lt;=$G64, KF64, "")</f>
        <v/>
      </c>
      <c r="KL64" s="15">
        <f>IF(31&lt;=$G64, ROUND(KK64*$Q64, 2), "")</f>
        <v/>
      </c>
      <c r="KM64" s="15">
        <f>IF(31&lt;=$G64, $N64, "")</f>
        <v/>
      </c>
      <c r="KN64" s="15">
        <f>IF(31&lt;=$G64, KM64-KL64, "")</f>
        <v/>
      </c>
      <c r="KO64" s="15">
        <f>IF(31&lt;=$G64, KK64-KN64, "")</f>
        <v/>
      </c>
      <c r="KP64" s="15">
        <f>IF(31&lt;=$G64, ROUND(KH64*$Q64, 2), "")</f>
        <v/>
      </c>
      <c r="KQ64" s="15">
        <f>IF(31&lt;=$G64, KH64+KP64, "")</f>
        <v/>
      </c>
      <c r="KR64" s="15">
        <f>IF(31&lt;=$G64, KL64+KP64, "")</f>
        <v/>
      </c>
      <c r="KS64" s="15">
        <f>IF(31&lt;=$G64, ($G64-31)*$N64, "")</f>
        <v/>
      </c>
      <c r="KT64" s="15">
        <f>IF(32&lt;=$G64, KO64, "")</f>
        <v/>
      </c>
      <c r="KU64" s="15">
        <f>IF(32&lt;=$G64, ROUND(KT64*$Q64, 2), "")</f>
        <v/>
      </c>
      <c r="KV64" s="15">
        <f>IF(32&lt;=$G64, $N64, "")</f>
        <v/>
      </c>
      <c r="KW64" s="15">
        <f>IF(32&lt;=$G64, KV64-KU64, "")</f>
        <v/>
      </c>
      <c r="KX64" s="15">
        <f>IF(32&lt;=$G64, KT64-KW64, "")</f>
        <v/>
      </c>
      <c r="KY64" s="15">
        <f>IF(32&lt;=$G64, ROUND(KQ64*$Q64, 2), "")</f>
        <v/>
      </c>
      <c r="KZ64" s="15">
        <f>IF(32&lt;=$G64, KQ64+KY64, "")</f>
        <v/>
      </c>
      <c r="LA64" s="15">
        <f>IF(32&lt;=$G64, KU64+KY64, "")</f>
        <v/>
      </c>
      <c r="LB64" s="15">
        <f>IF(32&lt;=$G64, ($G64-32)*$N64, "")</f>
        <v/>
      </c>
      <c r="LC64" s="15">
        <f>IF(33&lt;=$G64, KX64, "")</f>
        <v/>
      </c>
      <c r="LD64" s="15">
        <f>IF(33&lt;=$G64, ROUND(LC64*$Q64, 2), "")</f>
        <v/>
      </c>
      <c r="LE64" s="15">
        <f>IF(33&lt;=$G64, $N64, "")</f>
        <v/>
      </c>
      <c r="LF64" s="15">
        <f>IF(33&lt;=$G64, LE64-LD64, "")</f>
        <v/>
      </c>
      <c r="LG64" s="15">
        <f>IF(33&lt;=$G64, LC64-LF64, "")</f>
        <v/>
      </c>
      <c r="LH64" s="15">
        <f>IF(33&lt;=$G64, ROUND(KZ64*$Q64, 2), "")</f>
        <v/>
      </c>
      <c r="LI64" s="15">
        <f>IF(33&lt;=$G64, KZ64+LH64, "")</f>
        <v/>
      </c>
      <c r="LJ64" s="15">
        <f>IF(33&lt;=$G64, LD64+LH64, "")</f>
        <v/>
      </c>
      <c r="LK64" s="15">
        <f>IF(33&lt;=$G64, ($G64-33)*$N64, "")</f>
        <v/>
      </c>
      <c r="LL64" s="15">
        <f>IF(34&lt;=$G64, LG64, "")</f>
        <v/>
      </c>
      <c r="LM64" s="15">
        <f>IF(34&lt;=$G64, ROUND(LL64*$Q64, 2), "")</f>
        <v/>
      </c>
      <c r="LN64" s="15">
        <f>IF(34&lt;=$G64, $N64, "")</f>
        <v/>
      </c>
      <c r="LO64" s="15">
        <f>IF(34&lt;=$G64, LN64-LM64, "")</f>
        <v/>
      </c>
      <c r="LP64" s="15">
        <f>IF(34&lt;=$G64, LL64-LO64, "")</f>
        <v/>
      </c>
      <c r="LQ64" s="15">
        <f>IF(34&lt;=$G64, ROUND(LI64*$Q64, 2), "")</f>
        <v/>
      </c>
      <c r="LR64" s="15">
        <f>IF(34&lt;=$G64, LI64+LQ64, "")</f>
        <v/>
      </c>
      <c r="LS64" s="15">
        <f>IF(34&lt;=$G64, LM64+LQ64, "")</f>
        <v/>
      </c>
      <c r="LT64" s="15">
        <f>IF(34&lt;=$G64, ($G64-34)*$N64, "")</f>
        <v/>
      </c>
      <c r="LU64" s="15">
        <f>IF(35&lt;=$G64, LP64, "")</f>
        <v/>
      </c>
      <c r="LV64" s="15">
        <f>IF(35&lt;=$G64, ROUND(LU64*$Q64, 2), "")</f>
        <v/>
      </c>
      <c r="LW64" s="15">
        <f>IF(35&lt;=$G64, $N64, "")</f>
        <v/>
      </c>
      <c r="LX64" s="15">
        <f>IF(35&lt;=$G64, LW64-LV64, "")</f>
        <v/>
      </c>
      <c r="LY64" s="15">
        <f>IF(35&lt;=$G64, LU64-LX64, "")</f>
        <v/>
      </c>
      <c r="LZ64" s="15">
        <f>IF(35&lt;=$G64, ROUND(LR64*$Q64, 2), "")</f>
        <v/>
      </c>
      <c r="MA64" s="15">
        <f>IF(35&lt;=$G64, LR64+LZ64, "")</f>
        <v/>
      </c>
      <c r="MB64" s="15">
        <f>IF(35&lt;=$G64, LV64+LZ64, "")</f>
        <v/>
      </c>
      <c r="MC64" s="15">
        <f>IF(35&lt;=$G64, ($G64-35)*$N64, "")</f>
        <v/>
      </c>
      <c r="MD64" s="15">
        <f>IF(36&lt;=$G64, LY64, "")</f>
        <v/>
      </c>
      <c r="ME64" s="15">
        <f>IF(36&lt;=$G64, ROUND(MD64*$Q64, 2), "")</f>
        <v/>
      </c>
      <c r="MF64" s="15">
        <f>IF(36&lt;=$G64, $N64, "")</f>
        <v/>
      </c>
      <c r="MG64" s="15">
        <f>IF(36&lt;=$G64, MF64-ME64, "")</f>
        <v/>
      </c>
      <c r="MH64" s="15">
        <f>IF(36&lt;=$G64, MD64-MG64, "")</f>
        <v/>
      </c>
      <c r="MI64" s="15">
        <f>IF(36&lt;=$G64, ROUND(MA64*$Q64, 2), "")</f>
        <v/>
      </c>
      <c r="MJ64" s="15">
        <f>IF(36&lt;=$G64, MA64+MI64, "")</f>
        <v/>
      </c>
      <c r="MK64" s="15">
        <f>IF(36&lt;=$G64, ME64+MI64, "")</f>
        <v/>
      </c>
      <c r="ML64" s="15">
        <f>IF(36&lt;=$G64, ($G64-36)*$N64, "")</f>
        <v/>
      </c>
      <c r="MM64" s="15">
        <f>IF(37&lt;=$G64, MH64, "")</f>
        <v/>
      </c>
      <c r="MN64" s="15">
        <f>IF(37&lt;=$G64, ROUND(MM64*$Q64, 2), "")</f>
        <v/>
      </c>
      <c r="MO64" s="15">
        <f>IF(37&lt;=$G64, $N64, "")</f>
        <v/>
      </c>
      <c r="MP64" s="15">
        <f>IF(37&lt;=$G64, MO64-MN64, "")</f>
        <v/>
      </c>
      <c r="MQ64" s="15">
        <f>IF(37&lt;=$G64, MM64-MP64, "")</f>
        <v/>
      </c>
      <c r="MR64" s="15">
        <f>IF(37&lt;=$G64, ROUND(MJ64*$Q64, 2), "")</f>
        <v/>
      </c>
      <c r="MS64" s="15">
        <f>IF(37&lt;=$G64, MJ64+MR64, "")</f>
        <v/>
      </c>
      <c r="MT64" s="15">
        <f>IF(37&lt;=$G64, MN64+MR64, "")</f>
        <v/>
      </c>
      <c r="MU64" s="15">
        <f>IF(37&lt;=$G64, ($G64-37)*$N64, "")</f>
        <v/>
      </c>
      <c r="MV64" s="15">
        <f>IF(38&lt;=$G64, MQ64, "")</f>
        <v/>
      </c>
      <c r="MW64" s="15">
        <f>IF(38&lt;=$G64, ROUND(MV64*$Q64, 2), "")</f>
        <v/>
      </c>
      <c r="MX64" s="15">
        <f>IF(38&lt;=$G64, $N64, "")</f>
        <v/>
      </c>
      <c r="MY64" s="15">
        <f>IF(38&lt;=$G64, MX64-MW64, "")</f>
        <v/>
      </c>
      <c r="MZ64" s="15">
        <f>IF(38&lt;=$G64, MV64-MY64, "")</f>
        <v/>
      </c>
      <c r="NA64" s="15">
        <f>IF(38&lt;=$G64, ROUND(MS64*$Q64, 2), "")</f>
        <v/>
      </c>
      <c r="NB64" s="15">
        <f>IF(38&lt;=$G64, MS64+NA64, "")</f>
        <v/>
      </c>
      <c r="NC64" s="15">
        <f>IF(38&lt;=$G64, MW64+NA64, "")</f>
        <v/>
      </c>
      <c r="ND64" s="15">
        <f>IF(38&lt;=$G64, ($G64-38)*$N64, "")</f>
        <v/>
      </c>
      <c r="NE64" s="15">
        <f>IF(39&lt;=$G64, MZ64, "")</f>
        <v/>
      </c>
      <c r="NF64" s="15">
        <f>IF(39&lt;=$G64, ROUND(NE64*$Q64, 2), "")</f>
        <v/>
      </c>
      <c r="NG64" s="15">
        <f>IF(39&lt;=$G64, $N64, "")</f>
        <v/>
      </c>
      <c r="NH64" s="15">
        <f>IF(39&lt;=$G64, NG64-NF64, "")</f>
        <v/>
      </c>
      <c r="NI64" s="15">
        <f>IF(39&lt;=$G64, NE64-NH64, "")</f>
        <v/>
      </c>
      <c r="NJ64" s="15">
        <f>IF(39&lt;=$G64, ROUND(NB64*$Q64, 2), "")</f>
        <v/>
      </c>
      <c r="NK64" s="15">
        <f>IF(39&lt;=$G64, NB64+NJ64, "")</f>
        <v/>
      </c>
      <c r="NL64" s="15">
        <f>IF(39&lt;=$G64, NF64+NJ64, "")</f>
        <v/>
      </c>
      <c r="NM64" s="15">
        <f>IF(39&lt;=$G64, ($G64-39)*$N64, "")</f>
        <v/>
      </c>
      <c r="NN64" s="15">
        <f>IF(40&lt;=$G64, NI64, "")</f>
        <v/>
      </c>
      <c r="NO64" s="15">
        <f>IF(40&lt;=$G64, ROUND(NN64*$Q64, 2), "")</f>
        <v/>
      </c>
      <c r="NP64" s="15">
        <f>IF(40&lt;=$G64, $N64, "")</f>
        <v/>
      </c>
      <c r="NQ64" s="15">
        <f>IF(40&lt;=$G64, NP64-NO64, "")</f>
        <v/>
      </c>
      <c r="NR64" s="15">
        <f>IF(40&lt;=$G64, NN64-NQ64, "")</f>
        <v/>
      </c>
      <c r="NS64" s="15">
        <f>IF(40&lt;=$G64, ROUND(NK64*$Q64, 2), "")</f>
        <v/>
      </c>
      <c r="NT64" s="15">
        <f>IF(40&lt;=$G64, NK64+NS64, "")</f>
        <v/>
      </c>
      <c r="NU64" s="15">
        <f>IF(40&lt;=$G64, NO64+NS64, "")</f>
        <v/>
      </c>
      <c r="NV64" s="15">
        <f>IF(40&lt;=$G64, ($G64-40)*$N64, "")</f>
        <v/>
      </c>
      <c r="NW64" s="15">
        <f>IF(41&lt;=$G64, NR64, "")</f>
        <v/>
      </c>
      <c r="NX64" s="15">
        <f>IF(41&lt;=$G64, ROUND(NW64*$Q64, 2), "")</f>
        <v/>
      </c>
      <c r="NY64" s="15">
        <f>IF(41&lt;=$G64, $N64, "")</f>
        <v/>
      </c>
      <c r="NZ64" s="15">
        <f>IF(41&lt;=$G64, NY64-NX64, "")</f>
        <v/>
      </c>
      <c r="OA64" s="15">
        <f>IF(41&lt;=$G64, NW64-NZ64, "")</f>
        <v/>
      </c>
      <c r="OB64" s="15">
        <f>IF(41&lt;=$G64, ROUND(NT64*$Q64, 2), "")</f>
        <v/>
      </c>
      <c r="OC64" s="15">
        <f>IF(41&lt;=$G64, NT64+OB64, "")</f>
        <v/>
      </c>
      <c r="OD64" s="15">
        <f>IF(41&lt;=$G64, NX64+OB64, "")</f>
        <v/>
      </c>
      <c r="OE64" s="15">
        <f>IF(41&lt;=$G64, ($G64-41)*$N64, "")</f>
        <v/>
      </c>
      <c r="OF64" s="15">
        <f>IF(42&lt;=$G64, OA64, "")</f>
        <v/>
      </c>
      <c r="OG64" s="15">
        <f>IF(42&lt;=$G64, ROUND(OF64*$Q64, 2), "")</f>
        <v/>
      </c>
      <c r="OH64" s="15">
        <f>IF(42&lt;=$G64, $N64, "")</f>
        <v/>
      </c>
      <c r="OI64" s="15">
        <f>IF(42&lt;=$G64, OH64-OG64, "")</f>
        <v/>
      </c>
      <c r="OJ64" s="15">
        <f>IF(42&lt;=$G64, OF64-OI64, "")</f>
        <v/>
      </c>
      <c r="OK64" s="15">
        <f>IF(42&lt;=$G64, ROUND(OC64*$Q64, 2), "")</f>
        <v/>
      </c>
      <c r="OL64" s="15">
        <f>IF(42&lt;=$G64, OC64+OK64, "")</f>
        <v/>
      </c>
      <c r="OM64" s="15">
        <f>IF(42&lt;=$G64, OG64+OK64, "")</f>
        <v/>
      </c>
      <c r="ON64" s="15">
        <f>IF(42&lt;=$G64, ($G64-42)*$N64, "")</f>
        <v/>
      </c>
      <c r="OO64" s="15">
        <f>IF(43&lt;=$G64, OJ64, "")</f>
        <v/>
      </c>
      <c r="OP64" s="15">
        <f>IF(43&lt;=$G64, ROUND(OO64*$Q64, 2), "")</f>
        <v/>
      </c>
      <c r="OQ64" s="15">
        <f>IF(43&lt;=$G64, $N64, "")</f>
        <v/>
      </c>
      <c r="OR64" s="15">
        <f>IF(43&lt;=$G64, OQ64-OP64, "")</f>
        <v/>
      </c>
      <c r="OS64" s="15">
        <f>IF(43&lt;=$G64, OO64-OR64, "")</f>
        <v/>
      </c>
      <c r="OT64" s="15">
        <f>IF(43&lt;=$G64, ROUND(OL64*$Q64, 2), "")</f>
        <v/>
      </c>
      <c r="OU64" s="15">
        <f>IF(43&lt;=$G64, OL64+OT64, "")</f>
        <v/>
      </c>
      <c r="OV64" s="15">
        <f>IF(43&lt;=$G64, OP64+OT64, "")</f>
        <v/>
      </c>
      <c r="OW64" s="15">
        <f>IF(43&lt;=$G64, ($G64-43)*$N64, "")</f>
        <v/>
      </c>
      <c r="OX64" s="15">
        <f>IF(44&lt;=$G64, OS64, "")</f>
        <v/>
      </c>
      <c r="OY64" s="15">
        <f>IF(44&lt;=$G64, ROUND(OX64*$Q64, 2), "")</f>
        <v/>
      </c>
      <c r="OZ64" s="15">
        <f>IF(44&lt;=$G64, $N64, "")</f>
        <v/>
      </c>
      <c r="PA64" s="15">
        <f>IF(44&lt;=$G64, OZ64-OY64, "")</f>
        <v/>
      </c>
      <c r="PB64" s="15">
        <f>IF(44&lt;=$G64, OX64-PA64, "")</f>
        <v/>
      </c>
      <c r="PC64" s="15">
        <f>IF(44&lt;=$G64, ROUND(OU64*$Q64, 2), "")</f>
        <v/>
      </c>
      <c r="PD64" s="15">
        <f>IF(44&lt;=$G64, OU64+PC64, "")</f>
        <v/>
      </c>
      <c r="PE64" s="15">
        <f>IF(44&lt;=$G64, OY64+PC64, "")</f>
        <v/>
      </c>
      <c r="PF64" s="15">
        <f>IF(44&lt;=$G64, ($G64-44)*$N64, "")</f>
        <v/>
      </c>
      <c r="PG64" s="15">
        <f>IF(45&lt;=$G64, PB64, "")</f>
        <v/>
      </c>
      <c r="PH64" s="15">
        <f>IF(45&lt;=$G64, ROUND(PG64*$Q64, 2), "")</f>
        <v/>
      </c>
      <c r="PI64" s="15">
        <f>IF(45&lt;=$G64, $N64, "")</f>
        <v/>
      </c>
      <c r="PJ64" s="15">
        <f>IF(45&lt;=$G64, PI64-PH64, "")</f>
        <v/>
      </c>
      <c r="PK64" s="15">
        <f>IF(45&lt;=$G64, PG64-PJ64, "")</f>
        <v/>
      </c>
      <c r="PL64" s="15">
        <f>IF(45&lt;=$G64, ROUND(PD64*$Q64, 2), "")</f>
        <v/>
      </c>
      <c r="PM64" s="15">
        <f>IF(45&lt;=$G64, PD64+PL64, "")</f>
        <v/>
      </c>
      <c r="PN64" s="15">
        <f>IF(45&lt;=$G64, PH64+PL64, "")</f>
        <v/>
      </c>
      <c r="PO64" s="15">
        <f>IF(45&lt;=$G64, ($G64-45)*$N64, "")</f>
        <v/>
      </c>
      <c r="PP64" s="15">
        <f>IF(46&lt;=$G64, PK64, "")</f>
        <v/>
      </c>
      <c r="PQ64" s="15">
        <f>IF(46&lt;=$G64, ROUND(PP64*$Q64, 2), "")</f>
        <v/>
      </c>
      <c r="PR64" s="15">
        <f>IF(46&lt;=$G64, $N64, "")</f>
        <v/>
      </c>
      <c r="PS64" s="15">
        <f>IF(46&lt;=$G64, PR64-PQ64, "")</f>
        <v/>
      </c>
      <c r="PT64" s="15">
        <f>IF(46&lt;=$G64, PP64-PS64, "")</f>
        <v/>
      </c>
      <c r="PU64" s="15">
        <f>IF(46&lt;=$G64, ROUND(PM64*$Q64, 2), "")</f>
        <v/>
      </c>
      <c r="PV64" s="15">
        <f>IF(46&lt;=$G64, PM64+PU64, "")</f>
        <v/>
      </c>
      <c r="PW64" s="15">
        <f>IF(46&lt;=$G64, PQ64+PU64, "")</f>
        <v/>
      </c>
      <c r="PX64" s="15">
        <f>IF(46&lt;=$G64, ($G64-46)*$N64, "")</f>
        <v/>
      </c>
      <c r="PY64" s="15">
        <f>IF(47&lt;=$G64, PT64, "")</f>
        <v/>
      </c>
      <c r="PZ64" s="15">
        <f>IF(47&lt;=$G64, ROUND(PY64*$Q64, 2), "")</f>
        <v/>
      </c>
      <c r="QA64" s="15">
        <f>IF(47&lt;=$G64, $N64, "")</f>
        <v/>
      </c>
      <c r="QB64" s="15">
        <f>IF(47&lt;=$G64, QA64-PZ64, "")</f>
        <v/>
      </c>
      <c r="QC64" s="15">
        <f>IF(47&lt;=$G64, PY64-QB64, "")</f>
        <v/>
      </c>
      <c r="QD64" s="15">
        <f>IF(47&lt;=$G64, ROUND(PV64*$Q64, 2), "")</f>
        <v/>
      </c>
      <c r="QE64" s="15">
        <f>IF(47&lt;=$G64, PV64+QD64, "")</f>
        <v/>
      </c>
      <c r="QF64" s="15">
        <f>IF(47&lt;=$G64, PZ64+QD64, "")</f>
        <v/>
      </c>
      <c r="QG64" s="15">
        <f>IF(47&lt;=$G64, ($G64-47)*$N64, "")</f>
        <v/>
      </c>
      <c r="QH64" s="15">
        <f>IF(48&lt;=$G64, QC64, "")</f>
        <v/>
      </c>
      <c r="QI64" s="15">
        <f>IF(48&lt;=$G64, ROUND(QH64*$Q64, 2), "")</f>
        <v/>
      </c>
      <c r="QJ64" s="15">
        <f>IF(48&lt;=$G64, $N64, "")</f>
        <v/>
      </c>
      <c r="QK64" s="15">
        <f>IF(48&lt;=$G64, QJ64-QI64, "")</f>
        <v/>
      </c>
      <c r="QL64" s="15">
        <f>IF(48&lt;=$G64, QH64-QK64, "")</f>
        <v/>
      </c>
      <c r="QM64" s="15">
        <f>IF(48&lt;=$G64, ROUND(QE64*$Q64, 2), "")</f>
        <v/>
      </c>
      <c r="QN64" s="15">
        <f>IF(48&lt;=$G64, QE64+QM64, "")</f>
        <v/>
      </c>
      <c r="QO64" s="15">
        <f>IF(48&lt;=$G64, QI64+QM64, "")</f>
        <v/>
      </c>
      <c r="QP64" s="15">
        <f>IF(48&lt;=$G64, ($G64-48)*$N64, "")</f>
        <v/>
      </c>
    </row>
    <row r="65">
      <c r="A65" s="6" t="inlineStr">
        <is>
          <t>0605-0004</t>
        </is>
      </c>
      <c r="B65" s="7" t="inlineStr">
        <is>
          <t>Nato Arquitectos Sa de Cv</t>
        </is>
      </c>
      <c r="C65" s="7" t="inlineStr">
        <is>
          <t>COLORADO DOBLE CABINA PAQ. "C"</t>
        </is>
      </c>
      <c r="D65" s="6" t="inlineStr">
        <is>
          <t>ACTIVO</t>
        </is>
      </c>
      <c r="E65" s="6" t="inlineStr">
        <is>
          <t>2026-01-08</t>
        </is>
      </c>
      <c r="F65" s="6" t="inlineStr">
        <is>
          <t>2028-01-08</t>
        </is>
      </c>
      <c r="G65" s="8" t="n">
        <v>24</v>
      </c>
      <c r="H65" s="9" t="n">
        <v>853362.0699999999</v>
      </c>
      <c r="I65" s="10" t="n">
        <v>0.3</v>
      </c>
      <c r="J65" s="9">
        <f>ROUND(H65*I65, 2)</f>
        <v/>
      </c>
      <c r="K65" s="9">
        <f>ROUND(H65-J65, 2)</f>
        <v/>
      </c>
      <c r="L65" s="10" t="n">
        <v>0.02</v>
      </c>
      <c r="M65" s="9">
        <f>ROUND(H65*L65, 2)</f>
        <v/>
      </c>
      <c r="N65" s="9" t="n">
        <v>28559.43</v>
      </c>
      <c r="O65" s="10" t="n">
        <v>0.2</v>
      </c>
      <c r="P65" s="9">
        <f>ROUND(H65*O65, 2)</f>
        <v/>
      </c>
      <c r="Q65" s="11" t="n">
        <v>0.02600151</v>
      </c>
      <c r="R65" s="11">
        <f>RATE(G65, -N65, K65, -P65)</f>
        <v/>
      </c>
      <c r="S65" s="11">
        <f>ROUND(Q65*12, 8)</f>
        <v/>
      </c>
      <c r="T65" s="11">
        <f>ROUND(((1+Q65)^12)-1, 8)</f>
        <v/>
      </c>
      <c r="U65" s="9">
        <f>ROUND(PV(Q65, G65, 0, -P65), 2)</f>
        <v/>
      </c>
      <c r="V65" s="9">
        <f>SUMIF($AA$4:$QP$4, "Interes_Leasing", AA65:QP65)</f>
        <v/>
      </c>
      <c r="W65" s="9">
        <f>SUMIF($AA$4:$QP$4, "Interes_Residual", AA65:QP65)</f>
        <v/>
      </c>
      <c r="X65" s="9">
        <f>ROUND(V65+W65, 2)</f>
        <v/>
      </c>
      <c r="Y65" s="9">
        <f>ROUND((N65*G65+P65+M65)-K65, 2)</f>
        <v/>
      </c>
      <c r="Z65" s="10">
        <f>ROUND(Y65/K65, 4)</f>
        <v/>
      </c>
      <c r="AA65" s="9">
        <f>IF(1&lt;=$G65, $K65, "")</f>
        <v/>
      </c>
      <c r="AB65" s="9">
        <f>IF(1&lt;=$G65, ROUND(AA65*$Q65, 2), "")</f>
        <v/>
      </c>
      <c r="AC65" s="9">
        <f>IF(1&lt;=$G65, $N65, "")</f>
        <v/>
      </c>
      <c r="AD65" s="9">
        <f>IF(1&lt;=$G65, AC65-AB65, "")</f>
        <v/>
      </c>
      <c r="AE65" s="9">
        <f>IF(1&lt;=$G65, AA65-AD65, "")</f>
        <v/>
      </c>
      <c r="AF65" s="9">
        <f>IF(1&lt;=$G65, ROUND($U65*$Q65, 2), "")</f>
        <v/>
      </c>
      <c r="AG65" s="9">
        <f>IF(1&lt;=$G65, $U65+AF65, "")</f>
        <v/>
      </c>
      <c r="AH65" s="9">
        <f>IF(1&lt;=$G65, AB65+AF65, "")</f>
        <v/>
      </c>
      <c r="AI65" s="9">
        <f>IF(1&lt;=$G65, ($G65-1)*$N65, "")</f>
        <v/>
      </c>
      <c r="AJ65" s="9">
        <f>IF(2&lt;=$G65, AE65, "")</f>
        <v/>
      </c>
      <c r="AK65" s="9">
        <f>IF(2&lt;=$G65, ROUND(AJ65*$Q65, 2), "")</f>
        <v/>
      </c>
      <c r="AL65" s="9">
        <f>IF(2&lt;=$G65, $N65, "")</f>
        <v/>
      </c>
      <c r="AM65" s="9">
        <f>IF(2&lt;=$G65, AL65-AK65, "")</f>
        <v/>
      </c>
      <c r="AN65" s="9">
        <f>IF(2&lt;=$G65, AJ65-AM65, "")</f>
        <v/>
      </c>
      <c r="AO65" s="9">
        <f>IF(2&lt;=$G65, ROUND(AG65*$Q65, 2), "")</f>
        <v/>
      </c>
      <c r="AP65" s="9">
        <f>IF(2&lt;=$G65, AG65+AO65, "")</f>
        <v/>
      </c>
      <c r="AQ65" s="9">
        <f>IF(2&lt;=$G65, AK65+AO65, "")</f>
        <v/>
      </c>
      <c r="AR65" s="9">
        <f>IF(2&lt;=$G65, ($G65-2)*$N65, "")</f>
        <v/>
      </c>
      <c r="AS65" s="9">
        <f>IF(3&lt;=$G65, AN65, "")</f>
        <v/>
      </c>
      <c r="AT65" s="9">
        <f>IF(3&lt;=$G65, ROUND(AS65*$Q65, 2), "")</f>
        <v/>
      </c>
      <c r="AU65" s="9">
        <f>IF(3&lt;=$G65, $N65, "")</f>
        <v/>
      </c>
      <c r="AV65" s="9">
        <f>IF(3&lt;=$G65, AU65-AT65, "")</f>
        <v/>
      </c>
      <c r="AW65" s="9">
        <f>IF(3&lt;=$G65, AS65-AV65, "")</f>
        <v/>
      </c>
      <c r="AX65" s="9">
        <f>IF(3&lt;=$G65, ROUND(AP65*$Q65, 2), "")</f>
        <v/>
      </c>
      <c r="AY65" s="9">
        <f>IF(3&lt;=$G65, AP65+AX65, "")</f>
        <v/>
      </c>
      <c r="AZ65" s="9">
        <f>IF(3&lt;=$G65, AT65+AX65, "")</f>
        <v/>
      </c>
      <c r="BA65" s="9">
        <f>IF(3&lt;=$G65, ($G65-3)*$N65, "")</f>
        <v/>
      </c>
      <c r="BB65" s="9">
        <f>IF(4&lt;=$G65, AW65, "")</f>
        <v/>
      </c>
      <c r="BC65" s="9">
        <f>IF(4&lt;=$G65, ROUND(BB65*$Q65, 2), "")</f>
        <v/>
      </c>
      <c r="BD65" s="9">
        <f>IF(4&lt;=$G65, $N65, "")</f>
        <v/>
      </c>
      <c r="BE65" s="9">
        <f>IF(4&lt;=$G65, BD65-BC65, "")</f>
        <v/>
      </c>
      <c r="BF65" s="9">
        <f>IF(4&lt;=$G65, BB65-BE65, "")</f>
        <v/>
      </c>
      <c r="BG65" s="9">
        <f>IF(4&lt;=$G65, ROUND(AY65*$Q65, 2), "")</f>
        <v/>
      </c>
      <c r="BH65" s="9">
        <f>IF(4&lt;=$G65, AY65+BG65, "")</f>
        <v/>
      </c>
      <c r="BI65" s="9">
        <f>IF(4&lt;=$G65, BC65+BG65, "")</f>
        <v/>
      </c>
      <c r="BJ65" s="9">
        <f>IF(4&lt;=$G65, ($G65-4)*$N65, "")</f>
        <v/>
      </c>
      <c r="BK65" s="9">
        <f>IF(5&lt;=$G65, BF65, "")</f>
        <v/>
      </c>
      <c r="BL65" s="9">
        <f>IF(5&lt;=$G65, ROUND(BK65*$Q65, 2), "")</f>
        <v/>
      </c>
      <c r="BM65" s="9">
        <f>IF(5&lt;=$G65, $N65, "")</f>
        <v/>
      </c>
      <c r="BN65" s="9">
        <f>IF(5&lt;=$G65, BM65-BL65, "")</f>
        <v/>
      </c>
      <c r="BO65" s="9">
        <f>IF(5&lt;=$G65, BK65-BN65, "")</f>
        <v/>
      </c>
      <c r="BP65" s="9">
        <f>IF(5&lt;=$G65, ROUND(BH65*$Q65, 2), "")</f>
        <v/>
      </c>
      <c r="BQ65" s="9">
        <f>IF(5&lt;=$G65, BH65+BP65, "")</f>
        <v/>
      </c>
      <c r="BR65" s="9">
        <f>IF(5&lt;=$G65, BL65+BP65, "")</f>
        <v/>
      </c>
      <c r="BS65" s="9">
        <f>IF(5&lt;=$G65, ($G65-5)*$N65, "")</f>
        <v/>
      </c>
      <c r="BT65" s="9">
        <f>IF(6&lt;=$G65, BO65, "")</f>
        <v/>
      </c>
      <c r="BU65" s="9">
        <f>IF(6&lt;=$G65, ROUND(BT65*$Q65, 2), "")</f>
        <v/>
      </c>
      <c r="BV65" s="9">
        <f>IF(6&lt;=$G65, $N65, "")</f>
        <v/>
      </c>
      <c r="BW65" s="9">
        <f>IF(6&lt;=$G65, BV65-BU65, "")</f>
        <v/>
      </c>
      <c r="BX65" s="9">
        <f>IF(6&lt;=$G65, BT65-BW65, "")</f>
        <v/>
      </c>
      <c r="BY65" s="9">
        <f>IF(6&lt;=$G65, ROUND(BQ65*$Q65, 2), "")</f>
        <v/>
      </c>
      <c r="BZ65" s="9">
        <f>IF(6&lt;=$G65, BQ65+BY65, "")</f>
        <v/>
      </c>
      <c r="CA65" s="9">
        <f>IF(6&lt;=$G65, BU65+BY65, "")</f>
        <v/>
      </c>
      <c r="CB65" s="9">
        <f>IF(6&lt;=$G65, ($G65-6)*$N65, "")</f>
        <v/>
      </c>
      <c r="CC65" s="9">
        <f>IF(7&lt;=$G65, BX65, "")</f>
        <v/>
      </c>
      <c r="CD65" s="9">
        <f>IF(7&lt;=$G65, ROUND(CC65*$Q65, 2), "")</f>
        <v/>
      </c>
      <c r="CE65" s="9">
        <f>IF(7&lt;=$G65, $N65, "")</f>
        <v/>
      </c>
      <c r="CF65" s="9">
        <f>IF(7&lt;=$G65, CE65-CD65, "")</f>
        <v/>
      </c>
      <c r="CG65" s="9">
        <f>IF(7&lt;=$G65, CC65-CF65, "")</f>
        <v/>
      </c>
      <c r="CH65" s="9">
        <f>IF(7&lt;=$G65, ROUND(BZ65*$Q65, 2), "")</f>
        <v/>
      </c>
      <c r="CI65" s="9">
        <f>IF(7&lt;=$G65, BZ65+CH65, "")</f>
        <v/>
      </c>
      <c r="CJ65" s="9">
        <f>IF(7&lt;=$G65, CD65+CH65, "")</f>
        <v/>
      </c>
      <c r="CK65" s="9">
        <f>IF(7&lt;=$G65, ($G65-7)*$N65, "")</f>
        <v/>
      </c>
      <c r="CL65" s="9">
        <f>IF(8&lt;=$G65, CG65, "")</f>
        <v/>
      </c>
      <c r="CM65" s="9">
        <f>IF(8&lt;=$G65, ROUND(CL65*$Q65, 2), "")</f>
        <v/>
      </c>
      <c r="CN65" s="9">
        <f>IF(8&lt;=$G65, $N65, "")</f>
        <v/>
      </c>
      <c r="CO65" s="9">
        <f>IF(8&lt;=$G65, CN65-CM65, "")</f>
        <v/>
      </c>
      <c r="CP65" s="9">
        <f>IF(8&lt;=$G65, CL65-CO65, "")</f>
        <v/>
      </c>
      <c r="CQ65" s="9">
        <f>IF(8&lt;=$G65, ROUND(CI65*$Q65, 2), "")</f>
        <v/>
      </c>
      <c r="CR65" s="9">
        <f>IF(8&lt;=$G65, CI65+CQ65, "")</f>
        <v/>
      </c>
      <c r="CS65" s="9">
        <f>IF(8&lt;=$G65, CM65+CQ65, "")</f>
        <v/>
      </c>
      <c r="CT65" s="9">
        <f>IF(8&lt;=$G65, ($G65-8)*$N65, "")</f>
        <v/>
      </c>
      <c r="CU65" s="9">
        <f>IF(9&lt;=$G65, CP65, "")</f>
        <v/>
      </c>
      <c r="CV65" s="9">
        <f>IF(9&lt;=$G65, ROUND(CU65*$Q65, 2), "")</f>
        <v/>
      </c>
      <c r="CW65" s="9">
        <f>IF(9&lt;=$G65, $N65, "")</f>
        <v/>
      </c>
      <c r="CX65" s="9">
        <f>IF(9&lt;=$G65, CW65-CV65, "")</f>
        <v/>
      </c>
      <c r="CY65" s="9">
        <f>IF(9&lt;=$G65, CU65-CX65, "")</f>
        <v/>
      </c>
      <c r="CZ65" s="9">
        <f>IF(9&lt;=$G65, ROUND(CR65*$Q65, 2), "")</f>
        <v/>
      </c>
      <c r="DA65" s="9">
        <f>IF(9&lt;=$G65, CR65+CZ65, "")</f>
        <v/>
      </c>
      <c r="DB65" s="9">
        <f>IF(9&lt;=$G65, CV65+CZ65, "")</f>
        <v/>
      </c>
      <c r="DC65" s="9">
        <f>IF(9&lt;=$G65, ($G65-9)*$N65, "")</f>
        <v/>
      </c>
      <c r="DD65" s="9">
        <f>IF(10&lt;=$G65, CY65, "")</f>
        <v/>
      </c>
      <c r="DE65" s="9">
        <f>IF(10&lt;=$G65, ROUND(DD65*$Q65, 2), "")</f>
        <v/>
      </c>
      <c r="DF65" s="9">
        <f>IF(10&lt;=$G65, $N65, "")</f>
        <v/>
      </c>
      <c r="DG65" s="9">
        <f>IF(10&lt;=$G65, DF65-DE65, "")</f>
        <v/>
      </c>
      <c r="DH65" s="9">
        <f>IF(10&lt;=$G65, DD65-DG65, "")</f>
        <v/>
      </c>
      <c r="DI65" s="9">
        <f>IF(10&lt;=$G65, ROUND(DA65*$Q65, 2), "")</f>
        <v/>
      </c>
      <c r="DJ65" s="9">
        <f>IF(10&lt;=$G65, DA65+DI65, "")</f>
        <v/>
      </c>
      <c r="DK65" s="9">
        <f>IF(10&lt;=$G65, DE65+DI65, "")</f>
        <v/>
      </c>
      <c r="DL65" s="9">
        <f>IF(10&lt;=$G65, ($G65-10)*$N65, "")</f>
        <v/>
      </c>
      <c r="DM65" s="9">
        <f>IF(11&lt;=$G65, DH65, "")</f>
        <v/>
      </c>
      <c r="DN65" s="9">
        <f>IF(11&lt;=$G65, ROUND(DM65*$Q65, 2), "")</f>
        <v/>
      </c>
      <c r="DO65" s="9">
        <f>IF(11&lt;=$G65, $N65, "")</f>
        <v/>
      </c>
      <c r="DP65" s="9">
        <f>IF(11&lt;=$G65, DO65-DN65, "")</f>
        <v/>
      </c>
      <c r="DQ65" s="9">
        <f>IF(11&lt;=$G65, DM65-DP65, "")</f>
        <v/>
      </c>
      <c r="DR65" s="9">
        <f>IF(11&lt;=$G65, ROUND(DJ65*$Q65, 2), "")</f>
        <v/>
      </c>
      <c r="DS65" s="9">
        <f>IF(11&lt;=$G65, DJ65+DR65, "")</f>
        <v/>
      </c>
      <c r="DT65" s="9">
        <f>IF(11&lt;=$G65, DN65+DR65, "")</f>
        <v/>
      </c>
      <c r="DU65" s="9">
        <f>IF(11&lt;=$G65, ($G65-11)*$N65, "")</f>
        <v/>
      </c>
      <c r="DV65" s="9">
        <f>IF(12&lt;=$G65, DQ65, "")</f>
        <v/>
      </c>
      <c r="DW65" s="9">
        <f>IF(12&lt;=$G65, ROUND(DV65*$Q65, 2), "")</f>
        <v/>
      </c>
      <c r="DX65" s="9">
        <f>IF(12&lt;=$G65, $N65, "")</f>
        <v/>
      </c>
      <c r="DY65" s="9">
        <f>IF(12&lt;=$G65, DX65-DW65, "")</f>
        <v/>
      </c>
      <c r="DZ65" s="9">
        <f>IF(12&lt;=$G65, DV65-DY65, "")</f>
        <v/>
      </c>
      <c r="EA65" s="9">
        <f>IF(12&lt;=$G65, ROUND(DS65*$Q65, 2), "")</f>
        <v/>
      </c>
      <c r="EB65" s="9">
        <f>IF(12&lt;=$G65, DS65+EA65, "")</f>
        <v/>
      </c>
      <c r="EC65" s="9">
        <f>IF(12&lt;=$G65, DW65+EA65, "")</f>
        <v/>
      </c>
      <c r="ED65" s="9">
        <f>IF(12&lt;=$G65, ($G65-12)*$N65, "")</f>
        <v/>
      </c>
      <c r="EE65" s="9">
        <f>IF(13&lt;=$G65, DZ65, "")</f>
        <v/>
      </c>
      <c r="EF65" s="9">
        <f>IF(13&lt;=$G65, ROUND(EE65*$Q65, 2), "")</f>
        <v/>
      </c>
      <c r="EG65" s="9">
        <f>IF(13&lt;=$G65, $N65, "")</f>
        <v/>
      </c>
      <c r="EH65" s="9">
        <f>IF(13&lt;=$G65, EG65-EF65, "")</f>
        <v/>
      </c>
      <c r="EI65" s="9">
        <f>IF(13&lt;=$G65, EE65-EH65, "")</f>
        <v/>
      </c>
      <c r="EJ65" s="9">
        <f>IF(13&lt;=$G65, ROUND(EB65*$Q65, 2), "")</f>
        <v/>
      </c>
      <c r="EK65" s="9">
        <f>IF(13&lt;=$G65, EB65+EJ65, "")</f>
        <v/>
      </c>
      <c r="EL65" s="9">
        <f>IF(13&lt;=$G65, EF65+EJ65, "")</f>
        <v/>
      </c>
      <c r="EM65" s="9">
        <f>IF(13&lt;=$G65, ($G65-13)*$N65, "")</f>
        <v/>
      </c>
      <c r="EN65" s="9">
        <f>IF(14&lt;=$G65, EI65, "")</f>
        <v/>
      </c>
      <c r="EO65" s="9">
        <f>IF(14&lt;=$G65, ROUND(EN65*$Q65, 2), "")</f>
        <v/>
      </c>
      <c r="EP65" s="9">
        <f>IF(14&lt;=$G65, $N65, "")</f>
        <v/>
      </c>
      <c r="EQ65" s="9">
        <f>IF(14&lt;=$G65, EP65-EO65, "")</f>
        <v/>
      </c>
      <c r="ER65" s="9">
        <f>IF(14&lt;=$G65, EN65-EQ65, "")</f>
        <v/>
      </c>
      <c r="ES65" s="9">
        <f>IF(14&lt;=$G65, ROUND(EK65*$Q65, 2), "")</f>
        <v/>
      </c>
      <c r="ET65" s="9">
        <f>IF(14&lt;=$G65, EK65+ES65, "")</f>
        <v/>
      </c>
      <c r="EU65" s="9">
        <f>IF(14&lt;=$G65, EO65+ES65, "")</f>
        <v/>
      </c>
      <c r="EV65" s="9">
        <f>IF(14&lt;=$G65, ($G65-14)*$N65, "")</f>
        <v/>
      </c>
      <c r="EW65" s="9">
        <f>IF(15&lt;=$G65, ER65, "")</f>
        <v/>
      </c>
      <c r="EX65" s="9">
        <f>IF(15&lt;=$G65, ROUND(EW65*$Q65, 2), "")</f>
        <v/>
      </c>
      <c r="EY65" s="9">
        <f>IF(15&lt;=$G65, $N65, "")</f>
        <v/>
      </c>
      <c r="EZ65" s="9">
        <f>IF(15&lt;=$G65, EY65-EX65, "")</f>
        <v/>
      </c>
      <c r="FA65" s="9">
        <f>IF(15&lt;=$G65, EW65-EZ65, "")</f>
        <v/>
      </c>
      <c r="FB65" s="9">
        <f>IF(15&lt;=$G65, ROUND(ET65*$Q65, 2), "")</f>
        <v/>
      </c>
      <c r="FC65" s="9">
        <f>IF(15&lt;=$G65, ET65+FB65, "")</f>
        <v/>
      </c>
      <c r="FD65" s="9">
        <f>IF(15&lt;=$G65, EX65+FB65, "")</f>
        <v/>
      </c>
      <c r="FE65" s="9">
        <f>IF(15&lt;=$G65, ($G65-15)*$N65, "")</f>
        <v/>
      </c>
      <c r="FF65" s="9">
        <f>IF(16&lt;=$G65, FA65, "")</f>
        <v/>
      </c>
      <c r="FG65" s="9">
        <f>IF(16&lt;=$G65, ROUND(FF65*$Q65, 2), "")</f>
        <v/>
      </c>
      <c r="FH65" s="9">
        <f>IF(16&lt;=$G65, $N65, "")</f>
        <v/>
      </c>
      <c r="FI65" s="9">
        <f>IF(16&lt;=$G65, FH65-FG65, "")</f>
        <v/>
      </c>
      <c r="FJ65" s="9">
        <f>IF(16&lt;=$G65, FF65-FI65, "")</f>
        <v/>
      </c>
      <c r="FK65" s="9">
        <f>IF(16&lt;=$G65, ROUND(FC65*$Q65, 2), "")</f>
        <v/>
      </c>
      <c r="FL65" s="9">
        <f>IF(16&lt;=$G65, FC65+FK65, "")</f>
        <v/>
      </c>
      <c r="FM65" s="9">
        <f>IF(16&lt;=$G65, FG65+FK65, "")</f>
        <v/>
      </c>
      <c r="FN65" s="9">
        <f>IF(16&lt;=$G65, ($G65-16)*$N65, "")</f>
        <v/>
      </c>
      <c r="FO65" s="9">
        <f>IF(17&lt;=$G65, FJ65, "")</f>
        <v/>
      </c>
      <c r="FP65" s="9">
        <f>IF(17&lt;=$G65, ROUND(FO65*$Q65, 2), "")</f>
        <v/>
      </c>
      <c r="FQ65" s="9">
        <f>IF(17&lt;=$G65, $N65, "")</f>
        <v/>
      </c>
      <c r="FR65" s="9">
        <f>IF(17&lt;=$G65, FQ65-FP65, "")</f>
        <v/>
      </c>
      <c r="FS65" s="9">
        <f>IF(17&lt;=$G65, FO65-FR65, "")</f>
        <v/>
      </c>
      <c r="FT65" s="9">
        <f>IF(17&lt;=$G65, ROUND(FL65*$Q65, 2), "")</f>
        <v/>
      </c>
      <c r="FU65" s="9">
        <f>IF(17&lt;=$G65, FL65+FT65, "")</f>
        <v/>
      </c>
      <c r="FV65" s="9">
        <f>IF(17&lt;=$G65, FP65+FT65, "")</f>
        <v/>
      </c>
      <c r="FW65" s="9">
        <f>IF(17&lt;=$G65, ($G65-17)*$N65, "")</f>
        <v/>
      </c>
      <c r="FX65" s="9">
        <f>IF(18&lt;=$G65, FS65, "")</f>
        <v/>
      </c>
      <c r="FY65" s="9">
        <f>IF(18&lt;=$G65, ROUND(FX65*$Q65, 2), "")</f>
        <v/>
      </c>
      <c r="FZ65" s="9">
        <f>IF(18&lt;=$G65, $N65, "")</f>
        <v/>
      </c>
      <c r="GA65" s="9">
        <f>IF(18&lt;=$G65, FZ65-FY65, "")</f>
        <v/>
      </c>
      <c r="GB65" s="9">
        <f>IF(18&lt;=$G65, FX65-GA65, "")</f>
        <v/>
      </c>
      <c r="GC65" s="9">
        <f>IF(18&lt;=$G65, ROUND(FU65*$Q65, 2), "")</f>
        <v/>
      </c>
      <c r="GD65" s="9">
        <f>IF(18&lt;=$G65, FU65+GC65, "")</f>
        <v/>
      </c>
      <c r="GE65" s="9">
        <f>IF(18&lt;=$G65, FY65+GC65, "")</f>
        <v/>
      </c>
      <c r="GF65" s="9">
        <f>IF(18&lt;=$G65, ($G65-18)*$N65, "")</f>
        <v/>
      </c>
      <c r="GG65" s="9">
        <f>IF(19&lt;=$G65, GB65, "")</f>
        <v/>
      </c>
      <c r="GH65" s="9">
        <f>IF(19&lt;=$G65, ROUND(GG65*$Q65, 2), "")</f>
        <v/>
      </c>
      <c r="GI65" s="9">
        <f>IF(19&lt;=$G65, $N65, "")</f>
        <v/>
      </c>
      <c r="GJ65" s="9">
        <f>IF(19&lt;=$G65, GI65-GH65, "")</f>
        <v/>
      </c>
      <c r="GK65" s="9">
        <f>IF(19&lt;=$G65, GG65-GJ65, "")</f>
        <v/>
      </c>
      <c r="GL65" s="9">
        <f>IF(19&lt;=$G65, ROUND(GD65*$Q65, 2), "")</f>
        <v/>
      </c>
      <c r="GM65" s="9">
        <f>IF(19&lt;=$G65, GD65+GL65, "")</f>
        <v/>
      </c>
      <c r="GN65" s="9">
        <f>IF(19&lt;=$G65, GH65+GL65, "")</f>
        <v/>
      </c>
      <c r="GO65" s="9">
        <f>IF(19&lt;=$G65, ($G65-19)*$N65, "")</f>
        <v/>
      </c>
      <c r="GP65" s="9">
        <f>IF(20&lt;=$G65, GK65, "")</f>
        <v/>
      </c>
      <c r="GQ65" s="9">
        <f>IF(20&lt;=$G65, ROUND(GP65*$Q65, 2), "")</f>
        <v/>
      </c>
      <c r="GR65" s="9">
        <f>IF(20&lt;=$G65, $N65, "")</f>
        <v/>
      </c>
      <c r="GS65" s="9">
        <f>IF(20&lt;=$G65, GR65-GQ65, "")</f>
        <v/>
      </c>
      <c r="GT65" s="9">
        <f>IF(20&lt;=$G65, GP65-GS65, "")</f>
        <v/>
      </c>
      <c r="GU65" s="9">
        <f>IF(20&lt;=$G65, ROUND(GM65*$Q65, 2), "")</f>
        <v/>
      </c>
      <c r="GV65" s="9">
        <f>IF(20&lt;=$G65, GM65+GU65, "")</f>
        <v/>
      </c>
      <c r="GW65" s="9">
        <f>IF(20&lt;=$G65, GQ65+GU65, "")</f>
        <v/>
      </c>
      <c r="GX65" s="9">
        <f>IF(20&lt;=$G65, ($G65-20)*$N65, "")</f>
        <v/>
      </c>
      <c r="GY65" s="9">
        <f>IF(21&lt;=$G65, GT65, "")</f>
        <v/>
      </c>
      <c r="GZ65" s="9">
        <f>IF(21&lt;=$G65, ROUND(GY65*$Q65, 2), "")</f>
        <v/>
      </c>
      <c r="HA65" s="9">
        <f>IF(21&lt;=$G65, $N65, "")</f>
        <v/>
      </c>
      <c r="HB65" s="9">
        <f>IF(21&lt;=$G65, HA65-GZ65, "")</f>
        <v/>
      </c>
      <c r="HC65" s="9">
        <f>IF(21&lt;=$G65, GY65-HB65, "")</f>
        <v/>
      </c>
      <c r="HD65" s="9">
        <f>IF(21&lt;=$G65, ROUND(GV65*$Q65, 2), "")</f>
        <v/>
      </c>
      <c r="HE65" s="9">
        <f>IF(21&lt;=$G65, GV65+HD65, "")</f>
        <v/>
      </c>
      <c r="HF65" s="9">
        <f>IF(21&lt;=$G65, GZ65+HD65, "")</f>
        <v/>
      </c>
      <c r="HG65" s="9">
        <f>IF(21&lt;=$G65, ($G65-21)*$N65, "")</f>
        <v/>
      </c>
      <c r="HH65" s="9">
        <f>IF(22&lt;=$G65, HC65, "")</f>
        <v/>
      </c>
      <c r="HI65" s="9">
        <f>IF(22&lt;=$G65, ROUND(HH65*$Q65, 2), "")</f>
        <v/>
      </c>
      <c r="HJ65" s="9">
        <f>IF(22&lt;=$G65, $N65, "")</f>
        <v/>
      </c>
      <c r="HK65" s="9">
        <f>IF(22&lt;=$G65, HJ65-HI65, "")</f>
        <v/>
      </c>
      <c r="HL65" s="9">
        <f>IF(22&lt;=$G65, HH65-HK65, "")</f>
        <v/>
      </c>
      <c r="HM65" s="9">
        <f>IF(22&lt;=$G65, ROUND(HE65*$Q65, 2), "")</f>
        <v/>
      </c>
      <c r="HN65" s="9">
        <f>IF(22&lt;=$G65, HE65+HM65, "")</f>
        <v/>
      </c>
      <c r="HO65" s="9">
        <f>IF(22&lt;=$G65, HI65+HM65, "")</f>
        <v/>
      </c>
      <c r="HP65" s="9">
        <f>IF(22&lt;=$G65, ($G65-22)*$N65, "")</f>
        <v/>
      </c>
      <c r="HQ65" s="9">
        <f>IF(23&lt;=$G65, HL65, "")</f>
        <v/>
      </c>
      <c r="HR65" s="9">
        <f>IF(23&lt;=$G65, ROUND(HQ65*$Q65, 2), "")</f>
        <v/>
      </c>
      <c r="HS65" s="9">
        <f>IF(23&lt;=$G65, $N65, "")</f>
        <v/>
      </c>
      <c r="HT65" s="9">
        <f>IF(23&lt;=$G65, HS65-HR65, "")</f>
        <v/>
      </c>
      <c r="HU65" s="9">
        <f>IF(23&lt;=$G65, HQ65-HT65, "")</f>
        <v/>
      </c>
      <c r="HV65" s="9">
        <f>IF(23&lt;=$G65, ROUND(HN65*$Q65, 2), "")</f>
        <v/>
      </c>
      <c r="HW65" s="9">
        <f>IF(23&lt;=$G65, HN65+HV65, "")</f>
        <v/>
      </c>
      <c r="HX65" s="9">
        <f>IF(23&lt;=$G65, HR65+HV65, "")</f>
        <v/>
      </c>
      <c r="HY65" s="9">
        <f>IF(23&lt;=$G65, ($G65-23)*$N65, "")</f>
        <v/>
      </c>
      <c r="HZ65" s="9">
        <f>IF(24&lt;=$G65, HU65, "")</f>
        <v/>
      </c>
      <c r="IA65" s="9">
        <f>IF(24&lt;=$G65, ROUND(HZ65*$Q65, 2), "")</f>
        <v/>
      </c>
      <c r="IB65" s="9">
        <f>IF(24&lt;=$G65, $N65, "")</f>
        <v/>
      </c>
      <c r="IC65" s="9">
        <f>IF(24&lt;=$G65, IB65-IA65, "")</f>
        <v/>
      </c>
      <c r="ID65" s="9">
        <f>IF(24&lt;=$G65, HZ65-IC65, "")</f>
        <v/>
      </c>
      <c r="IE65" s="9">
        <f>IF(24&lt;=$G65, ROUND(HW65*$Q65, 2), "")</f>
        <v/>
      </c>
      <c r="IF65" s="9">
        <f>IF(24&lt;=$G65, HW65+IE65, "")</f>
        <v/>
      </c>
      <c r="IG65" s="9">
        <f>IF(24&lt;=$G65, IA65+IE65, "")</f>
        <v/>
      </c>
      <c r="IH65" s="9">
        <f>IF(24&lt;=$G65, ($G65-24)*$N65, "")</f>
        <v/>
      </c>
      <c r="II65" s="9">
        <f>IF(25&lt;=$G65, ID65, "")</f>
        <v/>
      </c>
      <c r="IJ65" s="9">
        <f>IF(25&lt;=$G65, ROUND(II65*$Q65, 2), "")</f>
        <v/>
      </c>
      <c r="IK65" s="9">
        <f>IF(25&lt;=$G65, $N65, "")</f>
        <v/>
      </c>
      <c r="IL65" s="9">
        <f>IF(25&lt;=$G65, IK65-IJ65, "")</f>
        <v/>
      </c>
      <c r="IM65" s="9">
        <f>IF(25&lt;=$G65, II65-IL65, "")</f>
        <v/>
      </c>
      <c r="IN65" s="9">
        <f>IF(25&lt;=$G65, ROUND(IF65*$Q65, 2), "")</f>
        <v/>
      </c>
      <c r="IO65" s="9">
        <f>IF(25&lt;=$G65, IF65+IN65, "")</f>
        <v/>
      </c>
      <c r="IP65" s="9">
        <f>IF(25&lt;=$G65, IJ65+IN65, "")</f>
        <v/>
      </c>
      <c r="IQ65" s="9">
        <f>IF(25&lt;=$G65, ($G65-25)*$N65, "")</f>
        <v/>
      </c>
      <c r="IR65" s="9">
        <f>IF(26&lt;=$G65, IM65, "")</f>
        <v/>
      </c>
      <c r="IS65" s="9">
        <f>IF(26&lt;=$G65, ROUND(IR65*$Q65, 2), "")</f>
        <v/>
      </c>
      <c r="IT65" s="9">
        <f>IF(26&lt;=$G65, $N65, "")</f>
        <v/>
      </c>
      <c r="IU65" s="9">
        <f>IF(26&lt;=$G65, IT65-IS65, "")</f>
        <v/>
      </c>
      <c r="IV65" s="9">
        <f>IF(26&lt;=$G65, IR65-IU65, "")</f>
        <v/>
      </c>
      <c r="IW65" s="9">
        <f>IF(26&lt;=$G65, ROUND(IO65*$Q65, 2), "")</f>
        <v/>
      </c>
      <c r="IX65" s="9">
        <f>IF(26&lt;=$G65, IO65+IW65, "")</f>
        <v/>
      </c>
      <c r="IY65" s="9">
        <f>IF(26&lt;=$G65, IS65+IW65, "")</f>
        <v/>
      </c>
      <c r="IZ65" s="9">
        <f>IF(26&lt;=$G65, ($G65-26)*$N65, "")</f>
        <v/>
      </c>
      <c r="JA65" s="9">
        <f>IF(27&lt;=$G65, IV65, "")</f>
        <v/>
      </c>
      <c r="JB65" s="9">
        <f>IF(27&lt;=$G65, ROUND(JA65*$Q65, 2), "")</f>
        <v/>
      </c>
      <c r="JC65" s="9">
        <f>IF(27&lt;=$G65, $N65, "")</f>
        <v/>
      </c>
      <c r="JD65" s="9">
        <f>IF(27&lt;=$G65, JC65-JB65, "")</f>
        <v/>
      </c>
      <c r="JE65" s="9">
        <f>IF(27&lt;=$G65, JA65-JD65, "")</f>
        <v/>
      </c>
      <c r="JF65" s="9">
        <f>IF(27&lt;=$G65, ROUND(IX65*$Q65, 2), "")</f>
        <v/>
      </c>
      <c r="JG65" s="9">
        <f>IF(27&lt;=$G65, IX65+JF65, "")</f>
        <v/>
      </c>
      <c r="JH65" s="9">
        <f>IF(27&lt;=$G65, JB65+JF65, "")</f>
        <v/>
      </c>
      <c r="JI65" s="9">
        <f>IF(27&lt;=$G65, ($G65-27)*$N65, "")</f>
        <v/>
      </c>
      <c r="JJ65" s="9">
        <f>IF(28&lt;=$G65, JE65, "")</f>
        <v/>
      </c>
      <c r="JK65" s="9">
        <f>IF(28&lt;=$G65, ROUND(JJ65*$Q65, 2), "")</f>
        <v/>
      </c>
      <c r="JL65" s="9">
        <f>IF(28&lt;=$G65, $N65, "")</f>
        <v/>
      </c>
      <c r="JM65" s="9">
        <f>IF(28&lt;=$G65, JL65-JK65, "")</f>
        <v/>
      </c>
      <c r="JN65" s="9">
        <f>IF(28&lt;=$G65, JJ65-JM65, "")</f>
        <v/>
      </c>
      <c r="JO65" s="9">
        <f>IF(28&lt;=$G65, ROUND(JG65*$Q65, 2), "")</f>
        <v/>
      </c>
      <c r="JP65" s="9">
        <f>IF(28&lt;=$G65, JG65+JO65, "")</f>
        <v/>
      </c>
      <c r="JQ65" s="9">
        <f>IF(28&lt;=$G65, JK65+JO65, "")</f>
        <v/>
      </c>
      <c r="JR65" s="9">
        <f>IF(28&lt;=$G65, ($G65-28)*$N65, "")</f>
        <v/>
      </c>
      <c r="JS65" s="9">
        <f>IF(29&lt;=$G65, JN65, "")</f>
        <v/>
      </c>
      <c r="JT65" s="9">
        <f>IF(29&lt;=$G65, ROUND(JS65*$Q65, 2), "")</f>
        <v/>
      </c>
      <c r="JU65" s="9">
        <f>IF(29&lt;=$G65, $N65, "")</f>
        <v/>
      </c>
      <c r="JV65" s="9">
        <f>IF(29&lt;=$G65, JU65-JT65, "")</f>
        <v/>
      </c>
      <c r="JW65" s="9">
        <f>IF(29&lt;=$G65, JS65-JV65, "")</f>
        <v/>
      </c>
      <c r="JX65" s="9">
        <f>IF(29&lt;=$G65, ROUND(JP65*$Q65, 2), "")</f>
        <v/>
      </c>
      <c r="JY65" s="9">
        <f>IF(29&lt;=$G65, JP65+JX65, "")</f>
        <v/>
      </c>
      <c r="JZ65" s="9">
        <f>IF(29&lt;=$G65, JT65+JX65, "")</f>
        <v/>
      </c>
      <c r="KA65" s="9">
        <f>IF(29&lt;=$G65, ($G65-29)*$N65, "")</f>
        <v/>
      </c>
      <c r="KB65" s="9">
        <f>IF(30&lt;=$G65, JW65, "")</f>
        <v/>
      </c>
      <c r="KC65" s="9">
        <f>IF(30&lt;=$G65, ROUND(KB65*$Q65, 2), "")</f>
        <v/>
      </c>
      <c r="KD65" s="9">
        <f>IF(30&lt;=$G65, $N65, "")</f>
        <v/>
      </c>
      <c r="KE65" s="9">
        <f>IF(30&lt;=$G65, KD65-KC65, "")</f>
        <v/>
      </c>
      <c r="KF65" s="9">
        <f>IF(30&lt;=$G65, KB65-KE65, "")</f>
        <v/>
      </c>
      <c r="KG65" s="9">
        <f>IF(30&lt;=$G65, ROUND(JY65*$Q65, 2), "")</f>
        <v/>
      </c>
      <c r="KH65" s="9">
        <f>IF(30&lt;=$G65, JY65+KG65, "")</f>
        <v/>
      </c>
      <c r="KI65" s="9">
        <f>IF(30&lt;=$G65, KC65+KG65, "")</f>
        <v/>
      </c>
      <c r="KJ65" s="9">
        <f>IF(30&lt;=$G65, ($G65-30)*$N65, "")</f>
        <v/>
      </c>
      <c r="KK65" s="9">
        <f>IF(31&lt;=$G65, KF65, "")</f>
        <v/>
      </c>
      <c r="KL65" s="9">
        <f>IF(31&lt;=$G65, ROUND(KK65*$Q65, 2), "")</f>
        <v/>
      </c>
      <c r="KM65" s="9">
        <f>IF(31&lt;=$G65, $N65, "")</f>
        <v/>
      </c>
      <c r="KN65" s="9">
        <f>IF(31&lt;=$G65, KM65-KL65, "")</f>
        <v/>
      </c>
      <c r="KO65" s="9">
        <f>IF(31&lt;=$G65, KK65-KN65, "")</f>
        <v/>
      </c>
      <c r="KP65" s="9">
        <f>IF(31&lt;=$G65, ROUND(KH65*$Q65, 2), "")</f>
        <v/>
      </c>
      <c r="KQ65" s="9">
        <f>IF(31&lt;=$G65, KH65+KP65, "")</f>
        <v/>
      </c>
      <c r="KR65" s="9">
        <f>IF(31&lt;=$G65, KL65+KP65, "")</f>
        <v/>
      </c>
      <c r="KS65" s="9">
        <f>IF(31&lt;=$G65, ($G65-31)*$N65, "")</f>
        <v/>
      </c>
      <c r="KT65" s="9">
        <f>IF(32&lt;=$G65, KO65, "")</f>
        <v/>
      </c>
      <c r="KU65" s="9">
        <f>IF(32&lt;=$G65, ROUND(KT65*$Q65, 2), "")</f>
        <v/>
      </c>
      <c r="KV65" s="9">
        <f>IF(32&lt;=$G65, $N65, "")</f>
        <v/>
      </c>
      <c r="KW65" s="9">
        <f>IF(32&lt;=$G65, KV65-KU65, "")</f>
        <v/>
      </c>
      <c r="KX65" s="9">
        <f>IF(32&lt;=$G65, KT65-KW65, "")</f>
        <v/>
      </c>
      <c r="KY65" s="9">
        <f>IF(32&lt;=$G65, ROUND(KQ65*$Q65, 2), "")</f>
        <v/>
      </c>
      <c r="KZ65" s="9">
        <f>IF(32&lt;=$G65, KQ65+KY65, "")</f>
        <v/>
      </c>
      <c r="LA65" s="9">
        <f>IF(32&lt;=$G65, KU65+KY65, "")</f>
        <v/>
      </c>
      <c r="LB65" s="9">
        <f>IF(32&lt;=$G65, ($G65-32)*$N65, "")</f>
        <v/>
      </c>
      <c r="LC65" s="9">
        <f>IF(33&lt;=$G65, KX65, "")</f>
        <v/>
      </c>
      <c r="LD65" s="9">
        <f>IF(33&lt;=$G65, ROUND(LC65*$Q65, 2), "")</f>
        <v/>
      </c>
      <c r="LE65" s="9">
        <f>IF(33&lt;=$G65, $N65, "")</f>
        <v/>
      </c>
      <c r="LF65" s="9">
        <f>IF(33&lt;=$G65, LE65-LD65, "")</f>
        <v/>
      </c>
      <c r="LG65" s="9">
        <f>IF(33&lt;=$G65, LC65-LF65, "")</f>
        <v/>
      </c>
      <c r="LH65" s="9">
        <f>IF(33&lt;=$G65, ROUND(KZ65*$Q65, 2), "")</f>
        <v/>
      </c>
      <c r="LI65" s="9">
        <f>IF(33&lt;=$G65, KZ65+LH65, "")</f>
        <v/>
      </c>
      <c r="LJ65" s="9">
        <f>IF(33&lt;=$G65, LD65+LH65, "")</f>
        <v/>
      </c>
      <c r="LK65" s="9">
        <f>IF(33&lt;=$G65, ($G65-33)*$N65, "")</f>
        <v/>
      </c>
      <c r="LL65" s="9">
        <f>IF(34&lt;=$G65, LG65, "")</f>
        <v/>
      </c>
      <c r="LM65" s="9">
        <f>IF(34&lt;=$G65, ROUND(LL65*$Q65, 2), "")</f>
        <v/>
      </c>
      <c r="LN65" s="9">
        <f>IF(34&lt;=$G65, $N65, "")</f>
        <v/>
      </c>
      <c r="LO65" s="9">
        <f>IF(34&lt;=$G65, LN65-LM65, "")</f>
        <v/>
      </c>
      <c r="LP65" s="9">
        <f>IF(34&lt;=$G65, LL65-LO65, "")</f>
        <v/>
      </c>
      <c r="LQ65" s="9">
        <f>IF(34&lt;=$G65, ROUND(LI65*$Q65, 2), "")</f>
        <v/>
      </c>
      <c r="LR65" s="9">
        <f>IF(34&lt;=$G65, LI65+LQ65, "")</f>
        <v/>
      </c>
      <c r="LS65" s="9">
        <f>IF(34&lt;=$G65, LM65+LQ65, "")</f>
        <v/>
      </c>
      <c r="LT65" s="9">
        <f>IF(34&lt;=$G65, ($G65-34)*$N65, "")</f>
        <v/>
      </c>
      <c r="LU65" s="9">
        <f>IF(35&lt;=$G65, LP65, "")</f>
        <v/>
      </c>
      <c r="LV65" s="9">
        <f>IF(35&lt;=$G65, ROUND(LU65*$Q65, 2), "")</f>
        <v/>
      </c>
      <c r="LW65" s="9">
        <f>IF(35&lt;=$G65, $N65, "")</f>
        <v/>
      </c>
      <c r="LX65" s="9">
        <f>IF(35&lt;=$G65, LW65-LV65, "")</f>
        <v/>
      </c>
      <c r="LY65" s="9">
        <f>IF(35&lt;=$G65, LU65-LX65, "")</f>
        <v/>
      </c>
      <c r="LZ65" s="9">
        <f>IF(35&lt;=$G65, ROUND(LR65*$Q65, 2), "")</f>
        <v/>
      </c>
      <c r="MA65" s="9">
        <f>IF(35&lt;=$G65, LR65+LZ65, "")</f>
        <v/>
      </c>
      <c r="MB65" s="9">
        <f>IF(35&lt;=$G65, LV65+LZ65, "")</f>
        <v/>
      </c>
      <c r="MC65" s="9">
        <f>IF(35&lt;=$G65, ($G65-35)*$N65, "")</f>
        <v/>
      </c>
      <c r="MD65" s="9">
        <f>IF(36&lt;=$G65, LY65, "")</f>
        <v/>
      </c>
      <c r="ME65" s="9">
        <f>IF(36&lt;=$G65, ROUND(MD65*$Q65, 2), "")</f>
        <v/>
      </c>
      <c r="MF65" s="9">
        <f>IF(36&lt;=$G65, $N65, "")</f>
        <v/>
      </c>
      <c r="MG65" s="9">
        <f>IF(36&lt;=$G65, MF65-ME65, "")</f>
        <v/>
      </c>
      <c r="MH65" s="9">
        <f>IF(36&lt;=$G65, MD65-MG65, "")</f>
        <v/>
      </c>
      <c r="MI65" s="9">
        <f>IF(36&lt;=$G65, ROUND(MA65*$Q65, 2), "")</f>
        <v/>
      </c>
      <c r="MJ65" s="9">
        <f>IF(36&lt;=$G65, MA65+MI65, "")</f>
        <v/>
      </c>
      <c r="MK65" s="9">
        <f>IF(36&lt;=$G65, ME65+MI65, "")</f>
        <v/>
      </c>
      <c r="ML65" s="9">
        <f>IF(36&lt;=$G65, ($G65-36)*$N65, "")</f>
        <v/>
      </c>
      <c r="MM65" s="9">
        <f>IF(37&lt;=$G65, MH65, "")</f>
        <v/>
      </c>
      <c r="MN65" s="9">
        <f>IF(37&lt;=$G65, ROUND(MM65*$Q65, 2), "")</f>
        <v/>
      </c>
      <c r="MO65" s="9">
        <f>IF(37&lt;=$G65, $N65, "")</f>
        <v/>
      </c>
      <c r="MP65" s="9">
        <f>IF(37&lt;=$G65, MO65-MN65, "")</f>
        <v/>
      </c>
      <c r="MQ65" s="9">
        <f>IF(37&lt;=$G65, MM65-MP65, "")</f>
        <v/>
      </c>
      <c r="MR65" s="9">
        <f>IF(37&lt;=$G65, ROUND(MJ65*$Q65, 2), "")</f>
        <v/>
      </c>
      <c r="MS65" s="9">
        <f>IF(37&lt;=$G65, MJ65+MR65, "")</f>
        <v/>
      </c>
      <c r="MT65" s="9">
        <f>IF(37&lt;=$G65, MN65+MR65, "")</f>
        <v/>
      </c>
      <c r="MU65" s="9">
        <f>IF(37&lt;=$G65, ($G65-37)*$N65, "")</f>
        <v/>
      </c>
      <c r="MV65" s="9">
        <f>IF(38&lt;=$G65, MQ65, "")</f>
        <v/>
      </c>
      <c r="MW65" s="9">
        <f>IF(38&lt;=$G65, ROUND(MV65*$Q65, 2), "")</f>
        <v/>
      </c>
      <c r="MX65" s="9">
        <f>IF(38&lt;=$G65, $N65, "")</f>
        <v/>
      </c>
      <c r="MY65" s="9">
        <f>IF(38&lt;=$G65, MX65-MW65, "")</f>
        <v/>
      </c>
      <c r="MZ65" s="9">
        <f>IF(38&lt;=$G65, MV65-MY65, "")</f>
        <v/>
      </c>
      <c r="NA65" s="9">
        <f>IF(38&lt;=$G65, ROUND(MS65*$Q65, 2), "")</f>
        <v/>
      </c>
      <c r="NB65" s="9">
        <f>IF(38&lt;=$G65, MS65+NA65, "")</f>
        <v/>
      </c>
      <c r="NC65" s="9">
        <f>IF(38&lt;=$G65, MW65+NA65, "")</f>
        <v/>
      </c>
      <c r="ND65" s="9">
        <f>IF(38&lt;=$G65, ($G65-38)*$N65, "")</f>
        <v/>
      </c>
      <c r="NE65" s="9">
        <f>IF(39&lt;=$G65, MZ65, "")</f>
        <v/>
      </c>
      <c r="NF65" s="9">
        <f>IF(39&lt;=$G65, ROUND(NE65*$Q65, 2), "")</f>
        <v/>
      </c>
      <c r="NG65" s="9">
        <f>IF(39&lt;=$G65, $N65, "")</f>
        <v/>
      </c>
      <c r="NH65" s="9">
        <f>IF(39&lt;=$G65, NG65-NF65, "")</f>
        <v/>
      </c>
      <c r="NI65" s="9">
        <f>IF(39&lt;=$G65, NE65-NH65, "")</f>
        <v/>
      </c>
      <c r="NJ65" s="9">
        <f>IF(39&lt;=$G65, ROUND(NB65*$Q65, 2), "")</f>
        <v/>
      </c>
      <c r="NK65" s="9">
        <f>IF(39&lt;=$G65, NB65+NJ65, "")</f>
        <v/>
      </c>
      <c r="NL65" s="9">
        <f>IF(39&lt;=$G65, NF65+NJ65, "")</f>
        <v/>
      </c>
      <c r="NM65" s="9">
        <f>IF(39&lt;=$G65, ($G65-39)*$N65, "")</f>
        <v/>
      </c>
      <c r="NN65" s="9">
        <f>IF(40&lt;=$G65, NI65, "")</f>
        <v/>
      </c>
      <c r="NO65" s="9">
        <f>IF(40&lt;=$G65, ROUND(NN65*$Q65, 2), "")</f>
        <v/>
      </c>
      <c r="NP65" s="9">
        <f>IF(40&lt;=$G65, $N65, "")</f>
        <v/>
      </c>
      <c r="NQ65" s="9">
        <f>IF(40&lt;=$G65, NP65-NO65, "")</f>
        <v/>
      </c>
      <c r="NR65" s="9">
        <f>IF(40&lt;=$G65, NN65-NQ65, "")</f>
        <v/>
      </c>
      <c r="NS65" s="9">
        <f>IF(40&lt;=$G65, ROUND(NK65*$Q65, 2), "")</f>
        <v/>
      </c>
      <c r="NT65" s="9">
        <f>IF(40&lt;=$G65, NK65+NS65, "")</f>
        <v/>
      </c>
      <c r="NU65" s="9">
        <f>IF(40&lt;=$G65, NO65+NS65, "")</f>
        <v/>
      </c>
      <c r="NV65" s="9">
        <f>IF(40&lt;=$G65, ($G65-40)*$N65, "")</f>
        <v/>
      </c>
      <c r="NW65" s="9">
        <f>IF(41&lt;=$G65, NR65, "")</f>
        <v/>
      </c>
      <c r="NX65" s="9">
        <f>IF(41&lt;=$G65, ROUND(NW65*$Q65, 2), "")</f>
        <v/>
      </c>
      <c r="NY65" s="9">
        <f>IF(41&lt;=$G65, $N65, "")</f>
        <v/>
      </c>
      <c r="NZ65" s="9">
        <f>IF(41&lt;=$G65, NY65-NX65, "")</f>
        <v/>
      </c>
      <c r="OA65" s="9">
        <f>IF(41&lt;=$G65, NW65-NZ65, "")</f>
        <v/>
      </c>
      <c r="OB65" s="9">
        <f>IF(41&lt;=$G65, ROUND(NT65*$Q65, 2), "")</f>
        <v/>
      </c>
      <c r="OC65" s="9">
        <f>IF(41&lt;=$G65, NT65+OB65, "")</f>
        <v/>
      </c>
      <c r="OD65" s="9">
        <f>IF(41&lt;=$G65, NX65+OB65, "")</f>
        <v/>
      </c>
      <c r="OE65" s="9">
        <f>IF(41&lt;=$G65, ($G65-41)*$N65, "")</f>
        <v/>
      </c>
      <c r="OF65" s="9">
        <f>IF(42&lt;=$G65, OA65, "")</f>
        <v/>
      </c>
      <c r="OG65" s="9">
        <f>IF(42&lt;=$G65, ROUND(OF65*$Q65, 2), "")</f>
        <v/>
      </c>
      <c r="OH65" s="9">
        <f>IF(42&lt;=$G65, $N65, "")</f>
        <v/>
      </c>
      <c r="OI65" s="9">
        <f>IF(42&lt;=$G65, OH65-OG65, "")</f>
        <v/>
      </c>
      <c r="OJ65" s="9">
        <f>IF(42&lt;=$G65, OF65-OI65, "")</f>
        <v/>
      </c>
      <c r="OK65" s="9">
        <f>IF(42&lt;=$G65, ROUND(OC65*$Q65, 2), "")</f>
        <v/>
      </c>
      <c r="OL65" s="9">
        <f>IF(42&lt;=$G65, OC65+OK65, "")</f>
        <v/>
      </c>
      <c r="OM65" s="9">
        <f>IF(42&lt;=$G65, OG65+OK65, "")</f>
        <v/>
      </c>
      <c r="ON65" s="9">
        <f>IF(42&lt;=$G65, ($G65-42)*$N65, "")</f>
        <v/>
      </c>
      <c r="OO65" s="9">
        <f>IF(43&lt;=$G65, OJ65, "")</f>
        <v/>
      </c>
      <c r="OP65" s="9">
        <f>IF(43&lt;=$G65, ROUND(OO65*$Q65, 2), "")</f>
        <v/>
      </c>
      <c r="OQ65" s="9">
        <f>IF(43&lt;=$G65, $N65, "")</f>
        <v/>
      </c>
      <c r="OR65" s="9">
        <f>IF(43&lt;=$G65, OQ65-OP65, "")</f>
        <v/>
      </c>
      <c r="OS65" s="9">
        <f>IF(43&lt;=$G65, OO65-OR65, "")</f>
        <v/>
      </c>
      <c r="OT65" s="9">
        <f>IF(43&lt;=$G65, ROUND(OL65*$Q65, 2), "")</f>
        <v/>
      </c>
      <c r="OU65" s="9">
        <f>IF(43&lt;=$G65, OL65+OT65, "")</f>
        <v/>
      </c>
      <c r="OV65" s="9">
        <f>IF(43&lt;=$G65, OP65+OT65, "")</f>
        <v/>
      </c>
      <c r="OW65" s="9">
        <f>IF(43&lt;=$G65, ($G65-43)*$N65, "")</f>
        <v/>
      </c>
      <c r="OX65" s="9">
        <f>IF(44&lt;=$G65, OS65, "")</f>
        <v/>
      </c>
      <c r="OY65" s="9">
        <f>IF(44&lt;=$G65, ROUND(OX65*$Q65, 2), "")</f>
        <v/>
      </c>
      <c r="OZ65" s="9">
        <f>IF(44&lt;=$G65, $N65, "")</f>
        <v/>
      </c>
      <c r="PA65" s="9">
        <f>IF(44&lt;=$G65, OZ65-OY65, "")</f>
        <v/>
      </c>
      <c r="PB65" s="9">
        <f>IF(44&lt;=$G65, OX65-PA65, "")</f>
        <v/>
      </c>
      <c r="PC65" s="9">
        <f>IF(44&lt;=$G65, ROUND(OU65*$Q65, 2), "")</f>
        <v/>
      </c>
      <c r="PD65" s="9">
        <f>IF(44&lt;=$G65, OU65+PC65, "")</f>
        <v/>
      </c>
      <c r="PE65" s="9">
        <f>IF(44&lt;=$G65, OY65+PC65, "")</f>
        <v/>
      </c>
      <c r="PF65" s="9">
        <f>IF(44&lt;=$G65, ($G65-44)*$N65, "")</f>
        <v/>
      </c>
      <c r="PG65" s="9">
        <f>IF(45&lt;=$G65, PB65, "")</f>
        <v/>
      </c>
      <c r="PH65" s="9">
        <f>IF(45&lt;=$G65, ROUND(PG65*$Q65, 2), "")</f>
        <v/>
      </c>
      <c r="PI65" s="9">
        <f>IF(45&lt;=$G65, $N65, "")</f>
        <v/>
      </c>
      <c r="PJ65" s="9">
        <f>IF(45&lt;=$G65, PI65-PH65, "")</f>
        <v/>
      </c>
      <c r="PK65" s="9">
        <f>IF(45&lt;=$G65, PG65-PJ65, "")</f>
        <v/>
      </c>
      <c r="PL65" s="9">
        <f>IF(45&lt;=$G65, ROUND(PD65*$Q65, 2), "")</f>
        <v/>
      </c>
      <c r="PM65" s="9">
        <f>IF(45&lt;=$G65, PD65+PL65, "")</f>
        <v/>
      </c>
      <c r="PN65" s="9">
        <f>IF(45&lt;=$G65, PH65+PL65, "")</f>
        <v/>
      </c>
      <c r="PO65" s="9">
        <f>IF(45&lt;=$G65, ($G65-45)*$N65, "")</f>
        <v/>
      </c>
      <c r="PP65" s="9">
        <f>IF(46&lt;=$G65, PK65, "")</f>
        <v/>
      </c>
      <c r="PQ65" s="9">
        <f>IF(46&lt;=$G65, ROUND(PP65*$Q65, 2), "")</f>
        <v/>
      </c>
      <c r="PR65" s="9">
        <f>IF(46&lt;=$G65, $N65, "")</f>
        <v/>
      </c>
      <c r="PS65" s="9">
        <f>IF(46&lt;=$G65, PR65-PQ65, "")</f>
        <v/>
      </c>
      <c r="PT65" s="9">
        <f>IF(46&lt;=$G65, PP65-PS65, "")</f>
        <v/>
      </c>
      <c r="PU65" s="9">
        <f>IF(46&lt;=$G65, ROUND(PM65*$Q65, 2), "")</f>
        <v/>
      </c>
      <c r="PV65" s="9">
        <f>IF(46&lt;=$G65, PM65+PU65, "")</f>
        <v/>
      </c>
      <c r="PW65" s="9">
        <f>IF(46&lt;=$G65, PQ65+PU65, "")</f>
        <v/>
      </c>
      <c r="PX65" s="9">
        <f>IF(46&lt;=$G65, ($G65-46)*$N65, "")</f>
        <v/>
      </c>
      <c r="PY65" s="9">
        <f>IF(47&lt;=$G65, PT65, "")</f>
        <v/>
      </c>
      <c r="PZ65" s="9">
        <f>IF(47&lt;=$G65, ROUND(PY65*$Q65, 2), "")</f>
        <v/>
      </c>
      <c r="QA65" s="9">
        <f>IF(47&lt;=$G65, $N65, "")</f>
        <v/>
      </c>
      <c r="QB65" s="9">
        <f>IF(47&lt;=$G65, QA65-PZ65, "")</f>
        <v/>
      </c>
      <c r="QC65" s="9">
        <f>IF(47&lt;=$G65, PY65-QB65, "")</f>
        <v/>
      </c>
      <c r="QD65" s="9">
        <f>IF(47&lt;=$G65, ROUND(PV65*$Q65, 2), "")</f>
        <v/>
      </c>
      <c r="QE65" s="9">
        <f>IF(47&lt;=$G65, PV65+QD65, "")</f>
        <v/>
      </c>
      <c r="QF65" s="9">
        <f>IF(47&lt;=$G65, PZ65+QD65, "")</f>
        <v/>
      </c>
      <c r="QG65" s="9">
        <f>IF(47&lt;=$G65, ($G65-47)*$N65, "")</f>
        <v/>
      </c>
      <c r="QH65" s="9">
        <f>IF(48&lt;=$G65, QC65, "")</f>
        <v/>
      </c>
      <c r="QI65" s="9">
        <f>IF(48&lt;=$G65, ROUND(QH65*$Q65, 2), "")</f>
        <v/>
      </c>
      <c r="QJ65" s="9">
        <f>IF(48&lt;=$G65, $N65, "")</f>
        <v/>
      </c>
      <c r="QK65" s="9">
        <f>IF(48&lt;=$G65, QJ65-QI65, "")</f>
        <v/>
      </c>
      <c r="QL65" s="9">
        <f>IF(48&lt;=$G65, QH65-QK65, "")</f>
        <v/>
      </c>
      <c r="QM65" s="9">
        <f>IF(48&lt;=$G65, ROUND(QE65*$Q65, 2), "")</f>
        <v/>
      </c>
      <c r="QN65" s="9">
        <f>IF(48&lt;=$G65, QE65+QM65, "")</f>
        <v/>
      </c>
      <c r="QO65" s="9">
        <f>IF(48&lt;=$G65, QI65+QM65, "")</f>
        <v/>
      </c>
      <c r="QP65" s="9">
        <f>IF(48&lt;=$G65, ($G65-48)*$N65, "")</f>
        <v/>
      </c>
    </row>
    <row r="66">
      <c r="A66" s="12" t="inlineStr">
        <is>
          <t>0606-0002</t>
        </is>
      </c>
      <c r="B66" s="13" t="inlineStr">
        <is>
          <t>Mayoreo Automotriz ML S de Rl de CV</t>
        </is>
      </c>
      <c r="C66" s="13" t="inlineStr">
        <is>
          <t>Grand Cherokee 4xE</t>
        </is>
      </c>
      <c r="D66" s="12" t="inlineStr">
        <is>
          <t>ACTIVO</t>
        </is>
      </c>
      <c r="E66" s="12" t="inlineStr">
        <is>
          <t>2026-03-17</t>
        </is>
      </c>
      <c r="F66" s="12" t="inlineStr">
        <is>
          <t>2027-03-17</t>
        </is>
      </c>
      <c r="G66" s="14" t="n">
        <v>12</v>
      </c>
      <c r="H66" s="15" t="n">
        <v>276706.9</v>
      </c>
      <c r="I66" s="16" t="n">
        <v>0</v>
      </c>
      <c r="J66" s="15">
        <f>ROUND(H66*I66, 2)</f>
        <v/>
      </c>
      <c r="K66" s="15">
        <f>ROUND(H66-J66, 2)</f>
        <v/>
      </c>
      <c r="L66" s="16" t="n">
        <v>0</v>
      </c>
      <c r="M66" s="15">
        <f>ROUND(H66*L66, 2)</f>
        <v/>
      </c>
      <c r="N66" s="15" t="n">
        <v>24796.11</v>
      </c>
      <c r="O66" s="16" t="n">
        <v>0.1</v>
      </c>
      <c r="P66" s="15">
        <f>ROUND(H66*O66, 2)</f>
        <v/>
      </c>
      <c r="Q66" s="17" t="n">
        <v>0.02400545</v>
      </c>
      <c r="R66" s="17">
        <f>RATE(G66, -N66, K66, -P66)</f>
        <v/>
      </c>
      <c r="S66" s="17">
        <f>ROUND(Q66*12, 8)</f>
        <v/>
      </c>
      <c r="T66" s="17">
        <f>ROUND(((1+Q66)^12)-1, 8)</f>
        <v/>
      </c>
      <c r="U66" s="15">
        <f>ROUND(PV(Q66, G66, 0, -P66), 2)</f>
        <v/>
      </c>
      <c r="V66" s="15">
        <f>SUMIF($AA$4:$QP$4, "Interes_Leasing", AA66:QP66)</f>
        <v/>
      </c>
      <c r="W66" s="15">
        <f>SUMIF($AA$4:$QP$4, "Interes_Residual", AA66:QP66)</f>
        <v/>
      </c>
      <c r="X66" s="15">
        <f>ROUND(V66+W66, 2)</f>
        <v/>
      </c>
      <c r="Y66" s="15">
        <f>ROUND((N66*G66+P66+M66)-K66, 2)</f>
        <v/>
      </c>
      <c r="Z66" s="16">
        <f>ROUND(Y66/K66, 4)</f>
        <v/>
      </c>
      <c r="AA66" s="15">
        <f>IF(1&lt;=$G66, $K66, "")</f>
        <v/>
      </c>
      <c r="AB66" s="15">
        <f>IF(1&lt;=$G66, ROUND(AA66*$Q66, 2), "")</f>
        <v/>
      </c>
      <c r="AC66" s="15">
        <f>IF(1&lt;=$G66, $N66, "")</f>
        <v/>
      </c>
      <c r="AD66" s="15">
        <f>IF(1&lt;=$G66, AC66-AB66, "")</f>
        <v/>
      </c>
      <c r="AE66" s="15">
        <f>IF(1&lt;=$G66, AA66-AD66, "")</f>
        <v/>
      </c>
      <c r="AF66" s="15">
        <f>IF(1&lt;=$G66, ROUND($U66*$Q66, 2), "")</f>
        <v/>
      </c>
      <c r="AG66" s="15">
        <f>IF(1&lt;=$G66, $U66+AF66, "")</f>
        <v/>
      </c>
      <c r="AH66" s="15">
        <f>IF(1&lt;=$G66, AB66+AF66, "")</f>
        <v/>
      </c>
      <c r="AI66" s="15">
        <f>IF(1&lt;=$G66, ($G66-1)*$N66, "")</f>
        <v/>
      </c>
      <c r="AJ66" s="15">
        <f>IF(2&lt;=$G66, AE66, "")</f>
        <v/>
      </c>
      <c r="AK66" s="15">
        <f>IF(2&lt;=$G66, ROUND(AJ66*$Q66, 2), "")</f>
        <v/>
      </c>
      <c r="AL66" s="15">
        <f>IF(2&lt;=$G66, $N66, "")</f>
        <v/>
      </c>
      <c r="AM66" s="15">
        <f>IF(2&lt;=$G66, AL66-AK66, "")</f>
        <v/>
      </c>
      <c r="AN66" s="15">
        <f>IF(2&lt;=$G66, AJ66-AM66, "")</f>
        <v/>
      </c>
      <c r="AO66" s="15">
        <f>IF(2&lt;=$G66, ROUND(AG66*$Q66, 2), "")</f>
        <v/>
      </c>
      <c r="AP66" s="15">
        <f>IF(2&lt;=$G66, AG66+AO66, "")</f>
        <v/>
      </c>
      <c r="AQ66" s="15">
        <f>IF(2&lt;=$G66, AK66+AO66, "")</f>
        <v/>
      </c>
      <c r="AR66" s="15">
        <f>IF(2&lt;=$G66, ($G66-2)*$N66, "")</f>
        <v/>
      </c>
      <c r="AS66" s="15">
        <f>IF(3&lt;=$G66, AN66, "")</f>
        <v/>
      </c>
      <c r="AT66" s="15">
        <f>IF(3&lt;=$G66, ROUND(AS66*$Q66, 2), "")</f>
        <v/>
      </c>
      <c r="AU66" s="15">
        <f>IF(3&lt;=$G66, $N66, "")</f>
        <v/>
      </c>
      <c r="AV66" s="15">
        <f>IF(3&lt;=$G66, AU66-AT66, "")</f>
        <v/>
      </c>
      <c r="AW66" s="15">
        <f>IF(3&lt;=$G66, AS66-AV66, "")</f>
        <v/>
      </c>
      <c r="AX66" s="15">
        <f>IF(3&lt;=$G66, ROUND(AP66*$Q66, 2), "")</f>
        <v/>
      </c>
      <c r="AY66" s="15">
        <f>IF(3&lt;=$G66, AP66+AX66, "")</f>
        <v/>
      </c>
      <c r="AZ66" s="15">
        <f>IF(3&lt;=$G66, AT66+AX66, "")</f>
        <v/>
      </c>
      <c r="BA66" s="15">
        <f>IF(3&lt;=$G66, ($G66-3)*$N66, "")</f>
        <v/>
      </c>
      <c r="BB66" s="15">
        <f>IF(4&lt;=$G66, AW66, "")</f>
        <v/>
      </c>
      <c r="BC66" s="15">
        <f>IF(4&lt;=$G66, ROUND(BB66*$Q66, 2), "")</f>
        <v/>
      </c>
      <c r="BD66" s="15">
        <f>IF(4&lt;=$G66, $N66, "")</f>
        <v/>
      </c>
      <c r="BE66" s="15">
        <f>IF(4&lt;=$G66, BD66-BC66, "")</f>
        <v/>
      </c>
      <c r="BF66" s="15">
        <f>IF(4&lt;=$G66, BB66-BE66, "")</f>
        <v/>
      </c>
      <c r="BG66" s="15">
        <f>IF(4&lt;=$G66, ROUND(AY66*$Q66, 2), "")</f>
        <v/>
      </c>
      <c r="BH66" s="15">
        <f>IF(4&lt;=$G66, AY66+BG66, "")</f>
        <v/>
      </c>
      <c r="BI66" s="15">
        <f>IF(4&lt;=$G66, BC66+BG66, "")</f>
        <v/>
      </c>
      <c r="BJ66" s="15">
        <f>IF(4&lt;=$G66, ($G66-4)*$N66, "")</f>
        <v/>
      </c>
      <c r="BK66" s="15">
        <f>IF(5&lt;=$G66, BF66, "")</f>
        <v/>
      </c>
      <c r="BL66" s="15">
        <f>IF(5&lt;=$G66, ROUND(BK66*$Q66, 2), "")</f>
        <v/>
      </c>
      <c r="BM66" s="15">
        <f>IF(5&lt;=$G66, $N66, "")</f>
        <v/>
      </c>
      <c r="BN66" s="15">
        <f>IF(5&lt;=$G66, BM66-BL66, "")</f>
        <v/>
      </c>
      <c r="BO66" s="15">
        <f>IF(5&lt;=$G66, BK66-BN66, "")</f>
        <v/>
      </c>
      <c r="BP66" s="15">
        <f>IF(5&lt;=$G66, ROUND(BH66*$Q66, 2), "")</f>
        <v/>
      </c>
      <c r="BQ66" s="15">
        <f>IF(5&lt;=$G66, BH66+BP66, "")</f>
        <v/>
      </c>
      <c r="BR66" s="15">
        <f>IF(5&lt;=$G66, BL66+BP66, "")</f>
        <v/>
      </c>
      <c r="BS66" s="15">
        <f>IF(5&lt;=$G66, ($G66-5)*$N66, "")</f>
        <v/>
      </c>
      <c r="BT66" s="15">
        <f>IF(6&lt;=$G66, BO66, "")</f>
        <v/>
      </c>
      <c r="BU66" s="15">
        <f>IF(6&lt;=$G66, ROUND(BT66*$Q66, 2), "")</f>
        <v/>
      </c>
      <c r="BV66" s="15">
        <f>IF(6&lt;=$G66, $N66, "")</f>
        <v/>
      </c>
      <c r="BW66" s="15">
        <f>IF(6&lt;=$G66, BV66-BU66, "")</f>
        <v/>
      </c>
      <c r="BX66" s="15">
        <f>IF(6&lt;=$G66, BT66-BW66, "")</f>
        <v/>
      </c>
      <c r="BY66" s="15">
        <f>IF(6&lt;=$G66, ROUND(BQ66*$Q66, 2), "")</f>
        <v/>
      </c>
      <c r="BZ66" s="15">
        <f>IF(6&lt;=$G66, BQ66+BY66, "")</f>
        <v/>
      </c>
      <c r="CA66" s="15">
        <f>IF(6&lt;=$G66, BU66+BY66, "")</f>
        <v/>
      </c>
      <c r="CB66" s="15">
        <f>IF(6&lt;=$G66, ($G66-6)*$N66, "")</f>
        <v/>
      </c>
      <c r="CC66" s="15">
        <f>IF(7&lt;=$G66, BX66, "")</f>
        <v/>
      </c>
      <c r="CD66" s="15">
        <f>IF(7&lt;=$G66, ROUND(CC66*$Q66, 2), "")</f>
        <v/>
      </c>
      <c r="CE66" s="15">
        <f>IF(7&lt;=$G66, $N66, "")</f>
        <v/>
      </c>
      <c r="CF66" s="15">
        <f>IF(7&lt;=$G66, CE66-CD66, "")</f>
        <v/>
      </c>
      <c r="CG66" s="15">
        <f>IF(7&lt;=$G66, CC66-CF66, "")</f>
        <v/>
      </c>
      <c r="CH66" s="15">
        <f>IF(7&lt;=$G66, ROUND(BZ66*$Q66, 2), "")</f>
        <v/>
      </c>
      <c r="CI66" s="15">
        <f>IF(7&lt;=$G66, BZ66+CH66, "")</f>
        <v/>
      </c>
      <c r="CJ66" s="15">
        <f>IF(7&lt;=$G66, CD66+CH66, "")</f>
        <v/>
      </c>
      <c r="CK66" s="15">
        <f>IF(7&lt;=$G66, ($G66-7)*$N66, "")</f>
        <v/>
      </c>
      <c r="CL66" s="15">
        <f>IF(8&lt;=$G66, CG66, "")</f>
        <v/>
      </c>
      <c r="CM66" s="15">
        <f>IF(8&lt;=$G66, ROUND(CL66*$Q66, 2), "")</f>
        <v/>
      </c>
      <c r="CN66" s="15">
        <f>IF(8&lt;=$G66, $N66, "")</f>
        <v/>
      </c>
      <c r="CO66" s="15">
        <f>IF(8&lt;=$G66, CN66-CM66, "")</f>
        <v/>
      </c>
      <c r="CP66" s="15">
        <f>IF(8&lt;=$G66, CL66-CO66, "")</f>
        <v/>
      </c>
      <c r="CQ66" s="15">
        <f>IF(8&lt;=$G66, ROUND(CI66*$Q66, 2), "")</f>
        <v/>
      </c>
      <c r="CR66" s="15">
        <f>IF(8&lt;=$G66, CI66+CQ66, "")</f>
        <v/>
      </c>
      <c r="CS66" s="15">
        <f>IF(8&lt;=$G66, CM66+CQ66, "")</f>
        <v/>
      </c>
      <c r="CT66" s="15">
        <f>IF(8&lt;=$G66, ($G66-8)*$N66, "")</f>
        <v/>
      </c>
      <c r="CU66" s="15">
        <f>IF(9&lt;=$G66, CP66, "")</f>
        <v/>
      </c>
      <c r="CV66" s="15">
        <f>IF(9&lt;=$G66, ROUND(CU66*$Q66, 2), "")</f>
        <v/>
      </c>
      <c r="CW66" s="15">
        <f>IF(9&lt;=$G66, $N66, "")</f>
        <v/>
      </c>
      <c r="CX66" s="15">
        <f>IF(9&lt;=$G66, CW66-CV66, "")</f>
        <v/>
      </c>
      <c r="CY66" s="15">
        <f>IF(9&lt;=$G66, CU66-CX66, "")</f>
        <v/>
      </c>
      <c r="CZ66" s="15">
        <f>IF(9&lt;=$G66, ROUND(CR66*$Q66, 2), "")</f>
        <v/>
      </c>
      <c r="DA66" s="15">
        <f>IF(9&lt;=$G66, CR66+CZ66, "")</f>
        <v/>
      </c>
      <c r="DB66" s="15">
        <f>IF(9&lt;=$G66, CV66+CZ66, "")</f>
        <v/>
      </c>
      <c r="DC66" s="15">
        <f>IF(9&lt;=$G66, ($G66-9)*$N66, "")</f>
        <v/>
      </c>
      <c r="DD66" s="15">
        <f>IF(10&lt;=$G66, CY66, "")</f>
        <v/>
      </c>
      <c r="DE66" s="15">
        <f>IF(10&lt;=$G66, ROUND(DD66*$Q66, 2), "")</f>
        <v/>
      </c>
      <c r="DF66" s="15">
        <f>IF(10&lt;=$G66, $N66, "")</f>
        <v/>
      </c>
      <c r="DG66" s="15">
        <f>IF(10&lt;=$G66, DF66-DE66, "")</f>
        <v/>
      </c>
      <c r="DH66" s="15">
        <f>IF(10&lt;=$G66, DD66-DG66, "")</f>
        <v/>
      </c>
      <c r="DI66" s="15">
        <f>IF(10&lt;=$G66, ROUND(DA66*$Q66, 2), "")</f>
        <v/>
      </c>
      <c r="DJ66" s="15">
        <f>IF(10&lt;=$G66, DA66+DI66, "")</f>
        <v/>
      </c>
      <c r="DK66" s="15">
        <f>IF(10&lt;=$G66, DE66+DI66, "")</f>
        <v/>
      </c>
      <c r="DL66" s="15">
        <f>IF(10&lt;=$G66, ($G66-10)*$N66, "")</f>
        <v/>
      </c>
      <c r="DM66" s="15">
        <f>IF(11&lt;=$G66, DH66, "")</f>
        <v/>
      </c>
      <c r="DN66" s="15">
        <f>IF(11&lt;=$G66, ROUND(DM66*$Q66, 2), "")</f>
        <v/>
      </c>
      <c r="DO66" s="15">
        <f>IF(11&lt;=$G66, $N66, "")</f>
        <v/>
      </c>
      <c r="DP66" s="15">
        <f>IF(11&lt;=$G66, DO66-DN66, "")</f>
        <v/>
      </c>
      <c r="DQ66" s="15">
        <f>IF(11&lt;=$G66, DM66-DP66, "")</f>
        <v/>
      </c>
      <c r="DR66" s="15">
        <f>IF(11&lt;=$G66, ROUND(DJ66*$Q66, 2), "")</f>
        <v/>
      </c>
      <c r="DS66" s="15">
        <f>IF(11&lt;=$G66, DJ66+DR66, "")</f>
        <v/>
      </c>
      <c r="DT66" s="15">
        <f>IF(11&lt;=$G66, DN66+DR66, "")</f>
        <v/>
      </c>
      <c r="DU66" s="15">
        <f>IF(11&lt;=$G66, ($G66-11)*$N66, "")</f>
        <v/>
      </c>
      <c r="DV66" s="15">
        <f>IF(12&lt;=$G66, DQ66, "")</f>
        <v/>
      </c>
      <c r="DW66" s="15">
        <f>IF(12&lt;=$G66, ROUND(DV66*$Q66, 2), "")</f>
        <v/>
      </c>
      <c r="DX66" s="15">
        <f>IF(12&lt;=$G66, $N66, "")</f>
        <v/>
      </c>
      <c r="DY66" s="15">
        <f>IF(12&lt;=$G66, DX66-DW66, "")</f>
        <v/>
      </c>
      <c r="DZ66" s="15">
        <f>IF(12&lt;=$G66, DV66-DY66, "")</f>
        <v/>
      </c>
      <c r="EA66" s="15">
        <f>IF(12&lt;=$G66, ROUND(DS66*$Q66, 2), "")</f>
        <v/>
      </c>
      <c r="EB66" s="15">
        <f>IF(12&lt;=$G66, DS66+EA66, "")</f>
        <v/>
      </c>
      <c r="EC66" s="15">
        <f>IF(12&lt;=$G66, DW66+EA66, "")</f>
        <v/>
      </c>
      <c r="ED66" s="15">
        <f>IF(12&lt;=$G66, ($G66-12)*$N66, "")</f>
        <v/>
      </c>
      <c r="EE66" s="15">
        <f>IF(13&lt;=$G66, DZ66, "")</f>
        <v/>
      </c>
      <c r="EF66" s="15">
        <f>IF(13&lt;=$G66, ROUND(EE66*$Q66, 2), "")</f>
        <v/>
      </c>
      <c r="EG66" s="15">
        <f>IF(13&lt;=$G66, $N66, "")</f>
        <v/>
      </c>
      <c r="EH66" s="15">
        <f>IF(13&lt;=$G66, EG66-EF66, "")</f>
        <v/>
      </c>
      <c r="EI66" s="15">
        <f>IF(13&lt;=$G66, EE66-EH66, "")</f>
        <v/>
      </c>
      <c r="EJ66" s="15">
        <f>IF(13&lt;=$G66, ROUND(EB66*$Q66, 2), "")</f>
        <v/>
      </c>
      <c r="EK66" s="15">
        <f>IF(13&lt;=$G66, EB66+EJ66, "")</f>
        <v/>
      </c>
      <c r="EL66" s="15">
        <f>IF(13&lt;=$G66, EF66+EJ66, "")</f>
        <v/>
      </c>
      <c r="EM66" s="15">
        <f>IF(13&lt;=$G66, ($G66-13)*$N66, "")</f>
        <v/>
      </c>
      <c r="EN66" s="15">
        <f>IF(14&lt;=$G66, EI66, "")</f>
        <v/>
      </c>
      <c r="EO66" s="15">
        <f>IF(14&lt;=$G66, ROUND(EN66*$Q66, 2), "")</f>
        <v/>
      </c>
      <c r="EP66" s="15">
        <f>IF(14&lt;=$G66, $N66, "")</f>
        <v/>
      </c>
      <c r="EQ66" s="15">
        <f>IF(14&lt;=$G66, EP66-EO66, "")</f>
        <v/>
      </c>
      <c r="ER66" s="15">
        <f>IF(14&lt;=$G66, EN66-EQ66, "")</f>
        <v/>
      </c>
      <c r="ES66" s="15">
        <f>IF(14&lt;=$G66, ROUND(EK66*$Q66, 2), "")</f>
        <v/>
      </c>
      <c r="ET66" s="15">
        <f>IF(14&lt;=$G66, EK66+ES66, "")</f>
        <v/>
      </c>
      <c r="EU66" s="15">
        <f>IF(14&lt;=$G66, EO66+ES66, "")</f>
        <v/>
      </c>
      <c r="EV66" s="15">
        <f>IF(14&lt;=$G66, ($G66-14)*$N66, "")</f>
        <v/>
      </c>
      <c r="EW66" s="15">
        <f>IF(15&lt;=$G66, ER66, "")</f>
        <v/>
      </c>
      <c r="EX66" s="15">
        <f>IF(15&lt;=$G66, ROUND(EW66*$Q66, 2), "")</f>
        <v/>
      </c>
      <c r="EY66" s="15">
        <f>IF(15&lt;=$G66, $N66, "")</f>
        <v/>
      </c>
      <c r="EZ66" s="15">
        <f>IF(15&lt;=$G66, EY66-EX66, "")</f>
        <v/>
      </c>
      <c r="FA66" s="15">
        <f>IF(15&lt;=$G66, EW66-EZ66, "")</f>
        <v/>
      </c>
      <c r="FB66" s="15">
        <f>IF(15&lt;=$G66, ROUND(ET66*$Q66, 2), "")</f>
        <v/>
      </c>
      <c r="FC66" s="15">
        <f>IF(15&lt;=$G66, ET66+FB66, "")</f>
        <v/>
      </c>
      <c r="FD66" s="15">
        <f>IF(15&lt;=$G66, EX66+FB66, "")</f>
        <v/>
      </c>
      <c r="FE66" s="15">
        <f>IF(15&lt;=$G66, ($G66-15)*$N66, "")</f>
        <v/>
      </c>
      <c r="FF66" s="15">
        <f>IF(16&lt;=$G66, FA66, "")</f>
        <v/>
      </c>
      <c r="FG66" s="15">
        <f>IF(16&lt;=$G66, ROUND(FF66*$Q66, 2), "")</f>
        <v/>
      </c>
      <c r="FH66" s="15">
        <f>IF(16&lt;=$G66, $N66, "")</f>
        <v/>
      </c>
      <c r="FI66" s="15">
        <f>IF(16&lt;=$G66, FH66-FG66, "")</f>
        <v/>
      </c>
      <c r="FJ66" s="15">
        <f>IF(16&lt;=$G66, FF66-FI66, "")</f>
        <v/>
      </c>
      <c r="FK66" s="15">
        <f>IF(16&lt;=$G66, ROUND(FC66*$Q66, 2), "")</f>
        <v/>
      </c>
      <c r="FL66" s="15">
        <f>IF(16&lt;=$G66, FC66+FK66, "")</f>
        <v/>
      </c>
      <c r="FM66" s="15">
        <f>IF(16&lt;=$G66, FG66+FK66, "")</f>
        <v/>
      </c>
      <c r="FN66" s="15">
        <f>IF(16&lt;=$G66, ($G66-16)*$N66, "")</f>
        <v/>
      </c>
      <c r="FO66" s="15">
        <f>IF(17&lt;=$G66, FJ66, "")</f>
        <v/>
      </c>
      <c r="FP66" s="15">
        <f>IF(17&lt;=$G66, ROUND(FO66*$Q66, 2), "")</f>
        <v/>
      </c>
      <c r="FQ66" s="15">
        <f>IF(17&lt;=$G66, $N66, "")</f>
        <v/>
      </c>
      <c r="FR66" s="15">
        <f>IF(17&lt;=$G66, FQ66-FP66, "")</f>
        <v/>
      </c>
      <c r="FS66" s="15">
        <f>IF(17&lt;=$G66, FO66-FR66, "")</f>
        <v/>
      </c>
      <c r="FT66" s="15">
        <f>IF(17&lt;=$G66, ROUND(FL66*$Q66, 2), "")</f>
        <v/>
      </c>
      <c r="FU66" s="15">
        <f>IF(17&lt;=$G66, FL66+FT66, "")</f>
        <v/>
      </c>
      <c r="FV66" s="15">
        <f>IF(17&lt;=$G66, FP66+FT66, "")</f>
        <v/>
      </c>
      <c r="FW66" s="15">
        <f>IF(17&lt;=$G66, ($G66-17)*$N66, "")</f>
        <v/>
      </c>
      <c r="FX66" s="15">
        <f>IF(18&lt;=$G66, FS66, "")</f>
        <v/>
      </c>
      <c r="FY66" s="15">
        <f>IF(18&lt;=$G66, ROUND(FX66*$Q66, 2), "")</f>
        <v/>
      </c>
      <c r="FZ66" s="15">
        <f>IF(18&lt;=$G66, $N66, "")</f>
        <v/>
      </c>
      <c r="GA66" s="15">
        <f>IF(18&lt;=$G66, FZ66-FY66, "")</f>
        <v/>
      </c>
      <c r="GB66" s="15">
        <f>IF(18&lt;=$G66, FX66-GA66, "")</f>
        <v/>
      </c>
      <c r="GC66" s="15">
        <f>IF(18&lt;=$G66, ROUND(FU66*$Q66, 2), "")</f>
        <v/>
      </c>
      <c r="GD66" s="15">
        <f>IF(18&lt;=$G66, FU66+GC66, "")</f>
        <v/>
      </c>
      <c r="GE66" s="15">
        <f>IF(18&lt;=$G66, FY66+GC66, "")</f>
        <v/>
      </c>
      <c r="GF66" s="15">
        <f>IF(18&lt;=$G66, ($G66-18)*$N66, "")</f>
        <v/>
      </c>
      <c r="GG66" s="15">
        <f>IF(19&lt;=$G66, GB66, "")</f>
        <v/>
      </c>
      <c r="GH66" s="15">
        <f>IF(19&lt;=$G66, ROUND(GG66*$Q66, 2), "")</f>
        <v/>
      </c>
      <c r="GI66" s="15">
        <f>IF(19&lt;=$G66, $N66, "")</f>
        <v/>
      </c>
      <c r="GJ66" s="15">
        <f>IF(19&lt;=$G66, GI66-GH66, "")</f>
        <v/>
      </c>
      <c r="GK66" s="15">
        <f>IF(19&lt;=$G66, GG66-GJ66, "")</f>
        <v/>
      </c>
      <c r="GL66" s="15">
        <f>IF(19&lt;=$G66, ROUND(GD66*$Q66, 2), "")</f>
        <v/>
      </c>
      <c r="GM66" s="15">
        <f>IF(19&lt;=$G66, GD66+GL66, "")</f>
        <v/>
      </c>
      <c r="GN66" s="15">
        <f>IF(19&lt;=$G66, GH66+GL66, "")</f>
        <v/>
      </c>
      <c r="GO66" s="15">
        <f>IF(19&lt;=$G66, ($G66-19)*$N66, "")</f>
        <v/>
      </c>
      <c r="GP66" s="15">
        <f>IF(20&lt;=$G66, GK66, "")</f>
        <v/>
      </c>
      <c r="GQ66" s="15">
        <f>IF(20&lt;=$G66, ROUND(GP66*$Q66, 2), "")</f>
        <v/>
      </c>
      <c r="GR66" s="15">
        <f>IF(20&lt;=$G66, $N66, "")</f>
        <v/>
      </c>
      <c r="GS66" s="15">
        <f>IF(20&lt;=$G66, GR66-GQ66, "")</f>
        <v/>
      </c>
      <c r="GT66" s="15">
        <f>IF(20&lt;=$G66, GP66-GS66, "")</f>
        <v/>
      </c>
      <c r="GU66" s="15">
        <f>IF(20&lt;=$G66, ROUND(GM66*$Q66, 2), "")</f>
        <v/>
      </c>
      <c r="GV66" s="15">
        <f>IF(20&lt;=$G66, GM66+GU66, "")</f>
        <v/>
      </c>
      <c r="GW66" s="15">
        <f>IF(20&lt;=$G66, GQ66+GU66, "")</f>
        <v/>
      </c>
      <c r="GX66" s="15">
        <f>IF(20&lt;=$G66, ($G66-20)*$N66, "")</f>
        <v/>
      </c>
      <c r="GY66" s="15">
        <f>IF(21&lt;=$G66, GT66, "")</f>
        <v/>
      </c>
      <c r="GZ66" s="15">
        <f>IF(21&lt;=$G66, ROUND(GY66*$Q66, 2), "")</f>
        <v/>
      </c>
      <c r="HA66" s="15">
        <f>IF(21&lt;=$G66, $N66, "")</f>
        <v/>
      </c>
      <c r="HB66" s="15">
        <f>IF(21&lt;=$G66, HA66-GZ66, "")</f>
        <v/>
      </c>
      <c r="HC66" s="15">
        <f>IF(21&lt;=$G66, GY66-HB66, "")</f>
        <v/>
      </c>
      <c r="HD66" s="15">
        <f>IF(21&lt;=$G66, ROUND(GV66*$Q66, 2), "")</f>
        <v/>
      </c>
      <c r="HE66" s="15">
        <f>IF(21&lt;=$G66, GV66+HD66, "")</f>
        <v/>
      </c>
      <c r="HF66" s="15">
        <f>IF(21&lt;=$G66, GZ66+HD66, "")</f>
        <v/>
      </c>
      <c r="HG66" s="15">
        <f>IF(21&lt;=$G66, ($G66-21)*$N66, "")</f>
        <v/>
      </c>
      <c r="HH66" s="15">
        <f>IF(22&lt;=$G66, HC66, "")</f>
        <v/>
      </c>
      <c r="HI66" s="15">
        <f>IF(22&lt;=$G66, ROUND(HH66*$Q66, 2), "")</f>
        <v/>
      </c>
      <c r="HJ66" s="15">
        <f>IF(22&lt;=$G66, $N66, "")</f>
        <v/>
      </c>
      <c r="HK66" s="15">
        <f>IF(22&lt;=$G66, HJ66-HI66, "")</f>
        <v/>
      </c>
      <c r="HL66" s="15">
        <f>IF(22&lt;=$G66, HH66-HK66, "")</f>
        <v/>
      </c>
      <c r="HM66" s="15">
        <f>IF(22&lt;=$G66, ROUND(HE66*$Q66, 2), "")</f>
        <v/>
      </c>
      <c r="HN66" s="15">
        <f>IF(22&lt;=$G66, HE66+HM66, "")</f>
        <v/>
      </c>
      <c r="HO66" s="15">
        <f>IF(22&lt;=$G66, HI66+HM66, "")</f>
        <v/>
      </c>
      <c r="HP66" s="15">
        <f>IF(22&lt;=$G66, ($G66-22)*$N66, "")</f>
        <v/>
      </c>
      <c r="HQ66" s="15">
        <f>IF(23&lt;=$G66, HL66, "")</f>
        <v/>
      </c>
      <c r="HR66" s="15">
        <f>IF(23&lt;=$G66, ROUND(HQ66*$Q66, 2), "")</f>
        <v/>
      </c>
      <c r="HS66" s="15">
        <f>IF(23&lt;=$G66, $N66, "")</f>
        <v/>
      </c>
      <c r="HT66" s="15">
        <f>IF(23&lt;=$G66, HS66-HR66, "")</f>
        <v/>
      </c>
      <c r="HU66" s="15">
        <f>IF(23&lt;=$G66, HQ66-HT66, "")</f>
        <v/>
      </c>
      <c r="HV66" s="15">
        <f>IF(23&lt;=$G66, ROUND(HN66*$Q66, 2), "")</f>
        <v/>
      </c>
      <c r="HW66" s="15">
        <f>IF(23&lt;=$G66, HN66+HV66, "")</f>
        <v/>
      </c>
      <c r="HX66" s="15">
        <f>IF(23&lt;=$G66, HR66+HV66, "")</f>
        <v/>
      </c>
      <c r="HY66" s="15">
        <f>IF(23&lt;=$G66, ($G66-23)*$N66, "")</f>
        <v/>
      </c>
      <c r="HZ66" s="15">
        <f>IF(24&lt;=$G66, HU66, "")</f>
        <v/>
      </c>
      <c r="IA66" s="15">
        <f>IF(24&lt;=$G66, ROUND(HZ66*$Q66, 2), "")</f>
        <v/>
      </c>
      <c r="IB66" s="15">
        <f>IF(24&lt;=$G66, $N66, "")</f>
        <v/>
      </c>
      <c r="IC66" s="15">
        <f>IF(24&lt;=$G66, IB66-IA66, "")</f>
        <v/>
      </c>
      <c r="ID66" s="15">
        <f>IF(24&lt;=$G66, HZ66-IC66, "")</f>
        <v/>
      </c>
      <c r="IE66" s="15">
        <f>IF(24&lt;=$G66, ROUND(HW66*$Q66, 2), "")</f>
        <v/>
      </c>
      <c r="IF66" s="15">
        <f>IF(24&lt;=$G66, HW66+IE66, "")</f>
        <v/>
      </c>
      <c r="IG66" s="15">
        <f>IF(24&lt;=$G66, IA66+IE66, "")</f>
        <v/>
      </c>
      <c r="IH66" s="15">
        <f>IF(24&lt;=$G66, ($G66-24)*$N66, "")</f>
        <v/>
      </c>
      <c r="II66" s="15">
        <f>IF(25&lt;=$G66, ID66, "")</f>
        <v/>
      </c>
      <c r="IJ66" s="15">
        <f>IF(25&lt;=$G66, ROUND(II66*$Q66, 2), "")</f>
        <v/>
      </c>
      <c r="IK66" s="15">
        <f>IF(25&lt;=$G66, $N66, "")</f>
        <v/>
      </c>
      <c r="IL66" s="15">
        <f>IF(25&lt;=$G66, IK66-IJ66, "")</f>
        <v/>
      </c>
      <c r="IM66" s="15">
        <f>IF(25&lt;=$G66, II66-IL66, "")</f>
        <v/>
      </c>
      <c r="IN66" s="15">
        <f>IF(25&lt;=$G66, ROUND(IF66*$Q66, 2), "")</f>
        <v/>
      </c>
      <c r="IO66" s="15">
        <f>IF(25&lt;=$G66, IF66+IN66, "")</f>
        <v/>
      </c>
      <c r="IP66" s="15">
        <f>IF(25&lt;=$G66, IJ66+IN66, "")</f>
        <v/>
      </c>
      <c r="IQ66" s="15">
        <f>IF(25&lt;=$G66, ($G66-25)*$N66, "")</f>
        <v/>
      </c>
      <c r="IR66" s="15">
        <f>IF(26&lt;=$G66, IM66, "")</f>
        <v/>
      </c>
      <c r="IS66" s="15">
        <f>IF(26&lt;=$G66, ROUND(IR66*$Q66, 2), "")</f>
        <v/>
      </c>
      <c r="IT66" s="15">
        <f>IF(26&lt;=$G66, $N66, "")</f>
        <v/>
      </c>
      <c r="IU66" s="15">
        <f>IF(26&lt;=$G66, IT66-IS66, "")</f>
        <v/>
      </c>
      <c r="IV66" s="15">
        <f>IF(26&lt;=$G66, IR66-IU66, "")</f>
        <v/>
      </c>
      <c r="IW66" s="15">
        <f>IF(26&lt;=$G66, ROUND(IO66*$Q66, 2), "")</f>
        <v/>
      </c>
      <c r="IX66" s="15">
        <f>IF(26&lt;=$G66, IO66+IW66, "")</f>
        <v/>
      </c>
      <c r="IY66" s="15">
        <f>IF(26&lt;=$G66, IS66+IW66, "")</f>
        <v/>
      </c>
      <c r="IZ66" s="15">
        <f>IF(26&lt;=$G66, ($G66-26)*$N66, "")</f>
        <v/>
      </c>
      <c r="JA66" s="15">
        <f>IF(27&lt;=$G66, IV66, "")</f>
        <v/>
      </c>
      <c r="JB66" s="15">
        <f>IF(27&lt;=$G66, ROUND(JA66*$Q66, 2), "")</f>
        <v/>
      </c>
      <c r="JC66" s="15">
        <f>IF(27&lt;=$G66, $N66, "")</f>
        <v/>
      </c>
      <c r="JD66" s="15">
        <f>IF(27&lt;=$G66, JC66-JB66, "")</f>
        <v/>
      </c>
      <c r="JE66" s="15">
        <f>IF(27&lt;=$G66, JA66-JD66, "")</f>
        <v/>
      </c>
      <c r="JF66" s="15">
        <f>IF(27&lt;=$G66, ROUND(IX66*$Q66, 2), "")</f>
        <v/>
      </c>
      <c r="JG66" s="15">
        <f>IF(27&lt;=$G66, IX66+JF66, "")</f>
        <v/>
      </c>
      <c r="JH66" s="15">
        <f>IF(27&lt;=$G66, JB66+JF66, "")</f>
        <v/>
      </c>
      <c r="JI66" s="15">
        <f>IF(27&lt;=$G66, ($G66-27)*$N66, "")</f>
        <v/>
      </c>
      <c r="JJ66" s="15">
        <f>IF(28&lt;=$G66, JE66, "")</f>
        <v/>
      </c>
      <c r="JK66" s="15">
        <f>IF(28&lt;=$G66, ROUND(JJ66*$Q66, 2), "")</f>
        <v/>
      </c>
      <c r="JL66" s="15">
        <f>IF(28&lt;=$G66, $N66, "")</f>
        <v/>
      </c>
      <c r="JM66" s="15">
        <f>IF(28&lt;=$G66, JL66-JK66, "")</f>
        <v/>
      </c>
      <c r="JN66" s="15">
        <f>IF(28&lt;=$G66, JJ66-JM66, "")</f>
        <v/>
      </c>
      <c r="JO66" s="15">
        <f>IF(28&lt;=$G66, ROUND(JG66*$Q66, 2), "")</f>
        <v/>
      </c>
      <c r="JP66" s="15">
        <f>IF(28&lt;=$G66, JG66+JO66, "")</f>
        <v/>
      </c>
      <c r="JQ66" s="15">
        <f>IF(28&lt;=$G66, JK66+JO66, "")</f>
        <v/>
      </c>
      <c r="JR66" s="15">
        <f>IF(28&lt;=$G66, ($G66-28)*$N66, "")</f>
        <v/>
      </c>
      <c r="JS66" s="15">
        <f>IF(29&lt;=$G66, JN66, "")</f>
        <v/>
      </c>
      <c r="JT66" s="15">
        <f>IF(29&lt;=$G66, ROUND(JS66*$Q66, 2), "")</f>
        <v/>
      </c>
      <c r="JU66" s="15">
        <f>IF(29&lt;=$G66, $N66, "")</f>
        <v/>
      </c>
      <c r="JV66" s="15">
        <f>IF(29&lt;=$G66, JU66-JT66, "")</f>
        <v/>
      </c>
      <c r="JW66" s="15">
        <f>IF(29&lt;=$G66, JS66-JV66, "")</f>
        <v/>
      </c>
      <c r="JX66" s="15">
        <f>IF(29&lt;=$G66, ROUND(JP66*$Q66, 2), "")</f>
        <v/>
      </c>
      <c r="JY66" s="15">
        <f>IF(29&lt;=$G66, JP66+JX66, "")</f>
        <v/>
      </c>
      <c r="JZ66" s="15">
        <f>IF(29&lt;=$G66, JT66+JX66, "")</f>
        <v/>
      </c>
      <c r="KA66" s="15">
        <f>IF(29&lt;=$G66, ($G66-29)*$N66, "")</f>
        <v/>
      </c>
      <c r="KB66" s="15">
        <f>IF(30&lt;=$G66, JW66, "")</f>
        <v/>
      </c>
      <c r="KC66" s="15">
        <f>IF(30&lt;=$G66, ROUND(KB66*$Q66, 2), "")</f>
        <v/>
      </c>
      <c r="KD66" s="15">
        <f>IF(30&lt;=$G66, $N66, "")</f>
        <v/>
      </c>
      <c r="KE66" s="15">
        <f>IF(30&lt;=$G66, KD66-KC66, "")</f>
        <v/>
      </c>
      <c r="KF66" s="15">
        <f>IF(30&lt;=$G66, KB66-KE66, "")</f>
        <v/>
      </c>
      <c r="KG66" s="15">
        <f>IF(30&lt;=$G66, ROUND(JY66*$Q66, 2), "")</f>
        <v/>
      </c>
      <c r="KH66" s="15">
        <f>IF(30&lt;=$G66, JY66+KG66, "")</f>
        <v/>
      </c>
      <c r="KI66" s="15">
        <f>IF(30&lt;=$G66, KC66+KG66, "")</f>
        <v/>
      </c>
      <c r="KJ66" s="15">
        <f>IF(30&lt;=$G66, ($G66-30)*$N66, "")</f>
        <v/>
      </c>
      <c r="KK66" s="15">
        <f>IF(31&lt;=$G66, KF66, "")</f>
        <v/>
      </c>
      <c r="KL66" s="15">
        <f>IF(31&lt;=$G66, ROUND(KK66*$Q66, 2), "")</f>
        <v/>
      </c>
      <c r="KM66" s="15">
        <f>IF(31&lt;=$G66, $N66, "")</f>
        <v/>
      </c>
      <c r="KN66" s="15">
        <f>IF(31&lt;=$G66, KM66-KL66, "")</f>
        <v/>
      </c>
      <c r="KO66" s="15">
        <f>IF(31&lt;=$G66, KK66-KN66, "")</f>
        <v/>
      </c>
      <c r="KP66" s="15">
        <f>IF(31&lt;=$G66, ROUND(KH66*$Q66, 2), "")</f>
        <v/>
      </c>
      <c r="KQ66" s="15">
        <f>IF(31&lt;=$G66, KH66+KP66, "")</f>
        <v/>
      </c>
      <c r="KR66" s="15">
        <f>IF(31&lt;=$G66, KL66+KP66, "")</f>
        <v/>
      </c>
      <c r="KS66" s="15">
        <f>IF(31&lt;=$G66, ($G66-31)*$N66, "")</f>
        <v/>
      </c>
      <c r="KT66" s="15">
        <f>IF(32&lt;=$G66, KO66, "")</f>
        <v/>
      </c>
      <c r="KU66" s="15">
        <f>IF(32&lt;=$G66, ROUND(KT66*$Q66, 2), "")</f>
        <v/>
      </c>
      <c r="KV66" s="15">
        <f>IF(32&lt;=$G66, $N66, "")</f>
        <v/>
      </c>
      <c r="KW66" s="15">
        <f>IF(32&lt;=$G66, KV66-KU66, "")</f>
        <v/>
      </c>
      <c r="KX66" s="15">
        <f>IF(32&lt;=$G66, KT66-KW66, "")</f>
        <v/>
      </c>
      <c r="KY66" s="15">
        <f>IF(32&lt;=$G66, ROUND(KQ66*$Q66, 2), "")</f>
        <v/>
      </c>
      <c r="KZ66" s="15">
        <f>IF(32&lt;=$G66, KQ66+KY66, "")</f>
        <v/>
      </c>
      <c r="LA66" s="15">
        <f>IF(32&lt;=$G66, KU66+KY66, "")</f>
        <v/>
      </c>
      <c r="LB66" s="15">
        <f>IF(32&lt;=$G66, ($G66-32)*$N66, "")</f>
        <v/>
      </c>
      <c r="LC66" s="15">
        <f>IF(33&lt;=$G66, KX66, "")</f>
        <v/>
      </c>
      <c r="LD66" s="15">
        <f>IF(33&lt;=$G66, ROUND(LC66*$Q66, 2), "")</f>
        <v/>
      </c>
      <c r="LE66" s="15">
        <f>IF(33&lt;=$G66, $N66, "")</f>
        <v/>
      </c>
      <c r="LF66" s="15">
        <f>IF(33&lt;=$G66, LE66-LD66, "")</f>
        <v/>
      </c>
      <c r="LG66" s="15">
        <f>IF(33&lt;=$G66, LC66-LF66, "")</f>
        <v/>
      </c>
      <c r="LH66" s="15">
        <f>IF(33&lt;=$G66, ROUND(KZ66*$Q66, 2), "")</f>
        <v/>
      </c>
      <c r="LI66" s="15">
        <f>IF(33&lt;=$G66, KZ66+LH66, "")</f>
        <v/>
      </c>
      <c r="LJ66" s="15">
        <f>IF(33&lt;=$G66, LD66+LH66, "")</f>
        <v/>
      </c>
      <c r="LK66" s="15">
        <f>IF(33&lt;=$G66, ($G66-33)*$N66, "")</f>
        <v/>
      </c>
      <c r="LL66" s="15">
        <f>IF(34&lt;=$G66, LG66, "")</f>
        <v/>
      </c>
      <c r="LM66" s="15">
        <f>IF(34&lt;=$G66, ROUND(LL66*$Q66, 2), "")</f>
        <v/>
      </c>
      <c r="LN66" s="15">
        <f>IF(34&lt;=$G66, $N66, "")</f>
        <v/>
      </c>
      <c r="LO66" s="15">
        <f>IF(34&lt;=$G66, LN66-LM66, "")</f>
        <v/>
      </c>
      <c r="LP66" s="15">
        <f>IF(34&lt;=$G66, LL66-LO66, "")</f>
        <v/>
      </c>
      <c r="LQ66" s="15">
        <f>IF(34&lt;=$G66, ROUND(LI66*$Q66, 2), "")</f>
        <v/>
      </c>
      <c r="LR66" s="15">
        <f>IF(34&lt;=$G66, LI66+LQ66, "")</f>
        <v/>
      </c>
      <c r="LS66" s="15">
        <f>IF(34&lt;=$G66, LM66+LQ66, "")</f>
        <v/>
      </c>
      <c r="LT66" s="15">
        <f>IF(34&lt;=$G66, ($G66-34)*$N66, "")</f>
        <v/>
      </c>
      <c r="LU66" s="15">
        <f>IF(35&lt;=$G66, LP66, "")</f>
        <v/>
      </c>
      <c r="LV66" s="15">
        <f>IF(35&lt;=$G66, ROUND(LU66*$Q66, 2), "")</f>
        <v/>
      </c>
      <c r="LW66" s="15">
        <f>IF(35&lt;=$G66, $N66, "")</f>
        <v/>
      </c>
      <c r="LX66" s="15">
        <f>IF(35&lt;=$G66, LW66-LV66, "")</f>
        <v/>
      </c>
      <c r="LY66" s="15">
        <f>IF(35&lt;=$G66, LU66-LX66, "")</f>
        <v/>
      </c>
      <c r="LZ66" s="15">
        <f>IF(35&lt;=$G66, ROUND(LR66*$Q66, 2), "")</f>
        <v/>
      </c>
      <c r="MA66" s="15">
        <f>IF(35&lt;=$G66, LR66+LZ66, "")</f>
        <v/>
      </c>
      <c r="MB66" s="15">
        <f>IF(35&lt;=$G66, LV66+LZ66, "")</f>
        <v/>
      </c>
      <c r="MC66" s="15">
        <f>IF(35&lt;=$G66, ($G66-35)*$N66, "")</f>
        <v/>
      </c>
      <c r="MD66" s="15">
        <f>IF(36&lt;=$G66, LY66, "")</f>
        <v/>
      </c>
      <c r="ME66" s="15">
        <f>IF(36&lt;=$G66, ROUND(MD66*$Q66, 2), "")</f>
        <v/>
      </c>
      <c r="MF66" s="15">
        <f>IF(36&lt;=$G66, $N66, "")</f>
        <v/>
      </c>
      <c r="MG66" s="15">
        <f>IF(36&lt;=$G66, MF66-ME66, "")</f>
        <v/>
      </c>
      <c r="MH66" s="15">
        <f>IF(36&lt;=$G66, MD66-MG66, "")</f>
        <v/>
      </c>
      <c r="MI66" s="15">
        <f>IF(36&lt;=$G66, ROUND(MA66*$Q66, 2), "")</f>
        <v/>
      </c>
      <c r="MJ66" s="15">
        <f>IF(36&lt;=$G66, MA66+MI66, "")</f>
        <v/>
      </c>
      <c r="MK66" s="15">
        <f>IF(36&lt;=$G66, ME66+MI66, "")</f>
        <v/>
      </c>
      <c r="ML66" s="15">
        <f>IF(36&lt;=$G66, ($G66-36)*$N66, "")</f>
        <v/>
      </c>
      <c r="MM66" s="15">
        <f>IF(37&lt;=$G66, MH66, "")</f>
        <v/>
      </c>
      <c r="MN66" s="15">
        <f>IF(37&lt;=$G66, ROUND(MM66*$Q66, 2), "")</f>
        <v/>
      </c>
      <c r="MO66" s="15">
        <f>IF(37&lt;=$G66, $N66, "")</f>
        <v/>
      </c>
      <c r="MP66" s="15">
        <f>IF(37&lt;=$G66, MO66-MN66, "")</f>
        <v/>
      </c>
      <c r="MQ66" s="15">
        <f>IF(37&lt;=$G66, MM66-MP66, "")</f>
        <v/>
      </c>
      <c r="MR66" s="15">
        <f>IF(37&lt;=$G66, ROUND(MJ66*$Q66, 2), "")</f>
        <v/>
      </c>
      <c r="MS66" s="15">
        <f>IF(37&lt;=$G66, MJ66+MR66, "")</f>
        <v/>
      </c>
      <c r="MT66" s="15">
        <f>IF(37&lt;=$G66, MN66+MR66, "")</f>
        <v/>
      </c>
      <c r="MU66" s="15">
        <f>IF(37&lt;=$G66, ($G66-37)*$N66, "")</f>
        <v/>
      </c>
      <c r="MV66" s="15">
        <f>IF(38&lt;=$G66, MQ66, "")</f>
        <v/>
      </c>
      <c r="MW66" s="15">
        <f>IF(38&lt;=$G66, ROUND(MV66*$Q66, 2), "")</f>
        <v/>
      </c>
      <c r="MX66" s="15">
        <f>IF(38&lt;=$G66, $N66, "")</f>
        <v/>
      </c>
      <c r="MY66" s="15">
        <f>IF(38&lt;=$G66, MX66-MW66, "")</f>
        <v/>
      </c>
      <c r="MZ66" s="15">
        <f>IF(38&lt;=$G66, MV66-MY66, "")</f>
        <v/>
      </c>
      <c r="NA66" s="15">
        <f>IF(38&lt;=$G66, ROUND(MS66*$Q66, 2), "")</f>
        <v/>
      </c>
      <c r="NB66" s="15">
        <f>IF(38&lt;=$G66, MS66+NA66, "")</f>
        <v/>
      </c>
      <c r="NC66" s="15">
        <f>IF(38&lt;=$G66, MW66+NA66, "")</f>
        <v/>
      </c>
      <c r="ND66" s="15">
        <f>IF(38&lt;=$G66, ($G66-38)*$N66, "")</f>
        <v/>
      </c>
      <c r="NE66" s="15">
        <f>IF(39&lt;=$G66, MZ66, "")</f>
        <v/>
      </c>
      <c r="NF66" s="15">
        <f>IF(39&lt;=$G66, ROUND(NE66*$Q66, 2), "")</f>
        <v/>
      </c>
      <c r="NG66" s="15">
        <f>IF(39&lt;=$G66, $N66, "")</f>
        <v/>
      </c>
      <c r="NH66" s="15">
        <f>IF(39&lt;=$G66, NG66-NF66, "")</f>
        <v/>
      </c>
      <c r="NI66" s="15">
        <f>IF(39&lt;=$G66, NE66-NH66, "")</f>
        <v/>
      </c>
      <c r="NJ66" s="15">
        <f>IF(39&lt;=$G66, ROUND(NB66*$Q66, 2), "")</f>
        <v/>
      </c>
      <c r="NK66" s="15">
        <f>IF(39&lt;=$G66, NB66+NJ66, "")</f>
        <v/>
      </c>
      <c r="NL66" s="15">
        <f>IF(39&lt;=$G66, NF66+NJ66, "")</f>
        <v/>
      </c>
      <c r="NM66" s="15">
        <f>IF(39&lt;=$G66, ($G66-39)*$N66, "")</f>
        <v/>
      </c>
      <c r="NN66" s="15">
        <f>IF(40&lt;=$G66, NI66, "")</f>
        <v/>
      </c>
      <c r="NO66" s="15">
        <f>IF(40&lt;=$G66, ROUND(NN66*$Q66, 2), "")</f>
        <v/>
      </c>
      <c r="NP66" s="15">
        <f>IF(40&lt;=$G66, $N66, "")</f>
        <v/>
      </c>
      <c r="NQ66" s="15">
        <f>IF(40&lt;=$G66, NP66-NO66, "")</f>
        <v/>
      </c>
      <c r="NR66" s="15">
        <f>IF(40&lt;=$G66, NN66-NQ66, "")</f>
        <v/>
      </c>
      <c r="NS66" s="15">
        <f>IF(40&lt;=$G66, ROUND(NK66*$Q66, 2), "")</f>
        <v/>
      </c>
      <c r="NT66" s="15">
        <f>IF(40&lt;=$G66, NK66+NS66, "")</f>
        <v/>
      </c>
      <c r="NU66" s="15">
        <f>IF(40&lt;=$G66, NO66+NS66, "")</f>
        <v/>
      </c>
      <c r="NV66" s="15">
        <f>IF(40&lt;=$G66, ($G66-40)*$N66, "")</f>
        <v/>
      </c>
      <c r="NW66" s="15">
        <f>IF(41&lt;=$G66, NR66, "")</f>
        <v/>
      </c>
      <c r="NX66" s="15">
        <f>IF(41&lt;=$G66, ROUND(NW66*$Q66, 2), "")</f>
        <v/>
      </c>
      <c r="NY66" s="15">
        <f>IF(41&lt;=$G66, $N66, "")</f>
        <v/>
      </c>
      <c r="NZ66" s="15">
        <f>IF(41&lt;=$G66, NY66-NX66, "")</f>
        <v/>
      </c>
      <c r="OA66" s="15">
        <f>IF(41&lt;=$G66, NW66-NZ66, "")</f>
        <v/>
      </c>
      <c r="OB66" s="15">
        <f>IF(41&lt;=$G66, ROUND(NT66*$Q66, 2), "")</f>
        <v/>
      </c>
      <c r="OC66" s="15">
        <f>IF(41&lt;=$G66, NT66+OB66, "")</f>
        <v/>
      </c>
      <c r="OD66" s="15">
        <f>IF(41&lt;=$G66, NX66+OB66, "")</f>
        <v/>
      </c>
      <c r="OE66" s="15">
        <f>IF(41&lt;=$G66, ($G66-41)*$N66, "")</f>
        <v/>
      </c>
      <c r="OF66" s="15">
        <f>IF(42&lt;=$G66, OA66, "")</f>
        <v/>
      </c>
      <c r="OG66" s="15">
        <f>IF(42&lt;=$G66, ROUND(OF66*$Q66, 2), "")</f>
        <v/>
      </c>
      <c r="OH66" s="15">
        <f>IF(42&lt;=$G66, $N66, "")</f>
        <v/>
      </c>
      <c r="OI66" s="15">
        <f>IF(42&lt;=$G66, OH66-OG66, "")</f>
        <v/>
      </c>
      <c r="OJ66" s="15">
        <f>IF(42&lt;=$G66, OF66-OI66, "")</f>
        <v/>
      </c>
      <c r="OK66" s="15">
        <f>IF(42&lt;=$G66, ROUND(OC66*$Q66, 2), "")</f>
        <v/>
      </c>
      <c r="OL66" s="15">
        <f>IF(42&lt;=$G66, OC66+OK66, "")</f>
        <v/>
      </c>
      <c r="OM66" s="15">
        <f>IF(42&lt;=$G66, OG66+OK66, "")</f>
        <v/>
      </c>
      <c r="ON66" s="15">
        <f>IF(42&lt;=$G66, ($G66-42)*$N66, "")</f>
        <v/>
      </c>
      <c r="OO66" s="15">
        <f>IF(43&lt;=$G66, OJ66, "")</f>
        <v/>
      </c>
      <c r="OP66" s="15">
        <f>IF(43&lt;=$G66, ROUND(OO66*$Q66, 2), "")</f>
        <v/>
      </c>
      <c r="OQ66" s="15">
        <f>IF(43&lt;=$G66, $N66, "")</f>
        <v/>
      </c>
      <c r="OR66" s="15">
        <f>IF(43&lt;=$G66, OQ66-OP66, "")</f>
        <v/>
      </c>
      <c r="OS66" s="15">
        <f>IF(43&lt;=$G66, OO66-OR66, "")</f>
        <v/>
      </c>
      <c r="OT66" s="15">
        <f>IF(43&lt;=$G66, ROUND(OL66*$Q66, 2), "")</f>
        <v/>
      </c>
      <c r="OU66" s="15">
        <f>IF(43&lt;=$G66, OL66+OT66, "")</f>
        <v/>
      </c>
      <c r="OV66" s="15">
        <f>IF(43&lt;=$G66, OP66+OT66, "")</f>
        <v/>
      </c>
      <c r="OW66" s="15">
        <f>IF(43&lt;=$G66, ($G66-43)*$N66, "")</f>
        <v/>
      </c>
      <c r="OX66" s="15">
        <f>IF(44&lt;=$G66, OS66, "")</f>
        <v/>
      </c>
      <c r="OY66" s="15">
        <f>IF(44&lt;=$G66, ROUND(OX66*$Q66, 2), "")</f>
        <v/>
      </c>
      <c r="OZ66" s="15">
        <f>IF(44&lt;=$G66, $N66, "")</f>
        <v/>
      </c>
      <c r="PA66" s="15">
        <f>IF(44&lt;=$G66, OZ66-OY66, "")</f>
        <v/>
      </c>
      <c r="PB66" s="15">
        <f>IF(44&lt;=$G66, OX66-PA66, "")</f>
        <v/>
      </c>
      <c r="PC66" s="15">
        <f>IF(44&lt;=$G66, ROUND(OU66*$Q66, 2), "")</f>
        <v/>
      </c>
      <c r="PD66" s="15">
        <f>IF(44&lt;=$G66, OU66+PC66, "")</f>
        <v/>
      </c>
      <c r="PE66" s="15">
        <f>IF(44&lt;=$G66, OY66+PC66, "")</f>
        <v/>
      </c>
      <c r="PF66" s="15">
        <f>IF(44&lt;=$G66, ($G66-44)*$N66, "")</f>
        <v/>
      </c>
      <c r="PG66" s="15">
        <f>IF(45&lt;=$G66, PB66, "")</f>
        <v/>
      </c>
      <c r="PH66" s="15">
        <f>IF(45&lt;=$G66, ROUND(PG66*$Q66, 2), "")</f>
        <v/>
      </c>
      <c r="PI66" s="15">
        <f>IF(45&lt;=$G66, $N66, "")</f>
        <v/>
      </c>
      <c r="PJ66" s="15">
        <f>IF(45&lt;=$G66, PI66-PH66, "")</f>
        <v/>
      </c>
      <c r="PK66" s="15">
        <f>IF(45&lt;=$G66, PG66-PJ66, "")</f>
        <v/>
      </c>
      <c r="PL66" s="15">
        <f>IF(45&lt;=$G66, ROUND(PD66*$Q66, 2), "")</f>
        <v/>
      </c>
      <c r="PM66" s="15">
        <f>IF(45&lt;=$G66, PD66+PL66, "")</f>
        <v/>
      </c>
      <c r="PN66" s="15">
        <f>IF(45&lt;=$G66, PH66+PL66, "")</f>
        <v/>
      </c>
      <c r="PO66" s="15">
        <f>IF(45&lt;=$G66, ($G66-45)*$N66, "")</f>
        <v/>
      </c>
      <c r="PP66" s="15">
        <f>IF(46&lt;=$G66, PK66, "")</f>
        <v/>
      </c>
      <c r="PQ66" s="15">
        <f>IF(46&lt;=$G66, ROUND(PP66*$Q66, 2), "")</f>
        <v/>
      </c>
      <c r="PR66" s="15">
        <f>IF(46&lt;=$G66, $N66, "")</f>
        <v/>
      </c>
      <c r="PS66" s="15">
        <f>IF(46&lt;=$G66, PR66-PQ66, "")</f>
        <v/>
      </c>
      <c r="PT66" s="15">
        <f>IF(46&lt;=$G66, PP66-PS66, "")</f>
        <v/>
      </c>
      <c r="PU66" s="15">
        <f>IF(46&lt;=$G66, ROUND(PM66*$Q66, 2), "")</f>
        <v/>
      </c>
      <c r="PV66" s="15">
        <f>IF(46&lt;=$G66, PM66+PU66, "")</f>
        <v/>
      </c>
      <c r="PW66" s="15">
        <f>IF(46&lt;=$G66, PQ66+PU66, "")</f>
        <v/>
      </c>
      <c r="PX66" s="15">
        <f>IF(46&lt;=$G66, ($G66-46)*$N66, "")</f>
        <v/>
      </c>
      <c r="PY66" s="15">
        <f>IF(47&lt;=$G66, PT66, "")</f>
        <v/>
      </c>
      <c r="PZ66" s="15">
        <f>IF(47&lt;=$G66, ROUND(PY66*$Q66, 2), "")</f>
        <v/>
      </c>
      <c r="QA66" s="15">
        <f>IF(47&lt;=$G66, $N66, "")</f>
        <v/>
      </c>
      <c r="QB66" s="15">
        <f>IF(47&lt;=$G66, QA66-PZ66, "")</f>
        <v/>
      </c>
      <c r="QC66" s="15">
        <f>IF(47&lt;=$G66, PY66-QB66, "")</f>
        <v/>
      </c>
      <c r="QD66" s="15">
        <f>IF(47&lt;=$G66, ROUND(PV66*$Q66, 2), "")</f>
        <v/>
      </c>
      <c r="QE66" s="15">
        <f>IF(47&lt;=$G66, PV66+QD66, "")</f>
        <v/>
      </c>
      <c r="QF66" s="15">
        <f>IF(47&lt;=$G66, PZ66+QD66, "")</f>
        <v/>
      </c>
      <c r="QG66" s="15">
        <f>IF(47&lt;=$G66, ($G66-47)*$N66, "")</f>
        <v/>
      </c>
      <c r="QH66" s="15">
        <f>IF(48&lt;=$G66, QC66, "")</f>
        <v/>
      </c>
      <c r="QI66" s="15">
        <f>IF(48&lt;=$G66, ROUND(QH66*$Q66, 2), "")</f>
        <v/>
      </c>
      <c r="QJ66" s="15">
        <f>IF(48&lt;=$G66, $N66, "")</f>
        <v/>
      </c>
      <c r="QK66" s="15">
        <f>IF(48&lt;=$G66, QJ66-QI66, "")</f>
        <v/>
      </c>
      <c r="QL66" s="15">
        <f>IF(48&lt;=$G66, QH66-QK66, "")</f>
        <v/>
      </c>
      <c r="QM66" s="15">
        <f>IF(48&lt;=$G66, ROUND(QE66*$Q66, 2), "")</f>
        <v/>
      </c>
      <c r="QN66" s="15">
        <f>IF(48&lt;=$G66, QE66+QM66, "")</f>
        <v/>
      </c>
      <c r="QO66" s="15">
        <f>IF(48&lt;=$G66, QI66+QM66, "")</f>
        <v/>
      </c>
      <c r="QP66" s="15">
        <f>IF(48&lt;=$G66, ($G66-48)*$N66, "")</f>
        <v/>
      </c>
    </row>
    <row r="67">
      <c r="A67" s="6" t="inlineStr">
        <is>
          <t>0607-0004</t>
        </is>
      </c>
      <c r="B67" s="7" t="inlineStr">
        <is>
          <t>Jose Guadalupe Dueñas Lomeli</t>
        </is>
      </c>
      <c r="C67" s="7" t="inlineStr">
        <is>
          <t>Rifter Allure Pack</t>
        </is>
      </c>
      <c r="D67" s="6" t="inlineStr">
        <is>
          <t>ACTIVO</t>
        </is>
      </c>
      <c r="E67" s="6" t="inlineStr">
        <is>
          <t>2025-12-08</t>
        </is>
      </c>
      <c r="F67" s="6" t="inlineStr">
        <is>
          <t>2029-12-08</t>
        </is>
      </c>
      <c r="G67" s="8" t="n">
        <v>48</v>
      </c>
      <c r="H67" s="9" t="n">
        <v>430948.28</v>
      </c>
      <c r="I67" s="10" t="n">
        <v>0.2</v>
      </c>
      <c r="J67" s="9">
        <f>ROUND(H67*I67, 2)</f>
        <v/>
      </c>
      <c r="K67" s="9">
        <f>ROUND(H67-J67, 2)</f>
        <v/>
      </c>
      <c r="L67" s="10" t="n">
        <v>0.02</v>
      </c>
      <c r="M67" s="9">
        <f>ROUND(H67*L67, 2)</f>
        <v/>
      </c>
      <c r="N67" s="9" t="n">
        <v>12431.15</v>
      </c>
      <c r="O67" s="10" t="n">
        <v>0.1</v>
      </c>
      <c r="P67" s="9">
        <f>ROUND(H67*O67, 2)</f>
        <v/>
      </c>
      <c r="Q67" s="11" t="n">
        <v>0.02692539</v>
      </c>
      <c r="R67" s="11">
        <f>RATE(G67, -N67, K67, -P67)</f>
        <v/>
      </c>
      <c r="S67" s="11">
        <f>ROUND(Q67*12, 8)</f>
        <v/>
      </c>
      <c r="T67" s="11">
        <f>ROUND(((1+Q67)^12)-1, 8)</f>
        <v/>
      </c>
      <c r="U67" s="9">
        <f>ROUND(PV(Q67, G67, 0, -P67), 2)</f>
        <v/>
      </c>
      <c r="V67" s="9">
        <f>SUMIF($AA$4:$QP$4, "Interes_Leasing", AA67:QP67)</f>
        <v/>
      </c>
      <c r="W67" s="9">
        <f>SUMIF($AA$4:$QP$4, "Interes_Residual", AA67:QP67)</f>
        <v/>
      </c>
      <c r="X67" s="9">
        <f>ROUND(V67+W67, 2)</f>
        <v/>
      </c>
      <c r="Y67" s="9">
        <f>ROUND((N67*G67+P67+M67)-K67, 2)</f>
        <v/>
      </c>
      <c r="Z67" s="10">
        <f>ROUND(Y67/K67, 4)</f>
        <v/>
      </c>
      <c r="AA67" s="9">
        <f>IF(1&lt;=$G67, $K67, "")</f>
        <v/>
      </c>
      <c r="AB67" s="9">
        <f>IF(1&lt;=$G67, ROUND(AA67*$Q67, 2), "")</f>
        <v/>
      </c>
      <c r="AC67" s="9">
        <f>IF(1&lt;=$G67, $N67, "")</f>
        <v/>
      </c>
      <c r="AD67" s="9">
        <f>IF(1&lt;=$G67, AC67-AB67, "")</f>
        <v/>
      </c>
      <c r="AE67" s="9">
        <f>IF(1&lt;=$G67, AA67-AD67, "")</f>
        <v/>
      </c>
      <c r="AF67" s="9">
        <f>IF(1&lt;=$G67, ROUND($U67*$Q67, 2), "")</f>
        <v/>
      </c>
      <c r="AG67" s="9">
        <f>IF(1&lt;=$G67, $U67+AF67, "")</f>
        <v/>
      </c>
      <c r="AH67" s="9">
        <f>IF(1&lt;=$G67, AB67+AF67, "")</f>
        <v/>
      </c>
      <c r="AI67" s="9">
        <f>IF(1&lt;=$G67, ($G67-1)*$N67, "")</f>
        <v/>
      </c>
      <c r="AJ67" s="9">
        <f>IF(2&lt;=$G67, AE67, "")</f>
        <v/>
      </c>
      <c r="AK67" s="9">
        <f>IF(2&lt;=$G67, ROUND(AJ67*$Q67, 2), "")</f>
        <v/>
      </c>
      <c r="AL67" s="9">
        <f>IF(2&lt;=$G67, $N67, "")</f>
        <v/>
      </c>
      <c r="AM67" s="9">
        <f>IF(2&lt;=$G67, AL67-AK67, "")</f>
        <v/>
      </c>
      <c r="AN67" s="9">
        <f>IF(2&lt;=$G67, AJ67-AM67, "")</f>
        <v/>
      </c>
      <c r="AO67" s="9">
        <f>IF(2&lt;=$G67, ROUND(AG67*$Q67, 2), "")</f>
        <v/>
      </c>
      <c r="AP67" s="9">
        <f>IF(2&lt;=$G67, AG67+AO67, "")</f>
        <v/>
      </c>
      <c r="AQ67" s="9">
        <f>IF(2&lt;=$G67, AK67+AO67, "")</f>
        <v/>
      </c>
      <c r="AR67" s="9">
        <f>IF(2&lt;=$G67, ($G67-2)*$N67, "")</f>
        <v/>
      </c>
      <c r="AS67" s="9">
        <f>IF(3&lt;=$G67, AN67, "")</f>
        <v/>
      </c>
      <c r="AT67" s="9">
        <f>IF(3&lt;=$G67, ROUND(AS67*$Q67, 2), "")</f>
        <v/>
      </c>
      <c r="AU67" s="9">
        <f>IF(3&lt;=$G67, $N67, "")</f>
        <v/>
      </c>
      <c r="AV67" s="9">
        <f>IF(3&lt;=$G67, AU67-AT67, "")</f>
        <v/>
      </c>
      <c r="AW67" s="9">
        <f>IF(3&lt;=$G67, AS67-AV67, "")</f>
        <v/>
      </c>
      <c r="AX67" s="9">
        <f>IF(3&lt;=$G67, ROUND(AP67*$Q67, 2), "")</f>
        <v/>
      </c>
      <c r="AY67" s="9">
        <f>IF(3&lt;=$G67, AP67+AX67, "")</f>
        <v/>
      </c>
      <c r="AZ67" s="9">
        <f>IF(3&lt;=$G67, AT67+AX67, "")</f>
        <v/>
      </c>
      <c r="BA67" s="9">
        <f>IF(3&lt;=$G67, ($G67-3)*$N67, "")</f>
        <v/>
      </c>
      <c r="BB67" s="9">
        <f>IF(4&lt;=$G67, AW67, "")</f>
        <v/>
      </c>
      <c r="BC67" s="9">
        <f>IF(4&lt;=$G67, ROUND(BB67*$Q67, 2), "")</f>
        <v/>
      </c>
      <c r="BD67" s="9">
        <f>IF(4&lt;=$G67, $N67, "")</f>
        <v/>
      </c>
      <c r="BE67" s="9">
        <f>IF(4&lt;=$G67, BD67-BC67, "")</f>
        <v/>
      </c>
      <c r="BF67" s="9">
        <f>IF(4&lt;=$G67, BB67-BE67, "")</f>
        <v/>
      </c>
      <c r="BG67" s="9">
        <f>IF(4&lt;=$G67, ROUND(AY67*$Q67, 2), "")</f>
        <v/>
      </c>
      <c r="BH67" s="9">
        <f>IF(4&lt;=$G67, AY67+BG67, "")</f>
        <v/>
      </c>
      <c r="BI67" s="9">
        <f>IF(4&lt;=$G67, BC67+BG67, "")</f>
        <v/>
      </c>
      <c r="BJ67" s="9">
        <f>IF(4&lt;=$G67, ($G67-4)*$N67, "")</f>
        <v/>
      </c>
      <c r="BK67" s="9">
        <f>IF(5&lt;=$G67, BF67, "")</f>
        <v/>
      </c>
      <c r="BL67" s="9">
        <f>IF(5&lt;=$G67, ROUND(BK67*$Q67, 2), "")</f>
        <v/>
      </c>
      <c r="BM67" s="9">
        <f>IF(5&lt;=$G67, $N67, "")</f>
        <v/>
      </c>
      <c r="BN67" s="9">
        <f>IF(5&lt;=$G67, BM67-BL67, "")</f>
        <v/>
      </c>
      <c r="BO67" s="9">
        <f>IF(5&lt;=$G67, BK67-BN67, "")</f>
        <v/>
      </c>
      <c r="BP67" s="9">
        <f>IF(5&lt;=$G67, ROUND(BH67*$Q67, 2), "")</f>
        <v/>
      </c>
      <c r="BQ67" s="9">
        <f>IF(5&lt;=$G67, BH67+BP67, "")</f>
        <v/>
      </c>
      <c r="BR67" s="9">
        <f>IF(5&lt;=$G67, BL67+BP67, "")</f>
        <v/>
      </c>
      <c r="BS67" s="9">
        <f>IF(5&lt;=$G67, ($G67-5)*$N67, "")</f>
        <v/>
      </c>
      <c r="BT67" s="9">
        <f>IF(6&lt;=$G67, BO67, "")</f>
        <v/>
      </c>
      <c r="BU67" s="9">
        <f>IF(6&lt;=$G67, ROUND(BT67*$Q67, 2), "")</f>
        <v/>
      </c>
      <c r="BV67" s="9">
        <f>IF(6&lt;=$G67, $N67, "")</f>
        <v/>
      </c>
      <c r="BW67" s="9">
        <f>IF(6&lt;=$G67, BV67-BU67, "")</f>
        <v/>
      </c>
      <c r="BX67" s="9">
        <f>IF(6&lt;=$G67, BT67-BW67, "")</f>
        <v/>
      </c>
      <c r="BY67" s="9">
        <f>IF(6&lt;=$G67, ROUND(BQ67*$Q67, 2), "")</f>
        <v/>
      </c>
      <c r="BZ67" s="9">
        <f>IF(6&lt;=$G67, BQ67+BY67, "")</f>
        <v/>
      </c>
      <c r="CA67" s="9">
        <f>IF(6&lt;=$G67, BU67+BY67, "")</f>
        <v/>
      </c>
      <c r="CB67" s="9">
        <f>IF(6&lt;=$G67, ($G67-6)*$N67, "")</f>
        <v/>
      </c>
      <c r="CC67" s="9">
        <f>IF(7&lt;=$G67, BX67, "")</f>
        <v/>
      </c>
      <c r="CD67" s="9">
        <f>IF(7&lt;=$G67, ROUND(CC67*$Q67, 2), "")</f>
        <v/>
      </c>
      <c r="CE67" s="9">
        <f>IF(7&lt;=$G67, $N67, "")</f>
        <v/>
      </c>
      <c r="CF67" s="9">
        <f>IF(7&lt;=$G67, CE67-CD67, "")</f>
        <v/>
      </c>
      <c r="CG67" s="9">
        <f>IF(7&lt;=$G67, CC67-CF67, "")</f>
        <v/>
      </c>
      <c r="CH67" s="9">
        <f>IF(7&lt;=$G67, ROUND(BZ67*$Q67, 2), "")</f>
        <v/>
      </c>
      <c r="CI67" s="9">
        <f>IF(7&lt;=$G67, BZ67+CH67, "")</f>
        <v/>
      </c>
      <c r="CJ67" s="9">
        <f>IF(7&lt;=$G67, CD67+CH67, "")</f>
        <v/>
      </c>
      <c r="CK67" s="9">
        <f>IF(7&lt;=$G67, ($G67-7)*$N67, "")</f>
        <v/>
      </c>
      <c r="CL67" s="9">
        <f>IF(8&lt;=$G67, CG67, "")</f>
        <v/>
      </c>
      <c r="CM67" s="9">
        <f>IF(8&lt;=$G67, ROUND(CL67*$Q67, 2), "")</f>
        <v/>
      </c>
      <c r="CN67" s="9">
        <f>IF(8&lt;=$G67, $N67, "")</f>
        <v/>
      </c>
      <c r="CO67" s="9">
        <f>IF(8&lt;=$G67, CN67-CM67, "")</f>
        <v/>
      </c>
      <c r="CP67" s="9">
        <f>IF(8&lt;=$G67, CL67-CO67, "")</f>
        <v/>
      </c>
      <c r="CQ67" s="9">
        <f>IF(8&lt;=$G67, ROUND(CI67*$Q67, 2), "")</f>
        <v/>
      </c>
      <c r="CR67" s="9">
        <f>IF(8&lt;=$G67, CI67+CQ67, "")</f>
        <v/>
      </c>
      <c r="CS67" s="9">
        <f>IF(8&lt;=$G67, CM67+CQ67, "")</f>
        <v/>
      </c>
      <c r="CT67" s="9">
        <f>IF(8&lt;=$G67, ($G67-8)*$N67, "")</f>
        <v/>
      </c>
      <c r="CU67" s="9">
        <f>IF(9&lt;=$G67, CP67, "")</f>
        <v/>
      </c>
      <c r="CV67" s="9">
        <f>IF(9&lt;=$G67, ROUND(CU67*$Q67, 2), "")</f>
        <v/>
      </c>
      <c r="CW67" s="9">
        <f>IF(9&lt;=$G67, $N67, "")</f>
        <v/>
      </c>
      <c r="CX67" s="9">
        <f>IF(9&lt;=$G67, CW67-CV67, "")</f>
        <v/>
      </c>
      <c r="CY67" s="9">
        <f>IF(9&lt;=$G67, CU67-CX67, "")</f>
        <v/>
      </c>
      <c r="CZ67" s="9">
        <f>IF(9&lt;=$G67, ROUND(CR67*$Q67, 2), "")</f>
        <v/>
      </c>
      <c r="DA67" s="9">
        <f>IF(9&lt;=$G67, CR67+CZ67, "")</f>
        <v/>
      </c>
      <c r="DB67" s="9">
        <f>IF(9&lt;=$G67, CV67+CZ67, "")</f>
        <v/>
      </c>
      <c r="DC67" s="9">
        <f>IF(9&lt;=$G67, ($G67-9)*$N67, "")</f>
        <v/>
      </c>
      <c r="DD67" s="9">
        <f>IF(10&lt;=$G67, CY67, "")</f>
        <v/>
      </c>
      <c r="DE67" s="9">
        <f>IF(10&lt;=$G67, ROUND(DD67*$Q67, 2), "")</f>
        <v/>
      </c>
      <c r="DF67" s="9">
        <f>IF(10&lt;=$G67, $N67, "")</f>
        <v/>
      </c>
      <c r="DG67" s="9">
        <f>IF(10&lt;=$G67, DF67-DE67, "")</f>
        <v/>
      </c>
      <c r="DH67" s="9">
        <f>IF(10&lt;=$G67, DD67-DG67, "")</f>
        <v/>
      </c>
      <c r="DI67" s="9">
        <f>IF(10&lt;=$G67, ROUND(DA67*$Q67, 2), "")</f>
        <v/>
      </c>
      <c r="DJ67" s="9">
        <f>IF(10&lt;=$G67, DA67+DI67, "")</f>
        <v/>
      </c>
      <c r="DK67" s="9">
        <f>IF(10&lt;=$G67, DE67+DI67, "")</f>
        <v/>
      </c>
      <c r="DL67" s="9">
        <f>IF(10&lt;=$G67, ($G67-10)*$N67, "")</f>
        <v/>
      </c>
      <c r="DM67" s="9">
        <f>IF(11&lt;=$G67, DH67, "")</f>
        <v/>
      </c>
      <c r="DN67" s="9">
        <f>IF(11&lt;=$G67, ROUND(DM67*$Q67, 2), "")</f>
        <v/>
      </c>
      <c r="DO67" s="9">
        <f>IF(11&lt;=$G67, $N67, "")</f>
        <v/>
      </c>
      <c r="DP67" s="9">
        <f>IF(11&lt;=$G67, DO67-DN67, "")</f>
        <v/>
      </c>
      <c r="DQ67" s="9">
        <f>IF(11&lt;=$G67, DM67-DP67, "")</f>
        <v/>
      </c>
      <c r="DR67" s="9">
        <f>IF(11&lt;=$G67, ROUND(DJ67*$Q67, 2), "")</f>
        <v/>
      </c>
      <c r="DS67" s="9">
        <f>IF(11&lt;=$G67, DJ67+DR67, "")</f>
        <v/>
      </c>
      <c r="DT67" s="9">
        <f>IF(11&lt;=$G67, DN67+DR67, "")</f>
        <v/>
      </c>
      <c r="DU67" s="9">
        <f>IF(11&lt;=$G67, ($G67-11)*$N67, "")</f>
        <v/>
      </c>
      <c r="DV67" s="9">
        <f>IF(12&lt;=$G67, DQ67, "")</f>
        <v/>
      </c>
      <c r="DW67" s="9">
        <f>IF(12&lt;=$G67, ROUND(DV67*$Q67, 2), "")</f>
        <v/>
      </c>
      <c r="DX67" s="9">
        <f>IF(12&lt;=$G67, $N67, "")</f>
        <v/>
      </c>
      <c r="DY67" s="9">
        <f>IF(12&lt;=$G67, DX67-DW67, "")</f>
        <v/>
      </c>
      <c r="DZ67" s="9">
        <f>IF(12&lt;=$G67, DV67-DY67, "")</f>
        <v/>
      </c>
      <c r="EA67" s="9">
        <f>IF(12&lt;=$G67, ROUND(DS67*$Q67, 2), "")</f>
        <v/>
      </c>
      <c r="EB67" s="9">
        <f>IF(12&lt;=$G67, DS67+EA67, "")</f>
        <v/>
      </c>
      <c r="EC67" s="9">
        <f>IF(12&lt;=$G67, DW67+EA67, "")</f>
        <v/>
      </c>
      <c r="ED67" s="9">
        <f>IF(12&lt;=$G67, ($G67-12)*$N67, "")</f>
        <v/>
      </c>
      <c r="EE67" s="9">
        <f>IF(13&lt;=$G67, DZ67, "")</f>
        <v/>
      </c>
      <c r="EF67" s="9">
        <f>IF(13&lt;=$G67, ROUND(EE67*$Q67, 2), "")</f>
        <v/>
      </c>
      <c r="EG67" s="9">
        <f>IF(13&lt;=$G67, $N67, "")</f>
        <v/>
      </c>
      <c r="EH67" s="9">
        <f>IF(13&lt;=$G67, EG67-EF67, "")</f>
        <v/>
      </c>
      <c r="EI67" s="9">
        <f>IF(13&lt;=$G67, EE67-EH67, "")</f>
        <v/>
      </c>
      <c r="EJ67" s="9">
        <f>IF(13&lt;=$G67, ROUND(EB67*$Q67, 2), "")</f>
        <v/>
      </c>
      <c r="EK67" s="9">
        <f>IF(13&lt;=$G67, EB67+EJ67, "")</f>
        <v/>
      </c>
      <c r="EL67" s="9">
        <f>IF(13&lt;=$G67, EF67+EJ67, "")</f>
        <v/>
      </c>
      <c r="EM67" s="9">
        <f>IF(13&lt;=$G67, ($G67-13)*$N67, "")</f>
        <v/>
      </c>
      <c r="EN67" s="9">
        <f>IF(14&lt;=$G67, EI67, "")</f>
        <v/>
      </c>
      <c r="EO67" s="9">
        <f>IF(14&lt;=$G67, ROUND(EN67*$Q67, 2), "")</f>
        <v/>
      </c>
      <c r="EP67" s="9">
        <f>IF(14&lt;=$G67, $N67, "")</f>
        <v/>
      </c>
      <c r="EQ67" s="9">
        <f>IF(14&lt;=$G67, EP67-EO67, "")</f>
        <v/>
      </c>
      <c r="ER67" s="9">
        <f>IF(14&lt;=$G67, EN67-EQ67, "")</f>
        <v/>
      </c>
      <c r="ES67" s="9">
        <f>IF(14&lt;=$G67, ROUND(EK67*$Q67, 2), "")</f>
        <v/>
      </c>
      <c r="ET67" s="9">
        <f>IF(14&lt;=$G67, EK67+ES67, "")</f>
        <v/>
      </c>
      <c r="EU67" s="9">
        <f>IF(14&lt;=$G67, EO67+ES67, "")</f>
        <v/>
      </c>
      <c r="EV67" s="9">
        <f>IF(14&lt;=$G67, ($G67-14)*$N67, "")</f>
        <v/>
      </c>
      <c r="EW67" s="9">
        <f>IF(15&lt;=$G67, ER67, "")</f>
        <v/>
      </c>
      <c r="EX67" s="9">
        <f>IF(15&lt;=$G67, ROUND(EW67*$Q67, 2), "")</f>
        <v/>
      </c>
      <c r="EY67" s="9">
        <f>IF(15&lt;=$G67, $N67, "")</f>
        <v/>
      </c>
      <c r="EZ67" s="9">
        <f>IF(15&lt;=$G67, EY67-EX67, "")</f>
        <v/>
      </c>
      <c r="FA67" s="9">
        <f>IF(15&lt;=$G67, EW67-EZ67, "")</f>
        <v/>
      </c>
      <c r="FB67" s="9">
        <f>IF(15&lt;=$G67, ROUND(ET67*$Q67, 2), "")</f>
        <v/>
      </c>
      <c r="FC67" s="9">
        <f>IF(15&lt;=$G67, ET67+FB67, "")</f>
        <v/>
      </c>
      <c r="FD67" s="9">
        <f>IF(15&lt;=$G67, EX67+FB67, "")</f>
        <v/>
      </c>
      <c r="FE67" s="9">
        <f>IF(15&lt;=$G67, ($G67-15)*$N67, "")</f>
        <v/>
      </c>
      <c r="FF67" s="9">
        <f>IF(16&lt;=$G67, FA67, "")</f>
        <v/>
      </c>
      <c r="FG67" s="9">
        <f>IF(16&lt;=$G67, ROUND(FF67*$Q67, 2), "")</f>
        <v/>
      </c>
      <c r="FH67" s="9">
        <f>IF(16&lt;=$G67, $N67, "")</f>
        <v/>
      </c>
      <c r="FI67" s="9">
        <f>IF(16&lt;=$G67, FH67-FG67, "")</f>
        <v/>
      </c>
      <c r="FJ67" s="9">
        <f>IF(16&lt;=$G67, FF67-FI67, "")</f>
        <v/>
      </c>
      <c r="FK67" s="9">
        <f>IF(16&lt;=$G67, ROUND(FC67*$Q67, 2), "")</f>
        <v/>
      </c>
      <c r="FL67" s="9">
        <f>IF(16&lt;=$G67, FC67+FK67, "")</f>
        <v/>
      </c>
      <c r="FM67" s="9">
        <f>IF(16&lt;=$G67, FG67+FK67, "")</f>
        <v/>
      </c>
      <c r="FN67" s="9">
        <f>IF(16&lt;=$G67, ($G67-16)*$N67, "")</f>
        <v/>
      </c>
      <c r="FO67" s="9">
        <f>IF(17&lt;=$G67, FJ67, "")</f>
        <v/>
      </c>
      <c r="FP67" s="9">
        <f>IF(17&lt;=$G67, ROUND(FO67*$Q67, 2), "")</f>
        <v/>
      </c>
      <c r="FQ67" s="9">
        <f>IF(17&lt;=$G67, $N67, "")</f>
        <v/>
      </c>
      <c r="FR67" s="9">
        <f>IF(17&lt;=$G67, FQ67-FP67, "")</f>
        <v/>
      </c>
      <c r="FS67" s="9">
        <f>IF(17&lt;=$G67, FO67-FR67, "")</f>
        <v/>
      </c>
      <c r="FT67" s="9">
        <f>IF(17&lt;=$G67, ROUND(FL67*$Q67, 2), "")</f>
        <v/>
      </c>
      <c r="FU67" s="9">
        <f>IF(17&lt;=$G67, FL67+FT67, "")</f>
        <v/>
      </c>
      <c r="FV67" s="9">
        <f>IF(17&lt;=$G67, FP67+FT67, "")</f>
        <v/>
      </c>
      <c r="FW67" s="9">
        <f>IF(17&lt;=$G67, ($G67-17)*$N67, "")</f>
        <v/>
      </c>
      <c r="FX67" s="9">
        <f>IF(18&lt;=$G67, FS67, "")</f>
        <v/>
      </c>
      <c r="FY67" s="9">
        <f>IF(18&lt;=$G67, ROUND(FX67*$Q67, 2), "")</f>
        <v/>
      </c>
      <c r="FZ67" s="9">
        <f>IF(18&lt;=$G67, $N67, "")</f>
        <v/>
      </c>
      <c r="GA67" s="9">
        <f>IF(18&lt;=$G67, FZ67-FY67, "")</f>
        <v/>
      </c>
      <c r="GB67" s="9">
        <f>IF(18&lt;=$G67, FX67-GA67, "")</f>
        <v/>
      </c>
      <c r="GC67" s="9">
        <f>IF(18&lt;=$G67, ROUND(FU67*$Q67, 2), "")</f>
        <v/>
      </c>
      <c r="GD67" s="9">
        <f>IF(18&lt;=$G67, FU67+GC67, "")</f>
        <v/>
      </c>
      <c r="GE67" s="9">
        <f>IF(18&lt;=$G67, FY67+GC67, "")</f>
        <v/>
      </c>
      <c r="GF67" s="9">
        <f>IF(18&lt;=$G67, ($G67-18)*$N67, "")</f>
        <v/>
      </c>
      <c r="GG67" s="9">
        <f>IF(19&lt;=$G67, GB67, "")</f>
        <v/>
      </c>
      <c r="GH67" s="9">
        <f>IF(19&lt;=$G67, ROUND(GG67*$Q67, 2), "")</f>
        <v/>
      </c>
      <c r="GI67" s="9">
        <f>IF(19&lt;=$G67, $N67, "")</f>
        <v/>
      </c>
      <c r="GJ67" s="9">
        <f>IF(19&lt;=$G67, GI67-GH67, "")</f>
        <v/>
      </c>
      <c r="GK67" s="9">
        <f>IF(19&lt;=$G67, GG67-GJ67, "")</f>
        <v/>
      </c>
      <c r="GL67" s="9">
        <f>IF(19&lt;=$G67, ROUND(GD67*$Q67, 2), "")</f>
        <v/>
      </c>
      <c r="GM67" s="9">
        <f>IF(19&lt;=$G67, GD67+GL67, "")</f>
        <v/>
      </c>
      <c r="GN67" s="9">
        <f>IF(19&lt;=$G67, GH67+GL67, "")</f>
        <v/>
      </c>
      <c r="GO67" s="9">
        <f>IF(19&lt;=$G67, ($G67-19)*$N67, "")</f>
        <v/>
      </c>
      <c r="GP67" s="9">
        <f>IF(20&lt;=$G67, GK67, "")</f>
        <v/>
      </c>
      <c r="GQ67" s="9">
        <f>IF(20&lt;=$G67, ROUND(GP67*$Q67, 2), "")</f>
        <v/>
      </c>
      <c r="GR67" s="9">
        <f>IF(20&lt;=$G67, $N67, "")</f>
        <v/>
      </c>
      <c r="GS67" s="9">
        <f>IF(20&lt;=$G67, GR67-GQ67, "")</f>
        <v/>
      </c>
      <c r="GT67" s="9">
        <f>IF(20&lt;=$G67, GP67-GS67, "")</f>
        <v/>
      </c>
      <c r="GU67" s="9">
        <f>IF(20&lt;=$G67, ROUND(GM67*$Q67, 2), "")</f>
        <v/>
      </c>
      <c r="GV67" s="9">
        <f>IF(20&lt;=$G67, GM67+GU67, "")</f>
        <v/>
      </c>
      <c r="GW67" s="9">
        <f>IF(20&lt;=$G67, GQ67+GU67, "")</f>
        <v/>
      </c>
      <c r="GX67" s="9">
        <f>IF(20&lt;=$G67, ($G67-20)*$N67, "")</f>
        <v/>
      </c>
      <c r="GY67" s="9">
        <f>IF(21&lt;=$G67, GT67, "")</f>
        <v/>
      </c>
      <c r="GZ67" s="9">
        <f>IF(21&lt;=$G67, ROUND(GY67*$Q67, 2), "")</f>
        <v/>
      </c>
      <c r="HA67" s="9">
        <f>IF(21&lt;=$G67, $N67, "")</f>
        <v/>
      </c>
      <c r="HB67" s="9">
        <f>IF(21&lt;=$G67, HA67-GZ67, "")</f>
        <v/>
      </c>
      <c r="HC67" s="9">
        <f>IF(21&lt;=$G67, GY67-HB67, "")</f>
        <v/>
      </c>
      <c r="HD67" s="9">
        <f>IF(21&lt;=$G67, ROUND(GV67*$Q67, 2), "")</f>
        <v/>
      </c>
      <c r="HE67" s="9">
        <f>IF(21&lt;=$G67, GV67+HD67, "")</f>
        <v/>
      </c>
      <c r="HF67" s="9">
        <f>IF(21&lt;=$G67, GZ67+HD67, "")</f>
        <v/>
      </c>
      <c r="HG67" s="9">
        <f>IF(21&lt;=$G67, ($G67-21)*$N67, "")</f>
        <v/>
      </c>
      <c r="HH67" s="9">
        <f>IF(22&lt;=$G67, HC67, "")</f>
        <v/>
      </c>
      <c r="HI67" s="9">
        <f>IF(22&lt;=$G67, ROUND(HH67*$Q67, 2), "")</f>
        <v/>
      </c>
      <c r="HJ67" s="9">
        <f>IF(22&lt;=$G67, $N67, "")</f>
        <v/>
      </c>
      <c r="HK67" s="9">
        <f>IF(22&lt;=$G67, HJ67-HI67, "")</f>
        <v/>
      </c>
      <c r="HL67" s="9">
        <f>IF(22&lt;=$G67, HH67-HK67, "")</f>
        <v/>
      </c>
      <c r="HM67" s="9">
        <f>IF(22&lt;=$G67, ROUND(HE67*$Q67, 2), "")</f>
        <v/>
      </c>
      <c r="HN67" s="9">
        <f>IF(22&lt;=$G67, HE67+HM67, "")</f>
        <v/>
      </c>
      <c r="HO67" s="9">
        <f>IF(22&lt;=$G67, HI67+HM67, "")</f>
        <v/>
      </c>
      <c r="HP67" s="9">
        <f>IF(22&lt;=$G67, ($G67-22)*$N67, "")</f>
        <v/>
      </c>
      <c r="HQ67" s="9">
        <f>IF(23&lt;=$G67, HL67, "")</f>
        <v/>
      </c>
      <c r="HR67" s="9">
        <f>IF(23&lt;=$G67, ROUND(HQ67*$Q67, 2), "")</f>
        <v/>
      </c>
      <c r="HS67" s="9">
        <f>IF(23&lt;=$G67, $N67, "")</f>
        <v/>
      </c>
      <c r="HT67" s="9">
        <f>IF(23&lt;=$G67, HS67-HR67, "")</f>
        <v/>
      </c>
      <c r="HU67" s="9">
        <f>IF(23&lt;=$G67, HQ67-HT67, "")</f>
        <v/>
      </c>
      <c r="HV67" s="9">
        <f>IF(23&lt;=$G67, ROUND(HN67*$Q67, 2), "")</f>
        <v/>
      </c>
      <c r="HW67" s="9">
        <f>IF(23&lt;=$G67, HN67+HV67, "")</f>
        <v/>
      </c>
      <c r="HX67" s="9">
        <f>IF(23&lt;=$G67, HR67+HV67, "")</f>
        <v/>
      </c>
      <c r="HY67" s="9">
        <f>IF(23&lt;=$G67, ($G67-23)*$N67, "")</f>
        <v/>
      </c>
      <c r="HZ67" s="9">
        <f>IF(24&lt;=$G67, HU67, "")</f>
        <v/>
      </c>
      <c r="IA67" s="9">
        <f>IF(24&lt;=$G67, ROUND(HZ67*$Q67, 2), "")</f>
        <v/>
      </c>
      <c r="IB67" s="9">
        <f>IF(24&lt;=$G67, $N67, "")</f>
        <v/>
      </c>
      <c r="IC67" s="9">
        <f>IF(24&lt;=$G67, IB67-IA67, "")</f>
        <v/>
      </c>
      <c r="ID67" s="9">
        <f>IF(24&lt;=$G67, HZ67-IC67, "")</f>
        <v/>
      </c>
      <c r="IE67" s="9">
        <f>IF(24&lt;=$G67, ROUND(HW67*$Q67, 2), "")</f>
        <v/>
      </c>
      <c r="IF67" s="9">
        <f>IF(24&lt;=$G67, HW67+IE67, "")</f>
        <v/>
      </c>
      <c r="IG67" s="9">
        <f>IF(24&lt;=$G67, IA67+IE67, "")</f>
        <v/>
      </c>
      <c r="IH67" s="9">
        <f>IF(24&lt;=$G67, ($G67-24)*$N67, "")</f>
        <v/>
      </c>
      <c r="II67" s="9">
        <f>IF(25&lt;=$G67, ID67, "")</f>
        <v/>
      </c>
      <c r="IJ67" s="9">
        <f>IF(25&lt;=$G67, ROUND(II67*$Q67, 2), "")</f>
        <v/>
      </c>
      <c r="IK67" s="9">
        <f>IF(25&lt;=$G67, $N67, "")</f>
        <v/>
      </c>
      <c r="IL67" s="9">
        <f>IF(25&lt;=$G67, IK67-IJ67, "")</f>
        <v/>
      </c>
      <c r="IM67" s="9">
        <f>IF(25&lt;=$G67, II67-IL67, "")</f>
        <v/>
      </c>
      <c r="IN67" s="9">
        <f>IF(25&lt;=$G67, ROUND(IF67*$Q67, 2), "")</f>
        <v/>
      </c>
      <c r="IO67" s="9">
        <f>IF(25&lt;=$G67, IF67+IN67, "")</f>
        <v/>
      </c>
      <c r="IP67" s="9">
        <f>IF(25&lt;=$G67, IJ67+IN67, "")</f>
        <v/>
      </c>
      <c r="IQ67" s="9">
        <f>IF(25&lt;=$G67, ($G67-25)*$N67, "")</f>
        <v/>
      </c>
      <c r="IR67" s="9">
        <f>IF(26&lt;=$G67, IM67, "")</f>
        <v/>
      </c>
      <c r="IS67" s="9">
        <f>IF(26&lt;=$G67, ROUND(IR67*$Q67, 2), "")</f>
        <v/>
      </c>
      <c r="IT67" s="9">
        <f>IF(26&lt;=$G67, $N67, "")</f>
        <v/>
      </c>
      <c r="IU67" s="9">
        <f>IF(26&lt;=$G67, IT67-IS67, "")</f>
        <v/>
      </c>
      <c r="IV67" s="9">
        <f>IF(26&lt;=$G67, IR67-IU67, "")</f>
        <v/>
      </c>
      <c r="IW67" s="9">
        <f>IF(26&lt;=$G67, ROUND(IO67*$Q67, 2), "")</f>
        <v/>
      </c>
      <c r="IX67" s="9">
        <f>IF(26&lt;=$G67, IO67+IW67, "")</f>
        <v/>
      </c>
      <c r="IY67" s="9">
        <f>IF(26&lt;=$G67, IS67+IW67, "")</f>
        <v/>
      </c>
      <c r="IZ67" s="9">
        <f>IF(26&lt;=$G67, ($G67-26)*$N67, "")</f>
        <v/>
      </c>
      <c r="JA67" s="9">
        <f>IF(27&lt;=$G67, IV67, "")</f>
        <v/>
      </c>
      <c r="JB67" s="9">
        <f>IF(27&lt;=$G67, ROUND(JA67*$Q67, 2), "")</f>
        <v/>
      </c>
      <c r="JC67" s="9">
        <f>IF(27&lt;=$G67, $N67, "")</f>
        <v/>
      </c>
      <c r="JD67" s="9">
        <f>IF(27&lt;=$G67, JC67-JB67, "")</f>
        <v/>
      </c>
      <c r="JE67" s="9">
        <f>IF(27&lt;=$G67, JA67-JD67, "")</f>
        <v/>
      </c>
      <c r="JF67" s="9">
        <f>IF(27&lt;=$G67, ROUND(IX67*$Q67, 2), "")</f>
        <v/>
      </c>
      <c r="JG67" s="9">
        <f>IF(27&lt;=$G67, IX67+JF67, "")</f>
        <v/>
      </c>
      <c r="JH67" s="9">
        <f>IF(27&lt;=$G67, JB67+JF67, "")</f>
        <v/>
      </c>
      <c r="JI67" s="9">
        <f>IF(27&lt;=$G67, ($G67-27)*$N67, "")</f>
        <v/>
      </c>
      <c r="JJ67" s="9">
        <f>IF(28&lt;=$G67, JE67, "")</f>
        <v/>
      </c>
      <c r="JK67" s="9">
        <f>IF(28&lt;=$G67, ROUND(JJ67*$Q67, 2), "")</f>
        <v/>
      </c>
      <c r="JL67" s="9">
        <f>IF(28&lt;=$G67, $N67, "")</f>
        <v/>
      </c>
      <c r="JM67" s="9">
        <f>IF(28&lt;=$G67, JL67-JK67, "")</f>
        <v/>
      </c>
      <c r="JN67" s="9">
        <f>IF(28&lt;=$G67, JJ67-JM67, "")</f>
        <v/>
      </c>
      <c r="JO67" s="9">
        <f>IF(28&lt;=$G67, ROUND(JG67*$Q67, 2), "")</f>
        <v/>
      </c>
      <c r="JP67" s="9">
        <f>IF(28&lt;=$G67, JG67+JO67, "")</f>
        <v/>
      </c>
      <c r="JQ67" s="9">
        <f>IF(28&lt;=$G67, JK67+JO67, "")</f>
        <v/>
      </c>
      <c r="JR67" s="9">
        <f>IF(28&lt;=$G67, ($G67-28)*$N67, "")</f>
        <v/>
      </c>
      <c r="JS67" s="9">
        <f>IF(29&lt;=$G67, JN67, "")</f>
        <v/>
      </c>
      <c r="JT67" s="9">
        <f>IF(29&lt;=$G67, ROUND(JS67*$Q67, 2), "")</f>
        <v/>
      </c>
      <c r="JU67" s="9">
        <f>IF(29&lt;=$G67, $N67, "")</f>
        <v/>
      </c>
      <c r="JV67" s="9">
        <f>IF(29&lt;=$G67, JU67-JT67, "")</f>
        <v/>
      </c>
      <c r="JW67" s="9">
        <f>IF(29&lt;=$G67, JS67-JV67, "")</f>
        <v/>
      </c>
      <c r="JX67" s="9">
        <f>IF(29&lt;=$G67, ROUND(JP67*$Q67, 2), "")</f>
        <v/>
      </c>
      <c r="JY67" s="9">
        <f>IF(29&lt;=$G67, JP67+JX67, "")</f>
        <v/>
      </c>
      <c r="JZ67" s="9">
        <f>IF(29&lt;=$G67, JT67+JX67, "")</f>
        <v/>
      </c>
      <c r="KA67" s="9">
        <f>IF(29&lt;=$G67, ($G67-29)*$N67, "")</f>
        <v/>
      </c>
      <c r="KB67" s="9">
        <f>IF(30&lt;=$G67, JW67, "")</f>
        <v/>
      </c>
      <c r="KC67" s="9">
        <f>IF(30&lt;=$G67, ROUND(KB67*$Q67, 2), "")</f>
        <v/>
      </c>
      <c r="KD67" s="9">
        <f>IF(30&lt;=$G67, $N67, "")</f>
        <v/>
      </c>
      <c r="KE67" s="9">
        <f>IF(30&lt;=$G67, KD67-KC67, "")</f>
        <v/>
      </c>
      <c r="KF67" s="9">
        <f>IF(30&lt;=$G67, KB67-KE67, "")</f>
        <v/>
      </c>
      <c r="KG67" s="9">
        <f>IF(30&lt;=$G67, ROUND(JY67*$Q67, 2), "")</f>
        <v/>
      </c>
      <c r="KH67" s="9">
        <f>IF(30&lt;=$G67, JY67+KG67, "")</f>
        <v/>
      </c>
      <c r="KI67" s="9">
        <f>IF(30&lt;=$G67, KC67+KG67, "")</f>
        <v/>
      </c>
      <c r="KJ67" s="9">
        <f>IF(30&lt;=$G67, ($G67-30)*$N67, "")</f>
        <v/>
      </c>
      <c r="KK67" s="9">
        <f>IF(31&lt;=$G67, KF67, "")</f>
        <v/>
      </c>
      <c r="KL67" s="9">
        <f>IF(31&lt;=$G67, ROUND(KK67*$Q67, 2), "")</f>
        <v/>
      </c>
      <c r="KM67" s="9">
        <f>IF(31&lt;=$G67, $N67, "")</f>
        <v/>
      </c>
      <c r="KN67" s="9">
        <f>IF(31&lt;=$G67, KM67-KL67, "")</f>
        <v/>
      </c>
      <c r="KO67" s="9">
        <f>IF(31&lt;=$G67, KK67-KN67, "")</f>
        <v/>
      </c>
      <c r="KP67" s="9">
        <f>IF(31&lt;=$G67, ROUND(KH67*$Q67, 2), "")</f>
        <v/>
      </c>
      <c r="KQ67" s="9">
        <f>IF(31&lt;=$G67, KH67+KP67, "")</f>
        <v/>
      </c>
      <c r="KR67" s="9">
        <f>IF(31&lt;=$G67, KL67+KP67, "")</f>
        <v/>
      </c>
      <c r="KS67" s="9">
        <f>IF(31&lt;=$G67, ($G67-31)*$N67, "")</f>
        <v/>
      </c>
      <c r="KT67" s="9">
        <f>IF(32&lt;=$G67, KO67, "")</f>
        <v/>
      </c>
      <c r="KU67" s="9">
        <f>IF(32&lt;=$G67, ROUND(KT67*$Q67, 2), "")</f>
        <v/>
      </c>
      <c r="KV67" s="9">
        <f>IF(32&lt;=$G67, $N67, "")</f>
        <v/>
      </c>
      <c r="KW67" s="9">
        <f>IF(32&lt;=$G67, KV67-KU67, "")</f>
        <v/>
      </c>
      <c r="KX67" s="9">
        <f>IF(32&lt;=$G67, KT67-KW67, "")</f>
        <v/>
      </c>
      <c r="KY67" s="9">
        <f>IF(32&lt;=$G67, ROUND(KQ67*$Q67, 2), "")</f>
        <v/>
      </c>
      <c r="KZ67" s="9">
        <f>IF(32&lt;=$G67, KQ67+KY67, "")</f>
        <v/>
      </c>
      <c r="LA67" s="9">
        <f>IF(32&lt;=$G67, KU67+KY67, "")</f>
        <v/>
      </c>
      <c r="LB67" s="9">
        <f>IF(32&lt;=$G67, ($G67-32)*$N67, "")</f>
        <v/>
      </c>
      <c r="LC67" s="9">
        <f>IF(33&lt;=$G67, KX67, "")</f>
        <v/>
      </c>
      <c r="LD67" s="9">
        <f>IF(33&lt;=$G67, ROUND(LC67*$Q67, 2), "")</f>
        <v/>
      </c>
      <c r="LE67" s="9">
        <f>IF(33&lt;=$G67, $N67, "")</f>
        <v/>
      </c>
      <c r="LF67" s="9">
        <f>IF(33&lt;=$G67, LE67-LD67, "")</f>
        <v/>
      </c>
      <c r="LG67" s="9">
        <f>IF(33&lt;=$G67, LC67-LF67, "")</f>
        <v/>
      </c>
      <c r="LH67" s="9">
        <f>IF(33&lt;=$G67, ROUND(KZ67*$Q67, 2), "")</f>
        <v/>
      </c>
      <c r="LI67" s="9">
        <f>IF(33&lt;=$G67, KZ67+LH67, "")</f>
        <v/>
      </c>
      <c r="LJ67" s="9">
        <f>IF(33&lt;=$G67, LD67+LH67, "")</f>
        <v/>
      </c>
      <c r="LK67" s="9">
        <f>IF(33&lt;=$G67, ($G67-33)*$N67, "")</f>
        <v/>
      </c>
      <c r="LL67" s="9">
        <f>IF(34&lt;=$G67, LG67, "")</f>
        <v/>
      </c>
      <c r="LM67" s="9">
        <f>IF(34&lt;=$G67, ROUND(LL67*$Q67, 2), "")</f>
        <v/>
      </c>
      <c r="LN67" s="9">
        <f>IF(34&lt;=$G67, $N67, "")</f>
        <v/>
      </c>
      <c r="LO67" s="9">
        <f>IF(34&lt;=$G67, LN67-LM67, "")</f>
        <v/>
      </c>
      <c r="LP67" s="9">
        <f>IF(34&lt;=$G67, LL67-LO67, "")</f>
        <v/>
      </c>
      <c r="LQ67" s="9">
        <f>IF(34&lt;=$G67, ROUND(LI67*$Q67, 2), "")</f>
        <v/>
      </c>
      <c r="LR67" s="9">
        <f>IF(34&lt;=$G67, LI67+LQ67, "")</f>
        <v/>
      </c>
      <c r="LS67" s="9">
        <f>IF(34&lt;=$G67, LM67+LQ67, "")</f>
        <v/>
      </c>
      <c r="LT67" s="9">
        <f>IF(34&lt;=$G67, ($G67-34)*$N67, "")</f>
        <v/>
      </c>
      <c r="LU67" s="9">
        <f>IF(35&lt;=$G67, LP67, "")</f>
        <v/>
      </c>
      <c r="LV67" s="9">
        <f>IF(35&lt;=$G67, ROUND(LU67*$Q67, 2), "")</f>
        <v/>
      </c>
      <c r="LW67" s="9">
        <f>IF(35&lt;=$G67, $N67, "")</f>
        <v/>
      </c>
      <c r="LX67" s="9">
        <f>IF(35&lt;=$G67, LW67-LV67, "")</f>
        <v/>
      </c>
      <c r="LY67" s="9">
        <f>IF(35&lt;=$G67, LU67-LX67, "")</f>
        <v/>
      </c>
      <c r="LZ67" s="9">
        <f>IF(35&lt;=$G67, ROUND(LR67*$Q67, 2), "")</f>
        <v/>
      </c>
      <c r="MA67" s="9">
        <f>IF(35&lt;=$G67, LR67+LZ67, "")</f>
        <v/>
      </c>
      <c r="MB67" s="9">
        <f>IF(35&lt;=$G67, LV67+LZ67, "")</f>
        <v/>
      </c>
      <c r="MC67" s="9">
        <f>IF(35&lt;=$G67, ($G67-35)*$N67, "")</f>
        <v/>
      </c>
      <c r="MD67" s="9">
        <f>IF(36&lt;=$G67, LY67, "")</f>
        <v/>
      </c>
      <c r="ME67" s="9">
        <f>IF(36&lt;=$G67, ROUND(MD67*$Q67, 2), "")</f>
        <v/>
      </c>
      <c r="MF67" s="9">
        <f>IF(36&lt;=$G67, $N67, "")</f>
        <v/>
      </c>
      <c r="MG67" s="9">
        <f>IF(36&lt;=$G67, MF67-ME67, "")</f>
        <v/>
      </c>
      <c r="MH67" s="9">
        <f>IF(36&lt;=$G67, MD67-MG67, "")</f>
        <v/>
      </c>
      <c r="MI67" s="9">
        <f>IF(36&lt;=$G67, ROUND(MA67*$Q67, 2), "")</f>
        <v/>
      </c>
      <c r="MJ67" s="9">
        <f>IF(36&lt;=$G67, MA67+MI67, "")</f>
        <v/>
      </c>
      <c r="MK67" s="9">
        <f>IF(36&lt;=$G67, ME67+MI67, "")</f>
        <v/>
      </c>
      <c r="ML67" s="9">
        <f>IF(36&lt;=$G67, ($G67-36)*$N67, "")</f>
        <v/>
      </c>
      <c r="MM67" s="9">
        <f>IF(37&lt;=$G67, MH67, "")</f>
        <v/>
      </c>
      <c r="MN67" s="9">
        <f>IF(37&lt;=$G67, ROUND(MM67*$Q67, 2), "")</f>
        <v/>
      </c>
      <c r="MO67" s="9">
        <f>IF(37&lt;=$G67, $N67, "")</f>
        <v/>
      </c>
      <c r="MP67" s="9">
        <f>IF(37&lt;=$G67, MO67-MN67, "")</f>
        <v/>
      </c>
      <c r="MQ67" s="9">
        <f>IF(37&lt;=$G67, MM67-MP67, "")</f>
        <v/>
      </c>
      <c r="MR67" s="9">
        <f>IF(37&lt;=$G67, ROUND(MJ67*$Q67, 2), "")</f>
        <v/>
      </c>
      <c r="MS67" s="9">
        <f>IF(37&lt;=$G67, MJ67+MR67, "")</f>
        <v/>
      </c>
      <c r="MT67" s="9">
        <f>IF(37&lt;=$G67, MN67+MR67, "")</f>
        <v/>
      </c>
      <c r="MU67" s="9">
        <f>IF(37&lt;=$G67, ($G67-37)*$N67, "")</f>
        <v/>
      </c>
      <c r="MV67" s="9">
        <f>IF(38&lt;=$G67, MQ67, "")</f>
        <v/>
      </c>
      <c r="MW67" s="9">
        <f>IF(38&lt;=$G67, ROUND(MV67*$Q67, 2), "")</f>
        <v/>
      </c>
      <c r="MX67" s="9">
        <f>IF(38&lt;=$G67, $N67, "")</f>
        <v/>
      </c>
      <c r="MY67" s="9">
        <f>IF(38&lt;=$G67, MX67-MW67, "")</f>
        <v/>
      </c>
      <c r="MZ67" s="9">
        <f>IF(38&lt;=$G67, MV67-MY67, "")</f>
        <v/>
      </c>
      <c r="NA67" s="9">
        <f>IF(38&lt;=$G67, ROUND(MS67*$Q67, 2), "")</f>
        <v/>
      </c>
      <c r="NB67" s="9">
        <f>IF(38&lt;=$G67, MS67+NA67, "")</f>
        <v/>
      </c>
      <c r="NC67" s="9">
        <f>IF(38&lt;=$G67, MW67+NA67, "")</f>
        <v/>
      </c>
      <c r="ND67" s="9">
        <f>IF(38&lt;=$G67, ($G67-38)*$N67, "")</f>
        <v/>
      </c>
      <c r="NE67" s="9">
        <f>IF(39&lt;=$G67, MZ67, "")</f>
        <v/>
      </c>
      <c r="NF67" s="9">
        <f>IF(39&lt;=$G67, ROUND(NE67*$Q67, 2), "")</f>
        <v/>
      </c>
      <c r="NG67" s="9">
        <f>IF(39&lt;=$G67, $N67, "")</f>
        <v/>
      </c>
      <c r="NH67" s="9">
        <f>IF(39&lt;=$G67, NG67-NF67, "")</f>
        <v/>
      </c>
      <c r="NI67" s="9">
        <f>IF(39&lt;=$G67, NE67-NH67, "")</f>
        <v/>
      </c>
      <c r="NJ67" s="9">
        <f>IF(39&lt;=$G67, ROUND(NB67*$Q67, 2), "")</f>
        <v/>
      </c>
      <c r="NK67" s="9">
        <f>IF(39&lt;=$G67, NB67+NJ67, "")</f>
        <v/>
      </c>
      <c r="NL67" s="9">
        <f>IF(39&lt;=$G67, NF67+NJ67, "")</f>
        <v/>
      </c>
      <c r="NM67" s="9">
        <f>IF(39&lt;=$G67, ($G67-39)*$N67, "")</f>
        <v/>
      </c>
      <c r="NN67" s="9">
        <f>IF(40&lt;=$G67, NI67, "")</f>
        <v/>
      </c>
      <c r="NO67" s="9">
        <f>IF(40&lt;=$G67, ROUND(NN67*$Q67, 2), "")</f>
        <v/>
      </c>
      <c r="NP67" s="9">
        <f>IF(40&lt;=$G67, $N67, "")</f>
        <v/>
      </c>
      <c r="NQ67" s="9">
        <f>IF(40&lt;=$G67, NP67-NO67, "")</f>
        <v/>
      </c>
      <c r="NR67" s="9">
        <f>IF(40&lt;=$G67, NN67-NQ67, "")</f>
        <v/>
      </c>
      <c r="NS67" s="9">
        <f>IF(40&lt;=$G67, ROUND(NK67*$Q67, 2), "")</f>
        <v/>
      </c>
      <c r="NT67" s="9">
        <f>IF(40&lt;=$G67, NK67+NS67, "")</f>
        <v/>
      </c>
      <c r="NU67" s="9">
        <f>IF(40&lt;=$G67, NO67+NS67, "")</f>
        <v/>
      </c>
      <c r="NV67" s="9">
        <f>IF(40&lt;=$G67, ($G67-40)*$N67, "")</f>
        <v/>
      </c>
      <c r="NW67" s="9">
        <f>IF(41&lt;=$G67, NR67, "")</f>
        <v/>
      </c>
      <c r="NX67" s="9">
        <f>IF(41&lt;=$G67, ROUND(NW67*$Q67, 2), "")</f>
        <v/>
      </c>
      <c r="NY67" s="9">
        <f>IF(41&lt;=$G67, $N67, "")</f>
        <v/>
      </c>
      <c r="NZ67" s="9">
        <f>IF(41&lt;=$G67, NY67-NX67, "")</f>
        <v/>
      </c>
      <c r="OA67" s="9">
        <f>IF(41&lt;=$G67, NW67-NZ67, "")</f>
        <v/>
      </c>
      <c r="OB67" s="9">
        <f>IF(41&lt;=$G67, ROUND(NT67*$Q67, 2), "")</f>
        <v/>
      </c>
      <c r="OC67" s="9">
        <f>IF(41&lt;=$G67, NT67+OB67, "")</f>
        <v/>
      </c>
      <c r="OD67" s="9">
        <f>IF(41&lt;=$G67, NX67+OB67, "")</f>
        <v/>
      </c>
      <c r="OE67" s="9">
        <f>IF(41&lt;=$G67, ($G67-41)*$N67, "")</f>
        <v/>
      </c>
      <c r="OF67" s="9">
        <f>IF(42&lt;=$G67, OA67, "")</f>
        <v/>
      </c>
      <c r="OG67" s="9">
        <f>IF(42&lt;=$G67, ROUND(OF67*$Q67, 2), "")</f>
        <v/>
      </c>
      <c r="OH67" s="9">
        <f>IF(42&lt;=$G67, $N67, "")</f>
        <v/>
      </c>
      <c r="OI67" s="9">
        <f>IF(42&lt;=$G67, OH67-OG67, "")</f>
        <v/>
      </c>
      <c r="OJ67" s="9">
        <f>IF(42&lt;=$G67, OF67-OI67, "")</f>
        <v/>
      </c>
      <c r="OK67" s="9">
        <f>IF(42&lt;=$G67, ROUND(OC67*$Q67, 2), "")</f>
        <v/>
      </c>
      <c r="OL67" s="9">
        <f>IF(42&lt;=$G67, OC67+OK67, "")</f>
        <v/>
      </c>
      <c r="OM67" s="9">
        <f>IF(42&lt;=$G67, OG67+OK67, "")</f>
        <v/>
      </c>
      <c r="ON67" s="9">
        <f>IF(42&lt;=$G67, ($G67-42)*$N67, "")</f>
        <v/>
      </c>
      <c r="OO67" s="9">
        <f>IF(43&lt;=$G67, OJ67, "")</f>
        <v/>
      </c>
      <c r="OP67" s="9">
        <f>IF(43&lt;=$G67, ROUND(OO67*$Q67, 2), "")</f>
        <v/>
      </c>
      <c r="OQ67" s="9">
        <f>IF(43&lt;=$G67, $N67, "")</f>
        <v/>
      </c>
      <c r="OR67" s="9">
        <f>IF(43&lt;=$G67, OQ67-OP67, "")</f>
        <v/>
      </c>
      <c r="OS67" s="9">
        <f>IF(43&lt;=$G67, OO67-OR67, "")</f>
        <v/>
      </c>
      <c r="OT67" s="9">
        <f>IF(43&lt;=$G67, ROUND(OL67*$Q67, 2), "")</f>
        <v/>
      </c>
      <c r="OU67" s="9">
        <f>IF(43&lt;=$G67, OL67+OT67, "")</f>
        <v/>
      </c>
      <c r="OV67" s="9">
        <f>IF(43&lt;=$G67, OP67+OT67, "")</f>
        <v/>
      </c>
      <c r="OW67" s="9">
        <f>IF(43&lt;=$G67, ($G67-43)*$N67, "")</f>
        <v/>
      </c>
      <c r="OX67" s="9">
        <f>IF(44&lt;=$G67, OS67, "")</f>
        <v/>
      </c>
      <c r="OY67" s="9">
        <f>IF(44&lt;=$G67, ROUND(OX67*$Q67, 2), "")</f>
        <v/>
      </c>
      <c r="OZ67" s="9">
        <f>IF(44&lt;=$G67, $N67, "")</f>
        <v/>
      </c>
      <c r="PA67" s="9">
        <f>IF(44&lt;=$G67, OZ67-OY67, "")</f>
        <v/>
      </c>
      <c r="PB67" s="9">
        <f>IF(44&lt;=$G67, OX67-PA67, "")</f>
        <v/>
      </c>
      <c r="PC67" s="9">
        <f>IF(44&lt;=$G67, ROUND(OU67*$Q67, 2), "")</f>
        <v/>
      </c>
      <c r="PD67" s="9">
        <f>IF(44&lt;=$G67, OU67+PC67, "")</f>
        <v/>
      </c>
      <c r="PE67" s="9">
        <f>IF(44&lt;=$G67, OY67+PC67, "")</f>
        <v/>
      </c>
      <c r="PF67" s="9">
        <f>IF(44&lt;=$G67, ($G67-44)*$N67, "")</f>
        <v/>
      </c>
      <c r="PG67" s="9">
        <f>IF(45&lt;=$G67, PB67, "")</f>
        <v/>
      </c>
      <c r="PH67" s="9">
        <f>IF(45&lt;=$G67, ROUND(PG67*$Q67, 2), "")</f>
        <v/>
      </c>
      <c r="PI67" s="9">
        <f>IF(45&lt;=$G67, $N67, "")</f>
        <v/>
      </c>
      <c r="PJ67" s="9">
        <f>IF(45&lt;=$G67, PI67-PH67, "")</f>
        <v/>
      </c>
      <c r="PK67" s="9">
        <f>IF(45&lt;=$G67, PG67-PJ67, "")</f>
        <v/>
      </c>
      <c r="PL67" s="9">
        <f>IF(45&lt;=$G67, ROUND(PD67*$Q67, 2), "")</f>
        <v/>
      </c>
      <c r="PM67" s="9">
        <f>IF(45&lt;=$G67, PD67+PL67, "")</f>
        <v/>
      </c>
      <c r="PN67" s="9">
        <f>IF(45&lt;=$G67, PH67+PL67, "")</f>
        <v/>
      </c>
      <c r="PO67" s="9">
        <f>IF(45&lt;=$G67, ($G67-45)*$N67, "")</f>
        <v/>
      </c>
      <c r="PP67" s="9">
        <f>IF(46&lt;=$G67, PK67, "")</f>
        <v/>
      </c>
      <c r="PQ67" s="9">
        <f>IF(46&lt;=$G67, ROUND(PP67*$Q67, 2), "")</f>
        <v/>
      </c>
      <c r="PR67" s="9">
        <f>IF(46&lt;=$G67, $N67, "")</f>
        <v/>
      </c>
      <c r="PS67" s="9">
        <f>IF(46&lt;=$G67, PR67-PQ67, "")</f>
        <v/>
      </c>
      <c r="PT67" s="9">
        <f>IF(46&lt;=$G67, PP67-PS67, "")</f>
        <v/>
      </c>
      <c r="PU67" s="9">
        <f>IF(46&lt;=$G67, ROUND(PM67*$Q67, 2), "")</f>
        <v/>
      </c>
      <c r="PV67" s="9">
        <f>IF(46&lt;=$G67, PM67+PU67, "")</f>
        <v/>
      </c>
      <c r="PW67" s="9">
        <f>IF(46&lt;=$G67, PQ67+PU67, "")</f>
        <v/>
      </c>
      <c r="PX67" s="9">
        <f>IF(46&lt;=$G67, ($G67-46)*$N67, "")</f>
        <v/>
      </c>
      <c r="PY67" s="9">
        <f>IF(47&lt;=$G67, PT67, "")</f>
        <v/>
      </c>
      <c r="PZ67" s="9">
        <f>IF(47&lt;=$G67, ROUND(PY67*$Q67, 2), "")</f>
        <v/>
      </c>
      <c r="QA67" s="9">
        <f>IF(47&lt;=$G67, $N67, "")</f>
        <v/>
      </c>
      <c r="QB67" s="9">
        <f>IF(47&lt;=$G67, QA67-PZ67, "")</f>
        <v/>
      </c>
      <c r="QC67" s="9">
        <f>IF(47&lt;=$G67, PY67-QB67, "")</f>
        <v/>
      </c>
      <c r="QD67" s="9">
        <f>IF(47&lt;=$G67, ROUND(PV67*$Q67, 2), "")</f>
        <v/>
      </c>
      <c r="QE67" s="9">
        <f>IF(47&lt;=$G67, PV67+QD67, "")</f>
        <v/>
      </c>
      <c r="QF67" s="9">
        <f>IF(47&lt;=$G67, PZ67+QD67, "")</f>
        <v/>
      </c>
      <c r="QG67" s="9">
        <f>IF(47&lt;=$G67, ($G67-47)*$N67, "")</f>
        <v/>
      </c>
      <c r="QH67" s="9">
        <f>IF(48&lt;=$G67, QC67, "")</f>
        <v/>
      </c>
      <c r="QI67" s="9">
        <f>IF(48&lt;=$G67, ROUND(QH67*$Q67, 2), "")</f>
        <v/>
      </c>
      <c r="QJ67" s="9">
        <f>IF(48&lt;=$G67, $N67, "")</f>
        <v/>
      </c>
      <c r="QK67" s="9">
        <f>IF(48&lt;=$G67, QJ67-QI67, "")</f>
        <v/>
      </c>
      <c r="QL67" s="9">
        <f>IF(48&lt;=$G67, QH67-QK67, "")</f>
        <v/>
      </c>
      <c r="QM67" s="9">
        <f>IF(48&lt;=$G67, ROUND(QE67*$Q67, 2), "")</f>
        <v/>
      </c>
      <c r="QN67" s="9">
        <f>IF(48&lt;=$G67, QE67+QM67, "")</f>
        <v/>
      </c>
      <c r="QO67" s="9">
        <f>IF(48&lt;=$G67, QI67+QM67, "")</f>
        <v/>
      </c>
      <c r="QP67" s="9">
        <f>IF(48&lt;=$G67, ($G67-48)*$N67, "")</f>
        <v/>
      </c>
    </row>
    <row r="68">
      <c r="A68" s="12" t="inlineStr">
        <is>
          <t>0607-0005</t>
        </is>
      </c>
      <c r="B68" s="13" t="inlineStr">
        <is>
          <t>Jose Guadalupe Dueñas Lomeli</t>
        </is>
      </c>
      <c r="C68" s="13" t="inlineStr">
        <is>
          <t>Durango Hellcat SRT</t>
        </is>
      </c>
      <c r="D68" s="12" t="inlineStr">
        <is>
          <t>ACTIVO</t>
        </is>
      </c>
      <c r="E68" s="12" t="inlineStr">
        <is>
          <t>2026-02-09</t>
        </is>
      </c>
      <c r="F68" s="12" t="inlineStr">
        <is>
          <t>2029-02-09</t>
        </is>
      </c>
      <c r="G68" s="14" t="n">
        <v>36</v>
      </c>
      <c r="H68" s="15" t="n">
        <v>1874913.79</v>
      </c>
      <c r="I68" s="16" t="n">
        <v>0.1</v>
      </c>
      <c r="J68" s="15">
        <f>ROUND(H68*I68, 2)</f>
        <v/>
      </c>
      <c r="K68" s="15">
        <f>ROUND(H68-J68, 2)</f>
        <v/>
      </c>
      <c r="L68" s="16" t="n">
        <v>0.02</v>
      </c>
      <c r="M68" s="15">
        <f>ROUND(H68*L68, 2)</f>
        <v/>
      </c>
      <c r="N68" s="15" t="n">
        <v>67080.24000000001</v>
      </c>
      <c r="O68" s="16" t="n">
        <v>0.2</v>
      </c>
      <c r="P68" s="15">
        <f>ROUND(H68*O68, 2)</f>
        <v/>
      </c>
      <c r="Q68" s="17" t="n">
        <v>0.02660115</v>
      </c>
      <c r="R68" s="17">
        <f>RATE(G68, -N68, K68, -P68)</f>
        <v/>
      </c>
      <c r="S68" s="17">
        <f>ROUND(Q68*12, 8)</f>
        <v/>
      </c>
      <c r="T68" s="17">
        <f>ROUND(((1+Q68)^12)-1, 8)</f>
        <v/>
      </c>
      <c r="U68" s="15">
        <f>ROUND(PV(Q68, G68, 0, -P68), 2)</f>
        <v/>
      </c>
      <c r="V68" s="15">
        <f>SUMIF($AA$4:$QP$4, "Interes_Leasing", AA68:QP68)</f>
        <v/>
      </c>
      <c r="W68" s="15">
        <f>SUMIF($AA$4:$QP$4, "Interes_Residual", AA68:QP68)</f>
        <v/>
      </c>
      <c r="X68" s="15">
        <f>ROUND(V68+W68, 2)</f>
        <v/>
      </c>
      <c r="Y68" s="15">
        <f>ROUND((N68*G68+P68+M68)-K68, 2)</f>
        <v/>
      </c>
      <c r="Z68" s="16">
        <f>ROUND(Y68/K68, 4)</f>
        <v/>
      </c>
      <c r="AA68" s="15">
        <f>IF(1&lt;=$G68, $K68, "")</f>
        <v/>
      </c>
      <c r="AB68" s="15">
        <f>IF(1&lt;=$G68, ROUND(AA68*$Q68, 2), "")</f>
        <v/>
      </c>
      <c r="AC68" s="15">
        <f>IF(1&lt;=$G68, $N68, "")</f>
        <v/>
      </c>
      <c r="AD68" s="15">
        <f>IF(1&lt;=$G68, AC68-AB68, "")</f>
        <v/>
      </c>
      <c r="AE68" s="15">
        <f>IF(1&lt;=$G68, AA68-AD68, "")</f>
        <v/>
      </c>
      <c r="AF68" s="15">
        <f>IF(1&lt;=$G68, ROUND($U68*$Q68, 2), "")</f>
        <v/>
      </c>
      <c r="AG68" s="15">
        <f>IF(1&lt;=$G68, $U68+AF68, "")</f>
        <v/>
      </c>
      <c r="AH68" s="15">
        <f>IF(1&lt;=$G68, AB68+AF68, "")</f>
        <v/>
      </c>
      <c r="AI68" s="15">
        <f>IF(1&lt;=$G68, ($G68-1)*$N68, "")</f>
        <v/>
      </c>
      <c r="AJ68" s="15">
        <f>IF(2&lt;=$G68, AE68, "")</f>
        <v/>
      </c>
      <c r="AK68" s="15">
        <f>IF(2&lt;=$G68, ROUND(AJ68*$Q68, 2), "")</f>
        <v/>
      </c>
      <c r="AL68" s="15">
        <f>IF(2&lt;=$G68, $N68, "")</f>
        <v/>
      </c>
      <c r="AM68" s="15">
        <f>IF(2&lt;=$G68, AL68-AK68, "")</f>
        <v/>
      </c>
      <c r="AN68" s="15">
        <f>IF(2&lt;=$G68, AJ68-AM68, "")</f>
        <v/>
      </c>
      <c r="AO68" s="15">
        <f>IF(2&lt;=$G68, ROUND(AG68*$Q68, 2), "")</f>
        <v/>
      </c>
      <c r="AP68" s="15">
        <f>IF(2&lt;=$G68, AG68+AO68, "")</f>
        <v/>
      </c>
      <c r="AQ68" s="15">
        <f>IF(2&lt;=$G68, AK68+AO68, "")</f>
        <v/>
      </c>
      <c r="AR68" s="15">
        <f>IF(2&lt;=$G68, ($G68-2)*$N68, "")</f>
        <v/>
      </c>
      <c r="AS68" s="15">
        <f>IF(3&lt;=$G68, AN68, "")</f>
        <v/>
      </c>
      <c r="AT68" s="15">
        <f>IF(3&lt;=$G68, ROUND(AS68*$Q68, 2), "")</f>
        <v/>
      </c>
      <c r="AU68" s="15">
        <f>IF(3&lt;=$G68, $N68, "")</f>
        <v/>
      </c>
      <c r="AV68" s="15">
        <f>IF(3&lt;=$G68, AU68-AT68, "")</f>
        <v/>
      </c>
      <c r="AW68" s="15">
        <f>IF(3&lt;=$G68, AS68-AV68, "")</f>
        <v/>
      </c>
      <c r="AX68" s="15">
        <f>IF(3&lt;=$G68, ROUND(AP68*$Q68, 2), "")</f>
        <v/>
      </c>
      <c r="AY68" s="15">
        <f>IF(3&lt;=$G68, AP68+AX68, "")</f>
        <v/>
      </c>
      <c r="AZ68" s="15">
        <f>IF(3&lt;=$G68, AT68+AX68, "")</f>
        <v/>
      </c>
      <c r="BA68" s="15">
        <f>IF(3&lt;=$G68, ($G68-3)*$N68, "")</f>
        <v/>
      </c>
      <c r="BB68" s="15">
        <f>IF(4&lt;=$G68, AW68, "")</f>
        <v/>
      </c>
      <c r="BC68" s="15">
        <f>IF(4&lt;=$G68, ROUND(BB68*$Q68, 2), "")</f>
        <v/>
      </c>
      <c r="BD68" s="15">
        <f>IF(4&lt;=$G68, $N68, "")</f>
        <v/>
      </c>
      <c r="BE68" s="15">
        <f>IF(4&lt;=$G68, BD68-BC68, "")</f>
        <v/>
      </c>
      <c r="BF68" s="15">
        <f>IF(4&lt;=$G68, BB68-BE68, "")</f>
        <v/>
      </c>
      <c r="BG68" s="15">
        <f>IF(4&lt;=$G68, ROUND(AY68*$Q68, 2), "")</f>
        <v/>
      </c>
      <c r="BH68" s="15">
        <f>IF(4&lt;=$G68, AY68+BG68, "")</f>
        <v/>
      </c>
      <c r="BI68" s="15">
        <f>IF(4&lt;=$G68, BC68+BG68, "")</f>
        <v/>
      </c>
      <c r="BJ68" s="15">
        <f>IF(4&lt;=$G68, ($G68-4)*$N68, "")</f>
        <v/>
      </c>
      <c r="BK68" s="15">
        <f>IF(5&lt;=$G68, BF68, "")</f>
        <v/>
      </c>
      <c r="BL68" s="15">
        <f>IF(5&lt;=$G68, ROUND(BK68*$Q68, 2), "")</f>
        <v/>
      </c>
      <c r="BM68" s="15">
        <f>IF(5&lt;=$G68, $N68, "")</f>
        <v/>
      </c>
      <c r="BN68" s="15">
        <f>IF(5&lt;=$G68, BM68-BL68, "")</f>
        <v/>
      </c>
      <c r="BO68" s="15">
        <f>IF(5&lt;=$G68, BK68-BN68, "")</f>
        <v/>
      </c>
      <c r="BP68" s="15">
        <f>IF(5&lt;=$G68, ROUND(BH68*$Q68, 2), "")</f>
        <v/>
      </c>
      <c r="BQ68" s="15">
        <f>IF(5&lt;=$G68, BH68+BP68, "")</f>
        <v/>
      </c>
      <c r="BR68" s="15">
        <f>IF(5&lt;=$G68, BL68+BP68, "")</f>
        <v/>
      </c>
      <c r="BS68" s="15">
        <f>IF(5&lt;=$G68, ($G68-5)*$N68, "")</f>
        <v/>
      </c>
      <c r="BT68" s="15">
        <f>IF(6&lt;=$G68, BO68, "")</f>
        <v/>
      </c>
      <c r="BU68" s="15">
        <f>IF(6&lt;=$G68, ROUND(BT68*$Q68, 2), "")</f>
        <v/>
      </c>
      <c r="BV68" s="15">
        <f>IF(6&lt;=$G68, $N68, "")</f>
        <v/>
      </c>
      <c r="BW68" s="15">
        <f>IF(6&lt;=$G68, BV68-BU68, "")</f>
        <v/>
      </c>
      <c r="BX68" s="15">
        <f>IF(6&lt;=$G68, BT68-BW68, "")</f>
        <v/>
      </c>
      <c r="BY68" s="15">
        <f>IF(6&lt;=$G68, ROUND(BQ68*$Q68, 2), "")</f>
        <v/>
      </c>
      <c r="BZ68" s="15">
        <f>IF(6&lt;=$G68, BQ68+BY68, "")</f>
        <v/>
      </c>
      <c r="CA68" s="15">
        <f>IF(6&lt;=$G68, BU68+BY68, "")</f>
        <v/>
      </c>
      <c r="CB68" s="15">
        <f>IF(6&lt;=$G68, ($G68-6)*$N68, "")</f>
        <v/>
      </c>
      <c r="CC68" s="15">
        <f>IF(7&lt;=$G68, BX68, "")</f>
        <v/>
      </c>
      <c r="CD68" s="15">
        <f>IF(7&lt;=$G68, ROUND(CC68*$Q68, 2), "")</f>
        <v/>
      </c>
      <c r="CE68" s="15">
        <f>IF(7&lt;=$G68, $N68, "")</f>
        <v/>
      </c>
      <c r="CF68" s="15">
        <f>IF(7&lt;=$G68, CE68-CD68, "")</f>
        <v/>
      </c>
      <c r="CG68" s="15">
        <f>IF(7&lt;=$G68, CC68-CF68, "")</f>
        <v/>
      </c>
      <c r="CH68" s="15">
        <f>IF(7&lt;=$G68, ROUND(BZ68*$Q68, 2), "")</f>
        <v/>
      </c>
      <c r="CI68" s="15">
        <f>IF(7&lt;=$G68, BZ68+CH68, "")</f>
        <v/>
      </c>
      <c r="CJ68" s="15">
        <f>IF(7&lt;=$G68, CD68+CH68, "")</f>
        <v/>
      </c>
      <c r="CK68" s="15">
        <f>IF(7&lt;=$G68, ($G68-7)*$N68, "")</f>
        <v/>
      </c>
      <c r="CL68" s="15">
        <f>IF(8&lt;=$G68, CG68, "")</f>
        <v/>
      </c>
      <c r="CM68" s="15">
        <f>IF(8&lt;=$G68, ROUND(CL68*$Q68, 2), "")</f>
        <v/>
      </c>
      <c r="CN68" s="15">
        <f>IF(8&lt;=$G68, $N68, "")</f>
        <v/>
      </c>
      <c r="CO68" s="15">
        <f>IF(8&lt;=$G68, CN68-CM68, "")</f>
        <v/>
      </c>
      <c r="CP68" s="15">
        <f>IF(8&lt;=$G68, CL68-CO68, "")</f>
        <v/>
      </c>
      <c r="CQ68" s="15">
        <f>IF(8&lt;=$G68, ROUND(CI68*$Q68, 2), "")</f>
        <v/>
      </c>
      <c r="CR68" s="15">
        <f>IF(8&lt;=$G68, CI68+CQ68, "")</f>
        <v/>
      </c>
      <c r="CS68" s="15">
        <f>IF(8&lt;=$G68, CM68+CQ68, "")</f>
        <v/>
      </c>
      <c r="CT68" s="15">
        <f>IF(8&lt;=$G68, ($G68-8)*$N68, "")</f>
        <v/>
      </c>
      <c r="CU68" s="15">
        <f>IF(9&lt;=$G68, CP68, "")</f>
        <v/>
      </c>
      <c r="CV68" s="15">
        <f>IF(9&lt;=$G68, ROUND(CU68*$Q68, 2), "")</f>
        <v/>
      </c>
      <c r="CW68" s="15">
        <f>IF(9&lt;=$G68, $N68, "")</f>
        <v/>
      </c>
      <c r="CX68" s="15">
        <f>IF(9&lt;=$G68, CW68-CV68, "")</f>
        <v/>
      </c>
      <c r="CY68" s="15">
        <f>IF(9&lt;=$G68, CU68-CX68, "")</f>
        <v/>
      </c>
      <c r="CZ68" s="15">
        <f>IF(9&lt;=$G68, ROUND(CR68*$Q68, 2), "")</f>
        <v/>
      </c>
      <c r="DA68" s="15">
        <f>IF(9&lt;=$G68, CR68+CZ68, "")</f>
        <v/>
      </c>
      <c r="DB68" s="15">
        <f>IF(9&lt;=$G68, CV68+CZ68, "")</f>
        <v/>
      </c>
      <c r="DC68" s="15">
        <f>IF(9&lt;=$G68, ($G68-9)*$N68, "")</f>
        <v/>
      </c>
      <c r="DD68" s="15">
        <f>IF(10&lt;=$G68, CY68, "")</f>
        <v/>
      </c>
      <c r="DE68" s="15">
        <f>IF(10&lt;=$G68, ROUND(DD68*$Q68, 2), "")</f>
        <v/>
      </c>
      <c r="DF68" s="15">
        <f>IF(10&lt;=$G68, $N68, "")</f>
        <v/>
      </c>
      <c r="DG68" s="15">
        <f>IF(10&lt;=$G68, DF68-DE68, "")</f>
        <v/>
      </c>
      <c r="DH68" s="15">
        <f>IF(10&lt;=$G68, DD68-DG68, "")</f>
        <v/>
      </c>
      <c r="DI68" s="15">
        <f>IF(10&lt;=$G68, ROUND(DA68*$Q68, 2), "")</f>
        <v/>
      </c>
      <c r="DJ68" s="15">
        <f>IF(10&lt;=$G68, DA68+DI68, "")</f>
        <v/>
      </c>
      <c r="DK68" s="15">
        <f>IF(10&lt;=$G68, DE68+DI68, "")</f>
        <v/>
      </c>
      <c r="DL68" s="15">
        <f>IF(10&lt;=$G68, ($G68-10)*$N68, "")</f>
        <v/>
      </c>
      <c r="DM68" s="15">
        <f>IF(11&lt;=$G68, DH68, "")</f>
        <v/>
      </c>
      <c r="DN68" s="15">
        <f>IF(11&lt;=$G68, ROUND(DM68*$Q68, 2), "")</f>
        <v/>
      </c>
      <c r="DO68" s="15">
        <f>IF(11&lt;=$G68, $N68, "")</f>
        <v/>
      </c>
      <c r="DP68" s="15">
        <f>IF(11&lt;=$G68, DO68-DN68, "")</f>
        <v/>
      </c>
      <c r="DQ68" s="15">
        <f>IF(11&lt;=$G68, DM68-DP68, "")</f>
        <v/>
      </c>
      <c r="DR68" s="15">
        <f>IF(11&lt;=$G68, ROUND(DJ68*$Q68, 2), "")</f>
        <v/>
      </c>
      <c r="DS68" s="15">
        <f>IF(11&lt;=$G68, DJ68+DR68, "")</f>
        <v/>
      </c>
      <c r="DT68" s="15">
        <f>IF(11&lt;=$G68, DN68+DR68, "")</f>
        <v/>
      </c>
      <c r="DU68" s="15">
        <f>IF(11&lt;=$G68, ($G68-11)*$N68, "")</f>
        <v/>
      </c>
      <c r="DV68" s="15">
        <f>IF(12&lt;=$G68, DQ68, "")</f>
        <v/>
      </c>
      <c r="DW68" s="15">
        <f>IF(12&lt;=$G68, ROUND(DV68*$Q68, 2), "")</f>
        <v/>
      </c>
      <c r="DX68" s="15">
        <f>IF(12&lt;=$G68, $N68, "")</f>
        <v/>
      </c>
      <c r="DY68" s="15">
        <f>IF(12&lt;=$G68, DX68-DW68, "")</f>
        <v/>
      </c>
      <c r="DZ68" s="15">
        <f>IF(12&lt;=$G68, DV68-DY68, "")</f>
        <v/>
      </c>
      <c r="EA68" s="15">
        <f>IF(12&lt;=$G68, ROUND(DS68*$Q68, 2), "")</f>
        <v/>
      </c>
      <c r="EB68" s="15">
        <f>IF(12&lt;=$G68, DS68+EA68, "")</f>
        <v/>
      </c>
      <c r="EC68" s="15">
        <f>IF(12&lt;=$G68, DW68+EA68, "")</f>
        <v/>
      </c>
      <c r="ED68" s="15">
        <f>IF(12&lt;=$G68, ($G68-12)*$N68, "")</f>
        <v/>
      </c>
      <c r="EE68" s="15">
        <f>IF(13&lt;=$G68, DZ68, "")</f>
        <v/>
      </c>
      <c r="EF68" s="15">
        <f>IF(13&lt;=$G68, ROUND(EE68*$Q68, 2), "")</f>
        <v/>
      </c>
      <c r="EG68" s="15">
        <f>IF(13&lt;=$G68, $N68, "")</f>
        <v/>
      </c>
      <c r="EH68" s="15">
        <f>IF(13&lt;=$G68, EG68-EF68, "")</f>
        <v/>
      </c>
      <c r="EI68" s="15">
        <f>IF(13&lt;=$G68, EE68-EH68, "")</f>
        <v/>
      </c>
      <c r="EJ68" s="15">
        <f>IF(13&lt;=$G68, ROUND(EB68*$Q68, 2), "")</f>
        <v/>
      </c>
      <c r="EK68" s="15">
        <f>IF(13&lt;=$G68, EB68+EJ68, "")</f>
        <v/>
      </c>
      <c r="EL68" s="15">
        <f>IF(13&lt;=$G68, EF68+EJ68, "")</f>
        <v/>
      </c>
      <c r="EM68" s="15">
        <f>IF(13&lt;=$G68, ($G68-13)*$N68, "")</f>
        <v/>
      </c>
      <c r="EN68" s="15">
        <f>IF(14&lt;=$G68, EI68, "")</f>
        <v/>
      </c>
      <c r="EO68" s="15">
        <f>IF(14&lt;=$G68, ROUND(EN68*$Q68, 2), "")</f>
        <v/>
      </c>
      <c r="EP68" s="15">
        <f>IF(14&lt;=$G68, $N68, "")</f>
        <v/>
      </c>
      <c r="EQ68" s="15">
        <f>IF(14&lt;=$G68, EP68-EO68, "")</f>
        <v/>
      </c>
      <c r="ER68" s="15">
        <f>IF(14&lt;=$G68, EN68-EQ68, "")</f>
        <v/>
      </c>
      <c r="ES68" s="15">
        <f>IF(14&lt;=$G68, ROUND(EK68*$Q68, 2), "")</f>
        <v/>
      </c>
      <c r="ET68" s="15">
        <f>IF(14&lt;=$G68, EK68+ES68, "")</f>
        <v/>
      </c>
      <c r="EU68" s="15">
        <f>IF(14&lt;=$G68, EO68+ES68, "")</f>
        <v/>
      </c>
      <c r="EV68" s="15">
        <f>IF(14&lt;=$G68, ($G68-14)*$N68, "")</f>
        <v/>
      </c>
      <c r="EW68" s="15">
        <f>IF(15&lt;=$G68, ER68, "")</f>
        <v/>
      </c>
      <c r="EX68" s="15">
        <f>IF(15&lt;=$G68, ROUND(EW68*$Q68, 2), "")</f>
        <v/>
      </c>
      <c r="EY68" s="15">
        <f>IF(15&lt;=$G68, $N68, "")</f>
        <v/>
      </c>
      <c r="EZ68" s="15">
        <f>IF(15&lt;=$G68, EY68-EX68, "")</f>
        <v/>
      </c>
      <c r="FA68" s="15">
        <f>IF(15&lt;=$G68, EW68-EZ68, "")</f>
        <v/>
      </c>
      <c r="FB68" s="15">
        <f>IF(15&lt;=$G68, ROUND(ET68*$Q68, 2), "")</f>
        <v/>
      </c>
      <c r="FC68" s="15">
        <f>IF(15&lt;=$G68, ET68+FB68, "")</f>
        <v/>
      </c>
      <c r="FD68" s="15">
        <f>IF(15&lt;=$G68, EX68+FB68, "")</f>
        <v/>
      </c>
      <c r="FE68" s="15">
        <f>IF(15&lt;=$G68, ($G68-15)*$N68, "")</f>
        <v/>
      </c>
      <c r="FF68" s="15">
        <f>IF(16&lt;=$G68, FA68, "")</f>
        <v/>
      </c>
      <c r="FG68" s="15">
        <f>IF(16&lt;=$G68, ROUND(FF68*$Q68, 2), "")</f>
        <v/>
      </c>
      <c r="FH68" s="15">
        <f>IF(16&lt;=$G68, $N68, "")</f>
        <v/>
      </c>
      <c r="FI68" s="15">
        <f>IF(16&lt;=$G68, FH68-FG68, "")</f>
        <v/>
      </c>
      <c r="FJ68" s="15">
        <f>IF(16&lt;=$G68, FF68-FI68, "")</f>
        <v/>
      </c>
      <c r="FK68" s="15">
        <f>IF(16&lt;=$G68, ROUND(FC68*$Q68, 2), "")</f>
        <v/>
      </c>
      <c r="FL68" s="15">
        <f>IF(16&lt;=$G68, FC68+FK68, "")</f>
        <v/>
      </c>
      <c r="FM68" s="15">
        <f>IF(16&lt;=$G68, FG68+FK68, "")</f>
        <v/>
      </c>
      <c r="FN68" s="15">
        <f>IF(16&lt;=$G68, ($G68-16)*$N68, "")</f>
        <v/>
      </c>
      <c r="FO68" s="15">
        <f>IF(17&lt;=$G68, FJ68, "")</f>
        <v/>
      </c>
      <c r="FP68" s="15">
        <f>IF(17&lt;=$G68, ROUND(FO68*$Q68, 2), "")</f>
        <v/>
      </c>
      <c r="FQ68" s="15">
        <f>IF(17&lt;=$G68, $N68, "")</f>
        <v/>
      </c>
      <c r="FR68" s="15">
        <f>IF(17&lt;=$G68, FQ68-FP68, "")</f>
        <v/>
      </c>
      <c r="FS68" s="15">
        <f>IF(17&lt;=$G68, FO68-FR68, "")</f>
        <v/>
      </c>
      <c r="FT68" s="15">
        <f>IF(17&lt;=$G68, ROUND(FL68*$Q68, 2), "")</f>
        <v/>
      </c>
      <c r="FU68" s="15">
        <f>IF(17&lt;=$G68, FL68+FT68, "")</f>
        <v/>
      </c>
      <c r="FV68" s="15">
        <f>IF(17&lt;=$G68, FP68+FT68, "")</f>
        <v/>
      </c>
      <c r="FW68" s="15">
        <f>IF(17&lt;=$G68, ($G68-17)*$N68, "")</f>
        <v/>
      </c>
      <c r="FX68" s="15">
        <f>IF(18&lt;=$G68, FS68, "")</f>
        <v/>
      </c>
      <c r="FY68" s="15">
        <f>IF(18&lt;=$G68, ROUND(FX68*$Q68, 2), "")</f>
        <v/>
      </c>
      <c r="FZ68" s="15">
        <f>IF(18&lt;=$G68, $N68, "")</f>
        <v/>
      </c>
      <c r="GA68" s="15">
        <f>IF(18&lt;=$G68, FZ68-FY68, "")</f>
        <v/>
      </c>
      <c r="GB68" s="15">
        <f>IF(18&lt;=$G68, FX68-GA68, "")</f>
        <v/>
      </c>
      <c r="GC68" s="15">
        <f>IF(18&lt;=$G68, ROUND(FU68*$Q68, 2), "")</f>
        <v/>
      </c>
      <c r="GD68" s="15">
        <f>IF(18&lt;=$G68, FU68+GC68, "")</f>
        <v/>
      </c>
      <c r="GE68" s="15">
        <f>IF(18&lt;=$G68, FY68+GC68, "")</f>
        <v/>
      </c>
      <c r="GF68" s="15">
        <f>IF(18&lt;=$G68, ($G68-18)*$N68, "")</f>
        <v/>
      </c>
      <c r="GG68" s="15">
        <f>IF(19&lt;=$G68, GB68, "")</f>
        <v/>
      </c>
      <c r="GH68" s="15">
        <f>IF(19&lt;=$G68, ROUND(GG68*$Q68, 2), "")</f>
        <v/>
      </c>
      <c r="GI68" s="15">
        <f>IF(19&lt;=$G68, $N68, "")</f>
        <v/>
      </c>
      <c r="GJ68" s="15">
        <f>IF(19&lt;=$G68, GI68-GH68, "")</f>
        <v/>
      </c>
      <c r="GK68" s="15">
        <f>IF(19&lt;=$G68, GG68-GJ68, "")</f>
        <v/>
      </c>
      <c r="GL68" s="15">
        <f>IF(19&lt;=$G68, ROUND(GD68*$Q68, 2), "")</f>
        <v/>
      </c>
      <c r="GM68" s="15">
        <f>IF(19&lt;=$G68, GD68+GL68, "")</f>
        <v/>
      </c>
      <c r="GN68" s="15">
        <f>IF(19&lt;=$G68, GH68+GL68, "")</f>
        <v/>
      </c>
      <c r="GO68" s="15">
        <f>IF(19&lt;=$G68, ($G68-19)*$N68, "")</f>
        <v/>
      </c>
      <c r="GP68" s="15">
        <f>IF(20&lt;=$G68, GK68, "")</f>
        <v/>
      </c>
      <c r="GQ68" s="15">
        <f>IF(20&lt;=$G68, ROUND(GP68*$Q68, 2), "")</f>
        <v/>
      </c>
      <c r="GR68" s="15">
        <f>IF(20&lt;=$G68, $N68, "")</f>
        <v/>
      </c>
      <c r="GS68" s="15">
        <f>IF(20&lt;=$G68, GR68-GQ68, "")</f>
        <v/>
      </c>
      <c r="GT68" s="15">
        <f>IF(20&lt;=$G68, GP68-GS68, "")</f>
        <v/>
      </c>
      <c r="GU68" s="15">
        <f>IF(20&lt;=$G68, ROUND(GM68*$Q68, 2), "")</f>
        <v/>
      </c>
      <c r="GV68" s="15">
        <f>IF(20&lt;=$G68, GM68+GU68, "")</f>
        <v/>
      </c>
      <c r="GW68" s="15">
        <f>IF(20&lt;=$G68, GQ68+GU68, "")</f>
        <v/>
      </c>
      <c r="GX68" s="15">
        <f>IF(20&lt;=$G68, ($G68-20)*$N68, "")</f>
        <v/>
      </c>
      <c r="GY68" s="15">
        <f>IF(21&lt;=$G68, GT68, "")</f>
        <v/>
      </c>
      <c r="GZ68" s="15">
        <f>IF(21&lt;=$G68, ROUND(GY68*$Q68, 2), "")</f>
        <v/>
      </c>
      <c r="HA68" s="15">
        <f>IF(21&lt;=$G68, $N68, "")</f>
        <v/>
      </c>
      <c r="HB68" s="15">
        <f>IF(21&lt;=$G68, HA68-GZ68, "")</f>
        <v/>
      </c>
      <c r="HC68" s="15">
        <f>IF(21&lt;=$G68, GY68-HB68, "")</f>
        <v/>
      </c>
      <c r="HD68" s="15">
        <f>IF(21&lt;=$G68, ROUND(GV68*$Q68, 2), "")</f>
        <v/>
      </c>
      <c r="HE68" s="15">
        <f>IF(21&lt;=$G68, GV68+HD68, "")</f>
        <v/>
      </c>
      <c r="HF68" s="15">
        <f>IF(21&lt;=$G68, GZ68+HD68, "")</f>
        <v/>
      </c>
      <c r="HG68" s="15">
        <f>IF(21&lt;=$G68, ($G68-21)*$N68, "")</f>
        <v/>
      </c>
      <c r="HH68" s="15">
        <f>IF(22&lt;=$G68, HC68, "")</f>
        <v/>
      </c>
      <c r="HI68" s="15">
        <f>IF(22&lt;=$G68, ROUND(HH68*$Q68, 2), "")</f>
        <v/>
      </c>
      <c r="HJ68" s="15">
        <f>IF(22&lt;=$G68, $N68, "")</f>
        <v/>
      </c>
      <c r="HK68" s="15">
        <f>IF(22&lt;=$G68, HJ68-HI68, "")</f>
        <v/>
      </c>
      <c r="HL68" s="15">
        <f>IF(22&lt;=$G68, HH68-HK68, "")</f>
        <v/>
      </c>
      <c r="HM68" s="15">
        <f>IF(22&lt;=$G68, ROUND(HE68*$Q68, 2), "")</f>
        <v/>
      </c>
      <c r="HN68" s="15">
        <f>IF(22&lt;=$G68, HE68+HM68, "")</f>
        <v/>
      </c>
      <c r="HO68" s="15">
        <f>IF(22&lt;=$G68, HI68+HM68, "")</f>
        <v/>
      </c>
      <c r="HP68" s="15">
        <f>IF(22&lt;=$G68, ($G68-22)*$N68, "")</f>
        <v/>
      </c>
      <c r="HQ68" s="15">
        <f>IF(23&lt;=$G68, HL68, "")</f>
        <v/>
      </c>
      <c r="HR68" s="15">
        <f>IF(23&lt;=$G68, ROUND(HQ68*$Q68, 2), "")</f>
        <v/>
      </c>
      <c r="HS68" s="15">
        <f>IF(23&lt;=$G68, $N68, "")</f>
        <v/>
      </c>
      <c r="HT68" s="15">
        <f>IF(23&lt;=$G68, HS68-HR68, "")</f>
        <v/>
      </c>
      <c r="HU68" s="15">
        <f>IF(23&lt;=$G68, HQ68-HT68, "")</f>
        <v/>
      </c>
      <c r="HV68" s="15">
        <f>IF(23&lt;=$G68, ROUND(HN68*$Q68, 2), "")</f>
        <v/>
      </c>
      <c r="HW68" s="15">
        <f>IF(23&lt;=$G68, HN68+HV68, "")</f>
        <v/>
      </c>
      <c r="HX68" s="15">
        <f>IF(23&lt;=$G68, HR68+HV68, "")</f>
        <v/>
      </c>
      <c r="HY68" s="15">
        <f>IF(23&lt;=$G68, ($G68-23)*$N68, "")</f>
        <v/>
      </c>
      <c r="HZ68" s="15">
        <f>IF(24&lt;=$G68, HU68, "")</f>
        <v/>
      </c>
      <c r="IA68" s="15">
        <f>IF(24&lt;=$G68, ROUND(HZ68*$Q68, 2), "")</f>
        <v/>
      </c>
      <c r="IB68" s="15">
        <f>IF(24&lt;=$G68, $N68, "")</f>
        <v/>
      </c>
      <c r="IC68" s="15">
        <f>IF(24&lt;=$G68, IB68-IA68, "")</f>
        <v/>
      </c>
      <c r="ID68" s="15">
        <f>IF(24&lt;=$G68, HZ68-IC68, "")</f>
        <v/>
      </c>
      <c r="IE68" s="15">
        <f>IF(24&lt;=$G68, ROUND(HW68*$Q68, 2), "")</f>
        <v/>
      </c>
      <c r="IF68" s="15">
        <f>IF(24&lt;=$G68, HW68+IE68, "")</f>
        <v/>
      </c>
      <c r="IG68" s="15">
        <f>IF(24&lt;=$G68, IA68+IE68, "")</f>
        <v/>
      </c>
      <c r="IH68" s="15">
        <f>IF(24&lt;=$G68, ($G68-24)*$N68, "")</f>
        <v/>
      </c>
      <c r="II68" s="15">
        <f>IF(25&lt;=$G68, ID68, "")</f>
        <v/>
      </c>
      <c r="IJ68" s="15">
        <f>IF(25&lt;=$G68, ROUND(II68*$Q68, 2), "")</f>
        <v/>
      </c>
      <c r="IK68" s="15">
        <f>IF(25&lt;=$G68, $N68, "")</f>
        <v/>
      </c>
      <c r="IL68" s="15">
        <f>IF(25&lt;=$G68, IK68-IJ68, "")</f>
        <v/>
      </c>
      <c r="IM68" s="15">
        <f>IF(25&lt;=$G68, II68-IL68, "")</f>
        <v/>
      </c>
      <c r="IN68" s="15">
        <f>IF(25&lt;=$G68, ROUND(IF68*$Q68, 2), "")</f>
        <v/>
      </c>
      <c r="IO68" s="15">
        <f>IF(25&lt;=$G68, IF68+IN68, "")</f>
        <v/>
      </c>
      <c r="IP68" s="15">
        <f>IF(25&lt;=$G68, IJ68+IN68, "")</f>
        <v/>
      </c>
      <c r="IQ68" s="15">
        <f>IF(25&lt;=$G68, ($G68-25)*$N68, "")</f>
        <v/>
      </c>
      <c r="IR68" s="15">
        <f>IF(26&lt;=$G68, IM68, "")</f>
        <v/>
      </c>
      <c r="IS68" s="15">
        <f>IF(26&lt;=$G68, ROUND(IR68*$Q68, 2), "")</f>
        <v/>
      </c>
      <c r="IT68" s="15">
        <f>IF(26&lt;=$G68, $N68, "")</f>
        <v/>
      </c>
      <c r="IU68" s="15">
        <f>IF(26&lt;=$G68, IT68-IS68, "")</f>
        <v/>
      </c>
      <c r="IV68" s="15">
        <f>IF(26&lt;=$G68, IR68-IU68, "")</f>
        <v/>
      </c>
      <c r="IW68" s="15">
        <f>IF(26&lt;=$G68, ROUND(IO68*$Q68, 2), "")</f>
        <v/>
      </c>
      <c r="IX68" s="15">
        <f>IF(26&lt;=$G68, IO68+IW68, "")</f>
        <v/>
      </c>
      <c r="IY68" s="15">
        <f>IF(26&lt;=$G68, IS68+IW68, "")</f>
        <v/>
      </c>
      <c r="IZ68" s="15">
        <f>IF(26&lt;=$G68, ($G68-26)*$N68, "")</f>
        <v/>
      </c>
      <c r="JA68" s="15">
        <f>IF(27&lt;=$G68, IV68, "")</f>
        <v/>
      </c>
      <c r="JB68" s="15">
        <f>IF(27&lt;=$G68, ROUND(JA68*$Q68, 2), "")</f>
        <v/>
      </c>
      <c r="JC68" s="15">
        <f>IF(27&lt;=$G68, $N68, "")</f>
        <v/>
      </c>
      <c r="JD68" s="15">
        <f>IF(27&lt;=$G68, JC68-JB68, "")</f>
        <v/>
      </c>
      <c r="JE68" s="15">
        <f>IF(27&lt;=$G68, JA68-JD68, "")</f>
        <v/>
      </c>
      <c r="JF68" s="15">
        <f>IF(27&lt;=$G68, ROUND(IX68*$Q68, 2), "")</f>
        <v/>
      </c>
      <c r="JG68" s="15">
        <f>IF(27&lt;=$G68, IX68+JF68, "")</f>
        <v/>
      </c>
      <c r="JH68" s="15">
        <f>IF(27&lt;=$G68, JB68+JF68, "")</f>
        <v/>
      </c>
      <c r="JI68" s="15">
        <f>IF(27&lt;=$G68, ($G68-27)*$N68, "")</f>
        <v/>
      </c>
      <c r="JJ68" s="15">
        <f>IF(28&lt;=$G68, JE68, "")</f>
        <v/>
      </c>
      <c r="JK68" s="15">
        <f>IF(28&lt;=$G68, ROUND(JJ68*$Q68, 2), "")</f>
        <v/>
      </c>
      <c r="JL68" s="15">
        <f>IF(28&lt;=$G68, $N68, "")</f>
        <v/>
      </c>
      <c r="JM68" s="15">
        <f>IF(28&lt;=$G68, JL68-JK68, "")</f>
        <v/>
      </c>
      <c r="JN68" s="15">
        <f>IF(28&lt;=$G68, JJ68-JM68, "")</f>
        <v/>
      </c>
      <c r="JO68" s="15">
        <f>IF(28&lt;=$G68, ROUND(JG68*$Q68, 2), "")</f>
        <v/>
      </c>
      <c r="JP68" s="15">
        <f>IF(28&lt;=$G68, JG68+JO68, "")</f>
        <v/>
      </c>
      <c r="JQ68" s="15">
        <f>IF(28&lt;=$G68, JK68+JO68, "")</f>
        <v/>
      </c>
      <c r="JR68" s="15">
        <f>IF(28&lt;=$G68, ($G68-28)*$N68, "")</f>
        <v/>
      </c>
      <c r="JS68" s="15">
        <f>IF(29&lt;=$G68, JN68, "")</f>
        <v/>
      </c>
      <c r="JT68" s="15">
        <f>IF(29&lt;=$G68, ROUND(JS68*$Q68, 2), "")</f>
        <v/>
      </c>
      <c r="JU68" s="15">
        <f>IF(29&lt;=$G68, $N68, "")</f>
        <v/>
      </c>
      <c r="JV68" s="15">
        <f>IF(29&lt;=$G68, JU68-JT68, "")</f>
        <v/>
      </c>
      <c r="JW68" s="15">
        <f>IF(29&lt;=$G68, JS68-JV68, "")</f>
        <v/>
      </c>
      <c r="JX68" s="15">
        <f>IF(29&lt;=$G68, ROUND(JP68*$Q68, 2), "")</f>
        <v/>
      </c>
      <c r="JY68" s="15">
        <f>IF(29&lt;=$G68, JP68+JX68, "")</f>
        <v/>
      </c>
      <c r="JZ68" s="15">
        <f>IF(29&lt;=$G68, JT68+JX68, "")</f>
        <v/>
      </c>
      <c r="KA68" s="15">
        <f>IF(29&lt;=$G68, ($G68-29)*$N68, "")</f>
        <v/>
      </c>
      <c r="KB68" s="15">
        <f>IF(30&lt;=$G68, JW68, "")</f>
        <v/>
      </c>
      <c r="KC68" s="15">
        <f>IF(30&lt;=$G68, ROUND(KB68*$Q68, 2), "")</f>
        <v/>
      </c>
      <c r="KD68" s="15">
        <f>IF(30&lt;=$G68, $N68, "")</f>
        <v/>
      </c>
      <c r="KE68" s="15">
        <f>IF(30&lt;=$G68, KD68-KC68, "")</f>
        <v/>
      </c>
      <c r="KF68" s="15">
        <f>IF(30&lt;=$G68, KB68-KE68, "")</f>
        <v/>
      </c>
      <c r="KG68" s="15">
        <f>IF(30&lt;=$G68, ROUND(JY68*$Q68, 2), "")</f>
        <v/>
      </c>
      <c r="KH68" s="15">
        <f>IF(30&lt;=$G68, JY68+KG68, "")</f>
        <v/>
      </c>
      <c r="KI68" s="15">
        <f>IF(30&lt;=$G68, KC68+KG68, "")</f>
        <v/>
      </c>
      <c r="KJ68" s="15">
        <f>IF(30&lt;=$G68, ($G68-30)*$N68, "")</f>
        <v/>
      </c>
      <c r="KK68" s="15">
        <f>IF(31&lt;=$G68, KF68, "")</f>
        <v/>
      </c>
      <c r="KL68" s="15">
        <f>IF(31&lt;=$G68, ROUND(KK68*$Q68, 2), "")</f>
        <v/>
      </c>
      <c r="KM68" s="15">
        <f>IF(31&lt;=$G68, $N68, "")</f>
        <v/>
      </c>
      <c r="KN68" s="15">
        <f>IF(31&lt;=$G68, KM68-KL68, "")</f>
        <v/>
      </c>
      <c r="KO68" s="15">
        <f>IF(31&lt;=$G68, KK68-KN68, "")</f>
        <v/>
      </c>
      <c r="KP68" s="15">
        <f>IF(31&lt;=$G68, ROUND(KH68*$Q68, 2), "")</f>
        <v/>
      </c>
      <c r="KQ68" s="15">
        <f>IF(31&lt;=$G68, KH68+KP68, "")</f>
        <v/>
      </c>
      <c r="KR68" s="15">
        <f>IF(31&lt;=$G68, KL68+KP68, "")</f>
        <v/>
      </c>
      <c r="KS68" s="15">
        <f>IF(31&lt;=$G68, ($G68-31)*$N68, "")</f>
        <v/>
      </c>
      <c r="KT68" s="15">
        <f>IF(32&lt;=$G68, KO68, "")</f>
        <v/>
      </c>
      <c r="KU68" s="15">
        <f>IF(32&lt;=$G68, ROUND(KT68*$Q68, 2), "")</f>
        <v/>
      </c>
      <c r="KV68" s="15">
        <f>IF(32&lt;=$G68, $N68, "")</f>
        <v/>
      </c>
      <c r="KW68" s="15">
        <f>IF(32&lt;=$G68, KV68-KU68, "")</f>
        <v/>
      </c>
      <c r="KX68" s="15">
        <f>IF(32&lt;=$G68, KT68-KW68, "")</f>
        <v/>
      </c>
      <c r="KY68" s="15">
        <f>IF(32&lt;=$G68, ROUND(KQ68*$Q68, 2), "")</f>
        <v/>
      </c>
      <c r="KZ68" s="15">
        <f>IF(32&lt;=$G68, KQ68+KY68, "")</f>
        <v/>
      </c>
      <c r="LA68" s="15">
        <f>IF(32&lt;=$G68, KU68+KY68, "")</f>
        <v/>
      </c>
      <c r="LB68" s="15">
        <f>IF(32&lt;=$G68, ($G68-32)*$N68, "")</f>
        <v/>
      </c>
      <c r="LC68" s="15">
        <f>IF(33&lt;=$G68, KX68, "")</f>
        <v/>
      </c>
      <c r="LD68" s="15">
        <f>IF(33&lt;=$G68, ROUND(LC68*$Q68, 2), "")</f>
        <v/>
      </c>
      <c r="LE68" s="15">
        <f>IF(33&lt;=$G68, $N68, "")</f>
        <v/>
      </c>
      <c r="LF68" s="15">
        <f>IF(33&lt;=$G68, LE68-LD68, "")</f>
        <v/>
      </c>
      <c r="LG68" s="15">
        <f>IF(33&lt;=$G68, LC68-LF68, "")</f>
        <v/>
      </c>
      <c r="LH68" s="15">
        <f>IF(33&lt;=$G68, ROUND(KZ68*$Q68, 2), "")</f>
        <v/>
      </c>
      <c r="LI68" s="15">
        <f>IF(33&lt;=$G68, KZ68+LH68, "")</f>
        <v/>
      </c>
      <c r="LJ68" s="15">
        <f>IF(33&lt;=$G68, LD68+LH68, "")</f>
        <v/>
      </c>
      <c r="LK68" s="15">
        <f>IF(33&lt;=$G68, ($G68-33)*$N68, "")</f>
        <v/>
      </c>
      <c r="LL68" s="15">
        <f>IF(34&lt;=$G68, LG68, "")</f>
        <v/>
      </c>
      <c r="LM68" s="15">
        <f>IF(34&lt;=$G68, ROUND(LL68*$Q68, 2), "")</f>
        <v/>
      </c>
      <c r="LN68" s="15">
        <f>IF(34&lt;=$G68, $N68, "")</f>
        <v/>
      </c>
      <c r="LO68" s="15">
        <f>IF(34&lt;=$G68, LN68-LM68, "")</f>
        <v/>
      </c>
      <c r="LP68" s="15">
        <f>IF(34&lt;=$G68, LL68-LO68, "")</f>
        <v/>
      </c>
      <c r="LQ68" s="15">
        <f>IF(34&lt;=$G68, ROUND(LI68*$Q68, 2), "")</f>
        <v/>
      </c>
      <c r="LR68" s="15">
        <f>IF(34&lt;=$G68, LI68+LQ68, "")</f>
        <v/>
      </c>
      <c r="LS68" s="15">
        <f>IF(34&lt;=$G68, LM68+LQ68, "")</f>
        <v/>
      </c>
      <c r="LT68" s="15">
        <f>IF(34&lt;=$G68, ($G68-34)*$N68, "")</f>
        <v/>
      </c>
      <c r="LU68" s="15">
        <f>IF(35&lt;=$G68, LP68, "")</f>
        <v/>
      </c>
      <c r="LV68" s="15">
        <f>IF(35&lt;=$G68, ROUND(LU68*$Q68, 2), "")</f>
        <v/>
      </c>
      <c r="LW68" s="15">
        <f>IF(35&lt;=$G68, $N68, "")</f>
        <v/>
      </c>
      <c r="LX68" s="15">
        <f>IF(35&lt;=$G68, LW68-LV68, "")</f>
        <v/>
      </c>
      <c r="LY68" s="15">
        <f>IF(35&lt;=$G68, LU68-LX68, "")</f>
        <v/>
      </c>
      <c r="LZ68" s="15">
        <f>IF(35&lt;=$G68, ROUND(LR68*$Q68, 2), "")</f>
        <v/>
      </c>
      <c r="MA68" s="15">
        <f>IF(35&lt;=$G68, LR68+LZ68, "")</f>
        <v/>
      </c>
      <c r="MB68" s="15">
        <f>IF(35&lt;=$G68, LV68+LZ68, "")</f>
        <v/>
      </c>
      <c r="MC68" s="15">
        <f>IF(35&lt;=$G68, ($G68-35)*$N68, "")</f>
        <v/>
      </c>
      <c r="MD68" s="15">
        <f>IF(36&lt;=$G68, LY68, "")</f>
        <v/>
      </c>
      <c r="ME68" s="15">
        <f>IF(36&lt;=$G68, ROUND(MD68*$Q68, 2), "")</f>
        <v/>
      </c>
      <c r="MF68" s="15">
        <f>IF(36&lt;=$G68, $N68, "")</f>
        <v/>
      </c>
      <c r="MG68" s="15">
        <f>IF(36&lt;=$G68, MF68-ME68, "")</f>
        <v/>
      </c>
      <c r="MH68" s="15">
        <f>IF(36&lt;=$G68, MD68-MG68, "")</f>
        <v/>
      </c>
      <c r="MI68" s="15">
        <f>IF(36&lt;=$G68, ROUND(MA68*$Q68, 2), "")</f>
        <v/>
      </c>
      <c r="MJ68" s="15">
        <f>IF(36&lt;=$G68, MA68+MI68, "")</f>
        <v/>
      </c>
      <c r="MK68" s="15">
        <f>IF(36&lt;=$G68, ME68+MI68, "")</f>
        <v/>
      </c>
      <c r="ML68" s="15">
        <f>IF(36&lt;=$G68, ($G68-36)*$N68, "")</f>
        <v/>
      </c>
      <c r="MM68" s="15">
        <f>IF(37&lt;=$G68, MH68, "")</f>
        <v/>
      </c>
      <c r="MN68" s="15">
        <f>IF(37&lt;=$G68, ROUND(MM68*$Q68, 2), "")</f>
        <v/>
      </c>
      <c r="MO68" s="15">
        <f>IF(37&lt;=$G68, $N68, "")</f>
        <v/>
      </c>
      <c r="MP68" s="15">
        <f>IF(37&lt;=$G68, MO68-MN68, "")</f>
        <v/>
      </c>
      <c r="MQ68" s="15">
        <f>IF(37&lt;=$G68, MM68-MP68, "")</f>
        <v/>
      </c>
      <c r="MR68" s="15">
        <f>IF(37&lt;=$G68, ROUND(MJ68*$Q68, 2), "")</f>
        <v/>
      </c>
      <c r="MS68" s="15">
        <f>IF(37&lt;=$G68, MJ68+MR68, "")</f>
        <v/>
      </c>
      <c r="MT68" s="15">
        <f>IF(37&lt;=$G68, MN68+MR68, "")</f>
        <v/>
      </c>
      <c r="MU68" s="15">
        <f>IF(37&lt;=$G68, ($G68-37)*$N68, "")</f>
        <v/>
      </c>
      <c r="MV68" s="15">
        <f>IF(38&lt;=$G68, MQ68, "")</f>
        <v/>
      </c>
      <c r="MW68" s="15">
        <f>IF(38&lt;=$G68, ROUND(MV68*$Q68, 2), "")</f>
        <v/>
      </c>
      <c r="MX68" s="15">
        <f>IF(38&lt;=$G68, $N68, "")</f>
        <v/>
      </c>
      <c r="MY68" s="15">
        <f>IF(38&lt;=$G68, MX68-MW68, "")</f>
        <v/>
      </c>
      <c r="MZ68" s="15">
        <f>IF(38&lt;=$G68, MV68-MY68, "")</f>
        <v/>
      </c>
      <c r="NA68" s="15">
        <f>IF(38&lt;=$G68, ROUND(MS68*$Q68, 2), "")</f>
        <v/>
      </c>
      <c r="NB68" s="15">
        <f>IF(38&lt;=$G68, MS68+NA68, "")</f>
        <v/>
      </c>
      <c r="NC68" s="15">
        <f>IF(38&lt;=$G68, MW68+NA68, "")</f>
        <v/>
      </c>
      <c r="ND68" s="15">
        <f>IF(38&lt;=$G68, ($G68-38)*$N68, "")</f>
        <v/>
      </c>
      <c r="NE68" s="15">
        <f>IF(39&lt;=$G68, MZ68, "")</f>
        <v/>
      </c>
      <c r="NF68" s="15">
        <f>IF(39&lt;=$G68, ROUND(NE68*$Q68, 2), "")</f>
        <v/>
      </c>
      <c r="NG68" s="15">
        <f>IF(39&lt;=$G68, $N68, "")</f>
        <v/>
      </c>
      <c r="NH68" s="15">
        <f>IF(39&lt;=$G68, NG68-NF68, "")</f>
        <v/>
      </c>
      <c r="NI68" s="15">
        <f>IF(39&lt;=$G68, NE68-NH68, "")</f>
        <v/>
      </c>
      <c r="NJ68" s="15">
        <f>IF(39&lt;=$G68, ROUND(NB68*$Q68, 2), "")</f>
        <v/>
      </c>
      <c r="NK68" s="15">
        <f>IF(39&lt;=$G68, NB68+NJ68, "")</f>
        <v/>
      </c>
      <c r="NL68" s="15">
        <f>IF(39&lt;=$G68, NF68+NJ68, "")</f>
        <v/>
      </c>
      <c r="NM68" s="15">
        <f>IF(39&lt;=$G68, ($G68-39)*$N68, "")</f>
        <v/>
      </c>
      <c r="NN68" s="15">
        <f>IF(40&lt;=$G68, NI68, "")</f>
        <v/>
      </c>
      <c r="NO68" s="15">
        <f>IF(40&lt;=$G68, ROUND(NN68*$Q68, 2), "")</f>
        <v/>
      </c>
      <c r="NP68" s="15">
        <f>IF(40&lt;=$G68, $N68, "")</f>
        <v/>
      </c>
      <c r="NQ68" s="15">
        <f>IF(40&lt;=$G68, NP68-NO68, "")</f>
        <v/>
      </c>
      <c r="NR68" s="15">
        <f>IF(40&lt;=$G68, NN68-NQ68, "")</f>
        <v/>
      </c>
      <c r="NS68" s="15">
        <f>IF(40&lt;=$G68, ROUND(NK68*$Q68, 2), "")</f>
        <v/>
      </c>
      <c r="NT68" s="15">
        <f>IF(40&lt;=$G68, NK68+NS68, "")</f>
        <v/>
      </c>
      <c r="NU68" s="15">
        <f>IF(40&lt;=$G68, NO68+NS68, "")</f>
        <v/>
      </c>
      <c r="NV68" s="15">
        <f>IF(40&lt;=$G68, ($G68-40)*$N68, "")</f>
        <v/>
      </c>
      <c r="NW68" s="15">
        <f>IF(41&lt;=$G68, NR68, "")</f>
        <v/>
      </c>
      <c r="NX68" s="15">
        <f>IF(41&lt;=$G68, ROUND(NW68*$Q68, 2), "")</f>
        <v/>
      </c>
      <c r="NY68" s="15">
        <f>IF(41&lt;=$G68, $N68, "")</f>
        <v/>
      </c>
      <c r="NZ68" s="15">
        <f>IF(41&lt;=$G68, NY68-NX68, "")</f>
        <v/>
      </c>
      <c r="OA68" s="15">
        <f>IF(41&lt;=$G68, NW68-NZ68, "")</f>
        <v/>
      </c>
      <c r="OB68" s="15">
        <f>IF(41&lt;=$G68, ROUND(NT68*$Q68, 2), "")</f>
        <v/>
      </c>
      <c r="OC68" s="15">
        <f>IF(41&lt;=$G68, NT68+OB68, "")</f>
        <v/>
      </c>
      <c r="OD68" s="15">
        <f>IF(41&lt;=$G68, NX68+OB68, "")</f>
        <v/>
      </c>
      <c r="OE68" s="15">
        <f>IF(41&lt;=$G68, ($G68-41)*$N68, "")</f>
        <v/>
      </c>
      <c r="OF68" s="15">
        <f>IF(42&lt;=$G68, OA68, "")</f>
        <v/>
      </c>
      <c r="OG68" s="15">
        <f>IF(42&lt;=$G68, ROUND(OF68*$Q68, 2), "")</f>
        <v/>
      </c>
      <c r="OH68" s="15">
        <f>IF(42&lt;=$G68, $N68, "")</f>
        <v/>
      </c>
      <c r="OI68" s="15">
        <f>IF(42&lt;=$G68, OH68-OG68, "")</f>
        <v/>
      </c>
      <c r="OJ68" s="15">
        <f>IF(42&lt;=$G68, OF68-OI68, "")</f>
        <v/>
      </c>
      <c r="OK68" s="15">
        <f>IF(42&lt;=$G68, ROUND(OC68*$Q68, 2), "")</f>
        <v/>
      </c>
      <c r="OL68" s="15">
        <f>IF(42&lt;=$G68, OC68+OK68, "")</f>
        <v/>
      </c>
      <c r="OM68" s="15">
        <f>IF(42&lt;=$G68, OG68+OK68, "")</f>
        <v/>
      </c>
      <c r="ON68" s="15">
        <f>IF(42&lt;=$G68, ($G68-42)*$N68, "")</f>
        <v/>
      </c>
      <c r="OO68" s="15">
        <f>IF(43&lt;=$G68, OJ68, "")</f>
        <v/>
      </c>
      <c r="OP68" s="15">
        <f>IF(43&lt;=$G68, ROUND(OO68*$Q68, 2), "")</f>
        <v/>
      </c>
      <c r="OQ68" s="15">
        <f>IF(43&lt;=$G68, $N68, "")</f>
        <v/>
      </c>
      <c r="OR68" s="15">
        <f>IF(43&lt;=$G68, OQ68-OP68, "")</f>
        <v/>
      </c>
      <c r="OS68" s="15">
        <f>IF(43&lt;=$G68, OO68-OR68, "")</f>
        <v/>
      </c>
      <c r="OT68" s="15">
        <f>IF(43&lt;=$G68, ROUND(OL68*$Q68, 2), "")</f>
        <v/>
      </c>
      <c r="OU68" s="15">
        <f>IF(43&lt;=$G68, OL68+OT68, "")</f>
        <v/>
      </c>
      <c r="OV68" s="15">
        <f>IF(43&lt;=$G68, OP68+OT68, "")</f>
        <v/>
      </c>
      <c r="OW68" s="15">
        <f>IF(43&lt;=$G68, ($G68-43)*$N68, "")</f>
        <v/>
      </c>
      <c r="OX68" s="15">
        <f>IF(44&lt;=$G68, OS68, "")</f>
        <v/>
      </c>
      <c r="OY68" s="15">
        <f>IF(44&lt;=$G68, ROUND(OX68*$Q68, 2), "")</f>
        <v/>
      </c>
      <c r="OZ68" s="15">
        <f>IF(44&lt;=$G68, $N68, "")</f>
        <v/>
      </c>
      <c r="PA68" s="15">
        <f>IF(44&lt;=$G68, OZ68-OY68, "")</f>
        <v/>
      </c>
      <c r="PB68" s="15">
        <f>IF(44&lt;=$G68, OX68-PA68, "")</f>
        <v/>
      </c>
      <c r="PC68" s="15">
        <f>IF(44&lt;=$G68, ROUND(OU68*$Q68, 2), "")</f>
        <v/>
      </c>
      <c r="PD68" s="15">
        <f>IF(44&lt;=$G68, OU68+PC68, "")</f>
        <v/>
      </c>
      <c r="PE68" s="15">
        <f>IF(44&lt;=$G68, OY68+PC68, "")</f>
        <v/>
      </c>
      <c r="PF68" s="15">
        <f>IF(44&lt;=$G68, ($G68-44)*$N68, "")</f>
        <v/>
      </c>
      <c r="PG68" s="15">
        <f>IF(45&lt;=$G68, PB68, "")</f>
        <v/>
      </c>
      <c r="PH68" s="15">
        <f>IF(45&lt;=$G68, ROUND(PG68*$Q68, 2), "")</f>
        <v/>
      </c>
      <c r="PI68" s="15">
        <f>IF(45&lt;=$G68, $N68, "")</f>
        <v/>
      </c>
      <c r="PJ68" s="15">
        <f>IF(45&lt;=$G68, PI68-PH68, "")</f>
        <v/>
      </c>
      <c r="PK68" s="15">
        <f>IF(45&lt;=$G68, PG68-PJ68, "")</f>
        <v/>
      </c>
      <c r="PL68" s="15">
        <f>IF(45&lt;=$G68, ROUND(PD68*$Q68, 2), "")</f>
        <v/>
      </c>
      <c r="PM68" s="15">
        <f>IF(45&lt;=$G68, PD68+PL68, "")</f>
        <v/>
      </c>
      <c r="PN68" s="15">
        <f>IF(45&lt;=$G68, PH68+PL68, "")</f>
        <v/>
      </c>
      <c r="PO68" s="15">
        <f>IF(45&lt;=$G68, ($G68-45)*$N68, "")</f>
        <v/>
      </c>
      <c r="PP68" s="15">
        <f>IF(46&lt;=$G68, PK68, "")</f>
        <v/>
      </c>
      <c r="PQ68" s="15">
        <f>IF(46&lt;=$G68, ROUND(PP68*$Q68, 2), "")</f>
        <v/>
      </c>
      <c r="PR68" s="15">
        <f>IF(46&lt;=$G68, $N68, "")</f>
        <v/>
      </c>
      <c r="PS68" s="15">
        <f>IF(46&lt;=$G68, PR68-PQ68, "")</f>
        <v/>
      </c>
      <c r="PT68" s="15">
        <f>IF(46&lt;=$G68, PP68-PS68, "")</f>
        <v/>
      </c>
      <c r="PU68" s="15">
        <f>IF(46&lt;=$G68, ROUND(PM68*$Q68, 2), "")</f>
        <v/>
      </c>
      <c r="PV68" s="15">
        <f>IF(46&lt;=$G68, PM68+PU68, "")</f>
        <v/>
      </c>
      <c r="PW68" s="15">
        <f>IF(46&lt;=$G68, PQ68+PU68, "")</f>
        <v/>
      </c>
      <c r="PX68" s="15">
        <f>IF(46&lt;=$G68, ($G68-46)*$N68, "")</f>
        <v/>
      </c>
      <c r="PY68" s="15">
        <f>IF(47&lt;=$G68, PT68, "")</f>
        <v/>
      </c>
      <c r="PZ68" s="15">
        <f>IF(47&lt;=$G68, ROUND(PY68*$Q68, 2), "")</f>
        <v/>
      </c>
      <c r="QA68" s="15">
        <f>IF(47&lt;=$G68, $N68, "")</f>
        <v/>
      </c>
      <c r="QB68" s="15">
        <f>IF(47&lt;=$G68, QA68-PZ68, "")</f>
        <v/>
      </c>
      <c r="QC68" s="15">
        <f>IF(47&lt;=$G68, PY68-QB68, "")</f>
        <v/>
      </c>
      <c r="QD68" s="15">
        <f>IF(47&lt;=$G68, ROUND(PV68*$Q68, 2), "")</f>
        <v/>
      </c>
      <c r="QE68" s="15">
        <f>IF(47&lt;=$G68, PV68+QD68, "")</f>
        <v/>
      </c>
      <c r="QF68" s="15">
        <f>IF(47&lt;=$G68, PZ68+QD68, "")</f>
        <v/>
      </c>
      <c r="QG68" s="15">
        <f>IF(47&lt;=$G68, ($G68-47)*$N68, "")</f>
        <v/>
      </c>
      <c r="QH68" s="15">
        <f>IF(48&lt;=$G68, QC68, "")</f>
        <v/>
      </c>
      <c r="QI68" s="15">
        <f>IF(48&lt;=$G68, ROUND(QH68*$Q68, 2), "")</f>
        <v/>
      </c>
      <c r="QJ68" s="15">
        <f>IF(48&lt;=$G68, $N68, "")</f>
        <v/>
      </c>
      <c r="QK68" s="15">
        <f>IF(48&lt;=$G68, QJ68-QI68, "")</f>
        <v/>
      </c>
      <c r="QL68" s="15">
        <f>IF(48&lt;=$G68, QH68-QK68, "")</f>
        <v/>
      </c>
      <c r="QM68" s="15">
        <f>IF(48&lt;=$G68, ROUND(QE68*$Q68, 2), "")</f>
        <v/>
      </c>
      <c r="QN68" s="15">
        <f>IF(48&lt;=$G68, QE68+QM68, "")</f>
        <v/>
      </c>
      <c r="QO68" s="15">
        <f>IF(48&lt;=$G68, QI68+QM68, "")</f>
        <v/>
      </c>
      <c r="QP68" s="15">
        <f>IF(48&lt;=$G68, ($G68-48)*$N68, "")</f>
        <v/>
      </c>
    </row>
    <row r="69">
      <c r="A69" s="6" t="inlineStr">
        <is>
          <t>0610-0003</t>
        </is>
      </c>
      <c r="B69" s="7" t="inlineStr">
        <is>
          <t>Minelaza</t>
        </is>
      </c>
      <c r="C69" s="7" t="inlineStr">
        <is>
          <t>Song Plus</t>
        </is>
      </c>
      <c r="D69" s="6" t="inlineStr">
        <is>
          <t>ACTIVO</t>
        </is>
      </c>
      <c r="E69" s="6" t="inlineStr">
        <is>
          <t>2026-04-15</t>
        </is>
      </c>
      <c r="F69" s="6" t="inlineStr">
        <is>
          <t>2029-04-15</t>
        </is>
      </c>
      <c r="G69" s="8" t="n">
        <v>36</v>
      </c>
      <c r="H69" s="9" t="n">
        <v>671379.3100000001</v>
      </c>
      <c r="I69" s="10" t="n">
        <v>0.1</v>
      </c>
      <c r="J69" s="9">
        <f>ROUND(H69*I69, 2)</f>
        <v/>
      </c>
      <c r="K69" s="9">
        <f>ROUND(H69-J69, 2)</f>
        <v/>
      </c>
      <c r="L69" s="10" t="n">
        <v>0.02</v>
      </c>
      <c r="M69" s="9">
        <f>ROUND(H69*L69, 2)</f>
        <v/>
      </c>
      <c r="N69" s="9" t="n">
        <v>24055.01</v>
      </c>
      <c r="O69" s="10" t="n">
        <v>0.2</v>
      </c>
      <c r="P69" s="9">
        <f>ROUND(H69*O69, 2)</f>
        <v/>
      </c>
      <c r="Q69" s="11" t="n">
        <v>0.0266784</v>
      </c>
      <c r="R69" s="11">
        <f>RATE(G69, -N69, K69, -P69)</f>
        <v/>
      </c>
      <c r="S69" s="11">
        <f>ROUND(Q69*12, 8)</f>
        <v/>
      </c>
      <c r="T69" s="11">
        <f>ROUND(((1+Q69)^12)-1, 8)</f>
        <v/>
      </c>
      <c r="U69" s="9">
        <f>ROUND(PV(Q69, G69, 0, -P69), 2)</f>
        <v/>
      </c>
      <c r="V69" s="9">
        <f>SUMIF($AA$4:$QP$4, "Interes_Leasing", AA69:QP69)</f>
        <v/>
      </c>
      <c r="W69" s="9">
        <f>SUMIF($AA$4:$QP$4, "Interes_Residual", AA69:QP69)</f>
        <v/>
      </c>
      <c r="X69" s="9">
        <f>ROUND(V69+W69, 2)</f>
        <v/>
      </c>
      <c r="Y69" s="9">
        <f>ROUND((N69*G69+P69+M69)-K69, 2)</f>
        <v/>
      </c>
      <c r="Z69" s="10">
        <f>ROUND(Y69/K69, 4)</f>
        <v/>
      </c>
      <c r="AA69" s="9">
        <f>IF(1&lt;=$G69, $K69, "")</f>
        <v/>
      </c>
      <c r="AB69" s="9">
        <f>IF(1&lt;=$G69, ROUND(AA69*$Q69, 2), "")</f>
        <v/>
      </c>
      <c r="AC69" s="9">
        <f>IF(1&lt;=$G69, $N69, "")</f>
        <v/>
      </c>
      <c r="AD69" s="9">
        <f>IF(1&lt;=$G69, AC69-AB69, "")</f>
        <v/>
      </c>
      <c r="AE69" s="9">
        <f>IF(1&lt;=$G69, AA69-AD69, "")</f>
        <v/>
      </c>
      <c r="AF69" s="9">
        <f>IF(1&lt;=$G69, ROUND($U69*$Q69, 2), "")</f>
        <v/>
      </c>
      <c r="AG69" s="9">
        <f>IF(1&lt;=$G69, $U69+AF69, "")</f>
        <v/>
      </c>
      <c r="AH69" s="9">
        <f>IF(1&lt;=$G69, AB69+AF69, "")</f>
        <v/>
      </c>
      <c r="AI69" s="9">
        <f>IF(1&lt;=$G69, ($G69-1)*$N69, "")</f>
        <v/>
      </c>
      <c r="AJ69" s="9">
        <f>IF(2&lt;=$G69, AE69, "")</f>
        <v/>
      </c>
      <c r="AK69" s="9">
        <f>IF(2&lt;=$G69, ROUND(AJ69*$Q69, 2), "")</f>
        <v/>
      </c>
      <c r="AL69" s="9">
        <f>IF(2&lt;=$G69, $N69, "")</f>
        <v/>
      </c>
      <c r="AM69" s="9">
        <f>IF(2&lt;=$G69, AL69-AK69, "")</f>
        <v/>
      </c>
      <c r="AN69" s="9">
        <f>IF(2&lt;=$G69, AJ69-AM69, "")</f>
        <v/>
      </c>
      <c r="AO69" s="9">
        <f>IF(2&lt;=$G69, ROUND(AG69*$Q69, 2), "")</f>
        <v/>
      </c>
      <c r="AP69" s="9">
        <f>IF(2&lt;=$G69, AG69+AO69, "")</f>
        <v/>
      </c>
      <c r="AQ69" s="9">
        <f>IF(2&lt;=$G69, AK69+AO69, "")</f>
        <v/>
      </c>
      <c r="AR69" s="9">
        <f>IF(2&lt;=$G69, ($G69-2)*$N69, "")</f>
        <v/>
      </c>
      <c r="AS69" s="9">
        <f>IF(3&lt;=$G69, AN69, "")</f>
        <v/>
      </c>
      <c r="AT69" s="9">
        <f>IF(3&lt;=$G69, ROUND(AS69*$Q69, 2), "")</f>
        <v/>
      </c>
      <c r="AU69" s="9">
        <f>IF(3&lt;=$G69, $N69, "")</f>
        <v/>
      </c>
      <c r="AV69" s="9">
        <f>IF(3&lt;=$G69, AU69-AT69, "")</f>
        <v/>
      </c>
      <c r="AW69" s="9">
        <f>IF(3&lt;=$G69, AS69-AV69, "")</f>
        <v/>
      </c>
      <c r="AX69" s="9">
        <f>IF(3&lt;=$G69, ROUND(AP69*$Q69, 2), "")</f>
        <v/>
      </c>
      <c r="AY69" s="9">
        <f>IF(3&lt;=$G69, AP69+AX69, "")</f>
        <v/>
      </c>
      <c r="AZ69" s="9">
        <f>IF(3&lt;=$G69, AT69+AX69, "")</f>
        <v/>
      </c>
      <c r="BA69" s="9">
        <f>IF(3&lt;=$G69, ($G69-3)*$N69, "")</f>
        <v/>
      </c>
      <c r="BB69" s="9">
        <f>IF(4&lt;=$G69, AW69, "")</f>
        <v/>
      </c>
      <c r="BC69" s="9">
        <f>IF(4&lt;=$G69, ROUND(BB69*$Q69, 2), "")</f>
        <v/>
      </c>
      <c r="BD69" s="9">
        <f>IF(4&lt;=$G69, $N69, "")</f>
        <v/>
      </c>
      <c r="BE69" s="9">
        <f>IF(4&lt;=$G69, BD69-BC69, "")</f>
        <v/>
      </c>
      <c r="BF69" s="9">
        <f>IF(4&lt;=$G69, BB69-BE69, "")</f>
        <v/>
      </c>
      <c r="BG69" s="9">
        <f>IF(4&lt;=$G69, ROUND(AY69*$Q69, 2), "")</f>
        <v/>
      </c>
      <c r="BH69" s="9">
        <f>IF(4&lt;=$G69, AY69+BG69, "")</f>
        <v/>
      </c>
      <c r="BI69" s="9">
        <f>IF(4&lt;=$G69, BC69+BG69, "")</f>
        <v/>
      </c>
      <c r="BJ69" s="9">
        <f>IF(4&lt;=$G69, ($G69-4)*$N69, "")</f>
        <v/>
      </c>
      <c r="BK69" s="9">
        <f>IF(5&lt;=$G69, BF69, "")</f>
        <v/>
      </c>
      <c r="BL69" s="9">
        <f>IF(5&lt;=$G69, ROUND(BK69*$Q69, 2), "")</f>
        <v/>
      </c>
      <c r="BM69" s="9">
        <f>IF(5&lt;=$G69, $N69, "")</f>
        <v/>
      </c>
      <c r="BN69" s="9">
        <f>IF(5&lt;=$G69, BM69-BL69, "")</f>
        <v/>
      </c>
      <c r="BO69" s="9">
        <f>IF(5&lt;=$G69, BK69-BN69, "")</f>
        <v/>
      </c>
      <c r="BP69" s="9">
        <f>IF(5&lt;=$G69, ROUND(BH69*$Q69, 2), "")</f>
        <v/>
      </c>
      <c r="BQ69" s="9">
        <f>IF(5&lt;=$G69, BH69+BP69, "")</f>
        <v/>
      </c>
      <c r="BR69" s="9">
        <f>IF(5&lt;=$G69, BL69+BP69, "")</f>
        <v/>
      </c>
      <c r="BS69" s="9">
        <f>IF(5&lt;=$G69, ($G69-5)*$N69, "")</f>
        <v/>
      </c>
      <c r="BT69" s="9">
        <f>IF(6&lt;=$G69, BO69, "")</f>
        <v/>
      </c>
      <c r="BU69" s="9">
        <f>IF(6&lt;=$G69, ROUND(BT69*$Q69, 2), "")</f>
        <v/>
      </c>
      <c r="BV69" s="9">
        <f>IF(6&lt;=$G69, $N69, "")</f>
        <v/>
      </c>
      <c r="BW69" s="9">
        <f>IF(6&lt;=$G69, BV69-BU69, "")</f>
        <v/>
      </c>
      <c r="BX69" s="9">
        <f>IF(6&lt;=$G69, BT69-BW69, "")</f>
        <v/>
      </c>
      <c r="BY69" s="9">
        <f>IF(6&lt;=$G69, ROUND(BQ69*$Q69, 2), "")</f>
        <v/>
      </c>
      <c r="BZ69" s="9">
        <f>IF(6&lt;=$G69, BQ69+BY69, "")</f>
        <v/>
      </c>
      <c r="CA69" s="9">
        <f>IF(6&lt;=$G69, BU69+BY69, "")</f>
        <v/>
      </c>
      <c r="CB69" s="9">
        <f>IF(6&lt;=$G69, ($G69-6)*$N69, "")</f>
        <v/>
      </c>
      <c r="CC69" s="9">
        <f>IF(7&lt;=$G69, BX69, "")</f>
        <v/>
      </c>
      <c r="CD69" s="9">
        <f>IF(7&lt;=$G69, ROUND(CC69*$Q69, 2), "")</f>
        <v/>
      </c>
      <c r="CE69" s="9">
        <f>IF(7&lt;=$G69, $N69, "")</f>
        <v/>
      </c>
      <c r="CF69" s="9">
        <f>IF(7&lt;=$G69, CE69-CD69, "")</f>
        <v/>
      </c>
      <c r="CG69" s="9">
        <f>IF(7&lt;=$G69, CC69-CF69, "")</f>
        <v/>
      </c>
      <c r="CH69" s="9">
        <f>IF(7&lt;=$G69, ROUND(BZ69*$Q69, 2), "")</f>
        <v/>
      </c>
      <c r="CI69" s="9">
        <f>IF(7&lt;=$G69, BZ69+CH69, "")</f>
        <v/>
      </c>
      <c r="CJ69" s="9">
        <f>IF(7&lt;=$G69, CD69+CH69, "")</f>
        <v/>
      </c>
      <c r="CK69" s="9">
        <f>IF(7&lt;=$G69, ($G69-7)*$N69, "")</f>
        <v/>
      </c>
      <c r="CL69" s="9">
        <f>IF(8&lt;=$G69, CG69, "")</f>
        <v/>
      </c>
      <c r="CM69" s="9">
        <f>IF(8&lt;=$G69, ROUND(CL69*$Q69, 2), "")</f>
        <v/>
      </c>
      <c r="CN69" s="9">
        <f>IF(8&lt;=$G69, $N69, "")</f>
        <v/>
      </c>
      <c r="CO69" s="9">
        <f>IF(8&lt;=$G69, CN69-CM69, "")</f>
        <v/>
      </c>
      <c r="CP69" s="9">
        <f>IF(8&lt;=$G69, CL69-CO69, "")</f>
        <v/>
      </c>
      <c r="CQ69" s="9">
        <f>IF(8&lt;=$G69, ROUND(CI69*$Q69, 2), "")</f>
        <v/>
      </c>
      <c r="CR69" s="9">
        <f>IF(8&lt;=$G69, CI69+CQ69, "")</f>
        <v/>
      </c>
      <c r="CS69" s="9">
        <f>IF(8&lt;=$G69, CM69+CQ69, "")</f>
        <v/>
      </c>
      <c r="CT69" s="9">
        <f>IF(8&lt;=$G69, ($G69-8)*$N69, "")</f>
        <v/>
      </c>
      <c r="CU69" s="9">
        <f>IF(9&lt;=$G69, CP69, "")</f>
        <v/>
      </c>
      <c r="CV69" s="9">
        <f>IF(9&lt;=$G69, ROUND(CU69*$Q69, 2), "")</f>
        <v/>
      </c>
      <c r="CW69" s="9">
        <f>IF(9&lt;=$G69, $N69, "")</f>
        <v/>
      </c>
      <c r="CX69" s="9">
        <f>IF(9&lt;=$G69, CW69-CV69, "")</f>
        <v/>
      </c>
      <c r="CY69" s="9">
        <f>IF(9&lt;=$G69, CU69-CX69, "")</f>
        <v/>
      </c>
      <c r="CZ69" s="9">
        <f>IF(9&lt;=$G69, ROUND(CR69*$Q69, 2), "")</f>
        <v/>
      </c>
      <c r="DA69" s="9">
        <f>IF(9&lt;=$G69, CR69+CZ69, "")</f>
        <v/>
      </c>
      <c r="DB69" s="9">
        <f>IF(9&lt;=$G69, CV69+CZ69, "")</f>
        <v/>
      </c>
      <c r="DC69" s="9">
        <f>IF(9&lt;=$G69, ($G69-9)*$N69, "")</f>
        <v/>
      </c>
      <c r="DD69" s="9">
        <f>IF(10&lt;=$G69, CY69, "")</f>
        <v/>
      </c>
      <c r="DE69" s="9">
        <f>IF(10&lt;=$G69, ROUND(DD69*$Q69, 2), "")</f>
        <v/>
      </c>
      <c r="DF69" s="9">
        <f>IF(10&lt;=$G69, $N69, "")</f>
        <v/>
      </c>
      <c r="DG69" s="9">
        <f>IF(10&lt;=$G69, DF69-DE69, "")</f>
        <v/>
      </c>
      <c r="DH69" s="9">
        <f>IF(10&lt;=$G69, DD69-DG69, "")</f>
        <v/>
      </c>
      <c r="DI69" s="9">
        <f>IF(10&lt;=$G69, ROUND(DA69*$Q69, 2), "")</f>
        <v/>
      </c>
      <c r="DJ69" s="9">
        <f>IF(10&lt;=$G69, DA69+DI69, "")</f>
        <v/>
      </c>
      <c r="DK69" s="9">
        <f>IF(10&lt;=$G69, DE69+DI69, "")</f>
        <v/>
      </c>
      <c r="DL69" s="9">
        <f>IF(10&lt;=$G69, ($G69-10)*$N69, "")</f>
        <v/>
      </c>
      <c r="DM69" s="9">
        <f>IF(11&lt;=$G69, DH69, "")</f>
        <v/>
      </c>
      <c r="DN69" s="9">
        <f>IF(11&lt;=$G69, ROUND(DM69*$Q69, 2), "")</f>
        <v/>
      </c>
      <c r="DO69" s="9">
        <f>IF(11&lt;=$G69, $N69, "")</f>
        <v/>
      </c>
      <c r="DP69" s="9">
        <f>IF(11&lt;=$G69, DO69-DN69, "")</f>
        <v/>
      </c>
      <c r="DQ69" s="9">
        <f>IF(11&lt;=$G69, DM69-DP69, "")</f>
        <v/>
      </c>
      <c r="DR69" s="9">
        <f>IF(11&lt;=$G69, ROUND(DJ69*$Q69, 2), "")</f>
        <v/>
      </c>
      <c r="DS69" s="9">
        <f>IF(11&lt;=$G69, DJ69+DR69, "")</f>
        <v/>
      </c>
      <c r="DT69" s="9">
        <f>IF(11&lt;=$G69, DN69+DR69, "")</f>
        <v/>
      </c>
      <c r="DU69" s="9">
        <f>IF(11&lt;=$G69, ($G69-11)*$N69, "")</f>
        <v/>
      </c>
      <c r="DV69" s="9">
        <f>IF(12&lt;=$G69, DQ69, "")</f>
        <v/>
      </c>
      <c r="DW69" s="9">
        <f>IF(12&lt;=$G69, ROUND(DV69*$Q69, 2), "")</f>
        <v/>
      </c>
      <c r="DX69" s="9">
        <f>IF(12&lt;=$G69, $N69, "")</f>
        <v/>
      </c>
      <c r="DY69" s="9">
        <f>IF(12&lt;=$G69, DX69-DW69, "")</f>
        <v/>
      </c>
      <c r="DZ69" s="9">
        <f>IF(12&lt;=$G69, DV69-DY69, "")</f>
        <v/>
      </c>
      <c r="EA69" s="9">
        <f>IF(12&lt;=$G69, ROUND(DS69*$Q69, 2), "")</f>
        <v/>
      </c>
      <c r="EB69" s="9">
        <f>IF(12&lt;=$G69, DS69+EA69, "")</f>
        <v/>
      </c>
      <c r="EC69" s="9">
        <f>IF(12&lt;=$G69, DW69+EA69, "")</f>
        <v/>
      </c>
      <c r="ED69" s="9">
        <f>IF(12&lt;=$G69, ($G69-12)*$N69, "")</f>
        <v/>
      </c>
      <c r="EE69" s="9">
        <f>IF(13&lt;=$G69, DZ69, "")</f>
        <v/>
      </c>
      <c r="EF69" s="9">
        <f>IF(13&lt;=$G69, ROUND(EE69*$Q69, 2), "")</f>
        <v/>
      </c>
      <c r="EG69" s="9">
        <f>IF(13&lt;=$G69, $N69, "")</f>
        <v/>
      </c>
      <c r="EH69" s="9">
        <f>IF(13&lt;=$G69, EG69-EF69, "")</f>
        <v/>
      </c>
      <c r="EI69" s="9">
        <f>IF(13&lt;=$G69, EE69-EH69, "")</f>
        <v/>
      </c>
      <c r="EJ69" s="9">
        <f>IF(13&lt;=$G69, ROUND(EB69*$Q69, 2), "")</f>
        <v/>
      </c>
      <c r="EK69" s="9">
        <f>IF(13&lt;=$G69, EB69+EJ69, "")</f>
        <v/>
      </c>
      <c r="EL69" s="9">
        <f>IF(13&lt;=$G69, EF69+EJ69, "")</f>
        <v/>
      </c>
      <c r="EM69" s="9">
        <f>IF(13&lt;=$G69, ($G69-13)*$N69, "")</f>
        <v/>
      </c>
      <c r="EN69" s="9">
        <f>IF(14&lt;=$G69, EI69, "")</f>
        <v/>
      </c>
      <c r="EO69" s="9">
        <f>IF(14&lt;=$G69, ROUND(EN69*$Q69, 2), "")</f>
        <v/>
      </c>
      <c r="EP69" s="9">
        <f>IF(14&lt;=$G69, $N69, "")</f>
        <v/>
      </c>
      <c r="EQ69" s="9">
        <f>IF(14&lt;=$G69, EP69-EO69, "")</f>
        <v/>
      </c>
      <c r="ER69" s="9">
        <f>IF(14&lt;=$G69, EN69-EQ69, "")</f>
        <v/>
      </c>
      <c r="ES69" s="9">
        <f>IF(14&lt;=$G69, ROUND(EK69*$Q69, 2), "")</f>
        <v/>
      </c>
      <c r="ET69" s="9">
        <f>IF(14&lt;=$G69, EK69+ES69, "")</f>
        <v/>
      </c>
      <c r="EU69" s="9">
        <f>IF(14&lt;=$G69, EO69+ES69, "")</f>
        <v/>
      </c>
      <c r="EV69" s="9">
        <f>IF(14&lt;=$G69, ($G69-14)*$N69, "")</f>
        <v/>
      </c>
      <c r="EW69" s="9">
        <f>IF(15&lt;=$G69, ER69, "")</f>
        <v/>
      </c>
      <c r="EX69" s="9">
        <f>IF(15&lt;=$G69, ROUND(EW69*$Q69, 2), "")</f>
        <v/>
      </c>
      <c r="EY69" s="9">
        <f>IF(15&lt;=$G69, $N69, "")</f>
        <v/>
      </c>
      <c r="EZ69" s="9">
        <f>IF(15&lt;=$G69, EY69-EX69, "")</f>
        <v/>
      </c>
      <c r="FA69" s="9">
        <f>IF(15&lt;=$G69, EW69-EZ69, "")</f>
        <v/>
      </c>
      <c r="FB69" s="9">
        <f>IF(15&lt;=$G69, ROUND(ET69*$Q69, 2), "")</f>
        <v/>
      </c>
      <c r="FC69" s="9">
        <f>IF(15&lt;=$G69, ET69+FB69, "")</f>
        <v/>
      </c>
      <c r="FD69" s="9">
        <f>IF(15&lt;=$G69, EX69+FB69, "")</f>
        <v/>
      </c>
      <c r="FE69" s="9">
        <f>IF(15&lt;=$G69, ($G69-15)*$N69, "")</f>
        <v/>
      </c>
      <c r="FF69" s="9">
        <f>IF(16&lt;=$G69, FA69, "")</f>
        <v/>
      </c>
      <c r="FG69" s="9">
        <f>IF(16&lt;=$G69, ROUND(FF69*$Q69, 2), "")</f>
        <v/>
      </c>
      <c r="FH69" s="9">
        <f>IF(16&lt;=$G69, $N69, "")</f>
        <v/>
      </c>
      <c r="FI69" s="9">
        <f>IF(16&lt;=$G69, FH69-FG69, "")</f>
        <v/>
      </c>
      <c r="FJ69" s="9">
        <f>IF(16&lt;=$G69, FF69-FI69, "")</f>
        <v/>
      </c>
      <c r="FK69" s="9">
        <f>IF(16&lt;=$G69, ROUND(FC69*$Q69, 2), "")</f>
        <v/>
      </c>
      <c r="FL69" s="9">
        <f>IF(16&lt;=$G69, FC69+FK69, "")</f>
        <v/>
      </c>
      <c r="FM69" s="9">
        <f>IF(16&lt;=$G69, FG69+FK69, "")</f>
        <v/>
      </c>
      <c r="FN69" s="9">
        <f>IF(16&lt;=$G69, ($G69-16)*$N69, "")</f>
        <v/>
      </c>
      <c r="FO69" s="9">
        <f>IF(17&lt;=$G69, FJ69, "")</f>
        <v/>
      </c>
      <c r="FP69" s="9">
        <f>IF(17&lt;=$G69, ROUND(FO69*$Q69, 2), "")</f>
        <v/>
      </c>
      <c r="FQ69" s="9">
        <f>IF(17&lt;=$G69, $N69, "")</f>
        <v/>
      </c>
      <c r="FR69" s="9">
        <f>IF(17&lt;=$G69, FQ69-FP69, "")</f>
        <v/>
      </c>
      <c r="FS69" s="9">
        <f>IF(17&lt;=$G69, FO69-FR69, "")</f>
        <v/>
      </c>
      <c r="FT69" s="9">
        <f>IF(17&lt;=$G69, ROUND(FL69*$Q69, 2), "")</f>
        <v/>
      </c>
      <c r="FU69" s="9">
        <f>IF(17&lt;=$G69, FL69+FT69, "")</f>
        <v/>
      </c>
      <c r="FV69" s="9">
        <f>IF(17&lt;=$G69, FP69+FT69, "")</f>
        <v/>
      </c>
      <c r="FW69" s="9">
        <f>IF(17&lt;=$G69, ($G69-17)*$N69, "")</f>
        <v/>
      </c>
      <c r="FX69" s="9">
        <f>IF(18&lt;=$G69, FS69, "")</f>
        <v/>
      </c>
      <c r="FY69" s="9">
        <f>IF(18&lt;=$G69, ROUND(FX69*$Q69, 2), "")</f>
        <v/>
      </c>
      <c r="FZ69" s="9">
        <f>IF(18&lt;=$G69, $N69, "")</f>
        <v/>
      </c>
      <c r="GA69" s="9">
        <f>IF(18&lt;=$G69, FZ69-FY69, "")</f>
        <v/>
      </c>
      <c r="GB69" s="9">
        <f>IF(18&lt;=$G69, FX69-GA69, "")</f>
        <v/>
      </c>
      <c r="GC69" s="9">
        <f>IF(18&lt;=$G69, ROUND(FU69*$Q69, 2), "")</f>
        <v/>
      </c>
      <c r="GD69" s="9">
        <f>IF(18&lt;=$G69, FU69+GC69, "")</f>
        <v/>
      </c>
      <c r="GE69" s="9">
        <f>IF(18&lt;=$G69, FY69+GC69, "")</f>
        <v/>
      </c>
      <c r="GF69" s="9">
        <f>IF(18&lt;=$G69, ($G69-18)*$N69, "")</f>
        <v/>
      </c>
      <c r="GG69" s="9">
        <f>IF(19&lt;=$G69, GB69, "")</f>
        <v/>
      </c>
      <c r="GH69" s="9">
        <f>IF(19&lt;=$G69, ROUND(GG69*$Q69, 2), "")</f>
        <v/>
      </c>
      <c r="GI69" s="9">
        <f>IF(19&lt;=$G69, $N69, "")</f>
        <v/>
      </c>
      <c r="GJ69" s="9">
        <f>IF(19&lt;=$G69, GI69-GH69, "")</f>
        <v/>
      </c>
      <c r="GK69" s="9">
        <f>IF(19&lt;=$G69, GG69-GJ69, "")</f>
        <v/>
      </c>
      <c r="GL69" s="9">
        <f>IF(19&lt;=$G69, ROUND(GD69*$Q69, 2), "")</f>
        <v/>
      </c>
      <c r="GM69" s="9">
        <f>IF(19&lt;=$G69, GD69+GL69, "")</f>
        <v/>
      </c>
      <c r="GN69" s="9">
        <f>IF(19&lt;=$G69, GH69+GL69, "")</f>
        <v/>
      </c>
      <c r="GO69" s="9">
        <f>IF(19&lt;=$G69, ($G69-19)*$N69, "")</f>
        <v/>
      </c>
      <c r="GP69" s="9">
        <f>IF(20&lt;=$G69, GK69, "")</f>
        <v/>
      </c>
      <c r="GQ69" s="9">
        <f>IF(20&lt;=$G69, ROUND(GP69*$Q69, 2), "")</f>
        <v/>
      </c>
      <c r="GR69" s="9">
        <f>IF(20&lt;=$G69, $N69, "")</f>
        <v/>
      </c>
      <c r="GS69" s="9">
        <f>IF(20&lt;=$G69, GR69-GQ69, "")</f>
        <v/>
      </c>
      <c r="GT69" s="9">
        <f>IF(20&lt;=$G69, GP69-GS69, "")</f>
        <v/>
      </c>
      <c r="GU69" s="9">
        <f>IF(20&lt;=$G69, ROUND(GM69*$Q69, 2), "")</f>
        <v/>
      </c>
      <c r="GV69" s="9">
        <f>IF(20&lt;=$G69, GM69+GU69, "")</f>
        <v/>
      </c>
      <c r="GW69" s="9">
        <f>IF(20&lt;=$G69, GQ69+GU69, "")</f>
        <v/>
      </c>
      <c r="GX69" s="9">
        <f>IF(20&lt;=$G69, ($G69-20)*$N69, "")</f>
        <v/>
      </c>
      <c r="GY69" s="9">
        <f>IF(21&lt;=$G69, GT69, "")</f>
        <v/>
      </c>
      <c r="GZ69" s="9">
        <f>IF(21&lt;=$G69, ROUND(GY69*$Q69, 2), "")</f>
        <v/>
      </c>
      <c r="HA69" s="9">
        <f>IF(21&lt;=$G69, $N69, "")</f>
        <v/>
      </c>
      <c r="HB69" s="9">
        <f>IF(21&lt;=$G69, HA69-GZ69, "")</f>
        <v/>
      </c>
      <c r="HC69" s="9">
        <f>IF(21&lt;=$G69, GY69-HB69, "")</f>
        <v/>
      </c>
      <c r="HD69" s="9">
        <f>IF(21&lt;=$G69, ROUND(GV69*$Q69, 2), "")</f>
        <v/>
      </c>
      <c r="HE69" s="9">
        <f>IF(21&lt;=$G69, GV69+HD69, "")</f>
        <v/>
      </c>
      <c r="HF69" s="9">
        <f>IF(21&lt;=$G69, GZ69+HD69, "")</f>
        <v/>
      </c>
      <c r="HG69" s="9">
        <f>IF(21&lt;=$G69, ($G69-21)*$N69, "")</f>
        <v/>
      </c>
      <c r="HH69" s="9">
        <f>IF(22&lt;=$G69, HC69, "")</f>
        <v/>
      </c>
      <c r="HI69" s="9">
        <f>IF(22&lt;=$G69, ROUND(HH69*$Q69, 2), "")</f>
        <v/>
      </c>
      <c r="HJ69" s="9">
        <f>IF(22&lt;=$G69, $N69, "")</f>
        <v/>
      </c>
      <c r="HK69" s="9">
        <f>IF(22&lt;=$G69, HJ69-HI69, "")</f>
        <v/>
      </c>
      <c r="HL69" s="9">
        <f>IF(22&lt;=$G69, HH69-HK69, "")</f>
        <v/>
      </c>
      <c r="HM69" s="9">
        <f>IF(22&lt;=$G69, ROUND(HE69*$Q69, 2), "")</f>
        <v/>
      </c>
      <c r="HN69" s="9">
        <f>IF(22&lt;=$G69, HE69+HM69, "")</f>
        <v/>
      </c>
      <c r="HO69" s="9">
        <f>IF(22&lt;=$G69, HI69+HM69, "")</f>
        <v/>
      </c>
      <c r="HP69" s="9">
        <f>IF(22&lt;=$G69, ($G69-22)*$N69, "")</f>
        <v/>
      </c>
      <c r="HQ69" s="9">
        <f>IF(23&lt;=$G69, HL69, "")</f>
        <v/>
      </c>
      <c r="HR69" s="9">
        <f>IF(23&lt;=$G69, ROUND(HQ69*$Q69, 2), "")</f>
        <v/>
      </c>
      <c r="HS69" s="9">
        <f>IF(23&lt;=$G69, $N69, "")</f>
        <v/>
      </c>
      <c r="HT69" s="9">
        <f>IF(23&lt;=$G69, HS69-HR69, "")</f>
        <v/>
      </c>
      <c r="HU69" s="9">
        <f>IF(23&lt;=$G69, HQ69-HT69, "")</f>
        <v/>
      </c>
      <c r="HV69" s="9">
        <f>IF(23&lt;=$G69, ROUND(HN69*$Q69, 2), "")</f>
        <v/>
      </c>
      <c r="HW69" s="9">
        <f>IF(23&lt;=$G69, HN69+HV69, "")</f>
        <v/>
      </c>
      <c r="HX69" s="9">
        <f>IF(23&lt;=$G69, HR69+HV69, "")</f>
        <v/>
      </c>
      <c r="HY69" s="9">
        <f>IF(23&lt;=$G69, ($G69-23)*$N69, "")</f>
        <v/>
      </c>
      <c r="HZ69" s="9">
        <f>IF(24&lt;=$G69, HU69, "")</f>
        <v/>
      </c>
      <c r="IA69" s="9">
        <f>IF(24&lt;=$G69, ROUND(HZ69*$Q69, 2), "")</f>
        <v/>
      </c>
      <c r="IB69" s="9">
        <f>IF(24&lt;=$G69, $N69, "")</f>
        <v/>
      </c>
      <c r="IC69" s="9">
        <f>IF(24&lt;=$G69, IB69-IA69, "")</f>
        <v/>
      </c>
      <c r="ID69" s="9">
        <f>IF(24&lt;=$G69, HZ69-IC69, "")</f>
        <v/>
      </c>
      <c r="IE69" s="9">
        <f>IF(24&lt;=$G69, ROUND(HW69*$Q69, 2), "")</f>
        <v/>
      </c>
      <c r="IF69" s="9">
        <f>IF(24&lt;=$G69, HW69+IE69, "")</f>
        <v/>
      </c>
      <c r="IG69" s="9">
        <f>IF(24&lt;=$G69, IA69+IE69, "")</f>
        <v/>
      </c>
      <c r="IH69" s="9">
        <f>IF(24&lt;=$G69, ($G69-24)*$N69, "")</f>
        <v/>
      </c>
      <c r="II69" s="9">
        <f>IF(25&lt;=$G69, ID69, "")</f>
        <v/>
      </c>
      <c r="IJ69" s="9">
        <f>IF(25&lt;=$G69, ROUND(II69*$Q69, 2), "")</f>
        <v/>
      </c>
      <c r="IK69" s="9">
        <f>IF(25&lt;=$G69, $N69, "")</f>
        <v/>
      </c>
      <c r="IL69" s="9">
        <f>IF(25&lt;=$G69, IK69-IJ69, "")</f>
        <v/>
      </c>
      <c r="IM69" s="9">
        <f>IF(25&lt;=$G69, II69-IL69, "")</f>
        <v/>
      </c>
      <c r="IN69" s="9">
        <f>IF(25&lt;=$G69, ROUND(IF69*$Q69, 2), "")</f>
        <v/>
      </c>
      <c r="IO69" s="9">
        <f>IF(25&lt;=$G69, IF69+IN69, "")</f>
        <v/>
      </c>
      <c r="IP69" s="9">
        <f>IF(25&lt;=$G69, IJ69+IN69, "")</f>
        <v/>
      </c>
      <c r="IQ69" s="9">
        <f>IF(25&lt;=$G69, ($G69-25)*$N69, "")</f>
        <v/>
      </c>
      <c r="IR69" s="9">
        <f>IF(26&lt;=$G69, IM69, "")</f>
        <v/>
      </c>
      <c r="IS69" s="9">
        <f>IF(26&lt;=$G69, ROUND(IR69*$Q69, 2), "")</f>
        <v/>
      </c>
      <c r="IT69" s="9">
        <f>IF(26&lt;=$G69, $N69, "")</f>
        <v/>
      </c>
      <c r="IU69" s="9">
        <f>IF(26&lt;=$G69, IT69-IS69, "")</f>
        <v/>
      </c>
      <c r="IV69" s="9">
        <f>IF(26&lt;=$G69, IR69-IU69, "")</f>
        <v/>
      </c>
      <c r="IW69" s="9">
        <f>IF(26&lt;=$G69, ROUND(IO69*$Q69, 2), "")</f>
        <v/>
      </c>
      <c r="IX69" s="9">
        <f>IF(26&lt;=$G69, IO69+IW69, "")</f>
        <v/>
      </c>
      <c r="IY69" s="9">
        <f>IF(26&lt;=$G69, IS69+IW69, "")</f>
        <v/>
      </c>
      <c r="IZ69" s="9">
        <f>IF(26&lt;=$G69, ($G69-26)*$N69, "")</f>
        <v/>
      </c>
      <c r="JA69" s="9">
        <f>IF(27&lt;=$G69, IV69, "")</f>
        <v/>
      </c>
      <c r="JB69" s="9">
        <f>IF(27&lt;=$G69, ROUND(JA69*$Q69, 2), "")</f>
        <v/>
      </c>
      <c r="JC69" s="9">
        <f>IF(27&lt;=$G69, $N69, "")</f>
        <v/>
      </c>
      <c r="JD69" s="9">
        <f>IF(27&lt;=$G69, JC69-JB69, "")</f>
        <v/>
      </c>
      <c r="JE69" s="9">
        <f>IF(27&lt;=$G69, JA69-JD69, "")</f>
        <v/>
      </c>
      <c r="JF69" s="9">
        <f>IF(27&lt;=$G69, ROUND(IX69*$Q69, 2), "")</f>
        <v/>
      </c>
      <c r="JG69" s="9">
        <f>IF(27&lt;=$G69, IX69+JF69, "")</f>
        <v/>
      </c>
      <c r="JH69" s="9">
        <f>IF(27&lt;=$G69, JB69+JF69, "")</f>
        <v/>
      </c>
      <c r="JI69" s="9">
        <f>IF(27&lt;=$G69, ($G69-27)*$N69, "")</f>
        <v/>
      </c>
      <c r="JJ69" s="9">
        <f>IF(28&lt;=$G69, JE69, "")</f>
        <v/>
      </c>
      <c r="JK69" s="9">
        <f>IF(28&lt;=$G69, ROUND(JJ69*$Q69, 2), "")</f>
        <v/>
      </c>
      <c r="JL69" s="9">
        <f>IF(28&lt;=$G69, $N69, "")</f>
        <v/>
      </c>
      <c r="JM69" s="9">
        <f>IF(28&lt;=$G69, JL69-JK69, "")</f>
        <v/>
      </c>
      <c r="JN69" s="9">
        <f>IF(28&lt;=$G69, JJ69-JM69, "")</f>
        <v/>
      </c>
      <c r="JO69" s="9">
        <f>IF(28&lt;=$G69, ROUND(JG69*$Q69, 2), "")</f>
        <v/>
      </c>
      <c r="JP69" s="9">
        <f>IF(28&lt;=$G69, JG69+JO69, "")</f>
        <v/>
      </c>
      <c r="JQ69" s="9">
        <f>IF(28&lt;=$G69, JK69+JO69, "")</f>
        <v/>
      </c>
      <c r="JR69" s="9">
        <f>IF(28&lt;=$G69, ($G69-28)*$N69, "")</f>
        <v/>
      </c>
      <c r="JS69" s="9">
        <f>IF(29&lt;=$G69, JN69, "")</f>
        <v/>
      </c>
      <c r="JT69" s="9">
        <f>IF(29&lt;=$G69, ROUND(JS69*$Q69, 2), "")</f>
        <v/>
      </c>
      <c r="JU69" s="9">
        <f>IF(29&lt;=$G69, $N69, "")</f>
        <v/>
      </c>
      <c r="JV69" s="9">
        <f>IF(29&lt;=$G69, JU69-JT69, "")</f>
        <v/>
      </c>
      <c r="JW69" s="9">
        <f>IF(29&lt;=$G69, JS69-JV69, "")</f>
        <v/>
      </c>
      <c r="JX69" s="9">
        <f>IF(29&lt;=$G69, ROUND(JP69*$Q69, 2), "")</f>
        <v/>
      </c>
      <c r="JY69" s="9">
        <f>IF(29&lt;=$G69, JP69+JX69, "")</f>
        <v/>
      </c>
      <c r="JZ69" s="9">
        <f>IF(29&lt;=$G69, JT69+JX69, "")</f>
        <v/>
      </c>
      <c r="KA69" s="9">
        <f>IF(29&lt;=$G69, ($G69-29)*$N69, "")</f>
        <v/>
      </c>
      <c r="KB69" s="9">
        <f>IF(30&lt;=$G69, JW69, "")</f>
        <v/>
      </c>
      <c r="KC69" s="9">
        <f>IF(30&lt;=$G69, ROUND(KB69*$Q69, 2), "")</f>
        <v/>
      </c>
      <c r="KD69" s="9">
        <f>IF(30&lt;=$G69, $N69, "")</f>
        <v/>
      </c>
      <c r="KE69" s="9">
        <f>IF(30&lt;=$G69, KD69-KC69, "")</f>
        <v/>
      </c>
      <c r="KF69" s="9">
        <f>IF(30&lt;=$G69, KB69-KE69, "")</f>
        <v/>
      </c>
      <c r="KG69" s="9">
        <f>IF(30&lt;=$G69, ROUND(JY69*$Q69, 2), "")</f>
        <v/>
      </c>
      <c r="KH69" s="9">
        <f>IF(30&lt;=$G69, JY69+KG69, "")</f>
        <v/>
      </c>
      <c r="KI69" s="9">
        <f>IF(30&lt;=$G69, KC69+KG69, "")</f>
        <v/>
      </c>
      <c r="KJ69" s="9">
        <f>IF(30&lt;=$G69, ($G69-30)*$N69, "")</f>
        <v/>
      </c>
      <c r="KK69" s="9">
        <f>IF(31&lt;=$G69, KF69, "")</f>
        <v/>
      </c>
      <c r="KL69" s="9">
        <f>IF(31&lt;=$G69, ROUND(KK69*$Q69, 2), "")</f>
        <v/>
      </c>
      <c r="KM69" s="9">
        <f>IF(31&lt;=$G69, $N69, "")</f>
        <v/>
      </c>
      <c r="KN69" s="9">
        <f>IF(31&lt;=$G69, KM69-KL69, "")</f>
        <v/>
      </c>
      <c r="KO69" s="9">
        <f>IF(31&lt;=$G69, KK69-KN69, "")</f>
        <v/>
      </c>
      <c r="KP69" s="9">
        <f>IF(31&lt;=$G69, ROUND(KH69*$Q69, 2), "")</f>
        <v/>
      </c>
      <c r="KQ69" s="9">
        <f>IF(31&lt;=$G69, KH69+KP69, "")</f>
        <v/>
      </c>
      <c r="KR69" s="9">
        <f>IF(31&lt;=$G69, KL69+KP69, "")</f>
        <v/>
      </c>
      <c r="KS69" s="9">
        <f>IF(31&lt;=$G69, ($G69-31)*$N69, "")</f>
        <v/>
      </c>
      <c r="KT69" s="9">
        <f>IF(32&lt;=$G69, KO69, "")</f>
        <v/>
      </c>
      <c r="KU69" s="9">
        <f>IF(32&lt;=$G69, ROUND(KT69*$Q69, 2), "")</f>
        <v/>
      </c>
      <c r="KV69" s="9">
        <f>IF(32&lt;=$G69, $N69, "")</f>
        <v/>
      </c>
      <c r="KW69" s="9">
        <f>IF(32&lt;=$G69, KV69-KU69, "")</f>
        <v/>
      </c>
      <c r="KX69" s="9">
        <f>IF(32&lt;=$G69, KT69-KW69, "")</f>
        <v/>
      </c>
      <c r="KY69" s="9">
        <f>IF(32&lt;=$G69, ROUND(KQ69*$Q69, 2), "")</f>
        <v/>
      </c>
      <c r="KZ69" s="9">
        <f>IF(32&lt;=$G69, KQ69+KY69, "")</f>
        <v/>
      </c>
      <c r="LA69" s="9">
        <f>IF(32&lt;=$G69, KU69+KY69, "")</f>
        <v/>
      </c>
      <c r="LB69" s="9">
        <f>IF(32&lt;=$G69, ($G69-32)*$N69, "")</f>
        <v/>
      </c>
      <c r="LC69" s="9">
        <f>IF(33&lt;=$G69, KX69, "")</f>
        <v/>
      </c>
      <c r="LD69" s="9">
        <f>IF(33&lt;=$G69, ROUND(LC69*$Q69, 2), "")</f>
        <v/>
      </c>
      <c r="LE69" s="9">
        <f>IF(33&lt;=$G69, $N69, "")</f>
        <v/>
      </c>
      <c r="LF69" s="9">
        <f>IF(33&lt;=$G69, LE69-LD69, "")</f>
        <v/>
      </c>
      <c r="LG69" s="9">
        <f>IF(33&lt;=$G69, LC69-LF69, "")</f>
        <v/>
      </c>
      <c r="LH69" s="9">
        <f>IF(33&lt;=$G69, ROUND(KZ69*$Q69, 2), "")</f>
        <v/>
      </c>
      <c r="LI69" s="9">
        <f>IF(33&lt;=$G69, KZ69+LH69, "")</f>
        <v/>
      </c>
      <c r="LJ69" s="9">
        <f>IF(33&lt;=$G69, LD69+LH69, "")</f>
        <v/>
      </c>
      <c r="LK69" s="9">
        <f>IF(33&lt;=$G69, ($G69-33)*$N69, "")</f>
        <v/>
      </c>
      <c r="LL69" s="9">
        <f>IF(34&lt;=$G69, LG69, "")</f>
        <v/>
      </c>
      <c r="LM69" s="9">
        <f>IF(34&lt;=$G69, ROUND(LL69*$Q69, 2), "")</f>
        <v/>
      </c>
      <c r="LN69" s="9">
        <f>IF(34&lt;=$G69, $N69, "")</f>
        <v/>
      </c>
      <c r="LO69" s="9">
        <f>IF(34&lt;=$G69, LN69-LM69, "")</f>
        <v/>
      </c>
      <c r="LP69" s="9">
        <f>IF(34&lt;=$G69, LL69-LO69, "")</f>
        <v/>
      </c>
      <c r="LQ69" s="9">
        <f>IF(34&lt;=$G69, ROUND(LI69*$Q69, 2), "")</f>
        <v/>
      </c>
      <c r="LR69" s="9">
        <f>IF(34&lt;=$G69, LI69+LQ69, "")</f>
        <v/>
      </c>
      <c r="LS69" s="9">
        <f>IF(34&lt;=$G69, LM69+LQ69, "")</f>
        <v/>
      </c>
      <c r="LT69" s="9">
        <f>IF(34&lt;=$G69, ($G69-34)*$N69, "")</f>
        <v/>
      </c>
      <c r="LU69" s="9">
        <f>IF(35&lt;=$G69, LP69, "")</f>
        <v/>
      </c>
      <c r="LV69" s="9">
        <f>IF(35&lt;=$G69, ROUND(LU69*$Q69, 2), "")</f>
        <v/>
      </c>
      <c r="LW69" s="9">
        <f>IF(35&lt;=$G69, $N69, "")</f>
        <v/>
      </c>
      <c r="LX69" s="9">
        <f>IF(35&lt;=$G69, LW69-LV69, "")</f>
        <v/>
      </c>
      <c r="LY69" s="9">
        <f>IF(35&lt;=$G69, LU69-LX69, "")</f>
        <v/>
      </c>
      <c r="LZ69" s="9">
        <f>IF(35&lt;=$G69, ROUND(LR69*$Q69, 2), "")</f>
        <v/>
      </c>
      <c r="MA69" s="9">
        <f>IF(35&lt;=$G69, LR69+LZ69, "")</f>
        <v/>
      </c>
      <c r="MB69" s="9">
        <f>IF(35&lt;=$G69, LV69+LZ69, "")</f>
        <v/>
      </c>
      <c r="MC69" s="9">
        <f>IF(35&lt;=$G69, ($G69-35)*$N69, "")</f>
        <v/>
      </c>
      <c r="MD69" s="9">
        <f>IF(36&lt;=$G69, LY69, "")</f>
        <v/>
      </c>
      <c r="ME69" s="9">
        <f>IF(36&lt;=$G69, ROUND(MD69*$Q69, 2), "")</f>
        <v/>
      </c>
      <c r="MF69" s="9">
        <f>IF(36&lt;=$G69, $N69, "")</f>
        <v/>
      </c>
      <c r="MG69" s="9">
        <f>IF(36&lt;=$G69, MF69-ME69, "")</f>
        <v/>
      </c>
      <c r="MH69" s="9">
        <f>IF(36&lt;=$G69, MD69-MG69, "")</f>
        <v/>
      </c>
      <c r="MI69" s="9">
        <f>IF(36&lt;=$G69, ROUND(MA69*$Q69, 2), "")</f>
        <v/>
      </c>
      <c r="MJ69" s="9">
        <f>IF(36&lt;=$G69, MA69+MI69, "")</f>
        <v/>
      </c>
      <c r="MK69" s="9">
        <f>IF(36&lt;=$G69, ME69+MI69, "")</f>
        <v/>
      </c>
      <c r="ML69" s="9">
        <f>IF(36&lt;=$G69, ($G69-36)*$N69, "")</f>
        <v/>
      </c>
      <c r="MM69" s="9">
        <f>IF(37&lt;=$G69, MH69, "")</f>
        <v/>
      </c>
      <c r="MN69" s="9">
        <f>IF(37&lt;=$G69, ROUND(MM69*$Q69, 2), "")</f>
        <v/>
      </c>
      <c r="MO69" s="9">
        <f>IF(37&lt;=$G69, $N69, "")</f>
        <v/>
      </c>
      <c r="MP69" s="9">
        <f>IF(37&lt;=$G69, MO69-MN69, "")</f>
        <v/>
      </c>
      <c r="MQ69" s="9">
        <f>IF(37&lt;=$G69, MM69-MP69, "")</f>
        <v/>
      </c>
      <c r="MR69" s="9">
        <f>IF(37&lt;=$G69, ROUND(MJ69*$Q69, 2), "")</f>
        <v/>
      </c>
      <c r="MS69" s="9">
        <f>IF(37&lt;=$G69, MJ69+MR69, "")</f>
        <v/>
      </c>
      <c r="MT69" s="9">
        <f>IF(37&lt;=$G69, MN69+MR69, "")</f>
        <v/>
      </c>
      <c r="MU69" s="9">
        <f>IF(37&lt;=$G69, ($G69-37)*$N69, "")</f>
        <v/>
      </c>
      <c r="MV69" s="9">
        <f>IF(38&lt;=$G69, MQ69, "")</f>
        <v/>
      </c>
      <c r="MW69" s="9">
        <f>IF(38&lt;=$G69, ROUND(MV69*$Q69, 2), "")</f>
        <v/>
      </c>
      <c r="MX69" s="9">
        <f>IF(38&lt;=$G69, $N69, "")</f>
        <v/>
      </c>
      <c r="MY69" s="9">
        <f>IF(38&lt;=$G69, MX69-MW69, "")</f>
        <v/>
      </c>
      <c r="MZ69" s="9">
        <f>IF(38&lt;=$G69, MV69-MY69, "")</f>
        <v/>
      </c>
      <c r="NA69" s="9">
        <f>IF(38&lt;=$G69, ROUND(MS69*$Q69, 2), "")</f>
        <v/>
      </c>
      <c r="NB69" s="9">
        <f>IF(38&lt;=$G69, MS69+NA69, "")</f>
        <v/>
      </c>
      <c r="NC69" s="9">
        <f>IF(38&lt;=$G69, MW69+NA69, "")</f>
        <v/>
      </c>
      <c r="ND69" s="9">
        <f>IF(38&lt;=$G69, ($G69-38)*$N69, "")</f>
        <v/>
      </c>
      <c r="NE69" s="9">
        <f>IF(39&lt;=$G69, MZ69, "")</f>
        <v/>
      </c>
      <c r="NF69" s="9">
        <f>IF(39&lt;=$G69, ROUND(NE69*$Q69, 2), "")</f>
        <v/>
      </c>
      <c r="NG69" s="9">
        <f>IF(39&lt;=$G69, $N69, "")</f>
        <v/>
      </c>
      <c r="NH69" s="9">
        <f>IF(39&lt;=$G69, NG69-NF69, "")</f>
        <v/>
      </c>
      <c r="NI69" s="9">
        <f>IF(39&lt;=$G69, NE69-NH69, "")</f>
        <v/>
      </c>
      <c r="NJ69" s="9">
        <f>IF(39&lt;=$G69, ROUND(NB69*$Q69, 2), "")</f>
        <v/>
      </c>
      <c r="NK69" s="9">
        <f>IF(39&lt;=$G69, NB69+NJ69, "")</f>
        <v/>
      </c>
      <c r="NL69" s="9">
        <f>IF(39&lt;=$G69, NF69+NJ69, "")</f>
        <v/>
      </c>
      <c r="NM69" s="9">
        <f>IF(39&lt;=$G69, ($G69-39)*$N69, "")</f>
        <v/>
      </c>
      <c r="NN69" s="9">
        <f>IF(40&lt;=$G69, NI69, "")</f>
        <v/>
      </c>
      <c r="NO69" s="9">
        <f>IF(40&lt;=$G69, ROUND(NN69*$Q69, 2), "")</f>
        <v/>
      </c>
      <c r="NP69" s="9">
        <f>IF(40&lt;=$G69, $N69, "")</f>
        <v/>
      </c>
      <c r="NQ69" s="9">
        <f>IF(40&lt;=$G69, NP69-NO69, "")</f>
        <v/>
      </c>
      <c r="NR69" s="9">
        <f>IF(40&lt;=$G69, NN69-NQ69, "")</f>
        <v/>
      </c>
      <c r="NS69" s="9">
        <f>IF(40&lt;=$G69, ROUND(NK69*$Q69, 2), "")</f>
        <v/>
      </c>
      <c r="NT69" s="9">
        <f>IF(40&lt;=$G69, NK69+NS69, "")</f>
        <v/>
      </c>
      <c r="NU69" s="9">
        <f>IF(40&lt;=$G69, NO69+NS69, "")</f>
        <v/>
      </c>
      <c r="NV69" s="9">
        <f>IF(40&lt;=$G69, ($G69-40)*$N69, "")</f>
        <v/>
      </c>
      <c r="NW69" s="9">
        <f>IF(41&lt;=$G69, NR69, "")</f>
        <v/>
      </c>
      <c r="NX69" s="9">
        <f>IF(41&lt;=$G69, ROUND(NW69*$Q69, 2), "")</f>
        <v/>
      </c>
      <c r="NY69" s="9">
        <f>IF(41&lt;=$G69, $N69, "")</f>
        <v/>
      </c>
      <c r="NZ69" s="9">
        <f>IF(41&lt;=$G69, NY69-NX69, "")</f>
        <v/>
      </c>
      <c r="OA69" s="9">
        <f>IF(41&lt;=$G69, NW69-NZ69, "")</f>
        <v/>
      </c>
      <c r="OB69" s="9">
        <f>IF(41&lt;=$G69, ROUND(NT69*$Q69, 2), "")</f>
        <v/>
      </c>
      <c r="OC69" s="9">
        <f>IF(41&lt;=$G69, NT69+OB69, "")</f>
        <v/>
      </c>
      <c r="OD69" s="9">
        <f>IF(41&lt;=$G69, NX69+OB69, "")</f>
        <v/>
      </c>
      <c r="OE69" s="9">
        <f>IF(41&lt;=$G69, ($G69-41)*$N69, "")</f>
        <v/>
      </c>
      <c r="OF69" s="9">
        <f>IF(42&lt;=$G69, OA69, "")</f>
        <v/>
      </c>
      <c r="OG69" s="9">
        <f>IF(42&lt;=$G69, ROUND(OF69*$Q69, 2), "")</f>
        <v/>
      </c>
      <c r="OH69" s="9">
        <f>IF(42&lt;=$G69, $N69, "")</f>
        <v/>
      </c>
      <c r="OI69" s="9">
        <f>IF(42&lt;=$G69, OH69-OG69, "")</f>
        <v/>
      </c>
      <c r="OJ69" s="9">
        <f>IF(42&lt;=$G69, OF69-OI69, "")</f>
        <v/>
      </c>
      <c r="OK69" s="9">
        <f>IF(42&lt;=$G69, ROUND(OC69*$Q69, 2), "")</f>
        <v/>
      </c>
      <c r="OL69" s="9">
        <f>IF(42&lt;=$G69, OC69+OK69, "")</f>
        <v/>
      </c>
      <c r="OM69" s="9">
        <f>IF(42&lt;=$G69, OG69+OK69, "")</f>
        <v/>
      </c>
      <c r="ON69" s="9">
        <f>IF(42&lt;=$G69, ($G69-42)*$N69, "")</f>
        <v/>
      </c>
      <c r="OO69" s="9">
        <f>IF(43&lt;=$G69, OJ69, "")</f>
        <v/>
      </c>
      <c r="OP69" s="9">
        <f>IF(43&lt;=$G69, ROUND(OO69*$Q69, 2), "")</f>
        <v/>
      </c>
      <c r="OQ69" s="9">
        <f>IF(43&lt;=$G69, $N69, "")</f>
        <v/>
      </c>
      <c r="OR69" s="9">
        <f>IF(43&lt;=$G69, OQ69-OP69, "")</f>
        <v/>
      </c>
      <c r="OS69" s="9">
        <f>IF(43&lt;=$G69, OO69-OR69, "")</f>
        <v/>
      </c>
      <c r="OT69" s="9">
        <f>IF(43&lt;=$G69, ROUND(OL69*$Q69, 2), "")</f>
        <v/>
      </c>
      <c r="OU69" s="9">
        <f>IF(43&lt;=$G69, OL69+OT69, "")</f>
        <v/>
      </c>
      <c r="OV69" s="9">
        <f>IF(43&lt;=$G69, OP69+OT69, "")</f>
        <v/>
      </c>
      <c r="OW69" s="9">
        <f>IF(43&lt;=$G69, ($G69-43)*$N69, "")</f>
        <v/>
      </c>
      <c r="OX69" s="9">
        <f>IF(44&lt;=$G69, OS69, "")</f>
        <v/>
      </c>
      <c r="OY69" s="9">
        <f>IF(44&lt;=$G69, ROUND(OX69*$Q69, 2), "")</f>
        <v/>
      </c>
      <c r="OZ69" s="9">
        <f>IF(44&lt;=$G69, $N69, "")</f>
        <v/>
      </c>
      <c r="PA69" s="9">
        <f>IF(44&lt;=$G69, OZ69-OY69, "")</f>
        <v/>
      </c>
      <c r="PB69" s="9">
        <f>IF(44&lt;=$G69, OX69-PA69, "")</f>
        <v/>
      </c>
      <c r="PC69" s="9">
        <f>IF(44&lt;=$G69, ROUND(OU69*$Q69, 2), "")</f>
        <v/>
      </c>
      <c r="PD69" s="9">
        <f>IF(44&lt;=$G69, OU69+PC69, "")</f>
        <v/>
      </c>
      <c r="PE69" s="9">
        <f>IF(44&lt;=$G69, OY69+PC69, "")</f>
        <v/>
      </c>
      <c r="PF69" s="9">
        <f>IF(44&lt;=$G69, ($G69-44)*$N69, "")</f>
        <v/>
      </c>
      <c r="PG69" s="9">
        <f>IF(45&lt;=$G69, PB69, "")</f>
        <v/>
      </c>
      <c r="PH69" s="9">
        <f>IF(45&lt;=$G69, ROUND(PG69*$Q69, 2), "")</f>
        <v/>
      </c>
      <c r="PI69" s="9">
        <f>IF(45&lt;=$G69, $N69, "")</f>
        <v/>
      </c>
      <c r="PJ69" s="9">
        <f>IF(45&lt;=$G69, PI69-PH69, "")</f>
        <v/>
      </c>
      <c r="PK69" s="9">
        <f>IF(45&lt;=$G69, PG69-PJ69, "")</f>
        <v/>
      </c>
      <c r="PL69" s="9">
        <f>IF(45&lt;=$G69, ROUND(PD69*$Q69, 2), "")</f>
        <v/>
      </c>
      <c r="PM69" s="9">
        <f>IF(45&lt;=$G69, PD69+PL69, "")</f>
        <v/>
      </c>
      <c r="PN69" s="9">
        <f>IF(45&lt;=$G69, PH69+PL69, "")</f>
        <v/>
      </c>
      <c r="PO69" s="9">
        <f>IF(45&lt;=$G69, ($G69-45)*$N69, "")</f>
        <v/>
      </c>
      <c r="PP69" s="9">
        <f>IF(46&lt;=$G69, PK69, "")</f>
        <v/>
      </c>
      <c r="PQ69" s="9">
        <f>IF(46&lt;=$G69, ROUND(PP69*$Q69, 2), "")</f>
        <v/>
      </c>
      <c r="PR69" s="9">
        <f>IF(46&lt;=$G69, $N69, "")</f>
        <v/>
      </c>
      <c r="PS69" s="9">
        <f>IF(46&lt;=$G69, PR69-PQ69, "")</f>
        <v/>
      </c>
      <c r="PT69" s="9">
        <f>IF(46&lt;=$G69, PP69-PS69, "")</f>
        <v/>
      </c>
      <c r="PU69" s="9">
        <f>IF(46&lt;=$G69, ROUND(PM69*$Q69, 2), "")</f>
        <v/>
      </c>
      <c r="PV69" s="9">
        <f>IF(46&lt;=$G69, PM69+PU69, "")</f>
        <v/>
      </c>
      <c r="PW69" s="9">
        <f>IF(46&lt;=$G69, PQ69+PU69, "")</f>
        <v/>
      </c>
      <c r="PX69" s="9">
        <f>IF(46&lt;=$G69, ($G69-46)*$N69, "")</f>
        <v/>
      </c>
      <c r="PY69" s="9">
        <f>IF(47&lt;=$G69, PT69, "")</f>
        <v/>
      </c>
      <c r="PZ69" s="9">
        <f>IF(47&lt;=$G69, ROUND(PY69*$Q69, 2), "")</f>
        <v/>
      </c>
      <c r="QA69" s="9">
        <f>IF(47&lt;=$G69, $N69, "")</f>
        <v/>
      </c>
      <c r="QB69" s="9">
        <f>IF(47&lt;=$G69, QA69-PZ69, "")</f>
        <v/>
      </c>
      <c r="QC69" s="9">
        <f>IF(47&lt;=$G69, PY69-QB69, "")</f>
        <v/>
      </c>
      <c r="QD69" s="9">
        <f>IF(47&lt;=$G69, ROUND(PV69*$Q69, 2), "")</f>
        <v/>
      </c>
      <c r="QE69" s="9">
        <f>IF(47&lt;=$G69, PV69+QD69, "")</f>
        <v/>
      </c>
      <c r="QF69" s="9">
        <f>IF(47&lt;=$G69, PZ69+QD69, "")</f>
        <v/>
      </c>
      <c r="QG69" s="9">
        <f>IF(47&lt;=$G69, ($G69-47)*$N69, "")</f>
        <v/>
      </c>
      <c r="QH69" s="9">
        <f>IF(48&lt;=$G69, QC69, "")</f>
        <v/>
      </c>
      <c r="QI69" s="9">
        <f>IF(48&lt;=$G69, ROUND(QH69*$Q69, 2), "")</f>
        <v/>
      </c>
      <c r="QJ69" s="9">
        <f>IF(48&lt;=$G69, $N69, "")</f>
        <v/>
      </c>
      <c r="QK69" s="9">
        <f>IF(48&lt;=$G69, QJ69-QI69, "")</f>
        <v/>
      </c>
      <c r="QL69" s="9">
        <f>IF(48&lt;=$G69, QH69-QK69, "")</f>
        <v/>
      </c>
      <c r="QM69" s="9">
        <f>IF(48&lt;=$G69, ROUND(QE69*$Q69, 2), "")</f>
        <v/>
      </c>
      <c r="QN69" s="9">
        <f>IF(48&lt;=$G69, QE69+QM69, "")</f>
        <v/>
      </c>
      <c r="QO69" s="9">
        <f>IF(48&lt;=$G69, QI69+QM69, "")</f>
        <v/>
      </c>
      <c r="QP69" s="9">
        <f>IF(48&lt;=$G69, ($G69-48)*$N69, "")</f>
        <v/>
      </c>
    </row>
    <row r="70">
      <c r="A70" s="12" t="inlineStr">
        <is>
          <t>0612-0002</t>
        </is>
      </c>
      <c r="B70" s="13" t="inlineStr">
        <is>
          <t>Distribuidora Lopez Moctezuma Sa de Cv</t>
        </is>
      </c>
      <c r="C70" s="13" t="inlineStr">
        <is>
          <t>Ram 700 Tradesman</t>
        </is>
      </c>
      <c r="D70" s="12" t="inlineStr">
        <is>
          <t>ACTIVO</t>
        </is>
      </c>
      <c r="E70" s="12" t="inlineStr">
        <is>
          <t>2025-09-30</t>
        </is>
      </c>
      <c r="F70" s="12" t="inlineStr">
        <is>
          <t>2028-09-30</t>
        </is>
      </c>
      <c r="G70" s="14" t="n">
        <v>36</v>
      </c>
      <c r="H70" s="15" t="n">
        <v>293017.24</v>
      </c>
      <c r="I70" s="16" t="n">
        <v>0.1</v>
      </c>
      <c r="J70" s="15">
        <f>ROUND(H70*I70, 2)</f>
        <v/>
      </c>
      <c r="K70" s="15">
        <f>ROUND(H70-J70, 2)</f>
        <v/>
      </c>
      <c r="L70" s="16" t="n">
        <v>0.02</v>
      </c>
      <c r="M70" s="15">
        <f>ROUND(H70*L70, 2)</f>
        <v/>
      </c>
      <c r="N70" s="15" t="n">
        <v>10498.59</v>
      </c>
      <c r="O70" s="16" t="n">
        <v>0.2</v>
      </c>
      <c r="P70" s="15">
        <f>ROUND(H70*O70, 2)</f>
        <v/>
      </c>
      <c r="Q70" s="17" t="n">
        <v>0.02667842</v>
      </c>
      <c r="R70" s="17">
        <f>RATE(G70, -N70, K70, -P70)</f>
        <v/>
      </c>
      <c r="S70" s="17">
        <f>ROUND(Q70*12, 8)</f>
        <v/>
      </c>
      <c r="T70" s="17">
        <f>ROUND(((1+Q70)^12)-1, 8)</f>
        <v/>
      </c>
      <c r="U70" s="15">
        <f>ROUND(PV(Q70, G70, 0, -P70), 2)</f>
        <v/>
      </c>
      <c r="V70" s="15">
        <f>SUMIF($AA$4:$QP$4, "Interes_Leasing", AA70:QP70)</f>
        <v/>
      </c>
      <c r="W70" s="15">
        <f>SUMIF($AA$4:$QP$4, "Interes_Residual", AA70:QP70)</f>
        <v/>
      </c>
      <c r="X70" s="15">
        <f>ROUND(V70+W70, 2)</f>
        <v/>
      </c>
      <c r="Y70" s="15">
        <f>ROUND((N70*G70+P70+M70)-K70, 2)</f>
        <v/>
      </c>
      <c r="Z70" s="16">
        <f>ROUND(Y70/K70, 4)</f>
        <v/>
      </c>
      <c r="AA70" s="15">
        <f>IF(1&lt;=$G70, $K70, "")</f>
        <v/>
      </c>
      <c r="AB70" s="15">
        <f>IF(1&lt;=$G70, ROUND(AA70*$Q70, 2), "")</f>
        <v/>
      </c>
      <c r="AC70" s="15">
        <f>IF(1&lt;=$G70, $N70, "")</f>
        <v/>
      </c>
      <c r="AD70" s="15">
        <f>IF(1&lt;=$G70, AC70-AB70, "")</f>
        <v/>
      </c>
      <c r="AE70" s="15">
        <f>IF(1&lt;=$G70, AA70-AD70, "")</f>
        <v/>
      </c>
      <c r="AF70" s="15">
        <f>IF(1&lt;=$G70, ROUND($U70*$Q70, 2), "")</f>
        <v/>
      </c>
      <c r="AG70" s="15">
        <f>IF(1&lt;=$G70, $U70+AF70, "")</f>
        <v/>
      </c>
      <c r="AH70" s="15">
        <f>IF(1&lt;=$G70, AB70+AF70, "")</f>
        <v/>
      </c>
      <c r="AI70" s="15">
        <f>IF(1&lt;=$G70, ($G70-1)*$N70, "")</f>
        <v/>
      </c>
      <c r="AJ70" s="15">
        <f>IF(2&lt;=$G70, AE70, "")</f>
        <v/>
      </c>
      <c r="AK70" s="15">
        <f>IF(2&lt;=$G70, ROUND(AJ70*$Q70, 2), "")</f>
        <v/>
      </c>
      <c r="AL70" s="15">
        <f>IF(2&lt;=$G70, $N70, "")</f>
        <v/>
      </c>
      <c r="AM70" s="15">
        <f>IF(2&lt;=$G70, AL70-AK70, "")</f>
        <v/>
      </c>
      <c r="AN70" s="15">
        <f>IF(2&lt;=$G70, AJ70-AM70, "")</f>
        <v/>
      </c>
      <c r="AO70" s="15">
        <f>IF(2&lt;=$G70, ROUND(AG70*$Q70, 2), "")</f>
        <v/>
      </c>
      <c r="AP70" s="15">
        <f>IF(2&lt;=$G70, AG70+AO70, "")</f>
        <v/>
      </c>
      <c r="AQ70" s="15">
        <f>IF(2&lt;=$G70, AK70+AO70, "")</f>
        <v/>
      </c>
      <c r="AR70" s="15">
        <f>IF(2&lt;=$G70, ($G70-2)*$N70, "")</f>
        <v/>
      </c>
      <c r="AS70" s="15">
        <f>IF(3&lt;=$G70, AN70, "")</f>
        <v/>
      </c>
      <c r="AT70" s="15">
        <f>IF(3&lt;=$G70, ROUND(AS70*$Q70, 2), "")</f>
        <v/>
      </c>
      <c r="AU70" s="15">
        <f>IF(3&lt;=$G70, $N70, "")</f>
        <v/>
      </c>
      <c r="AV70" s="15">
        <f>IF(3&lt;=$G70, AU70-AT70, "")</f>
        <v/>
      </c>
      <c r="AW70" s="15">
        <f>IF(3&lt;=$G70, AS70-AV70, "")</f>
        <v/>
      </c>
      <c r="AX70" s="15">
        <f>IF(3&lt;=$G70, ROUND(AP70*$Q70, 2), "")</f>
        <v/>
      </c>
      <c r="AY70" s="15">
        <f>IF(3&lt;=$G70, AP70+AX70, "")</f>
        <v/>
      </c>
      <c r="AZ70" s="15">
        <f>IF(3&lt;=$G70, AT70+AX70, "")</f>
        <v/>
      </c>
      <c r="BA70" s="15">
        <f>IF(3&lt;=$G70, ($G70-3)*$N70, "")</f>
        <v/>
      </c>
      <c r="BB70" s="15">
        <f>IF(4&lt;=$G70, AW70, "")</f>
        <v/>
      </c>
      <c r="BC70" s="15">
        <f>IF(4&lt;=$G70, ROUND(BB70*$Q70, 2), "")</f>
        <v/>
      </c>
      <c r="BD70" s="15">
        <f>IF(4&lt;=$G70, $N70, "")</f>
        <v/>
      </c>
      <c r="BE70" s="15">
        <f>IF(4&lt;=$G70, BD70-BC70, "")</f>
        <v/>
      </c>
      <c r="BF70" s="15">
        <f>IF(4&lt;=$G70, BB70-BE70, "")</f>
        <v/>
      </c>
      <c r="BG70" s="15">
        <f>IF(4&lt;=$G70, ROUND(AY70*$Q70, 2), "")</f>
        <v/>
      </c>
      <c r="BH70" s="15">
        <f>IF(4&lt;=$G70, AY70+BG70, "")</f>
        <v/>
      </c>
      <c r="BI70" s="15">
        <f>IF(4&lt;=$G70, BC70+BG70, "")</f>
        <v/>
      </c>
      <c r="BJ70" s="15">
        <f>IF(4&lt;=$G70, ($G70-4)*$N70, "")</f>
        <v/>
      </c>
      <c r="BK70" s="15">
        <f>IF(5&lt;=$G70, BF70, "")</f>
        <v/>
      </c>
      <c r="BL70" s="15">
        <f>IF(5&lt;=$G70, ROUND(BK70*$Q70, 2), "")</f>
        <v/>
      </c>
      <c r="BM70" s="15">
        <f>IF(5&lt;=$G70, $N70, "")</f>
        <v/>
      </c>
      <c r="BN70" s="15">
        <f>IF(5&lt;=$G70, BM70-BL70, "")</f>
        <v/>
      </c>
      <c r="BO70" s="15">
        <f>IF(5&lt;=$G70, BK70-BN70, "")</f>
        <v/>
      </c>
      <c r="BP70" s="15">
        <f>IF(5&lt;=$G70, ROUND(BH70*$Q70, 2), "")</f>
        <v/>
      </c>
      <c r="BQ70" s="15">
        <f>IF(5&lt;=$G70, BH70+BP70, "")</f>
        <v/>
      </c>
      <c r="BR70" s="15">
        <f>IF(5&lt;=$G70, BL70+BP70, "")</f>
        <v/>
      </c>
      <c r="BS70" s="15">
        <f>IF(5&lt;=$G70, ($G70-5)*$N70, "")</f>
        <v/>
      </c>
      <c r="BT70" s="15">
        <f>IF(6&lt;=$G70, BO70, "")</f>
        <v/>
      </c>
      <c r="BU70" s="15">
        <f>IF(6&lt;=$G70, ROUND(BT70*$Q70, 2), "")</f>
        <v/>
      </c>
      <c r="BV70" s="15">
        <f>IF(6&lt;=$G70, $N70, "")</f>
        <v/>
      </c>
      <c r="BW70" s="15">
        <f>IF(6&lt;=$G70, BV70-BU70, "")</f>
        <v/>
      </c>
      <c r="BX70" s="15">
        <f>IF(6&lt;=$G70, BT70-BW70, "")</f>
        <v/>
      </c>
      <c r="BY70" s="15">
        <f>IF(6&lt;=$G70, ROUND(BQ70*$Q70, 2), "")</f>
        <v/>
      </c>
      <c r="BZ70" s="15">
        <f>IF(6&lt;=$G70, BQ70+BY70, "")</f>
        <v/>
      </c>
      <c r="CA70" s="15">
        <f>IF(6&lt;=$G70, BU70+BY70, "")</f>
        <v/>
      </c>
      <c r="CB70" s="15">
        <f>IF(6&lt;=$G70, ($G70-6)*$N70, "")</f>
        <v/>
      </c>
      <c r="CC70" s="15">
        <f>IF(7&lt;=$G70, BX70, "")</f>
        <v/>
      </c>
      <c r="CD70" s="15">
        <f>IF(7&lt;=$G70, ROUND(CC70*$Q70, 2), "")</f>
        <v/>
      </c>
      <c r="CE70" s="15">
        <f>IF(7&lt;=$G70, $N70, "")</f>
        <v/>
      </c>
      <c r="CF70" s="15">
        <f>IF(7&lt;=$G70, CE70-CD70, "")</f>
        <v/>
      </c>
      <c r="CG70" s="15">
        <f>IF(7&lt;=$G70, CC70-CF70, "")</f>
        <v/>
      </c>
      <c r="CH70" s="15">
        <f>IF(7&lt;=$G70, ROUND(BZ70*$Q70, 2), "")</f>
        <v/>
      </c>
      <c r="CI70" s="15">
        <f>IF(7&lt;=$G70, BZ70+CH70, "")</f>
        <v/>
      </c>
      <c r="CJ70" s="15">
        <f>IF(7&lt;=$G70, CD70+CH70, "")</f>
        <v/>
      </c>
      <c r="CK70" s="15">
        <f>IF(7&lt;=$G70, ($G70-7)*$N70, "")</f>
        <v/>
      </c>
      <c r="CL70" s="15">
        <f>IF(8&lt;=$G70, CG70, "")</f>
        <v/>
      </c>
      <c r="CM70" s="15">
        <f>IF(8&lt;=$G70, ROUND(CL70*$Q70, 2), "")</f>
        <v/>
      </c>
      <c r="CN70" s="15">
        <f>IF(8&lt;=$G70, $N70, "")</f>
        <v/>
      </c>
      <c r="CO70" s="15">
        <f>IF(8&lt;=$G70, CN70-CM70, "")</f>
        <v/>
      </c>
      <c r="CP70" s="15">
        <f>IF(8&lt;=$G70, CL70-CO70, "")</f>
        <v/>
      </c>
      <c r="CQ70" s="15">
        <f>IF(8&lt;=$G70, ROUND(CI70*$Q70, 2), "")</f>
        <v/>
      </c>
      <c r="CR70" s="15">
        <f>IF(8&lt;=$G70, CI70+CQ70, "")</f>
        <v/>
      </c>
      <c r="CS70" s="15">
        <f>IF(8&lt;=$G70, CM70+CQ70, "")</f>
        <v/>
      </c>
      <c r="CT70" s="15">
        <f>IF(8&lt;=$G70, ($G70-8)*$N70, "")</f>
        <v/>
      </c>
      <c r="CU70" s="15">
        <f>IF(9&lt;=$G70, CP70, "")</f>
        <v/>
      </c>
      <c r="CV70" s="15">
        <f>IF(9&lt;=$G70, ROUND(CU70*$Q70, 2), "")</f>
        <v/>
      </c>
      <c r="CW70" s="15">
        <f>IF(9&lt;=$G70, $N70, "")</f>
        <v/>
      </c>
      <c r="CX70" s="15">
        <f>IF(9&lt;=$G70, CW70-CV70, "")</f>
        <v/>
      </c>
      <c r="CY70" s="15">
        <f>IF(9&lt;=$G70, CU70-CX70, "")</f>
        <v/>
      </c>
      <c r="CZ70" s="15">
        <f>IF(9&lt;=$G70, ROUND(CR70*$Q70, 2), "")</f>
        <v/>
      </c>
      <c r="DA70" s="15">
        <f>IF(9&lt;=$G70, CR70+CZ70, "")</f>
        <v/>
      </c>
      <c r="DB70" s="15">
        <f>IF(9&lt;=$G70, CV70+CZ70, "")</f>
        <v/>
      </c>
      <c r="DC70" s="15">
        <f>IF(9&lt;=$G70, ($G70-9)*$N70, "")</f>
        <v/>
      </c>
      <c r="DD70" s="15">
        <f>IF(10&lt;=$G70, CY70, "")</f>
        <v/>
      </c>
      <c r="DE70" s="15">
        <f>IF(10&lt;=$G70, ROUND(DD70*$Q70, 2), "")</f>
        <v/>
      </c>
      <c r="DF70" s="15">
        <f>IF(10&lt;=$G70, $N70, "")</f>
        <v/>
      </c>
      <c r="DG70" s="15">
        <f>IF(10&lt;=$G70, DF70-DE70, "")</f>
        <v/>
      </c>
      <c r="DH70" s="15">
        <f>IF(10&lt;=$G70, DD70-DG70, "")</f>
        <v/>
      </c>
      <c r="DI70" s="15">
        <f>IF(10&lt;=$G70, ROUND(DA70*$Q70, 2), "")</f>
        <v/>
      </c>
      <c r="DJ70" s="15">
        <f>IF(10&lt;=$G70, DA70+DI70, "")</f>
        <v/>
      </c>
      <c r="DK70" s="15">
        <f>IF(10&lt;=$G70, DE70+DI70, "")</f>
        <v/>
      </c>
      <c r="DL70" s="15">
        <f>IF(10&lt;=$G70, ($G70-10)*$N70, "")</f>
        <v/>
      </c>
      <c r="DM70" s="15">
        <f>IF(11&lt;=$G70, DH70, "")</f>
        <v/>
      </c>
      <c r="DN70" s="15">
        <f>IF(11&lt;=$G70, ROUND(DM70*$Q70, 2), "")</f>
        <v/>
      </c>
      <c r="DO70" s="15">
        <f>IF(11&lt;=$G70, $N70, "")</f>
        <v/>
      </c>
      <c r="DP70" s="15">
        <f>IF(11&lt;=$G70, DO70-DN70, "")</f>
        <v/>
      </c>
      <c r="DQ70" s="15">
        <f>IF(11&lt;=$G70, DM70-DP70, "")</f>
        <v/>
      </c>
      <c r="DR70" s="15">
        <f>IF(11&lt;=$G70, ROUND(DJ70*$Q70, 2), "")</f>
        <v/>
      </c>
      <c r="DS70" s="15">
        <f>IF(11&lt;=$G70, DJ70+DR70, "")</f>
        <v/>
      </c>
      <c r="DT70" s="15">
        <f>IF(11&lt;=$G70, DN70+DR70, "")</f>
        <v/>
      </c>
      <c r="DU70" s="15">
        <f>IF(11&lt;=$G70, ($G70-11)*$N70, "")</f>
        <v/>
      </c>
      <c r="DV70" s="15">
        <f>IF(12&lt;=$G70, DQ70, "")</f>
        <v/>
      </c>
      <c r="DW70" s="15">
        <f>IF(12&lt;=$G70, ROUND(DV70*$Q70, 2), "")</f>
        <v/>
      </c>
      <c r="DX70" s="15">
        <f>IF(12&lt;=$G70, $N70, "")</f>
        <v/>
      </c>
      <c r="DY70" s="15">
        <f>IF(12&lt;=$G70, DX70-DW70, "")</f>
        <v/>
      </c>
      <c r="DZ70" s="15">
        <f>IF(12&lt;=$G70, DV70-DY70, "")</f>
        <v/>
      </c>
      <c r="EA70" s="15">
        <f>IF(12&lt;=$G70, ROUND(DS70*$Q70, 2), "")</f>
        <v/>
      </c>
      <c r="EB70" s="15">
        <f>IF(12&lt;=$G70, DS70+EA70, "")</f>
        <v/>
      </c>
      <c r="EC70" s="15">
        <f>IF(12&lt;=$G70, DW70+EA70, "")</f>
        <v/>
      </c>
      <c r="ED70" s="15">
        <f>IF(12&lt;=$G70, ($G70-12)*$N70, "")</f>
        <v/>
      </c>
      <c r="EE70" s="15">
        <f>IF(13&lt;=$G70, DZ70, "")</f>
        <v/>
      </c>
      <c r="EF70" s="15">
        <f>IF(13&lt;=$G70, ROUND(EE70*$Q70, 2), "")</f>
        <v/>
      </c>
      <c r="EG70" s="15">
        <f>IF(13&lt;=$G70, $N70, "")</f>
        <v/>
      </c>
      <c r="EH70" s="15">
        <f>IF(13&lt;=$G70, EG70-EF70, "")</f>
        <v/>
      </c>
      <c r="EI70" s="15">
        <f>IF(13&lt;=$G70, EE70-EH70, "")</f>
        <v/>
      </c>
      <c r="EJ70" s="15">
        <f>IF(13&lt;=$G70, ROUND(EB70*$Q70, 2), "")</f>
        <v/>
      </c>
      <c r="EK70" s="15">
        <f>IF(13&lt;=$G70, EB70+EJ70, "")</f>
        <v/>
      </c>
      <c r="EL70" s="15">
        <f>IF(13&lt;=$G70, EF70+EJ70, "")</f>
        <v/>
      </c>
      <c r="EM70" s="15">
        <f>IF(13&lt;=$G70, ($G70-13)*$N70, "")</f>
        <v/>
      </c>
      <c r="EN70" s="15">
        <f>IF(14&lt;=$G70, EI70, "")</f>
        <v/>
      </c>
      <c r="EO70" s="15">
        <f>IF(14&lt;=$G70, ROUND(EN70*$Q70, 2), "")</f>
        <v/>
      </c>
      <c r="EP70" s="15">
        <f>IF(14&lt;=$G70, $N70, "")</f>
        <v/>
      </c>
      <c r="EQ70" s="15">
        <f>IF(14&lt;=$G70, EP70-EO70, "")</f>
        <v/>
      </c>
      <c r="ER70" s="15">
        <f>IF(14&lt;=$G70, EN70-EQ70, "")</f>
        <v/>
      </c>
      <c r="ES70" s="15">
        <f>IF(14&lt;=$G70, ROUND(EK70*$Q70, 2), "")</f>
        <v/>
      </c>
      <c r="ET70" s="15">
        <f>IF(14&lt;=$G70, EK70+ES70, "")</f>
        <v/>
      </c>
      <c r="EU70" s="15">
        <f>IF(14&lt;=$G70, EO70+ES70, "")</f>
        <v/>
      </c>
      <c r="EV70" s="15">
        <f>IF(14&lt;=$G70, ($G70-14)*$N70, "")</f>
        <v/>
      </c>
      <c r="EW70" s="15">
        <f>IF(15&lt;=$G70, ER70, "")</f>
        <v/>
      </c>
      <c r="EX70" s="15">
        <f>IF(15&lt;=$G70, ROUND(EW70*$Q70, 2), "")</f>
        <v/>
      </c>
      <c r="EY70" s="15">
        <f>IF(15&lt;=$G70, $N70, "")</f>
        <v/>
      </c>
      <c r="EZ70" s="15">
        <f>IF(15&lt;=$G70, EY70-EX70, "")</f>
        <v/>
      </c>
      <c r="FA70" s="15">
        <f>IF(15&lt;=$G70, EW70-EZ70, "")</f>
        <v/>
      </c>
      <c r="FB70" s="15">
        <f>IF(15&lt;=$G70, ROUND(ET70*$Q70, 2), "")</f>
        <v/>
      </c>
      <c r="FC70" s="15">
        <f>IF(15&lt;=$G70, ET70+FB70, "")</f>
        <v/>
      </c>
      <c r="FD70" s="15">
        <f>IF(15&lt;=$G70, EX70+FB70, "")</f>
        <v/>
      </c>
      <c r="FE70" s="15">
        <f>IF(15&lt;=$G70, ($G70-15)*$N70, "")</f>
        <v/>
      </c>
      <c r="FF70" s="15">
        <f>IF(16&lt;=$G70, FA70, "")</f>
        <v/>
      </c>
      <c r="FG70" s="15">
        <f>IF(16&lt;=$G70, ROUND(FF70*$Q70, 2), "")</f>
        <v/>
      </c>
      <c r="FH70" s="15">
        <f>IF(16&lt;=$G70, $N70, "")</f>
        <v/>
      </c>
      <c r="FI70" s="15">
        <f>IF(16&lt;=$G70, FH70-FG70, "")</f>
        <v/>
      </c>
      <c r="FJ70" s="15">
        <f>IF(16&lt;=$G70, FF70-FI70, "")</f>
        <v/>
      </c>
      <c r="FK70" s="15">
        <f>IF(16&lt;=$G70, ROUND(FC70*$Q70, 2), "")</f>
        <v/>
      </c>
      <c r="FL70" s="15">
        <f>IF(16&lt;=$G70, FC70+FK70, "")</f>
        <v/>
      </c>
      <c r="FM70" s="15">
        <f>IF(16&lt;=$G70, FG70+FK70, "")</f>
        <v/>
      </c>
      <c r="FN70" s="15">
        <f>IF(16&lt;=$G70, ($G70-16)*$N70, "")</f>
        <v/>
      </c>
      <c r="FO70" s="15">
        <f>IF(17&lt;=$G70, FJ70, "")</f>
        <v/>
      </c>
      <c r="FP70" s="15">
        <f>IF(17&lt;=$G70, ROUND(FO70*$Q70, 2), "")</f>
        <v/>
      </c>
      <c r="FQ70" s="15">
        <f>IF(17&lt;=$G70, $N70, "")</f>
        <v/>
      </c>
      <c r="FR70" s="15">
        <f>IF(17&lt;=$G70, FQ70-FP70, "")</f>
        <v/>
      </c>
      <c r="FS70" s="15">
        <f>IF(17&lt;=$G70, FO70-FR70, "")</f>
        <v/>
      </c>
      <c r="FT70" s="15">
        <f>IF(17&lt;=$G70, ROUND(FL70*$Q70, 2), "")</f>
        <v/>
      </c>
      <c r="FU70" s="15">
        <f>IF(17&lt;=$G70, FL70+FT70, "")</f>
        <v/>
      </c>
      <c r="FV70" s="15">
        <f>IF(17&lt;=$G70, FP70+FT70, "")</f>
        <v/>
      </c>
      <c r="FW70" s="15">
        <f>IF(17&lt;=$G70, ($G70-17)*$N70, "")</f>
        <v/>
      </c>
      <c r="FX70" s="15">
        <f>IF(18&lt;=$G70, FS70, "")</f>
        <v/>
      </c>
      <c r="FY70" s="15">
        <f>IF(18&lt;=$G70, ROUND(FX70*$Q70, 2), "")</f>
        <v/>
      </c>
      <c r="FZ70" s="15">
        <f>IF(18&lt;=$G70, $N70, "")</f>
        <v/>
      </c>
      <c r="GA70" s="15">
        <f>IF(18&lt;=$G70, FZ70-FY70, "")</f>
        <v/>
      </c>
      <c r="GB70" s="15">
        <f>IF(18&lt;=$G70, FX70-GA70, "")</f>
        <v/>
      </c>
      <c r="GC70" s="15">
        <f>IF(18&lt;=$G70, ROUND(FU70*$Q70, 2), "")</f>
        <v/>
      </c>
      <c r="GD70" s="15">
        <f>IF(18&lt;=$G70, FU70+GC70, "")</f>
        <v/>
      </c>
      <c r="GE70" s="15">
        <f>IF(18&lt;=$G70, FY70+GC70, "")</f>
        <v/>
      </c>
      <c r="GF70" s="15">
        <f>IF(18&lt;=$G70, ($G70-18)*$N70, "")</f>
        <v/>
      </c>
      <c r="GG70" s="15">
        <f>IF(19&lt;=$G70, GB70, "")</f>
        <v/>
      </c>
      <c r="GH70" s="15">
        <f>IF(19&lt;=$G70, ROUND(GG70*$Q70, 2), "")</f>
        <v/>
      </c>
      <c r="GI70" s="15">
        <f>IF(19&lt;=$G70, $N70, "")</f>
        <v/>
      </c>
      <c r="GJ70" s="15">
        <f>IF(19&lt;=$G70, GI70-GH70, "")</f>
        <v/>
      </c>
      <c r="GK70" s="15">
        <f>IF(19&lt;=$G70, GG70-GJ70, "")</f>
        <v/>
      </c>
      <c r="GL70" s="15">
        <f>IF(19&lt;=$G70, ROUND(GD70*$Q70, 2), "")</f>
        <v/>
      </c>
      <c r="GM70" s="15">
        <f>IF(19&lt;=$G70, GD70+GL70, "")</f>
        <v/>
      </c>
      <c r="GN70" s="15">
        <f>IF(19&lt;=$G70, GH70+GL70, "")</f>
        <v/>
      </c>
      <c r="GO70" s="15">
        <f>IF(19&lt;=$G70, ($G70-19)*$N70, "")</f>
        <v/>
      </c>
      <c r="GP70" s="15">
        <f>IF(20&lt;=$G70, GK70, "")</f>
        <v/>
      </c>
      <c r="GQ70" s="15">
        <f>IF(20&lt;=$G70, ROUND(GP70*$Q70, 2), "")</f>
        <v/>
      </c>
      <c r="GR70" s="15">
        <f>IF(20&lt;=$G70, $N70, "")</f>
        <v/>
      </c>
      <c r="GS70" s="15">
        <f>IF(20&lt;=$G70, GR70-GQ70, "")</f>
        <v/>
      </c>
      <c r="GT70" s="15">
        <f>IF(20&lt;=$G70, GP70-GS70, "")</f>
        <v/>
      </c>
      <c r="GU70" s="15">
        <f>IF(20&lt;=$G70, ROUND(GM70*$Q70, 2), "")</f>
        <v/>
      </c>
      <c r="GV70" s="15">
        <f>IF(20&lt;=$G70, GM70+GU70, "")</f>
        <v/>
      </c>
      <c r="GW70" s="15">
        <f>IF(20&lt;=$G70, GQ70+GU70, "")</f>
        <v/>
      </c>
      <c r="GX70" s="15">
        <f>IF(20&lt;=$G70, ($G70-20)*$N70, "")</f>
        <v/>
      </c>
      <c r="GY70" s="15">
        <f>IF(21&lt;=$G70, GT70, "")</f>
        <v/>
      </c>
      <c r="GZ70" s="15">
        <f>IF(21&lt;=$G70, ROUND(GY70*$Q70, 2), "")</f>
        <v/>
      </c>
      <c r="HA70" s="15">
        <f>IF(21&lt;=$G70, $N70, "")</f>
        <v/>
      </c>
      <c r="HB70" s="15">
        <f>IF(21&lt;=$G70, HA70-GZ70, "")</f>
        <v/>
      </c>
      <c r="HC70" s="15">
        <f>IF(21&lt;=$G70, GY70-HB70, "")</f>
        <v/>
      </c>
      <c r="HD70" s="15">
        <f>IF(21&lt;=$G70, ROUND(GV70*$Q70, 2), "")</f>
        <v/>
      </c>
      <c r="HE70" s="15">
        <f>IF(21&lt;=$G70, GV70+HD70, "")</f>
        <v/>
      </c>
      <c r="HF70" s="15">
        <f>IF(21&lt;=$G70, GZ70+HD70, "")</f>
        <v/>
      </c>
      <c r="HG70" s="15">
        <f>IF(21&lt;=$G70, ($G70-21)*$N70, "")</f>
        <v/>
      </c>
      <c r="HH70" s="15">
        <f>IF(22&lt;=$G70, HC70, "")</f>
        <v/>
      </c>
      <c r="HI70" s="15">
        <f>IF(22&lt;=$G70, ROUND(HH70*$Q70, 2), "")</f>
        <v/>
      </c>
      <c r="HJ70" s="15">
        <f>IF(22&lt;=$G70, $N70, "")</f>
        <v/>
      </c>
      <c r="HK70" s="15">
        <f>IF(22&lt;=$G70, HJ70-HI70, "")</f>
        <v/>
      </c>
      <c r="HL70" s="15">
        <f>IF(22&lt;=$G70, HH70-HK70, "")</f>
        <v/>
      </c>
      <c r="HM70" s="15">
        <f>IF(22&lt;=$G70, ROUND(HE70*$Q70, 2), "")</f>
        <v/>
      </c>
      <c r="HN70" s="15">
        <f>IF(22&lt;=$G70, HE70+HM70, "")</f>
        <v/>
      </c>
      <c r="HO70" s="15">
        <f>IF(22&lt;=$G70, HI70+HM70, "")</f>
        <v/>
      </c>
      <c r="HP70" s="15">
        <f>IF(22&lt;=$G70, ($G70-22)*$N70, "")</f>
        <v/>
      </c>
      <c r="HQ70" s="15">
        <f>IF(23&lt;=$G70, HL70, "")</f>
        <v/>
      </c>
      <c r="HR70" s="15">
        <f>IF(23&lt;=$G70, ROUND(HQ70*$Q70, 2), "")</f>
        <v/>
      </c>
      <c r="HS70" s="15">
        <f>IF(23&lt;=$G70, $N70, "")</f>
        <v/>
      </c>
      <c r="HT70" s="15">
        <f>IF(23&lt;=$G70, HS70-HR70, "")</f>
        <v/>
      </c>
      <c r="HU70" s="15">
        <f>IF(23&lt;=$G70, HQ70-HT70, "")</f>
        <v/>
      </c>
      <c r="HV70" s="15">
        <f>IF(23&lt;=$G70, ROUND(HN70*$Q70, 2), "")</f>
        <v/>
      </c>
      <c r="HW70" s="15">
        <f>IF(23&lt;=$G70, HN70+HV70, "")</f>
        <v/>
      </c>
      <c r="HX70" s="15">
        <f>IF(23&lt;=$G70, HR70+HV70, "")</f>
        <v/>
      </c>
      <c r="HY70" s="15">
        <f>IF(23&lt;=$G70, ($G70-23)*$N70, "")</f>
        <v/>
      </c>
      <c r="HZ70" s="15">
        <f>IF(24&lt;=$G70, HU70, "")</f>
        <v/>
      </c>
      <c r="IA70" s="15">
        <f>IF(24&lt;=$G70, ROUND(HZ70*$Q70, 2), "")</f>
        <v/>
      </c>
      <c r="IB70" s="15">
        <f>IF(24&lt;=$G70, $N70, "")</f>
        <v/>
      </c>
      <c r="IC70" s="15">
        <f>IF(24&lt;=$G70, IB70-IA70, "")</f>
        <v/>
      </c>
      <c r="ID70" s="15">
        <f>IF(24&lt;=$G70, HZ70-IC70, "")</f>
        <v/>
      </c>
      <c r="IE70" s="15">
        <f>IF(24&lt;=$G70, ROUND(HW70*$Q70, 2), "")</f>
        <v/>
      </c>
      <c r="IF70" s="15">
        <f>IF(24&lt;=$G70, HW70+IE70, "")</f>
        <v/>
      </c>
      <c r="IG70" s="15">
        <f>IF(24&lt;=$G70, IA70+IE70, "")</f>
        <v/>
      </c>
      <c r="IH70" s="15">
        <f>IF(24&lt;=$G70, ($G70-24)*$N70, "")</f>
        <v/>
      </c>
      <c r="II70" s="15">
        <f>IF(25&lt;=$G70, ID70, "")</f>
        <v/>
      </c>
      <c r="IJ70" s="15">
        <f>IF(25&lt;=$G70, ROUND(II70*$Q70, 2), "")</f>
        <v/>
      </c>
      <c r="IK70" s="15">
        <f>IF(25&lt;=$G70, $N70, "")</f>
        <v/>
      </c>
      <c r="IL70" s="15">
        <f>IF(25&lt;=$G70, IK70-IJ70, "")</f>
        <v/>
      </c>
      <c r="IM70" s="15">
        <f>IF(25&lt;=$G70, II70-IL70, "")</f>
        <v/>
      </c>
      <c r="IN70" s="15">
        <f>IF(25&lt;=$G70, ROUND(IF70*$Q70, 2), "")</f>
        <v/>
      </c>
      <c r="IO70" s="15">
        <f>IF(25&lt;=$G70, IF70+IN70, "")</f>
        <v/>
      </c>
      <c r="IP70" s="15">
        <f>IF(25&lt;=$G70, IJ70+IN70, "")</f>
        <v/>
      </c>
      <c r="IQ70" s="15">
        <f>IF(25&lt;=$G70, ($G70-25)*$N70, "")</f>
        <v/>
      </c>
      <c r="IR70" s="15">
        <f>IF(26&lt;=$G70, IM70, "")</f>
        <v/>
      </c>
      <c r="IS70" s="15">
        <f>IF(26&lt;=$G70, ROUND(IR70*$Q70, 2), "")</f>
        <v/>
      </c>
      <c r="IT70" s="15">
        <f>IF(26&lt;=$G70, $N70, "")</f>
        <v/>
      </c>
      <c r="IU70" s="15">
        <f>IF(26&lt;=$G70, IT70-IS70, "")</f>
        <v/>
      </c>
      <c r="IV70" s="15">
        <f>IF(26&lt;=$G70, IR70-IU70, "")</f>
        <v/>
      </c>
      <c r="IW70" s="15">
        <f>IF(26&lt;=$G70, ROUND(IO70*$Q70, 2), "")</f>
        <v/>
      </c>
      <c r="IX70" s="15">
        <f>IF(26&lt;=$G70, IO70+IW70, "")</f>
        <v/>
      </c>
      <c r="IY70" s="15">
        <f>IF(26&lt;=$G70, IS70+IW70, "")</f>
        <v/>
      </c>
      <c r="IZ70" s="15">
        <f>IF(26&lt;=$G70, ($G70-26)*$N70, "")</f>
        <v/>
      </c>
      <c r="JA70" s="15">
        <f>IF(27&lt;=$G70, IV70, "")</f>
        <v/>
      </c>
      <c r="JB70" s="15">
        <f>IF(27&lt;=$G70, ROUND(JA70*$Q70, 2), "")</f>
        <v/>
      </c>
      <c r="JC70" s="15">
        <f>IF(27&lt;=$G70, $N70, "")</f>
        <v/>
      </c>
      <c r="JD70" s="15">
        <f>IF(27&lt;=$G70, JC70-JB70, "")</f>
        <v/>
      </c>
      <c r="JE70" s="15">
        <f>IF(27&lt;=$G70, JA70-JD70, "")</f>
        <v/>
      </c>
      <c r="JF70" s="15">
        <f>IF(27&lt;=$G70, ROUND(IX70*$Q70, 2), "")</f>
        <v/>
      </c>
      <c r="JG70" s="15">
        <f>IF(27&lt;=$G70, IX70+JF70, "")</f>
        <v/>
      </c>
      <c r="JH70" s="15">
        <f>IF(27&lt;=$G70, JB70+JF70, "")</f>
        <v/>
      </c>
      <c r="JI70" s="15">
        <f>IF(27&lt;=$G70, ($G70-27)*$N70, "")</f>
        <v/>
      </c>
      <c r="JJ70" s="15">
        <f>IF(28&lt;=$G70, JE70, "")</f>
        <v/>
      </c>
      <c r="JK70" s="15">
        <f>IF(28&lt;=$G70, ROUND(JJ70*$Q70, 2), "")</f>
        <v/>
      </c>
      <c r="JL70" s="15">
        <f>IF(28&lt;=$G70, $N70, "")</f>
        <v/>
      </c>
      <c r="JM70" s="15">
        <f>IF(28&lt;=$G70, JL70-JK70, "")</f>
        <v/>
      </c>
      <c r="JN70" s="15">
        <f>IF(28&lt;=$G70, JJ70-JM70, "")</f>
        <v/>
      </c>
      <c r="JO70" s="15">
        <f>IF(28&lt;=$G70, ROUND(JG70*$Q70, 2), "")</f>
        <v/>
      </c>
      <c r="JP70" s="15">
        <f>IF(28&lt;=$G70, JG70+JO70, "")</f>
        <v/>
      </c>
      <c r="JQ70" s="15">
        <f>IF(28&lt;=$G70, JK70+JO70, "")</f>
        <v/>
      </c>
      <c r="JR70" s="15">
        <f>IF(28&lt;=$G70, ($G70-28)*$N70, "")</f>
        <v/>
      </c>
      <c r="JS70" s="15">
        <f>IF(29&lt;=$G70, JN70, "")</f>
        <v/>
      </c>
      <c r="JT70" s="15">
        <f>IF(29&lt;=$G70, ROUND(JS70*$Q70, 2), "")</f>
        <v/>
      </c>
      <c r="JU70" s="15">
        <f>IF(29&lt;=$G70, $N70, "")</f>
        <v/>
      </c>
      <c r="JV70" s="15">
        <f>IF(29&lt;=$G70, JU70-JT70, "")</f>
        <v/>
      </c>
      <c r="JW70" s="15">
        <f>IF(29&lt;=$G70, JS70-JV70, "")</f>
        <v/>
      </c>
      <c r="JX70" s="15">
        <f>IF(29&lt;=$G70, ROUND(JP70*$Q70, 2), "")</f>
        <v/>
      </c>
      <c r="JY70" s="15">
        <f>IF(29&lt;=$G70, JP70+JX70, "")</f>
        <v/>
      </c>
      <c r="JZ70" s="15">
        <f>IF(29&lt;=$G70, JT70+JX70, "")</f>
        <v/>
      </c>
      <c r="KA70" s="15">
        <f>IF(29&lt;=$G70, ($G70-29)*$N70, "")</f>
        <v/>
      </c>
      <c r="KB70" s="15">
        <f>IF(30&lt;=$G70, JW70, "")</f>
        <v/>
      </c>
      <c r="KC70" s="15">
        <f>IF(30&lt;=$G70, ROUND(KB70*$Q70, 2), "")</f>
        <v/>
      </c>
      <c r="KD70" s="15">
        <f>IF(30&lt;=$G70, $N70, "")</f>
        <v/>
      </c>
      <c r="KE70" s="15">
        <f>IF(30&lt;=$G70, KD70-KC70, "")</f>
        <v/>
      </c>
      <c r="KF70" s="15">
        <f>IF(30&lt;=$G70, KB70-KE70, "")</f>
        <v/>
      </c>
      <c r="KG70" s="15">
        <f>IF(30&lt;=$G70, ROUND(JY70*$Q70, 2), "")</f>
        <v/>
      </c>
      <c r="KH70" s="15">
        <f>IF(30&lt;=$G70, JY70+KG70, "")</f>
        <v/>
      </c>
      <c r="KI70" s="15">
        <f>IF(30&lt;=$G70, KC70+KG70, "")</f>
        <v/>
      </c>
      <c r="KJ70" s="15">
        <f>IF(30&lt;=$G70, ($G70-30)*$N70, "")</f>
        <v/>
      </c>
      <c r="KK70" s="15">
        <f>IF(31&lt;=$G70, KF70, "")</f>
        <v/>
      </c>
      <c r="KL70" s="15">
        <f>IF(31&lt;=$G70, ROUND(KK70*$Q70, 2), "")</f>
        <v/>
      </c>
      <c r="KM70" s="15">
        <f>IF(31&lt;=$G70, $N70, "")</f>
        <v/>
      </c>
      <c r="KN70" s="15">
        <f>IF(31&lt;=$G70, KM70-KL70, "")</f>
        <v/>
      </c>
      <c r="KO70" s="15">
        <f>IF(31&lt;=$G70, KK70-KN70, "")</f>
        <v/>
      </c>
      <c r="KP70" s="15">
        <f>IF(31&lt;=$G70, ROUND(KH70*$Q70, 2), "")</f>
        <v/>
      </c>
      <c r="KQ70" s="15">
        <f>IF(31&lt;=$G70, KH70+KP70, "")</f>
        <v/>
      </c>
      <c r="KR70" s="15">
        <f>IF(31&lt;=$G70, KL70+KP70, "")</f>
        <v/>
      </c>
      <c r="KS70" s="15">
        <f>IF(31&lt;=$G70, ($G70-31)*$N70, "")</f>
        <v/>
      </c>
      <c r="KT70" s="15">
        <f>IF(32&lt;=$G70, KO70, "")</f>
        <v/>
      </c>
      <c r="KU70" s="15">
        <f>IF(32&lt;=$G70, ROUND(KT70*$Q70, 2), "")</f>
        <v/>
      </c>
      <c r="KV70" s="15">
        <f>IF(32&lt;=$G70, $N70, "")</f>
        <v/>
      </c>
      <c r="KW70" s="15">
        <f>IF(32&lt;=$G70, KV70-KU70, "")</f>
        <v/>
      </c>
      <c r="KX70" s="15">
        <f>IF(32&lt;=$G70, KT70-KW70, "")</f>
        <v/>
      </c>
      <c r="KY70" s="15">
        <f>IF(32&lt;=$G70, ROUND(KQ70*$Q70, 2), "")</f>
        <v/>
      </c>
      <c r="KZ70" s="15">
        <f>IF(32&lt;=$G70, KQ70+KY70, "")</f>
        <v/>
      </c>
      <c r="LA70" s="15">
        <f>IF(32&lt;=$G70, KU70+KY70, "")</f>
        <v/>
      </c>
      <c r="LB70" s="15">
        <f>IF(32&lt;=$G70, ($G70-32)*$N70, "")</f>
        <v/>
      </c>
      <c r="LC70" s="15">
        <f>IF(33&lt;=$G70, KX70, "")</f>
        <v/>
      </c>
      <c r="LD70" s="15">
        <f>IF(33&lt;=$G70, ROUND(LC70*$Q70, 2), "")</f>
        <v/>
      </c>
      <c r="LE70" s="15">
        <f>IF(33&lt;=$G70, $N70, "")</f>
        <v/>
      </c>
      <c r="LF70" s="15">
        <f>IF(33&lt;=$G70, LE70-LD70, "")</f>
        <v/>
      </c>
      <c r="LG70" s="15">
        <f>IF(33&lt;=$G70, LC70-LF70, "")</f>
        <v/>
      </c>
      <c r="LH70" s="15">
        <f>IF(33&lt;=$G70, ROUND(KZ70*$Q70, 2), "")</f>
        <v/>
      </c>
      <c r="LI70" s="15">
        <f>IF(33&lt;=$G70, KZ70+LH70, "")</f>
        <v/>
      </c>
      <c r="LJ70" s="15">
        <f>IF(33&lt;=$G70, LD70+LH70, "")</f>
        <v/>
      </c>
      <c r="LK70" s="15">
        <f>IF(33&lt;=$G70, ($G70-33)*$N70, "")</f>
        <v/>
      </c>
      <c r="LL70" s="15">
        <f>IF(34&lt;=$G70, LG70, "")</f>
        <v/>
      </c>
      <c r="LM70" s="15">
        <f>IF(34&lt;=$G70, ROUND(LL70*$Q70, 2), "")</f>
        <v/>
      </c>
      <c r="LN70" s="15">
        <f>IF(34&lt;=$G70, $N70, "")</f>
        <v/>
      </c>
      <c r="LO70" s="15">
        <f>IF(34&lt;=$G70, LN70-LM70, "")</f>
        <v/>
      </c>
      <c r="LP70" s="15">
        <f>IF(34&lt;=$G70, LL70-LO70, "")</f>
        <v/>
      </c>
      <c r="LQ70" s="15">
        <f>IF(34&lt;=$G70, ROUND(LI70*$Q70, 2), "")</f>
        <v/>
      </c>
      <c r="LR70" s="15">
        <f>IF(34&lt;=$G70, LI70+LQ70, "")</f>
        <v/>
      </c>
      <c r="LS70" s="15">
        <f>IF(34&lt;=$G70, LM70+LQ70, "")</f>
        <v/>
      </c>
      <c r="LT70" s="15">
        <f>IF(34&lt;=$G70, ($G70-34)*$N70, "")</f>
        <v/>
      </c>
      <c r="LU70" s="15">
        <f>IF(35&lt;=$G70, LP70, "")</f>
        <v/>
      </c>
      <c r="LV70" s="15">
        <f>IF(35&lt;=$G70, ROUND(LU70*$Q70, 2), "")</f>
        <v/>
      </c>
      <c r="LW70" s="15">
        <f>IF(35&lt;=$G70, $N70, "")</f>
        <v/>
      </c>
      <c r="LX70" s="15">
        <f>IF(35&lt;=$G70, LW70-LV70, "")</f>
        <v/>
      </c>
      <c r="LY70" s="15">
        <f>IF(35&lt;=$G70, LU70-LX70, "")</f>
        <v/>
      </c>
      <c r="LZ70" s="15">
        <f>IF(35&lt;=$G70, ROUND(LR70*$Q70, 2), "")</f>
        <v/>
      </c>
      <c r="MA70" s="15">
        <f>IF(35&lt;=$G70, LR70+LZ70, "")</f>
        <v/>
      </c>
      <c r="MB70" s="15">
        <f>IF(35&lt;=$G70, LV70+LZ70, "")</f>
        <v/>
      </c>
      <c r="MC70" s="15">
        <f>IF(35&lt;=$G70, ($G70-35)*$N70, "")</f>
        <v/>
      </c>
      <c r="MD70" s="15">
        <f>IF(36&lt;=$G70, LY70, "")</f>
        <v/>
      </c>
      <c r="ME70" s="15">
        <f>IF(36&lt;=$G70, ROUND(MD70*$Q70, 2), "")</f>
        <v/>
      </c>
      <c r="MF70" s="15">
        <f>IF(36&lt;=$G70, $N70, "")</f>
        <v/>
      </c>
      <c r="MG70" s="15">
        <f>IF(36&lt;=$G70, MF70-ME70, "")</f>
        <v/>
      </c>
      <c r="MH70" s="15">
        <f>IF(36&lt;=$G70, MD70-MG70, "")</f>
        <v/>
      </c>
      <c r="MI70" s="15">
        <f>IF(36&lt;=$G70, ROUND(MA70*$Q70, 2), "")</f>
        <v/>
      </c>
      <c r="MJ70" s="15">
        <f>IF(36&lt;=$G70, MA70+MI70, "")</f>
        <v/>
      </c>
      <c r="MK70" s="15">
        <f>IF(36&lt;=$G70, ME70+MI70, "")</f>
        <v/>
      </c>
      <c r="ML70" s="15">
        <f>IF(36&lt;=$G70, ($G70-36)*$N70, "")</f>
        <v/>
      </c>
      <c r="MM70" s="15">
        <f>IF(37&lt;=$G70, MH70, "")</f>
        <v/>
      </c>
      <c r="MN70" s="15">
        <f>IF(37&lt;=$G70, ROUND(MM70*$Q70, 2), "")</f>
        <v/>
      </c>
      <c r="MO70" s="15">
        <f>IF(37&lt;=$G70, $N70, "")</f>
        <v/>
      </c>
      <c r="MP70" s="15">
        <f>IF(37&lt;=$G70, MO70-MN70, "")</f>
        <v/>
      </c>
      <c r="MQ70" s="15">
        <f>IF(37&lt;=$G70, MM70-MP70, "")</f>
        <v/>
      </c>
      <c r="MR70" s="15">
        <f>IF(37&lt;=$G70, ROUND(MJ70*$Q70, 2), "")</f>
        <v/>
      </c>
      <c r="MS70" s="15">
        <f>IF(37&lt;=$G70, MJ70+MR70, "")</f>
        <v/>
      </c>
      <c r="MT70" s="15">
        <f>IF(37&lt;=$G70, MN70+MR70, "")</f>
        <v/>
      </c>
      <c r="MU70" s="15">
        <f>IF(37&lt;=$G70, ($G70-37)*$N70, "")</f>
        <v/>
      </c>
      <c r="MV70" s="15">
        <f>IF(38&lt;=$G70, MQ70, "")</f>
        <v/>
      </c>
      <c r="MW70" s="15">
        <f>IF(38&lt;=$G70, ROUND(MV70*$Q70, 2), "")</f>
        <v/>
      </c>
      <c r="MX70" s="15">
        <f>IF(38&lt;=$G70, $N70, "")</f>
        <v/>
      </c>
      <c r="MY70" s="15">
        <f>IF(38&lt;=$G70, MX70-MW70, "")</f>
        <v/>
      </c>
      <c r="MZ70" s="15">
        <f>IF(38&lt;=$G70, MV70-MY70, "")</f>
        <v/>
      </c>
      <c r="NA70" s="15">
        <f>IF(38&lt;=$G70, ROUND(MS70*$Q70, 2), "")</f>
        <v/>
      </c>
      <c r="NB70" s="15">
        <f>IF(38&lt;=$G70, MS70+NA70, "")</f>
        <v/>
      </c>
      <c r="NC70" s="15">
        <f>IF(38&lt;=$G70, MW70+NA70, "")</f>
        <v/>
      </c>
      <c r="ND70" s="15">
        <f>IF(38&lt;=$G70, ($G70-38)*$N70, "")</f>
        <v/>
      </c>
      <c r="NE70" s="15">
        <f>IF(39&lt;=$G70, MZ70, "")</f>
        <v/>
      </c>
      <c r="NF70" s="15">
        <f>IF(39&lt;=$G70, ROUND(NE70*$Q70, 2), "")</f>
        <v/>
      </c>
      <c r="NG70" s="15">
        <f>IF(39&lt;=$G70, $N70, "")</f>
        <v/>
      </c>
      <c r="NH70" s="15">
        <f>IF(39&lt;=$G70, NG70-NF70, "")</f>
        <v/>
      </c>
      <c r="NI70" s="15">
        <f>IF(39&lt;=$G70, NE70-NH70, "")</f>
        <v/>
      </c>
      <c r="NJ70" s="15">
        <f>IF(39&lt;=$G70, ROUND(NB70*$Q70, 2), "")</f>
        <v/>
      </c>
      <c r="NK70" s="15">
        <f>IF(39&lt;=$G70, NB70+NJ70, "")</f>
        <v/>
      </c>
      <c r="NL70" s="15">
        <f>IF(39&lt;=$G70, NF70+NJ70, "")</f>
        <v/>
      </c>
      <c r="NM70" s="15">
        <f>IF(39&lt;=$G70, ($G70-39)*$N70, "")</f>
        <v/>
      </c>
      <c r="NN70" s="15">
        <f>IF(40&lt;=$G70, NI70, "")</f>
        <v/>
      </c>
      <c r="NO70" s="15">
        <f>IF(40&lt;=$G70, ROUND(NN70*$Q70, 2), "")</f>
        <v/>
      </c>
      <c r="NP70" s="15">
        <f>IF(40&lt;=$G70, $N70, "")</f>
        <v/>
      </c>
      <c r="NQ70" s="15">
        <f>IF(40&lt;=$G70, NP70-NO70, "")</f>
        <v/>
      </c>
      <c r="NR70" s="15">
        <f>IF(40&lt;=$G70, NN70-NQ70, "")</f>
        <v/>
      </c>
      <c r="NS70" s="15">
        <f>IF(40&lt;=$G70, ROUND(NK70*$Q70, 2), "")</f>
        <v/>
      </c>
      <c r="NT70" s="15">
        <f>IF(40&lt;=$G70, NK70+NS70, "")</f>
        <v/>
      </c>
      <c r="NU70" s="15">
        <f>IF(40&lt;=$G70, NO70+NS70, "")</f>
        <v/>
      </c>
      <c r="NV70" s="15">
        <f>IF(40&lt;=$G70, ($G70-40)*$N70, "")</f>
        <v/>
      </c>
      <c r="NW70" s="15">
        <f>IF(41&lt;=$G70, NR70, "")</f>
        <v/>
      </c>
      <c r="NX70" s="15">
        <f>IF(41&lt;=$G70, ROUND(NW70*$Q70, 2), "")</f>
        <v/>
      </c>
      <c r="NY70" s="15">
        <f>IF(41&lt;=$G70, $N70, "")</f>
        <v/>
      </c>
      <c r="NZ70" s="15">
        <f>IF(41&lt;=$G70, NY70-NX70, "")</f>
        <v/>
      </c>
      <c r="OA70" s="15">
        <f>IF(41&lt;=$G70, NW70-NZ70, "")</f>
        <v/>
      </c>
      <c r="OB70" s="15">
        <f>IF(41&lt;=$G70, ROUND(NT70*$Q70, 2), "")</f>
        <v/>
      </c>
      <c r="OC70" s="15">
        <f>IF(41&lt;=$G70, NT70+OB70, "")</f>
        <v/>
      </c>
      <c r="OD70" s="15">
        <f>IF(41&lt;=$G70, NX70+OB70, "")</f>
        <v/>
      </c>
      <c r="OE70" s="15">
        <f>IF(41&lt;=$G70, ($G70-41)*$N70, "")</f>
        <v/>
      </c>
      <c r="OF70" s="15">
        <f>IF(42&lt;=$G70, OA70, "")</f>
        <v/>
      </c>
      <c r="OG70" s="15">
        <f>IF(42&lt;=$G70, ROUND(OF70*$Q70, 2), "")</f>
        <v/>
      </c>
      <c r="OH70" s="15">
        <f>IF(42&lt;=$G70, $N70, "")</f>
        <v/>
      </c>
      <c r="OI70" s="15">
        <f>IF(42&lt;=$G70, OH70-OG70, "")</f>
        <v/>
      </c>
      <c r="OJ70" s="15">
        <f>IF(42&lt;=$G70, OF70-OI70, "")</f>
        <v/>
      </c>
      <c r="OK70" s="15">
        <f>IF(42&lt;=$G70, ROUND(OC70*$Q70, 2), "")</f>
        <v/>
      </c>
      <c r="OL70" s="15">
        <f>IF(42&lt;=$G70, OC70+OK70, "")</f>
        <v/>
      </c>
      <c r="OM70" s="15">
        <f>IF(42&lt;=$G70, OG70+OK70, "")</f>
        <v/>
      </c>
      <c r="ON70" s="15">
        <f>IF(42&lt;=$G70, ($G70-42)*$N70, "")</f>
        <v/>
      </c>
      <c r="OO70" s="15">
        <f>IF(43&lt;=$G70, OJ70, "")</f>
        <v/>
      </c>
      <c r="OP70" s="15">
        <f>IF(43&lt;=$G70, ROUND(OO70*$Q70, 2), "")</f>
        <v/>
      </c>
      <c r="OQ70" s="15">
        <f>IF(43&lt;=$G70, $N70, "")</f>
        <v/>
      </c>
      <c r="OR70" s="15">
        <f>IF(43&lt;=$G70, OQ70-OP70, "")</f>
        <v/>
      </c>
      <c r="OS70" s="15">
        <f>IF(43&lt;=$G70, OO70-OR70, "")</f>
        <v/>
      </c>
      <c r="OT70" s="15">
        <f>IF(43&lt;=$G70, ROUND(OL70*$Q70, 2), "")</f>
        <v/>
      </c>
      <c r="OU70" s="15">
        <f>IF(43&lt;=$G70, OL70+OT70, "")</f>
        <v/>
      </c>
      <c r="OV70" s="15">
        <f>IF(43&lt;=$G70, OP70+OT70, "")</f>
        <v/>
      </c>
      <c r="OW70" s="15">
        <f>IF(43&lt;=$G70, ($G70-43)*$N70, "")</f>
        <v/>
      </c>
      <c r="OX70" s="15">
        <f>IF(44&lt;=$G70, OS70, "")</f>
        <v/>
      </c>
      <c r="OY70" s="15">
        <f>IF(44&lt;=$G70, ROUND(OX70*$Q70, 2), "")</f>
        <v/>
      </c>
      <c r="OZ70" s="15">
        <f>IF(44&lt;=$G70, $N70, "")</f>
        <v/>
      </c>
      <c r="PA70" s="15">
        <f>IF(44&lt;=$G70, OZ70-OY70, "")</f>
        <v/>
      </c>
      <c r="PB70" s="15">
        <f>IF(44&lt;=$G70, OX70-PA70, "")</f>
        <v/>
      </c>
      <c r="PC70" s="15">
        <f>IF(44&lt;=$G70, ROUND(OU70*$Q70, 2), "")</f>
        <v/>
      </c>
      <c r="PD70" s="15">
        <f>IF(44&lt;=$G70, OU70+PC70, "")</f>
        <v/>
      </c>
      <c r="PE70" s="15">
        <f>IF(44&lt;=$G70, OY70+PC70, "")</f>
        <v/>
      </c>
      <c r="PF70" s="15">
        <f>IF(44&lt;=$G70, ($G70-44)*$N70, "")</f>
        <v/>
      </c>
      <c r="PG70" s="15">
        <f>IF(45&lt;=$G70, PB70, "")</f>
        <v/>
      </c>
      <c r="PH70" s="15">
        <f>IF(45&lt;=$G70, ROUND(PG70*$Q70, 2), "")</f>
        <v/>
      </c>
      <c r="PI70" s="15">
        <f>IF(45&lt;=$G70, $N70, "")</f>
        <v/>
      </c>
      <c r="PJ70" s="15">
        <f>IF(45&lt;=$G70, PI70-PH70, "")</f>
        <v/>
      </c>
      <c r="PK70" s="15">
        <f>IF(45&lt;=$G70, PG70-PJ70, "")</f>
        <v/>
      </c>
      <c r="PL70" s="15">
        <f>IF(45&lt;=$G70, ROUND(PD70*$Q70, 2), "")</f>
        <v/>
      </c>
      <c r="PM70" s="15">
        <f>IF(45&lt;=$G70, PD70+PL70, "")</f>
        <v/>
      </c>
      <c r="PN70" s="15">
        <f>IF(45&lt;=$G70, PH70+PL70, "")</f>
        <v/>
      </c>
      <c r="PO70" s="15">
        <f>IF(45&lt;=$G70, ($G70-45)*$N70, "")</f>
        <v/>
      </c>
      <c r="PP70" s="15">
        <f>IF(46&lt;=$G70, PK70, "")</f>
        <v/>
      </c>
      <c r="PQ70" s="15">
        <f>IF(46&lt;=$G70, ROUND(PP70*$Q70, 2), "")</f>
        <v/>
      </c>
      <c r="PR70" s="15">
        <f>IF(46&lt;=$G70, $N70, "")</f>
        <v/>
      </c>
      <c r="PS70" s="15">
        <f>IF(46&lt;=$G70, PR70-PQ70, "")</f>
        <v/>
      </c>
      <c r="PT70" s="15">
        <f>IF(46&lt;=$G70, PP70-PS70, "")</f>
        <v/>
      </c>
      <c r="PU70" s="15">
        <f>IF(46&lt;=$G70, ROUND(PM70*$Q70, 2), "")</f>
        <v/>
      </c>
      <c r="PV70" s="15">
        <f>IF(46&lt;=$G70, PM70+PU70, "")</f>
        <v/>
      </c>
      <c r="PW70" s="15">
        <f>IF(46&lt;=$G70, PQ70+PU70, "")</f>
        <v/>
      </c>
      <c r="PX70" s="15">
        <f>IF(46&lt;=$G70, ($G70-46)*$N70, "")</f>
        <v/>
      </c>
      <c r="PY70" s="15">
        <f>IF(47&lt;=$G70, PT70, "")</f>
        <v/>
      </c>
      <c r="PZ70" s="15">
        <f>IF(47&lt;=$G70, ROUND(PY70*$Q70, 2), "")</f>
        <v/>
      </c>
      <c r="QA70" s="15">
        <f>IF(47&lt;=$G70, $N70, "")</f>
        <v/>
      </c>
      <c r="QB70" s="15">
        <f>IF(47&lt;=$G70, QA70-PZ70, "")</f>
        <v/>
      </c>
      <c r="QC70" s="15">
        <f>IF(47&lt;=$G70, PY70-QB70, "")</f>
        <v/>
      </c>
      <c r="QD70" s="15">
        <f>IF(47&lt;=$G70, ROUND(PV70*$Q70, 2), "")</f>
        <v/>
      </c>
      <c r="QE70" s="15">
        <f>IF(47&lt;=$G70, PV70+QD70, "")</f>
        <v/>
      </c>
      <c r="QF70" s="15">
        <f>IF(47&lt;=$G70, PZ70+QD70, "")</f>
        <v/>
      </c>
      <c r="QG70" s="15">
        <f>IF(47&lt;=$G70, ($G70-47)*$N70, "")</f>
        <v/>
      </c>
      <c r="QH70" s="15">
        <f>IF(48&lt;=$G70, QC70, "")</f>
        <v/>
      </c>
      <c r="QI70" s="15">
        <f>IF(48&lt;=$G70, ROUND(QH70*$Q70, 2), "")</f>
        <v/>
      </c>
      <c r="QJ70" s="15">
        <f>IF(48&lt;=$G70, $N70, "")</f>
        <v/>
      </c>
      <c r="QK70" s="15">
        <f>IF(48&lt;=$G70, QJ70-QI70, "")</f>
        <v/>
      </c>
      <c r="QL70" s="15">
        <f>IF(48&lt;=$G70, QH70-QK70, "")</f>
        <v/>
      </c>
      <c r="QM70" s="15">
        <f>IF(48&lt;=$G70, ROUND(QE70*$Q70, 2), "")</f>
        <v/>
      </c>
      <c r="QN70" s="15">
        <f>IF(48&lt;=$G70, QE70+QM70, "")</f>
        <v/>
      </c>
      <c r="QO70" s="15">
        <f>IF(48&lt;=$G70, QI70+QM70, "")</f>
        <v/>
      </c>
      <c r="QP70" s="15">
        <f>IF(48&lt;=$G70, ($G70-48)*$N70, "")</f>
        <v/>
      </c>
    </row>
    <row r="71">
      <c r="A71" s="6" t="inlineStr">
        <is>
          <t>0612-0003</t>
        </is>
      </c>
      <c r="B71" s="7" t="inlineStr">
        <is>
          <t>Distribuidora Lopez Moctezuma Sa de Cv</t>
        </is>
      </c>
      <c r="C71" s="7" t="inlineStr">
        <is>
          <t>Mitsubishi Xpander 2026</t>
        </is>
      </c>
      <c r="D71" s="6" t="inlineStr">
        <is>
          <t>ACTIVO</t>
        </is>
      </c>
      <c r="E71" s="6" t="inlineStr">
        <is>
          <t>2026-07-31</t>
        </is>
      </c>
      <c r="F71" s="6" t="inlineStr">
        <is>
          <t>2030-07-31</t>
        </is>
      </c>
      <c r="G71" s="8" t="n">
        <v>48</v>
      </c>
      <c r="H71" s="9" t="n">
        <v>391293.1</v>
      </c>
      <c r="I71" s="10" t="n">
        <v>0.109</v>
      </c>
      <c r="J71" s="9">
        <f>ROUND(H71*I71, 2)</f>
        <v/>
      </c>
      <c r="K71" s="9">
        <f>ROUND(H71-J71, 2)</f>
        <v/>
      </c>
      <c r="L71" s="10" t="n">
        <v>0</v>
      </c>
      <c r="M71" s="9">
        <f>ROUND(H71*L71, 2)</f>
        <v/>
      </c>
      <c r="N71" s="9" t="n">
        <v>12615.84</v>
      </c>
      <c r="O71" s="10" t="n">
        <v>0.1</v>
      </c>
      <c r="P71" s="9">
        <f>ROUND(H71*O71, 2)</f>
        <v/>
      </c>
      <c r="Q71" s="11" t="n">
        <v>0.0269185</v>
      </c>
      <c r="R71" s="11">
        <f>RATE(G71, -N71, K71, -P71)</f>
        <v/>
      </c>
      <c r="S71" s="11">
        <f>ROUND(Q71*12, 8)</f>
        <v/>
      </c>
      <c r="T71" s="11">
        <f>ROUND(((1+Q71)^12)-1, 8)</f>
        <v/>
      </c>
      <c r="U71" s="9">
        <f>ROUND(PV(Q71, G71, 0, -P71), 2)</f>
        <v/>
      </c>
      <c r="V71" s="9">
        <f>SUMIF($AA$4:$QP$4, "Interes_Leasing", AA71:QP71)</f>
        <v/>
      </c>
      <c r="W71" s="9">
        <f>SUMIF($AA$4:$QP$4, "Interes_Residual", AA71:QP71)</f>
        <v/>
      </c>
      <c r="X71" s="9">
        <f>ROUND(V71+W71, 2)</f>
        <v/>
      </c>
      <c r="Y71" s="9">
        <f>ROUND((N71*G71+P71+M71)-K71, 2)</f>
        <v/>
      </c>
      <c r="Z71" s="10">
        <f>ROUND(Y71/K71, 4)</f>
        <v/>
      </c>
      <c r="AA71" s="9">
        <f>IF(1&lt;=$G71, $K71, "")</f>
        <v/>
      </c>
      <c r="AB71" s="9">
        <f>IF(1&lt;=$G71, ROUND(AA71*$Q71, 2), "")</f>
        <v/>
      </c>
      <c r="AC71" s="9">
        <f>IF(1&lt;=$G71, $N71, "")</f>
        <v/>
      </c>
      <c r="AD71" s="9">
        <f>IF(1&lt;=$G71, AC71-AB71, "")</f>
        <v/>
      </c>
      <c r="AE71" s="9">
        <f>IF(1&lt;=$G71, AA71-AD71, "")</f>
        <v/>
      </c>
      <c r="AF71" s="9">
        <f>IF(1&lt;=$G71, ROUND($U71*$Q71, 2), "")</f>
        <v/>
      </c>
      <c r="AG71" s="9">
        <f>IF(1&lt;=$G71, $U71+AF71, "")</f>
        <v/>
      </c>
      <c r="AH71" s="9">
        <f>IF(1&lt;=$G71, AB71+AF71, "")</f>
        <v/>
      </c>
      <c r="AI71" s="9">
        <f>IF(1&lt;=$G71, ($G71-1)*$N71, "")</f>
        <v/>
      </c>
      <c r="AJ71" s="9">
        <f>IF(2&lt;=$G71, AE71, "")</f>
        <v/>
      </c>
      <c r="AK71" s="9">
        <f>IF(2&lt;=$G71, ROUND(AJ71*$Q71, 2), "")</f>
        <v/>
      </c>
      <c r="AL71" s="9">
        <f>IF(2&lt;=$G71, $N71, "")</f>
        <v/>
      </c>
      <c r="AM71" s="9">
        <f>IF(2&lt;=$G71, AL71-AK71, "")</f>
        <v/>
      </c>
      <c r="AN71" s="9">
        <f>IF(2&lt;=$G71, AJ71-AM71, "")</f>
        <v/>
      </c>
      <c r="AO71" s="9">
        <f>IF(2&lt;=$G71, ROUND(AG71*$Q71, 2), "")</f>
        <v/>
      </c>
      <c r="AP71" s="9">
        <f>IF(2&lt;=$G71, AG71+AO71, "")</f>
        <v/>
      </c>
      <c r="AQ71" s="9">
        <f>IF(2&lt;=$G71, AK71+AO71, "")</f>
        <v/>
      </c>
      <c r="AR71" s="9">
        <f>IF(2&lt;=$G71, ($G71-2)*$N71, "")</f>
        <v/>
      </c>
      <c r="AS71" s="9">
        <f>IF(3&lt;=$G71, AN71, "")</f>
        <v/>
      </c>
      <c r="AT71" s="9">
        <f>IF(3&lt;=$G71, ROUND(AS71*$Q71, 2), "")</f>
        <v/>
      </c>
      <c r="AU71" s="9">
        <f>IF(3&lt;=$G71, $N71, "")</f>
        <v/>
      </c>
      <c r="AV71" s="9">
        <f>IF(3&lt;=$G71, AU71-AT71, "")</f>
        <v/>
      </c>
      <c r="AW71" s="9">
        <f>IF(3&lt;=$G71, AS71-AV71, "")</f>
        <v/>
      </c>
      <c r="AX71" s="9">
        <f>IF(3&lt;=$G71, ROUND(AP71*$Q71, 2), "")</f>
        <v/>
      </c>
      <c r="AY71" s="9">
        <f>IF(3&lt;=$G71, AP71+AX71, "")</f>
        <v/>
      </c>
      <c r="AZ71" s="9">
        <f>IF(3&lt;=$G71, AT71+AX71, "")</f>
        <v/>
      </c>
      <c r="BA71" s="9">
        <f>IF(3&lt;=$G71, ($G71-3)*$N71, "")</f>
        <v/>
      </c>
      <c r="BB71" s="9">
        <f>IF(4&lt;=$G71, AW71, "")</f>
        <v/>
      </c>
      <c r="BC71" s="9">
        <f>IF(4&lt;=$G71, ROUND(BB71*$Q71, 2), "")</f>
        <v/>
      </c>
      <c r="BD71" s="9">
        <f>IF(4&lt;=$G71, $N71, "")</f>
        <v/>
      </c>
      <c r="BE71" s="9">
        <f>IF(4&lt;=$G71, BD71-BC71, "")</f>
        <v/>
      </c>
      <c r="BF71" s="9">
        <f>IF(4&lt;=$G71, BB71-BE71, "")</f>
        <v/>
      </c>
      <c r="BG71" s="9">
        <f>IF(4&lt;=$G71, ROUND(AY71*$Q71, 2), "")</f>
        <v/>
      </c>
      <c r="BH71" s="9">
        <f>IF(4&lt;=$G71, AY71+BG71, "")</f>
        <v/>
      </c>
      <c r="BI71" s="9">
        <f>IF(4&lt;=$G71, BC71+BG71, "")</f>
        <v/>
      </c>
      <c r="BJ71" s="9">
        <f>IF(4&lt;=$G71, ($G71-4)*$N71, "")</f>
        <v/>
      </c>
      <c r="BK71" s="9">
        <f>IF(5&lt;=$G71, BF71, "")</f>
        <v/>
      </c>
      <c r="BL71" s="9">
        <f>IF(5&lt;=$G71, ROUND(BK71*$Q71, 2), "")</f>
        <v/>
      </c>
      <c r="BM71" s="9">
        <f>IF(5&lt;=$G71, $N71, "")</f>
        <v/>
      </c>
      <c r="BN71" s="9">
        <f>IF(5&lt;=$G71, BM71-BL71, "")</f>
        <v/>
      </c>
      <c r="BO71" s="9">
        <f>IF(5&lt;=$G71, BK71-BN71, "")</f>
        <v/>
      </c>
      <c r="BP71" s="9">
        <f>IF(5&lt;=$G71, ROUND(BH71*$Q71, 2), "")</f>
        <v/>
      </c>
      <c r="BQ71" s="9">
        <f>IF(5&lt;=$G71, BH71+BP71, "")</f>
        <v/>
      </c>
      <c r="BR71" s="9">
        <f>IF(5&lt;=$G71, BL71+BP71, "")</f>
        <v/>
      </c>
      <c r="BS71" s="9">
        <f>IF(5&lt;=$G71, ($G71-5)*$N71, "")</f>
        <v/>
      </c>
      <c r="BT71" s="9">
        <f>IF(6&lt;=$G71, BO71, "")</f>
        <v/>
      </c>
      <c r="BU71" s="9">
        <f>IF(6&lt;=$G71, ROUND(BT71*$Q71, 2), "")</f>
        <v/>
      </c>
      <c r="BV71" s="9">
        <f>IF(6&lt;=$G71, $N71, "")</f>
        <v/>
      </c>
      <c r="BW71" s="9">
        <f>IF(6&lt;=$G71, BV71-BU71, "")</f>
        <v/>
      </c>
      <c r="BX71" s="9">
        <f>IF(6&lt;=$G71, BT71-BW71, "")</f>
        <v/>
      </c>
      <c r="BY71" s="9">
        <f>IF(6&lt;=$G71, ROUND(BQ71*$Q71, 2), "")</f>
        <v/>
      </c>
      <c r="BZ71" s="9">
        <f>IF(6&lt;=$G71, BQ71+BY71, "")</f>
        <v/>
      </c>
      <c r="CA71" s="9">
        <f>IF(6&lt;=$G71, BU71+BY71, "")</f>
        <v/>
      </c>
      <c r="CB71" s="9">
        <f>IF(6&lt;=$G71, ($G71-6)*$N71, "")</f>
        <v/>
      </c>
      <c r="CC71" s="9">
        <f>IF(7&lt;=$G71, BX71, "")</f>
        <v/>
      </c>
      <c r="CD71" s="9">
        <f>IF(7&lt;=$G71, ROUND(CC71*$Q71, 2), "")</f>
        <v/>
      </c>
      <c r="CE71" s="9">
        <f>IF(7&lt;=$G71, $N71, "")</f>
        <v/>
      </c>
      <c r="CF71" s="9">
        <f>IF(7&lt;=$G71, CE71-CD71, "")</f>
        <v/>
      </c>
      <c r="CG71" s="9">
        <f>IF(7&lt;=$G71, CC71-CF71, "")</f>
        <v/>
      </c>
      <c r="CH71" s="9">
        <f>IF(7&lt;=$G71, ROUND(BZ71*$Q71, 2), "")</f>
        <v/>
      </c>
      <c r="CI71" s="9">
        <f>IF(7&lt;=$G71, BZ71+CH71, "")</f>
        <v/>
      </c>
      <c r="CJ71" s="9">
        <f>IF(7&lt;=$G71, CD71+CH71, "")</f>
        <v/>
      </c>
      <c r="CK71" s="9">
        <f>IF(7&lt;=$G71, ($G71-7)*$N71, "")</f>
        <v/>
      </c>
      <c r="CL71" s="9">
        <f>IF(8&lt;=$G71, CG71, "")</f>
        <v/>
      </c>
      <c r="CM71" s="9">
        <f>IF(8&lt;=$G71, ROUND(CL71*$Q71, 2), "")</f>
        <v/>
      </c>
      <c r="CN71" s="9">
        <f>IF(8&lt;=$G71, $N71, "")</f>
        <v/>
      </c>
      <c r="CO71" s="9">
        <f>IF(8&lt;=$G71, CN71-CM71, "")</f>
        <v/>
      </c>
      <c r="CP71" s="9">
        <f>IF(8&lt;=$G71, CL71-CO71, "")</f>
        <v/>
      </c>
      <c r="CQ71" s="9">
        <f>IF(8&lt;=$G71, ROUND(CI71*$Q71, 2), "")</f>
        <v/>
      </c>
      <c r="CR71" s="9">
        <f>IF(8&lt;=$G71, CI71+CQ71, "")</f>
        <v/>
      </c>
      <c r="CS71" s="9">
        <f>IF(8&lt;=$G71, CM71+CQ71, "")</f>
        <v/>
      </c>
      <c r="CT71" s="9">
        <f>IF(8&lt;=$G71, ($G71-8)*$N71, "")</f>
        <v/>
      </c>
      <c r="CU71" s="9">
        <f>IF(9&lt;=$G71, CP71, "")</f>
        <v/>
      </c>
      <c r="CV71" s="9">
        <f>IF(9&lt;=$G71, ROUND(CU71*$Q71, 2), "")</f>
        <v/>
      </c>
      <c r="CW71" s="9">
        <f>IF(9&lt;=$G71, $N71, "")</f>
        <v/>
      </c>
      <c r="CX71" s="9">
        <f>IF(9&lt;=$G71, CW71-CV71, "")</f>
        <v/>
      </c>
      <c r="CY71" s="9">
        <f>IF(9&lt;=$G71, CU71-CX71, "")</f>
        <v/>
      </c>
      <c r="CZ71" s="9">
        <f>IF(9&lt;=$G71, ROUND(CR71*$Q71, 2), "")</f>
        <v/>
      </c>
      <c r="DA71" s="9">
        <f>IF(9&lt;=$G71, CR71+CZ71, "")</f>
        <v/>
      </c>
      <c r="DB71" s="9">
        <f>IF(9&lt;=$G71, CV71+CZ71, "")</f>
        <v/>
      </c>
      <c r="DC71" s="9">
        <f>IF(9&lt;=$G71, ($G71-9)*$N71, "")</f>
        <v/>
      </c>
      <c r="DD71" s="9">
        <f>IF(10&lt;=$G71, CY71, "")</f>
        <v/>
      </c>
      <c r="DE71" s="9">
        <f>IF(10&lt;=$G71, ROUND(DD71*$Q71, 2), "")</f>
        <v/>
      </c>
      <c r="DF71" s="9">
        <f>IF(10&lt;=$G71, $N71, "")</f>
        <v/>
      </c>
      <c r="DG71" s="9">
        <f>IF(10&lt;=$G71, DF71-DE71, "")</f>
        <v/>
      </c>
      <c r="DH71" s="9">
        <f>IF(10&lt;=$G71, DD71-DG71, "")</f>
        <v/>
      </c>
      <c r="DI71" s="9">
        <f>IF(10&lt;=$G71, ROUND(DA71*$Q71, 2), "")</f>
        <v/>
      </c>
      <c r="DJ71" s="9">
        <f>IF(10&lt;=$G71, DA71+DI71, "")</f>
        <v/>
      </c>
      <c r="DK71" s="9">
        <f>IF(10&lt;=$G71, DE71+DI71, "")</f>
        <v/>
      </c>
      <c r="DL71" s="9">
        <f>IF(10&lt;=$G71, ($G71-10)*$N71, "")</f>
        <v/>
      </c>
      <c r="DM71" s="9">
        <f>IF(11&lt;=$G71, DH71, "")</f>
        <v/>
      </c>
      <c r="DN71" s="9">
        <f>IF(11&lt;=$G71, ROUND(DM71*$Q71, 2), "")</f>
        <v/>
      </c>
      <c r="DO71" s="9">
        <f>IF(11&lt;=$G71, $N71, "")</f>
        <v/>
      </c>
      <c r="DP71" s="9">
        <f>IF(11&lt;=$G71, DO71-DN71, "")</f>
        <v/>
      </c>
      <c r="DQ71" s="9">
        <f>IF(11&lt;=$G71, DM71-DP71, "")</f>
        <v/>
      </c>
      <c r="DR71" s="9">
        <f>IF(11&lt;=$G71, ROUND(DJ71*$Q71, 2), "")</f>
        <v/>
      </c>
      <c r="DS71" s="9">
        <f>IF(11&lt;=$G71, DJ71+DR71, "")</f>
        <v/>
      </c>
      <c r="DT71" s="9">
        <f>IF(11&lt;=$G71, DN71+DR71, "")</f>
        <v/>
      </c>
      <c r="DU71" s="9">
        <f>IF(11&lt;=$G71, ($G71-11)*$N71, "")</f>
        <v/>
      </c>
      <c r="DV71" s="9">
        <f>IF(12&lt;=$G71, DQ71, "")</f>
        <v/>
      </c>
      <c r="DW71" s="9">
        <f>IF(12&lt;=$G71, ROUND(DV71*$Q71, 2), "")</f>
        <v/>
      </c>
      <c r="DX71" s="9">
        <f>IF(12&lt;=$G71, $N71, "")</f>
        <v/>
      </c>
      <c r="DY71" s="9">
        <f>IF(12&lt;=$G71, DX71-DW71, "")</f>
        <v/>
      </c>
      <c r="DZ71" s="9">
        <f>IF(12&lt;=$G71, DV71-DY71, "")</f>
        <v/>
      </c>
      <c r="EA71" s="9">
        <f>IF(12&lt;=$G71, ROUND(DS71*$Q71, 2), "")</f>
        <v/>
      </c>
      <c r="EB71" s="9">
        <f>IF(12&lt;=$G71, DS71+EA71, "")</f>
        <v/>
      </c>
      <c r="EC71" s="9">
        <f>IF(12&lt;=$G71, DW71+EA71, "")</f>
        <v/>
      </c>
      <c r="ED71" s="9">
        <f>IF(12&lt;=$G71, ($G71-12)*$N71, "")</f>
        <v/>
      </c>
      <c r="EE71" s="9">
        <f>IF(13&lt;=$G71, DZ71, "")</f>
        <v/>
      </c>
      <c r="EF71" s="9">
        <f>IF(13&lt;=$G71, ROUND(EE71*$Q71, 2), "")</f>
        <v/>
      </c>
      <c r="EG71" s="9">
        <f>IF(13&lt;=$G71, $N71, "")</f>
        <v/>
      </c>
      <c r="EH71" s="9">
        <f>IF(13&lt;=$G71, EG71-EF71, "")</f>
        <v/>
      </c>
      <c r="EI71" s="9">
        <f>IF(13&lt;=$G71, EE71-EH71, "")</f>
        <v/>
      </c>
      <c r="EJ71" s="9">
        <f>IF(13&lt;=$G71, ROUND(EB71*$Q71, 2), "")</f>
        <v/>
      </c>
      <c r="EK71" s="9">
        <f>IF(13&lt;=$G71, EB71+EJ71, "")</f>
        <v/>
      </c>
      <c r="EL71" s="9">
        <f>IF(13&lt;=$G71, EF71+EJ71, "")</f>
        <v/>
      </c>
      <c r="EM71" s="9">
        <f>IF(13&lt;=$G71, ($G71-13)*$N71, "")</f>
        <v/>
      </c>
      <c r="EN71" s="9">
        <f>IF(14&lt;=$G71, EI71, "")</f>
        <v/>
      </c>
      <c r="EO71" s="9">
        <f>IF(14&lt;=$G71, ROUND(EN71*$Q71, 2), "")</f>
        <v/>
      </c>
      <c r="EP71" s="9">
        <f>IF(14&lt;=$G71, $N71, "")</f>
        <v/>
      </c>
      <c r="EQ71" s="9">
        <f>IF(14&lt;=$G71, EP71-EO71, "")</f>
        <v/>
      </c>
      <c r="ER71" s="9">
        <f>IF(14&lt;=$G71, EN71-EQ71, "")</f>
        <v/>
      </c>
      <c r="ES71" s="9">
        <f>IF(14&lt;=$G71, ROUND(EK71*$Q71, 2), "")</f>
        <v/>
      </c>
      <c r="ET71" s="9">
        <f>IF(14&lt;=$G71, EK71+ES71, "")</f>
        <v/>
      </c>
      <c r="EU71" s="9">
        <f>IF(14&lt;=$G71, EO71+ES71, "")</f>
        <v/>
      </c>
      <c r="EV71" s="9">
        <f>IF(14&lt;=$G71, ($G71-14)*$N71, "")</f>
        <v/>
      </c>
      <c r="EW71" s="9">
        <f>IF(15&lt;=$G71, ER71, "")</f>
        <v/>
      </c>
      <c r="EX71" s="9">
        <f>IF(15&lt;=$G71, ROUND(EW71*$Q71, 2), "")</f>
        <v/>
      </c>
      <c r="EY71" s="9">
        <f>IF(15&lt;=$G71, $N71, "")</f>
        <v/>
      </c>
      <c r="EZ71" s="9">
        <f>IF(15&lt;=$G71, EY71-EX71, "")</f>
        <v/>
      </c>
      <c r="FA71" s="9">
        <f>IF(15&lt;=$G71, EW71-EZ71, "")</f>
        <v/>
      </c>
      <c r="FB71" s="9">
        <f>IF(15&lt;=$G71, ROUND(ET71*$Q71, 2), "")</f>
        <v/>
      </c>
      <c r="FC71" s="9">
        <f>IF(15&lt;=$G71, ET71+FB71, "")</f>
        <v/>
      </c>
      <c r="FD71" s="9">
        <f>IF(15&lt;=$G71, EX71+FB71, "")</f>
        <v/>
      </c>
      <c r="FE71" s="9">
        <f>IF(15&lt;=$G71, ($G71-15)*$N71, "")</f>
        <v/>
      </c>
      <c r="FF71" s="9">
        <f>IF(16&lt;=$G71, FA71, "")</f>
        <v/>
      </c>
      <c r="FG71" s="9">
        <f>IF(16&lt;=$G71, ROUND(FF71*$Q71, 2), "")</f>
        <v/>
      </c>
      <c r="FH71" s="9">
        <f>IF(16&lt;=$G71, $N71, "")</f>
        <v/>
      </c>
      <c r="FI71" s="9">
        <f>IF(16&lt;=$G71, FH71-FG71, "")</f>
        <v/>
      </c>
      <c r="FJ71" s="9">
        <f>IF(16&lt;=$G71, FF71-FI71, "")</f>
        <v/>
      </c>
      <c r="FK71" s="9">
        <f>IF(16&lt;=$G71, ROUND(FC71*$Q71, 2), "")</f>
        <v/>
      </c>
      <c r="FL71" s="9">
        <f>IF(16&lt;=$G71, FC71+FK71, "")</f>
        <v/>
      </c>
      <c r="FM71" s="9">
        <f>IF(16&lt;=$G71, FG71+FK71, "")</f>
        <v/>
      </c>
      <c r="FN71" s="9">
        <f>IF(16&lt;=$G71, ($G71-16)*$N71, "")</f>
        <v/>
      </c>
      <c r="FO71" s="9">
        <f>IF(17&lt;=$G71, FJ71, "")</f>
        <v/>
      </c>
      <c r="FP71" s="9">
        <f>IF(17&lt;=$G71, ROUND(FO71*$Q71, 2), "")</f>
        <v/>
      </c>
      <c r="FQ71" s="9">
        <f>IF(17&lt;=$G71, $N71, "")</f>
        <v/>
      </c>
      <c r="FR71" s="9">
        <f>IF(17&lt;=$G71, FQ71-FP71, "")</f>
        <v/>
      </c>
      <c r="FS71" s="9">
        <f>IF(17&lt;=$G71, FO71-FR71, "")</f>
        <v/>
      </c>
      <c r="FT71" s="9">
        <f>IF(17&lt;=$G71, ROUND(FL71*$Q71, 2), "")</f>
        <v/>
      </c>
      <c r="FU71" s="9">
        <f>IF(17&lt;=$G71, FL71+FT71, "")</f>
        <v/>
      </c>
      <c r="FV71" s="9">
        <f>IF(17&lt;=$G71, FP71+FT71, "")</f>
        <v/>
      </c>
      <c r="FW71" s="9">
        <f>IF(17&lt;=$G71, ($G71-17)*$N71, "")</f>
        <v/>
      </c>
      <c r="FX71" s="9">
        <f>IF(18&lt;=$G71, FS71, "")</f>
        <v/>
      </c>
      <c r="FY71" s="9">
        <f>IF(18&lt;=$G71, ROUND(FX71*$Q71, 2), "")</f>
        <v/>
      </c>
      <c r="FZ71" s="9">
        <f>IF(18&lt;=$G71, $N71, "")</f>
        <v/>
      </c>
      <c r="GA71" s="9">
        <f>IF(18&lt;=$G71, FZ71-FY71, "")</f>
        <v/>
      </c>
      <c r="GB71" s="9">
        <f>IF(18&lt;=$G71, FX71-GA71, "")</f>
        <v/>
      </c>
      <c r="GC71" s="9">
        <f>IF(18&lt;=$G71, ROUND(FU71*$Q71, 2), "")</f>
        <v/>
      </c>
      <c r="GD71" s="9">
        <f>IF(18&lt;=$G71, FU71+GC71, "")</f>
        <v/>
      </c>
      <c r="GE71" s="9">
        <f>IF(18&lt;=$G71, FY71+GC71, "")</f>
        <v/>
      </c>
      <c r="GF71" s="9">
        <f>IF(18&lt;=$G71, ($G71-18)*$N71, "")</f>
        <v/>
      </c>
      <c r="GG71" s="9">
        <f>IF(19&lt;=$G71, GB71, "")</f>
        <v/>
      </c>
      <c r="GH71" s="9">
        <f>IF(19&lt;=$G71, ROUND(GG71*$Q71, 2), "")</f>
        <v/>
      </c>
      <c r="GI71" s="9">
        <f>IF(19&lt;=$G71, $N71, "")</f>
        <v/>
      </c>
      <c r="GJ71" s="9">
        <f>IF(19&lt;=$G71, GI71-GH71, "")</f>
        <v/>
      </c>
      <c r="GK71" s="9">
        <f>IF(19&lt;=$G71, GG71-GJ71, "")</f>
        <v/>
      </c>
      <c r="GL71" s="9">
        <f>IF(19&lt;=$G71, ROUND(GD71*$Q71, 2), "")</f>
        <v/>
      </c>
      <c r="GM71" s="9">
        <f>IF(19&lt;=$G71, GD71+GL71, "")</f>
        <v/>
      </c>
      <c r="GN71" s="9">
        <f>IF(19&lt;=$G71, GH71+GL71, "")</f>
        <v/>
      </c>
      <c r="GO71" s="9">
        <f>IF(19&lt;=$G71, ($G71-19)*$N71, "")</f>
        <v/>
      </c>
      <c r="GP71" s="9">
        <f>IF(20&lt;=$G71, GK71, "")</f>
        <v/>
      </c>
      <c r="GQ71" s="9">
        <f>IF(20&lt;=$G71, ROUND(GP71*$Q71, 2), "")</f>
        <v/>
      </c>
      <c r="GR71" s="9">
        <f>IF(20&lt;=$G71, $N71, "")</f>
        <v/>
      </c>
      <c r="GS71" s="9">
        <f>IF(20&lt;=$G71, GR71-GQ71, "")</f>
        <v/>
      </c>
      <c r="GT71" s="9">
        <f>IF(20&lt;=$G71, GP71-GS71, "")</f>
        <v/>
      </c>
      <c r="GU71" s="9">
        <f>IF(20&lt;=$G71, ROUND(GM71*$Q71, 2), "")</f>
        <v/>
      </c>
      <c r="GV71" s="9">
        <f>IF(20&lt;=$G71, GM71+GU71, "")</f>
        <v/>
      </c>
      <c r="GW71" s="9">
        <f>IF(20&lt;=$G71, GQ71+GU71, "")</f>
        <v/>
      </c>
      <c r="GX71" s="9">
        <f>IF(20&lt;=$G71, ($G71-20)*$N71, "")</f>
        <v/>
      </c>
      <c r="GY71" s="9">
        <f>IF(21&lt;=$G71, GT71, "")</f>
        <v/>
      </c>
      <c r="GZ71" s="9">
        <f>IF(21&lt;=$G71, ROUND(GY71*$Q71, 2), "")</f>
        <v/>
      </c>
      <c r="HA71" s="9">
        <f>IF(21&lt;=$G71, $N71, "")</f>
        <v/>
      </c>
      <c r="HB71" s="9">
        <f>IF(21&lt;=$G71, HA71-GZ71, "")</f>
        <v/>
      </c>
      <c r="HC71" s="9">
        <f>IF(21&lt;=$G71, GY71-HB71, "")</f>
        <v/>
      </c>
      <c r="HD71" s="9">
        <f>IF(21&lt;=$G71, ROUND(GV71*$Q71, 2), "")</f>
        <v/>
      </c>
      <c r="HE71" s="9">
        <f>IF(21&lt;=$G71, GV71+HD71, "")</f>
        <v/>
      </c>
      <c r="HF71" s="9">
        <f>IF(21&lt;=$G71, GZ71+HD71, "")</f>
        <v/>
      </c>
      <c r="HG71" s="9">
        <f>IF(21&lt;=$G71, ($G71-21)*$N71, "")</f>
        <v/>
      </c>
      <c r="HH71" s="9">
        <f>IF(22&lt;=$G71, HC71, "")</f>
        <v/>
      </c>
      <c r="HI71" s="9">
        <f>IF(22&lt;=$G71, ROUND(HH71*$Q71, 2), "")</f>
        <v/>
      </c>
      <c r="HJ71" s="9">
        <f>IF(22&lt;=$G71, $N71, "")</f>
        <v/>
      </c>
      <c r="HK71" s="9">
        <f>IF(22&lt;=$G71, HJ71-HI71, "")</f>
        <v/>
      </c>
      <c r="HL71" s="9">
        <f>IF(22&lt;=$G71, HH71-HK71, "")</f>
        <v/>
      </c>
      <c r="HM71" s="9">
        <f>IF(22&lt;=$G71, ROUND(HE71*$Q71, 2), "")</f>
        <v/>
      </c>
      <c r="HN71" s="9">
        <f>IF(22&lt;=$G71, HE71+HM71, "")</f>
        <v/>
      </c>
      <c r="HO71" s="9">
        <f>IF(22&lt;=$G71, HI71+HM71, "")</f>
        <v/>
      </c>
      <c r="HP71" s="9">
        <f>IF(22&lt;=$G71, ($G71-22)*$N71, "")</f>
        <v/>
      </c>
      <c r="HQ71" s="9">
        <f>IF(23&lt;=$G71, HL71, "")</f>
        <v/>
      </c>
      <c r="HR71" s="9">
        <f>IF(23&lt;=$G71, ROUND(HQ71*$Q71, 2), "")</f>
        <v/>
      </c>
      <c r="HS71" s="9">
        <f>IF(23&lt;=$G71, $N71, "")</f>
        <v/>
      </c>
      <c r="HT71" s="9">
        <f>IF(23&lt;=$G71, HS71-HR71, "")</f>
        <v/>
      </c>
      <c r="HU71" s="9">
        <f>IF(23&lt;=$G71, HQ71-HT71, "")</f>
        <v/>
      </c>
      <c r="HV71" s="9">
        <f>IF(23&lt;=$G71, ROUND(HN71*$Q71, 2), "")</f>
        <v/>
      </c>
      <c r="HW71" s="9">
        <f>IF(23&lt;=$G71, HN71+HV71, "")</f>
        <v/>
      </c>
      <c r="HX71" s="9">
        <f>IF(23&lt;=$G71, HR71+HV71, "")</f>
        <v/>
      </c>
      <c r="HY71" s="9">
        <f>IF(23&lt;=$G71, ($G71-23)*$N71, "")</f>
        <v/>
      </c>
      <c r="HZ71" s="9">
        <f>IF(24&lt;=$G71, HU71, "")</f>
        <v/>
      </c>
      <c r="IA71" s="9">
        <f>IF(24&lt;=$G71, ROUND(HZ71*$Q71, 2), "")</f>
        <v/>
      </c>
      <c r="IB71" s="9">
        <f>IF(24&lt;=$G71, $N71, "")</f>
        <v/>
      </c>
      <c r="IC71" s="9">
        <f>IF(24&lt;=$G71, IB71-IA71, "")</f>
        <v/>
      </c>
      <c r="ID71" s="9">
        <f>IF(24&lt;=$G71, HZ71-IC71, "")</f>
        <v/>
      </c>
      <c r="IE71" s="9">
        <f>IF(24&lt;=$G71, ROUND(HW71*$Q71, 2), "")</f>
        <v/>
      </c>
      <c r="IF71" s="9">
        <f>IF(24&lt;=$G71, HW71+IE71, "")</f>
        <v/>
      </c>
      <c r="IG71" s="9">
        <f>IF(24&lt;=$G71, IA71+IE71, "")</f>
        <v/>
      </c>
      <c r="IH71" s="9">
        <f>IF(24&lt;=$G71, ($G71-24)*$N71, "")</f>
        <v/>
      </c>
      <c r="II71" s="9">
        <f>IF(25&lt;=$G71, ID71, "")</f>
        <v/>
      </c>
      <c r="IJ71" s="9">
        <f>IF(25&lt;=$G71, ROUND(II71*$Q71, 2), "")</f>
        <v/>
      </c>
      <c r="IK71" s="9">
        <f>IF(25&lt;=$G71, $N71, "")</f>
        <v/>
      </c>
      <c r="IL71" s="9">
        <f>IF(25&lt;=$G71, IK71-IJ71, "")</f>
        <v/>
      </c>
      <c r="IM71" s="9">
        <f>IF(25&lt;=$G71, II71-IL71, "")</f>
        <v/>
      </c>
      <c r="IN71" s="9">
        <f>IF(25&lt;=$G71, ROUND(IF71*$Q71, 2), "")</f>
        <v/>
      </c>
      <c r="IO71" s="9">
        <f>IF(25&lt;=$G71, IF71+IN71, "")</f>
        <v/>
      </c>
      <c r="IP71" s="9">
        <f>IF(25&lt;=$G71, IJ71+IN71, "")</f>
        <v/>
      </c>
      <c r="IQ71" s="9">
        <f>IF(25&lt;=$G71, ($G71-25)*$N71, "")</f>
        <v/>
      </c>
      <c r="IR71" s="9">
        <f>IF(26&lt;=$G71, IM71, "")</f>
        <v/>
      </c>
      <c r="IS71" s="9">
        <f>IF(26&lt;=$G71, ROUND(IR71*$Q71, 2), "")</f>
        <v/>
      </c>
      <c r="IT71" s="9">
        <f>IF(26&lt;=$G71, $N71, "")</f>
        <v/>
      </c>
      <c r="IU71" s="9">
        <f>IF(26&lt;=$G71, IT71-IS71, "")</f>
        <v/>
      </c>
      <c r="IV71" s="9">
        <f>IF(26&lt;=$G71, IR71-IU71, "")</f>
        <v/>
      </c>
      <c r="IW71" s="9">
        <f>IF(26&lt;=$G71, ROUND(IO71*$Q71, 2), "")</f>
        <v/>
      </c>
      <c r="IX71" s="9">
        <f>IF(26&lt;=$G71, IO71+IW71, "")</f>
        <v/>
      </c>
      <c r="IY71" s="9">
        <f>IF(26&lt;=$G71, IS71+IW71, "")</f>
        <v/>
      </c>
      <c r="IZ71" s="9">
        <f>IF(26&lt;=$G71, ($G71-26)*$N71, "")</f>
        <v/>
      </c>
      <c r="JA71" s="9">
        <f>IF(27&lt;=$G71, IV71, "")</f>
        <v/>
      </c>
      <c r="JB71" s="9">
        <f>IF(27&lt;=$G71, ROUND(JA71*$Q71, 2), "")</f>
        <v/>
      </c>
      <c r="JC71" s="9">
        <f>IF(27&lt;=$G71, $N71, "")</f>
        <v/>
      </c>
      <c r="JD71" s="9">
        <f>IF(27&lt;=$G71, JC71-JB71, "")</f>
        <v/>
      </c>
      <c r="JE71" s="9">
        <f>IF(27&lt;=$G71, JA71-JD71, "")</f>
        <v/>
      </c>
      <c r="JF71" s="9">
        <f>IF(27&lt;=$G71, ROUND(IX71*$Q71, 2), "")</f>
        <v/>
      </c>
      <c r="JG71" s="9">
        <f>IF(27&lt;=$G71, IX71+JF71, "")</f>
        <v/>
      </c>
      <c r="JH71" s="9">
        <f>IF(27&lt;=$G71, JB71+JF71, "")</f>
        <v/>
      </c>
      <c r="JI71" s="9">
        <f>IF(27&lt;=$G71, ($G71-27)*$N71, "")</f>
        <v/>
      </c>
      <c r="JJ71" s="9">
        <f>IF(28&lt;=$G71, JE71, "")</f>
        <v/>
      </c>
      <c r="JK71" s="9">
        <f>IF(28&lt;=$G71, ROUND(JJ71*$Q71, 2), "")</f>
        <v/>
      </c>
      <c r="JL71" s="9">
        <f>IF(28&lt;=$G71, $N71, "")</f>
        <v/>
      </c>
      <c r="JM71" s="9">
        <f>IF(28&lt;=$G71, JL71-JK71, "")</f>
        <v/>
      </c>
      <c r="JN71" s="9">
        <f>IF(28&lt;=$G71, JJ71-JM71, "")</f>
        <v/>
      </c>
      <c r="JO71" s="9">
        <f>IF(28&lt;=$G71, ROUND(JG71*$Q71, 2), "")</f>
        <v/>
      </c>
      <c r="JP71" s="9">
        <f>IF(28&lt;=$G71, JG71+JO71, "")</f>
        <v/>
      </c>
      <c r="JQ71" s="9">
        <f>IF(28&lt;=$G71, JK71+JO71, "")</f>
        <v/>
      </c>
      <c r="JR71" s="9">
        <f>IF(28&lt;=$G71, ($G71-28)*$N71, "")</f>
        <v/>
      </c>
      <c r="JS71" s="9">
        <f>IF(29&lt;=$G71, JN71, "")</f>
        <v/>
      </c>
      <c r="JT71" s="9">
        <f>IF(29&lt;=$G71, ROUND(JS71*$Q71, 2), "")</f>
        <v/>
      </c>
      <c r="JU71" s="9">
        <f>IF(29&lt;=$G71, $N71, "")</f>
        <v/>
      </c>
      <c r="JV71" s="9">
        <f>IF(29&lt;=$G71, JU71-JT71, "")</f>
        <v/>
      </c>
      <c r="JW71" s="9">
        <f>IF(29&lt;=$G71, JS71-JV71, "")</f>
        <v/>
      </c>
      <c r="JX71" s="9">
        <f>IF(29&lt;=$G71, ROUND(JP71*$Q71, 2), "")</f>
        <v/>
      </c>
      <c r="JY71" s="9">
        <f>IF(29&lt;=$G71, JP71+JX71, "")</f>
        <v/>
      </c>
      <c r="JZ71" s="9">
        <f>IF(29&lt;=$G71, JT71+JX71, "")</f>
        <v/>
      </c>
      <c r="KA71" s="9">
        <f>IF(29&lt;=$G71, ($G71-29)*$N71, "")</f>
        <v/>
      </c>
      <c r="KB71" s="9">
        <f>IF(30&lt;=$G71, JW71, "")</f>
        <v/>
      </c>
      <c r="KC71" s="9">
        <f>IF(30&lt;=$G71, ROUND(KB71*$Q71, 2), "")</f>
        <v/>
      </c>
      <c r="KD71" s="9">
        <f>IF(30&lt;=$G71, $N71, "")</f>
        <v/>
      </c>
      <c r="KE71" s="9">
        <f>IF(30&lt;=$G71, KD71-KC71, "")</f>
        <v/>
      </c>
      <c r="KF71" s="9">
        <f>IF(30&lt;=$G71, KB71-KE71, "")</f>
        <v/>
      </c>
      <c r="KG71" s="9">
        <f>IF(30&lt;=$G71, ROUND(JY71*$Q71, 2), "")</f>
        <v/>
      </c>
      <c r="KH71" s="9">
        <f>IF(30&lt;=$G71, JY71+KG71, "")</f>
        <v/>
      </c>
      <c r="KI71" s="9">
        <f>IF(30&lt;=$G71, KC71+KG71, "")</f>
        <v/>
      </c>
      <c r="KJ71" s="9">
        <f>IF(30&lt;=$G71, ($G71-30)*$N71, "")</f>
        <v/>
      </c>
      <c r="KK71" s="9">
        <f>IF(31&lt;=$G71, KF71, "")</f>
        <v/>
      </c>
      <c r="KL71" s="9">
        <f>IF(31&lt;=$G71, ROUND(KK71*$Q71, 2), "")</f>
        <v/>
      </c>
      <c r="KM71" s="9">
        <f>IF(31&lt;=$G71, $N71, "")</f>
        <v/>
      </c>
      <c r="KN71" s="9">
        <f>IF(31&lt;=$G71, KM71-KL71, "")</f>
        <v/>
      </c>
      <c r="KO71" s="9">
        <f>IF(31&lt;=$G71, KK71-KN71, "")</f>
        <v/>
      </c>
      <c r="KP71" s="9">
        <f>IF(31&lt;=$G71, ROUND(KH71*$Q71, 2), "")</f>
        <v/>
      </c>
      <c r="KQ71" s="9">
        <f>IF(31&lt;=$G71, KH71+KP71, "")</f>
        <v/>
      </c>
      <c r="KR71" s="9">
        <f>IF(31&lt;=$G71, KL71+KP71, "")</f>
        <v/>
      </c>
      <c r="KS71" s="9">
        <f>IF(31&lt;=$G71, ($G71-31)*$N71, "")</f>
        <v/>
      </c>
      <c r="KT71" s="9">
        <f>IF(32&lt;=$G71, KO71, "")</f>
        <v/>
      </c>
      <c r="KU71" s="9">
        <f>IF(32&lt;=$G71, ROUND(KT71*$Q71, 2), "")</f>
        <v/>
      </c>
      <c r="KV71" s="9">
        <f>IF(32&lt;=$G71, $N71, "")</f>
        <v/>
      </c>
      <c r="KW71" s="9">
        <f>IF(32&lt;=$G71, KV71-KU71, "")</f>
        <v/>
      </c>
      <c r="KX71" s="9">
        <f>IF(32&lt;=$G71, KT71-KW71, "")</f>
        <v/>
      </c>
      <c r="KY71" s="9">
        <f>IF(32&lt;=$G71, ROUND(KQ71*$Q71, 2), "")</f>
        <v/>
      </c>
      <c r="KZ71" s="9">
        <f>IF(32&lt;=$G71, KQ71+KY71, "")</f>
        <v/>
      </c>
      <c r="LA71" s="9">
        <f>IF(32&lt;=$G71, KU71+KY71, "")</f>
        <v/>
      </c>
      <c r="LB71" s="9">
        <f>IF(32&lt;=$G71, ($G71-32)*$N71, "")</f>
        <v/>
      </c>
      <c r="LC71" s="9">
        <f>IF(33&lt;=$G71, KX71, "")</f>
        <v/>
      </c>
      <c r="LD71" s="9">
        <f>IF(33&lt;=$G71, ROUND(LC71*$Q71, 2), "")</f>
        <v/>
      </c>
      <c r="LE71" s="9">
        <f>IF(33&lt;=$G71, $N71, "")</f>
        <v/>
      </c>
      <c r="LF71" s="9">
        <f>IF(33&lt;=$G71, LE71-LD71, "")</f>
        <v/>
      </c>
      <c r="LG71" s="9">
        <f>IF(33&lt;=$G71, LC71-LF71, "")</f>
        <v/>
      </c>
      <c r="LH71" s="9">
        <f>IF(33&lt;=$G71, ROUND(KZ71*$Q71, 2), "")</f>
        <v/>
      </c>
      <c r="LI71" s="9">
        <f>IF(33&lt;=$G71, KZ71+LH71, "")</f>
        <v/>
      </c>
      <c r="LJ71" s="9">
        <f>IF(33&lt;=$G71, LD71+LH71, "")</f>
        <v/>
      </c>
      <c r="LK71" s="9">
        <f>IF(33&lt;=$G71, ($G71-33)*$N71, "")</f>
        <v/>
      </c>
      <c r="LL71" s="9">
        <f>IF(34&lt;=$G71, LG71, "")</f>
        <v/>
      </c>
      <c r="LM71" s="9">
        <f>IF(34&lt;=$G71, ROUND(LL71*$Q71, 2), "")</f>
        <v/>
      </c>
      <c r="LN71" s="9">
        <f>IF(34&lt;=$G71, $N71, "")</f>
        <v/>
      </c>
      <c r="LO71" s="9">
        <f>IF(34&lt;=$G71, LN71-LM71, "")</f>
        <v/>
      </c>
      <c r="LP71" s="9">
        <f>IF(34&lt;=$G71, LL71-LO71, "")</f>
        <v/>
      </c>
      <c r="LQ71" s="9">
        <f>IF(34&lt;=$G71, ROUND(LI71*$Q71, 2), "")</f>
        <v/>
      </c>
      <c r="LR71" s="9">
        <f>IF(34&lt;=$G71, LI71+LQ71, "")</f>
        <v/>
      </c>
      <c r="LS71" s="9">
        <f>IF(34&lt;=$G71, LM71+LQ71, "")</f>
        <v/>
      </c>
      <c r="LT71" s="9">
        <f>IF(34&lt;=$G71, ($G71-34)*$N71, "")</f>
        <v/>
      </c>
      <c r="LU71" s="9">
        <f>IF(35&lt;=$G71, LP71, "")</f>
        <v/>
      </c>
      <c r="LV71" s="9">
        <f>IF(35&lt;=$G71, ROUND(LU71*$Q71, 2), "")</f>
        <v/>
      </c>
      <c r="LW71" s="9">
        <f>IF(35&lt;=$G71, $N71, "")</f>
        <v/>
      </c>
      <c r="LX71" s="9">
        <f>IF(35&lt;=$G71, LW71-LV71, "")</f>
        <v/>
      </c>
      <c r="LY71" s="9">
        <f>IF(35&lt;=$G71, LU71-LX71, "")</f>
        <v/>
      </c>
      <c r="LZ71" s="9">
        <f>IF(35&lt;=$G71, ROUND(LR71*$Q71, 2), "")</f>
        <v/>
      </c>
      <c r="MA71" s="9">
        <f>IF(35&lt;=$G71, LR71+LZ71, "")</f>
        <v/>
      </c>
      <c r="MB71" s="9">
        <f>IF(35&lt;=$G71, LV71+LZ71, "")</f>
        <v/>
      </c>
      <c r="MC71" s="9">
        <f>IF(35&lt;=$G71, ($G71-35)*$N71, "")</f>
        <v/>
      </c>
      <c r="MD71" s="9">
        <f>IF(36&lt;=$G71, LY71, "")</f>
        <v/>
      </c>
      <c r="ME71" s="9">
        <f>IF(36&lt;=$G71, ROUND(MD71*$Q71, 2), "")</f>
        <v/>
      </c>
      <c r="MF71" s="9">
        <f>IF(36&lt;=$G71, $N71, "")</f>
        <v/>
      </c>
      <c r="MG71" s="9">
        <f>IF(36&lt;=$G71, MF71-ME71, "")</f>
        <v/>
      </c>
      <c r="MH71" s="9">
        <f>IF(36&lt;=$G71, MD71-MG71, "")</f>
        <v/>
      </c>
      <c r="MI71" s="9">
        <f>IF(36&lt;=$G71, ROUND(MA71*$Q71, 2), "")</f>
        <v/>
      </c>
      <c r="MJ71" s="9">
        <f>IF(36&lt;=$G71, MA71+MI71, "")</f>
        <v/>
      </c>
      <c r="MK71" s="9">
        <f>IF(36&lt;=$G71, ME71+MI71, "")</f>
        <v/>
      </c>
      <c r="ML71" s="9">
        <f>IF(36&lt;=$G71, ($G71-36)*$N71, "")</f>
        <v/>
      </c>
      <c r="MM71" s="9">
        <f>IF(37&lt;=$G71, MH71, "")</f>
        <v/>
      </c>
      <c r="MN71" s="9">
        <f>IF(37&lt;=$G71, ROUND(MM71*$Q71, 2), "")</f>
        <v/>
      </c>
      <c r="MO71" s="9">
        <f>IF(37&lt;=$G71, $N71, "")</f>
        <v/>
      </c>
      <c r="MP71" s="9">
        <f>IF(37&lt;=$G71, MO71-MN71, "")</f>
        <v/>
      </c>
      <c r="MQ71" s="9">
        <f>IF(37&lt;=$G71, MM71-MP71, "")</f>
        <v/>
      </c>
      <c r="MR71" s="9">
        <f>IF(37&lt;=$G71, ROUND(MJ71*$Q71, 2), "")</f>
        <v/>
      </c>
      <c r="MS71" s="9">
        <f>IF(37&lt;=$G71, MJ71+MR71, "")</f>
        <v/>
      </c>
      <c r="MT71" s="9">
        <f>IF(37&lt;=$G71, MN71+MR71, "")</f>
        <v/>
      </c>
      <c r="MU71" s="9">
        <f>IF(37&lt;=$G71, ($G71-37)*$N71, "")</f>
        <v/>
      </c>
      <c r="MV71" s="9">
        <f>IF(38&lt;=$G71, MQ71, "")</f>
        <v/>
      </c>
      <c r="MW71" s="9">
        <f>IF(38&lt;=$G71, ROUND(MV71*$Q71, 2), "")</f>
        <v/>
      </c>
      <c r="MX71" s="9">
        <f>IF(38&lt;=$G71, $N71, "")</f>
        <v/>
      </c>
      <c r="MY71" s="9">
        <f>IF(38&lt;=$G71, MX71-MW71, "")</f>
        <v/>
      </c>
      <c r="MZ71" s="9">
        <f>IF(38&lt;=$G71, MV71-MY71, "")</f>
        <v/>
      </c>
      <c r="NA71" s="9">
        <f>IF(38&lt;=$G71, ROUND(MS71*$Q71, 2), "")</f>
        <v/>
      </c>
      <c r="NB71" s="9">
        <f>IF(38&lt;=$G71, MS71+NA71, "")</f>
        <v/>
      </c>
      <c r="NC71" s="9">
        <f>IF(38&lt;=$G71, MW71+NA71, "")</f>
        <v/>
      </c>
      <c r="ND71" s="9">
        <f>IF(38&lt;=$G71, ($G71-38)*$N71, "")</f>
        <v/>
      </c>
      <c r="NE71" s="9">
        <f>IF(39&lt;=$G71, MZ71, "")</f>
        <v/>
      </c>
      <c r="NF71" s="9">
        <f>IF(39&lt;=$G71, ROUND(NE71*$Q71, 2), "")</f>
        <v/>
      </c>
      <c r="NG71" s="9">
        <f>IF(39&lt;=$G71, $N71, "")</f>
        <v/>
      </c>
      <c r="NH71" s="9">
        <f>IF(39&lt;=$G71, NG71-NF71, "")</f>
        <v/>
      </c>
      <c r="NI71" s="9">
        <f>IF(39&lt;=$G71, NE71-NH71, "")</f>
        <v/>
      </c>
      <c r="NJ71" s="9">
        <f>IF(39&lt;=$G71, ROUND(NB71*$Q71, 2), "")</f>
        <v/>
      </c>
      <c r="NK71" s="9">
        <f>IF(39&lt;=$G71, NB71+NJ71, "")</f>
        <v/>
      </c>
      <c r="NL71" s="9">
        <f>IF(39&lt;=$G71, NF71+NJ71, "")</f>
        <v/>
      </c>
      <c r="NM71" s="9">
        <f>IF(39&lt;=$G71, ($G71-39)*$N71, "")</f>
        <v/>
      </c>
      <c r="NN71" s="9">
        <f>IF(40&lt;=$G71, NI71, "")</f>
        <v/>
      </c>
      <c r="NO71" s="9">
        <f>IF(40&lt;=$G71, ROUND(NN71*$Q71, 2), "")</f>
        <v/>
      </c>
      <c r="NP71" s="9">
        <f>IF(40&lt;=$G71, $N71, "")</f>
        <v/>
      </c>
      <c r="NQ71" s="9">
        <f>IF(40&lt;=$G71, NP71-NO71, "")</f>
        <v/>
      </c>
      <c r="NR71" s="9">
        <f>IF(40&lt;=$G71, NN71-NQ71, "")</f>
        <v/>
      </c>
      <c r="NS71" s="9">
        <f>IF(40&lt;=$G71, ROUND(NK71*$Q71, 2), "")</f>
        <v/>
      </c>
      <c r="NT71" s="9">
        <f>IF(40&lt;=$G71, NK71+NS71, "")</f>
        <v/>
      </c>
      <c r="NU71" s="9">
        <f>IF(40&lt;=$G71, NO71+NS71, "")</f>
        <v/>
      </c>
      <c r="NV71" s="9">
        <f>IF(40&lt;=$G71, ($G71-40)*$N71, "")</f>
        <v/>
      </c>
      <c r="NW71" s="9">
        <f>IF(41&lt;=$G71, NR71, "")</f>
        <v/>
      </c>
      <c r="NX71" s="9">
        <f>IF(41&lt;=$G71, ROUND(NW71*$Q71, 2), "")</f>
        <v/>
      </c>
      <c r="NY71" s="9">
        <f>IF(41&lt;=$G71, $N71, "")</f>
        <v/>
      </c>
      <c r="NZ71" s="9">
        <f>IF(41&lt;=$G71, NY71-NX71, "")</f>
        <v/>
      </c>
      <c r="OA71" s="9">
        <f>IF(41&lt;=$G71, NW71-NZ71, "")</f>
        <v/>
      </c>
      <c r="OB71" s="9">
        <f>IF(41&lt;=$G71, ROUND(NT71*$Q71, 2), "")</f>
        <v/>
      </c>
      <c r="OC71" s="9">
        <f>IF(41&lt;=$G71, NT71+OB71, "")</f>
        <v/>
      </c>
      <c r="OD71" s="9">
        <f>IF(41&lt;=$G71, NX71+OB71, "")</f>
        <v/>
      </c>
      <c r="OE71" s="9">
        <f>IF(41&lt;=$G71, ($G71-41)*$N71, "")</f>
        <v/>
      </c>
      <c r="OF71" s="9">
        <f>IF(42&lt;=$G71, OA71, "")</f>
        <v/>
      </c>
      <c r="OG71" s="9">
        <f>IF(42&lt;=$G71, ROUND(OF71*$Q71, 2), "")</f>
        <v/>
      </c>
      <c r="OH71" s="9">
        <f>IF(42&lt;=$G71, $N71, "")</f>
        <v/>
      </c>
      <c r="OI71" s="9">
        <f>IF(42&lt;=$G71, OH71-OG71, "")</f>
        <v/>
      </c>
      <c r="OJ71" s="9">
        <f>IF(42&lt;=$G71, OF71-OI71, "")</f>
        <v/>
      </c>
      <c r="OK71" s="9">
        <f>IF(42&lt;=$G71, ROUND(OC71*$Q71, 2), "")</f>
        <v/>
      </c>
      <c r="OL71" s="9">
        <f>IF(42&lt;=$G71, OC71+OK71, "")</f>
        <v/>
      </c>
      <c r="OM71" s="9">
        <f>IF(42&lt;=$G71, OG71+OK71, "")</f>
        <v/>
      </c>
      <c r="ON71" s="9">
        <f>IF(42&lt;=$G71, ($G71-42)*$N71, "")</f>
        <v/>
      </c>
      <c r="OO71" s="9">
        <f>IF(43&lt;=$G71, OJ71, "")</f>
        <v/>
      </c>
      <c r="OP71" s="9">
        <f>IF(43&lt;=$G71, ROUND(OO71*$Q71, 2), "")</f>
        <v/>
      </c>
      <c r="OQ71" s="9">
        <f>IF(43&lt;=$G71, $N71, "")</f>
        <v/>
      </c>
      <c r="OR71" s="9">
        <f>IF(43&lt;=$G71, OQ71-OP71, "")</f>
        <v/>
      </c>
      <c r="OS71" s="9">
        <f>IF(43&lt;=$G71, OO71-OR71, "")</f>
        <v/>
      </c>
      <c r="OT71" s="9">
        <f>IF(43&lt;=$G71, ROUND(OL71*$Q71, 2), "")</f>
        <v/>
      </c>
      <c r="OU71" s="9">
        <f>IF(43&lt;=$G71, OL71+OT71, "")</f>
        <v/>
      </c>
      <c r="OV71" s="9">
        <f>IF(43&lt;=$G71, OP71+OT71, "")</f>
        <v/>
      </c>
      <c r="OW71" s="9">
        <f>IF(43&lt;=$G71, ($G71-43)*$N71, "")</f>
        <v/>
      </c>
      <c r="OX71" s="9">
        <f>IF(44&lt;=$G71, OS71, "")</f>
        <v/>
      </c>
      <c r="OY71" s="9">
        <f>IF(44&lt;=$G71, ROUND(OX71*$Q71, 2), "")</f>
        <v/>
      </c>
      <c r="OZ71" s="9">
        <f>IF(44&lt;=$G71, $N71, "")</f>
        <v/>
      </c>
      <c r="PA71" s="9">
        <f>IF(44&lt;=$G71, OZ71-OY71, "")</f>
        <v/>
      </c>
      <c r="PB71" s="9">
        <f>IF(44&lt;=$G71, OX71-PA71, "")</f>
        <v/>
      </c>
      <c r="PC71" s="9">
        <f>IF(44&lt;=$G71, ROUND(OU71*$Q71, 2), "")</f>
        <v/>
      </c>
      <c r="PD71" s="9">
        <f>IF(44&lt;=$G71, OU71+PC71, "")</f>
        <v/>
      </c>
      <c r="PE71" s="9">
        <f>IF(44&lt;=$G71, OY71+PC71, "")</f>
        <v/>
      </c>
      <c r="PF71" s="9">
        <f>IF(44&lt;=$G71, ($G71-44)*$N71, "")</f>
        <v/>
      </c>
      <c r="PG71" s="9">
        <f>IF(45&lt;=$G71, PB71, "")</f>
        <v/>
      </c>
      <c r="PH71" s="9">
        <f>IF(45&lt;=$G71, ROUND(PG71*$Q71, 2), "")</f>
        <v/>
      </c>
      <c r="PI71" s="9">
        <f>IF(45&lt;=$G71, $N71, "")</f>
        <v/>
      </c>
      <c r="PJ71" s="9">
        <f>IF(45&lt;=$G71, PI71-PH71, "")</f>
        <v/>
      </c>
      <c r="PK71" s="9">
        <f>IF(45&lt;=$G71, PG71-PJ71, "")</f>
        <v/>
      </c>
      <c r="PL71" s="9">
        <f>IF(45&lt;=$G71, ROUND(PD71*$Q71, 2), "")</f>
        <v/>
      </c>
      <c r="PM71" s="9">
        <f>IF(45&lt;=$G71, PD71+PL71, "")</f>
        <v/>
      </c>
      <c r="PN71" s="9">
        <f>IF(45&lt;=$G71, PH71+PL71, "")</f>
        <v/>
      </c>
      <c r="PO71" s="9">
        <f>IF(45&lt;=$G71, ($G71-45)*$N71, "")</f>
        <v/>
      </c>
      <c r="PP71" s="9">
        <f>IF(46&lt;=$G71, PK71, "")</f>
        <v/>
      </c>
      <c r="PQ71" s="9">
        <f>IF(46&lt;=$G71, ROUND(PP71*$Q71, 2), "")</f>
        <v/>
      </c>
      <c r="PR71" s="9">
        <f>IF(46&lt;=$G71, $N71, "")</f>
        <v/>
      </c>
      <c r="PS71" s="9">
        <f>IF(46&lt;=$G71, PR71-PQ71, "")</f>
        <v/>
      </c>
      <c r="PT71" s="9">
        <f>IF(46&lt;=$G71, PP71-PS71, "")</f>
        <v/>
      </c>
      <c r="PU71" s="9">
        <f>IF(46&lt;=$G71, ROUND(PM71*$Q71, 2), "")</f>
        <v/>
      </c>
      <c r="PV71" s="9">
        <f>IF(46&lt;=$G71, PM71+PU71, "")</f>
        <v/>
      </c>
      <c r="PW71" s="9">
        <f>IF(46&lt;=$G71, PQ71+PU71, "")</f>
        <v/>
      </c>
      <c r="PX71" s="9">
        <f>IF(46&lt;=$G71, ($G71-46)*$N71, "")</f>
        <v/>
      </c>
      <c r="PY71" s="9">
        <f>IF(47&lt;=$G71, PT71, "")</f>
        <v/>
      </c>
      <c r="PZ71" s="9">
        <f>IF(47&lt;=$G71, ROUND(PY71*$Q71, 2), "")</f>
        <v/>
      </c>
      <c r="QA71" s="9">
        <f>IF(47&lt;=$G71, $N71, "")</f>
        <v/>
      </c>
      <c r="QB71" s="9">
        <f>IF(47&lt;=$G71, QA71-PZ71, "")</f>
        <v/>
      </c>
      <c r="QC71" s="9">
        <f>IF(47&lt;=$G71, PY71-QB71, "")</f>
        <v/>
      </c>
      <c r="QD71" s="9">
        <f>IF(47&lt;=$G71, ROUND(PV71*$Q71, 2), "")</f>
        <v/>
      </c>
      <c r="QE71" s="9">
        <f>IF(47&lt;=$G71, PV71+QD71, "")</f>
        <v/>
      </c>
      <c r="QF71" s="9">
        <f>IF(47&lt;=$G71, PZ71+QD71, "")</f>
        <v/>
      </c>
      <c r="QG71" s="9">
        <f>IF(47&lt;=$G71, ($G71-47)*$N71, "")</f>
        <v/>
      </c>
      <c r="QH71" s="9">
        <f>IF(48&lt;=$G71, QC71, "")</f>
        <v/>
      </c>
      <c r="QI71" s="9">
        <f>IF(48&lt;=$G71, ROUND(QH71*$Q71, 2), "")</f>
        <v/>
      </c>
      <c r="QJ71" s="9">
        <f>IF(48&lt;=$G71, $N71, "")</f>
        <v/>
      </c>
      <c r="QK71" s="9">
        <f>IF(48&lt;=$G71, QJ71-QI71, "")</f>
        <v/>
      </c>
      <c r="QL71" s="9">
        <f>IF(48&lt;=$G71, QH71-QK71, "")</f>
        <v/>
      </c>
      <c r="QM71" s="9">
        <f>IF(48&lt;=$G71, ROUND(QE71*$Q71, 2), "")</f>
        <v/>
      </c>
      <c r="QN71" s="9">
        <f>IF(48&lt;=$G71, QE71+QM71, "")</f>
        <v/>
      </c>
      <c r="QO71" s="9">
        <f>IF(48&lt;=$G71, QI71+QM71, "")</f>
        <v/>
      </c>
      <c r="QP71" s="9">
        <f>IF(48&lt;=$G71, ($G71-48)*$N71, "")</f>
        <v/>
      </c>
    </row>
    <row r="72">
      <c r="A72" s="12" t="inlineStr">
        <is>
          <t>0616-0002</t>
        </is>
      </c>
      <c r="B72" s="13" t="inlineStr">
        <is>
          <t>Commerce and Technology Connection Sas de Cv</t>
        </is>
      </c>
      <c r="C72" s="13" t="inlineStr">
        <is>
          <t>RAM 700 BIG HORN</t>
        </is>
      </c>
      <c r="D72" s="12" t="inlineStr">
        <is>
          <t>ACTIVO</t>
        </is>
      </c>
      <c r="E72" s="12" t="inlineStr">
        <is>
          <t>2024-02-16</t>
        </is>
      </c>
      <c r="F72" s="12" t="inlineStr">
        <is>
          <t>2027-02-16</t>
        </is>
      </c>
      <c r="G72" s="14" t="n">
        <v>36</v>
      </c>
      <c r="H72" s="15" t="n">
        <v>318879.31</v>
      </c>
      <c r="I72" s="16" t="n">
        <v>0.4</v>
      </c>
      <c r="J72" s="15">
        <f>ROUND(H72*I72, 2)</f>
        <v/>
      </c>
      <c r="K72" s="15">
        <f>ROUND(H72-J72, 2)</f>
        <v/>
      </c>
      <c r="L72" s="16" t="n">
        <v>0.027</v>
      </c>
      <c r="M72" s="15">
        <f>ROUND(H72*L72, 2)</f>
        <v/>
      </c>
      <c r="N72" s="15" t="n">
        <v>8434.66</v>
      </c>
      <c r="O72" s="16" t="n">
        <v>0.2</v>
      </c>
      <c r="P72" s="15">
        <f>ROUND(H72*O72, 2)</f>
        <v/>
      </c>
      <c r="Q72" s="17" t="n">
        <v>0.0344559</v>
      </c>
      <c r="R72" s="17">
        <f>RATE(G72, -N72, K72, -P72)</f>
        <v/>
      </c>
      <c r="S72" s="17">
        <f>ROUND(Q72*12, 8)</f>
        <v/>
      </c>
      <c r="T72" s="17">
        <f>ROUND(((1+Q72)^12)-1, 8)</f>
        <v/>
      </c>
      <c r="U72" s="15">
        <f>ROUND(PV(Q72, G72, 0, -P72), 2)</f>
        <v/>
      </c>
      <c r="V72" s="15">
        <f>SUMIF($AA$4:$QP$4, "Interes_Leasing", AA72:QP72)</f>
        <v/>
      </c>
      <c r="W72" s="15">
        <f>SUMIF($AA$4:$QP$4, "Interes_Residual", AA72:QP72)</f>
        <v/>
      </c>
      <c r="X72" s="15">
        <f>ROUND(V72+W72, 2)</f>
        <v/>
      </c>
      <c r="Y72" s="15">
        <f>ROUND((N72*G72+P72+M72)-K72, 2)</f>
        <v/>
      </c>
      <c r="Z72" s="16">
        <f>ROUND(Y72/K72, 4)</f>
        <v/>
      </c>
      <c r="AA72" s="15">
        <f>IF(1&lt;=$G72, $K72, "")</f>
        <v/>
      </c>
      <c r="AB72" s="15">
        <f>IF(1&lt;=$G72, ROUND(AA72*$Q72, 2), "")</f>
        <v/>
      </c>
      <c r="AC72" s="15">
        <f>IF(1&lt;=$G72, $N72, "")</f>
        <v/>
      </c>
      <c r="AD72" s="15">
        <f>IF(1&lt;=$G72, AC72-AB72, "")</f>
        <v/>
      </c>
      <c r="AE72" s="15">
        <f>IF(1&lt;=$G72, AA72-AD72, "")</f>
        <v/>
      </c>
      <c r="AF72" s="15">
        <f>IF(1&lt;=$G72, ROUND($U72*$Q72, 2), "")</f>
        <v/>
      </c>
      <c r="AG72" s="15">
        <f>IF(1&lt;=$G72, $U72+AF72, "")</f>
        <v/>
      </c>
      <c r="AH72" s="15">
        <f>IF(1&lt;=$G72, AB72+AF72, "")</f>
        <v/>
      </c>
      <c r="AI72" s="15">
        <f>IF(1&lt;=$G72, ($G72-1)*$N72, "")</f>
        <v/>
      </c>
      <c r="AJ72" s="15">
        <f>IF(2&lt;=$G72, AE72, "")</f>
        <v/>
      </c>
      <c r="AK72" s="15">
        <f>IF(2&lt;=$G72, ROUND(AJ72*$Q72, 2), "")</f>
        <v/>
      </c>
      <c r="AL72" s="15">
        <f>IF(2&lt;=$G72, $N72, "")</f>
        <v/>
      </c>
      <c r="AM72" s="15">
        <f>IF(2&lt;=$G72, AL72-AK72, "")</f>
        <v/>
      </c>
      <c r="AN72" s="15">
        <f>IF(2&lt;=$G72, AJ72-AM72, "")</f>
        <v/>
      </c>
      <c r="AO72" s="15">
        <f>IF(2&lt;=$G72, ROUND(AG72*$Q72, 2), "")</f>
        <v/>
      </c>
      <c r="AP72" s="15">
        <f>IF(2&lt;=$G72, AG72+AO72, "")</f>
        <v/>
      </c>
      <c r="AQ72" s="15">
        <f>IF(2&lt;=$G72, AK72+AO72, "")</f>
        <v/>
      </c>
      <c r="AR72" s="15">
        <f>IF(2&lt;=$G72, ($G72-2)*$N72, "")</f>
        <v/>
      </c>
      <c r="AS72" s="15">
        <f>IF(3&lt;=$G72, AN72, "")</f>
        <v/>
      </c>
      <c r="AT72" s="15">
        <f>IF(3&lt;=$G72, ROUND(AS72*$Q72, 2), "")</f>
        <v/>
      </c>
      <c r="AU72" s="15">
        <f>IF(3&lt;=$G72, $N72, "")</f>
        <v/>
      </c>
      <c r="AV72" s="15">
        <f>IF(3&lt;=$G72, AU72-AT72, "")</f>
        <v/>
      </c>
      <c r="AW72" s="15">
        <f>IF(3&lt;=$G72, AS72-AV72, "")</f>
        <v/>
      </c>
      <c r="AX72" s="15">
        <f>IF(3&lt;=$G72, ROUND(AP72*$Q72, 2), "")</f>
        <v/>
      </c>
      <c r="AY72" s="15">
        <f>IF(3&lt;=$G72, AP72+AX72, "")</f>
        <v/>
      </c>
      <c r="AZ72" s="15">
        <f>IF(3&lt;=$G72, AT72+AX72, "")</f>
        <v/>
      </c>
      <c r="BA72" s="15">
        <f>IF(3&lt;=$G72, ($G72-3)*$N72, "")</f>
        <v/>
      </c>
      <c r="BB72" s="15">
        <f>IF(4&lt;=$G72, AW72, "")</f>
        <v/>
      </c>
      <c r="BC72" s="15">
        <f>IF(4&lt;=$G72, ROUND(BB72*$Q72, 2), "")</f>
        <v/>
      </c>
      <c r="BD72" s="15">
        <f>IF(4&lt;=$G72, $N72, "")</f>
        <v/>
      </c>
      <c r="BE72" s="15">
        <f>IF(4&lt;=$G72, BD72-BC72, "")</f>
        <v/>
      </c>
      <c r="BF72" s="15">
        <f>IF(4&lt;=$G72, BB72-BE72, "")</f>
        <v/>
      </c>
      <c r="BG72" s="15">
        <f>IF(4&lt;=$G72, ROUND(AY72*$Q72, 2), "")</f>
        <v/>
      </c>
      <c r="BH72" s="15">
        <f>IF(4&lt;=$G72, AY72+BG72, "")</f>
        <v/>
      </c>
      <c r="BI72" s="15">
        <f>IF(4&lt;=$G72, BC72+BG72, "")</f>
        <v/>
      </c>
      <c r="BJ72" s="15">
        <f>IF(4&lt;=$G72, ($G72-4)*$N72, "")</f>
        <v/>
      </c>
      <c r="BK72" s="15">
        <f>IF(5&lt;=$G72, BF72, "")</f>
        <v/>
      </c>
      <c r="BL72" s="15">
        <f>IF(5&lt;=$G72, ROUND(BK72*$Q72, 2), "")</f>
        <v/>
      </c>
      <c r="BM72" s="15">
        <f>IF(5&lt;=$G72, $N72, "")</f>
        <v/>
      </c>
      <c r="BN72" s="15">
        <f>IF(5&lt;=$G72, BM72-BL72, "")</f>
        <v/>
      </c>
      <c r="BO72" s="15">
        <f>IF(5&lt;=$G72, BK72-BN72, "")</f>
        <v/>
      </c>
      <c r="BP72" s="15">
        <f>IF(5&lt;=$G72, ROUND(BH72*$Q72, 2), "")</f>
        <v/>
      </c>
      <c r="BQ72" s="15">
        <f>IF(5&lt;=$G72, BH72+BP72, "")</f>
        <v/>
      </c>
      <c r="BR72" s="15">
        <f>IF(5&lt;=$G72, BL72+BP72, "")</f>
        <v/>
      </c>
      <c r="BS72" s="15">
        <f>IF(5&lt;=$G72, ($G72-5)*$N72, "")</f>
        <v/>
      </c>
      <c r="BT72" s="15">
        <f>IF(6&lt;=$G72, BO72, "")</f>
        <v/>
      </c>
      <c r="BU72" s="15">
        <f>IF(6&lt;=$G72, ROUND(BT72*$Q72, 2), "")</f>
        <v/>
      </c>
      <c r="BV72" s="15">
        <f>IF(6&lt;=$G72, $N72, "")</f>
        <v/>
      </c>
      <c r="BW72" s="15">
        <f>IF(6&lt;=$G72, BV72-BU72, "")</f>
        <v/>
      </c>
      <c r="BX72" s="15">
        <f>IF(6&lt;=$G72, BT72-BW72, "")</f>
        <v/>
      </c>
      <c r="BY72" s="15">
        <f>IF(6&lt;=$G72, ROUND(BQ72*$Q72, 2), "")</f>
        <v/>
      </c>
      <c r="BZ72" s="15">
        <f>IF(6&lt;=$G72, BQ72+BY72, "")</f>
        <v/>
      </c>
      <c r="CA72" s="15">
        <f>IF(6&lt;=$G72, BU72+BY72, "")</f>
        <v/>
      </c>
      <c r="CB72" s="15">
        <f>IF(6&lt;=$G72, ($G72-6)*$N72, "")</f>
        <v/>
      </c>
      <c r="CC72" s="15">
        <f>IF(7&lt;=$G72, BX72, "")</f>
        <v/>
      </c>
      <c r="CD72" s="15">
        <f>IF(7&lt;=$G72, ROUND(CC72*$Q72, 2), "")</f>
        <v/>
      </c>
      <c r="CE72" s="15">
        <f>IF(7&lt;=$G72, $N72, "")</f>
        <v/>
      </c>
      <c r="CF72" s="15">
        <f>IF(7&lt;=$G72, CE72-CD72, "")</f>
        <v/>
      </c>
      <c r="CG72" s="15">
        <f>IF(7&lt;=$G72, CC72-CF72, "")</f>
        <v/>
      </c>
      <c r="CH72" s="15">
        <f>IF(7&lt;=$G72, ROUND(BZ72*$Q72, 2), "")</f>
        <v/>
      </c>
      <c r="CI72" s="15">
        <f>IF(7&lt;=$G72, BZ72+CH72, "")</f>
        <v/>
      </c>
      <c r="CJ72" s="15">
        <f>IF(7&lt;=$G72, CD72+CH72, "")</f>
        <v/>
      </c>
      <c r="CK72" s="15">
        <f>IF(7&lt;=$G72, ($G72-7)*$N72, "")</f>
        <v/>
      </c>
      <c r="CL72" s="15">
        <f>IF(8&lt;=$G72, CG72, "")</f>
        <v/>
      </c>
      <c r="CM72" s="15">
        <f>IF(8&lt;=$G72, ROUND(CL72*$Q72, 2), "")</f>
        <v/>
      </c>
      <c r="CN72" s="15">
        <f>IF(8&lt;=$G72, $N72, "")</f>
        <v/>
      </c>
      <c r="CO72" s="15">
        <f>IF(8&lt;=$G72, CN72-CM72, "")</f>
        <v/>
      </c>
      <c r="CP72" s="15">
        <f>IF(8&lt;=$G72, CL72-CO72, "")</f>
        <v/>
      </c>
      <c r="CQ72" s="15">
        <f>IF(8&lt;=$G72, ROUND(CI72*$Q72, 2), "")</f>
        <v/>
      </c>
      <c r="CR72" s="15">
        <f>IF(8&lt;=$G72, CI72+CQ72, "")</f>
        <v/>
      </c>
      <c r="CS72" s="15">
        <f>IF(8&lt;=$G72, CM72+CQ72, "")</f>
        <v/>
      </c>
      <c r="CT72" s="15">
        <f>IF(8&lt;=$G72, ($G72-8)*$N72, "")</f>
        <v/>
      </c>
      <c r="CU72" s="15">
        <f>IF(9&lt;=$G72, CP72, "")</f>
        <v/>
      </c>
      <c r="CV72" s="15">
        <f>IF(9&lt;=$G72, ROUND(CU72*$Q72, 2), "")</f>
        <v/>
      </c>
      <c r="CW72" s="15">
        <f>IF(9&lt;=$G72, $N72, "")</f>
        <v/>
      </c>
      <c r="CX72" s="15">
        <f>IF(9&lt;=$G72, CW72-CV72, "")</f>
        <v/>
      </c>
      <c r="CY72" s="15">
        <f>IF(9&lt;=$G72, CU72-CX72, "")</f>
        <v/>
      </c>
      <c r="CZ72" s="15">
        <f>IF(9&lt;=$G72, ROUND(CR72*$Q72, 2), "")</f>
        <v/>
      </c>
      <c r="DA72" s="15">
        <f>IF(9&lt;=$G72, CR72+CZ72, "")</f>
        <v/>
      </c>
      <c r="DB72" s="15">
        <f>IF(9&lt;=$G72, CV72+CZ72, "")</f>
        <v/>
      </c>
      <c r="DC72" s="15">
        <f>IF(9&lt;=$G72, ($G72-9)*$N72, "")</f>
        <v/>
      </c>
      <c r="DD72" s="15">
        <f>IF(10&lt;=$G72, CY72, "")</f>
        <v/>
      </c>
      <c r="DE72" s="15">
        <f>IF(10&lt;=$G72, ROUND(DD72*$Q72, 2), "")</f>
        <v/>
      </c>
      <c r="DF72" s="15">
        <f>IF(10&lt;=$G72, $N72, "")</f>
        <v/>
      </c>
      <c r="DG72" s="15">
        <f>IF(10&lt;=$G72, DF72-DE72, "")</f>
        <v/>
      </c>
      <c r="DH72" s="15">
        <f>IF(10&lt;=$G72, DD72-DG72, "")</f>
        <v/>
      </c>
      <c r="DI72" s="15">
        <f>IF(10&lt;=$G72, ROUND(DA72*$Q72, 2), "")</f>
        <v/>
      </c>
      <c r="DJ72" s="15">
        <f>IF(10&lt;=$G72, DA72+DI72, "")</f>
        <v/>
      </c>
      <c r="DK72" s="15">
        <f>IF(10&lt;=$G72, DE72+DI72, "")</f>
        <v/>
      </c>
      <c r="DL72" s="15">
        <f>IF(10&lt;=$G72, ($G72-10)*$N72, "")</f>
        <v/>
      </c>
      <c r="DM72" s="15">
        <f>IF(11&lt;=$G72, DH72, "")</f>
        <v/>
      </c>
      <c r="DN72" s="15">
        <f>IF(11&lt;=$G72, ROUND(DM72*$Q72, 2), "")</f>
        <v/>
      </c>
      <c r="DO72" s="15">
        <f>IF(11&lt;=$G72, $N72, "")</f>
        <v/>
      </c>
      <c r="DP72" s="15">
        <f>IF(11&lt;=$G72, DO72-DN72, "")</f>
        <v/>
      </c>
      <c r="DQ72" s="15">
        <f>IF(11&lt;=$G72, DM72-DP72, "")</f>
        <v/>
      </c>
      <c r="DR72" s="15">
        <f>IF(11&lt;=$G72, ROUND(DJ72*$Q72, 2), "")</f>
        <v/>
      </c>
      <c r="DS72" s="15">
        <f>IF(11&lt;=$G72, DJ72+DR72, "")</f>
        <v/>
      </c>
      <c r="DT72" s="15">
        <f>IF(11&lt;=$G72, DN72+DR72, "")</f>
        <v/>
      </c>
      <c r="DU72" s="15">
        <f>IF(11&lt;=$G72, ($G72-11)*$N72, "")</f>
        <v/>
      </c>
      <c r="DV72" s="15">
        <f>IF(12&lt;=$G72, DQ72, "")</f>
        <v/>
      </c>
      <c r="DW72" s="15">
        <f>IF(12&lt;=$G72, ROUND(DV72*$Q72, 2), "")</f>
        <v/>
      </c>
      <c r="DX72" s="15">
        <f>IF(12&lt;=$G72, $N72, "")</f>
        <v/>
      </c>
      <c r="DY72" s="15">
        <f>IF(12&lt;=$G72, DX72-DW72, "")</f>
        <v/>
      </c>
      <c r="DZ72" s="15">
        <f>IF(12&lt;=$G72, DV72-DY72, "")</f>
        <v/>
      </c>
      <c r="EA72" s="15">
        <f>IF(12&lt;=$G72, ROUND(DS72*$Q72, 2), "")</f>
        <v/>
      </c>
      <c r="EB72" s="15">
        <f>IF(12&lt;=$G72, DS72+EA72, "")</f>
        <v/>
      </c>
      <c r="EC72" s="15">
        <f>IF(12&lt;=$G72, DW72+EA72, "")</f>
        <v/>
      </c>
      <c r="ED72" s="15">
        <f>IF(12&lt;=$G72, ($G72-12)*$N72, "")</f>
        <v/>
      </c>
      <c r="EE72" s="15">
        <f>IF(13&lt;=$G72, DZ72, "")</f>
        <v/>
      </c>
      <c r="EF72" s="15">
        <f>IF(13&lt;=$G72, ROUND(EE72*$Q72, 2), "")</f>
        <v/>
      </c>
      <c r="EG72" s="15">
        <f>IF(13&lt;=$G72, $N72, "")</f>
        <v/>
      </c>
      <c r="EH72" s="15">
        <f>IF(13&lt;=$G72, EG72-EF72, "")</f>
        <v/>
      </c>
      <c r="EI72" s="15">
        <f>IF(13&lt;=$G72, EE72-EH72, "")</f>
        <v/>
      </c>
      <c r="EJ72" s="15">
        <f>IF(13&lt;=$G72, ROUND(EB72*$Q72, 2), "")</f>
        <v/>
      </c>
      <c r="EK72" s="15">
        <f>IF(13&lt;=$G72, EB72+EJ72, "")</f>
        <v/>
      </c>
      <c r="EL72" s="15">
        <f>IF(13&lt;=$G72, EF72+EJ72, "")</f>
        <v/>
      </c>
      <c r="EM72" s="15">
        <f>IF(13&lt;=$G72, ($G72-13)*$N72, "")</f>
        <v/>
      </c>
      <c r="EN72" s="15">
        <f>IF(14&lt;=$G72, EI72, "")</f>
        <v/>
      </c>
      <c r="EO72" s="15">
        <f>IF(14&lt;=$G72, ROUND(EN72*$Q72, 2), "")</f>
        <v/>
      </c>
      <c r="EP72" s="15">
        <f>IF(14&lt;=$G72, $N72, "")</f>
        <v/>
      </c>
      <c r="EQ72" s="15">
        <f>IF(14&lt;=$G72, EP72-EO72, "")</f>
        <v/>
      </c>
      <c r="ER72" s="15">
        <f>IF(14&lt;=$G72, EN72-EQ72, "")</f>
        <v/>
      </c>
      <c r="ES72" s="15">
        <f>IF(14&lt;=$G72, ROUND(EK72*$Q72, 2), "")</f>
        <v/>
      </c>
      <c r="ET72" s="15">
        <f>IF(14&lt;=$G72, EK72+ES72, "")</f>
        <v/>
      </c>
      <c r="EU72" s="15">
        <f>IF(14&lt;=$G72, EO72+ES72, "")</f>
        <v/>
      </c>
      <c r="EV72" s="15">
        <f>IF(14&lt;=$G72, ($G72-14)*$N72, "")</f>
        <v/>
      </c>
      <c r="EW72" s="15">
        <f>IF(15&lt;=$G72, ER72, "")</f>
        <v/>
      </c>
      <c r="EX72" s="15">
        <f>IF(15&lt;=$G72, ROUND(EW72*$Q72, 2), "")</f>
        <v/>
      </c>
      <c r="EY72" s="15">
        <f>IF(15&lt;=$G72, $N72, "")</f>
        <v/>
      </c>
      <c r="EZ72" s="15">
        <f>IF(15&lt;=$G72, EY72-EX72, "")</f>
        <v/>
      </c>
      <c r="FA72" s="15">
        <f>IF(15&lt;=$G72, EW72-EZ72, "")</f>
        <v/>
      </c>
      <c r="FB72" s="15">
        <f>IF(15&lt;=$G72, ROUND(ET72*$Q72, 2), "")</f>
        <v/>
      </c>
      <c r="FC72" s="15">
        <f>IF(15&lt;=$G72, ET72+FB72, "")</f>
        <v/>
      </c>
      <c r="FD72" s="15">
        <f>IF(15&lt;=$G72, EX72+FB72, "")</f>
        <v/>
      </c>
      <c r="FE72" s="15">
        <f>IF(15&lt;=$G72, ($G72-15)*$N72, "")</f>
        <v/>
      </c>
      <c r="FF72" s="15">
        <f>IF(16&lt;=$G72, FA72, "")</f>
        <v/>
      </c>
      <c r="FG72" s="15">
        <f>IF(16&lt;=$G72, ROUND(FF72*$Q72, 2), "")</f>
        <v/>
      </c>
      <c r="FH72" s="15">
        <f>IF(16&lt;=$G72, $N72, "")</f>
        <v/>
      </c>
      <c r="FI72" s="15">
        <f>IF(16&lt;=$G72, FH72-FG72, "")</f>
        <v/>
      </c>
      <c r="FJ72" s="15">
        <f>IF(16&lt;=$G72, FF72-FI72, "")</f>
        <v/>
      </c>
      <c r="FK72" s="15">
        <f>IF(16&lt;=$G72, ROUND(FC72*$Q72, 2), "")</f>
        <v/>
      </c>
      <c r="FL72" s="15">
        <f>IF(16&lt;=$G72, FC72+FK72, "")</f>
        <v/>
      </c>
      <c r="FM72" s="15">
        <f>IF(16&lt;=$G72, FG72+FK72, "")</f>
        <v/>
      </c>
      <c r="FN72" s="15">
        <f>IF(16&lt;=$G72, ($G72-16)*$N72, "")</f>
        <v/>
      </c>
      <c r="FO72" s="15">
        <f>IF(17&lt;=$G72, FJ72, "")</f>
        <v/>
      </c>
      <c r="FP72" s="15">
        <f>IF(17&lt;=$G72, ROUND(FO72*$Q72, 2), "")</f>
        <v/>
      </c>
      <c r="FQ72" s="15">
        <f>IF(17&lt;=$G72, $N72, "")</f>
        <v/>
      </c>
      <c r="FR72" s="15">
        <f>IF(17&lt;=$G72, FQ72-FP72, "")</f>
        <v/>
      </c>
      <c r="FS72" s="15">
        <f>IF(17&lt;=$G72, FO72-FR72, "")</f>
        <v/>
      </c>
      <c r="FT72" s="15">
        <f>IF(17&lt;=$G72, ROUND(FL72*$Q72, 2), "")</f>
        <v/>
      </c>
      <c r="FU72" s="15">
        <f>IF(17&lt;=$G72, FL72+FT72, "")</f>
        <v/>
      </c>
      <c r="FV72" s="15">
        <f>IF(17&lt;=$G72, FP72+FT72, "")</f>
        <v/>
      </c>
      <c r="FW72" s="15">
        <f>IF(17&lt;=$G72, ($G72-17)*$N72, "")</f>
        <v/>
      </c>
      <c r="FX72" s="15">
        <f>IF(18&lt;=$G72, FS72, "")</f>
        <v/>
      </c>
      <c r="FY72" s="15">
        <f>IF(18&lt;=$G72, ROUND(FX72*$Q72, 2), "")</f>
        <v/>
      </c>
      <c r="FZ72" s="15">
        <f>IF(18&lt;=$G72, $N72, "")</f>
        <v/>
      </c>
      <c r="GA72" s="15">
        <f>IF(18&lt;=$G72, FZ72-FY72, "")</f>
        <v/>
      </c>
      <c r="GB72" s="15">
        <f>IF(18&lt;=$G72, FX72-GA72, "")</f>
        <v/>
      </c>
      <c r="GC72" s="15">
        <f>IF(18&lt;=$G72, ROUND(FU72*$Q72, 2), "")</f>
        <v/>
      </c>
      <c r="GD72" s="15">
        <f>IF(18&lt;=$G72, FU72+GC72, "")</f>
        <v/>
      </c>
      <c r="GE72" s="15">
        <f>IF(18&lt;=$G72, FY72+GC72, "")</f>
        <v/>
      </c>
      <c r="GF72" s="15">
        <f>IF(18&lt;=$G72, ($G72-18)*$N72, "")</f>
        <v/>
      </c>
      <c r="GG72" s="15">
        <f>IF(19&lt;=$G72, GB72, "")</f>
        <v/>
      </c>
      <c r="GH72" s="15">
        <f>IF(19&lt;=$G72, ROUND(GG72*$Q72, 2), "")</f>
        <v/>
      </c>
      <c r="GI72" s="15">
        <f>IF(19&lt;=$G72, $N72, "")</f>
        <v/>
      </c>
      <c r="GJ72" s="15">
        <f>IF(19&lt;=$G72, GI72-GH72, "")</f>
        <v/>
      </c>
      <c r="GK72" s="15">
        <f>IF(19&lt;=$G72, GG72-GJ72, "")</f>
        <v/>
      </c>
      <c r="GL72" s="15">
        <f>IF(19&lt;=$G72, ROUND(GD72*$Q72, 2), "")</f>
        <v/>
      </c>
      <c r="GM72" s="15">
        <f>IF(19&lt;=$G72, GD72+GL72, "")</f>
        <v/>
      </c>
      <c r="GN72" s="15">
        <f>IF(19&lt;=$G72, GH72+GL72, "")</f>
        <v/>
      </c>
      <c r="GO72" s="15">
        <f>IF(19&lt;=$G72, ($G72-19)*$N72, "")</f>
        <v/>
      </c>
      <c r="GP72" s="15">
        <f>IF(20&lt;=$G72, GK72, "")</f>
        <v/>
      </c>
      <c r="GQ72" s="15">
        <f>IF(20&lt;=$G72, ROUND(GP72*$Q72, 2), "")</f>
        <v/>
      </c>
      <c r="GR72" s="15">
        <f>IF(20&lt;=$G72, $N72, "")</f>
        <v/>
      </c>
      <c r="GS72" s="15">
        <f>IF(20&lt;=$G72, GR72-GQ72, "")</f>
        <v/>
      </c>
      <c r="GT72" s="15">
        <f>IF(20&lt;=$G72, GP72-GS72, "")</f>
        <v/>
      </c>
      <c r="GU72" s="15">
        <f>IF(20&lt;=$G72, ROUND(GM72*$Q72, 2), "")</f>
        <v/>
      </c>
      <c r="GV72" s="15">
        <f>IF(20&lt;=$G72, GM72+GU72, "")</f>
        <v/>
      </c>
      <c r="GW72" s="15">
        <f>IF(20&lt;=$G72, GQ72+GU72, "")</f>
        <v/>
      </c>
      <c r="GX72" s="15">
        <f>IF(20&lt;=$G72, ($G72-20)*$N72, "")</f>
        <v/>
      </c>
      <c r="GY72" s="15">
        <f>IF(21&lt;=$G72, GT72, "")</f>
        <v/>
      </c>
      <c r="GZ72" s="15">
        <f>IF(21&lt;=$G72, ROUND(GY72*$Q72, 2), "")</f>
        <v/>
      </c>
      <c r="HA72" s="15">
        <f>IF(21&lt;=$G72, $N72, "")</f>
        <v/>
      </c>
      <c r="HB72" s="15">
        <f>IF(21&lt;=$G72, HA72-GZ72, "")</f>
        <v/>
      </c>
      <c r="HC72" s="15">
        <f>IF(21&lt;=$G72, GY72-HB72, "")</f>
        <v/>
      </c>
      <c r="HD72" s="15">
        <f>IF(21&lt;=$G72, ROUND(GV72*$Q72, 2), "")</f>
        <v/>
      </c>
      <c r="HE72" s="15">
        <f>IF(21&lt;=$G72, GV72+HD72, "")</f>
        <v/>
      </c>
      <c r="HF72" s="15">
        <f>IF(21&lt;=$G72, GZ72+HD72, "")</f>
        <v/>
      </c>
      <c r="HG72" s="15">
        <f>IF(21&lt;=$G72, ($G72-21)*$N72, "")</f>
        <v/>
      </c>
      <c r="HH72" s="15">
        <f>IF(22&lt;=$G72, HC72, "")</f>
        <v/>
      </c>
      <c r="HI72" s="15">
        <f>IF(22&lt;=$G72, ROUND(HH72*$Q72, 2), "")</f>
        <v/>
      </c>
      <c r="HJ72" s="15">
        <f>IF(22&lt;=$G72, $N72, "")</f>
        <v/>
      </c>
      <c r="HK72" s="15">
        <f>IF(22&lt;=$G72, HJ72-HI72, "")</f>
        <v/>
      </c>
      <c r="HL72" s="15">
        <f>IF(22&lt;=$G72, HH72-HK72, "")</f>
        <v/>
      </c>
      <c r="HM72" s="15">
        <f>IF(22&lt;=$G72, ROUND(HE72*$Q72, 2), "")</f>
        <v/>
      </c>
      <c r="HN72" s="15">
        <f>IF(22&lt;=$G72, HE72+HM72, "")</f>
        <v/>
      </c>
      <c r="HO72" s="15">
        <f>IF(22&lt;=$G72, HI72+HM72, "")</f>
        <v/>
      </c>
      <c r="HP72" s="15">
        <f>IF(22&lt;=$G72, ($G72-22)*$N72, "")</f>
        <v/>
      </c>
      <c r="HQ72" s="15">
        <f>IF(23&lt;=$G72, HL72, "")</f>
        <v/>
      </c>
      <c r="HR72" s="15">
        <f>IF(23&lt;=$G72, ROUND(HQ72*$Q72, 2), "")</f>
        <v/>
      </c>
      <c r="HS72" s="15">
        <f>IF(23&lt;=$G72, $N72, "")</f>
        <v/>
      </c>
      <c r="HT72" s="15">
        <f>IF(23&lt;=$G72, HS72-HR72, "")</f>
        <v/>
      </c>
      <c r="HU72" s="15">
        <f>IF(23&lt;=$G72, HQ72-HT72, "")</f>
        <v/>
      </c>
      <c r="HV72" s="15">
        <f>IF(23&lt;=$G72, ROUND(HN72*$Q72, 2), "")</f>
        <v/>
      </c>
      <c r="HW72" s="15">
        <f>IF(23&lt;=$G72, HN72+HV72, "")</f>
        <v/>
      </c>
      <c r="HX72" s="15">
        <f>IF(23&lt;=$G72, HR72+HV72, "")</f>
        <v/>
      </c>
      <c r="HY72" s="15">
        <f>IF(23&lt;=$G72, ($G72-23)*$N72, "")</f>
        <v/>
      </c>
      <c r="HZ72" s="15">
        <f>IF(24&lt;=$G72, HU72, "")</f>
        <v/>
      </c>
      <c r="IA72" s="15">
        <f>IF(24&lt;=$G72, ROUND(HZ72*$Q72, 2), "")</f>
        <v/>
      </c>
      <c r="IB72" s="15">
        <f>IF(24&lt;=$G72, $N72, "")</f>
        <v/>
      </c>
      <c r="IC72" s="15">
        <f>IF(24&lt;=$G72, IB72-IA72, "")</f>
        <v/>
      </c>
      <c r="ID72" s="15">
        <f>IF(24&lt;=$G72, HZ72-IC72, "")</f>
        <v/>
      </c>
      <c r="IE72" s="15">
        <f>IF(24&lt;=$G72, ROUND(HW72*$Q72, 2), "")</f>
        <v/>
      </c>
      <c r="IF72" s="15">
        <f>IF(24&lt;=$G72, HW72+IE72, "")</f>
        <v/>
      </c>
      <c r="IG72" s="15">
        <f>IF(24&lt;=$G72, IA72+IE72, "")</f>
        <v/>
      </c>
      <c r="IH72" s="15">
        <f>IF(24&lt;=$G72, ($G72-24)*$N72, "")</f>
        <v/>
      </c>
      <c r="II72" s="15">
        <f>IF(25&lt;=$G72, ID72, "")</f>
        <v/>
      </c>
      <c r="IJ72" s="15">
        <f>IF(25&lt;=$G72, ROUND(II72*$Q72, 2), "")</f>
        <v/>
      </c>
      <c r="IK72" s="15">
        <f>IF(25&lt;=$G72, $N72, "")</f>
        <v/>
      </c>
      <c r="IL72" s="15">
        <f>IF(25&lt;=$G72, IK72-IJ72, "")</f>
        <v/>
      </c>
      <c r="IM72" s="15">
        <f>IF(25&lt;=$G72, II72-IL72, "")</f>
        <v/>
      </c>
      <c r="IN72" s="15">
        <f>IF(25&lt;=$G72, ROUND(IF72*$Q72, 2), "")</f>
        <v/>
      </c>
      <c r="IO72" s="15">
        <f>IF(25&lt;=$G72, IF72+IN72, "")</f>
        <v/>
      </c>
      <c r="IP72" s="15">
        <f>IF(25&lt;=$G72, IJ72+IN72, "")</f>
        <v/>
      </c>
      <c r="IQ72" s="15">
        <f>IF(25&lt;=$G72, ($G72-25)*$N72, "")</f>
        <v/>
      </c>
      <c r="IR72" s="15">
        <f>IF(26&lt;=$G72, IM72, "")</f>
        <v/>
      </c>
      <c r="IS72" s="15">
        <f>IF(26&lt;=$G72, ROUND(IR72*$Q72, 2), "")</f>
        <v/>
      </c>
      <c r="IT72" s="15">
        <f>IF(26&lt;=$G72, $N72, "")</f>
        <v/>
      </c>
      <c r="IU72" s="15">
        <f>IF(26&lt;=$G72, IT72-IS72, "")</f>
        <v/>
      </c>
      <c r="IV72" s="15">
        <f>IF(26&lt;=$G72, IR72-IU72, "")</f>
        <v/>
      </c>
      <c r="IW72" s="15">
        <f>IF(26&lt;=$G72, ROUND(IO72*$Q72, 2), "")</f>
        <v/>
      </c>
      <c r="IX72" s="15">
        <f>IF(26&lt;=$G72, IO72+IW72, "")</f>
        <v/>
      </c>
      <c r="IY72" s="15">
        <f>IF(26&lt;=$G72, IS72+IW72, "")</f>
        <v/>
      </c>
      <c r="IZ72" s="15">
        <f>IF(26&lt;=$G72, ($G72-26)*$N72, "")</f>
        <v/>
      </c>
      <c r="JA72" s="15">
        <f>IF(27&lt;=$G72, IV72, "")</f>
        <v/>
      </c>
      <c r="JB72" s="15">
        <f>IF(27&lt;=$G72, ROUND(JA72*$Q72, 2), "")</f>
        <v/>
      </c>
      <c r="JC72" s="15">
        <f>IF(27&lt;=$G72, $N72, "")</f>
        <v/>
      </c>
      <c r="JD72" s="15">
        <f>IF(27&lt;=$G72, JC72-JB72, "")</f>
        <v/>
      </c>
      <c r="JE72" s="15">
        <f>IF(27&lt;=$G72, JA72-JD72, "")</f>
        <v/>
      </c>
      <c r="JF72" s="15">
        <f>IF(27&lt;=$G72, ROUND(IX72*$Q72, 2), "")</f>
        <v/>
      </c>
      <c r="JG72" s="15">
        <f>IF(27&lt;=$G72, IX72+JF72, "")</f>
        <v/>
      </c>
      <c r="JH72" s="15">
        <f>IF(27&lt;=$G72, JB72+JF72, "")</f>
        <v/>
      </c>
      <c r="JI72" s="15">
        <f>IF(27&lt;=$G72, ($G72-27)*$N72, "")</f>
        <v/>
      </c>
      <c r="JJ72" s="15">
        <f>IF(28&lt;=$G72, JE72, "")</f>
        <v/>
      </c>
      <c r="JK72" s="15">
        <f>IF(28&lt;=$G72, ROUND(JJ72*$Q72, 2), "")</f>
        <v/>
      </c>
      <c r="JL72" s="15">
        <f>IF(28&lt;=$G72, $N72, "")</f>
        <v/>
      </c>
      <c r="JM72" s="15">
        <f>IF(28&lt;=$G72, JL72-JK72, "")</f>
        <v/>
      </c>
      <c r="JN72" s="15">
        <f>IF(28&lt;=$G72, JJ72-JM72, "")</f>
        <v/>
      </c>
      <c r="JO72" s="15">
        <f>IF(28&lt;=$G72, ROUND(JG72*$Q72, 2), "")</f>
        <v/>
      </c>
      <c r="JP72" s="15">
        <f>IF(28&lt;=$G72, JG72+JO72, "")</f>
        <v/>
      </c>
      <c r="JQ72" s="15">
        <f>IF(28&lt;=$G72, JK72+JO72, "")</f>
        <v/>
      </c>
      <c r="JR72" s="15">
        <f>IF(28&lt;=$G72, ($G72-28)*$N72, "")</f>
        <v/>
      </c>
      <c r="JS72" s="15">
        <f>IF(29&lt;=$G72, JN72, "")</f>
        <v/>
      </c>
      <c r="JT72" s="15">
        <f>IF(29&lt;=$G72, ROUND(JS72*$Q72, 2), "")</f>
        <v/>
      </c>
      <c r="JU72" s="15">
        <f>IF(29&lt;=$G72, $N72, "")</f>
        <v/>
      </c>
      <c r="JV72" s="15">
        <f>IF(29&lt;=$G72, JU72-JT72, "")</f>
        <v/>
      </c>
      <c r="JW72" s="15">
        <f>IF(29&lt;=$G72, JS72-JV72, "")</f>
        <v/>
      </c>
      <c r="JX72" s="15">
        <f>IF(29&lt;=$G72, ROUND(JP72*$Q72, 2), "")</f>
        <v/>
      </c>
      <c r="JY72" s="15">
        <f>IF(29&lt;=$G72, JP72+JX72, "")</f>
        <v/>
      </c>
      <c r="JZ72" s="15">
        <f>IF(29&lt;=$G72, JT72+JX72, "")</f>
        <v/>
      </c>
      <c r="KA72" s="15">
        <f>IF(29&lt;=$G72, ($G72-29)*$N72, "")</f>
        <v/>
      </c>
      <c r="KB72" s="15">
        <f>IF(30&lt;=$G72, JW72, "")</f>
        <v/>
      </c>
      <c r="KC72" s="15">
        <f>IF(30&lt;=$G72, ROUND(KB72*$Q72, 2), "")</f>
        <v/>
      </c>
      <c r="KD72" s="15">
        <f>IF(30&lt;=$G72, $N72, "")</f>
        <v/>
      </c>
      <c r="KE72" s="15">
        <f>IF(30&lt;=$G72, KD72-KC72, "")</f>
        <v/>
      </c>
      <c r="KF72" s="15">
        <f>IF(30&lt;=$G72, KB72-KE72, "")</f>
        <v/>
      </c>
      <c r="KG72" s="15">
        <f>IF(30&lt;=$G72, ROUND(JY72*$Q72, 2), "")</f>
        <v/>
      </c>
      <c r="KH72" s="15">
        <f>IF(30&lt;=$G72, JY72+KG72, "")</f>
        <v/>
      </c>
      <c r="KI72" s="15">
        <f>IF(30&lt;=$G72, KC72+KG72, "")</f>
        <v/>
      </c>
      <c r="KJ72" s="15">
        <f>IF(30&lt;=$G72, ($G72-30)*$N72, "")</f>
        <v/>
      </c>
      <c r="KK72" s="15">
        <f>IF(31&lt;=$G72, KF72, "")</f>
        <v/>
      </c>
      <c r="KL72" s="15">
        <f>IF(31&lt;=$G72, ROUND(KK72*$Q72, 2), "")</f>
        <v/>
      </c>
      <c r="KM72" s="15">
        <f>IF(31&lt;=$G72, $N72, "")</f>
        <v/>
      </c>
      <c r="KN72" s="15">
        <f>IF(31&lt;=$G72, KM72-KL72, "")</f>
        <v/>
      </c>
      <c r="KO72" s="15">
        <f>IF(31&lt;=$G72, KK72-KN72, "")</f>
        <v/>
      </c>
      <c r="KP72" s="15">
        <f>IF(31&lt;=$G72, ROUND(KH72*$Q72, 2), "")</f>
        <v/>
      </c>
      <c r="KQ72" s="15">
        <f>IF(31&lt;=$G72, KH72+KP72, "")</f>
        <v/>
      </c>
      <c r="KR72" s="15">
        <f>IF(31&lt;=$G72, KL72+KP72, "")</f>
        <v/>
      </c>
      <c r="KS72" s="15">
        <f>IF(31&lt;=$G72, ($G72-31)*$N72, "")</f>
        <v/>
      </c>
      <c r="KT72" s="15">
        <f>IF(32&lt;=$G72, KO72, "")</f>
        <v/>
      </c>
      <c r="KU72" s="15">
        <f>IF(32&lt;=$G72, ROUND(KT72*$Q72, 2), "")</f>
        <v/>
      </c>
      <c r="KV72" s="15">
        <f>IF(32&lt;=$G72, $N72, "")</f>
        <v/>
      </c>
      <c r="KW72" s="15">
        <f>IF(32&lt;=$G72, KV72-KU72, "")</f>
        <v/>
      </c>
      <c r="KX72" s="15">
        <f>IF(32&lt;=$G72, KT72-KW72, "")</f>
        <v/>
      </c>
      <c r="KY72" s="15">
        <f>IF(32&lt;=$G72, ROUND(KQ72*$Q72, 2), "")</f>
        <v/>
      </c>
      <c r="KZ72" s="15">
        <f>IF(32&lt;=$G72, KQ72+KY72, "")</f>
        <v/>
      </c>
      <c r="LA72" s="15">
        <f>IF(32&lt;=$G72, KU72+KY72, "")</f>
        <v/>
      </c>
      <c r="LB72" s="15">
        <f>IF(32&lt;=$G72, ($G72-32)*$N72, "")</f>
        <v/>
      </c>
      <c r="LC72" s="15">
        <f>IF(33&lt;=$G72, KX72, "")</f>
        <v/>
      </c>
      <c r="LD72" s="15">
        <f>IF(33&lt;=$G72, ROUND(LC72*$Q72, 2), "")</f>
        <v/>
      </c>
      <c r="LE72" s="15">
        <f>IF(33&lt;=$G72, $N72, "")</f>
        <v/>
      </c>
      <c r="LF72" s="15">
        <f>IF(33&lt;=$G72, LE72-LD72, "")</f>
        <v/>
      </c>
      <c r="LG72" s="15">
        <f>IF(33&lt;=$G72, LC72-LF72, "")</f>
        <v/>
      </c>
      <c r="LH72" s="15">
        <f>IF(33&lt;=$G72, ROUND(KZ72*$Q72, 2), "")</f>
        <v/>
      </c>
      <c r="LI72" s="15">
        <f>IF(33&lt;=$G72, KZ72+LH72, "")</f>
        <v/>
      </c>
      <c r="LJ72" s="15">
        <f>IF(33&lt;=$G72, LD72+LH72, "")</f>
        <v/>
      </c>
      <c r="LK72" s="15">
        <f>IF(33&lt;=$G72, ($G72-33)*$N72, "")</f>
        <v/>
      </c>
      <c r="LL72" s="15">
        <f>IF(34&lt;=$G72, LG72, "")</f>
        <v/>
      </c>
      <c r="LM72" s="15">
        <f>IF(34&lt;=$G72, ROUND(LL72*$Q72, 2), "")</f>
        <v/>
      </c>
      <c r="LN72" s="15">
        <f>IF(34&lt;=$G72, $N72, "")</f>
        <v/>
      </c>
      <c r="LO72" s="15">
        <f>IF(34&lt;=$G72, LN72-LM72, "")</f>
        <v/>
      </c>
      <c r="LP72" s="15">
        <f>IF(34&lt;=$G72, LL72-LO72, "")</f>
        <v/>
      </c>
      <c r="LQ72" s="15">
        <f>IF(34&lt;=$G72, ROUND(LI72*$Q72, 2), "")</f>
        <v/>
      </c>
      <c r="LR72" s="15">
        <f>IF(34&lt;=$G72, LI72+LQ72, "")</f>
        <v/>
      </c>
      <c r="LS72" s="15">
        <f>IF(34&lt;=$G72, LM72+LQ72, "")</f>
        <v/>
      </c>
      <c r="LT72" s="15">
        <f>IF(34&lt;=$G72, ($G72-34)*$N72, "")</f>
        <v/>
      </c>
      <c r="LU72" s="15">
        <f>IF(35&lt;=$G72, LP72, "")</f>
        <v/>
      </c>
      <c r="LV72" s="15">
        <f>IF(35&lt;=$G72, ROUND(LU72*$Q72, 2), "")</f>
        <v/>
      </c>
      <c r="LW72" s="15">
        <f>IF(35&lt;=$G72, $N72, "")</f>
        <v/>
      </c>
      <c r="LX72" s="15">
        <f>IF(35&lt;=$G72, LW72-LV72, "")</f>
        <v/>
      </c>
      <c r="LY72" s="15">
        <f>IF(35&lt;=$G72, LU72-LX72, "")</f>
        <v/>
      </c>
      <c r="LZ72" s="15">
        <f>IF(35&lt;=$G72, ROUND(LR72*$Q72, 2), "")</f>
        <v/>
      </c>
      <c r="MA72" s="15">
        <f>IF(35&lt;=$G72, LR72+LZ72, "")</f>
        <v/>
      </c>
      <c r="MB72" s="15">
        <f>IF(35&lt;=$G72, LV72+LZ72, "")</f>
        <v/>
      </c>
      <c r="MC72" s="15">
        <f>IF(35&lt;=$G72, ($G72-35)*$N72, "")</f>
        <v/>
      </c>
      <c r="MD72" s="15">
        <f>IF(36&lt;=$G72, LY72, "")</f>
        <v/>
      </c>
      <c r="ME72" s="15">
        <f>IF(36&lt;=$G72, ROUND(MD72*$Q72, 2), "")</f>
        <v/>
      </c>
      <c r="MF72" s="15">
        <f>IF(36&lt;=$G72, $N72, "")</f>
        <v/>
      </c>
      <c r="MG72" s="15">
        <f>IF(36&lt;=$G72, MF72-ME72, "")</f>
        <v/>
      </c>
      <c r="MH72" s="15">
        <f>IF(36&lt;=$G72, MD72-MG72, "")</f>
        <v/>
      </c>
      <c r="MI72" s="15">
        <f>IF(36&lt;=$G72, ROUND(MA72*$Q72, 2), "")</f>
        <v/>
      </c>
      <c r="MJ72" s="15">
        <f>IF(36&lt;=$G72, MA72+MI72, "")</f>
        <v/>
      </c>
      <c r="MK72" s="15">
        <f>IF(36&lt;=$G72, ME72+MI72, "")</f>
        <v/>
      </c>
      <c r="ML72" s="15">
        <f>IF(36&lt;=$G72, ($G72-36)*$N72, "")</f>
        <v/>
      </c>
      <c r="MM72" s="15">
        <f>IF(37&lt;=$G72, MH72, "")</f>
        <v/>
      </c>
      <c r="MN72" s="15">
        <f>IF(37&lt;=$G72, ROUND(MM72*$Q72, 2), "")</f>
        <v/>
      </c>
      <c r="MO72" s="15">
        <f>IF(37&lt;=$G72, $N72, "")</f>
        <v/>
      </c>
      <c r="MP72" s="15">
        <f>IF(37&lt;=$G72, MO72-MN72, "")</f>
        <v/>
      </c>
      <c r="MQ72" s="15">
        <f>IF(37&lt;=$G72, MM72-MP72, "")</f>
        <v/>
      </c>
      <c r="MR72" s="15">
        <f>IF(37&lt;=$G72, ROUND(MJ72*$Q72, 2), "")</f>
        <v/>
      </c>
      <c r="MS72" s="15">
        <f>IF(37&lt;=$G72, MJ72+MR72, "")</f>
        <v/>
      </c>
      <c r="MT72" s="15">
        <f>IF(37&lt;=$G72, MN72+MR72, "")</f>
        <v/>
      </c>
      <c r="MU72" s="15">
        <f>IF(37&lt;=$G72, ($G72-37)*$N72, "")</f>
        <v/>
      </c>
      <c r="MV72" s="15">
        <f>IF(38&lt;=$G72, MQ72, "")</f>
        <v/>
      </c>
      <c r="MW72" s="15">
        <f>IF(38&lt;=$G72, ROUND(MV72*$Q72, 2), "")</f>
        <v/>
      </c>
      <c r="MX72" s="15">
        <f>IF(38&lt;=$G72, $N72, "")</f>
        <v/>
      </c>
      <c r="MY72" s="15">
        <f>IF(38&lt;=$G72, MX72-MW72, "")</f>
        <v/>
      </c>
      <c r="MZ72" s="15">
        <f>IF(38&lt;=$G72, MV72-MY72, "")</f>
        <v/>
      </c>
      <c r="NA72" s="15">
        <f>IF(38&lt;=$G72, ROUND(MS72*$Q72, 2), "")</f>
        <v/>
      </c>
      <c r="NB72" s="15">
        <f>IF(38&lt;=$G72, MS72+NA72, "")</f>
        <v/>
      </c>
      <c r="NC72" s="15">
        <f>IF(38&lt;=$G72, MW72+NA72, "")</f>
        <v/>
      </c>
      <c r="ND72" s="15">
        <f>IF(38&lt;=$G72, ($G72-38)*$N72, "")</f>
        <v/>
      </c>
      <c r="NE72" s="15">
        <f>IF(39&lt;=$G72, MZ72, "")</f>
        <v/>
      </c>
      <c r="NF72" s="15">
        <f>IF(39&lt;=$G72, ROUND(NE72*$Q72, 2), "")</f>
        <v/>
      </c>
      <c r="NG72" s="15">
        <f>IF(39&lt;=$G72, $N72, "")</f>
        <v/>
      </c>
      <c r="NH72" s="15">
        <f>IF(39&lt;=$G72, NG72-NF72, "")</f>
        <v/>
      </c>
      <c r="NI72" s="15">
        <f>IF(39&lt;=$G72, NE72-NH72, "")</f>
        <v/>
      </c>
      <c r="NJ72" s="15">
        <f>IF(39&lt;=$G72, ROUND(NB72*$Q72, 2), "")</f>
        <v/>
      </c>
      <c r="NK72" s="15">
        <f>IF(39&lt;=$G72, NB72+NJ72, "")</f>
        <v/>
      </c>
      <c r="NL72" s="15">
        <f>IF(39&lt;=$G72, NF72+NJ72, "")</f>
        <v/>
      </c>
      <c r="NM72" s="15">
        <f>IF(39&lt;=$G72, ($G72-39)*$N72, "")</f>
        <v/>
      </c>
      <c r="NN72" s="15">
        <f>IF(40&lt;=$G72, NI72, "")</f>
        <v/>
      </c>
      <c r="NO72" s="15">
        <f>IF(40&lt;=$G72, ROUND(NN72*$Q72, 2), "")</f>
        <v/>
      </c>
      <c r="NP72" s="15">
        <f>IF(40&lt;=$G72, $N72, "")</f>
        <v/>
      </c>
      <c r="NQ72" s="15">
        <f>IF(40&lt;=$G72, NP72-NO72, "")</f>
        <v/>
      </c>
      <c r="NR72" s="15">
        <f>IF(40&lt;=$G72, NN72-NQ72, "")</f>
        <v/>
      </c>
      <c r="NS72" s="15">
        <f>IF(40&lt;=$G72, ROUND(NK72*$Q72, 2), "")</f>
        <v/>
      </c>
      <c r="NT72" s="15">
        <f>IF(40&lt;=$G72, NK72+NS72, "")</f>
        <v/>
      </c>
      <c r="NU72" s="15">
        <f>IF(40&lt;=$G72, NO72+NS72, "")</f>
        <v/>
      </c>
      <c r="NV72" s="15">
        <f>IF(40&lt;=$G72, ($G72-40)*$N72, "")</f>
        <v/>
      </c>
      <c r="NW72" s="15">
        <f>IF(41&lt;=$G72, NR72, "")</f>
        <v/>
      </c>
      <c r="NX72" s="15">
        <f>IF(41&lt;=$G72, ROUND(NW72*$Q72, 2), "")</f>
        <v/>
      </c>
      <c r="NY72" s="15">
        <f>IF(41&lt;=$G72, $N72, "")</f>
        <v/>
      </c>
      <c r="NZ72" s="15">
        <f>IF(41&lt;=$G72, NY72-NX72, "")</f>
        <v/>
      </c>
      <c r="OA72" s="15">
        <f>IF(41&lt;=$G72, NW72-NZ72, "")</f>
        <v/>
      </c>
      <c r="OB72" s="15">
        <f>IF(41&lt;=$G72, ROUND(NT72*$Q72, 2), "")</f>
        <v/>
      </c>
      <c r="OC72" s="15">
        <f>IF(41&lt;=$G72, NT72+OB72, "")</f>
        <v/>
      </c>
      <c r="OD72" s="15">
        <f>IF(41&lt;=$G72, NX72+OB72, "")</f>
        <v/>
      </c>
      <c r="OE72" s="15">
        <f>IF(41&lt;=$G72, ($G72-41)*$N72, "")</f>
        <v/>
      </c>
      <c r="OF72" s="15">
        <f>IF(42&lt;=$G72, OA72, "")</f>
        <v/>
      </c>
      <c r="OG72" s="15">
        <f>IF(42&lt;=$G72, ROUND(OF72*$Q72, 2), "")</f>
        <v/>
      </c>
      <c r="OH72" s="15">
        <f>IF(42&lt;=$G72, $N72, "")</f>
        <v/>
      </c>
      <c r="OI72" s="15">
        <f>IF(42&lt;=$G72, OH72-OG72, "")</f>
        <v/>
      </c>
      <c r="OJ72" s="15">
        <f>IF(42&lt;=$G72, OF72-OI72, "")</f>
        <v/>
      </c>
      <c r="OK72" s="15">
        <f>IF(42&lt;=$G72, ROUND(OC72*$Q72, 2), "")</f>
        <v/>
      </c>
      <c r="OL72" s="15">
        <f>IF(42&lt;=$G72, OC72+OK72, "")</f>
        <v/>
      </c>
      <c r="OM72" s="15">
        <f>IF(42&lt;=$G72, OG72+OK72, "")</f>
        <v/>
      </c>
      <c r="ON72" s="15">
        <f>IF(42&lt;=$G72, ($G72-42)*$N72, "")</f>
        <v/>
      </c>
      <c r="OO72" s="15">
        <f>IF(43&lt;=$G72, OJ72, "")</f>
        <v/>
      </c>
      <c r="OP72" s="15">
        <f>IF(43&lt;=$G72, ROUND(OO72*$Q72, 2), "")</f>
        <v/>
      </c>
      <c r="OQ72" s="15">
        <f>IF(43&lt;=$G72, $N72, "")</f>
        <v/>
      </c>
      <c r="OR72" s="15">
        <f>IF(43&lt;=$G72, OQ72-OP72, "")</f>
        <v/>
      </c>
      <c r="OS72" s="15">
        <f>IF(43&lt;=$G72, OO72-OR72, "")</f>
        <v/>
      </c>
      <c r="OT72" s="15">
        <f>IF(43&lt;=$G72, ROUND(OL72*$Q72, 2), "")</f>
        <v/>
      </c>
      <c r="OU72" s="15">
        <f>IF(43&lt;=$G72, OL72+OT72, "")</f>
        <v/>
      </c>
      <c r="OV72" s="15">
        <f>IF(43&lt;=$G72, OP72+OT72, "")</f>
        <v/>
      </c>
      <c r="OW72" s="15">
        <f>IF(43&lt;=$G72, ($G72-43)*$N72, "")</f>
        <v/>
      </c>
      <c r="OX72" s="15">
        <f>IF(44&lt;=$G72, OS72, "")</f>
        <v/>
      </c>
      <c r="OY72" s="15">
        <f>IF(44&lt;=$G72, ROUND(OX72*$Q72, 2), "")</f>
        <v/>
      </c>
      <c r="OZ72" s="15">
        <f>IF(44&lt;=$G72, $N72, "")</f>
        <v/>
      </c>
      <c r="PA72" s="15">
        <f>IF(44&lt;=$G72, OZ72-OY72, "")</f>
        <v/>
      </c>
      <c r="PB72" s="15">
        <f>IF(44&lt;=$G72, OX72-PA72, "")</f>
        <v/>
      </c>
      <c r="PC72" s="15">
        <f>IF(44&lt;=$G72, ROUND(OU72*$Q72, 2), "")</f>
        <v/>
      </c>
      <c r="PD72" s="15">
        <f>IF(44&lt;=$G72, OU72+PC72, "")</f>
        <v/>
      </c>
      <c r="PE72" s="15">
        <f>IF(44&lt;=$G72, OY72+PC72, "")</f>
        <v/>
      </c>
      <c r="PF72" s="15">
        <f>IF(44&lt;=$G72, ($G72-44)*$N72, "")</f>
        <v/>
      </c>
      <c r="PG72" s="15">
        <f>IF(45&lt;=$G72, PB72, "")</f>
        <v/>
      </c>
      <c r="PH72" s="15">
        <f>IF(45&lt;=$G72, ROUND(PG72*$Q72, 2), "")</f>
        <v/>
      </c>
      <c r="PI72" s="15">
        <f>IF(45&lt;=$G72, $N72, "")</f>
        <v/>
      </c>
      <c r="PJ72" s="15">
        <f>IF(45&lt;=$G72, PI72-PH72, "")</f>
        <v/>
      </c>
      <c r="PK72" s="15">
        <f>IF(45&lt;=$G72, PG72-PJ72, "")</f>
        <v/>
      </c>
      <c r="PL72" s="15">
        <f>IF(45&lt;=$G72, ROUND(PD72*$Q72, 2), "")</f>
        <v/>
      </c>
      <c r="PM72" s="15">
        <f>IF(45&lt;=$G72, PD72+PL72, "")</f>
        <v/>
      </c>
      <c r="PN72" s="15">
        <f>IF(45&lt;=$G72, PH72+PL72, "")</f>
        <v/>
      </c>
      <c r="PO72" s="15">
        <f>IF(45&lt;=$G72, ($G72-45)*$N72, "")</f>
        <v/>
      </c>
      <c r="PP72" s="15">
        <f>IF(46&lt;=$G72, PK72, "")</f>
        <v/>
      </c>
      <c r="PQ72" s="15">
        <f>IF(46&lt;=$G72, ROUND(PP72*$Q72, 2), "")</f>
        <v/>
      </c>
      <c r="PR72" s="15">
        <f>IF(46&lt;=$G72, $N72, "")</f>
        <v/>
      </c>
      <c r="PS72" s="15">
        <f>IF(46&lt;=$G72, PR72-PQ72, "")</f>
        <v/>
      </c>
      <c r="PT72" s="15">
        <f>IF(46&lt;=$G72, PP72-PS72, "")</f>
        <v/>
      </c>
      <c r="PU72" s="15">
        <f>IF(46&lt;=$G72, ROUND(PM72*$Q72, 2), "")</f>
        <v/>
      </c>
      <c r="PV72" s="15">
        <f>IF(46&lt;=$G72, PM72+PU72, "")</f>
        <v/>
      </c>
      <c r="PW72" s="15">
        <f>IF(46&lt;=$G72, PQ72+PU72, "")</f>
        <v/>
      </c>
      <c r="PX72" s="15">
        <f>IF(46&lt;=$G72, ($G72-46)*$N72, "")</f>
        <v/>
      </c>
      <c r="PY72" s="15">
        <f>IF(47&lt;=$G72, PT72, "")</f>
        <v/>
      </c>
      <c r="PZ72" s="15">
        <f>IF(47&lt;=$G72, ROUND(PY72*$Q72, 2), "")</f>
        <v/>
      </c>
      <c r="QA72" s="15">
        <f>IF(47&lt;=$G72, $N72, "")</f>
        <v/>
      </c>
      <c r="QB72" s="15">
        <f>IF(47&lt;=$G72, QA72-PZ72, "")</f>
        <v/>
      </c>
      <c r="QC72" s="15">
        <f>IF(47&lt;=$G72, PY72-QB72, "")</f>
        <v/>
      </c>
      <c r="QD72" s="15">
        <f>IF(47&lt;=$G72, ROUND(PV72*$Q72, 2), "")</f>
        <v/>
      </c>
      <c r="QE72" s="15">
        <f>IF(47&lt;=$G72, PV72+QD72, "")</f>
        <v/>
      </c>
      <c r="QF72" s="15">
        <f>IF(47&lt;=$G72, PZ72+QD72, "")</f>
        <v/>
      </c>
      <c r="QG72" s="15">
        <f>IF(47&lt;=$G72, ($G72-47)*$N72, "")</f>
        <v/>
      </c>
      <c r="QH72" s="15">
        <f>IF(48&lt;=$G72, QC72, "")</f>
        <v/>
      </c>
      <c r="QI72" s="15">
        <f>IF(48&lt;=$G72, ROUND(QH72*$Q72, 2), "")</f>
        <v/>
      </c>
      <c r="QJ72" s="15">
        <f>IF(48&lt;=$G72, $N72, "")</f>
        <v/>
      </c>
      <c r="QK72" s="15">
        <f>IF(48&lt;=$G72, QJ72-QI72, "")</f>
        <v/>
      </c>
      <c r="QL72" s="15">
        <f>IF(48&lt;=$G72, QH72-QK72, "")</f>
        <v/>
      </c>
      <c r="QM72" s="15">
        <f>IF(48&lt;=$G72, ROUND(QE72*$Q72, 2), "")</f>
        <v/>
      </c>
      <c r="QN72" s="15">
        <f>IF(48&lt;=$G72, QE72+QM72, "")</f>
        <v/>
      </c>
      <c r="QO72" s="15">
        <f>IF(48&lt;=$G72, QI72+QM72, "")</f>
        <v/>
      </c>
      <c r="QP72" s="15">
        <f>IF(48&lt;=$G72, ($G72-48)*$N72, "")</f>
        <v/>
      </c>
    </row>
    <row r="73">
      <c r="A73" s="6" t="inlineStr">
        <is>
          <t>0616-0003</t>
        </is>
      </c>
      <c r="B73" s="7" t="inlineStr">
        <is>
          <t>Commerce and Technology Connection Sas de Cv</t>
        </is>
      </c>
      <c r="C73" s="7" t="inlineStr">
        <is>
          <t>FASTBACK</t>
        </is>
      </c>
      <c r="D73" s="6" t="inlineStr">
        <is>
          <t>ACTIVO</t>
        </is>
      </c>
      <c r="E73" s="6" t="inlineStr">
        <is>
          <t>2024-02-23</t>
        </is>
      </c>
      <c r="F73" s="6" t="inlineStr">
        <is>
          <t>2027-02-23</t>
        </is>
      </c>
      <c r="G73" s="8" t="n">
        <v>36</v>
      </c>
      <c r="H73" s="9" t="n">
        <v>421637.93</v>
      </c>
      <c r="I73" s="10" t="n">
        <v>0.3</v>
      </c>
      <c r="J73" s="9">
        <f>ROUND(H73*I73, 2)</f>
        <v/>
      </c>
      <c r="K73" s="9">
        <f>ROUND(H73-J73, 2)</f>
        <v/>
      </c>
      <c r="L73" s="10" t="n">
        <v>0.027</v>
      </c>
      <c r="M73" s="9">
        <f>ROUND(H73*L73, 2)</f>
        <v/>
      </c>
      <c r="N73" s="9" t="n">
        <v>13205.53</v>
      </c>
      <c r="O73" s="10" t="n">
        <v>0.2</v>
      </c>
      <c r="P73" s="9">
        <f>ROUND(H73*O73, 2)</f>
        <v/>
      </c>
      <c r="Q73" s="11" t="n">
        <v>0.03441741</v>
      </c>
      <c r="R73" s="11">
        <f>RATE(G73, -N73, K73, -P73)</f>
        <v/>
      </c>
      <c r="S73" s="11">
        <f>ROUND(Q73*12, 8)</f>
        <v/>
      </c>
      <c r="T73" s="11">
        <f>ROUND(((1+Q73)^12)-1, 8)</f>
        <v/>
      </c>
      <c r="U73" s="9">
        <f>ROUND(PV(Q73, G73, 0, -P73), 2)</f>
        <v/>
      </c>
      <c r="V73" s="9">
        <f>SUMIF($AA$4:$QP$4, "Interes_Leasing", AA73:QP73)</f>
        <v/>
      </c>
      <c r="W73" s="9">
        <f>SUMIF($AA$4:$QP$4, "Interes_Residual", AA73:QP73)</f>
        <v/>
      </c>
      <c r="X73" s="9">
        <f>ROUND(V73+W73, 2)</f>
        <v/>
      </c>
      <c r="Y73" s="9">
        <f>ROUND((N73*G73+P73+M73)-K73, 2)</f>
        <v/>
      </c>
      <c r="Z73" s="10">
        <f>ROUND(Y73/K73, 4)</f>
        <v/>
      </c>
      <c r="AA73" s="9">
        <f>IF(1&lt;=$G73, $K73, "")</f>
        <v/>
      </c>
      <c r="AB73" s="9">
        <f>IF(1&lt;=$G73, ROUND(AA73*$Q73, 2), "")</f>
        <v/>
      </c>
      <c r="AC73" s="9">
        <f>IF(1&lt;=$G73, $N73, "")</f>
        <v/>
      </c>
      <c r="AD73" s="9">
        <f>IF(1&lt;=$G73, AC73-AB73, "")</f>
        <v/>
      </c>
      <c r="AE73" s="9">
        <f>IF(1&lt;=$G73, AA73-AD73, "")</f>
        <v/>
      </c>
      <c r="AF73" s="9">
        <f>IF(1&lt;=$G73, ROUND($U73*$Q73, 2), "")</f>
        <v/>
      </c>
      <c r="AG73" s="9">
        <f>IF(1&lt;=$G73, $U73+AF73, "")</f>
        <v/>
      </c>
      <c r="AH73" s="9">
        <f>IF(1&lt;=$G73, AB73+AF73, "")</f>
        <v/>
      </c>
      <c r="AI73" s="9">
        <f>IF(1&lt;=$G73, ($G73-1)*$N73, "")</f>
        <v/>
      </c>
      <c r="AJ73" s="9">
        <f>IF(2&lt;=$G73, AE73, "")</f>
        <v/>
      </c>
      <c r="AK73" s="9">
        <f>IF(2&lt;=$G73, ROUND(AJ73*$Q73, 2), "")</f>
        <v/>
      </c>
      <c r="AL73" s="9">
        <f>IF(2&lt;=$G73, $N73, "")</f>
        <v/>
      </c>
      <c r="AM73" s="9">
        <f>IF(2&lt;=$G73, AL73-AK73, "")</f>
        <v/>
      </c>
      <c r="AN73" s="9">
        <f>IF(2&lt;=$G73, AJ73-AM73, "")</f>
        <v/>
      </c>
      <c r="AO73" s="9">
        <f>IF(2&lt;=$G73, ROUND(AG73*$Q73, 2), "")</f>
        <v/>
      </c>
      <c r="AP73" s="9">
        <f>IF(2&lt;=$G73, AG73+AO73, "")</f>
        <v/>
      </c>
      <c r="AQ73" s="9">
        <f>IF(2&lt;=$G73, AK73+AO73, "")</f>
        <v/>
      </c>
      <c r="AR73" s="9">
        <f>IF(2&lt;=$G73, ($G73-2)*$N73, "")</f>
        <v/>
      </c>
      <c r="AS73" s="9">
        <f>IF(3&lt;=$G73, AN73, "")</f>
        <v/>
      </c>
      <c r="AT73" s="9">
        <f>IF(3&lt;=$G73, ROUND(AS73*$Q73, 2), "")</f>
        <v/>
      </c>
      <c r="AU73" s="9">
        <f>IF(3&lt;=$G73, $N73, "")</f>
        <v/>
      </c>
      <c r="AV73" s="9">
        <f>IF(3&lt;=$G73, AU73-AT73, "")</f>
        <v/>
      </c>
      <c r="AW73" s="9">
        <f>IF(3&lt;=$G73, AS73-AV73, "")</f>
        <v/>
      </c>
      <c r="AX73" s="9">
        <f>IF(3&lt;=$G73, ROUND(AP73*$Q73, 2), "")</f>
        <v/>
      </c>
      <c r="AY73" s="9">
        <f>IF(3&lt;=$G73, AP73+AX73, "")</f>
        <v/>
      </c>
      <c r="AZ73" s="9">
        <f>IF(3&lt;=$G73, AT73+AX73, "")</f>
        <v/>
      </c>
      <c r="BA73" s="9">
        <f>IF(3&lt;=$G73, ($G73-3)*$N73, "")</f>
        <v/>
      </c>
      <c r="BB73" s="9">
        <f>IF(4&lt;=$G73, AW73, "")</f>
        <v/>
      </c>
      <c r="BC73" s="9">
        <f>IF(4&lt;=$G73, ROUND(BB73*$Q73, 2), "")</f>
        <v/>
      </c>
      <c r="BD73" s="9">
        <f>IF(4&lt;=$G73, $N73, "")</f>
        <v/>
      </c>
      <c r="BE73" s="9">
        <f>IF(4&lt;=$G73, BD73-BC73, "")</f>
        <v/>
      </c>
      <c r="BF73" s="9">
        <f>IF(4&lt;=$G73, BB73-BE73, "")</f>
        <v/>
      </c>
      <c r="BG73" s="9">
        <f>IF(4&lt;=$G73, ROUND(AY73*$Q73, 2), "")</f>
        <v/>
      </c>
      <c r="BH73" s="9">
        <f>IF(4&lt;=$G73, AY73+BG73, "")</f>
        <v/>
      </c>
      <c r="BI73" s="9">
        <f>IF(4&lt;=$G73, BC73+BG73, "")</f>
        <v/>
      </c>
      <c r="BJ73" s="9">
        <f>IF(4&lt;=$G73, ($G73-4)*$N73, "")</f>
        <v/>
      </c>
      <c r="BK73" s="9">
        <f>IF(5&lt;=$G73, BF73, "")</f>
        <v/>
      </c>
      <c r="BL73" s="9">
        <f>IF(5&lt;=$G73, ROUND(BK73*$Q73, 2), "")</f>
        <v/>
      </c>
      <c r="BM73" s="9">
        <f>IF(5&lt;=$G73, $N73, "")</f>
        <v/>
      </c>
      <c r="BN73" s="9">
        <f>IF(5&lt;=$G73, BM73-BL73, "")</f>
        <v/>
      </c>
      <c r="BO73" s="9">
        <f>IF(5&lt;=$G73, BK73-BN73, "")</f>
        <v/>
      </c>
      <c r="BP73" s="9">
        <f>IF(5&lt;=$G73, ROUND(BH73*$Q73, 2), "")</f>
        <v/>
      </c>
      <c r="BQ73" s="9">
        <f>IF(5&lt;=$G73, BH73+BP73, "")</f>
        <v/>
      </c>
      <c r="BR73" s="9">
        <f>IF(5&lt;=$G73, BL73+BP73, "")</f>
        <v/>
      </c>
      <c r="BS73" s="9">
        <f>IF(5&lt;=$G73, ($G73-5)*$N73, "")</f>
        <v/>
      </c>
      <c r="BT73" s="9">
        <f>IF(6&lt;=$G73, BO73, "")</f>
        <v/>
      </c>
      <c r="BU73" s="9">
        <f>IF(6&lt;=$G73, ROUND(BT73*$Q73, 2), "")</f>
        <v/>
      </c>
      <c r="BV73" s="9">
        <f>IF(6&lt;=$G73, $N73, "")</f>
        <v/>
      </c>
      <c r="BW73" s="9">
        <f>IF(6&lt;=$G73, BV73-BU73, "")</f>
        <v/>
      </c>
      <c r="BX73" s="9">
        <f>IF(6&lt;=$G73, BT73-BW73, "")</f>
        <v/>
      </c>
      <c r="BY73" s="9">
        <f>IF(6&lt;=$G73, ROUND(BQ73*$Q73, 2), "")</f>
        <v/>
      </c>
      <c r="BZ73" s="9">
        <f>IF(6&lt;=$G73, BQ73+BY73, "")</f>
        <v/>
      </c>
      <c r="CA73" s="9">
        <f>IF(6&lt;=$G73, BU73+BY73, "")</f>
        <v/>
      </c>
      <c r="CB73" s="9">
        <f>IF(6&lt;=$G73, ($G73-6)*$N73, "")</f>
        <v/>
      </c>
      <c r="CC73" s="9">
        <f>IF(7&lt;=$G73, BX73, "")</f>
        <v/>
      </c>
      <c r="CD73" s="9">
        <f>IF(7&lt;=$G73, ROUND(CC73*$Q73, 2), "")</f>
        <v/>
      </c>
      <c r="CE73" s="9">
        <f>IF(7&lt;=$G73, $N73, "")</f>
        <v/>
      </c>
      <c r="CF73" s="9">
        <f>IF(7&lt;=$G73, CE73-CD73, "")</f>
        <v/>
      </c>
      <c r="CG73" s="9">
        <f>IF(7&lt;=$G73, CC73-CF73, "")</f>
        <v/>
      </c>
      <c r="CH73" s="9">
        <f>IF(7&lt;=$G73, ROUND(BZ73*$Q73, 2), "")</f>
        <v/>
      </c>
      <c r="CI73" s="9">
        <f>IF(7&lt;=$G73, BZ73+CH73, "")</f>
        <v/>
      </c>
      <c r="CJ73" s="9">
        <f>IF(7&lt;=$G73, CD73+CH73, "")</f>
        <v/>
      </c>
      <c r="CK73" s="9">
        <f>IF(7&lt;=$G73, ($G73-7)*$N73, "")</f>
        <v/>
      </c>
      <c r="CL73" s="9">
        <f>IF(8&lt;=$G73, CG73, "")</f>
        <v/>
      </c>
      <c r="CM73" s="9">
        <f>IF(8&lt;=$G73, ROUND(CL73*$Q73, 2), "")</f>
        <v/>
      </c>
      <c r="CN73" s="9">
        <f>IF(8&lt;=$G73, $N73, "")</f>
        <v/>
      </c>
      <c r="CO73" s="9">
        <f>IF(8&lt;=$G73, CN73-CM73, "")</f>
        <v/>
      </c>
      <c r="CP73" s="9">
        <f>IF(8&lt;=$G73, CL73-CO73, "")</f>
        <v/>
      </c>
      <c r="CQ73" s="9">
        <f>IF(8&lt;=$G73, ROUND(CI73*$Q73, 2), "")</f>
        <v/>
      </c>
      <c r="CR73" s="9">
        <f>IF(8&lt;=$G73, CI73+CQ73, "")</f>
        <v/>
      </c>
      <c r="CS73" s="9">
        <f>IF(8&lt;=$G73, CM73+CQ73, "")</f>
        <v/>
      </c>
      <c r="CT73" s="9">
        <f>IF(8&lt;=$G73, ($G73-8)*$N73, "")</f>
        <v/>
      </c>
      <c r="CU73" s="9">
        <f>IF(9&lt;=$G73, CP73, "")</f>
        <v/>
      </c>
      <c r="CV73" s="9">
        <f>IF(9&lt;=$G73, ROUND(CU73*$Q73, 2), "")</f>
        <v/>
      </c>
      <c r="CW73" s="9">
        <f>IF(9&lt;=$G73, $N73, "")</f>
        <v/>
      </c>
      <c r="CX73" s="9">
        <f>IF(9&lt;=$G73, CW73-CV73, "")</f>
        <v/>
      </c>
      <c r="CY73" s="9">
        <f>IF(9&lt;=$G73, CU73-CX73, "")</f>
        <v/>
      </c>
      <c r="CZ73" s="9">
        <f>IF(9&lt;=$G73, ROUND(CR73*$Q73, 2), "")</f>
        <v/>
      </c>
      <c r="DA73" s="9">
        <f>IF(9&lt;=$G73, CR73+CZ73, "")</f>
        <v/>
      </c>
      <c r="DB73" s="9">
        <f>IF(9&lt;=$G73, CV73+CZ73, "")</f>
        <v/>
      </c>
      <c r="DC73" s="9">
        <f>IF(9&lt;=$G73, ($G73-9)*$N73, "")</f>
        <v/>
      </c>
      <c r="DD73" s="9">
        <f>IF(10&lt;=$G73, CY73, "")</f>
        <v/>
      </c>
      <c r="DE73" s="9">
        <f>IF(10&lt;=$G73, ROUND(DD73*$Q73, 2), "")</f>
        <v/>
      </c>
      <c r="DF73" s="9">
        <f>IF(10&lt;=$G73, $N73, "")</f>
        <v/>
      </c>
      <c r="DG73" s="9">
        <f>IF(10&lt;=$G73, DF73-DE73, "")</f>
        <v/>
      </c>
      <c r="DH73" s="9">
        <f>IF(10&lt;=$G73, DD73-DG73, "")</f>
        <v/>
      </c>
      <c r="DI73" s="9">
        <f>IF(10&lt;=$G73, ROUND(DA73*$Q73, 2), "")</f>
        <v/>
      </c>
      <c r="DJ73" s="9">
        <f>IF(10&lt;=$G73, DA73+DI73, "")</f>
        <v/>
      </c>
      <c r="DK73" s="9">
        <f>IF(10&lt;=$G73, DE73+DI73, "")</f>
        <v/>
      </c>
      <c r="DL73" s="9">
        <f>IF(10&lt;=$G73, ($G73-10)*$N73, "")</f>
        <v/>
      </c>
      <c r="DM73" s="9">
        <f>IF(11&lt;=$G73, DH73, "")</f>
        <v/>
      </c>
      <c r="DN73" s="9">
        <f>IF(11&lt;=$G73, ROUND(DM73*$Q73, 2), "")</f>
        <v/>
      </c>
      <c r="DO73" s="9">
        <f>IF(11&lt;=$G73, $N73, "")</f>
        <v/>
      </c>
      <c r="DP73" s="9">
        <f>IF(11&lt;=$G73, DO73-DN73, "")</f>
        <v/>
      </c>
      <c r="DQ73" s="9">
        <f>IF(11&lt;=$G73, DM73-DP73, "")</f>
        <v/>
      </c>
      <c r="DR73" s="9">
        <f>IF(11&lt;=$G73, ROUND(DJ73*$Q73, 2), "")</f>
        <v/>
      </c>
      <c r="DS73" s="9">
        <f>IF(11&lt;=$G73, DJ73+DR73, "")</f>
        <v/>
      </c>
      <c r="DT73" s="9">
        <f>IF(11&lt;=$G73, DN73+DR73, "")</f>
        <v/>
      </c>
      <c r="DU73" s="9">
        <f>IF(11&lt;=$G73, ($G73-11)*$N73, "")</f>
        <v/>
      </c>
      <c r="DV73" s="9">
        <f>IF(12&lt;=$G73, DQ73, "")</f>
        <v/>
      </c>
      <c r="DW73" s="9">
        <f>IF(12&lt;=$G73, ROUND(DV73*$Q73, 2), "")</f>
        <v/>
      </c>
      <c r="DX73" s="9">
        <f>IF(12&lt;=$G73, $N73, "")</f>
        <v/>
      </c>
      <c r="DY73" s="9">
        <f>IF(12&lt;=$G73, DX73-DW73, "")</f>
        <v/>
      </c>
      <c r="DZ73" s="9">
        <f>IF(12&lt;=$G73, DV73-DY73, "")</f>
        <v/>
      </c>
      <c r="EA73" s="9">
        <f>IF(12&lt;=$G73, ROUND(DS73*$Q73, 2), "")</f>
        <v/>
      </c>
      <c r="EB73" s="9">
        <f>IF(12&lt;=$G73, DS73+EA73, "")</f>
        <v/>
      </c>
      <c r="EC73" s="9">
        <f>IF(12&lt;=$G73, DW73+EA73, "")</f>
        <v/>
      </c>
      <c r="ED73" s="9">
        <f>IF(12&lt;=$G73, ($G73-12)*$N73, "")</f>
        <v/>
      </c>
      <c r="EE73" s="9">
        <f>IF(13&lt;=$G73, DZ73, "")</f>
        <v/>
      </c>
      <c r="EF73" s="9">
        <f>IF(13&lt;=$G73, ROUND(EE73*$Q73, 2), "")</f>
        <v/>
      </c>
      <c r="EG73" s="9">
        <f>IF(13&lt;=$G73, $N73, "")</f>
        <v/>
      </c>
      <c r="EH73" s="9">
        <f>IF(13&lt;=$G73, EG73-EF73, "")</f>
        <v/>
      </c>
      <c r="EI73" s="9">
        <f>IF(13&lt;=$G73, EE73-EH73, "")</f>
        <v/>
      </c>
      <c r="EJ73" s="9">
        <f>IF(13&lt;=$G73, ROUND(EB73*$Q73, 2), "")</f>
        <v/>
      </c>
      <c r="EK73" s="9">
        <f>IF(13&lt;=$G73, EB73+EJ73, "")</f>
        <v/>
      </c>
      <c r="EL73" s="9">
        <f>IF(13&lt;=$G73, EF73+EJ73, "")</f>
        <v/>
      </c>
      <c r="EM73" s="9">
        <f>IF(13&lt;=$G73, ($G73-13)*$N73, "")</f>
        <v/>
      </c>
      <c r="EN73" s="9">
        <f>IF(14&lt;=$G73, EI73, "")</f>
        <v/>
      </c>
      <c r="EO73" s="9">
        <f>IF(14&lt;=$G73, ROUND(EN73*$Q73, 2), "")</f>
        <v/>
      </c>
      <c r="EP73" s="9">
        <f>IF(14&lt;=$G73, $N73, "")</f>
        <v/>
      </c>
      <c r="EQ73" s="9">
        <f>IF(14&lt;=$G73, EP73-EO73, "")</f>
        <v/>
      </c>
      <c r="ER73" s="9">
        <f>IF(14&lt;=$G73, EN73-EQ73, "")</f>
        <v/>
      </c>
      <c r="ES73" s="9">
        <f>IF(14&lt;=$G73, ROUND(EK73*$Q73, 2), "")</f>
        <v/>
      </c>
      <c r="ET73" s="9">
        <f>IF(14&lt;=$G73, EK73+ES73, "")</f>
        <v/>
      </c>
      <c r="EU73" s="9">
        <f>IF(14&lt;=$G73, EO73+ES73, "")</f>
        <v/>
      </c>
      <c r="EV73" s="9">
        <f>IF(14&lt;=$G73, ($G73-14)*$N73, "")</f>
        <v/>
      </c>
      <c r="EW73" s="9">
        <f>IF(15&lt;=$G73, ER73, "")</f>
        <v/>
      </c>
      <c r="EX73" s="9">
        <f>IF(15&lt;=$G73, ROUND(EW73*$Q73, 2), "")</f>
        <v/>
      </c>
      <c r="EY73" s="9">
        <f>IF(15&lt;=$G73, $N73, "")</f>
        <v/>
      </c>
      <c r="EZ73" s="9">
        <f>IF(15&lt;=$G73, EY73-EX73, "")</f>
        <v/>
      </c>
      <c r="FA73" s="9">
        <f>IF(15&lt;=$G73, EW73-EZ73, "")</f>
        <v/>
      </c>
      <c r="FB73" s="9">
        <f>IF(15&lt;=$G73, ROUND(ET73*$Q73, 2), "")</f>
        <v/>
      </c>
      <c r="FC73" s="9">
        <f>IF(15&lt;=$G73, ET73+FB73, "")</f>
        <v/>
      </c>
      <c r="FD73" s="9">
        <f>IF(15&lt;=$G73, EX73+FB73, "")</f>
        <v/>
      </c>
      <c r="FE73" s="9">
        <f>IF(15&lt;=$G73, ($G73-15)*$N73, "")</f>
        <v/>
      </c>
      <c r="FF73" s="9">
        <f>IF(16&lt;=$G73, FA73, "")</f>
        <v/>
      </c>
      <c r="FG73" s="9">
        <f>IF(16&lt;=$G73, ROUND(FF73*$Q73, 2), "")</f>
        <v/>
      </c>
      <c r="FH73" s="9">
        <f>IF(16&lt;=$G73, $N73, "")</f>
        <v/>
      </c>
      <c r="FI73" s="9">
        <f>IF(16&lt;=$G73, FH73-FG73, "")</f>
        <v/>
      </c>
      <c r="FJ73" s="9">
        <f>IF(16&lt;=$G73, FF73-FI73, "")</f>
        <v/>
      </c>
      <c r="FK73" s="9">
        <f>IF(16&lt;=$G73, ROUND(FC73*$Q73, 2), "")</f>
        <v/>
      </c>
      <c r="FL73" s="9">
        <f>IF(16&lt;=$G73, FC73+FK73, "")</f>
        <v/>
      </c>
      <c r="FM73" s="9">
        <f>IF(16&lt;=$G73, FG73+FK73, "")</f>
        <v/>
      </c>
      <c r="FN73" s="9">
        <f>IF(16&lt;=$G73, ($G73-16)*$N73, "")</f>
        <v/>
      </c>
      <c r="FO73" s="9">
        <f>IF(17&lt;=$G73, FJ73, "")</f>
        <v/>
      </c>
      <c r="FP73" s="9">
        <f>IF(17&lt;=$G73, ROUND(FO73*$Q73, 2), "")</f>
        <v/>
      </c>
      <c r="FQ73" s="9">
        <f>IF(17&lt;=$G73, $N73, "")</f>
        <v/>
      </c>
      <c r="FR73" s="9">
        <f>IF(17&lt;=$G73, FQ73-FP73, "")</f>
        <v/>
      </c>
      <c r="FS73" s="9">
        <f>IF(17&lt;=$G73, FO73-FR73, "")</f>
        <v/>
      </c>
      <c r="FT73" s="9">
        <f>IF(17&lt;=$G73, ROUND(FL73*$Q73, 2), "")</f>
        <v/>
      </c>
      <c r="FU73" s="9">
        <f>IF(17&lt;=$G73, FL73+FT73, "")</f>
        <v/>
      </c>
      <c r="FV73" s="9">
        <f>IF(17&lt;=$G73, FP73+FT73, "")</f>
        <v/>
      </c>
      <c r="FW73" s="9">
        <f>IF(17&lt;=$G73, ($G73-17)*$N73, "")</f>
        <v/>
      </c>
      <c r="FX73" s="9">
        <f>IF(18&lt;=$G73, FS73, "")</f>
        <v/>
      </c>
      <c r="FY73" s="9">
        <f>IF(18&lt;=$G73, ROUND(FX73*$Q73, 2), "")</f>
        <v/>
      </c>
      <c r="FZ73" s="9">
        <f>IF(18&lt;=$G73, $N73, "")</f>
        <v/>
      </c>
      <c r="GA73" s="9">
        <f>IF(18&lt;=$G73, FZ73-FY73, "")</f>
        <v/>
      </c>
      <c r="GB73" s="9">
        <f>IF(18&lt;=$G73, FX73-GA73, "")</f>
        <v/>
      </c>
      <c r="GC73" s="9">
        <f>IF(18&lt;=$G73, ROUND(FU73*$Q73, 2), "")</f>
        <v/>
      </c>
      <c r="GD73" s="9">
        <f>IF(18&lt;=$G73, FU73+GC73, "")</f>
        <v/>
      </c>
      <c r="GE73" s="9">
        <f>IF(18&lt;=$G73, FY73+GC73, "")</f>
        <v/>
      </c>
      <c r="GF73" s="9">
        <f>IF(18&lt;=$G73, ($G73-18)*$N73, "")</f>
        <v/>
      </c>
      <c r="GG73" s="9">
        <f>IF(19&lt;=$G73, GB73, "")</f>
        <v/>
      </c>
      <c r="GH73" s="9">
        <f>IF(19&lt;=$G73, ROUND(GG73*$Q73, 2), "")</f>
        <v/>
      </c>
      <c r="GI73" s="9">
        <f>IF(19&lt;=$G73, $N73, "")</f>
        <v/>
      </c>
      <c r="GJ73" s="9">
        <f>IF(19&lt;=$G73, GI73-GH73, "")</f>
        <v/>
      </c>
      <c r="GK73" s="9">
        <f>IF(19&lt;=$G73, GG73-GJ73, "")</f>
        <v/>
      </c>
      <c r="GL73" s="9">
        <f>IF(19&lt;=$G73, ROUND(GD73*$Q73, 2), "")</f>
        <v/>
      </c>
      <c r="GM73" s="9">
        <f>IF(19&lt;=$G73, GD73+GL73, "")</f>
        <v/>
      </c>
      <c r="GN73" s="9">
        <f>IF(19&lt;=$G73, GH73+GL73, "")</f>
        <v/>
      </c>
      <c r="GO73" s="9">
        <f>IF(19&lt;=$G73, ($G73-19)*$N73, "")</f>
        <v/>
      </c>
      <c r="GP73" s="9">
        <f>IF(20&lt;=$G73, GK73, "")</f>
        <v/>
      </c>
      <c r="GQ73" s="9">
        <f>IF(20&lt;=$G73, ROUND(GP73*$Q73, 2), "")</f>
        <v/>
      </c>
      <c r="GR73" s="9">
        <f>IF(20&lt;=$G73, $N73, "")</f>
        <v/>
      </c>
      <c r="GS73" s="9">
        <f>IF(20&lt;=$G73, GR73-GQ73, "")</f>
        <v/>
      </c>
      <c r="GT73" s="9">
        <f>IF(20&lt;=$G73, GP73-GS73, "")</f>
        <v/>
      </c>
      <c r="GU73" s="9">
        <f>IF(20&lt;=$G73, ROUND(GM73*$Q73, 2), "")</f>
        <v/>
      </c>
      <c r="GV73" s="9">
        <f>IF(20&lt;=$G73, GM73+GU73, "")</f>
        <v/>
      </c>
      <c r="GW73" s="9">
        <f>IF(20&lt;=$G73, GQ73+GU73, "")</f>
        <v/>
      </c>
      <c r="GX73" s="9">
        <f>IF(20&lt;=$G73, ($G73-20)*$N73, "")</f>
        <v/>
      </c>
      <c r="GY73" s="9">
        <f>IF(21&lt;=$G73, GT73, "")</f>
        <v/>
      </c>
      <c r="GZ73" s="9">
        <f>IF(21&lt;=$G73, ROUND(GY73*$Q73, 2), "")</f>
        <v/>
      </c>
      <c r="HA73" s="9">
        <f>IF(21&lt;=$G73, $N73, "")</f>
        <v/>
      </c>
      <c r="HB73" s="9">
        <f>IF(21&lt;=$G73, HA73-GZ73, "")</f>
        <v/>
      </c>
      <c r="HC73" s="9">
        <f>IF(21&lt;=$G73, GY73-HB73, "")</f>
        <v/>
      </c>
      <c r="HD73" s="9">
        <f>IF(21&lt;=$G73, ROUND(GV73*$Q73, 2), "")</f>
        <v/>
      </c>
      <c r="HE73" s="9">
        <f>IF(21&lt;=$G73, GV73+HD73, "")</f>
        <v/>
      </c>
      <c r="HF73" s="9">
        <f>IF(21&lt;=$G73, GZ73+HD73, "")</f>
        <v/>
      </c>
      <c r="HG73" s="9">
        <f>IF(21&lt;=$G73, ($G73-21)*$N73, "")</f>
        <v/>
      </c>
      <c r="HH73" s="9">
        <f>IF(22&lt;=$G73, HC73, "")</f>
        <v/>
      </c>
      <c r="HI73" s="9">
        <f>IF(22&lt;=$G73, ROUND(HH73*$Q73, 2), "")</f>
        <v/>
      </c>
      <c r="HJ73" s="9">
        <f>IF(22&lt;=$G73, $N73, "")</f>
        <v/>
      </c>
      <c r="HK73" s="9">
        <f>IF(22&lt;=$G73, HJ73-HI73, "")</f>
        <v/>
      </c>
      <c r="HL73" s="9">
        <f>IF(22&lt;=$G73, HH73-HK73, "")</f>
        <v/>
      </c>
      <c r="HM73" s="9">
        <f>IF(22&lt;=$G73, ROUND(HE73*$Q73, 2), "")</f>
        <v/>
      </c>
      <c r="HN73" s="9">
        <f>IF(22&lt;=$G73, HE73+HM73, "")</f>
        <v/>
      </c>
      <c r="HO73" s="9">
        <f>IF(22&lt;=$G73, HI73+HM73, "")</f>
        <v/>
      </c>
      <c r="HP73" s="9">
        <f>IF(22&lt;=$G73, ($G73-22)*$N73, "")</f>
        <v/>
      </c>
      <c r="HQ73" s="9">
        <f>IF(23&lt;=$G73, HL73, "")</f>
        <v/>
      </c>
      <c r="HR73" s="9">
        <f>IF(23&lt;=$G73, ROUND(HQ73*$Q73, 2), "")</f>
        <v/>
      </c>
      <c r="HS73" s="9">
        <f>IF(23&lt;=$G73, $N73, "")</f>
        <v/>
      </c>
      <c r="HT73" s="9">
        <f>IF(23&lt;=$G73, HS73-HR73, "")</f>
        <v/>
      </c>
      <c r="HU73" s="9">
        <f>IF(23&lt;=$G73, HQ73-HT73, "")</f>
        <v/>
      </c>
      <c r="HV73" s="9">
        <f>IF(23&lt;=$G73, ROUND(HN73*$Q73, 2), "")</f>
        <v/>
      </c>
      <c r="HW73" s="9">
        <f>IF(23&lt;=$G73, HN73+HV73, "")</f>
        <v/>
      </c>
      <c r="HX73" s="9">
        <f>IF(23&lt;=$G73, HR73+HV73, "")</f>
        <v/>
      </c>
      <c r="HY73" s="9">
        <f>IF(23&lt;=$G73, ($G73-23)*$N73, "")</f>
        <v/>
      </c>
      <c r="HZ73" s="9">
        <f>IF(24&lt;=$G73, HU73, "")</f>
        <v/>
      </c>
      <c r="IA73" s="9">
        <f>IF(24&lt;=$G73, ROUND(HZ73*$Q73, 2), "")</f>
        <v/>
      </c>
      <c r="IB73" s="9">
        <f>IF(24&lt;=$G73, $N73, "")</f>
        <v/>
      </c>
      <c r="IC73" s="9">
        <f>IF(24&lt;=$G73, IB73-IA73, "")</f>
        <v/>
      </c>
      <c r="ID73" s="9">
        <f>IF(24&lt;=$G73, HZ73-IC73, "")</f>
        <v/>
      </c>
      <c r="IE73" s="9">
        <f>IF(24&lt;=$G73, ROUND(HW73*$Q73, 2), "")</f>
        <v/>
      </c>
      <c r="IF73" s="9">
        <f>IF(24&lt;=$G73, HW73+IE73, "")</f>
        <v/>
      </c>
      <c r="IG73" s="9">
        <f>IF(24&lt;=$G73, IA73+IE73, "")</f>
        <v/>
      </c>
      <c r="IH73" s="9">
        <f>IF(24&lt;=$G73, ($G73-24)*$N73, "")</f>
        <v/>
      </c>
      <c r="II73" s="9">
        <f>IF(25&lt;=$G73, ID73, "")</f>
        <v/>
      </c>
      <c r="IJ73" s="9">
        <f>IF(25&lt;=$G73, ROUND(II73*$Q73, 2), "")</f>
        <v/>
      </c>
      <c r="IK73" s="9">
        <f>IF(25&lt;=$G73, $N73, "")</f>
        <v/>
      </c>
      <c r="IL73" s="9">
        <f>IF(25&lt;=$G73, IK73-IJ73, "")</f>
        <v/>
      </c>
      <c r="IM73" s="9">
        <f>IF(25&lt;=$G73, II73-IL73, "")</f>
        <v/>
      </c>
      <c r="IN73" s="9">
        <f>IF(25&lt;=$G73, ROUND(IF73*$Q73, 2), "")</f>
        <v/>
      </c>
      <c r="IO73" s="9">
        <f>IF(25&lt;=$G73, IF73+IN73, "")</f>
        <v/>
      </c>
      <c r="IP73" s="9">
        <f>IF(25&lt;=$G73, IJ73+IN73, "")</f>
        <v/>
      </c>
      <c r="IQ73" s="9">
        <f>IF(25&lt;=$G73, ($G73-25)*$N73, "")</f>
        <v/>
      </c>
      <c r="IR73" s="9">
        <f>IF(26&lt;=$G73, IM73, "")</f>
        <v/>
      </c>
      <c r="IS73" s="9">
        <f>IF(26&lt;=$G73, ROUND(IR73*$Q73, 2), "")</f>
        <v/>
      </c>
      <c r="IT73" s="9">
        <f>IF(26&lt;=$G73, $N73, "")</f>
        <v/>
      </c>
      <c r="IU73" s="9">
        <f>IF(26&lt;=$G73, IT73-IS73, "")</f>
        <v/>
      </c>
      <c r="IV73" s="9">
        <f>IF(26&lt;=$G73, IR73-IU73, "")</f>
        <v/>
      </c>
      <c r="IW73" s="9">
        <f>IF(26&lt;=$G73, ROUND(IO73*$Q73, 2), "")</f>
        <v/>
      </c>
      <c r="IX73" s="9">
        <f>IF(26&lt;=$G73, IO73+IW73, "")</f>
        <v/>
      </c>
      <c r="IY73" s="9">
        <f>IF(26&lt;=$G73, IS73+IW73, "")</f>
        <v/>
      </c>
      <c r="IZ73" s="9">
        <f>IF(26&lt;=$G73, ($G73-26)*$N73, "")</f>
        <v/>
      </c>
      <c r="JA73" s="9">
        <f>IF(27&lt;=$G73, IV73, "")</f>
        <v/>
      </c>
      <c r="JB73" s="9">
        <f>IF(27&lt;=$G73, ROUND(JA73*$Q73, 2), "")</f>
        <v/>
      </c>
      <c r="JC73" s="9">
        <f>IF(27&lt;=$G73, $N73, "")</f>
        <v/>
      </c>
      <c r="JD73" s="9">
        <f>IF(27&lt;=$G73, JC73-JB73, "")</f>
        <v/>
      </c>
      <c r="JE73" s="9">
        <f>IF(27&lt;=$G73, JA73-JD73, "")</f>
        <v/>
      </c>
      <c r="JF73" s="9">
        <f>IF(27&lt;=$G73, ROUND(IX73*$Q73, 2), "")</f>
        <v/>
      </c>
      <c r="JG73" s="9">
        <f>IF(27&lt;=$G73, IX73+JF73, "")</f>
        <v/>
      </c>
      <c r="JH73" s="9">
        <f>IF(27&lt;=$G73, JB73+JF73, "")</f>
        <v/>
      </c>
      <c r="JI73" s="9">
        <f>IF(27&lt;=$G73, ($G73-27)*$N73, "")</f>
        <v/>
      </c>
      <c r="JJ73" s="9">
        <f>IF(28&lt;=$G73, JE73, "")</f>
        <v/>
      </c>
      <c r="JK73" s="9">
        <f>IF(28&lt;=$G73, ROUND(JJ73*$Q73, 2), "")</f>
        <v/>
      </c>
      <c r="JL73" s="9">
        <f>IF(28&lt;=$G73, $N73, "")</f>
        <v/>
      </c>
      <c r="JM73" s="9">
        <f>IF(28&lt;=$G73, JL73-JK73, "")</f>
        <v/>
      </c>
      <c r="JN73" s="9">
        <f>IF(28&lt;=$G73, JJ73-JM73, "")</f>
        <v/>
      </c>
      <c r="JO73" s="9">
        <f>IF(28&lt;=$G73, ROUND(JG73*$Q73, 2), "")</f>
        <v/>
      </c>
      <c r="JP73" s="9">
        <f>IF(28&lt;=$G73, JG73+JO73, "")</f>
        <v/>
      </c>
      <c r="JQ73" s="9">
        <f>IF(28&lt;=$G73, JK73+JO73, "")</f>
        <v/>
      </c>
      <c r="JR73" s="9">
        <f>IF(28&lt;=$G73, ($G73-28)*$N73, "")</f>
        <v/>
      </c>
      <c r="JS73" s="9">
        <f>IF(29&lt;=$G73, JN73, "")</f>
        <v/>
      </c>
      <c r="JT73" s="9">
        <f>IF(29&lt;=$G73, ROUND(JS73*$Q73, 2), "")</f>
        <v/>
      </c>
      <c r="JU73" s="9">
        <f>IF(29&lt;=$G73, $N73, "")</f>
        <v/>
      </c>
      <c r="JV73" s="9">
        <f>IF(29&lt;=$G73, JU73-JT73, "")</f>
        <v/>
      </c>
      <c r="JW73" s="9">
        <f>IF(29&lt;=$G73, JS73-JV73, "")</f>
        <v/>
      </c>
      <c r="JX73" s="9">
        <f>IF(29&lt;=$G73, ROUND(JP73*$Q73, 2), "")</f>
        <v/>
      </c>
      <c r="JY73" s="9">
        <f>IF(29&lt;=$G73, JP73+JX73, "")</f>
        <v/>
      </c>
      <c r="JZ73" s="9">
        <f>IF(29&lt;=$G73, JT73+JX73, "")</f>
        <v/>
      </c>
      <c r="KA73" s="9">
        <f>IF(29&lt;=$G73, ($G73-29)*$N73, "")</f>
        <v/>
      </c>
      <c r="KB73" s="9">
        <f>IF(30&lt;=$G73, JW73, "")</f>
        <v/>
      </c>
      <c r="KC73" s="9">
        <f>IF(30&lt;=$G73, ROUND(KB73*$Q73, 2), "")</f>
        <v/>
      </c>
      <c r="KD73" s="9">
        <f>IF(30&lt;=$G73, $N73, "")</f>
        <v/>
      </c>
      <c r="KE73" s="9">
        <f>IF(30&lt;=$G73, KD73-KC73, "")</f>
        <v/>
      </c>
      <c r="KF73" s="9">
        <f>IF(30&lt;=$G73, KB73-KE73, "")</f>
        <v/>
      </c>
      <c r="KG73" s="9">
        <f>IF(30&lt;=$G73, ROUND(JY73*$Q73, 2), "")</f>
        <v/>
      </c>
      <c r="KH73" s="9">
        <f>IF(30&lt;=$G73, JY73+KG73, "")</f>
        <v/>
      </c>
      <c r="KI73" s="9">
        <f>IF(30&lt;=$G73, KC73+KG73, "")</f>
        <v/>
      </c>
      <c r="KJ73" s="9">
        <f>IF(30&lt;=$G73, ($G73-30)*$N73, "")</f>
        <v/>
      </c>
      <c r="KK73" s="9">
        <f>IF(31&lt;=$G73, KF73, "")</f>
        <v/>
      </c>
      <c r="KL73" s="9">
        <f>IF(31&lt;=$G73, ROUND(KK73*$Q73, 2), "")</f>
        <v/>
      </c>
      <c r="KM73" s="9">
        <f>IF(31&lt;=$G73, $N73, "")</f>
        <v/>
      </c>
      <c r="KN73" s="9">
        <f>IF(31&lt;=$G73, KM73-KL73, "")</f>
        <v/>
      </c>
      <c r="KO73" s="9">
        <f>IF(31&lt;=$G73, KK73-KN73, "")</f>
        <v/>
      </c>
      <c r="KP73" s="9">
        <f>IF(31&lt;=$G73, ROUND(KH73*$Q73, 2), "")</f>
        <v/>
      </c>
      <c r="KQ73" s="9">
        <f>IF(31&lt;=$G73, KH73+KP73, "")</f>
        <v/>
      </c>
      <c r="KR73" s="9">
        <f>IF(31&lt;=$G73, KL73+KP73, "")</f>
        <v/>
      </c>
      <c r="KS73" s="9">
        <f>IF(31&lt;=$G73, ($G73-31)*$N73, "")</f>
        <v/>
      </c>
      <c r="KT73" s="9">
        <f>IF(32&lt;=$G73, KO73, "")</f>
        <v/>
      </c>
      <c r="KU73" s="9">
        <f>IF(32&lt;=$G73, ROUND(KT73*$Q73, 2), "")</f>
        <v/>
      </c>
      <c r="KV73" s="9">
        <f>IF(32&lt;=$G73, $N73, "")</f>
        <v/>
      </c>
      <c r="KW73" s="9">
        <f>IF(32&lt;=$G73, KV73-KU73, "")</f>
        <v/>
      </c>
      <c r="KX73" s="9">
        <f>IF(32&lt;=$G73, KT73-KW73, "")</f>
        <v/>
      </c>
      <c r="KY73" s="9">
        <f>IF(32&lt;=$G73, ROUND(KQ73*$Q73, 2), "")</f>
        <v/>
      </c>
      <c r="KZ73" s="9">
        <f>IF(32&lt;=$G73, KQ73+KY73, "")</f>
        <v/>
      </c>
      <c r="LA73" s="9">
        <f>IF(32&lt;=$G73, KU73+KY73, "")</f>
        <v/>
      </c>
      <c r="LB73" s="9">
        <f>IF(32&lt;=$G73, ($G73-32)*$N73, "")</f>
        <v/>
      </c>
      <c r="LC73" s="9">
        <f>IF(33&lt;=$G73, KX73, "")</f>
        <v/>
      </c>
      <c r="LD73" s="9">
        <f>IF(33&lt;=$G73, ROUND(LC73*$Q73, 2), "")</f>
        <v/>
      </c>
      <c r="LE73" s="9">
        <f>IF(33&lt;=$G73, $N73, "")</f>
        <v/>
      </c>
      <c r="LF73" s="9">
        <f>IF(33&lt;=$G73, LE73-LD73, "")</f>
        <v/>
      </c>
      <c r="LG73" s="9">
        <f>IF(33&lt;=$G73, LC73-LF73, "")</f>
        <v/>
      </c>
      <c r="LH73" s="9">
        <f>IF(33&lt;=$G73, ROUND(KZ73*$Q73, 2), "")</f>
        <v/>
      </c>
      <c r="LI73" s="9">
        <f>IF(33&lt;=$G73, KZ73+LH73, "")</f>
        <v/>
      </c>
      <c r="LJ73" s="9">
        <f>IF(33&lt;=$G73, LD73+LH73, "")</f>
        <v/>
      </c>
      <c r="LK73" s="9">
        <f>IF(33&lt;=$G73, ($G73-33)*$N73, "")</f>
        <v/>
      </c>
      <c r="LL73" s="9">
        <f>IF(34&lt;=$G73, LG73, "")</f>
        <v/>
      </c>
      <c r="LM73" s="9">
        <f>IF(34&lt;=$G73, ROUND(LL73*$Q73, 2), "")</f>
        <v/>
      </c>
      <c r="LN73" s="9">
        <f>IF(34&lt;=$G73, $N73, "")</f>
        <v/>
      </c>
      <c r="LO73" s="9">
        <f>IF(34&lt;=$G73, LN73-LM73, "")</f>
        <v/>
      </c>
      <c r="LP73" s="9">
        <f>IF(34&lt;=$G73, LL73-LO73, "")</f>
        <v/>
      </c>
      <c r="LQ73" s="9">
        <f>IF(34&lt;=$G73, ROUND(LI73*$Q73, 2), "")</f>
        <v/>
      </c>
      <c r="LR73" s="9">
        <f>IF(34&lt;=$G73, LI73+LQ73, "")</f>
        <v/>
      </c>
      <c r="LS73" s="9">
        <f>IF(34&lt;=$G73, LM73+LQ73, "")</f>
        <v/>
      </c>
      <c r="LT73" s="9">
        <f>IF(34&lt;=$G73, ($G73-34)*$N73, "")</f>
        <v/>
      </c>
      <c r="LU73" s="9">
        <f>IF(35&lt;=$G73, LP73, "")</f>
        <v/>
      </c>
      <c r="LV73" s="9">
        <f>IF(35&lt;=$G73, ROUND(LU73*$Q73, 2), "")</f>
        <v/>
      </c>
      <c r="LW73" s="9">
        <f>IF(35&lt;=$G73, $N73, "")</f>
        <v/>
      </c>
      <c r="LX73" s="9">
        <f>IF(35&lt;=$G73, LW73-LV73, "")</f>
        <v/>
      </c>
      <c r="LY73" s="9">
        <f>IF(35&lt;=$G73, LU73-LX73, "")</f>
        <v/>
      </c>
      <c r="LZ73" s="9">
        <f>IF(35&lt;=$G73, ROUND(LR73*$Q73, 2), "")</f>
        <v/>
      </c>
      <c r="MA73" s="9">
        <f>IF(35&lt;=$G73, LR73+LZ73, "")</f>
        <v/>
      </c>
      <c r="MB73" s="9">
        <f>IF(35&lt;=$G73, LV73+LZ73, "")</f>
        <v/>
      </c>
      <c r="MC73" s="9">
        <f>IF(35&lt;=$G73, ($G73-35)*$N73, "")</f>
        <v/>
      </c>
      <c r="MD73" s="9">
        <f>IF(36&lt;=$G73, LY73, "")</f>
        <v/>
      </c>
      <c r="ME73" s="9">
        <f>IF(36&lt;=$G73, ROUND(MD73*$Q73, 2), "")</f>
        <v/>
      </c>
      <c r="MF73" s="9">
        <f>IF(36&lt;=$G73, $N73, "")</f>
        <v/>
      </c>
      <c r="MG73" s="9">
        <f>IF(36&lt;=$G73, MF73-ME73, "")</f>
        <v/>
      </c>
      <c r="MH73" s="9">
        <f>IF(36&lt;=$G73, MD73-MG73, "")</f>
        <v/>
      </c>
      <c r="MI73" s="9">
        <f>IF(36&lt;=$G73, ROUND(MA73*$Q73, 2), "")</f>
        <v/>
      </c>
      <c r="MJ73" s="9">
        <f>IF(36&lt;=$G73, MA73+MI73, "")</f>
        <v/>
      </c>
      <c r="MK73" s="9">
        <f>IF(36&lt;=$G73, ME73+MI73, "")</f>
        <v/>
      </c>
      <c r="ML73" s="9">
        <f>IF(36&lt;=$G73, ($G73-36)*$N73, "")</f>
        <v/>
      </c>
      <c r="MM73" s="9">
        <f>IF(37&lt;=$G73, MH73, "")</f>
        <v/>
      </c>
      <c r="MN73" s="9">
        <f>IF(37&lt;=$G73, ROUND(MM73*$Q73, 2), "")</f>
        <v/>
      </c>
      <c r="MO73" s="9">
        <f>IF(37&lt;=$G73, $N73, "")</f>
        <v/>
      </c>
      <c r="MP73" s="9">
        <f>IF(37&lt;=$G73, MO73-MN73, "")</f>
        <v/>
      </c>
      <c r="MQ73" s="9">
        <f>IF(37&lt;=$G73, MM73-MP73, "")</f>
        <v/>
      </c>
      <c r="MR73" s="9">
        <f>IF(37&lt;=$G73, ROUND(MJ73*$Q73, 2), "")</f>
        <v/>
      </c>
      <c r="MS73" s="9">
        <f>IF(37&lt;=$G73, MJ73+MR73, "")</f>
        <v/>
      </c>
      <c r="MT73" s="9">
        <f>IF(37&lt;=$G73, MN73+MR73, "")</f>
        <v/>
      </c>
      <c r="MU73" s="9">
        <f>IF(37&lt;=$G73, ($G73-37)*$N73, "")</f>
        <v/>
      </c>
      <c r="MV73" s="9">
        <f>IF(38&lt;=$G73, MQ73, "")</f>
        <v/>
      </c>
      <c r="MW73" s="9">
        <f>IF(38&lt;=$G73, ROUND(MV73*$Q73, 2), "")</f>
        <v/>
      </c>
      <c r="MX73" s="9">
        <f>IF(38&lt;=$G73, $N73, "")</f>
        <v/>
      </c>
      <c r="MY73" s="9">
        <f>IF(38&lt;=$G73, MX73-MW73, "")</f>
        <v/>
      </c>
      <c r="MZ73" s="9">
        <f>IF(38&lt;=$G73, MV73-MY73, "")</f>
        <v/>
      </c>
      <c r="NA73" s="9">
        <f>IF(38&lt;=$G73, ROUND(MS73*$Q73, 2), "")</f>
        <v/>
      </c>
      <c r="NB73" s="9">
        <f>IF(38&lt;=$G73, MS73+NA73, "")</f>
        <v/>
      </c>
      <c r="NC73" s="9">
        <f>IF(38&lt;=$G73, MW73+NA73, "")</f>
        <v/>
      </c>
      <c r="ND73" s="9">
        <f>IF(38&lt;=$G73, ($G73-38)*$N73, "")</f>
        <v/>
      </c>
      <c r="NE73" s="9">
        <f>IF(39&lt;=$G73, MZ73, "")</f>
        <v/>
      </c>
      <c r="NF73" s="9">
        <f>IF(39&lt;=$G73, ROUND(NE73*$Q73, 2), "")</f>
        <v/>
      </c>
      <c r="NG73" s="9">
        <f>IF(39&lt;=$G73, $N73, "")</f>
        <v/>
      </c>
      <c r="NH73" s="9">
        <f>IF(39&lt;=$G73, NG73-NF73, "")</f>
        <v/>
      </c>
      <c r="NI73" s="9">
        <f>IF(39&lt;=$G73, NE73-NH73, "")</f>
        <v/>
      </c>
      <c r="NJ73" s="9">
        <f>IF(39&lt;=$G73, ROUND(NB73*$Q73, 2), "")</f>
        <v/>
      </c>
      <c r="NK73" s="9">
        <f>IF(39&lt;=$G73, NB73+NJ73, "")</f>
        <v/>
      </c>
      <c r="NL73" s="9">
        <f>IF(39&lt;=$G73, NF73+NJ73, "")</f>
        <v/>
      </c>
      <c r="NM73" s="9">
        <f>IF(39&lt;=$G73, ($G73-39)*$N73, "")</f>
        <v/>
      </c>
      <c r="NN73" s="9">
        <f>IF(40&lt;=$G73, NI73, "")</f>
        <v/>
      </c>
      <c r="NO73" s="9">
        <f>IF(40&lt;=$G73, ROUND(NN73*$Q73, 2), "")</f>
        <v/>
      </c>
      <c r="NP73" s="9">
        <f>IF(40&lt;=$G73, $N73, "")</f>
        <v/>
      </c>
      <c r="NQ73" s="9">
        <f>IF(40&lt;=$G73, NP73-NO73, "")</f>
        <v/>
      </c>
      <c r="NR73" s="9">
        <f>IF(40&lt;=$G73, NN73-NQ73, "")</f>
        <v/>
      </c>
      <c r="NS73" s="9">
        <f>IF(40&lt;=$G73, ROUND(NK73*$Q73, 2), "")</f>
        <v/>
      </c>
      <c r="NT73" s="9">
        <f>IF(40&lt;=$G73, NK73+NS73, "")</f>
        <v/>
      </c>
      <c r="NU73" s="9">
        <f>IF(40&lt;=$G73, NO73+NS73, "")</f>
        <v/>
      </c>
      <c r="NV73" s="9">
        <f>IF(40&lt;=$G73, ($G73-40)*$N73, "")</f>
        <v/>
      </c>
      <c r="NW73" s="9">
        <f>IF(41&lt;=$G73, NR73, "")</f>
        <v/>
      </c>
      <c r="NX73" s="9">
        <f>IF(41&lt;=$G73, ROUND(NW73*$Q73, 2), "")</f>
        <v/>
      </c>
      <c r="NY73" s="9">
        <f>IF(41&lt;=$G73, $N73, "")</f>
        <v/>
      </c>
      <c r="NZ73" s="9">
        <f>IF(41&lt;=$G73, NY73-NX73, "")</f>
        <v/>
      </c>
      <c r="OA73" s="9">
        <f>IF(41&lt;=$G73, NW73-NZ73, "")</f>
        <v/>
      </c>
      <c r="OB73" s="9">
        <f>IF(41&lt;=$G73, ROUND(NT73*$Q73, 2), "")</f>
        <v/>
      </c>
      <c r="OC73" s="9">
        <f>IF(41&lt;=$G73, NT73+OB73, "")</f>
        <v/>
      </c>
      <c r="OD73" s="9">
        <f>IF(41&lt;=$G73, NX73+OB73, "")</f>
        <v/>
      </c>
      <c r="OE73" s="9">
        <f>IF(41&lt;=$G73, ($G73-41)*$N73, "")</f>
        <v/>
      </c>
      <c r="OF73" s="9">
        <f>IF(42&lt;=$G73, OA73, "")</f>
        <v/>
      </c>
      <c r="OG73" s="9">
        <f>IF(42&lt;=$G73, ROUND(OF73*$Q73, 2), "")</f>
        <v/>
      </c>
      <c r="OH73" s="9">
        <f>IF(42&lt;=$G73, $N73, "")</f>
        <v/>
      </c>
      <c r="OI73" s="9">
        <f>IF(42&lt;=$G73, OH73-OG73, "")</f>
        <v/>
      </c>
      <c r="OJ73" s="9">
        <f>IF(42&lt;=$G73, OF73-OI73, "")</f>
        <v/>
      </c>
      <c r="OK73" s="9">
        <f>IF(42&lt;=$G73, ROUND(OC73*$Q73, 2), "")</f>
        <v/>
      </c>
      <c r="OL73" s="9">
        <f>IF(42&lt;=$G73, OC73+OK73, "")</f>
        <v/>
      </c>
      <c r="OM73" s="9">
        <f>IF(42&lt;=$G73, OG73+OK73, "")</f>
        <v/>
      </c>
      <c r="ON73" s="9">
        <f>IF(42&lt;=$G73, ($G73-42)*$N73, "")</f>
        <v/>
      </c>
      <c r="OO73" s="9">
        <f>IF(43&lt;=$G73, OJ73, "")</f>
        <v/>
      </c>
      <c r="OP73" s="9">
        <f>IF(43&lt;=$G73, ROUND(OO73*$Q73, 2), "")</f>
        <v/>
      </c>
      <c r="OQ73" s="9">
        <f>IF(43&lt;=$G73, $N73, "")</f>
        <v/>
      </c>
      <c r="OR73" s="9">
        <f>IF(43&lt;=$G73, OQ73-OP73, "")</f>
        <v/>
      </c>
      <c r="OS73" s="9">
        <f>IF(43&lt;=$G73, OO73-OR73, "")</f>
        <v/>
      </c>
      <c r="OT73" s="9">
        <f>IF(43&lt;=$G73, ROUND(OL73*$Q73, 2), "")</f>
        <v/>
      </c>
      <c r="OU73" s="9">
        <f>IF(43&lt;=$G73, OL73+OT73, "")</f>
        <v/>
      </c>
      <c r="OV73" s="9">
        <f>IF(43&lt;=$G73, OP73+OT73, "")</f>
        <v/>
      </c>
      <c r="OW73" s="9">
        <f>IF(43&lt;=$G73, ($G73-43)*$N73, "")</f>
        <v/>
      </c>
      <c r="OX73" s="9">
        <f>IF(44&lt;=$G73, OS73, "")</f>
        <v/>
      </c>
      <c r="OY73" s="9">
        <f>IF(44&lt;=$G73, ROUND(OX73*$Q73, 2), "")</f>
        <v/>
      </c>
      <c r="OZ73" s="9">
        <f>IF(44&lt;=$G73, $N73, "")</f>
        <v/>
      </c>
      <c r="PA73" s="9">
        <f>IF(44&lt;=$G73, OZ73-OY73, "")</f>
        <v/>
      </c>
      <c r="PB73" s="9">
        <f>IF(44&lt;=$G73, OX73-PA73, "")</f>
        <v/>
      </c>
      <c r="PC73" s="9">
        <f>IF(44&lt;=$G73, ROUND(OU73*$Q73, 2), "")</f>
        <v/>
      </c>
      <c r="PD73" s="9">
        <f>IF(44&lt;=$G73, OU73+PC73, "")</f>
        <v/>
      </c>
      <c r="PE73" s="9">
        <f>IF(44&lt;=$G73, OY73+PC73, "")</f>
        <v/>
      </c>
      <c r="PF73" s="9">
        <f>IF(44&lt;=$G73, ($G73-44)*$N73, "")</f>
        <v/>
      </c>
      <c r="PG73" s="9">
        <f>IF(45&lt;=$G73, PB73, "")</f>
        <v/>
      </c>
      <c r="PH73" s="9">
        <f>IF(45&lt;=$G73, ROUND(PG73*$Q73, 2), "")</f>
        <v/>
      </c>
      <c r="PI73" s="9">
        <f>IF(45&lt;=$G73, $N73, "")</f>
        <v/>
      </c>
      <c r="PJ73" s="9">
        <f>IF(45&lt;=$G73, PI73-PH73, "")</f>
        <v/>
      </c>
      <c r="PK73" s="9">
        <f>IF(45&lt;=$G73, PG73-PJ73, "")</f>
        <v/>
      </c>
      <c r="PL73" s="9">
        <f>IF(45&lt;=$G73, ROUND(PD73*$Q73, 2), "")</f>
        <v/>
      </c>
      <c r="PM73" s="9">
        <f>IF(45&lt;=$G73, PD73+PL73, "")</f>
        <v/>
      </c>
      <c r="PN73" s="9">
        <f>IF(45&lt;=$G73, PH73+PL73, "")</f>
        <v/>
      </c>
      <c r="PO73" s="9">
        <f>IF(45&lt;=$G73, ($G73-45)*$N73, "")</f>
        <v/>
      </c>
      <c r="PP73" s="9">
        <f>IF(46&lt;=$G73, PK73, "")</f>
        <v/>
      </c>
      <c r="PQ73" s="9">
        <f>IF(46&lt;=$G73, ROUND(PP73*$Q73, 2), "")</f>
        <v/>
      </c>
      <c r="PR73" s="9">
        <f>IF(46&lt;=$G73, $N73, "")</f>
        <v/>
      </c>
      <c r="PS73" s="9">
        <f>IF(46&lt;=$G73, PR73-PQ73, "")</f>
        <v/>
      </c>
      <c r="PT73" s="9">
        <f>IF(46&lt;=$G73, PP73-PS73, "")</f>
        <v/>
      </c>
      <c r="PU73" s="9">
        <f>IF(46&lt;=$G73, ROUND(PM73*$Q73, 2), "")</f>
        <v/>
      </c>
      <c r="PV73" s="9">
        <f>IF(46&lt;=$G73, PM73+PU73, "")</f>
        <v/>
      </c>
      <c r="PW73" s="9">
        <f>IF(46&lt;=$G73, PQ73+PU73, "")</f>
        <v/>
      </c>
      <c r="PX73" s="9">
        <f>IF(46&lt;=$G73, ($G73-46)*$N73, "")</f>
        <v/>
      </c>
      <c r="PY73" s="9">
        <f>IF(47&lt;=$G73, PT73, "")</f>
        <v/>
      </c>
      <c r="PZ73" s="9">
        <f>IF(47&lt;=$G73, ROUND(PY73*$Q73, 2), "")</f>
        <v/>
      </c>
      <c r="QA73" s="9">
        <f>IF(47&lt;=$G73, $N73, "")</f>
        <v/>
      </c>
      <c r="QB73" s="9">
        <f>IF(47&lt;=$G73, QA73-PZ73, "")</f>
        <v/>
      </c>
      <c r="QC73" s="9">
        <f>IF(47&lt;=$G73, PY73-QB73, "")</f>
        <v/>
      </c>
      <c r="QD73" s="9">
        <f>IF(47&lt;=$G73, ROUND(PV73*$Q73, 2), "")</f>
        <v/>
      </c>
      <c r="QE73" s="9">
        <f>IF(47&lt;=$G73, PV73+QD73, "")</f>
        <v/>
      </c>
      <c r="QF73" s="9">
        <f>IF(47&lt;=$G73, PZ73+QD73, "")</f>
        <v/>
      </c>
      <c r="QG73" s="9">
        <f>IF(47&lt;=$G73, ($G73-47)*$N73, "")</f>
        <v/>
      </c>
      <c r="QH73" s="9">
        <f>IF(48&lt;=$G73, QC73, "")</f>
        <v/>
      </c>
      <c r="QI73" s="9">
        <f>IF(48&lt;=$G73, ROUND(QH73*$Q73, 2), "")</f>
        <v/>
      </c>
      <c r="QJ73" s="9">
        <f>IF(48&lt;=$G73, $N73, "")</f>
        <v/>
      </c>
      <c r="QK73" s="9">
        <f>IF(48&lt;=$G73, QJ73-QI73, "")</f>
        <v/>
      </c>
      <c r="QL73" s="9">
        <f>IF(48&lt;=$G73, QH73-QK73, "")</f>
        <v/>
      </c>
      <c r="QM73" s="9">
        <f>IF(48&lt;=$G73, ROUND(QE73*$Q73, 2), "")</f>
        <v/>
      </c>
      <c r="QN73" s="9">
        <f>IF(48&lt;=$G73, QE73+QM73, "")</f>
        <v/>
      </c>
      <c r="QO73" s="9">
        <f>IF(48&lt;=$G73, QI73+QM73, "")</f>
        <v/>
      </c>
      <c r="QP73" s="9">
        <f>IF(48&lt;=$G73, ($G73-48)*$N73, "")</f>
        <v/>
      </c>
    </row>
    <row r="74">
      <c r="A74" s="12" t="inlineStr">
        <is>
          <t>0616-0004</t>
        </is>
      </c>
      <c r="B74" s="13" t="inlineStr">
        <is>
          <t>Commerce and Technology Connections Sas de Cv</t>
        </is>
      </c>
      <c r="C74" s="13" t="inlineStr">
        <is>
          <t>Argo</t>
        </is>
      </c>
      <c r="D74" s="12" t="inlineStr">
        <is>
          <t>ACTIVO</t>
        </is>
      </c>
      <c r="E74" s="12" t="inlineStr">
        <is>
          <t>2024-05-20</t>
        </is>
      </c>
      <c r="F74" s="12" t="inlineStr">
        <is>
          <t>2027-05-20</t>
        </is>
      </c>
      <c r="G74" s="14" t="n">
        <v>36</v>
      </c>
      <c r="H74" s="15" t="n">
        <v>297413.79</v>
      </c>
      <c r="I74" s="16" t="n">
        <v>0.4</v>
      </c>
      <c r="J74" s="15">
        <f>ROUND(H74*I74, 2)</f>
        <v/>
      </c>
      <c r="K74" s="15">
        <f>ROUND(H74-J74, 2)</f>
        <v/>
      </c>
      <c r="L74" s="16" t="n">
        <v>0.027</v>
      </c>
      <c r="M74" s="15">
        <f>ROUND(H74*L74, 2)</f>
        <v/>
      </c>
      <c r="N74" s="15" t="n">
        <v>8380.450000000001</v>
      </c>
      <c r="O74" s="16" t="n">
        <v>0.1</v>
      </c>
      <c r="P74" s="15">
        <f>ROUND(H74*O74, 2)</f>
        <v/>
      </c>
      <c r="Q74" s="17" t="n">
        <v>0.03507848</v>
      </c>
      <c r="R74" s="17">
        <f>RATE(G74, -N74, K74, -P74)</f>
        <v/>
      </c>
      <c r="S74" s="17">
        <f>ROUND(Q74*12, 8)</f>
        <v/>
      </c>
      <c r="T74" s="17">
        <f>ROUND(((1+Q74)^12)-1, 8)</f>
        <v/>
      </c>
      <c r="U74" s="15">
        <f>ROUND(PV(Q74, G74, 0, -P74), 2)</f>
        <v/>
      </c>
      <c r="V74" s="15">
        <f>SUMIF($AA$4:$QP$4, "Interes_Leasing", AA74:QP74)</f>
        <v/>
      </c>
      <c r="W74" s="15">
        <f>SUMIF($AA$4:$QP$4, "Interes_Residual", AA74:QP74)</f>
        <v/>
      </c>
      <c r="X74" s="15">
        <f>ROUND(V74+W74, 2)</f>
        <v/>
      </c>
      <c r="Y74" s="15">
        <f>ROUND((N74*G74+P74+M74)-K74, 2)</f>
        <v/>
      </c>
      <c r="Z74" s="16">
        <f>ROUND(Y74/K74, 4)</f>
        <v/>
      </c>
      <c r="AA74" s="15">
        <f>IF(1&lt;=$G74, $K74, "")</f>
        <v/>
      </c>
      <c r="AB74" s="15">
        <f>IF(1&lt;=$G74, ROUND(AA74*$Q74, 2), "")</f>
        <v/>
      </c>
      <c r="AC74" s="15">
        <f>IF(1&lt;=$G74, $N74, "")</f>
        <v/>
      </c>
      <c r="AD74" s="15">
        <f>IF(1&lt;=$G74, AC74-AB74, "")</f>
        <v/>
      </c>
      <c r="AE74" s="15">
        <f>IF(1&lt;=$G74, AA74-AD74, "")</f>
        <v/>
      </c>
      <c r="AF74" s="15">
        <f>IF(1&lt;=$G74, ROUND($U74*$Q74, 2), "")</f>
        <v/>
      </c>
      <c r="AG74" s="15">
        <f>IF(1&lt;=$G74, $U74+AF74, "")</f>
        <v/>
      </c>
      <c r="AH74" s="15">
        <f>IF(1&lt;=$G74, AB74+AF74, "")</f>
        <v/>
      </c>
      <c r="AI74" s="15">
        <f>IF(1&lt;=$G74, ($G74-1)*$N74, "")</f>
        <v/>
      </c>
      <c r="AJ74" s="15">
        <f>IF(2&lt;=$G74, AE74, "")</f>
        <v/>
      </c>
      <c r="AK74" s="15">
        <f>IF(2&lt;=$G74, ROUND(AJ74*$Q74, 2), "")</f>
        <v/>
      </c>
      <c r="AL74" s="15">
        <f>IF(2&lt;=$G74, $N74, "")</f>
        <v/>
      </c>
      <c r="AM74" s="15">
        <f>IF(2&lt;=$G74, AL74-AK74, "")</f>
        <v/>
      </c>
      <c r="AN74" s="15">
        <f>IF(2&lt;=$G74, AJ74-AM74, "")</f>
        <v/>
      </c>
      <c r="AO74" s="15">
        <f>IF(2&lt;=$G74, ROUND(AG74*$Q74, 2), "")</f>
        <v/>
      </c>
      <c r="AP74" s="15">
        <f>IF(2&lt;=$G74, AG74+AO74, "")</f>
        <v/>
      </c>
      <c r="AQ74" s="15">
        <f>IF(2&lt;=$G74, AK74+AO74, "")</f>
        <v/>
      </c>
      <c r="AR74" s="15">
        <f>IF(2&lt;=$G74, ($G74-2)*$N74, "")</f>
        <v/>
      </c>
      <c r="AS74" s="15">
        <f>IF(3&lt;=$G74, AN74, "")</f>
        <v/>
      </c>
      <c r="AT74" s="15">
        <f>IF(3&lt;=$G74, ROUND(AS74*$Q74, 2), "")</f>
        <v/>
      </c>
      <c r="AU74" s="15">
        <f>IF(3&lt;=$G74, $N74, "")</f>
        <v/>
      </c>
      <c r="AV74" s="15">
        <f>IF(3&lt;=$G74, AU74-AT74, "")</f>
        <v/>
      </c>
      <c r="AW74" s="15">
        <f>IF(3&lt;=$G74, AS74-AV74, "")</f>
        <v/>
      </c>
      <c r="AX74" s="15">
        <f>IF(3&lt;=$G74, ROUND(AP74*$Q74, 2), "")</f>
        <v/>
      </c>
      <c r="AY74" s="15">
        <f>IF(3&lt;=$G74, AP74+AX74, "")</f>
        <v/>
      </c>
      <c r="AZ74" s="15">
        <f>IF(3&lt;=$G74, AT74+AX74, "")</f>
        <v/>
      </c>
      <c r="BA74" s="15">
        <f>IF(3&lt;=$G74, ($G74-3)*$N74, "")</f>
        <v/>
      </c>
      <c r="BB74" s="15">
        <f>IF(4&lt;=$G74, AW74, "")</f>
        <v/>
      </c>
      <c r="BC74" s="15">
        <f>IF(4&lt;=$G74, ROUND(BB74*$Q74, 2), "")</f>
        <v/>
      </c>
      <c r="BD74" s="15">
        <f>IF(4&lt;=$G74, $N74, "")</f>
        <v/>
      </c>
      <c r="BE74" s="15">
        <f>IF(4&lt;=$G74, BD74-BC74, "")</f>
        <v/>
      </c>
      <c r="BF74" s="15">
        <f>IF(4&lt;=$G74, BB74-BE74, "")</f>
        <v/>
      </c>
      <c r="BG74" s="15">
        <f>IF(4&lt;=$G74, ROUND(AY74*$Q74, 2), "")</f>
        <v/>
      </c>
      <c r="BH74" s="15">
        <f>IF(4&lt;=$G74, AY74+BG74, "")</f>
        <v/>
      </c>
      <c r="BI74" s="15">
        <f>IF(4&lt;=$G74, BC74+BG74, "")</f>
        <v/>
      </c>
      <c r="BJ74" s="15">
        <f>IF(4&lt;=$G74, ($G74-4)*$N74, "")</f>
        <v/>
      </c>
      <c r="BK74" s="15">
        <f>IF(5&lt;=$G74, BF74, "")</f>
        <v/>
      </c>
      <c r="BL74" s="15">
        <f>IF(5&lt;=$G74, ROUND(BK74*$Q74, 2), "")</f>
        <v/>
      </c>
      <c r="BM74" s="15">
        <f>IF(5&lt;=$G74, $N74, "")</f>
        <v/>
      </c>
      <c r="BN74" s="15">
        <f>IF(5&lt;=$G74, BM74-BL74, "")</f>
        <v/>
      </c>
      <c r="BO74" s="15">
        <f>IF(5&lt;=$G74, BK74-BN74, "")</f>
        <v/>
      </c>
      <c r="BP74" s="15">
        <f>IF(5&lt;=$G74, ROUND(BH74*$Q74, 2), "")</f>
        <v/>
      </c>
      <c r="BQ74" s="15">
        <f>IF(5&lt;=$G74, BH74+BP74, "")</f>
        <v/>
      </c>
      <c r="BR74" s="15">
        <f>IF(5&lt;=$G74, BL74+BP74, "")</f>
        <v/>
      </c>
      <c r="BS74" s="15">
        <f>IF(5&lt;=$G74, ($G74-5)*$N74, "")</f>
        <v/>
      </c>
      <c r="BT74" s="15">
        <f>IF(6&lt;=$G74, BO74, "")</f>
        <v/>
      </c>
      <c r="BU74" s="15">
        <f>IF(6&lt;=$G74, ROUND(BT74*$Q74, 2), "")</f>
        <v/>
      </c>
      <c r="BV74" s="15">
        <f>IF(6&lt;=$G74, $N74, "")</f>
        <v/>
      </c>
      <c r="BW74" s="15">
        <f>IF(6&lt;=$G74, BV74-BU74, "")</f>
        <v/>
      </c>
      <c r="BX74" s="15">
        <f>IF(6&lt;=$G74, BT74-BW74, "")</f>
        <v/>
      </c>
      <c r="BY74" s="15">
        <f>IF(6&lt;=$G74, ROUND(BQ74*$Q74, 2), "")</f>
        <v/>
      </c>
      <c r="BZ74" s="15">
        <f>IF(6&lt;=$G74, BQ74+BY74, "")</f>
        <v/>
      </c>
      <c r="CA74" s="15">
        <f>IF(6&lt;=$G74, BU74+BY74, "")</f>
        <v/>
      </c>
      <c r="CB74" s="15">
        <f>IF(6&lt;=$G74, ($G74-6)*$N74, "")</f>
        <v/>
      </c>
      <c r="CC74" s="15">
        <f>IF(7&lt;=$G74, BX74, "")</f>
        <v/>
      </c>
      <c r="CD74" s="15">
        <f>IF(7&lt;=$G74, ROUND(CC74*$Q74, 2), "")</f>
        <v/>
      </c>
      <c r="CE74" s="15">
        <f>IF(7&lt;=$G74, $N74, "")</f>
        <v/>
      </c>
      <c r="CF74" s="15">
        <f>IF(7&lt;=$G74, CE74-CD74, "")</f>
        <v/>
      </c>
      <c r="CG74" s="15">
        <f>IF(7&lt;=$G74, CC74-CF74, "")</f>
        <v/>
      </c>
      <c r="CH74" s="15">
        <f>IF(7&lt;=$G74, ROUND(BZ74*$Q74, 2), "")</f>
        <v/>
      </c>
      <c r="CI74" s="15">
        <f>IF(7&lt;=$G74, BZ74+CH74, "")</f>
        <v/>
      </c>
      <c r="CJ74" s="15">
        <f>IF(7&lt;=$G74, CD74+CH74, "")</f>
        <v/>
      </c>
      <c r="CK74" s="15">
        <f>IF(7&lt;=$G74, ($G74-7)*$N74, "")</f>
        <v/>
      </c>
      <c r="CL74" s="15">
        <f>IF(8&lt;=$G74, CG74, "")</f>
        <v/>
      </c>
      <c r="CM74" s="15">
        <f>IF(8&lt;=$G74, ROUND(CL74*$Q74, 2), "")</f>
        <v/>
      </c>
      <c r="CN74" s="15">
        <f>IF(8&lt;=$G74, $N74, "")</f>
        <v/>
      </c>
      <c r="CO74" s="15">
        <f>IF(8&lt;=$G74, CN74-CM74, "")</f>
        <v/>
      </c>
      <c r="CP74" s="15">
        <f>IF(8&lt;=$G74, CL74-CO74, "")</f>
        <v/>
      </c>
      <c r="CQ74" s="15">
        <f>IF(8&lt;=$G74, ROUND(CI74*$Q74, 2), "")</f>
        <v/>
      </c>
      <c r="CR74" s="15">
        <f>IF(8&lt;=$G74, CI74+CQ74, "")</f>
        <v/>
      </c>
      <c r="CS74" s="15">
        <f>IF(8&lt;=$G74, CM74+CQ74, "")</f>
        <v/>
      </c>
      <c r="CT74" s="15">
        <f>IF(8&lt;=$G74, ($G74-8)*$N74, "")</f>
        <v/>
      </c>
      <c r="CU74" s="15">
        <f>IF(9&lt;=$G74, CP74, "")</f>
        <v/>
      </c>
      <c r="CV74" s="15">
        <f>IF(9&lt;=$G74, ROUND(CU74*$Q74, 2), "")</f>
        <v/>
      </c>
      <c r="CW74" s="15">
        <f>IF(9&lt;=$G74, $N74, "")</f>
        <v/>
      </c>
      <c r="CX74" s="15">
        <f>IF(9&lt;=$G74, CW74-CV74, "")</f>
        <v/>
      </c>
      <c r="CY74" s="15">
        <f>IF(9&lt;=$G74, CU74-CX74, "")</f>
        <v/>
      </c>
      <c r="CZ74" s="15">
        <f>IF(9&lt;=$G74, ROUND(CR74*$Q74, 2), "")</f>
        <v/>
      </c>
      <c r="DA74" s="15">
        <f>IF(9&lt;=$G74, CR74+CZ74, "")</f>
        <v/>
      </c>
      <c r="DB74" s="15">
        <f>IF(9&lt;=$G74, CV74+CZ74, "")</f>
        <v/>
      </c>
      <c r="DC74" s="15">
        <f>IF(9&lt;=$G74, ($G74-9)*$N74, "")</f>
        <v/>
      </c>
      <c r="DD74" s="15">
        <f>IF(10&lt;=$G74, CY74, "")</f>
        <v/>
      </c>
      <c r="DE74" s="15">
        <f>IF(10&lt;=$G74, ROUND(DD74*$Q74, 2), "")</f>
        <v/>
      </c>
      <c r="DF74" s="15">
        <f>IF(10&lt;=$G74, $N74, "")</f>
        <v/>
      </c>
      <c r="DG74" s="15">
        <f>IF(10&lt;=$G74, DF74-DE74, "")</f>
        <v/>
      </c>
      <c r="DH74" s="15">
        <f>IF(10&lt;=$G74, DD74-DG74, "")</f>
        <v/>
      </c>
      <c r="DI74" s="15">
        <f>IF(10&lt;=$G74, ROUND(DA74*$Q74, 2), "")</f>
        <v/>
      </c>
      <c r="DJ74" s="15">
        <f>IF(10&lt;=$G74, DA74+DI74, "")</f>
        <v/>
      </c>
      <c r="DK74" s="15">
        <f>IF(10&lt;=$G74, DE74+DI74, "")</f>
        <v/>
      </c>
      <c r="DL74" s="15">
        <f>IF(10&lt;=$G74, ($G74-10)*$N74, "")</f>
        <v/>
      </c>
      <c r="DM74" s="15">
        <f>IF(11&lt;=$G74, DH74, "")</f>
        <v/>
      </c>
      <c r="DN74" s="15">
        <f>IF(11&lt;=$G74, ROUND(DM74*$Q74, 2), "")</f>
        <v/>
      </c>
      <c r="DO74" s="15">
        <f>IF(11&lt;=$G74, $N74, "")</f>
        <v/>
      </c>
      <c r="DP74" s="15">
        <f>IF(11&lt;=$G74, DO74-DN74, "")</f>
        <v/>
      </c>
      <c r="DQ74" s="15">
        <f>IF(11&lt;=$G74, DM74-DP74, "")</f>
        <v/>
      </c>
      <c r="DR74" s="15">
        <f>IF(11&lt;=$G74, ROUND(DJ74*$Q74, 2), "")</f>
        <v/>
      </c>
      <c r="DS74" s="15">
        <f>IF(11&lt;=$G74, DJ74+DR74, "")</f>
        <v/>
      </c>
      <c r="DT74" s="15">
        <f>IF(11&lt;=$G74, DN74+DR74, "")</f>
        <v/>
      </c>
      <c r="DU74" s="15">
        <f>IF(11&lt;=$G74, ($G74-11)*$N74, "")</f>
        <v/>
      </c>
      <c r="DV74" s="15">
        <f>IF(12&lt;=$G74, DQ74, "")</f>
        <v/>
      </c>
      <c r="DW74" s="15">
        <f>IF(12&lt;=$G74, ROUND(DV74*$Q74, 2), "")</f>
        <v/>
      </c>
      <c r="DX74" s="15">
        <f>IF(12&lt;=$G74, $N74, "")</f>
        <v/>
      </c>
      <c r="DY74" s="15">
        <f>IF(12&lt;=$G74, DX74-DW74, "")</f>
        <v/>
      </c>
      <c r="DZ74" s="15">
        <f>IF(12&lt;=$G74, DV74-DY74, "")</f>
        <v/>
      </c>
      <c r="EA74" s="15">
        <f>IF(12&lt;=$G74, ROUND(DS74*$Q74, 2), "")</f>
        <v/>
      </c>
      <c r="EB74" s="15">
        <f>IF(12&lt;=$G74, DS74+EA74, "")</f>
        <v/>
      </c>
      <c r="EC74" s="15">
        <f>IF(12&lt;=$G74, DW74+EA74, "")</f>
        <v/>
      </c>
      <c r="ED74" s="15">
        <f>IF(12&lt;=$G74, ($G74-12)*$N74, "")</f>
        <v/>
      </c>
      <c r="EE74" s="15">
        <f>IF(13&lt;=$G74, DZ74, "")</f>
        <v/>
      </c>
      <c r="EF74" s="15">
        <f>IF(13&lt;=$G74, ROUND(EE74*$Q74, 2), "")</f>
        <v/>
      </c>
      <c r="EG74" s="15">
        <f>IF(13&lt;=$G74, $N74, "")</f>
        <v/>
      </c>
      <c r="EH74" s="15">
        <f>IF(13&lt;=$G74, EG74-EF74, "")</f>
        <v/>
      </c>
      <c r="EI74" s="15">
        <f>IF(13&lt;=$G74, EE74-EH74, "")</f>
        <v/>
      </c>
      <c r="EJ74" s="15">
        <f>IF(13&lt;=$G74, ROUND(EB74*$Q74, 2), "")</f>
        <v/>
      </c>
      <c r="EK74" s="15">
        <f>IF(13&lt;=$G74, EB74+EJ74, "")</f>
        <v/>
      </c>
      <c r="EL74" s="15">
        <f>IF(13&lt;=$G74, EF74+EJ74, "")</f>
        <v/>
      </c>
      <c r="EM74" s="15">
        <f>IF(13&lt;=$G74, ($G74-13)*$N74, "")</f>
        <v/>
      </c>
      <c r="EN74" s="15">
        <f>IF(14&lt;=$G74, EI74, "")</f>
        <v/>
      </c>
      <c r="EO74" s="15">
        <f>IF(14&lt;=$G74, ROUND(EN74*$Q74, 2), "")</f>
        <v/>
      </c>
      <c r="EP74" s="15">
        <f>IF(14&lt;=$G74, $N74, "")</f>
        <v/>
      </c>
      <c r="EQ74" s="15">
        <f>IF(14&lt;=$G74, EP74-EO74, "")</f>
        <v/>
      </c>
      <c r="ER74" s="15">
        <f>IF(14&lt;=$G74, EN74-EQ74, "")</f>
        <v/>
      </c>
      <c r="ES74" s="15">
        <f>IF(14&lt;=$G74, ROUND(EK74*$Q74, 2), "")</f>
        <v/>
      </c>
      <c r="ET74" s="15">
        <f>IF(14&lt;=$G74, EK74+ES74, "")</f>
        <v/>
      </c>
      <c r="EU74" s="15">
        <f>IF(14&lt;=$G74, EO74+ES74, "")</f>
        <v/>
      </c>
      <c r="EV74" s="15">
        <f>IF(14&lt;=$G74, ($G74-14)*$N74, "")</f>
        <v/>
      </c>
      <c r="EW74" s="15">
        <f>IF(15&lt;=$G74, ER74, "")</f>
        <v/>
      </c>
      <c r="EX74" s="15">
        <f>IF(15&lt;=$G74, ROUND(EW74*$Q74, 2), "")</f>
        <v/>
      </c>
      <c r="EY74" s="15">
        <f>IF(15&lt;=$G74, $N74, "")</f>
        <v/>
      </c>
      <c r="EZ74" s="15">
        <f>IF(15&lt;=$G74, EY74-EX74, "")</f>
        <v/>
      </c>
      <c r="FA74" s="15">
        <f>IF(15&lt;=$G74, EW74-EZ74, "")</f>
        <v/>
      </c>
      <c r="FB74" s="15">
        <f>IF(15&lt;=$G74, ROUND(ET74*$Q74, 2), "")</f>
        <v/>
      </c>
      <c r="FC74" s="15">
        <f>IF(15&lt;=$G74, ET74+FB74, "")</f>
        <v/>
      </c>
      <c r="FD74" s="15">
        <f>IF(15&lt;=$G74, EX74+FB74, "")</f>
        <v/>
      </c>
      <c r="FE74" s="15">
        <f>IF(15&lt;=$G74, ($G74-15)*$N74, "")</f>
        <v/>
      </c>
      <c r="FF74" s="15">
        <f>IF(16&lt;=$G74, FA74, "")</f>
        <v/>
      </c>
      <c r="FG74" s="15">
        <f>IF(16&lt;=$G74, ROUND(FF74*$Q74, 2), "")</f>
        <v/>
      </c>
      <c r="FH74" s="15">
        <f>IF(16&lt;=$G74, $N74, "")</f>
        <v/>
      </c>
      <c r="FI74" s="15">
        <f>IF(16&lt;=$G74, FH74-FG74, "")</f>
        <v/>
      </c>
      <c r="FJ74" s="15">
        <f>IF(16&lt;=$G74, FF74-FI74, "")</f>
        <v/>
      </c>
      <c r="FK74" s="15">
        <f>IF(16&lt;=$G74, ROUND(FC74*$Q74, 2), "")</f>
        <v/>
      </c>
      <c r="FL74" s="15">
        <f>IF(16&lt;=$G74, FC74+FK74, "")</f>
        <v/>
      </c>
      <c r="FM74" s="15">
        <f>IF(16&lt;=$G74, FG74+FK74, "")</f>
        <v/>
      </c>
      <c r="FN74" s="15">
        <f>IF(16&lt;=$G74, ($G74-16)*$N74, "")</f>
        <v/>
      </c>
      <c r="FO74" s="15">
        <f>IF(17&lt;=$G74, FJ74, "")</f>
        <v/>
      </c>
      <c r="FP74" s="15">
        <f>IF(17&lt;=$G74, ROUND(FO74*$Q74, 2), "")</f>
        <v/>
      </c>
      <c r="FQ74" s="15">
        <f>IF(17&lt;=$G74, $N74, "")</f>
        <v/>
      </c>
      <c r="FR74" s="15">
        <f>IF(17&lt;=$G74, FQ74-FP74, "")</f>
        <v/>
      </c>
      <c r="FS74" s="15">
        <f>IF(17&lt;=$G74, FO74-FR74, "")</f>
        <v/>
      </c>
      <c r="FT74" s="15">
        <f>IF(17&lt;=$G74, ROUND(FL74*$Q74, 2), "")</f>
        <v/>
      </c>
      <c r="FU74" s="15">
        <f>IF(17&lt;=$G74, FL74+FT74, "")</f>
        <v/>
      </c>
      <c r="FV74" s="15">
        <f>IF(17&lt;=$G74, FP74+FT74, "")</f>
        <v/>
      </c>
      <c r="FW74" s="15">
        <f>IF(17&lt;=$G74, ($G74-17)*$N74, "")</f>
        <v/>
      </c>
      <c r="FX74" s="15">
        <f>IF(18&lt;=$G74, FS74, "")</f>
        <v/>
      </c>
      <c r="FY74" s="15">
        <f>IF(18&lt;=$G74, ROUND(FX74*$Q74, 2), "")</f>
        <v/>
      </c>
      <c r="FZ74" s="15">
        <f>IF(18&lt;=$G74, $N74, "")</f>
        <v/>
      </c>
      <c r="GA74" s="15">
        <f>IF(18&lt;=$G74, FZ74-FY74, "")</f>
        <v/>
      </c>
      <c r="GB74" s="15">
        <f>IF(18&lt;=$G74, FX74-GA74, "")</f>
        <v/>
      </c>
      <c r="GC74" s="15">
        <f>IF(18&lt;=$G74, ROUND(FU74*$Q74, 2), "")</f>
        <v/>
      </c>
      <c r="GD74" s="15">
        <f>IF(18&lt;=$G74, FU74+GC74, "")</f>
        <v/>
      </c>
      <c r="GE74" s="15">
        <f>IF(18&lt;=$G74, FY74+GC74, "")</f>
        <v/>
      </c>
      <c r="GF74" s="15">
        <f>IF(18&lt;=$G74, ($G74-18)*$N74, "")</f>
        <v/>
      </c>
      <c r="GG74" s="15">
        <f>IF(19&lt;=$G74, GB74, "")</f>
        <v/>
      </c>
      <c r="GH74" s="15">
        <f>IF(19&lt;=$G74, ROUND(GG74*$Q74, 2), "")</f>
        <v/>
      </c>
      <c r="GI74" s="15">
        <f>IF(19&lt;=$G74, $N74, "")</f>
        <v/>
      </c>
      <c r="GJ74" s="15">
        <f>IF(19&lt;=$G74, GI74-GH74, "")</f>
        <v/>
      </c>
      <c r="GK74" s="15">
        <f>IF(19&lt;=$G74, GG74-GJ74, "")</f>
        <v/>
      </c>
      <c r="GL74" s="15">
        <f>IF(19&lt;=$G74, ROUND(GD74*$Q74, 2), "")</f>
        <v/>
      </c>
      <c r="GM74" s="15">
        <f>IF(19&lt;=$G74, GD74+GL74, "")</f>
        <v/>
      </c>
      <c r="GN74" s="15">
        <f>IF(19&lt;=$G74, GH74+GL74, "")</f>
        <v/>
      </c>
      <c r="GO74" s="15">
        <f>IF(19&lt;=$G74, ($G74-19)*$N74, "")</f>
        <v/>
      </c>
      <c r="GP74" s="15">
        <f>IF(20&lt;=$G74, GK74, "")</f>
        <v/>
      </c>
      <c r="GQ74" s="15">
        <f>IF(20&lt;=$G74, ROUND(GP74*$Q74, 2), "")</f>
        <v/>
      </c>
      <c r="GR74" s="15">
        <f>IF(20&lt;=$G74, $N74, "")</f>
        <v/>
      </c>
      <c r="GS74" s="15">
        <f>IF(20&lt;=$G74, GR74-GQ74, "")</f>
        <v/>
      </c>
      <c r="GT74" s="15">
        <f>IF(20&lt;=$G74, GP74-GS74, "")</f>
        <v/>
      </c>
      <c r="GU74" s="15">
        <f>IF(20&lt;=$G74, ROUND(GM74*$Q74, 2), "")</f>
        <v/>
      </c>
      <c r="GV74" s="15">
        <f>IF(20&lt;=$G74, GM74+GU74, "")</f>
        <v/>
      </c>
      <c r="GW74" s="15">
        <f>IF(20&lt;=$G74, GQ74+GU74, "")</f>
        <v/>
      </c>
      <c r="GX74" s="15">
        <f>IF(20&lt;=$G74, ($G74-20)*$N74, "")</f>
        <v/>
      </c>
      <c r="GY74" s="15">
        <f>IF(21&lt;=$G74, GT74, "")</f>
        <v/>
      </c>
      <c r="GZ74" s="15">
        <f>IF(21&lt;=$G74, ROUND(GY74*$Q74, 2), "")</f>
        <v/>
      </c>
      <c r="HA74" s="15">
        <f>IF(21&lt;=$G74, $N74, "")</f>
        <v/>
      </c>
      <c r="HB74" s="15">
        <f>IF(21&lt;=$G74, HA74-GZ74, "")</f>
        <v/>
      </c>
      <c r="HC74" s="15">
        <f>IF(21&lt;=$G74, GY74-HB74, "")</f>
        <v/>
      </c>
      <c r="HD74" s="15">
        <f>IF(21&lt;=$G74, ROUND(GV74*$Q74, 2), "")</f>
        <v/>
      </c>
      <c r="HE74" s="15">
        <f>IF(21&lt;=$G74, GV74+HD74, "")</f>
        <v/>
      </c>
      <c r="HF74" s="15">
        <f>IF(21&lt;=$G74, GZ74+HD74, "")</f>
        <v/>
      </c>
      <c r="HG74" s="15">
        <f>IF(21&lt;=$G74, ($G74-21)*$N74, "")</f>
        <v/>
      </c>
      <c r="HH74" s="15">
        <f>IF(22&lt;=$G74, HC74, "")</f>
        <v/>
      </c>
      <c r="HI74" s="15">
        <f>IF(22&lt;=$G74, ROUND(HH74*$Q74, 2), "")</f>
        <v/>
      </c>
      <c r="HJ74" s="15">
        <f>IF(22&lt;=$G74, $N74, "")</f>
        <v/>
      </c>
      <c r="HK74" s="15">
        <f>IF(22&lt;=$G74, HJ74-HI74, "")</f>
        <v/>
      </c>
      <c r="HL74" s="15">
        <f>IF(22&lt;=$G74, HH74-HK74, "")</f>
        <v/>
      </c>
      <c r="HM74" s="15">
        <f>IF(22&lt;=$G74, ROUND(HE74*$Q74, 2), "")</f>
        <v/>
      </c>
      <c r="HN74" s="15">
        <f>IF(22&lt;=$G74, HE74+HM74, "")</f>
        <v/>
      </c>
      <c r="HO74" s="15">
        <f>IF(22&lt;=$G74, HI74+HM74, "")</f>
        <v/>
      </c>
      <c r="HP74" s="15">
        <f>IF(22&lt;=$G74, ($G74-22)*$N74, "")</f>
        <v/>
      </c>
      <c r="HQ74" s="15">
        <f>IF(23&lt;=$G74, HL74, "")</f>
        <v/>
      </c>
      <c r="HR74" s="15">
        <f>IF(23&lt;=$G74, ROUND(HQ74*$Q74, 2), "")</f>
        <v/>
      </c>
      <c r="HS74" s="15">
        <f>IF(23&lt;=$G74, $N74, "")</f>
        <v/>
      </c>
      <c r="HT74" s="15">
        <f>IF(23&lt;=$G74, HS74-HR74, "")</f>
        <v/>
      </c>
      <c r="HU74" s="15">
        <f>IF(23&lt;=$G74, HQ74-HT74, "")</f>
        <v/>
      </c>
      <c r="HV74" s="15">
        <f>IF(23&lt;=$G74, ROUND(HN74*$Q74, 2), "")</f>
        <v/>
      </c>
      <c r="HW74" s="15">
        <f>IF(23&lt;=$G74, HN74+HV74, "")</f>
        <v/>
      </c>
      <c r="HX74" s="15">
        <f>IF(23&lt;=$G74, HR74+HV74, "")</f>
        <v/>
      </c>
      <c r="HY74" s="15">
        <f>IF(23&lt;=$G74, ($G74-23)*$N74, "")</f>
        <v/>
      </c>
      <c r="HZ74" s="15">
        <f>IF(24&lt;=$G74, HU74, "")</f>
        <v/>
      </c>
      <c r="IA74" s="15">
        <f>IF(24&lt;=$G74, ROUND(HZ74*$Q74, 2), "")</f>
        <v/>
      </c>
      <c r="IB74" s="15">
        <f>IF(24&lt;=$G74, $N74, "")</f>
        <v/>
      </c>
      <c r="IC74" s="15">
        <f>IF(24&lt;=$G74, IB74-IA74, "")</f>
        <v/>
      </c>
      <c r="ID74" s="15">
        <f>IF(24&lt;=$G74, HZ74-IC74, "")</f>
        <v/>
      </c>
      <c r="IE74" s="15">
        <f>IF(24&lt;=$G74, ROUND(HW74*$Q74, 2), "")</f>
        <v/>
      </c>
      <c r="IF74" s="15">
        <f>IF(24&lt;=$G74, HW74+IE74, "")</f>
        <v/>
      </c>
      <c r="IG74" s="15">
        <f>IF(24&lt;=$G74, IA74+IE74, "")</f>
        <v/>
      </c>
      <c r="IH74" s="15">
        <f>IF(24&lt;=$G74, ($G74-24)*$N74, "")</f>
        <v/>
      </c>
      <c r="II74" s="15">
        <f>IF(25&lt;=$G74, ID74, "")</f>
        <v/>
      </c>
      <c r="IJ74" s="15">
        <f>IF(25&lt;=$G74, ROUND(II74*$Q74, 2), "")</f>
        <v/>
      </c>
      <c r="IK74" s="15">
        <f>IF(25&lt;=$G74, $N74, "")</f>
        <v/>
      </c>
      <c r="IL74" s="15">
        <f>IF(25&lt;=$G74, IK74-IJ74, "")</f>
        <v/>
      </c>
      <c r="IM74" s="15">
        <f>IF(25&lt;=$G74, II74-IL74, "")</f>
        <v/>
      </c>
      <c r="IN74" s="15">
        <f>IF(25&lt;=$G74, ROUND(IF74*$Q74, 2), "")</f>
        <v/>
      </c>
      <c r="IO74" s="15">
        <f>IF(25&lt;=$G74, IF74+IN74, "")</f>
        <v/>
      </c>
      <c r="IP74" s="15">
        <f>IF(25&lt;=$G74, IJ74+IN74, "")</f>
        <v/>
      </c>
      <c r="IQ74" s="15">
        <f>IF(25&lt;=$G74, ($G74-25)*$N74, "")</f>
        <v/>
      </c>
      <c r="IR74" s="15">
        <f>IF(26&lt;=$G74, IM74, "")</f>
        <v/>
      </c>
      <c r="IS74" s="15">
        <f>IF(26&lt;=$G74, ROUND(IR74*$Q74, 2), "")</f>
        <v/>
      </c>
      <c r="IT74" s="15">
        <f>IF(26&lt;=$G74, $N74, "")</f>
        <v/>
      </c>
      <c r="IU74" s="15">
        <f>IF(26&lt;=$G74, IT74-IS74, "")</f>
        <v/>
      </c>
      <c r="IV74" s="15">
        <f>IF(26&lt;=$G74, IR74-IU74, "")</f>
        <v/>
      </c>
      <c r="IW74" s="15">
        <f>IF(26&lt;=$G74, ROUND(IO74*$Q74, 2), "")</f>
        <v/>
      </c>
      <c r="IX74" s="15">
        <f>IF(26&lt;=$G74, IO74+IW74, "")</f>
        <v/>
      </c>
      <c r="IY74" s="15">
        <f>IF(26&lt;=$G74, IS74+IW74, "")</f>
        <v/>
      </c>
      <c r="IZ74" s="15">
        <f>IF(26&lt;=$G74, ($G74-26)*$N74, "")</f>
        <v/>
      </c>
      <c r="JA74" s="15">
        <f>IF(27&lt;=$G74, IV74, "")</f>
        <v/>
      </c>
      <c r="JB74" s="15">
        <f>IF(27&lt;=$G74, ROUND(JA74*$Q74, 2), "")</f>
        <v/>
      </c>
      <c r="JC74" s="15">
        <f>IF(27&lt;=$G74, $N74, "")</f>
        <v/>
      </c>
      <c r="JD74" s="15">
        <f>IF(27&lt;=$G74, JC74-JB74, "")</f>
        <v/>
      </c>
      <c r="JE74" s="15">
        <f>IF(27&lt;=$G74, JA74-JD74, "")</f>
        <v/>
      </c>
      <c r="JF74" s="15">
        <f>IF(27&lt;=$G74, ROUND(IX74*$Q74, 2), "")</f>
        <v/>
      </c>
      <c r="JG74" s="15">
        <f>IF(27&lt;=$G74, IX74+JF74, "")</f>
        <v/>
      </c>
      <c r="JH74" s="15">
        <f>IF(27&lt;=$G74, JB74+JF74, "")</f>
        <v/>
      </c>
      <c r="JI74" s="15">
        <f>IF(27&lt;=$G74, ($G74-27)*$N74, "")</f>
        <v/>
      </c>
      <c r="JJ74" s="15">
        <f>IF(28&lt;=$G74, JE74, "")</f>
        <v/>
      </c>
      <c r="JK74" s="15">
        <f>IF(28&lt;=$G74, ROUND(JJ74*$Q74, 2), "")</f>
        <v/>
      </c>
      <c r="JL74" s="15">
        <f>IF(28&lt;=$G74, $N74, "")</f>
        <v/>
      </c>
      <c r="JM74" s="15">
        <f>IF(28&lt;=$G74, JL74-JK74, "")</f>
        <v/>
      </c>
      <c r="JN74" s="15">
        <f>IF(28&lt;=$G74, JJ74-JM74, "")</f>
        <v/>
      </c>
      <c r="JO74" s="15">
        <f>IF(28&lt;=$G74, ROUND(JG74*$Q74, 2), "")</f>
        <v/>
      </c>
      <c r="JP74" s="15">
        <f>IF(28&lt;=$G74, JG74+JO74, "")</f>
        <v/>
      </c>
      <c r="JQ74" s="15">
        <f>IF(28&lt;=$G74, JK74+JO74, "")</f>
        <v/>
      </c>
      <c r="JR74" s="15">
        <f>IF(28&lt;=$G74, ($G74-28)*$N74, "")</f>
        <v/>
      </c>
      <c r="JS74" s="15">
        <f>IF(29&lt;=$G74, JN74, "")</f>
        <v/>
      </c>
      <c r="JT74" s="15">
        <f>IF(29&lt;=$G74, ROUND(JS74*$Q74, 2), "")</f>
        <v/>
      </c>
      <c r="JU74" s="15">
        <f>IF(29&lt;=$G74, $N74, "")</f>
        <v/>
      </c>
      <c r="JV74" s="15">
        <f>IF(29&lt;=$G74, JU74-JT74, "")</f>
        <v/>
      </c>
      <c r="JW74" s="15">
        <f>IF(29&lt;=$G74, JS74-JV74, "")</f>
        <v/>
      </c>
      <c r="JX74" s="15">
        <f>IF(29&lt;=$G74, ROUND(JP74*$Q74, 2), "")</f>
        <v/>
      </c>
      <c r="JY74" s="15">
        <f>IF(29&lt;=$G74, JP74+JX74, "")</f>
        <v/>
      </c>
      <c r="JZ74" s="15">
        <f>IF(29&lt;=$G74, JT74+JX74, "")</f>
        <v/>
      </c>
      <c r="KA74" s="15">
        <f>IF(29&lt;=$G74, ($G74-29)*$N74, "")</f>
        <v/>
      </c>
      <c r="KB74" s="15">
        <f>IF(30&lt;=$G74, JW74, "")</f>
        <v/>
      </c>
      <c r="KC74" s="15">
        <f>IF(30&lt;=$G74, ROUND(KB74*$Q74, 2), "")</f>
        <v/>
      </c>
      <c r="KD74" s="15">
        <f>IF(30&lt;=$G74, $N74, "")</f>
        <v/>
      </c>
      <c r="KE74" s="15">
        <f>IF(30&lt;=$G74, KD74-KC74, "")</f>
        <v/>
      </c>
      <c r="KF74" s="15">
        <f>IF(30&lt;=$G74, KB74-KE74, "")</f>
        <v/>
      </c>
      <c r="KG74" s="15">
        <f>IF(30&lt;=$G74, ROUND(JY74*$Q74, 2), "")</f>
        <v/>
      </c>
      <c r="KH74" s="15">
        <f>IF(30&lt;=$G74, JY74+KG74, "")</f>
        <v/>
      </c>
      <c r="KI74" s="15">
        <f>IF(30&lt;=$G74, KC74+KG74, "")</f>
        <v/>
      </c>
      <c r="KJ74" s="15">
        <f>IF(30&lt;=$G74, ($G74-30)*$N74, "")</f>
        <v/>
      </c>
      <c r="KK74" s="15">
        <f>IF(31&lt;=$G74, KF74, "")</f>
        <v/>
      </c>
      <c r="KL74" s="15">
        <f>IF(31&lt;=$G74, ROUND(KK74*$Q74, 2), "")</f>
        <v/>
      </c>
      <c r="KM74" s="15">
        <f>IF(31&lt;=$G74, $N74, "")</f>
        <v/>
      </c>
      <c r="KN74" s="15">
        <f>IF(31&lt;=$G74, KM74-KL74, "")</f>
        <v/>
      </c>
      <c r="KO74" s="15">
        <f>IF(31&lt;=$G74, KK74-KN74, "")</f>
        <v/>
      </c>
      <c r="KP74" s="15">
        <f>IF(31&lt;=$G74, ROUND(KH74*$Q74, 2), "")</f>
        <v/>
      </c>
      <c r="KQ74" s="15">
        <f>IF(31&lt;=$G74, KH74+KP74, "")</f>
        <v/>
      </c>
      <c r="KR74" s="15">
        <f>IF(31&lt;=$G74, KL74+KP74, "")</f>
        <v/>
      </c>
      <c r="KS74" s="15">
        <f>IF(31&lt;=$G74, ($G74-31)*$N74, "")</f>
        <v/>
      </c>
      <c r="KT74" s="15">
        <f>IF(32&lt;=$G74, KO74, "")</f>
        <v/>
      </c>
      <c r="KU74" s="15">
        <f>IF(32&lt;=$G74, ROUND(KT74*$Q74, 2), "")</f>
        <v/>
      </c>
      <c r="KV74" s="15">
        <f>IF(32&lt;=$G74, $N74, "")</f>
        <v/>
      </c>
      <c r="KW74" s="15">
        <f>IF(32&lt;=$G74, KV74-KU74, "")</f>
        <v/>
      </c>
      <c r="KX74" s="15">
        <f>IF(32&lt;=$G74, KT74-KW74, "")</f>
        <v/>
      </c>
      <c r="KY74" s="15">
        <f>IF(32&lt;=$G74, ROUND(KQ74*$Q74, 2), "")</f>
        <v/>
      </c>
      <c r="KZ74" s="15">
        <f>IF(32&lt;=$G74, KQ74+KY74, "")</f>
        <v/>
      </c>
      <c r="LA74" s="15">
        <f>IF(32&lt;=$G74, KU74+KY74, "")</f>
        <v/>
      </c>
      <c r="LB74" s="15">
        <f>IF(32&lt;=$G74, ($G74-32)*$N74, "")</f>
        <v/>
      </c>
      <c r="LC74" s="15">
        <f>IF(33&lt;=$G74, KX74, "")</f>
        <v/>
      </c>
      <c r="LD74" s="15">
        <f>IF(33&lt;=$G74, ROUND(LC74*$Q74, 2), "")</f>
        <v/>
      </c>
      <c r="LE74" s="15">
        <f>IF(33&lt;=$G74, $N74, "")</f>
        <v/>
      </c>
      <c r="LF74" s="15">
        <f>IF(33&lt;=$G74, LE74-LD74, "")</f>
        <v/>
      </c>
      <c r="LG74" s="15">
        <f>IF(33&lt;=$G74, LC74-LF74, "")</f>
        <v/>
      </c>
      <c r="LH74" s="15">
        <f>IF(33&lt;=$G74, ROUND(KZ74*$Q74, 2), "")</f>
        <v/>
      </c>
      <c r="LI74" s="15">
        <f>IF(33&lt;=$G74, KZ74+LH74, "")</f>
        <v/>
      </c>
      <c r="LJ74" s="15">
        <f>IF(33&lt;=$G74, LD74+LH74, "")</f>
        <v/>
      </c>
      <c r="LK74" s="15">
        <f>IF(33&lt;=$G74, ($G74-33)*$N74, "")</f>
        <v/>
      </c>
      <c r="LL74" s="15">
        <f>IF(34&lt;=$G74, LG74, "")</f>
        <v/>
      </c>
      <c r="LM74" s="15">
        <f>IF(34&lt;=$G74, ROUND(LL74*$Q74, 2), "")</f>
        <v/>
      </c>
      <c r="LN74" s="15">
        <f>IF(34&lt;=$G74, $N74, "")</f>
        <v/>
      </c>
      <c r="LO74" s="15">
        <f>IF(34&lt;=$G74, LN74-LM74, "")</f>
        <v/>
      </c>
      <c r="LP74" s="15">
        <f>IF(34&lt;=$G74, LL74-LO74, "")</f>
        <v/>
      </c>
      <c r="LQ74" s="15">
        <f>IF(34&lt;=$G74, ROUND(LI74*$Q74, 2), "")</f>
        <v/>
      </c>
      <c r="LR74" s="15">
        <f>IF(34&lt;=$G74, LI74+LQ74, "")</f>
        <v/>
      </c>
      <c r="LS74" s="15">
        <f>IF(34&lt;=$G74, LM74+LQ74, "")</f>
        <v/>
      </c>
      <c r="LT74" s="15">
        <f>IF(34&lt;=$G74, ($G74-34)*$N74, "")</f>
        <v/>
      </c>
      <c r="LU74" s="15">
        <f>IF(35&lt;=$G74, LP74, "")</f>
        <v/>
      </c>
      <c r="LV74" s="15">
        <f>IF(35&lt;=$G74, ROUND(LU74*$Q74, 2), "")</f>
        <v/>
      </c>
      <c r="LW74" s="15">
        <f>IF(35&lt;=$G74, $N74, "")</f>
        <v/>
      </c>
      <c r="LX74" s="15">
        <f>IF(35&lt;=$G74, LW74-LV74, "")</f>
        <v/>
      </c>
      <c r="LY74" s="15">
        <f>IF(35&lt;=$G74, LU74-LX74, "")</f>
        <v/>
      </c>
      <c r="LZ74" s="15">
        <f>IF(35&lt;=$G74, ROUND(LR74*$Q74, 2), "")</f>
        <v/>
      </c>
      <c r="MA74" s="15">
        <f>IF(35&lt;=$G74, LR74+LZ74, "")</f>
        <v/>
      </c>
      <c r="MB74" s="15">
        <f>IF(35&lt;=$G74, LV74+LZ74, "")</f>
        <v/>
      </c>
      <c r="MC74" s="15">
        <f>IF(35&lt;=$G74, ($G74-35)*$N74, "")</f>
        <v/>
      </c>
      <c r="MD74" s="15">
        <f>IF(36&lt;=$G74, LY74, "")</f>
        <v/>
      </c>
      <c r="ME74" s="15">
        <f>IF(36&lt;=$G74, ROUND(MD74*$Q74, 2), "")</f>
        <v/>
      </c>
      <c r="MF74" s="15">
        <f>IF(36&lt;=$G74, $N74, "")</f>
        <v/>
      </c>
      <c r="MG74" s="15">
        <f>IF(36&lt;=$G74, MF74-ME74, "")</f>
        <v/>
      </c>
      <c r="MH74" s="15">
        <f>IF(36&lt;=$G74, MD74-MG74, "")</f>
        <v/>
      </c>
      <c r="MI74" s="15">
        <f>IF(36&lt;=$G74, ROUND(MA74*$Q74, 2), "")</f>
        <v/>
      </c>
      <c r="MJ74" s="15">
        <f>IF(36&lt;=$G74, MA74+MI74, "")</f>
        <v/>
      </c>
      <c r="MK74" s="15">
        <f>IF(36&lt;=$G74, ME74+MI74, "")</f>
        <v/>
      </c>
      <c r="ML74" s="15">
        <f>IF(36&lt;=$G74, ($G74-36)*$N74, "")</f>
        <v/>
      </c>
      <c r="MM74" s="15">
        <f>IF(37&lt;=$G74, MH74, "")</f>
        <v/>
      </c>
      <c r="MN74" s="15">
        <f>IF(37&lt;=$G74, ROUND(MM74*$Q74, 2), "")</f>
        <v/>
      </c>
      <c r="MO74" s="15">
        <f>IF(37&lt;=$G74, $N74, "")</f>
        <v/>
      </c>
      <c r="MP74" s="15">
        <f>IF(37&lt;=$G74, MO74-MN74, "")</f>
        <v/>
      </c>
      <c r="MQ74" s="15">
        <f>IF(37&lt;=$G74, MM74-MP74, "")</f>
        <v/>
      </c>
      <c r="MR74" s="15">
        <f>IF(37&lt;=$G74, ROUND(MJ74*$Q74, 2), "")</f>
        <v/>
      </c>
      <c r="MS74" s="15">
        <f>IF(37&lt;=$G74, MJ74+MR74, "")</f>
        <v/>
      </c>
      <c r="MT74" s="15">
        <f>IF(37&lt;=$G74, MN74+MR74, "")</f>
        <v/>
      </c>
      <c r="MU74" s="15">
        <f>IF(37&lt;=$G74, ($G74-37)*$N74, "")</f>
        <v/>
      </c>
      <c r="MV74" s="15">
        <f>IF(38&lt;=$G74, MQ74, "")</f>
        <v/>
      </c>
      <c r="MW74" s="15">
        <f>IF(38&lt;=$G74, ROUND(MV74*$Q74, 2), "")</f>
        <v/>
      </c>
      <c r="MX74" s="15">
        <f>IF(38&lt;=$G74, $N74, "")</f>
        <v/>
      </c>
      <c r="MY74" s="15">
        <f>IF(38&lt;=$G74, MX74-MW74, "")</f>
        <v/>
      </c>
      <c r="MZ74" s="15">
        <f>IF(38&lt;=$G74, MV74-MY74, "")</f>
        <v/>
      </c>
      <c r="NA74" s="15">
        <f>IF(38&lt;=$G74, ROUND(MS74*$Q74, 2), "")</f>
        <v/>
      </c>
      <c r="NB74" s="15">
        <f>IF(38&lt;=$G74, MS74+NA74, "")</f>
        <v/>
      </c>
      <c r="NC74" s="15">
        <f>IF(38&lt;=$G74, MW74+NA74, "")</f>
        <v/>
      </c>
      <c r="ND74" s="15">
        <f>IF(38&lt;=$G74, ($G74-38)*$N74, "")</f>
        <v/>
      </c>
      <c r="NE74" s="15">
        <f>IF(39&lt;=$G74, MZ74, "")</f>
        <v/>
      </c>
      <c r="NF74" s="15">
        <f>IF(39&lt;=$G74, ROUND(NE74*$Q74, 2), "")</f>
        <v/>
      </c>
      <c r="NG74" s="15">
        <f>IF(39&lt;=$G74, $N74, "")</f>
        <v/>
      </c>
      <c r="NH74" s="15">
        <f>IF(39&lt;=$G74, NG74-NF74, "")</f>
        <v/>
      </c>
      <c r="NI74" s="15">
        <f>IF(39&lt;=$G74, NE74-NH74, "")</f>
        <v/>
      </c>
      <c r="NJ74" s="15">
        <f>IF(39&lt;=$G74, ROUND(NB74*$Q74, 2), "")</f>
        <v/>
      </c>
      <c r="NK74" s="15">
        <f>IF(39&lt;=$G74, NB74+NJ74, "")</f>
        <v/>
      </c>
      <c r="NL74" s="15">
        <f>IF(39&lt;=$G74, NF74+NJ74, "")</f>
        <v/>
      </c>
      <c r="NM74" s="15">
        <f>IF(39&lt;=$G74, ($G74-39)*$N74, "")</f>
        <v/>
      </c>
      <c r="NN74" s="15">
        <f>IF(40&lt;=$G74, NI74, "")</f>
        <v/>
      </c>
      <c r="NO74" s="15">
        <f>IF(40&lt;=$G74, ROUND(NN74*$Q74, 2), "")</f>
        <v/>
      </c>
      <c r="NP74" s="15">
        <f>IF(40&lt;=$G74, $N74, "")</f>
        <v/>
      </c>
      <c r="NQ74" s="15">
        <f>IF(40&lt;=$G74, NP74-NO74, "")</f>
        <v/>
      </c>
      <c r="NR74" s="15">
        <f>IF(40&lt;=$G74, NN74-NQ74, "")</f>
        <v/>
      </c>
      <c r="NS74" s="15">
        <f>IF(40&lt;=$G74, ROUND(NK74*$Q74, 2), "")</f>
        <v/>
      </c>
      <c r="NT74" s="15">
        <f>IF(40&lt;=$G74, NK74+NS74, "")</f>
        <v/>
      </c>
      <c r="NU74" s="15">
        <f>IF(40&lt;=$G74, NO74+NS74, "")</f>
        <v/>
      </c>
      <c r="NV74" s="15">
        <f>IF(40&lt;=$G74, ($G74-40)*$N74, "")</f>
        <v/>
      </c>
      <c r="NW74" s="15">
        <f>IF(41&lt;=$G74, NR74, "")</f>
        <v/>
      </c>
      <c r="NX74" s="15">
        <f>IF(41&lt;=$G74, ROUND(NW74*$Q74, 2), "")</f>
        <v/>
      </c>
      <c r="NY74" s="15">
        <f>IF(41&lt;=$G74, $N74, "")</f>
        <v/>
      </c>
      <c r="NZ74" s="15">
        <f>IF(41&lt;=$G74, NY74-NX74, "")</f>
        <v/>
      </c>
      <c r="OA74" s="15">
        <f>IF(41&lt;=$G74, NW74-NZ74, "")</f>
        <v/>
      </c>
      <c r="OB74" s="15">
        <f>IF(41&lt;=$G74, ROUND(NT74*$Q74, 2), "")</f>
        <v/>
      </c>
      <c r="OC74" s="15">
        <f>IF(41&lt;=$G74, NT74+OB74, "")</f>
        <v/>
      </c>
      <c r="OD74" s="15">
        <f>IF(41&lt;=$G74, NX74+OB74, "")</f>
        <v/>
      </c>
      <c r="OE74" s="15">
        <f>IF(41&lt;=$G74, ($G74-41)*$N74, "")</f>
        <v/>
      </c>
      <c r="OF74" s="15">
        <f>IF(42&lt;=$G74, OA74, "")</f>
        <v/>
      </c>
      <c r="OG74" s="15">
        <f>IF(42&lt;=$G74, ROUND(OF74*$Q74, 2), "")</f>
        <v/>
      </c>
      <c r="OH74" s="15">
        <f>IF(42&lt;=$G74, $N74, "")</f>
        <v/>
      </c>
      <c r="OI74" s="15">
        <f>IF(42&lt;=$G74, OH74-OG74, "")</f>
        <v/>
      </c>
      <c r="OJ74" s="15">
        <f>IF(42&lt;=$G74, OF74-OI74, "")</f>
        <v/>
      </c>
      <c r="OK74" s="15">
        <f>IF(42&lt;=$G74, ROUND(OC74*$Q74, 2), "")</f>
        <v/>
      </c>
      <c r="OL74" s="15">
        <f>IF(42&lt;=$G74, OC74+OK74, "")</f>
        <v/>
      </c>
      <c r="OM74" s="15">
        <f>IF(42&lt;=$G74, OG74+OK74, "")</f>
        <v/>
      </c>
      <c r="ON74" s="15">
        <f>IF(42&lt;=$G74, ($G74-42)*$N74, "")</f>
        <v/>
      </c>
      <c r="OO74" s="15">
        <f>IF(43&lt;=$G74, OJ74, "")</f>
        <v/>
      </c>
      <c r="OP74" s="15">
        <f>IF(43&lt;=$G74, ROUND(OO74*$Q74, 2), "")</f>
        <v/>
      </c>
      <c r="OQ74" s="15">
        <f>IF(43&lt;=$G74, $N74, "")</f>
        <v/>
      </c>
      <c r="OR74" s="15">
        <f>IF(43&lt;=$G74, OQ74-OP74, "")</f>
        <v/>
      </c>
      <c r="OS74" s="15">
        <f>IF(43&lt;=$G74, OO74-OR74, "")</f>
        <v/>
      </c>
      <c r="OT74" s="15">
        <f>IF(43&lt;=$G74, ROUND(OL74*$Q74, 2), "")</f>
        <v/>
      </c>
      <c r="OU74" s="15">
        <f>IF(43&lt;=$G74, OL74+OT74, "")</f>
        <v/>
      </c>
      <c r="OV74" s="15">
        <f>IF(43&lt;=$G74, OP74+OT74, "")</f>
        <v/>
      </c>
      <c r="OW74" s="15">
        <f>IF(43&lt;=$G74, ($G74-43)*$N74, "")</f>
        <v/>
      </c>
      <c r="OX74" s="15">
        <f>IF(44&lt;=$G74, OS74, "")</f>
        <v/>
      </c>
      <c r="OY74" s="15">
        <f>IF(44&lt;=$G74, ROUND(OX74*$Q74, 2), "")</f>
        <v/>
      </c>
      <c r="OZ74" s="15">
        <f>IF(44&lt;=$G74, $N74, "")</f>
        <v/>
      </c>
      <c r="PA74" s="15">
        <f>IF(44&lt;=$G74, OZ74-OY74, "")</f>
        <v/>
      </c>
      <c r="PB74" s="15">
        <f>IF(44&lt;=$G74, OX74-PA74, "")</f>
        <v/>
      </c>
      <c r="PC74" s="15">
        <f>IF(44&lt;=$G74, ROUND(OU74*$Q74, 2), "")</f>
        <v/>
      </c>
      <c r="PD74" s="15">
        <f>IF(44&lt;=$G74, OU74+PC74, "")</f>
        <v/>
      </c>
      <c r="PE74" s="15">
        <f>IF(44&lt;=$G74, OY74+PC74, "")</f>
        <v/>
      </c>
      <c r="PF74" s="15">
        <f>IF(44&lt;=$G74, ($G74-44)*$N74, "")</f>
        <v/>
      </c>
      <c r="PG74" s="15">
        <f>IF(45&lt;=$G74, PB74, "")</f>
        <v/>
      </c>
      <c r="PH74" s="15">
        <f>IF(45&lt;=$G74, ROUND(PG74*$Q74, 2), "")</f>
        <v/>
      </c>
      <c r="PI74" s="15">
        <f>IF(45&lt;=$G74, $N74, "")</f>
        <v/>
      </c>
      <c r="PJ74" s="15">
        <f>IF(45&lt;=$G74, PI74-PH74, "")</f>
        <v/>
      </c>
      <c r="PK74" s="15">
        <f>IF(45&lt;=$G74, PG74-PJ74, "")</f>
        <v/>
      </c>
      <c r="PL74" s="15">
        <f>IF(45&lt;=$G74, ROUND(PD74*$Q74, 2), "")</f>
        <v/>
      </c>
      <c r="PM74" s="15">
        <f>IF(45&lt;=$G74, PD74+PL74, "")</f>
        <v/>
      </c>
      <c r="PN74" s="15">
        <f>IF(45&lt;=$G74, PH74+PL74, "")</f>
        <v/>
      </c>
      <c r="PO74" s="15">
        <f>IF(45&lt;=$G74, ($G74-45)*$N74, "")</f>
        <v/>
      </c>
      <c r="PP74" s="15">
        <f>IF(46&lt;=$G74, PK74, "")</f>
        <v/>
      </c>
      <c r="PQ74" s="15">
        <f>IF(46&lt;=$G74, ROUND(PP74*$Q74, 2), "")</f>
        <v/>
      </c>
      <c r="PR74" s="15">
        <f>IF(46&lt;=$G74, $N74, "")</f>
        <v/>
      </c>
      <c r="PS74" s="15">
        <f>IF(46&lt;=$G74, PR74-PQ74, "")</f>
        <v/>
      </c>
      <c r="PT74" s="15">
        <f>IF(46&lt;=$G74, PP74-PS74, "")</f>
        <v/>
      </c>
      <c r="PU74" s="15">
        <f>IF(46&lt;=$G74, ROUND(PM74*$Q74, 2), "")</f>
        <v/>
      </c>
      <c r="PV74" s="15">
        <f>IF(46&lt;=$G74, PM74+PU74, "")</f>
        <v/>
      </c>
      <c r="PW74" s="15">
        <f>IF(46&lt;=$G74, PQ74+PU74, "")</f>
        <v/>
      </c>
      <c r="PX74" s="15">
        <f>IF(46&lt;=$G74, ($G74-46)*$N74, "")</f>
        <v/>
      </c>
      <c r="PY74" s="15">
        <f>IF(47&lt;=$G74, PT74, "")</f>
        <v/>
      </c>
      <c r="PZ74" s="15">
        <f>IF(47&lt;=$G74, ROUND(PY74*$Q74, 2), "")</f>
        <v/>
      </c>
      <c r="QA74" s="15">
        <f>IF(47&lt;=$G74, $N74, "")</f>
        <v/>
      </c>
      <c r="QB74" s="15">
        <f>IF(47&lt;=$G74, QA74-PZ74, "")</f>
        <v/>
      </c>
      <c r="QC74" s="15">
        <f>IF(47&lt;=$G74, PY74-QB74, "")</f>
        <v/>
      </c>
      <c r="QD74" s="15">
        <f>IF(47&lt;=$G74, ROUND(PV74*$Q74, 2), "")</f>
        <v/>
      </c>
      <c r="QE74" s="15">
        <f>IF(47&lt;=$G74, PV74+QD74, "")</f>
        <v/>
      </c>
      <c r="QF74" s="15">
        <f>IF(47&lt;=$G74, PZ74+QD74, "")</f>
        <v/>
      </c>
      <c r="QG74" s="15">
        <f>IF(47&lt;=$G74, ($G74-47)*$N74, "")</f>
        <v/>
      </c>
      <c r="QH74" s="15">
        <f>IF(48&lt;=$G74, QC74, "")</f>
        <v/>
      </c>
      <c r="QI74" s="15">
        <f>IF(48&lt;=$G74, ROUND(QH74*$Q74, 2), "")</f>
        <v/>
      </c>
      <c r="QJ74" s="15">
        <f>IF(48&lt;=$G74, $N74, "")</f>
        <v/>
      </c>
      <c r="QK74" s="15">
        <f>IF(48&lt;=$G74, QJ74-QI74, "")</f>
        <v/>
      </c>
      <c r="QL74" s="15">
        <f>IF(48&lt;=$G74, QH74-QK74, "")</f>
        <v/>
      </c>
      <c r="QM74" s="15">
        <f>IF(48&lt;=$G74, ROUND(QE74*$Q74, 2), "")</f>
        <v/>
      </c>
      <c r="QN74" s="15">
        <f>IF(48&lt;=$G74, QE74+QM74, "")</f>
        <v/>
      </c>
      <c r="QO74" s="15">
        <f>IF(48&lt;=$G74, QI74+QM74, "")</f>
        <v/>
      </c>
      <c r="QP74" s="15">
        <f>IF(48&lt;=$G74, ($G74-48)*$N74, "")</f>
        <v/>
      </c>
    </row>
    <row r="75">
      <c r="A75" s="6" t="inlineStr">
        <is>
          <t>0616-0005</t>
        </is>
      </c>
      <c r="B75" s="7" t="inlineStr">
        <is>
          <t>Commerce and Technology Connection Sas de Cv</t>
        </is>
      </c>
      <c r="C75" s="7" t="inlineStr">
        <is>
          <t>Journey GT</t>
        </is>
      </c>
      <c r="D75" s="6" t="inlineStr">
        <is>
          <t>ACTIVO</t>
        </is>
      </c>
      <c r="E75" s="6" t="inlineStr">
        <is>
          <t>2024-07-30</t>
        </is>
      </c>
      <c r="F75" s="6" t="inlineStr">
        <is>
          <t>2027-07-30</t>
        </is>
      </c>
      <c r="G75" s="8" t="n">
        <v>36</v>
      </c>
      <c r="H75" s="9" t="n">
        <v>567155.17</v>
      </c>
      <c r="I75" s="10" t="n">
        <v>0.3</v>
      </c>
      <c r="J75" s="9">
        <f>ROUND(H75*I75, 2)</f>
        <v/>
      </c>
      <c r="K75" s="9">
        <f>ROUND(H75-J75, 2)</f>
        <v/>
      </c>
      <c r="L75" s="10" t="n">
        <v>0.027</v>
      </c>
      <c r="M75" s="9">
        <f>ROUND(H75*L75, 2)</f>
        <v/>
      </c>
      <c r="N75" s="9" t="n">
        <v>16807.86</v>
      </c>
      <c r="O75" s="10" t="n">
        <v>0.2</v>
      </c>
      <c r="P75" s="9">
        <f>ROUND(H75*O75, 2)</f>
        <v/>
      </c>
      <c r="Q75" s="11" t="n">
        <v>0.0313497</v>
      </c>
      <c r="R75" s="11">
        <f>RATE(G75, -N75, K75, -P75)</f>
        <v/>
      </c>
      <c r="S75" s="11">
        <f>ROUND(Q75*12, 8)</f>
        <v/>
      </c>
      <c r="T75" s="11">
        <f>ROUND(((1+Q75)^12)-1, 8)</f>
        <v/>
      </c>
      <c r="U75" s="9">
        <f>ROUND(PV(Q75, G75, 0, -P75), 2)</f>
        <v/>
      </c>
      <c r="V75" s="9">
        <f>SUMIF($AA$4:$QP$4, "Interes_Leasing", AA75:QP75)</f>
        <v/>
      </c>
      <c r="W75" s="9">
        <f>SUMIF($AA$4:$QP$4, "Interes_Residual", AA75:QP75)</f>
        <v/>
      </c>
      <c r="X75" s="9">
        <f>ROUND(V75+W75, 2)</f>
        <v/>
      </c>
      <c r="Y75" s="9">
        <f>ROUND((N75*G75+P75+M75)-K75, 2)</f>
        <v/>
      </c>
      <c r="Z75" s="10">
        <f>ROUND(Y75/K75, 4)</f>
        <v/>
      </c>
      <c r="AA75" s="9">
        <f>IF(1&lt;=$G75, $K75, "")</f>
        <v/>
      </c>
      <c r="AB75" s="9">
        <f>IF(1&lt;=$G75, ROUND(AA75*$Q75, 2), "")</f>
        <v/>
      </c>
      <c r="AC75" s="9">
        <f>IF(1&lt;=$G75, $N75, "")</f>
        <v/>
      </c>
      <c r="AD75" s="9">
        <f>IF(1&lt;=$G75, AC75-AB75, "")</f>
        <v/>
      </c>
      <c r="AE75" s="9">
        <f>IF(1&lt;=$G75, AA75-AD75, "")</f>
        <v/>
      </c>
      <c r="AF75" s="9">
        <f>IF(1&lt;=$G75, ROUND($U75*$Q75, 2), "")</f>
        <v/>
      </c>
      <c r="AG75" s="9">
        <f>IF(1&lt;=$G75, $U75+AF75, "")</f>
        <v/>
      </c>
      <c r="AH75" s="9">
        <f>IF(1&lt;=$G75, AB75+AF75, "")</f>
        <v/>
      </c>
      <c r="AI75" s="9">
        <f>IF(1&lt;=$G75, ($G75-1)*$N75, "")</f>
        <v/>
      </c>
      <c r="AJ75" s="9">
        <f>IF(2&lt;=$G75, AE75, "")</f>
        <v/>
      </c>
      <c r="AK75" s="9">
        <f>IF(2&lt;=$G75, ROUND(AJ75*$Q75, 2), "")</f>
        <v/>
      </c>
      <c r="AL75" s="9">
        <f>IF(2&lt;=$G75, $N75, "")</f>
        <v/>
      </c>
      <c r="AM75" s="9">
        <f>IF(2&lt;=$G75, AL75-AK75, "")</f>
        <v/>
      </c>
      <c r="AN75" s="9">
        <f>IF(2&lt;=$G75, AJ75-AM75, "")</f>
        <v/>
      </c>
      <c r="AO75" s="9">
        <f>IF(2&lt;=$G75, ROUND(AG75*$Q75, 2), "")</f>
        <v/>
      </c>
      <c r="AP75" s="9">
        <f>IF(2&lt;=$G75, AG75+AO75, "")</f>
        <v/>
      </c>
      <c r="AQ75" s="9">
        <f>IF(2&lt;=$G75, AK75+AO75, "")</f>
        <v/>
      </c>
      <c r="AR75" s="9">
        <f>IF(2&lt;=$G75, ($G75-2)*$N75, "")</f>
        <v/>
      </c>
      <c r="AS75" s="9">
        <f>IF(3&lt;=$G75, AN75, "")</f>
        <v/>
      </c>
      <c r="AT75" s="9">
        <f>IF(3&lt;=$G75, ROUND(AS75*$Q75, 2), "")</f>
        <v/>
      </c>
      <c r="AU75" s="9">
        <f>IF(3&lt;=$G75, $N75, "")</f>
        <v/>
      </c>
      <c r="AV75" s="9">
        <f>IF(3&lt;=$G75, AU75-AT75, "")</f>
        <v/>
      </c>
      <c r="AW75" s="9">
        <f>IF(3&lt;=$G75, AS75-AV75, "")</f>
        <v/>
      </c>
      <c r="AX75" s="9">
        <f>IF(3&lt;=$G75, ROUND(AP75*$Q75, 2), "")</f>
        <v/>
      </c>
      <c r="AY75" s="9">
        <f>IF(3&lt;=$G75, AP75+AX75, "")</f>
        <v/>
      </c>
      <c r="AZ75" s="9">
        <f>IF(3&lt;=$G75, AT75+AX75, "")</f>
        <v/>
      </c>
      <c r="BA75" s="9">
        <f>IF(3&lt;=$G75, ($G75-3)*$N75, "")</f>
        <v/>
      </c>
      <c r="BB75" s="9">
        <f>IF(4&lt;=$G75, AW75, "")</f>
        <v/>
      </c>
      <c r="BC75" s="9">
        <f>IF(4&lt;=$G75, ROUND(BB75*$Q75, 2), "")</f>
        <v/>
      </c>
      <c r="BD75" s="9">
        <f>IF(4&lt;=$G75, $N75, "")</f>
        <v/>
      </c>
      <c r="BE75" s="9">
        <f>IF(4&lt;=$G75, BD75-BC75, "")</f>
        <v/>
      </c>
      <c r="BF75" s="9">
        <f>IF(4&lt;=$G75, BB75-BE75, "")</f>
        <v/>
      </c>
      <c r="BG75" s="9">
        <f>IF(4&lt;=$G75, ROUND(AY75*$Q75, 2), "")</f>
        <v/>
      </c>
      <c r="BH75" s="9">
        <f>IF(4&lt;=$G75, AY75+BG75, "")</f>
        <v/>
      </c>
      <c r="BI75" s="9">
        <f>IF(4&lt;=$G75, BC75+BG75, "")</f>
        <v/>
      </c>
      <c r="BJ75" s="9">
        <f>IF(4&lt;=$G75, ($G75-4)*$N75, "")</f>
        <v/>
      </c>
      <c r="BK75" s="9">
        <f>IF(5&lt;=$G75, BF75, "")</f>
        <v/>
      </c>
      <c r="BL75" s="9">
        <f>IF(5&lt;=$G75, ROUND(BK75*$Q75, 2), "")</f>
        <v/>
      </c>
      <c r="BM75" s="9">
        <f>IF(5&lt;=$G75, $N75, "")</f>
        <v/>
      </c>
      <c r="BN75" s="9">
        <f>IF(5&lt;=$G75, BM75-BL75, "")</f>
        <v/>
      </c>
      <c r="BO75" s="9">
        <f>IF(5&lt;=$G75, BK75-BN75, "")</f>
        <v/>
      </c>
      <c r="BP75" s="9">
        <f>IF(5&lt;=$G75, ROUND(BH75*$Q75, 2), "")</f>
        <v/>
      </c>
      <c r="BQ75" s="9">
        <f>IF(5&lt;=$G75, BH75+BP75, "")</f>
        <v/>
      </c>
      <c r="BR75" s="9">
        <f>IF(5&lt;=$G75, BL75+BP75, "")</f>
        <v/>
      </c>
      <c r="BS75" s="9">
        <f>IF(5&lt;=$G75, ($G75-5)*$N75, "")</f>
        <v/>
      </c>
      <c r="BT75" s="9">
        <f>IF(6&lt;=$G75, BO75, "")</f>
        <v/>
      </c>
      <c r="BU75" s="9">
        <f>IF(6&lt;=$G75, ROUND(BT75*$Q75, 2), "")</f>
        <v/>
      </c>
      <c r="BV75" s="9">
        <f>IF(6&lt;=$G75, $N75, "")</f>
        <v/>
      </c>
      <c r="BW75" s="9">
        <f>IF(6&lt;=$G75, BV75-BU75, "")</f>
        <v/>
      </c>
      <c r="BX75" s="9">
        <f>IF(6&lt;=$G75, BT75-BW75, "")</f>
        <v/>
      </c>
      <c r="BY75" s="9">
        <f>IF(6&lt;=$G75, ROUND(BQ75*$Q75, 2), "")</f>
        <v/>
      </c>
      <c r="BZ75" s="9">
        <f>IF(6&lt;=$G75, BQ75+BY75, "")</f>
        <v/>
      </c>
      <c r="CA75" s="9">
        <f>IF(6&lt;=$G75, BU75+BY75, "")</f>
        <v/>
      </c>
      <c r="CB75" s="9">
        <f>IF(6&lt;=$G75, ($G75-6)*$N75, "")</f>
        <v/>
      </c>
      <c r="CC75" s="9">
        <f>IF(7&lt;=$G75, BX75, "")</f>
        <v/>
      </c>
      <c r="CD75" s="9">
        <f>IF(7&lt;=$G75, ROUND(CC75*$Q75, 2), "")</f>
        <v/>
      </c>
      <c r="CE75" s="9">
        <f>IF(7&lt;=$G75, $N75, "")</f>
        <v/>
      </c>
      <c r="CF75" s="9">
        <f>IF(7&lt;=$G75, CE75-CD75, "")</f>
        <v/>
      </c>
      <c r="CG75" s="9">
        <f>IF(7&lt;=$G75, CC75-CF75, "")</f>
        <v/>
      </c>
      <c r="CH75" s="9">
        <f>IF(7&lt;=$G75, ROUND(BZ75*$Q75, 2), "")</f>
        <v/>
      </c>
      <c r="CI75" s="9">
        <f>IF(7&lt;=$G75, BZ75+CH75, "")</f>
        <v/>
      </c>
      <c r="CJ75" s="9">
        <f>IF(7&lt;=$G75, CD75+CH75, "")</f>
        <v/>
      </c>
      <c r="CK75" s="9">
        <f>IF(7&lt;=$G75, ($G75-7)*$N75, "")</f>
        <v/>
      </c>
      <c r="CL75" s="9">
        <f>IF(8&lt;=$G75, CG75, "")</f>
        <v/>
      </c>
      <c r="CM75" s="9">
        <f>IF(8&lt;=$G75, ROUND(CL75*$Q75, 2), "")</f>
        <v/>
      </c>
      <c r="CN75" s="9">
        <f>IF(8&lt;=$G75, $N75, "")</f>
        <v/>
      </c>
      <c r="CO75" s="9">
        <f>IF(8&lt;=$G75, CN75-CM75, "")</f>
        <v/>
      </c>
      <c r="CP75" s="9">
        <f>IF(8&lt;=$G75, CL75-CO75, "")</f>
        <v/>
      </c>
      <c r="CQ75" s="9">
        <f>IF(8&lt;=$G75, ROUND(CI75*$Q75, 2), "")</f>
        <v/>
      </c>
      <c r="CR75" s="9">
        <f>IF(8&lt;=$G75, CI75+CQ75, "")</f>
        <v/>
      </c>
      <c r="CS75" s="9">
        <f>IF(8&lt;=$G75, CM75+CQ75, "")</f>
        <v/>
      </c>
      <c r="CT75" s="9">
        <f>IF(8&lt;=$G75, ($G75-8)*$N75, "")</f>
        <v/>
      </c>
      <c r="CU75" s="9">
        <f>IF(9&lt;=$G75, CP75, "")</f>
        <v/>
      </c>
      <c r="CV75" s="9">
        <f>IF(9&lt;=$G75, ROUND(CU75*$Q75, 2), "")</f>
        <v/>
      </c>
      <c r="CW75" s="9">
        <f>IF(9&lt;=$G75, $N75, "")</f>
        <v/>
      </c>
      <c r="CX75" s="9">
        <f>IF(9&lt;=$G75, CW75-CV75, "")</f>
        <v/>
      </c>
      <c r="CY75" s="9">
        <f>IF(9&lt;=$G75, CU75-CX75, "")</f>
        <v/>
      </c>
      <c r="CZ75" s="9">
        <f>IF(9&lt;=$G75, ROUND(CR75*$Q75, 2), "")</f>
        <v/>
      </c>
      <c r="DA75" s="9">
        <f>IF(9&lt;=$G75, CR75+CZ75, "")</f>
        <v/>
      </c>
      <c r="DB75" s="9">
        <f>IF(9&lt;=$G75, CV75+CZ75, "")</f>
        <v/>
      </c>
      <c r="DC75" s="9">
        <f>IF(9&lt;=$G75, ($G75-9)*$N75, "")</f>
        <v/>
      </c>
      <c r="DD75" s="9">
        <f>IF(10&lt;=$G75, CY75, "")</f>
        <v/>
      </c>
      <c r="DE75" s="9">
        <f>IF(10&lt;=$G75, ROUND(DD75*$Q75, 2), "")</f>
        <v/>
      </c>
      <c r="DF75" s="9">
        <f>IF(10&lt;=$G75, $N75, "")</f>
        <v/>
      </c>
      <c r="DG75" s="9">
        <f>IF(10&lt;=$G75, DF75-DE75, "")</f>
        <v/>
      </c>
      <c r="DH75" s="9">
        <f>IF(10&lt;=$G75, DD75-DG75, "")</f>
        <v/>
      </c>
      <c r="DI75" s="9">
        <f>IF(10&lt;=$G75, ROUND(DA75*$Q75, 2), "")</f>
        <v/>
      </c>
      <c r="DJ75" s="9">
        <f>IF(10&lt;=$G75, DA75+DI75, "")</f>
        <v/>
      </c>
      <c r="DK75" s="9">
        <f>IF(10&lt;=$G75, DE75+DI75, "")</f>
        <v/>
      </c>
      <c r="DL75" s="9">
        <f>IF(10&lt;=$G75, ($G75-10)*$N75, "")</f>
        <v/>
      </c>
      <c r="DM75" s="9">
        <f>IF(11&lt;=$G75, DH75, "")</f>
        <v/>
      </c>
      <c r="DN75" s="9">
        <f>IF(11&lt;=$G75, ROUND(DM75*$Q75, 2), "")</f>
        <v/>
      </c>
      <c r="DO75" s="9">
        <f>IF(11&lt;=$G75, $N75, "")</f>
        <v/>
      </c>
      <c r="DP75" s="9">
        <f>IF(11&lt;=$G75, DO75-DN75, "")</f>
        <v/>
      </c>
      <c r="DQ75" s="9">
        <f>IF(11&lt;=$G75, DM75-DP75, "")</f>
        <v/>
      </c>
      <c r="DR75" s="9">
        <f>IF(11&lt;=$G75, ROUND(DJ75*$Q75, 2), "")</f>
        <v/>
      </c>
      <c r="DS75" s="9">
        <f>IF(11&lt;=$G75, DJ75+DR75, "")</f>
        <v/>
      </c>
      <c r="DT75" s="9">
        <f>IF(11&lt;=$G75, DN75+DR75, "")</f>
        <v/>
      </c>
      <c r="DU75" s="9">
        <f>IF(11&lt;=$G75, ($G75-11)*$N75, "")</f>
        <v/>
      </c>
      <c r="DV75" s="9">
        <f>IF(12&lt;=$G75, DQ75, "")</f>
        <v/>
      </c>
      <c r="DW75" s="9">
        <f>IF(12&lt;=$G75, ROUND(DV75*$Q75, 2), "")</f>
        <v/>
      </c>
      <c r="DX75" s="9">
        <f>IF(12&lt;=$G75, $N75, "")</f>
        <v/>
      </c>
      <c r="DY75" s="9">
        <f>IF(12&lt;=$G75, DX75-DW75, "")</f>
        <v/>
      </c>
      <c r="DZ75" s="9">
        <f>IF(12&lt;=$G75, DV75-DY75, "")</f>
        <v/>
      </c>
      <c r="EA75" s="9">
        <f>IF(12&lt;=$G75, ROUND(DS75*$Q75, 2), "")</f>
        <v/>
      </c>
      <c r="EB75" s="9">
        <f>IF(12&lt;=$G75, DS75+EA75, "")</f>
        <v/>
      </c>
      <c r="EC75" s="9">
        <f>IF(12&lt;=$G75, DW75+EA75, "")</f>
        <v/>
      </c>
      <c r="ED75" s="9">
        <f>IF(12&lt;=$G75, ($G75-12)*$N75, "")</f>
        <v/>
      </c>
      <c r="EE75" s="9">
        <f>IF(13&lt;=$G75, DZ75, "")</f>
        <v/>
      </c>
      <c r="EF75" s="9">
        <f>IF(13&lt;=$G75, ROUND(EE75*$Q75, 2), "")</f>
        <v/>
      </c>
      <c r="EG75" s="9">
        <f>IF(13&lt;=$G75, $N75, "")</f>
        <v/>
      </c>
      <c r="EH75" s="9">
        <f>IF(13&lt;=$G75, EG75-EF75, "")</f>
        <v/>
      </c>
      <c r="EI75" s="9">
        <f>IF(13&lt;=$G75, EE75-EH75, "")</f>
        <v/>
      </c>
      <c r="EJ75" s="9">
        <f>IF(13&lt;=$G75, ROUND(EB75*$Q75, 2), "")</f>
        <v/>
      </c>
      <c r="EK75" s="9">
        <f>IF(13&lt;=$G75, EB75+EJ75, "")</f>
        <v/>
      </c>
      <c r="EL75" s="9">
        <f>IF(13&lt;=$G75, EF75+EJ75, "")</f>
        <v/>
      </c>
      <c r="EM75" s="9">
        <f>IF(13&lt;=$G75, ($G75-13)*$N75, "")</f>
        <v/>
      </c>
      <c r="EN75" s="9">
        <f>IF(14&lt;=$G75, EI75, "")</f>
        <v/>
      </c>
      <c r="EO75" s="9">
        <f>IF(14&lt;=$G75, ROUND(EN75*$Q75, 2), "")</f>
        <v/>
      </c>
      <c r="EP75" s="9">
        <f>IF(14&lt;=$G75, $N75, "")</f>
        <v/>
      </c>
      <c r="EQ75" s="9">
        <f>IF(14&lt;=$G75, EP75-EO75, "")</f>
        <v/>
      </c>
      <c r="ER75" s="9">
        <f>IF(14&lt;=$G75, EN75-EQ75, "")</f>
        <v/>
      </c>
      <c r="ES75" s="9">
        <f>IF(14&lt;=$G75, ROUND(EK75*$Q75, 2), "")</f>
        <v/>
      </c>
      <c r="ET75" s="9">
        <f>IF(14&lt;=$G75, EK75+ES75, "")</f>
        <v/>
      </c>
      <c r="EU75" s="9">
        <f>IF(14&lt;=$G75, EO75+ES75, "")</f>
        <v/>
      </c>
      <c r="EV75" s="9">
        <f>IF(14&lt;=$G75, ($G75-14)*$N75, "")</f>
        <v/>
      </c>
      <c r="EW75" s="9">
        <f>IF(15&lt;=$G75, ER75, "")</f>
        <v/>
      </c>
      <c r="EX75" s="9">
        <f>IF(15&lt;=$G75, ROUND(EW75*$Q75, 2), "")</f>
        <v/>
      </c>
      <c r="EY75" s="9">
        <f>IF(15&lt;=$G75, $N75, "")</f>
        <v/>
      </c>
      <c r="EZ75" s="9">
        <f>IF(15&lt;=$G75, EY75-EX75, "")</f>
        <v/>
      </c>
      <c r="FA75" s="9">
        <f>IF(15&lt;=$G75, EW75-EZ75, "")</f>
        <v/>
      </c>
      <c r="FB75" s="9">
        <f>IF(15&lt;=$G75, ROUND(ET75*$Q75, 2), "")</f>
        <v/>
      </c>
      <c r="FC75" s="9">
        <f>IF(15&lt;=$G75, ET75+FB75, "")</f>
        <v/>
      </c>
      <c r="FD75" s="9">
        <f>IF(15&lt;=$G75, EX75+FB75, "")</f>
        <v/>
      </c>
      <c r="FE75" s="9">
        <f>IF(15&lt;=$G75, ($G75-15)*$N75, "")</f>
        <v/>
      </c>
      <c r="FF75" s="9">
        <f>IF(16&lt;=$G75, FA75, "")</f>
        <v/>
      </c>
      <c r="FG75" s="9">
        <f>IF(16&lt;=$G75, ROUND(FF75*$Q75, 2), "")</f>
        <v/>
      </c>
      <c r="FH75" s="9">
        <f>IF(16&lt;=$G75, $N75, "")</f>
        <v/>
      </c>
      <c r="FI75" s="9">
        <f>IF(16&lt;=$G75, FH75-FG75, "")</f>
        <v/>
      </c>
      <c r="FJ75" s="9">
        <f>IF(16&lt;=$G75, FF75-FI75, "")</f>
        <v/>
      </c>
      <c r="FK75" s="9">
        <f>IF(16&lt;=$G75, ROUND(FC75*$Q75, 2), "")</f>
        <v/>
      </c>
      <c r="FL75" s="9">
        <f>IF(16&lt;=$G75, FC75+FK75, "")</f>
        <v/>
      </c>
      <c r="FM75" s="9">
        <f>IF(16&lt;=$G75, FG75+FK75, "")</f>
        <v/>
      </c>
      <c r="FN75" s="9">
        <f>IF(16&lt;=$G75, ($G75-16)*$N75, "")</f>
        <v/>
      </c>
      <c r="FO75" s="9">
        <f>IF(17&lt;=$G75, FJ75, "")</f>
        <v/>
      </c>
      <c r="FP75" s="9">
        <f>IF(17&lt;=$G75, ROUND(FO75*$Q75, 2), "")</f>
        <v/>
      </c>
      <c r="FQ75" s="9">
        <f>IF(17&lt;=$G75, $N75, "")</f>
        <v/>
      </c>
      <c r="FR75" s="9">
        <f>IF(17&lt;=$G75, FQ75-FP75, "")</f>
        <v/>
      </c>
      <c r="FS75" s="9">
        <f>IF(17&lt;=$G75, FO75-FR75, "")</f>
        <v/>
      </c>
      <c r="FT75" s="9">
        <f>IF(17&lt;=$G75, ROUND(FL75*$Q75, 2), "")</f>
        <v/>
      </c>
      <c r="FU75" s="9">
        <f>IF(17&lt;=$G75, FL75+FT75, "")</f>
        <v/>
      </c>
      <c r="FV75" s="9">
        <f>IF(17&lt;=$G75, FP75+FT75, "")</f>
        <v/>
      </c>
      <c r="FW75" s="9">
        <f>IF(17&lt;=$G75, ($G75-17)*$N75, "")</f>
        <v/>
      </c>
      <c r="FX75" s="9">
        <f>IF(18&lt;=$G75, FS75, "")</f>
        <v/>
      </c>
      <c r="FY75" s="9">
        <f>IF(18&lt;=$G75, ROUND(FX75*$Q75, 2), "")</f>
        <v/>
      </c>
      <c r="FZ75" s="9">
        <f>IF(18&lt;=$G75, $N75, "")</f>
        <v/>
      </c>
      <c r="GA75" s="9">
        <f>IF(18&lt;=$G75, FZ75-FY75, "")</f>
        <v/>
      </c>
      <c r="GB75" s="9">
        <f>IF(18&lt;=$G75, FX75-GA75, "")</f>
        <v/>
      </c>
      <c r="GC75" s="9">
        <f>IF(18&lt;=$G75, ROUND(FU75*$Q75, 2), "")</f>
        <v/>
      </c>
      <c r="GD75" s="9">
        <f>IF(18&lt;=$G75, FU75+GC75, "")</f>
        <v/>
      </c>
      <c r="GE75" s="9">
        <f>IF(18&lt;=$G75, FY75+GC75, "")</f>
        <v/>
      </c>
      <c r="GF75" s="9">
        <f>IF(18&lt;=$G75, ($G75-18)*$N75, "")</f>
        <v/>
      </c>
      <c r="GG75" s="9">
        <f>IF(19&lt;=$G75, GB75, "")</f>
        <v/>
      </c>
      <c r="GH75" s="9">
        <f>IF(19&lt;=$G75, ROUND(GG75*$Q75, 2), "")</f>
        <v/>
      </c>
      <c r="GI75" s="9">
        <f>IF(19&lt;=$G75, $N75, "")</f>
        <v/>
      </c>
      <c r="GJ75" s="9">
        <f>IF(19&lt;=$G75, GI75-GH75, "")</f>
        <v/>
      </c>
      <c r="GK75" s="9">
        <f>IF(19&lt;=$G75, GG75-GJ75, "")</f>
        <v/>
      </c>
      <c r="GL75" s="9">
        <f>IF(19&lt;=$G75, ROUND(GD75*$Q75, 2), "")</f>
        <v/>
      </c>
      <c r="GM75" s="9">
        <f>IF(19&lt;=$G75, GD75+GL75, "")</f>
        <v/>
      </c>
      <c r="GN75" s="9">
        <f>IF(19&lt;=$G75, GH75+GL75, "")</f>
        <v/>
      </c>
      <c r="GO75" s="9">
        <f>IF(19&lt;=$G75, ($G75-19)*$N75, "")</f>
        <v/>
      </c>
      <c r="GP75" s="9">
        <f>IF(20&lt;=$G75, GK75, "")</f>
        <v/>
      </c>
      <c r="GQ75" s="9">
        <f>IF(20&lt;=$G75, ROUND(GP75*$Q75, 2), "")</f>
        <v/>
      </c>
      <c r="GR75" s="9">
        <f>IF(20&lt;=$G75, $N75, "")</f>
        <v/>
      </c>
      <c r="GS75" s="9">
        <f>IF(20&lt;=$G75, GR75-GQ75, "")</f>
        <v/>
      </c>
      <c r="GT75" s="9">
        <f>IF(20&lt;=$G75, GP75-GS75, "")</f>
        <v/>
      </c>
      <c r="GU75" s="9">
        <f>IF(20&lt;=$G75, ROUND(GM75*$Q75, 2), "")</f>
        <v/>
      </c>
      <c r="GV75" s="9">
        <f>IF(20&lt;=$G75, GM75+GU75, "")</f>
        <v/>
      </c>
      <c r="GW75" s="9">
        <f>IF(20&lt;=$G75, GQ75+GU75, "")</f>
        <v/>
      </c>
      <c r="GX75" s="9">
        <f>IF(20&lt;=$G75, ($G75-20)*$N75, "")</f>
        <v/>
      </c>
      <c r="GY75" s="9">
        <f>IF(21&lt;=$G75, GT75, "")</f>
        <v/>
      </c>
      <c r="GZ75" s="9">
        <f>IF(21&lt;=$G75, ROUND(GY75*$Q75, 2), "")</f>
        <v/>
      </c>
      <c r="HA75" s="9">
        <f>IF(21&lt;=$G75, $N75, "")</f>
        <v/>
      </c>
      <c r="HB75" s="9">
        <f>IF(21&lt;=$G75, HA75-GZ75, "")</f>
        <v/>
      </c>
      <c r="HC75" s="9">
        <f>IF(21&lt;=$G75, GY75-HB75, "")</f>
        <v/>
      </c>
      <c r="HD75" s="9">
        <f>IF(21&lt;=$G75, ROUND(GV75*$Q75, 2), "")</f>
        <v/>
      </c>
      <c r="HE75" s="9">
        <f>IF(21&lt;=$G75, GV75+HD75, "")</f>
        <v/>
      </c>
      <c r="HF75" s="9">
        <f>IF(21&lt;=$G75, GZ75+HD75, "")</f>
        <v/>
      </c>
      <c r="HG75" s="9">
        <f>IF(21&lt;=$G75, ($G75-21)*$N75, "")</f>
        <v/>
      </c>
      <c r="HH75" s="9">
        <f>IF(22&lt;=$G75, HC75, "")</f>
        <v/>
      </c>
      <c r="HI75" s="9">
        <f>IF(22&lt;=$G75, ROUND(HH75*$Q75, 2), "")</f>
        <v/>
      </c>
      <c r="HJ75" s="9">
        <f>IF(22&lt;=$G75, $N75, "")</f>
        <v/>
      </c>
      <c r="HK75" s="9">
        <f>IF(22&lt;=$G75, HJ75-HI75, "")</f>
        <v/>
      </c>
      <c r="HL75" s="9">
        <f>IF(22&lt;=$G75, HH75-HK75, "")</f>
        <v/>
      </c>
      <c r="HM75" s="9">
        <f>IF(22&lt;=$G75, ROUND(HE75*$Q75, 2), "")</f>
        <v/>
      </c>
      <c r="HN75" s="9">
        <f>IF(22&lt;=$G75, HE75+HM75, "")</f>
        <v/>
      </c>
      <c r="HO75" s="9">
        <f>IF(22&lt;=$G75, HI75+HM75, "")</f>
        <v/>
      </c>
      <c r="HP75" s="9">
        <f>IF(22&lt;=$G75, ($G75-22)*$N75, "")</f>
        <v/>
      </c>
      <c r="HQ75" s="9">
        <f>IF(23&lt;=$G75, HL75, "")</f>
        <v/>
      </c>
      <c r="HR75" s="9">
        <f>IF(23&lt;=$G75, ROUND(HQ75*$Q75, 2), "")</f>
        <v/>
      </c>
      <c r="HS75" s="9">
        <f>IF(23&lt;=$G75, $N75, "")</f>
        <v/>
      </c>
      <c r="HT75" s="9">
        <f>IF(23&lt;=$G75, HS75-HR75, "")</f>
        <v/>
      </c>
      <c r="HU75" s="9">
        <f>IF(23&lt;=$G75, HQ75-HT75, "")</f>
        <v/>
      </c>
      <c r="HV75" s="9">
        <f>IF(23&lt;=$G75, ROUND(HN75*$Q75, 2), "")</f>
        <v/>
      </c>
      <c r="HW75" s="9">
        <f>IF(23&lt;=$G75, HN75+HV75, "")</f>
        <v/>
      </c>
      <c r="HX75" s="9">
        <f>IF(23&lt;=$G75, HR75+HV75, "")</f>
        <v/>
      </c>
      <c r="HY75" s="9">
        <f>IF(23&lt;=$G75, ($G75-23)*$N75, "")</f>
        <v/>
      </c>
      <c r="HZ75" s="9">
        <f>IF(24&lt;=$G75, HU75, "")</f>
        <v/>
      </c>
      <c r="IA75" s="9">
        <f>IF(24&lt;=$G75, ROUND(HZ75*$Q75, 2), "")</f>
        <v/>
      </c>
      <c r="IB75" s="9">
        <f>IF(24&lt;=$G75, $N75, "")</f>
        <v/>
      </c>
      <c r="IC75" s="9">
        <f>IF(24&lt;=$G75, IB75-IA75, "")</f>
        <v/>
      </c>
      <c r="ID75" s="9">
        <f>IF(24&lt;=$G75, HZ75-IC75, "")</f>
        <v/>
      </c>
      <c r="IE75" s="9">
        <f>IF(24&lt;=$G75, ROUND(HW75*$Q75, 2), "")</f>
        <v/>
      </c>
      <c r="IF75" s="9">
        <f>IF(24&lt;=$G75, HW75+IE75, "")</f>
        <v/>
      </c>
      <c r="IG75" s="9">
        <f>IF(24&lt;=$G75, IA75+IE75, "")</f>
        <v/>
      </c>
      <c r="IH75" s="9">
        <f>IF(24&lt;=$G75, ($G75-24)*$N75, "")</f>
        <v/>
      </c>
      <c r="II75" s="9">
        <f>IF(25&lt;=$G75, ID75, "")</f>
        <v/>
      </c>
      <c r="IJ75" s="9">
        <f>IF(25&lt;=$G75, ROUND(II75*$Q75, 2), "")</f>
        <v/>
      </c>
      <c r="IK75" s="9">
        <f>IF(25&lt;=$G75, $N75, "")</f>
        <v/>
      </c>
      <c r="IL75" s="9">
        <f>IF(25&lt;=$G75, IK75-IJ75, "")</f>
        <v/>
      </c>
      <c r="IM75" s="9">
        <f>IF(25&lt;=$G75, II75-IL75, "")</f>
        <v/>
      </c>
      <c r="IN75" s="9">
        <f>IF(25&lt;=$G75, ROUND(IF75*$Q75, 2), "")</f>
        <v/>
      </c>
      <c r="IO75" s="9">
        <f>IF(25&lt;=$G75, IF75+IN75, "")</f>
        <v/>
      </c>
      <c r="IP75" s="9">
        <f>IF(25&lt;=$G75, IJ75+IN75, "")</f>
        <v/>
      </c>
      <c r="IQ75" s="9">
        <f>IF(25&lt;=$G75, ($G75-25)*$N75, "")</f>
        <v/>
      </c>
      <c r="IR75" s="9">
        <f>IF(26&lt;=$G75, IM75, "")</f>
        <v/>
      </c>
      <c r="IS75" s="9">
        <f>IF(26&lt;=$G75, ROUND(IR75*$Q75, 2), "")</f>
        <v/>
      </c>
      <c r="IT75" s="9">
        <f>IF(26&lt;=$G75, $N75, "")</f>
        <v/>
      </c>
      <c r="IU75" s="9">
        <f>IF(26&lt;=$G75, IT75-IS75, "")</f>
        <v/>
      </c>
      <c r="IV75" s="9">
        <f>IF(26&lt;=$G75, IR75-IU75, "")</f>
        <v/>
      </c>
      <c r="IW75" s="9">
        <f>IF(26&lt;=$G75, ROUND(IO75*$Q75, 2), "")</f>
        <v/>
      </c>
      <c r="IX75" s="9">
        <f>IF(26&lt;=$G75, IO75+IW75, "")</f>
        <v/>
      </c>
      <c r="IY75" s="9">
        <f>IF(26&lt;=$G75, IS75+IW75, "")</f>
        <v/>
      </c>
      <c r="IZ75" s="9">
        <f>IF(26&lt;=$G75, ($G75-26)*$N75, "")</f>
        <v/>
      </c>
      <c r="JA75" s="9">
        <f>IF(27&lt;=$G75, IV75, "")</f>
        <v/>
      </c>
      <c r="JB75" s="9">
        <f>IF(27&lt;=$G75, ROUND(JA75*$Q75, 2), "")</f>
        <v/>
      </c>
      <c r="JC75" s="9">
        <f>IF(27&lt;=$G75, $N75, "")</f>
        <v/>
      </c>
      <c r="JD75" s="9">
        <f>IF(27&lt;=$G75, JC75-JB75, "")</f>
        <v/>
      </c>
      <c r="JE75" s="9">
        <f>IF(27&lt;=$G75, JA75-JD75, "")</f>
        <v/>
      </c>
      <c r="JF75" s="9">
        <f>IF(27&lt;=$G75, ROUND(IX75*$Q75, 2), "")</f>
        <v/>
      </c>
      <c r="JG75" s="9">
        <f>IF(27&lt;=$G75, IX75+JF75, "")</f>
        <v/>
      </c>
      <c r="JH75" s="9">
        <f>IF(27&lt;=$G75, JB75+JF75, "")</f>
        <v/>
      </c>
      <c r="JI75" s="9">
        <f>IF(27&lt;=$G75, ($G75-27)*$N75, "")</f>
        <v/>
      </c>
      <c r="JJ75" s="9">
        <f>IF(28&lt;=$G75, JE75, "")</f>
        <v/>
      </c>
      <c r="JK75" s="9">
        <f>IF(28&lt;=$G75, ROUND(JJ75*$Q75, 2), "")</f>
        <v/>
      </c>
      <c r="JL75" s="9">
        <f>IF(28&lt;=$G75, $N75, "")</f>
        <v/>
      </c>
      <c r="JM75" s="9">
        <f>IF(28&lt;=$G75, JL75-JK75, "")</f>
        <v/>
      </c>
      <c r="JN75" s="9">
        <f>IF(28&lt;=$G75, JJ75-JM75, "")</f>
        <v/>
      </c>
      <c r="JO75" s="9">
        <f>IF(28&lt;=$G75, ROUND(JG75*$Q75, 2), "")</f>
        <v/>
      </c>
      <c r="JP75" s="9">
        <f>IF(28&lt;=$G75, JG75+JO75, "")</f>
        <v/>
      </c>
      <c r="JQ75" s="9">
        <f>IF(28&lt;=$G75, JK75+JO75, "")</f>
        <v/>
      </c>
      <c r="JR75" s="9">
        <f>IF(28&lt;=$G75, ($G75-28)*$N75, "")</f>
        <v/>
      </c>
      <c r="JS75" s="9">
        <f>IF(29&lt;=$G75, JN75, "")</f>
        <v/>
      </c>
      <c r="JT75" s="9">
        <f>IF(29&lt;=$G75, ROUND(JS75*$Q75, 2), "")</f>
        <v/>
      </c>
      <c r="JU75" s="9">
        <f>IF(29&lt;=$G75, $N75, "")</f>
        <v/>
      </c>
      <c r="JV75" s="9">
        <f>IF(29&lt;=$G75, JU75-JT75, "")</f>
        <v/>
      </c>
      <c r="JW75" s="9">
        <f>IF(29&lt;=$G75, JS75-JV75, "")</f>
        <v/>
      </c>
      <c r="JX75" s="9">
        <f>IF(29&lt;=$G75, ROUND(JP75*$Q75, 2), "")</f>
        <v/>
      </c>
      <c r="JY75" s="9">
        <f>IF(29&lt;=$G75, JP75+JX75, "")</f>
        <v/>
      </c>
      <c r="JZ75" s="9">
        <f>IF(29&lt;=$G75, JT75+JX75, "")</f>
        <v/>
      </c>
      <c r="KA75" s="9">
        <f>IF(29&lt;=$G75, ($G75-29)*$N75, "")</f>
        <v/>
      </c>
      <c r="KB75" s="9">
        <f>IF(30&lt;=$G75, JW75, "")</f>
        <v/>
      </c>
      <c r="KC75" s="9">
        <f>IF(30&lt;=$G75, ROUND(KB75*$Q75, 2), "")</f>
        <v/>
      </c>
      <c r="KD75" s="9">
        <f>IF(30&lt;=$G75, $N75, "")</f>
        <v/>
      </c>
      <c r="KE75" s="9">
        <f>IF(30&lt;=$G75, KD75-KC75, "")</f>
        <v/>
      </c>
      <c r="KF75" s="9">
        <f>IF(30&lt;=$G75, KB75-KE75, "")</f>
        <v/>
      </c>
      <c r="KG75" s="9">
        <f>IF(30&lt;=$G75, ROUND(JY75*$Q75, 2), "")</f>
        <v/>
      </c>
      <c r="KH75" s="9">
        <f>IF(30&lt;=$G75, JY75+KG75, "")</f>
        <v/>
      </c>
      <c r="KI75" s="9">
        <f>IF(30&lt;=$G75, KC75+KG75, "")</f>
        <v/>
      </c>
      <c r="KJ75" s="9">
        <f>IF(30&lt;=$G75, ($G75-30)*$N75, "")</f>
        <v/>
      </c>
      <c r="KK75" s="9">
        <f>IF(31&lt;=$G75, KF75, "")</f>
        <v/>
      </c>
      <c r="KL75" s="9">
        <f>IF(31&lt;=$G75, ROUND(KK75*$Q75, 2), "")</f>
        <v/>
      </c>
      <c r="KM75" s="9">
        <f>IF(31&lt;=$G75, $N75, "")</f>
        <v/>
      </c>
      <c r="KN75" s="9">
        <f>IF(31&lt;=$G75, KM75-KL75, "")</f>
        <v/>
      </c>
      <c r="KO75" s="9">
        <f>IF(31&lt;=$G75, KK75-KN75, "")</f>
        <v/>
      </c>
      <c r="KP75" s="9">
        <f>IF(31&lt;=$G75, ROUND(KH75*$Q75, 2), "")</f>
        <v/>
      </c>
      <c r="KQ75" s="9">
        <f>IF(31&lt;=$G75, KH75+KP75, "")</f>
        <v/>
      </c>
      <c r="KR75" s="9">
        <f>IF(31&lt;=$G75, KL75+KP75, "")</f>
        <v/>
      </c>
      <c r="KS75" s="9">
        <f>IF(31&lt;=$G75, ($G75-31)*$N75, "")</f>
        <v/>
      </c>
      <c r="KT75" s="9">
        <f>IF(32&lt;=$G75, KO75, "")</f>
        <v/>
      </c>
      <c r="KU75" s="9">
        <f>IF(32&lt;=$G75, ROUND(KT75*$Q75, 2), "")</f>
        <v/>
      </c>
      <c r="KV75" s="9">
        <f>IF(32&lt;=$G75, $N75, "")</f>
        <v/>
      </c>
      <c r="KW75" s="9">
        <f>IF(32&lt;=$G75, KV75-KU75, "")</f>
        <v/>
      </c>
      <c r="KX75" s="9">
        <f>IF(32&lt;=$G75, KT75-KW75, "")</f>
        <v/>
      </c>
      <c r="KY75" s="9">
        <f>IF(32&lt;=$G75, ROUND(KQ75*$Q75, 2), "")</f>
        <v/>
      </c>
      <c r="KZ75" s="9">
        <f>IF(32&lt;=$G75, KQ75+KY75, "")</f>
        <v/>
      </c>
      <c r="LA75" s="9">
        <f>IF(32&lt;=$G75, KU75+KY75, "")</f>
        <v/>
      </c>
      <c r="LB75" s="9">
        <f>IF(32&lt;=$G75, ($G75-32)*$N75, "")</f>
        <v/>
      </c>
      <c r="LC75" s="9">
        <f>IF(33&lt;=$G75, KX75, "")</f>
        <v/>
      </c>
      <c r="LD75" s="9">
        <f>IF(33&lt;=$G75, ROUND(LC75*$Q75, 2), "")</f>
        <v/>
      </c>
      <c r="LE75" s="9">
        <f>IF(33&lt;=$G75, $N75, "")</f>
        <v/>
      </c>
      <c r="LF75" s="9">
        <f>IF(33&lt;=$G75, LE75-LD75, "")</f>
        <v/>
      </c>
      <c r="LG75" s="9">
        <f>IF(33&lt;=$G75, LC75-LF75, "")</f>
        <v/>
      </c>
      <c r="LH75" s="9">
        <f>IF(33&lt;=$G75, ROUND(KZ75*$Q75, 2), "")</f>
        <v/>
      </c>
      <c r="LI75" s="9">
        <f>IF(33&lt;=$G75, KZ75+LH75, "")</f>
        <v/>
      </c>
      <c r="LJ75" s="9">
        <f>IF(33&lt;=$G75, LD75+LH75, "")</f>
        <v/>
      </c>
      <c r="LK75" s="9">
        <f>IF(33&lt;=$G75, ($G75-33)*$N75, "")</f>
        <v/>
      </c>
      <c r="LL75" s="9">
        <f>IF(34&lt;=$G75, LG75, "")</f>
        <v/>
      </c>
      <c r="LM75" s="9">
        <f>IF(34&lt;=$G75, ROUND(LL75*$Q75, 2), "")</f>
        <v/>
      </c>
      <c r="LN75" s="9">
        <f>IF(34&lt;=$G75, $N75, "")</f>
        <v/>
      </c>
      <c r="LO75" s="9">
        <f>IF(34&lt;=$G75, LN75-LM75, "")</f>
        <v/>
      </c>
      <c r="LP75" s="9">
        <f>IF(34&lt;=$G75, LL75-LO75, "")</f>
        <v/>
      </c>
      <c r="LQ75" s="9">
        <f>IF(34&lt;=$G75, ROUND(LI75*$Q75, 2), "")</f>
        <v/>
      </c>
      <c r="LR75" s="9">
        <f>IF(34&lt;=$G75, LI75+LQ75, "")</f>
        <v/>
      </c>
      <c r="LS75" s="9">
        <f>IF(34&lt;=$G75, LM75+LQ75, "")</f>
        <v/>
      </c>
      <c r="LT75" s="9">
        <f>IF(34&lt;=$G75, ($G75-34)*$N75, "")</f>
        <v/>
      </c>
      <c r="LU75" s="9">
        <f>IF(35&lt;=$G75, LP75, "")</f>
        <v/>
      </c>
      <c r="LV75" s="9">
        <f>IF(35&lt;=$G75, ROUND(LU75*$Q75, 2), "")</f>
        <v/>
      </c>
      <c r="LW75" s="9">
        <f>IF(35&lt;=$G75, $N75, "")</f>
        <v/>
      </c>
      <c r="LX75" s="9">
        <f>IF(35&lt;=$G75, LW75-LV75, "")</f>
        <v/>
      </c>
      <c r="LY75" s="9">
        <f>IF(35&lt;=$G75, LU75-LX75, "")</f>
        <v/>
      </c>
      <c r="LZ75" s="9">
        <f>IF(35&lt;=$G75, ROUND(LR75*$Q75, 2), "")</f>
        <v/>
      </c>
      <c r="MA75" s="9">
        <f>IF(35&lt;=$G75, LR75+LZ75, "")</f>
        <v/>
      </c>
      <c r="MB75" s="9">
        <f>IF(35&lt;=$G75, LV75+LZ75, "")</f>
        <v/>
      </c>
      <c r="MC75" s="9">
        <f>IF(35&lt;=$G75, ($G75-35)*$N75, "")</f>
        <v/>
      </c>
      <c r="MD75" s="9">
        <f>IF(36&lt;=$G75, LY75, "")</f>
        <v/>
      </c>
      <c r="ME75" s="9">
        <f>IF(36&lt;=$G75, ROUND(MD75*$Q75, 2), "")</f>
        <v/>
      </c>
      <c r="MF75" s="9">
        <f>IF(36&lt;=$G75, $N75, "")</f>
        <v/>
      </c>
      <c r="MG75" s="9">
        <f>IF(36&lt;=$G75, MF75-ME75, "")</f>
        <v/>
      </c>
      <c r="MH75" s="9">
        <f>IF(36&lt;=$G75, MD75-MG75, "")</f>
        <v/>
      </c>
      <c r="MI75" s="9">
        <f>IF(36&lt;=$G75, ROUND(MA75*$Q75, 2), "")</f>
        <v/>
      </c>
      <c r="MJ75" s="9">
        <f>IF(36&lt;=$G75, MA75+MI75, "")</f>
        <v/>
      </c>
      <c r="MK75" s="9">
        <f>IF(36&lt;=$G75, ME75+MI75, "")</f>
        <v/>
      </c>
      <c r="ML75" s="9">
        <f>IF(36&lt;=$G75, ($G75-36)*$N75, "")</f>
        <v/>
      </c>
      <c r="MM75" s="9">
        <f>IF(37&lt;=$G75, MH75, "")</f>
        <v/>
      </c>
      <c r="MN75" s="9">
        <f>IF(37&lt;=$G75, ROUND(MM75*$Q75, 2), "")</f>
        <v/>
      </c>
      <c r="MO75" s="9">
        <f>IF(37&lt;=$G75, $N75, "")</f>
        <v/>
      </c>
      <c r="MP75" s="9">
        <f>IF(37&lt;=$G75, MO75-MN75, "")</f>
        <v/>
      </c>
      <c r="MQ75" s="9">
        <f>IF(37&lt;=$G75, MM75-MP75, "")</f>
        <v/>
      </c>
      <c r="MR75" s="9">
        <f>IF(37&lt;=$G75, ROUND(MJ75*$Q75, 2), "")</f>
        <v/>
      </c>
      <c r="MS75" s="9">
        <f>IF(37&lt;=$G75, MJ75+MR75, "")</f>
        <v/>
      </c>
      <c r="MT75" s="9">
        <f>IF(37&lt;=$G75, MN75+MR75, "")</f>
        <v/>
      </c>
      <c r="MU75" s="9">
        <f>IF(37&lt;=$G75, ($G75-37)*$N75, "")</f>
        <v/>
      </c>
      <c r="MV75" s="9">
        <f>IF(38&lt;=$G75, MQ75, "")</f>
        <v/>
      </c>
      <c r="MW75" s="9">
        <f>IF(38&lt;=$G75, ROUND(MV75*$Q75, 2), "")</f>
        <v/>
      </c>
      <c r="MX75" s="9">
        <f>IF(38&lt;=$G75, $N75, "")</f>
        <v/>
      </c>
      <c r="MY75" s="9">
        <f>IF(38&lt;=$G75, MX75-MW75, "")</f>
        <v/>
      </c>
      <c r="MZ75" s="9">
        <f>IF(38&lt;=$G75, MV75-MY75, "")</f>
        <v/>
      </c>
      <c r="NA75" s="9">
        <f>IF(38&lt;=$G75, ROUND(MS75*$Q75, 2), "")</f>
        <v/>
      </c>
      <c r="NB75" s="9">
        <f>IF(38&lt;=$G75, MS75+NA75, "")</f>
        <v/>
      </c>
      <c r="NC75" s="9">
        <f>IF(38&lt;=$G75, MW75+NA75, "")</f>
        <v/>
      </c>
      <c r="ND75" s="9">
        <f>IF(38&lt;=$G75, ($G75-38)*$N75, "")</f>
        <v/>
      </c>
      <c r="NE75" s="9">
        <f>IF(39&lt;=$G75, MZ75, "")</f>
        <v/>
      </c>
      <c r="NF75" s="9">
        <f>IF(39&lt;=$G75, ROUND(NE75*$Q75, 2), "")</f>
        <v/>
      </c>
      <c r="NG75" s="9">
        <f>IF(39&lt;=$G75, $N75, "")</f>
        <v/>
      </c>
      <c r="NH75" s="9">
        <f>IF(39&lt;=$G75, NG75-NF75, "")</f>
        <v/>
      </c>
      <c r="NI75" s="9">
        <f>IF(39&lt;=$G75, NE75-NH75, "")</f>
        <v/>
      </c>
      <c r="NJ75" s="9">
        <f>IF(39&lt;=$G75, ROUND(NB75*$Q75, 2), "")</f>
        <v/>
      </c>
      <c r="NK75" s="9">
        <f>IF(39&lt;=$G75, NB75+NJ75, "")</f>
        <v/>
      </c>
      <c r="NL75" s="9">
        <f>IF(39&lt;=$G75, NF75+NJ75, "")</f>
        <v/>
      </c>
      <c r="NM75" s="9">
        <f>IF(39&lt;=$G75, ($G75-39)*$N75, "")</f>
        <v/>
      </c>
      <c r="NN75" s="9">
        <f>IF(40&lt;=$G75, NI75, "")</f>
        <v/>
      </c>
      <c r="NO75" s="9">
        <f>IF(40&lt;=$G75, ROUND(NN75*$Q75, 2), "")</f>
        <v/>
      </c>
      <c r="NP75" s="9">
        <f>IF(40&lt;=$G75, $N75, "")</f>
        <v/>
      </c>
      <c r="NQ75" s="9">
        <f>IF(40&lt;=$G75, NP75-NO75, "")</f>
        <v/>
      </c>
      <c r="NR75" s="9">
        <f>IF(40&lt;=$G75, NN75-NQ75, "")</f>
        <v/>
      </c>
      <c r="NS75" s="9">
        <f>IF(40&lt;=$G75, ROUND(NK75*$Q75, 2), "")</f>
        <v/>
      </c>
      <c r="NT75" s="9">
        <f>IF(40&lt;=$G75, NK75+NS75, "")</f>
        <v/>
      </c>
      <c r="NU75" s="9">
        <f>IF(40&lt;=$G75, NO75+NS75, "")</f>
        <v/>
      </c>
      <c r="NV75" s="9">
        <f>IF(40&lt;=$G75, ($G75-40)*$N75, "")</f>
        <v/>
      </c>
      <c r="NW75" s="9">
        <f>IF(41&lt;=$G75, NR75, "")</f>
        <v/>
      </c>
      <c r="NX75" s="9">
        <f>IF(41&lt;=$G75, ROUND(NW75*$Q75, 2), "")</f>
        <v/>
      </c>
      <c r="NY75" s="9">
        <f>IF(41&lt;=$G75, $N75, "")</f>
        <v/>
      </c>
      <c r="NZ75" s="9">
        <f>IF(41&lt;=$G75, NY75-NX75, "")</f>
        <v/>
      </c>
      <c r="OA75" s="9">
        <f>IF(41&lt;=$G75, NW75-NZ75, "")</f>
        <v/>
      </c>
      <c r="OB75" s="9">
        <f>IF(41&lt;=$G75, ROUND(NT75*$Q75, 2), "")</f>
        <v/>
      </c>
      <c r="OC75" s="9">
        <f>IF(41&lt;=$G75, NT75+OB75, "")</f>
        <v/>
      </c>
      <c r="OD75" s="9">
        <f>IF(41&lt;=$G75, NX75+OB75, "")</f>
        <v/>
      </c>
      <c r="OE75" s="9">
        <f>IF(41&lt;=$G75, ($G75-41)*$N75, "")</f>
        <v/>
      </c>
      <c r="OF75" s="9">
        <f>IF(42&lt;=$G75, OA75, "")</f>
        <v/>
      </c>
      <c r="OG75" s="9">
        <f>IF(42&lt;=$G75, ROUND(OF75*$Q75, 2), "")</f>
        <v/>
      </c>
      <c r="OH75" s="9">
        <f>IF(42&lt;=$G75, $N75, "")</f>
        <v/>
      </c>
      <c r="OI75" s="9">
        <f>IF(42&lt;=$G75, OH75-OG75, "")</f>
        <v/>
      </c>
      <c r="OJ75" s="9">
        <f>IF(42&lt;=$G75, OF75-OI75, "")</f>
        <v/>
      </c>
      <c r="OK75" s="9">
        <f>IF(42&lt;=$G75, ROUND(OC75*$Q75, 2), "")</f>
        <v/>
      </c>
      <c r="OL75" s="9">
        <f>IF(42&lt;=$G75, OC75+OK75, "")</f>
        <v/>
      </c>
      <c r="OM75" s="9">
        <f>IF(42&lt;=$G75, OG75+OK75, "")</f>
        <v/>
      </c>
      <c r="ON75" s="9">
        <f>IF(42&lt;=$G75, ($G75-42)*$N75, "")</f>
        <v/>
      </c>
      <c r="OO75" s="9">
        <f>IF(43&lt;=$G75, OJ75, "")</f>
        <v/>
      </c>
      <c r="OP75" s="9">
        <f>IF(43&lt;=$G75, ROUND(OO75*$Q75, 2), "")</f>
        <v/>
      </c>
      <c r="OQ75" s="9">
        <f>IF(43&lt;=$G75, $N75, "")</f>
        <v/>
      </c>
      <c r="OR75" s="9">
        <f>IF(43&lt;=$G75, OQ75-OP75, "")</f>
        <v/>
      </c>
      <c r="OS75" s="9">
        <f>IF(43&lt;=$G75, OO75-OR75, "")</f>
        <v/>
      </c>
      <c r="OT75" s="9">
        <f>IF(43&lt;=$G75, ROUND(OL75*$Q75, 2), "")</f>
        <v/>
      </c>
      <c r="OU75" s="9">
        <f>IF(43&lt;=$G75, OL75+OT75, "")</f>
        <v/>
      </c>
      <c r="OV75" s="9">
        <f>IF(43&lt;=$G75, OP75+OT75, "")</f>
        <v/>
      </c>
      <c r="OW75" s="9">
        <f>IF(43&lt;=$G75, ($G75-43)*$N75, "")</f>
        <v/>
      </c>
      <c r="OX75" s="9">
        <f>IF(44&lt;=$G75, OS75, "")</f>
        <v/>
      </c>
      <c r="OY75" s="9">
        <f>IF(44&lt;=$G75, ROUND(OX75*$Q75, 2), "")</f>
        <v/>
      </c>
      <c r="OZ75" s="9">
        <f>IF(44&lt;=$G75, $N75, "")</f>
        <v/>
      </c>
      <c r="PA75" s="9">
        <f>IF(44&lt;=$G75, OZ75-OY75, "")</f>
        <v/>
      </c>
      <c r="PB75" s="9">
        <f>IF(44&lt;=$G75, OX75-PA75, "")</f>
        <v/>
      </c>
      <c r="PC75" s="9">
        <f>IF(44&lt;=$G75, ROUND(OU75*$Q75, 2), "")</f>
        <v/>
      </c>
      <c r="PD75" s="9">
        <f>IF(44&lt;=$G75, OU75+PC75, "")</f>
        <v/>
      </c>
      <c r="PE75" s="9">
        <f>IF(44&lt;=$G75, OY75+PC75, "")</f>
        <v/>
      </c>
      <c r="PF75" s="9">
        <f>IF(44&lt;=$G75, ($G75-44)*$N75, "")</f>
        <v/>
      </c>
      <c r="PG75" s="9">
        <f>IF(45&lt;=$G75, PB75, "")</f>
        <v/>
      </c>
      <c r="PH75" s="9">
        <f>IF(45&lt;=$G75, ROUND(PG75*$Q75, 2), "")</f>
        <v/>
      </c>
      <c r="PI75" s="9">
        <f>IF(45&lt;=$G75, $N75, "")</f>
        <v/>
      </c>
      <c r="PJ75" s="9">
        <f>IF(45&lt;=$G75, PI75-PH75, "")</f>
        <v/>
      </c>
      <c r="PK75" s="9">
        <f>IF(45&lt;=$G75, PG75-PJ75, "")</f>
        <v/>
      </c>
      <c r="PL75" s="9">
        <f>IF(45&lt;=$G75, ROUND(PD75*$Q75, 2), "")</f>
        <v/>
      </c>
      <c r="PM75" s="9">
        <f>IF(45&lt;=$G75, PD75+PL75, "")</f>
        <v/>
      </c>
      <c r="PN75" s="9">
        <f>IF(45&lt;=$G75, PH75+PL75, "")</f>
        <v/>
      </c>
      <c r="PO75" s="9">
        <f>IF(45&lt;=$G75, ($G75-45)*$N75, "")</f>
        <v/>
      </c>
      <c r="PP75" s="9">
        <f>IF(46&lt;=$G75, PK75, "")</f>
        <v/>
      </c>
      <c r="PQ75" s="9">
        <f>IF(46&lt;=$G75, ROUND(PP75*$Q75, 2), "")</f>
        <v/>
      </c>
      <c r="PR75" s="9">
        <f>IF(46&lt;=$G75, $N75, "")</f>
        <v/>
      </c>
      <c r="PS75" s="9">
        <f>IF(46&lt;=$G75, PR75-PQ75, "")</f>
        <v/>
      </c>
      <c r="PT75" s="9">
        <f>IF(46&lt;=$G75, PP75-PS75, "")</f>
        <v/>
      </c>
      <c r="PU75" s="9">
        <f>IF(46&lt;=$G75, ROUND(PM75*$Q75, 2), "")</f>
        <v/>
      </c>
      <c r="PV75" s="9">
        <f>IF(46&lt;=$G75, PM75+PU75, "")</f>
        <v/>
      </c>
      <c r="PW75" s="9">
        <f>IF(46&lt;=$G75, PQ75+PU75, "")</f>
        <v/>
      </c>
      <c r="PX75" s="9">
        <f>IF(46&lt;=$G75, ($G75-46)*$N75, "")</f>
        <v/>
      </c>
      <c r="PY75" s="9">
        <f>IF(47&lt;=$G75, PT75, "")</f>
        <v/>
      </c>
      <c r="PZ75" s="9">
        <f>IF(47&lt;=$G75, ROUND(PY75*$Q75, 2), "")</f>
        <v/>
      </c>
      <c r="QA75" s="9">
        <f>IF(47&lt;=$G75, $N75, "")</f>
        <v/>
      </c>
      <c r="QB75" s="9">
        <f>IF(47&lt;=$G75, QA75-PZ75, "")</f>
        <v/>
      </c>
      <c r="QC75" s="9">
        <f>IF(47&lt;=$G75, PY75-QB75, "")</f>
        <v/>
      </c>
      <c r="QD75" s="9">
        <f>IF(47&lt;=$G75, ROUND(PV75*$Q75, 2), "")</f>
        <v/>
      </c>
      <c r="QE75" s="9">
        <f>IF(47&lt;=$G75, PV75+QD75, "")</f>
        <v/>
      </c>
      <c r="QF75" s="9">
        <f>IF(47&lt;=$G75, PZ75+QD75, "")</f>
        <v/>
      </c>
      <c r="QG75" s="9">
        <f>IF(47&lt;=$G75, ($G75-47)*$N75, "")</f>
        <v/>
      </c>
      <c r="QH75" s="9">
        <f>IF(48&lt;=$G75, QC75, "")</f>
        <v/>
      </c>
      <c r="QI75" s="9">
        <f>IF(48&lt;=$G75, ROUND(QH75*$Q75, 2), "")</f>
        <v/>
      </c>
      <c r="QJ75" s="9">
        <f>IF(48&lt;=$G75, $N75, "")</f>
        <v/>
      </c>
      <c r="QK75" s="9">
        <f>IF(48&lt;=$G75, QJ75-QI75, "")</f>
        <v/>
      </c>
      <c r="QL75" s="9">
        <f>IF(48&lt;=$G75, QH75-QK75, "")</f>
        <v/>
      </c>
      <c r="QM75" s="9">
        <f>IF(48&lt;=$G75, ROUND(QE75*$Q75, 2), "")</f>
        <v/>
      </c>
      <c r="QN75" s="9">
        <f>IF(48&lt;=$G75, QE75+QM75, "")</f>
        <v/>
      </c>
      <c r="QO75" s="9">
        <f>IF(48&lt;=$G75, QI75+QM75, "")</f>
        <v/>
      </c>
      <c r="QP75" s="9">
        <f>IF(48&lt;=$G75, ($G75-48)*$N75, "")</f>
        <v/>
      </c>
    </row>
    <row r="76">
      <c r="A76" s="12" t="inlineStr">
        <is>
          <t>0618-0001</t>
        </is>
      </c>
      <c r="B76" s="13" t="inlineStr">
        <is>
          <t>Juan Pablo Rodriguez Garcia</t>
        </is>
      </c>
      <c r="C76" s="13" t="inlineStr">
        <is>
          <t>JT MOJAVE</t>
        </is>
      </c>
      <c r="D76" s="12" t="inlineStr">
        <is>
          <t>ACTIVO</t>
        </is>
      </c>
      <c r="E76" s="12" t="inlineStr">
        <is>
          <t>2023-06-16</t>
        </is>
      </c>
      <c r="F76" s="12" t="inlineStr">
        <is>
          <t>2027-06-16</t>
        </is>
      </c>
      <c r="G76" s="14" t="n">
        <v>48</v>
      </c>
      <c r="H76" s="15" t="n">
        <v>1265431.03</v>
      </c>
      <c r="I76" s="16" t="n">
        <v>0.1</v>
      </c>
      <c r="J76" s="15">
        <f>ROUND(H76*I76, 2)</f>
        <v/>
      </c>
      <c r="K76" s="15">
        <f>ROUND(H76-J76, 2)</f>
        <v/>
      </c>
      <c r="L76" s="16" t="n">
        <v>0.027</v>
      </c>
      <c r="M76" s="15">
        <f>ROUND(H76*L76, 2)</f>
        <v/>
      </c>
      <c r="N76" s="15" t="n">
        <v>44136.62</v>
      </c>
      <c r="O76" s="16" t="n">
        <v>0.2</v>
      </c>
      <c r="P76" s="15">
        <f>ROUND(H76*O76, 2)</f>
        <v/>
      </c>
      <c r="Q76" s="17" t="n">
        <v>0.03164265</v>
      </c>
      <c r="R76" s="17">
        <f>RATE(G76, -N76, K76, -P76)</f>
        <v/>
      </c>
      <c r="S76" s="17">
        <f>ROUND(Q76*12, 8)</f>
        <v/>
      </c>
      <c r="T76" s="17">
        <f>ROUND(((1+Q76)^12)-1, 8)</f>
        <v/>
      </c>
      <c r="U76" s="15">
        <f>ROUND(PV(Q76, G76, 0, -P76), 2)</f>
        <v/>
      </c>
      <c r="V76" s="15">
        <f>SUMIF($AA$4:$QP$4, "Interes_Leasing", AA76:QP76)</f>
        <v/>
      </c>
      <c r="W76" s="15">
        <f>SUMIF($AA$4:$QP$4, "Interes_Residual", AA76:QP76)</f>
        <v/>
      </c>
      <c r="X76" s="15">
        <f>ROUND(V76+W76, 2)</f>
        <v/>
      </c>
      <c r="Y76" s="15">
        <f>ROUND((N76*G76+P76+M76)-K76, 2)</f>
        <v/>
      </c>
      <c r="Z76" s="16">
        <f>ROUND(Y76/K76, 4)</f>
        <v/>
      </c>
      <c r="AA76" s="15">
        <f>IF(1&lt;=$G76, $K76, "")</f>
        <v/>
      </c>
      <c r="AB76" s="15">
        <f>IF(1&lt;=$G76, ROUND(AA76*$Q76, 2), "")</f>
        <v/>
      </c>
      <c r="AC76" s="15">
        <f>IF(1&lt;=$G76, $N76, "")</f>
        <v/>
      </c>
      <c r="AD76" s="15">
        <f>IF(1&lt;=$G76, AC76-AB76, "")</f>
        <v/>
      </c>
      <c r="AE76" s="15">
        <f>IF(1&lt;=$G76, AA76-AD76, "")</f>
        <v/>
      </c>
      <c r="AF76" s="15">
        <f>IF(1&lt;=$G76, ROUND($U76*$Q76, 2), "")</f>
        <v/>
      </c>
      <c r="AG76" s="15">
        <f>IF(1&lt;=$G76, $U76+AF76, "")</f>
        <v/>
      </c>
      <c r="AH76" s="15">
        <f>IF(1&lt;=$G76, AB76+AF76, "")</f>
        <v/>
      </c>
      <c r="AI76" s="15">
        <f>IF(1&lt;=$G76, ($G76-1)*$N76, "")</f>
        <v/>
      </c>
      <c r="AJ76" s="15">
        <f>IF(2&lt;=$G76, AE76, "")</f>
        <v/>
      </c>
      <c r="AK76" s="15">
        <f>IF(2&lt;=$G76, ROUND(AJ76*$Q76, 2), "")</f>
        <v/>
      </c>
      <c r="AL76" s="15">
        <f>IF(2&lt;=$G76, $N76, "")</f>
        <v/>
      </c>
      <c r="AM76" s="15">
        <f>IF(2&lt;=$G76, AL76-AK76, "")</f>
        <v/>
      </c>
      <c r="AN76" s="15">
        <f>IF(2&lt;=$G76, AJ76-AM76, "")</f>
        <v/>
      </c>
      <c r="AO76" s="15">
        <f>IF(2&lt;=$G76, ROUND(AG76*$Q76, 2), "")</f>
        <v/>
      </c>
      <c r="AP76" s="15">
        <f>IF(2&lt;=$G76, AG76+AO76, "")</f>
        <v/>
      </c>
      <c r="AQ76" s="15">
        <f>IF(2&lt;=$G76, AK76+AO76, "")</f>
        <v/>
      </c>
      <c r="AR76" s="15">
        <f>IF(2&lt;=$G76, ($G76-2)*$N76, "")</f>
        <v/>
      </c>
      <c r="AS76" s="15">
        <f>IF(3&lt;=$G76, AN76, "")</f>
        <v/>
      </c>
      <c r="AT76" s="15">
        <f>IF(3&lt;=$G76, ROUND(AS76*$Q76, 2), "")</f>
        <v/>
      </c>
      <c r="AU76" s="15">
        <f>IF(3&lt;=$G76, $N76, "")</f>
        <v/>
      </c>
      <c r="AV76" s="15">
        <f>IF(3&lt;=$G76, AU76-AT76, "")</f>
        <v/>
      </c>
      <c r="AW76" s="15">
        <f>IF(3&lt;=$G76, AS76-AV76, "")</f>
        <v/>
      </c>
      <c r="AX76" s="15">
        <f>IF(3&lt;=$G76, ROUND(AP76*$Q76, 2), "")</f>
        <v/>
      </c>
      <c r="AY76" s="15">
        <f>IF(3&lt;=$G76, AP76+AX76, "")</f>
        <v/>
      </c>
      <c r="AZ76" s="15">
        <f>IF(3&lt;=$G76, AT76+AX76, "")</f>
        <v/>
      </c>
      <c r="BA76" s="15">
        <f>IF(3&lt;=$G76, ($G76-3)*$N76, "")</f>
        <v/>
      </c>
      <c r="BB76" s="15">
        <f>IF(4&lt;=$G76, AW76, "")</f>
        <v/>
      </c>
      <c r="BC76" s="15">
        <f>IF(4&lt;=$G76, ROUND(BB76*$Q76, 2), "")</f>
        <v/>
      </c>
      <c r="BD76" s="15">
        <f>IF(4&lt;=$G76, $N76, "")</f>
        <v/>
      </c>
      <c r="BE76" s="15">
        <f>IF(4&lt;=$G76, BD76-BC76, "")</f>
        <v/>
      </c>
      <c r="BF76" s="15">
        <f>IF(4&lt;=$G76, BB76-BE76, "")</f>
        <v/>
      </c>
      <c r="BG76" s="15">
        <f>IF(4&lt;=$G76, ROUND(AY76*$Q76, 2), "")</f>
        <v/>
      </c>
      <c r="BH76" s="15">
        <f>IF(4&lt;=$G76, AY76+BG76, "")</f>
        <v/>
      </c>
      <c r="BI76" s="15">
        <f>IF(4&lt;=$G76, BC76+BG76, "")</f>
        <v/>
      </c>
      <c r="BJ76" s="15">
        <f>IF(4&lt;=$G76, ($G76-4)*$N76, "")</f>
        <v/>
      </c>
      <c r="BK76" s="15">
        <f>IF(5&lt;=$G76, BF76, "")</f>
        <v/>
      </c>
      <c r="BL76" s="15">
        <f>IF(5&lt;=$G76, ROUND(BK76*$Q76, 2), "")</f>
        <v/>
      </c>
      <c r="BM76" s="15">
        <f>IF(5&lt;=$G76, $N76, "")</f>
        <v/>
      </c>
      <c r="BN76" s="15">
        <f>IF(5&lt;=$G76, BM76-BL76, "")</f>
        <v/>
      </c>
      <c r="BO76" s="15">
        <f>IF(5&lt;=$G76, BK76-BN76, "")</f>
        <v/>
      </c>
      <c r="BP76" s="15">
        <f>IF(5&lt;=$G76, ROUND(BH76*$Q76, 2), "")</f>
        <v/>
      </c>
      <c r="BQ76" s="15">
        <f>IF(5&lt;=$G76, BH76+BP76, "")</f>
        <v/>
      </c>
      <c r="BR76" s="15">
        <f>IF(5&lt;=$G76, BL76+BP76, "")</f>
        <v/>
      </c>
      <c r="BS76" s="15">
        <f>IF(5&lt;=$G76, ($G76-5)*$N76, "")</f>
        <v/>
      </c>
      <c r="BT76" s="15">
        <f>IF(6&lt;=$G76, BO76, "")</f>
        <v/>
      </c>
      <c r="BU76" s="15">
        <f>IF(6&lt;=$G76, ROUND(BT76*$Q76, 2), "")</f>
        <v/>
      </c>
      <c r="BV76" s="15">
        <f>IF(6&lt;=$G76, $N76, "")</f>
        <v/>
      </c>
      <c r="BW76" s="15">
        <f>IF(6&lt;=$G76, BV76-BU76, "")</f>
        <v/>
      </c>
      <c r="BX76" s="15">
        <f>IF(6&lt;=$G76, BT76-BW76, "")</f>
        <v/>
      </c>
      <c r="BY76" s="15">
        <f>IF(6&lt;=$G76, ROUND(BQ76*$Q76, 2), "")</f>
        <v/>
      </c>
      <c r="BZ76" s="15">
        <f>IF(6&lt;=$G76, BQ76+BY76, "")</f>
        <v/>
      </c>
      <c r="CA76" s="15">
        <f>IF(6&lt;=$G76, BU76+BY76, "")</f>
        <v/>
      </c>
      <c r="CB76" s="15">
        <f>IF(6&lt;=$G76, ($G76-6)*$N76, "")</f>
        <v/>
      </c>
      <c r="CC76" s="15">
        <f>IF(7&lt;=$G76, BX76, "")</f>
        <v/>
      </c>
      <c r="CD76" s="15">
        <f>IF(7&lt;=$G76, ROUND(CC76*$Q76, 2), "")</f>
        <v/>
      </c>
      <c r="CE76" s="15">
        <f>IF(7&lt;=$G76, $N76, "")</f>
        <v/>
      </c>
      <c r="CF76" s="15">
        <f>IF(7&lt;=$G76, CE76-CD76, "")</f>
        <v/>
      </c>
      <c r="CG76" s="15">
        <f>IF(7&lt;=$G76, CC76-CF76, "")</f>
        <v/>
      </c>
      <c r="CH76" s="15">
        <f>IF(7&lt;=$G76, ROUND(BZ76*$Q76, 2), "")</f>
        <v/>
      </c>
      <c r="CI76" s="15">
        <f>IF(7&lt;=$G76, BZ76+CH76, "")</f>
        <v/>
      </c>
      <c r="CJ76" s="15">
        <f>IF(7&lt;=$G76, CD76+CH76, "")</f>
        <v/>
      </c>
      <c r="CK76" s="15">
        <f>IF(7&lt;=$G76, ($G76-7)*$N76, "")</f>
        <v/>
      </c>
      <c r="CL76" s="15">
        <f>IF(8&lt;=$G76, CG76, "")</f>
        <v/>
      </c>
      <c r="CM76" s="15">
        <f>IF(8&lt;=$G76, ROUND(CL76*$Q76, 2), "")</f>
        <v/>
      </c>
      <c r="CN76" s="15">
        <f>IF(8&lt;=$G76, $N76, "")</f>
        <v/>
      </c>
      <c r="CO76" s="15">
        <f>IF(8&lt;=$G76, CN76-CM76, "")</f>
        <v/>
      </c>
      <c r="CP76" s="15">
        <f>IF(8&lt;=$G76, CL76-CO76, "")</f>
        <v/>
      </c>
      <c r="CQ76" s="15">
        <f>IF(8&lt;=$G76, ROUND(CI76*$Q76, 2), "")</f>
        <v/>
      </c>
      <c r="CR76" s="15">
        <f>IF(8&lt;=$G76, CI76+CQ76, "")</f>
        <v/>
      </c>
      <c r="CS76" s="15">
        <f>IF(8&lt;=$G76, CM76+CQ76, "")</f>
        <v/>
      </c>
      <c r="CT76" s="15">
        <f>IF(8&lt;=$G76, ($G76-8)*$N76, "")</f>
        <v/>
      </c>
      <c r="CU76" s="15">
        <f>IF(9&lt;=$G76, CP76, "")</f>
        <v/>
      </c>
      <c r="CV76" s="15">
        <f>IF(9&lt;=$G76, ROUND(CU76*$Q76, 2), "")</f>
        <v/>
      </c>
      <c r="CW76" s="15">
        <f>IF(9&lt;=$G76, $N76, "")</f>
        <v/>
      </c>
      <c r="CX76" s="15">
        <f>IF(9&lt;=$G76, CW76-CV76, "")</f>
        <v/>
      </c>
      <c r="CY76" s="15">
        <f>IF(9&lt;=$G76, CU76-CX76, "")</f>
        <v/>
      </c>
      <c r="CZ76" s="15">
        <f>IF(9&lt;=$G76, ROUND(CR76*$Q76, 2), "")</f>
        <v/>
      </c>
      <c r="DA76" s="15">
        <f>IF(9&lt;=$G76, CR76+CZ76, "")</f>
        <v/>
      </c>
      <c r="DB76" s="15">
        <f>IF(9&lt;=$G76, CV76+CZ76, "")</f>
        <v/>
      </c>
      <c r="DC76" s="15">
        <f>IF(9&lt;=$G76, ($G76-9)*$N76, "")</f>
        <v/>
      </c>
      <c r="DD76" s="15">
        <f>IF(10&lt;=$G76, CY76, "")</f>
        <v/>
      </c>
      <c r="DE76" s="15">
        <f>IF(10&lt;=$G76, ROUND(DD76*$Q76, 2), "")</f>
        <v/>
      </c>
      <c r="DF76" s="15">
        <f>IF(10&lt;=$G76, $N76, "")</f>
        <v/>
      </c>
      <c r="DG76" s="15">
        <f>IF(10&lt;=$G76, DF76-DE76, "")</f>
        <v/>
      </c>
      <c r="DH76" s="15">
        <f>IF(10&lt;=$G76, DD76-DG76, "")</f>
        <v/>
      </c>
      <c r="DI76" s="15">
        <f>IF(10&lt;=$G76, ROUND(DA76*$Q76, 2), "")</f>
        <v/>
      </c>
      <c r="DJ76" s="15">
        <f>IF(10&lt;=$G76, DA76+DI76, "")</f>
        <v/>
      </c>
      <c r="DK76" s="15">
        <f>IF(10&lt;=$G76, DE76+DI76, "")</f>
        <v/>
      </c>
      <c r="DL76" s="15">
        <f>IF(10&lt;=$G76, ($G76-10)*$N76, "")</f>
        <v/>
      </c>
      <c r="DM76" s="15">
        <f>IF(11&lt;=$G76, DH76, "")</f>
        <v/>
      </c>
      <c r="DN76" s="15">
        <f>IF(11&lt;=$G76, ROUND(DM76*$Q76, 2), "")</f>
        <v/>
      </c>
      <c r="DO76" s="15">
        <f>IF(11&lt;=$G76, $N76, "")</f>
        <v/>
      </c>
      <c r="DP76" s="15">
        <f>IF(11&lt;=$G76, DO76-DN76, "")</f>
        <v/>
      </c>
      <c r="DQ76" s="15">
        <f>IF(11&lt;=$G76, DM76-DP76, "")</f>
        <v/>
      </c>
      <c r="DR76" s="15">
        <f>IF(11&lt;=$G76, ROUND(DJ76*$Q76, 2), "")</f>
        <v/>
      </c>
      <c r="DS76" s="15">
        <f>IF(11&lt;=$G76, DJ76+DR76, "")</f>
        <v/>
      </c>
      <c r="DT76" s="15">
        <f>IF(11&lt;=$G76, DN76+DR76, "")</f>
        <v/>
      </c>
      <c r="DU76" s="15">
        <f>IF(11&lt;=$G76, ($G76-11)*$N76, "")</f>
        <v/>
      </c>
      <c r="DV76" s="15">
        <f>IF(12&lt;=$G76, DQ76, "")</f>
        <v/>
      </c>
      <c r="DW76" s="15">
        <f>IF(12&lt;=$G76, ROUND(DV76*$Q76, 2), "")</f>
        <v/>
      </c>
      <c r="DX76" s="15">
        <f>IF(12&lt;=$G76, $N76, "")</f>
        <v/>
      </c>
      <c r="DY76" s="15">
        <f>IF(12&lt;=$G76, DX76-DW76, "")</f>
        <v/>
      </c>
      <c r="DZ76" s="15">
        <f>IF(12&lt;=$G76, DV76-DY76, "")</f>
        <v/>
      </c>
      <c r="EA76" s="15">
        <f>IF(12&lt;=$G76, ROUND(DS76*$Q76, 2), "")</f>
        <v/>
      </c>
      <c r="EB76" s="15">
        <f>IF(12&lt;=$G76, DS76+EA76, "")</f>
        <v/>
      </c>
      <c r="EC76" s="15">
        <f>IF(12&lt;=$G76, DW76+EA76, "")</f>
        <v/>
      </c>
      <c r="ED76" s="15">
        <f>IF(12&lt;=$G76, ($G76-12)*$N76, "")</f>
        <v/>
      </c>
      <c r="EE76" s="15">
        <f>IF(13&lt;=$G76, DZ76, "")</f>
        <v/>
      </c>
      <c r="EF76" s="15">
        <f>IF(13&lt;=$G76, ROUND(EE76*$Q76, 2), "")</f>
        <v/>
      </c>
      <c r="EG76" s="15">
        <f>IF(13&lt;=$G76, $N76, "")</f>
        <v/>
      </c>
      <c r="EH76" s="15">
        <f>IF(13&lt;=$G76, EG76-EF76, "")</f>
        <v/>
      </c>
      <c r="EI76" s="15">
        <f>IF(13&lt;=$G76, EE76-EH76, "")</f>
        <v/>
      </c>
      <c r="EJ76" s="15">
        <f>IF(13&lt;=$G76, ROUND(EB76*$Q76, 2), "")</f>
        <v/>
      </c>
      <c r="EK76" s="15">
        <f>IF(13&lt;=$G76, EB76+EJ76, "")</f>
        <v/>
      </c>
      <c r="EL76" s="15">
        <f>IF(13&lt;=$G76, EF76+EJ76, "")</f>
        <v/>
      </c>
      <c r="EM76" s="15">
        <f>IF(13&lt;=$G76, ($G76-13)*$N76, "")</f>
        <v/>
      </c>
      <c r="EN76" s="15">
        <f>IF(14&lt;=$G76, EI76, "")</f>
        <v/>
      </c>
      <c r="EO76" s="15">
        <f>IF(14&lt;=$G76, ROUND(EN76*$Q76, 2), "")</f>
        <v/>
      </c>
      <c r="EP76" s="15">
        <f>IF(14&lt;=$G76, $N76, "")</f>
        <v/>
      </c>
      <c r="EQ76" s="15">
        <f>IF(14&lt;=$G76, EP76-EO76, "")</f>
        <v/>
      </c>
      <c r="ER76" s="15">
        <f>IF(14&lt;=$G76, EN76-EQ76, "")</f>
        <v/>
      </c>
      <c r="ES76" s="15">
        <f>IF(14&lt;=$G76, ROUND(EK76*$Q76, 2), "")</f>
        <v/>
      </c>
      <c r="ET76" s="15">
        <f>IF(14&lt;=$G76, EK76+ES76, "")</f>
        <v/>
      </c>
      <c r="EU76" s="15">
        <f>IF(14&lt;=$G76, EO76+ES76, "")</f>
        <v/>
      </c>
      <c r="EV76" s="15">
        <f>IF(14&lt;=$G76, ($G76-14)*$N76, "")</f>
        <v/>
      </c>
      <c r="EW76" s="15">
        <f>IF(15&lt;=$G76, ER76, "")</f>
        <v/>
      </c>
      <c r="EX76" s="15">
        <f>IF(15&lt;=$G76, ROUND(EW76*$Q76, 2), "")</f>
        <v/>
      </c>
      <c r="EY76" s="15">
        <f>IF(15&lt;=$G76, $N76, "")</f>
        <v/>
      </c>
      <c r="EZ76" s="15">
        <f>IF(15&lt;=$G76, EY76-EX76, "")</f>
        <v/>
      </c>
      <c r="FA76" s="15">
        <f>IF(15&lt;=$G76, EW76-EZ76, "")</f>
        <v/>
      </c>
      <c r="FB76" s="15">
        <f>IF(15&lt;=$G76, ROUND(ET76*$Q76, 2), "")</f>
        <v/>
      </c>
      <c r="FC76" s="15">
        <f>IF(15&lt;=$G76, ET76+FB76, "")</f>
        <v/>
      </c>
      <c r="FD76" s="15">
        <f>IF(15&lt;=$G76, EX76+FB76, "")</f>
        <v/>
      </c>
      <c r="FE76" s="15">
        <f>IF(15&lt;=$G76, ($G76-15)*$N76, "")</f>
        <v/>
      </c>
      <c r="FF76" s="15">
        <f>IF(16&lt;=$G76, FA76, "")</f>
        <v/>
      </c>
      <c r="FG76" s="15">
        <f>IF(16&lt;=$G76, ROUND(FF76*$Q76, 2), "")</f>
        <v/>
      </c>
      <c r="FH76" s="15">
        <f>IF(16&lt;=$G76, $N76, "")</f>
        <v/>
      </c>
      <c r="FI76" s="15">
        <f>IF(16&lt;=$G76, FH76-FG76, "")</f>
        <v/>
      </c>
      <c r="FJ76" s="15">
        <f>IF(16&lt;=$G76, FF76-FI76, "")</f>
        <v/>
      </c>
      <c r="FK76" s="15">
        <f>IF(16&lt;=$G76, ROUND(FC76*$Q76, 2), "")</f>
        <v/>
      </c>
      <c r="FL76" s="15">
        <f>IF(16&lt;=$G76, FC76+FK76, "")</f>
        <v/>
      </c>
      <c r="FM76" s="15">
        <f>IF(16&lt;=$G76, FG76+FK76, "")</f>
        <v/>
      </c>
      <c r="FN76" s="15">
        <f>IF(16&lt;=$G76, ($G76-16)*$N76, "")</f>
        <v/>
      </c>
      <c r="FO76" s="15">
        <f>IF(17&lt;=$G76, FJ76, "")</f>
        <v/>
      </c>
      <c r="FP76" s="15">
        <f>IF(17&lt;=$G76, ROUND(FO76*$Q76, 2), "")</f>
        <v/>
      </c>
      <c r="FQ76" s="15">
        <f>IF(17&lt;=$G76, $N76, "")</f>
        <v/>
      </c>
      <c r="FR76" s="15">
        <f>IF(17&lt;=$G76, FQ76-FP76, "")</f>
        <v/>
      </c>
      <c r="FS76" s="15">
        <f>IF(17&lt;=$G76, FO76-FR76, "")</f>
        <v/>
      </c>
      <c r="FT76" s="15">
        <f>IF(17&lt;=$G76, ROUND(FL76*$Q76, 2), "")</f>
        <v/>
      </c>
      <c r="FU76" s="15">
        <f>IF(17&lt;=$G76, FL76+FT76, "")</f>
        <v/>
      </c>
      <c r="FV76" s="15">
        <f>IF(17&lt;=$G76, FP76+FT76, "")</f>
        <v/>
      </c>
      <c r="FW76" s="15">
        <f>IF(17&lt;=$G76, ($G76-17)*$N76, "")</f>
        <v/>
      </c>
      <c r="FX76" s="15">
        <f>IF(18&lt;=$G76, FS76, "")</f>
        <v/>
      </c>
      <c r="FY76" s="15">
        <f>IF(18&lt;=$G76, ROUND(FX76*$Q76, 2), "")</f>
        <v/>
      </c>
      <c r="FZ76" s="15">
        <f>IF(18&lt;=$G76, $N76, "")</f>
        <v/>
      </c>
      <c r="GA76" s="15">
        <f>IF(18&lt;=$G76, FZ76-FY76, "")</f>
        <v/>
      </c>
      <c r="GB76" s="15">
        <f>IF(18&lt;=$G76, FX76-GA76, "")</f>
        <v/>
      </c>
      <c r="GC76" s="15">
        <f>IF(18&lt;=$G76, ROUND(FU76*$Q76, 2), "")</f>
        <v/>
      </c>
      <c r="GD76" s="15">
        <f>IF(18&lt;=$G76, FU76+GC76, "")</f>
        <v/>
      </c>
      <c r="GE76" s="15">
        <f>IF(18&lt;=$G76, FY76+GC76, "")</f>
        <v/>
      </c>
      <c r="GF76" s="15">
        <f>IF(18&lt;=$G76, ($G76-18)*$N76, "")</f>
        <v/>
      </c>
      <c r="GG76" s="15">
        <f>IF(19&lt;=$G76, GB76, "")</f>
        <v/>
      </c>
      <c r="GH76" s="15">
        <f>IF(19&lt;=$G76, ROUND(GG76*$Q76, 2), "")</f>
        <v/>
      </c>
      <c r="GI76" s="15">
        <f>IF(19&lt;=$G76, $N76, "")</f>
        <v/>
      </c>
      <c r="GJ76" s="15">
        <f>IF(19&lt;=$G76, GI76-GH76, "")</f>
        <v/>
      </c>
      <c r="GK76" s="15">
        <f>IF(19&lt;=$G76, GG76-GJ76, "")</f>
        <v/>
      </c>
      <c r="GL76" s="15">
        <f>IF(19&lt;=$G76, ROUND(GD76*$Q76, 2), "")</f>
        <v/>
      </c>
      <c r="GM76" s="15">
        <f>IF(19&lt;=$G76, GD76+GL76, "")</f>
        <v/>
      </c>
      <c r="GN76" s="15">
        <f>IF(19&lt;=$G76, GH76+GL76, "")</f>
        <v/>
      </c>
      <c r="GO76" s="15">
        <f>IF(19&lt;=$G76, ($G76-19)*$N76, "")</f>
        <v/>
      </c>
      <c r="GP76" s="15">
        <f>IF(20&lt;=$G76, GK76, "")</f>
        <v/>
      </c>
      <c r="GQ76" s="15">
        <f>IF(20&lt;=$G76, ROUND(GP76*$Q76, 2), "")</f>
        <v/>
      </c>
      <c r="GR76" s="15">
        <f>IF(20&lt;=$G76, $N76, "")</f>
        <v/>
      </c>
      <c r="GS76" s="15">
        <f>IF(20&lt;=$G76, GR76-GQ76, "")</f>
        <v/>
      </c>
      <c r="GT76" s="15">
        <f>IF(20&lt;=$G76, GP76-GS76, "")</f>
        <v/>
      </c>
      <c r="GU76" s="15">
        <f>IF(20&lt;=$G76, ROUND(GM76*$Q76, 2), "")</f>
        <v/>
      </c>
      <c r="GV76" s="15">
        <f>IF(20&lt;=$G76, GM76+GU76, "")</f>
        <v/>
      </c>
      <c r="GW76" s="15">
        <f>IF(20&lt;=$G76, GQ76+GU76, "")</f>
        <v/>
      </c>
      <c r="GX76" s="15">
        <f>IF(20&lt;=$G76, ($G76-20)*$N76, "")</f>
        <v/>
      </c>
      <c r="GY76" s="15">
        <f>IF(21&lt;=$G76, GT76, "")</f>
        <v/>
      </c>
      <c r="GZ76" s="15">
        <f>IF(21&lt;=$G76, ROUND(GY76*$Q76, 2), "")</f>
        <v/>
      </c>
      <c r="HA76" s="15">
        <f>IF(21&lt;=$G76, $N76, "")</f>
        <v/>
      </c>
      <c r="HB76" s="15">
        <f>IF(21&lt;=$G76, HA76-GZ76, "")</f>
        <v/>
      </c>
      <c r="HC76" s="15">
        <f>IF(21&lt;=$G76, GY76-HB76, "")</f>
        <v/>
      </c>
      <c r="HD76" s="15">
        <f>IF(21&lt;=$G76, ROUND(GV76*$Q76, 2), "")</f>
        <v/>
      </c>
      <c r="HE76" s="15">
        <f>IF(21&lt;=$G76, GV76+HD76, "")</f>
        <v/>
      </c>
      <c r="HF76" s="15">
        <f>IF(21&lt;=$G76, GZ76+HD76, "")</f>
        <v/>
      </c>
      <c r="HG76" s="15">
        <f>IF(21&lt;=$G76, ($G76-21)*$N76, "")</f>
        <v/>
      </c>
      <c r="HH76" s="15">
        <f>IF(22&lt;=$G76, HC76, "")</f>
        <v/>
      </c>
      <c r="HI76" s="15">
        <f>IF(22&lt;=$G76, ROUND(HH76*$Q76, 2), "")</f>
        <v/>
      </c>
      <c r="HJ76" s="15">
        <f>IF(22&lt;=$G76, $N76, "")</f>
        <v/>
      </c>
      <c r="HK76" s="15">
        <f>IF(22&lt;=$G76, HJ76-HI76, "")</f>
        <v/>
      </c>
      <c r="HL76" s="15">
        <f>IF(22&lt;=$G76, HH76-HK76, "")</f>
        <v/>
      </c>
      <c r="HM76" s="15">
        <f>IF(22&lt;=$G76, ROUND(HE76*$Q76, 2), "")</f>
        <v/>
      </c>
      <c r="HN76" s="15">
        <f>IF(22&lt;=$G76, HE76+HM76, "")</f>
        <v/>
      </c>
      <c r="HO76" s="15">
        <f>IF(22&lt;=$G76, HI76+HM76, "")</f>
        <v/>
      </c>
      <c r="HP76" s="15">
        <f>IF(22&lt;=$G76, ($G76-22)*$N76, "")</f>
        <v/>
      </c>
      <c r="HQ76" s="15">
        <f>IF(23&lt;=$G76, HL76, "")</f>
        <v/>
      </c>
      <c r="HR76" s="15">
        <f>IF(23&lt;=$G76, ROUND(HQ76*$Q76, 2), "")</f>
        <v/>
      </c>
      <c r="HS76" s="15">
        <f>IF(23&lt;=$G76, $N76, "")</f>
        <v/>
      </c>
      <c r="HT76" s="15">
        <f>IF(23&lt;=$G76, HS76-HR76, "")</f>
        <v/>
      </c>
      <c r="HU76" s="15">
        <f>IF(23&lt;=$G76, HQ76-HT76, "")</f>
        <v/>
      </c>
      <c r="HV76" s="15">
        <f>IF(23&lt;=$G76, ROUND(HN76*$Q76, 2), "")</f>
        <v/>
      </c>
      <c r="HW76" s="15">
        <f>IF(23&lt;=$G76, HN76+HV76, "")</f>
        <v/>
      </c>
      <c r="HX76" s="15">
        <f>IF(23&lt;=$G76, HR76+HV76, "")</f>
        <v/>
      </c>
      <c r="HY76" s="15">
        <f>IF(23&lt;=$G76, ($G76-23)*$N76, "")</f>
        <v/>
      </c>
      <c r="HZ76" s="15">
        <f>IF(24&lt;=$G76, HU76, "")</f>
        <v/>
      </c>
      <c r="IA76" s="15">
        <f>IF(24&lt;=$G76, ROUND(HZ76*$Q76, 2), "")</f>
        <v/>
      </c>
      <c r="IB76" s="15">
        <f>IF(24&lt;=$G76, $N76, "")</f>
        <v/>
      </c>
      <c r="IC76" s="15">
        <f>IF(24&lt;=$G76, IB76-IA76, "")</f>
        <v/>
      </c>
      <c r="ID76" s="15">
        <f>IF(24&lt;=$G76, HZ76-IC76, "")</f>
        <v/>
      </c>
      <c r="IE76" s="15">
        <f>IF(24&lt;=$G76, ROUND(HW76*$Q76, 2), "")</f>
        <v/>
      </c>
      <c r="IF76" s="15">
        <f>IF(24&lt;=$G76, HW76+IE76, "")</f>
        <v/>
      </c>
      <c r="IG76" s="15">
        <f>IF(24&lt;=$G76, IA76+IE76, "")</f>
        <v/>
      </c>
      <c r="IH76" s="15">
        <f>IF(24&lt;=$G76, ($G76-24)*$N76, "")</f>
        <v/>
      </c>
      <c r="II76" s="15">
        <f>IF(25&lt;=$G76, ID76, "")</f>
        <v/>
      </c>
      <c r="IJ76" s="15">
        <f>IF(25&lt;=$G76, ROUND(II76*$Q76, 2), "")</f>
        <v/>
      </c>
      <c r="IK76" s="15">
        <f>IF(25&lt;=$G76, $N76, "")</f>
        <v/>
      </c>
      <c r="IL76" s="15">
        <f>IF(25&lt;=$G76, IK76-IJ76, "")</f>
        <v/>
      </c>
      <c r="IM76" s="15">
        <f>IF(25&lt;=$G76, II76-IL76, "")</f>
        <v/>
      </c>
      <c r="IN76" s="15">
        <f>IF(25&lt;=$G76, ROUND(IF76*$Q76, 2), "")</f>
        <v/>
      </c>
      <c r="IO76" s="15">
        <f>IF(25&lt;=$G76, IF76+IN76, "")</f>
        <v/>
      </c>
      <c r="IP76" s="15">
        <f>IF(25&lt;=$G76, IJ76+IN76, "")</f>
        <v/>
      </c>
      <c r="IQ76" s="15">
        <f>IF(25&lt;=$G76, ($G76-25)*$N76, "")</f>
        <v/>
      </c>
      <c r="IR76" s="15">
        <f>IF(26&lt;=$G76, IM76, "")</f>
        <v/>
      </c>
      <c r="IS76" s="15">
        <f>IF(26&lt;=$G76, ROUND(IR76*$Q76, 2), "")</f>
        <v/>
      </c>
      <c r="IT76" s="15">
        <f>IF(26&lt;=$G76, $N76, "")</f>
        <v/>
      </c>
      <c r="IU76" s="15">
        <f>IF(26&lt;=$G76, IT76-IS76, "")</f>
        <v/>
      </c>
      <c r="IV76" s="15">
        <f>IF(26&lt;=$G76, IR76-IU76, "")</f>
        <v/>
      </c>
      <c r="IW76" s="15">
        <f>IF(26&lt;=$G76, ROUND(IO76*$Q76, 2), "")</f>
        <v/>
      </c>
      <c r="IX76" s="15">
        <f>IF(26&lt;=$G76, IO76+IW76, "")</f>
        <v/>
      </c>
      <c r="IY76" s="15">
        <f>IF(26&lt;=$G76, IS76+IW76, "")</f>
        <v/>
      </c>
      <c r="IZ76" s="15">
        <f>IF(26&lt;=$G76, ($G76-26)*$N76, "")</f>
        <v/>
      </c>
      <c r="JA76" s="15">
        <f>IF(27&lt;=$G76, IV76, "")</f>
        <v/>
      </c>
      <c r="JB76" s="15">
        <f>IF(27&lt;=$G76, ROUND(JA76*$Q76, 2), "")</f>
        <v/>
      </c>
      <c r="JC76" s="15">
        <f>IF(27&lt;=$G76, $N76, "")</f>
        <v/>
      </c>
      <c r="JD76" s="15">
        <f>IF(27&lt;=$G76, JC76-JB76, "")</f>
        <v/>
      </c>
      <c r="JE76" s="15">
        <f>IF(27&lt;=$G76, JA76-JD76, "")</f>
        <v/>
      </c>
      <c r="JF76" s="15">
        <f>IF(27&lt;=$G76, ROUND(IX76*$Q76, 2), "")</f>
        <v/>
      </c>
      <c r="JG76" s="15">
        <f>IF(27&lt;=$G76, IX76+JF76, "")</f>
        <v/>
      </c>
      <c r="JH76" s="15">
        <f>IF(27&lt;=$G76, JB76+JF76, "")</f>
        <v/>
      </c>
      <c r="JI76" s="15">
        <f>IF(27&lt;=$G76, ($G76-27)*$N76, "")</f>
        <v/>
      </c>
      <c r="JJ76" s="15">
        <f>IF(28&lt;=$G76, JE76, "")</f>
        <v/>
      </c>
      <c r="JK76" s="15">
        <f>IF(28&lt;=$G76, ROUND(JJ76*$Q76, 2), "")</f>
        <v/>
      </c>
      <c r="JL76" s="15">
        <f>IF(28&lt;=$G76, $N76, "")</f>
        <v/>
      </c>
      <c r="JM76" s="15">
        <f>IF(28&lt;=$G76, JL76-JK76, "")</f>
        <v/>
      </c>
      <c r="JN76" s="15">
        <f>IF(28&lt;=$G76, JJ76-JM76, "")</f>
        <v/>
      </c>
      <c r="JO76" s="15">
        <f>IF(28&lt;=$G76, ROUND(JG76*$Q76, 2), "")</f>
        <v/>
      </c>
      <c r="JP76" s="15">
        <f>IF(28&lt;=$G76, JG76+JO76, "")</f>
        <v/>
      </c>
      <c r="JQ76" s="15">
        <f>IF(28&lt;=$G76, JK76+JO76, "")</f>
        <v/>
      </c>
      <c r="JR76" s="15">
        <f>IF(28&lt;=$G76, ($G76-28)*$N76, "")</f>
        <v/>
      </c>
      <c r="JS76" s="15">
        <f>IF(29&lt;=$G76, JN76, "")</f>
        <v/>
      </c>
      <c r="JT76" s="15">
        <f>IF(29&lt;=$G76, ROUND(JS76*$Q76, 2), "")</f>
        <v/>
      </c>
      <c r="JU76" s="15">
        <f>IF(29&lt;=$G76, $N76, "")</f>
        <v/>
      </c>
      <c r="JV76" s="15">
        <f>IF(29&lt;=$G76, JU76-JT76, "")</f>
        <v/>
      </c>
      <c r="JW76" s="15">
        <f>IF(29&lt;=$G76, JS76-JV76, "")</f>
        <v/>
      </c>
      <c r="JX76" s="15">
        <f>IF(29&lt;=$G76, ROUND(JP76*$Q76, 2), "")</f>
        <v/>
      </c>
      <c r="JY76" s="15">
        <f>IF(29&lt;=$G76, JP76+JX76, "")</f>
        <v/>
      </c>
      <c r="JZ76" s="15">
        <f>IF(29&lt;=$G76, JT76+JX76, "")</f>
        <v/>
      </c>
      <c r="KA76" s="15">
        <f>IF(29&lt;=$G76, ($G76-29)*$N76, "")</f>
        <v/>
      </c>
      <c r="KB76" s="15">
        <f>IF(30&lt;=$G76, JW76, "")</f>
        <v/>
      </c>
      <c r="KC76" s="15">
        <f>IF(30&lt;=$G76, ROUND(KB76*$Q76, 2), "")</f>
        <v/>
      </c>
      <c r="KD76" s="15">
        <f>IF(30&lt;=$G76, $N76, "")</f>
        <v/>
      </c>
      <c r="KE76" s="15">
        <f>IF(30&lt;=$G76, KD76-KC76, "")</f>
        <v/>
      </c>
      <c r="KF76" s="15">
        <f>IF(30&lt;=$G76, KB76-KE76, "")</f>
        <v/>
      </c>
      <c r="KG76" s="15">
        <f>IF(30&lt;=$G76, ROUND(JY76*$Q76, 2), "")</f>
        <v/>
      </c>
      <c r="KH76" s="15">
        <f>IF(30&lt;=$G76, JY76+KG76, "")</f>
        <v/>
      </c>
      <c r="KI76" s="15">
        <f>IF(30&lt;=$G76, KC76+KG76, "")</f>
        <v/>
      </c>
      <c r="KJ76" s="15">
        <f>IF(30&lt;=$G76, ($G76-30)*$N76, "")</f>
        <v/>
      </c>
      <c r="KK76" s="15">
        <f>IF(31&lt;=$G76, KF76, "")</f>
        <v/>
      </c>
      <c r="KL76" s="15">
        <f>IF(31&lt;=$G76, ROUND(KK76*$Q76, 2), "")</f>
        <v/>
      </c>
      <c r="KM76" s="15">
        <f>IF(31&lt;=$G76, $N76, "")</f>
        <v/>
      </c>
      <c r="KN76" s="15">
        <f>IF(31&lt;=$G76, KM76-KL76, "")</f>
        <v/>
      </c>
      <c r="KO76" s="15">
        <f>IF(31&lt;=$G76, KK76-KN76, "")</f>
        <v/>
      </c>
      <c r="KP76" s="15">
        <f>IF(31&lt;=$G76, ROUND(KH76*$Q76, 2), "")</f>
        <v/>
      </c>
      <c r="KQ76" s="15">
        <f>IF(31&lt;=$G76, KH76+KP76, "")</f>
        <v/>
      </c>
      <c r="KR76" s="15">
        <f>IF(31&lt;=$G76, KL76+KP76, "")</f>
        <v/>
      </c>
      <c r="KS76" s="15">
        <f>IF(31&lt;=$G76, ($G76-31)*$N76, "")</f>
        <v/>
      </c>
      <c r="KT76" s="15">
        <f>IF(32&lt;=$G76, KO76, "")</f>
        <v/>
      </c>
      <c r="KU76" s="15">
        <f>IF(32&lt;=$G76, ROUND(KT76*$Q76, 2), "")</f>
        <v/>
      </c>
      <c r="KV76" s="15">
        <f>IF(32&lt;=$G76, $N76, "")</f>
        <v/>
      </c>
      <c r="KW76" s="15">
        <f>IF(32&lt;=$G76, KV76-KU76, "")</f>
        <v/>
      </c>
      <c r="KX76" s="15">
        <f>IF(32&lt;=$G76, KT76-KW76, "")</f>
        <v/>
      </c>
      <c r="KY76" s="15">
        <f>IF(32&lt;=$G76, ROUND(KQ76*$Q76, 2), "")</f>
        <v/>
      </c>
      <c r="KZ76" s="15">
        <f>IF(32&lt;=$G76, KQ76+KY76, "")</f>
        <v/>
      </c>
      <c r="LA76" s="15">
        <f>IF(32&lt;=$G76, KU76+KY76, "")</f>
        <v/>
      </c>
      <c r="LB76" s="15">
        <f>IF(32&lt;=$G76, ($G76-32)*$N76, "")</f>
        <v/>
      </c>
      <c r="LC76" s="15">
        <f>IF(33&lt;=$G76, KX76, "")</f>
        <v/>
      </c>
      <c r="LD76" s="15">
        <f>IF(33&lt;=$G76, ROUND(LC76*$Q76, 2), "")</f>
        <v/>
      </c>
      <c r="LE76" s="15">
        <f>IF(33&lt;=$G76, $N76, "")</f>
        <v/>
      </c>
      <c r="LF76" s="15">
        <f>IF(33&lt;=$G76, LE76-LD76, "")</f>
        <v/>
      </c>
      <c r="LG76" s="15">
        <f>IF(33&lt;=$G76, LC76-LF76, "")</f>
        <v/>
      </c>
      <c r="LH76" s="15">
        <f>IF(33&lt;=$G76, ROUND(KZ76*$Q76, 2), "")</f>
        <v/>
      </c>
      <c r="LI76" s="15">
        <f>IF(33&lt;=$G76, KZ76+LH76, "")</f>
        <v/>
      </c>
      <c r="LJ76" s="15">
        <f>IF(33&lt;=$G76, LD76+LH76, "")</f>
        <v/>
      </c>
      <c r="LK76" s="15">
        <f>IF(33&lt;=$G76, ($G76-33)*$N76, "")</f>
        <v/>
      </c>
      <c r="LL76" s="15">
        <f>IF(34&lt;=$G76, LG76, "")</f>
        <v/>
      </c>
      <c r="LM76" s="15">
        <f>IF(34&lt;=$G76, ROUND(LL76*$Q76, 2), "")</f>
        <v/>
      </c>
      <c r="LN76" s="15">
        <f>IF(34&lt;=$G76, $N76, "")</f>
        <v/>
      </c>
      <c r="LO76" s="15">
        <f>IF(34&lt;=$G76, LN76-LM76, "")</f>
        <v/>
      </c>
      <c r="LP76" s="15">
        <f>IF(34&lt;=$G76, LL76-LO76, "")</f>
        <v/>
      </c>
      <c r="LQ76" s="15">
        <f>IF(34&lt;=$G76, ROUND(LI76*$Q76, 2), "")</f>
        <v/>
      </c>
      <c r="LR76" s="15">
        <f>IF(34&lt;=$G76, LI76+LQ76, "")</f>
        <v/>
      </c>
      <c r="LS76" s="15">
        <f>IF(34&lt;=$G76, LM76+LQ76, "")</f>
        <v/>
      </c>
      <c r="LT76" s="15">
        <f>IF(34&lt;=$G76, ($G76-34)*$N76, "")</f>
        <v/>
      </c>
      <c r="LU76" s="15">
        <f>IF(35&lt;=$G76, LP76, "")</f>
        <v/>
      </c>
      <c r="LV76" s="15">
        <f>IF(35&lt;=$G76, ROUND(LU76*$Q76, 2), "")</f>
        <v/>
      </c>
      <c r="LW76" s="15">
        <f>IF(35&lt;=$G76, $N76, "")</f>
        <v/>
      </c>
      <c r="LX76" s="15">
        <f>IF(35&lt;=$G76, LW76-LV76, "")</f>
        <v/>
      </c>
      <c r="LY76" s="15">
        <f>IF(35&lt;=$G76, LU76-LX76, "")</f>
        <v/>
      </c>
      <c r="LZ76" s="15">
        <f>IF(35&lt;=$G76, ROUND(LR76*$Q76, 2), "")</f>
        <v/>
      </c>
      <c r="MA76" s="15">
        <f>IF(35&lt;=$G76, LR76+LZ76, "")</f>
        <v/>
      </c>
      <c r="MB76" s="15">
        <f>IF(35&lt;=$G76, LV76+LZ76, "")</f>
        <v/>
      </c>
      <c r="MC76" s="15">
        <f>IF(35&lt;=$G76, ($G76-35)*$N76, "")</f>
        <v/>
      </c>
      <c r="MD76" s="15">
        <f>IF(36&lt;=$G76, LY76, "")</f>
        <v/>
      </c>
      <c r="ME76" s="15">
        <f>IF(36&lt;=$G76, ROUND(MD76*$Q76, 2), "")</f>
        <v/>
      </c>
      <c r="MF76" s="15">
        <f>IF(36&lt;=$G76, $N76, "")</f>
        <v/>
      </c>
      <c r="MG76" s="15">
        <f>IF(36&lt;=$G76, MF76-ME76, "")</f>
        <v/>
      </c>
      <c r="MH76" s="15">
        <f>IF(36&lt;=$G76, MD76-MG76, "")</f>
        <v/>
      </c>
      <c r="MI76" s="15">
        <f>IF(36&lt;=$G76, ROUND(MA76*$Q76, 2), "")</f>
        <v/>
      </c>
      <c r="MJ76" s="15">
        <f>IF(36&lt;=$G76, MA76+MI76, "")</f>
        <v/>
      </c>
      <c r="MK76" s="15">
        <f>IF(36&lt;=$G76, ME76+MI76, "")</f>
        <v/>
      </c>
      <c r="ML76" s="15">
        <f>IF(36&lt;=$G76, ($G76-36)*$N76, "")</f>
        <v/>
      </c>
      <c r="MM76" s="15">
        <f>IF(37&lt;=$G76, MH76, "")</f>
        <v/>
      </c>
      <c r="MN76" s="15">
        <f>IF(37&lt;=$G76, ROUND(MM76*$Q76, 2), "")</f>
        <v/>
      </c>
      <c r="MO76" s="15">
        <f>IF(37&lt;=$G76, $N76, "")</f>
        <v/>
      </c>
      <c r="MP76" s="15">
        <f>IF(37&lt;=$G76, MO76-MN76, "")</f>
        <v/>
      </c>
      <c r="MQ76" s="15">
        <f>IF(37&lt;=$G76, MM76-MP76, "")</f>
        <v/>
      </c>
      <c r="MR76" s="15">
        <f>IF(37&lt;=$G76, ROUND(MJ76*$Q76, 2), "")</f>
        <v/>
      </c>
      <c r="MS76" s="15">
        <f>IF(37&lt;=$G76, MJ76+MR76, "")</f>
        <v/>
      </c>
      <c r="MT76" s="15">
        <f>IF(37&lt;=$G76, MN76+MR76, "")</f>
        <v/>
      </c>
      <c r="MU76" s="15">
        <f>IF(37&lt;=$G76, ($G76-37)*$N76, "")</f>
        <v/>
      </c>
      <c r="MV76" s="15">
        <f>IF(38&lt;=$G76, MQ76, "")</f>
        <v/>
      </c>
      <c r="MW76" s="15">
        <f>IF(38&lt;=$G76, ROUND(MV76*$Q76, 2), "")</f>
        <v/>
      </c>
      <c r="MX76" s="15">
        <f>IF(38&lt;=$G76, $N76, "")</f>
        <v/>
      </c>
      <c r="MY76" s="15">
        <f>IF(38&lt;=$G76, MX76-MW76, "")</f>
        <v/>
      </c>
      <c r="MZ76" s="15">
        <f>IF(38&lt;=$G76, MV76-MY76, "")</f>
        <v/>
      </c>
      <c r="NA76" s="15">
        <f>IF(38&lt;=$G76, ROUND(MS76*$Q76, 2), "")</f>
        <v/>
      </c>
      <c r="NB76" s="15">
        <f>IF(38&lt;=$G76, MS76+NA76, "")</f>
        <v/>
      </c>
      <c r="NC76" s="15">
        <f>IF(38&lt;=$G76, MW76+NA76, "")</f>
        <v/>
      </c>
      <c r="ND76" s="15">
        <f>IF(38&lt;=$G76, ($G76-38)*$N76, "")</f>
        <v/>
      </c>
      <c r="NE76" s="15">
        <f>IF(39&lt;=$G76, MZ76, "")</f>
        <v/>
      </c>
      <c r="NF76" s="15">
        <f>IF(39&lt;=$G76, ROUND(NE76*$Q76, 2), "")</f>
        <v/>
      </c>
      <c r="NG76" s="15">
        <f>IF(39&lt;=$G76, $N76, "")</f>
        <v/>
      </c>
      <c r="NH76" s="15">
        <f>IF(39&lt;=$G76, NG76-NF76, "")</f>
        <v/>
      </c>
      <c r="NI76" s="15">
        <f>IF(39&lt;=$G76, NE76-NH76, "")</f>
        <v/>
      </c>
      <c r="NJ76" s="15">
        <f>IF(39&lt;=$G76, ROUND(NB76*$Q76, 2), "")</f>
        <v/>
      </c>
      <c r="NK76" s="15">
        <f>IF(39&lt;=$G76, NB76+NJ76, "")</f>
        <v/>
      </c>
      <c r="NL76" s="15">
        <f>IF(39&lt;=$G76, NF76+NJ76, "")</f>
        <v/>
      </c>
      <c r="NM76" s="15">
        <f>IF(39&lt;=$G76, ($G76-39)*$N76, "")</f>
        <v/>
      </c>
      <c r="NN76" s="15">
        <f>IF(40&lt;=$G76, NI76, "")</f>
        <v/>
      </c>
      <c r="NO76" s="15">
        <f>IF(40&lt;=$G76, ROUND(NN76*$Q76, 2), "")</f>
        <v/>
      </c>
      <c r="NP76" s="15">
        <f>IF(40&lt;=$G76, $N76, "")</f>
        <v/>
      </c>
      <c r="NQ76" s="15">
        <f>IF(40&lt;=$G76, NP76-NO76, "")</f>
        <v/>
      </c>
      <c r="NR76" s="15">
        <f>IF(40&lt;=$G76, NN76-NQ76, "")</f>
        <v/>
      </c>
      <c r="NS76" s="15">
        <f>IF(40&lt;=$G76, ROUND(NK76*$Q76, 2), "")</f>
        <v/>
      </c>
      <c r="NT76" s="15">
        <f>IF(40&lt;=$G76, NK76+NS76, "")</f>
        <v/>
      </c>
      <c r="NU76" s="15">
        <f>IF(40&lt;=$G76, NO76+NS76, "")</f>
        <v/>
      </c>
      <c r="NV76" s="15">
        <f>IF(40&lt;=$G76, ($G76-40)*$N76, "")</f>
        <v/>
      </c>
      <c r="NW76" s="15">
        <f>IF(41&lt;=$G76, NR76, "")</f>
        <v/>
      </c>
      <c r="NX76" s="15">
        <f>IF(41&lt;=$G76, ROUND(NW76*$Q76, 2), "")</f>
        <v/>
      </c>
      <c r="NY76" s="15">
        <f>IF(41&lt;=$G76, $N76, "")</f>
        <v/>
      </c>
      <c r="NZ76" s="15">
        <f>IF(41&lt;=$G76, NY76-NX76, "")</f>
        <v/>
      </c>
      <c r="OA76" s="15">
        <f>IF(41&lt;=$G76, NW76-NZ76, "")</f>
        <v/>
      </c>
      <c r="OB76" s="15">
        <f>IF(41&lt;=$G76, ROUND(NT76*$Q76, 2), "")</f>
        <v/>
      </c>
      <c r="OC76" s="15">
        <f>IF(41&lt;=$G76, NT76+OB76, "")</f>
        <v/>
      </c>
      <c r="OD76" s="15">
        <f>IF(41&lt;=$G76, NX76+OB76, "")</f>
        <v/>
      </c>
      <c r="OE76" s="15">
        <f>IF(41&lt;=$G76, ($G76-41)*$N76, "")</f>
        <v/>
      </c>
      <c r="OF76" s="15">
        <f>IF(42&lt;=$G76, OA76, "")</f>
        <v/>
      </c>
      <c r="OG76" s="15">
        <f>IF(42&lt;=$G76, ROUND(OF76*$Q76, 2), "")</f>
        <v/>
      </c>
      <c r="OH76" s="15">
        <f>IF(42&lt;=$G76, $N76, "")</f>
        <v/>
      </c>
      <c r="OI76" s="15">
        <f>IF(42&lt;=$G76, OH76-OG76, "")</f>
        <v/>
      </c>
      <c r="OJ76" s="15">
        <f>IF(42&lt;=$G76, OF76-OI76, "")</f>
        <v/>
      </c>
      <c r="OK76" s="15">
        <f>IF(42&lt;=$G76, ROUND(OC76*$Q76, 2), "")</f>
        <v/>
      </c>
      <c r="OL76" s="15">
        <f>IF(42&lt;=$G76, OC76+OK76, "")</f>
        <v/>
      </c>
      <c r="OM76" s="15">
        <f>IF(42&lt;=$G76, OG76+OK76, "")</f>
        <v/>
      </c>
      <c r="ON76" s="15">
        <f>IF(42&lt;=$G76, ($G76-42)*$N76, "")</f>
        <v/>
      </c>
      <c r="OO76" s="15">
        <f>IF(43&lt;=$G76, OJ76, "")</f>
        <v/>
      </c>
      <c r="OP76" s="15">
        <f>IF(43&lt;=$G76, ROUND(OO76*$Q76, 2), "")</f>
        <v/>
      </c>
      <c r="OQ76" s="15">
        <f>IF(43&lt;=$G76, $N76, "")</f>
        <v/>
      </c>
      <c r="OR76" s="15">
        <f>IF(43&lt;=$G76, OQ76-OP76, "")</f>
        <v/>
      </c>
      <c r="OS76" s="15">
        <f>IF(43&lt;=$G76, OO76-OR76, "")</f>
        <v/>
      </c>
      <c r="OT76" s="15">
        <f>IF(43&lt;=$G76, ROUND(OL76*$Q76, 2), "")</f>
        <v/>
      </c>
      <c r="OU76" s="15">
        <f>IF(43&lt;=$G76, OL76+OT76, "")</f>
        <v/>
      </c>
      <c r="OV76" s="15">
        <f>IF(43&lt;=$G76, OP76+OT76, "")</f>
        <v/>
      </c>
      <c r="OW76" s="15">
        <f>IF(43&lt;=$G76, ($G76-43)*$N76, "")</f>
        <v/>
      </c>
      <c r="OX76" s="15">
        <f>IF(44&lt;=$G76, OS76, "")</f>
        <v/>
      </c>
      <c r="OY76" s="15">
        <f>IF(44&lt;=$G76, ROUND(OX76*$Q76, 2), "")</f>
        <v/>
      </c>
      <c r="OZ76" s="15">
        <f>IF(44&lt;=$G76, $N76, "")</f>
        <v/>
      </c>
      <c r="PA76" s="15">
        <f>IF(44&lt;=$G76, OZ76-OY76, "")</f>
        <v/>
      </c>
      <c r="PB76" s="15">
        <f>IF(44&lt;=$G76, OX76-PA76, "")</f>
        <v/>
      </c>
      <c r="PC76" s="15">
        <f>IF(44&lt;=$G76, ROUND(OU76*$Q76, 2), "")</f>
        <v/>
      </c>
      <c r="PD76" s="15">
        <f>IF(44&lt;=$G76, OU76+PC76, "")</f>
        <v/>
      </c>
      <c r="PE76" s="15">
        <f>IF(44&lt;=$G76, OY76+PC76, "")</f>
        <v/>
      </c>
      <c r="PF76" s="15">
        <f>IF(44&lt;=$G76, ($G76-44)*$N76, "")</f>
        <v/>
      </c>
      <c r="PG76" s="15">
        <f>IF(45&lt;=$G76, PB76, "")</f>
        <v/>
      </c>
      <c r="PH76" s="15">
        <f>IF(45&lt;=$G76, ROUND(PG76*$Q76, 2), "")</f>
        <v/>
      </c>
      <c r="PI76" s="15">
        <f>IF(45&lt;=$G76, $N76, "")</f>
        <v/>
      </c>
      <c r="PJ76" s="15">
        <f>IF(45&lt;=$G76, PI76-PH76, "")</f>
        <v/>
      </c>
      <c r="PK76" s="15">
        <f>IF(45&lt;=$G76, PG76-PJ76, "")</f>
        <v/>
      </c>
      <c r="PL76" s="15">
        <f>IF(45&lt;=$G76, ROUND(PD76*$Q76, 2), "")</f>
        <v/>
      </c>
      <c r="PM76" s="15">
        <f>IF(45&lt;=$G76, PD76+PL76, "")</f>
        <v/>
      </c>
      <c r="PN76" s="15">
        <f>IF(45&lt;=$G76, PH76+PL76, "")</f>
        <v/>
      </c>
      <c r="PO76" s="15">
        <f>IF(45&lt;=$G76, ($G76-45)*$N76, "")</f>
        <v/>
      </c>
      <c r="PP76" s="15">
        <f>IF(46&lt;=$G76, PK76, "")</f>
        <v/>
      </c>
      <c r="PQ76" s="15">
        <f>IF(46&lt;=$G76, ROUND(PP76*$Q76, 2), "")</f>
        <v/>
      </c>
      <c r="PR76" s="15">
        <f>IF(46&lt;=$G76, $N76, "")</f>
        <v/>
      </c>
      <c r="PS76" s="15">
        <f>IF(46&lt;=$G76, PR76-PQ76, "")</f>
        <v/>
      </c>
      <c r="PT76" s="15">
        <f>IF(46&lt;=$G76, PP76-PS76, "")</f>
        <v/>
      </c>
      <c r="PU76" s="15">
        <f>IF(46&lt;=$G76, ROUND(PM76*$Q76, 2), "")</f>
        <v/>
      </c>
      <c r="PV76" s="15">
        <f>IF(46&lt;=$G76, PM76+PU76, "")</f>
        <v/>
      </c>
      <c r="PW76" s="15">
        <f>IF(46&lt;=$G76, PQ76+PU76, "")</f>
        <v/>
      </c>
      <c r="PX76" s="15">
        <f>IF(46&lt;=$G76, ($G76-46)*$N76, "")</f>
        <v/>
      </c>
      <c r="PY76" s="15">
        <f>IF(47&lt;=$G76, PT76, "")</f>
        <v/>
      </c>
      <c r="PZ76" s="15">
        <f>IF(47&lt;=$G76, ROUND(PY76*$Q76, 2), "")</f>
        <v/>
      </c>
      <c r="QA76" s="15">
        <f>IF(47&lt;=$G76, $N76, "")</f>
        <v/>
      </c>
      <c r="QB76" s="15">
        <f>IF(47&lt;=$G76, QA76-PZ76, "")</f>
        <v/>
      </c>
      <c r="QC76" s="15">
        <f>IF(47&lt;=$G76, PY76-QB76, "")</f>
        <v/>
      </c>
      <c r="QD76" s="15">
        <f>IF(47&lt;=$G76, ROUND(PV76*$Q76, 2), "")</f>
        <v/>
      </c>
      <c r="QE76" s="15">
        <f>IF(47&lt;=$G76, PV76+QD76, "")</f>
        <v/>
      </c>
      <c r="QF76" s="15">
        <f>IF(47&lt;=$G76, PZ76+QD76, "")</f>
        <v/>
      </c>
      <c r="QG76" s="15">
        <f>IF(47&lt;=$G76, ($G76-47)*$N76, "")</f>
        <v/>
      </c>
      <c r="QH76" s="15">
        <f>IF(48&lt;=$G76, QC76, "")</f>
        <v/>
      </c>
      <c r="QI76" s="15">
        <f>IF(48&lt;=$G76, ROUND(QH76*$Q76, 2), "")</f>
        <v/>
      </c>
      <c r="QJ76" s="15">
        <f>IF(48&lt;=$G76, $N76, "")</f>
        <v/>
      </c>
      <c r="QK76" s="15">
        <f>IF(48&lt;=$G76, QJ76-QI76, "")</f>
        <v/>
      </c>
      <c r="QL76" s="15">
        <f>IF(48&lt;=$G76, QH76-QK76, "")</f>
        <v/>
      </c>
      <c r="QM76" s="15">
        <f>IF(48&lt;=$G76, ROUND(QE76*$Q76, 2), "")</f>
        <v/>
      </c>
      <c r="QN76" s="15">
        <f>IF(48&lt;=$G76, QE76+QM76, "")</f>
        <v/>
      </c>
      <c r="QO76" s="15">
        <f>IF(48&lt;=$G76, QI76+QM76, "")</f>
        <v/>
      </c>
      <c r="QP76" s="15">
        <f>IF(48&lt;=$G76, ($G76-48)*$N76, "")</f>
        <v/>
      </c>
    </row>
    <row r="77">
      <c r="A77" s="6" t="inlineStr">
        <is>
          <t>0619-0002</t>
        </is>
      </c>
      <c r="B77" s="7" t="inlineStr">
        <is>
          <t>Horacio de la Vega Flores</t>
        </is>
      </c>
      <c r="C77" s="7" t="inlineStr">
        <is>
          <t>Bronco Sport</t>
        </is>
      </c>
      <c r="D77" s="6" t="inlineStr">
        <is>
          <t>ACTIVO</t>
        </is>
      </c>
      <c r="E77" s="6" t="inlineStr">
        <is>
          <t>2025-09-11</t>
        </is>
      </c>
      <c r="F77" s="6" t="inlineStr">
        <is>
          <t>2028-09-11</t>
        </is>
      </c>
      <c r="G77" s="8" t="n">
        <v>36</v>
      </c>
      <c r="H77" s="9" t="n">
        <v>672413.79</v>
      </c>
      <c r="I77" s="10" t="n">
        <v>0.3</v>
      </c>
      <c r="J77" s="9">
        <f>ROUND(H77*I77, 2)</f>
        <v/>
      </c>
      <c r="K77" s="9">
        <f>ROUND(H77-J77, 2)</f>
        <v/>
      </c>
      <c r="L77" s="10" t="n">
        <v>0.02</v>
      </c>
      <c r="M77" s="9">
        <f>ROUND(H77*L77, 2)</f>
        <v/>
      </c>
      <c r="N77" s="9" t="n">
        <v>16666.91</v>
      </c>
      <c r="O77" s="10" t="n">
        <v>0.1</v>
      </c>
      <c r="P77" s="9">
        <f>ROUND(H77*O77, 2)</f>
        <v/>
      </c>
      <c r="Q77" s="11" t="n">
        <v>0.01841604</v>
      </c>
      <c r="R77" s="11">
        <f>RATE(G77, -N77, K77, -P77)</f>
        <v/>
      </c>
      <c r="S77" s="11">
        <f>ROUND(Q77*12, 8)</f>
        <v/>
      </c>
      <c r="T77" s="11">
        <f>ROUND(((1+Q77)^12)-1, 8)</f>
        <v/>
      </c>
      <c r="U77" s="9">
        <f>ROUND(PV(Q77, G77, 0, -P77), 2)</f>
        <v/>
      </c>
      <c r="V77" s="9">
        <f>SUMIF($AA$4:$QP$4, "Interes_Leasing", AA77:QP77)</f>
        <v/>
      </c>
      <c r="W77" s="9">
        <f>SUMIF($AA$4:$QP$4, "Interes_Residual", AA77:QP77)</f>
        <v/>
      </c>
      <c r="X77" s="9">
        <f>ROUND(V77+W77, 2)</f>
        <v/>
      </c>
      <c r="Y77" s="9">
        <f>ROUND((N77*G77+P77+M77)-K77, 2)</f>
        <v/>
      </c>
      <c r="Z77" s="10">
        <f>ROUND(Y77/K77, 4)</f>
        <v/>
      </c>
      <c r="AA77" s="9">
        <f>IF(1&lt;=$G77, $K77, "")</f>
        <v/>
      </c>
      <c r="AB77" s="9">
        <f>IF(1&lt;=$G77, ROUND(AA77*$Q77, 2), "")</f>
        <v/>
      </c>
      <c r="AC77" s="9">
        <f>IF(1&lt;=$G77, $N77, "")</f>
        <v/>
      </c>
      <c r="AD77" s="9">
        <f>IF(1&lt;=$G77, AC77-AB77, "")</f>
        <v/>
      </c>
      <c r="AE77" s="9">
        <f>IF(1&lt;=$G77, AA77-AD77, "")</f>
        <v/>
      </c>
      <c r="AF77" s="9">
        <f>IF(1&lt;=$G77, ROUND($U77*$Q77, 2), "")</f>
        <v/>
      </c>
      <c r="AG77" s="9">
        <f>IF(1&lt;=$G77, $U77+AF77, "")</f>
        <v/>
      </c>
      <c r="AH77" s="9">
        <f>IF(1&lt;=$G77, AB77+AF77, "")</f>
        <v/>
      </c>
      <c r="AI77" s="9">
        <f>IF(1&lt;=$G77, ($G77-1)*$N77, "")</f>
        <v/>
      </c>
      <c r="AJ77" s="9">
        <f>IF(2&lt;=$G77, AE77, "")</f>
        <v/>
      </c>
      <c r="AK77" s="9">
        <f>IF(2&lt;=$G77, ROUND(AJ77*$Q77, 2), "")</f>
        <v/>
      </c>
      <c r="AL77" s="9">
        <f>IF(2&lt;=$G77, $N77, "")</f>
        <v/>
      </c>
      <c r="AM77" s="9">
        <f>IF(2&lt;=$G77, AL77-AK77, "")</f>
        <v/>
      </c>
      <c r="AN77" s="9">
        <f>IF(2&lt;=$G77, AJ77-AM77, "")</f>
        <v/>
      </c>
      <c r="AO77" s="9">
        <f>IF(2&lt;=$G77, ROUND(AG77*$Q77, 2), "")</f>
        <v/>
      </c>
      <c r="AP77" s="9">
        <f>IF(2&lt;=$G77, AG77+AO77, "")</f>
        <v/>
      </c>
      <c r="AQ77" s="9">
        <f>IF(2&lt;=$G77, AK77+AO77, "")</f>
        <v/>
      </c>
      <c r="AR77" s="9">
        <f>IF(2&lt;=$G77, ($G77-2)*$N77, "")</f>
        <v/>
      </c>
      <c r="AS77" s="9">
        <f>IF(3&lt;=$G77, AN77, "")</f>
        <v/>
      </c>
      <c r="AT77" s="9">
        <f>IF(3&lt;=$G77, ROUND(AS77*$Q77, 2), "")</f>
        <v/>
      </c>
      <c r="AU77" s="9">
        <f>IF(3&lt;=$G77, $N77, "")</f>
        <v/>
      </c>
      <c r="AV77" s="9">
        <f>IF(3&lt;=$G77, AU77-AT77, "")</f>
        <v/>
      </c>
      <c r="AW77" s="9">
        <f>IF(3&lt;=$G77, AS77-AV77, "")</f>
        <v/>
      </c>
      <c r="AX77" s="9">
        <f>IF(3&lt;=$G77, ROUND(AP77*$Q77, 2), "")</f>
        <v/>
      </c>
      <c r="AY77" s="9">
        <f>IF(3&lt;=$G77, AP77+AX77, "")</f>
        <v/>
      </c>
      <c r="AZ77" s="9">
        <f>IF(3&lt;=$G77, AT77+AX77, "")</f>
        <v/>
      </c>
      <c r="BA77" s="9">
        <f>IF(3&lt;=$G77, ($G77-3)*$N77, "")</f>
        <v/>
      </c>
      <c r="BB77" s="9">
        <f>IF(4&lt;=$G77, AW77, "")</f>
        <v/>
      </c>
      <c r="BC77" s="9">
        <f>IF(4&lt;=$G77, ROUND(BB77*$Q77, 2), "")</f>
        <v/>
      </c>
      <c r="BD77" s="9">
        <f>IF(4&lt;=$G77, $N77, "")</f>
        <v/>
      </c>
      <c r="BE77" s="9">
        <f>IF(4&lt;=$G77, BD77-BC77, "")</f>
        <v/>
      </c>
      <c r="BF77" s="9">
        <f>IF(4&lt;=$G77, BB77-BE77, "")</f>
        <v/>
      </c>
      <c r="BG77" s="9">
        <f>IF(4&lt;=$G77, ROUND(AY77*$Q77, 2), "")</f>
        <v/>
      </c>
      <c r="BH77" s="9">
        <f>IF(4&lt;=$G77, AY77+BG77, "")</f>
        <v/>
      </c>
      <c r="BI77" s="9">
        <f>IF(4&lt;=$G77, BC77+BG77, "")</f>
        <v/>
      </c>
      <c r="BJ77" s="9">
        <f>IF(4&lt;=$G77, ($G77-4)*$N77, "")</f>
        <v/>
      </c>
      <c r="BK77" s="9">
        <f>IF(5&lt;=$G77, BF77, "")</f>
        <v/>
      </c>
      <c r="BL77" s="9">
        <f>IF(5&lt;=$G77, ROUND(BK77*$Q77, 2), "")</f>
        <v/>
      </c>
      <c r="BM77" s="9">
        <f>IF(5&lt;=$G77, $N77, "")</f>
        <v/>
      </c>
      <c r="BN77" s="9">
        <f>IF(5&lt;=$G77, BM77-BL77, "")</f>
        <v/>
      </c>
      <c r="BO77" s="9">
        <f>IF(5&lt;=$G77, BK77-BN77, "")</f>
        <v/>
      </c>
      <c r="BP77" s="9">
        <f>IF(5&lt;=$G77, ROUND(BH77*$Q77, 2), "")</f>
        <v/>
      </c>
      <c r="BQ77" s="9">
        <f>IF(5&lt;=$G77, BH77+BP77, "")</f>
        <v/>
      </c>
      <c r="BR77" s="9">
        <f>IF(5&lt;=$G77, BL77+BP77, "")</f>
        <v/>
      </c>
      <c r="BS77" s="9">
        <f>IF(5&lt;=$G77, ($G77-5)*$N77, "")</f>
        <v/>
      </c>
      <c r="BT77" s="9">
        <f>IF(6&lt;=$G77, BO77, "")</f>
        <v/>
      </c>
      <c r="BU77" s="9">
        <f>IF(6&lt;=$G77, ROUND(BT77*$Q77, 2), "")</f>
        <v/>
      </c>
      <c r="BV77" s="9">
        <f>IF(6&lt;=$G77, $N77, "")</f>
        <v/>
      </c>
      <c r="BW77" s="9">
        <f>IF(6&lt;=$G77, BV77-BU77, "")</f>
        <v/>
      </c>
      <c r="BX77" s="9">
        <f>IF(6&lt;=$G77, BT77-BW77, "")</f>
        <v/>
      </c>
      <c r="BY77" s="9">
        <f>IF(6&lt;=$G77, ROUND(BQ77*$Q77, 2), "")</f>
        <v/>
      </c>
      <c r="BZ77" s="9">
        <f>IF(6&lt;=$G77, BQ77+BY77, "")</f>
        <v/>
      </c>
      <c r="CA77" s="9">
        <f>IF(6&lt;=$G77, BU77+BY77, "")</f>
        <v/>
      </c>
      <c r="CB77" s="9">
        <f>IF(6&lt;=$G77, ($G77-6)*$N77, "")</f>
        <v/>
      </c>
      <c r="CC77" s="9">
        <f>IF(7&lt;=$G77, BX77, "")</f>
        <v/>
      </c>
      <c r="CD77" s="9">
        <f>IF(7&lt;=$G77, ROUND(CC77*$Q77, 2), "")</f>
        <v/>
      </c>
      <c r="CE77" s="9">
        <f>IF(7&lt;=$G77, $N77, "")</f>
        <v/>
      </c>
      <c r="CF77" s="9">
        <f>IF(7&lt;=$G77, CE77-CD77, "")</f>
        <v/>
      </c>
      <c r="CG77" s="9">
        <f>IF(7&lt;=$G77, CC77-CF77, "")</f>
        <v/>
      </c>
      <c r="CH77" s="9">
        <f>IF(7&lt;=$G77, ROUND(BZ77*$Q77, 2), "")</f>
        <v/>
      </c>
      <c r="CI77" s="9">
        <f>IF(7&lt;=$G77, BZ77+CH77, "")</f>
        <v/>
      </c>
      <c r="CJ77" s="9">
        <f>IF(7&lt;=$G77, CD77+CH77, "")</f>
        <v/>
      </c>
      <c r="CK77" s="9">
        <f>IF(7&lt;=$G77, ($G77-7)*$N77, "")</f>
        <v/>
      </c>
      <c r="CL77" s="9">
        <f>IF(8&lt;=$G77, CG77, "")</f>
        <v/>
      </c>
      <c r="CM77" s="9">
        <f>IF(8&lt;=$G77, ROUND(CL77*$Q77, 2), "")</f>
        <v/>
      </c>
      <c r="CN77" s="9">
        <f>IF(8&lt;=$G77, $N77, "")</f>
        <v/>
      </c>
      <c r="CO77" s="9">
        <f>IF(8&lt;=$G77, CN77-CM77, "")</f>
        <v/>
      </c>
      <c r="CP77" s="9">
        <f>IF(8&lt;=$G77, CL77-CO77, "")</f>
        <v/>
      </c>
      <c r="CQ77" s="9">
        <f>IF(8&lt;=$G77, ROUND(CI77*$Q77, 2), "")</f>
        <v/>
      </c>
      <c r="CR77" s="9">
        <f>IF(8&lt;=$G77, CI77+CQ77, "")</f>
        <v/>
      </c>
      <c r="CS77" s="9">
        <f>IF(8&lt;=$G77, CM77+CQ77, "")</f>
        <v/>
      </c>
      <c r="CT77" s="9">
        <f>IF(8&lt;=$G77, ($G77-8)*$N77, "")</f>
        <v/>
      </c>
      <c r="CU77" s="9">
        <f>IF(9&lt;=$G77, CP77, "")</f>
        <v/>
      </c>
      <c r="CV77" s="9">
        <f>IF(9&lt;=$G77, ROUND(CU77*$Q77, 2), "")</f>
        <v/>
      </c>
      <c r="CW77" s="9">
        <f>IF(9&lt;=$G77, $N77, "")</f>
        <v/>
      </c>
      <c r="CX77" s="9">
        <f>IF(9&lt;=$G77, CW77-CV77, "")</f>
        <v/>
      </c>
      <c r="CY77" s="9">
        <f>IF(9&lt;=$G77, CU77-CX77, "")</f>
        <v/>
      </c>
      <c r="CZ77" s="9">
        <f>IF(9&lt;=$G77, ROUND(CR77*$Q77, 2), "")</f>
        <v/>
      </c>
      <c r="DA77" s="9">
        <f>IF(9&lt;=$G77, CR77+CZ77, "")</f>
        <v/>
      </c>
      <c r="DB77" s="9">
        <f>IF(9&lt;=$G77, CV77+CZ77, "")</f>
        <v/>
      </c>
      <c r="DC77" s="9">
        <f>IF(9&lt;=$G77, ($G77-9)*$N77, "")</f>
        <v/>
      </c>
      <c r="DD77" s="9">
        <f>IF(10&lt;=$G77, CY77, "")</f>
        <v/>
      </c>
      <c r="DE77" s="9">
        <f>IF(10&lt;=$G77, ROUND(DD77*$Q77, 2), "")</f>
        <v/>
      </c>
      <c r="DF77" s="9">
        <f>IF(10&lt;=$G77, $N77, "")</f>
        <v/>
      </c>
      <c r="DG77" s="9">
        <f>IF(10&lt;=$G77, DF77-DE77, "")</f>
        <v/>
      </c>
      <c r="DH77" s="9">
        <f>IF(10&lt;=$G77, DD77-DG77, "")</f>
        <v/>
      </c>
      <c r="DI77" s="9">
        <f>IF(10&lt;=$G77, ROUND(DA77*$Q77, 2), "")</f>
        <v/>
      </c>
      <c r="DJ77" s="9">
        <f>IF(10&lt;=$G77, DA77+DI77, "")</f>
        <v/>
      </c>
      <c r="DK77" s="9">
        <f>IF(10&lt;=$G77, DE77+DI77, "")</f>
        <v/>
      </c>
      <c r="DL77" s="9">
        <f>IF(10&lt;=$G77, ($G77-10)*$N77, "")</f>
        <v/>
      </c>
      <c r="DM77" s="9">
        <f>IF(11&lt;=$G77, DH77, "")</f>
        <v/>
      </c>
      <c r="DN77" s="9">
        <f>IF(11&lt;=$G77, ROUND(DM77*$Q77, 2), "")</f>
        <v/>
      </c>
      <c r="DO77" s="9">
        <f>IF(11&lt;=$G77, $N77, "")</f>
        <v/>
      </c>
      <c r="DP77" s="9">
        <f>IF(11&lt;=$G77, DO77-DN77, "")</f>
        <v/>
      </c>
      <c r="DQ77" s="9">
        <f>IF(11&lt;=$G77, DM77-DP77, "")</f>
        <v/>
      </c>
      <c r="DR77" s="9">
        <f>IF(11&lt;=$G77, ROUND(DJ77*$Q77, 2), "")</f>
        <v/>
      </c>
      <c r="DS77" s="9">
        <f>IF(11&lt;=$G77, DJ77+DR77, "")</f>
        <v/>
      </c>
      <c r="DT77" s="9">
        <f>IF(11&lt;=$G77, DN77+DR77, "")</f>
        <v/>
      </c>
      <c r="DU77" s="9">
        <f>IF(11&lt;=$G77, ($G77-11)*$N77, "")</f>
        <v/>
      </c>
      <c r="DV77" s="9">
        <f>IF(12&lt;=$G77, DQ77, "")</f>
        <v/>
      </c>
      <c r="DW77" s="9">
        <f>IF(12&lt;=$G77, ROUND(DV77*$Q77, 2), "")</f>
        <v/>
      </c>
      <c r="DX77" s="9">
        <f>IF(12&lt;=$G77, $N77, "")</f>
        <v/>
      </c>
      <c r="DY77" s="9">
        <f>IF(12&lt;=$G77, DX77-DW77, "")</f>
        <v/>
      </c>
      <c r="DZ77" s="9">
        <f>IF(12&lt;=$G77, DV77-DY77, "")</f>
        <v/>
      </c>
      <c r="EA77" s="9">
        <f>IF(12&lt;=$G77, ROUND(DS77*$Q77, 2), "")</f>
        <v/>
      </c>
      <c r="EB77" s="9">
        <f>IF(12&lt;=$G77, DS77+EA77, "")</f>
        <v/>
      </c>
      <c r="EC77" s="9">
        <f>IF(12&lt;=$G77, DW77+EA77, "")</f>
        <v/>
      </c>
      <c r="ED77" s="9">
        <f>IF(12&lt;=$G77, ($G77-12)*$N77, "")</f>
        <v/>
      </c>
      <c r="EE77" s="9">
        <f>IF(13&lt;=$G77, DZ77, "")</f>
        <v/>
      </c>
      <c r="EF77" s="9">
        <f>IF(13&lt;=$G77, ROUND(EE77*$Q77, 2), "")</f>
        <v/>
      </c>
      <c r="EG77" s="9">
        <f>IF(13&lt;=$G77, $N77, "")</f>
        <v/>
      </c>
      <c r="EH77" s="9">
        <f>IF(13&lt;=$G77, EG77-EF77, "")</f>
        <v/>
      </c>
      <c r="EI77" s="9">
        <f>IF(13&lt;=$G77, EE77-EH77, "")</f>
        <v/>
      </c>
      <c r="EJ77" s="9">
        <f>IF(13&lt;=$G77, ROUND(EB77*$Q77, 2), "")</f>
        <v/>
      </c>
      <c r="EK77" s="9">
        <f>IF(13&lt;=$G77, EB77+EJ77, "")</f>
        <v/>
      </c>
      <c r="EL77" s="9">
        <f>IF(13&lt;=$G77, EF77+EJ77, "")</f>
        <v/>
      </c>
      <c r="EM77" s="9">
        <f>IF(13&lt;=$G77, ($G77-13)*$N77, "")</f>
        <v/>
      </c>
      <c r="EN77" s="9">
        <f>IF(14&lt;=$G77, EI77, "")</f>
        <v/>
      </c>
      <c r="EO77" s="9">
        <f>IF(14&lt;=$G77, ROUND(EN77*$Q77, 2), "")</f>
        <v/>
      </c>
      <c r="EP77" s="9">
        <f>IF(14&lt;=$G77, $N77, "")</f>
        <v/>
      </c>
      <c r="EQ77" s="9">
        <f>IF(14&lt;=$G77, EP77-EO77, "")</f>
        <v/>
      </c>
      <c r="ER77" s="9">
        <f>IF(14&lt;=$G77, EN77-EQ77, "")</f>
        <v/>
      </c>
      <c r="ES77" s="9">
        <f>IF(14&lt;=$G77, ROUND(EK77*$Q77, 2), "")</f>
        <v/>
      </c>
      <c r="ET77" s="9">
        <f>IF(14&lt;=$G77, EK77+ES77, "")</f>
        <v/>
      </c>
      <c r="EU77" s="9">
        <f>IF(14&lt;=$G77, EO77+ES77, "")</f>
        <v/>
      </c>
      <c r="EV77" s="9">
        <f>IF(14&lt;=$G77, ($G77-14)*$N77, "")</f>
        <v/>
      </c>
      <c r="EW77" s="9">
        <f>IF(15&lt;=$G77, ER77, "")</f>
        <v/>
      </c>
      <c r="EX77" s="9">
        <f>IF(15&lt;=$G77, ROUND(EW77*$Q77, 2), "")</f>
        <v/>
      </c>
      <c r="EY77" s="9">
        <f>IF(15&lt;=$G77, $N77, "")</f>
        <v/>
      </c>
      <c r="EZ77" s="9">
        <f>IF(15&lt;=$G77, EY77-EX77, "")</f>
        <v/>
      </c>
      <c r="FA77" s="9">
        <f>IF(15&lt;=$G77, EW77-EZ77, "")</f>
        <v/>
      </c>
      <c r="FB77" s="9">
        <f>IF(15&lt;=$G77, ROUND(ET77*$Q77, 2), "")</f>
        <v/>
      </c>
      <c r="FC77" s="9">
        <f>IF(15&lt;=$G77, ET77+FB77, "")</f>
        <v/>
      </c>
      <c r="FD77" s="9">
        <f>IF(15&lt;=$G77, EX77+FB77, "")</f>
        <v/>
      </c>
      <c r="FE77" s="9">
        <f>IF(15&lt;=$G77, ($G77-15)*$N77, "")</f>
        <v/>
      </c>
      <c r="FF77" s="9">
        <f>IF(16&lt;=$G77, FA77, "")</f>
        <v/>
      </c>
      <c r="FG77" s="9">
        <f>IF(16&lt;=$G77, ROUND(FF77*$Q77, 2), "")</f>
        <v/>
      </c>
      <c r="FH77" s="9">
        <f>IF(16&lt;=$G77, $N77, "")</f>
        <v/>
      </c>
      <c r="FI77" s="9">
        <f>IF(16&lt;=$G77, FH77-FG77, "")</f>
        <v/>
      </c>
      <c r="FJ77" s="9">
        <f>IF(16&lt;=$G77, FF77-FI77, "")</f>
        <v/>
      </c>
      <c r="FK77" s="9">
        <f>IF(16&lt;=$G77, ROUND(FC77*$Q77, 2), "")</f>
        <v/>
      </c>
      <c r="FL77" s="9">
        <f>IF(16&lt;=$G77, FC77+FK77, "")</f>
        <v/>
      </c>
      <c r="FM77" s="9">
        <f>IF(16&lt;=$G77, FG77+FK77, "")</f>
        <v/>
      </c>
      <c r="FN77" s="9">
        <f>IF(16&lt;=$G77, ($G77-16)*$N77, "")</f>
        <v/>
      </c>
      <c r="FO77" s="9">
        <f>IF(17&lt;=$G77, FJ77, "")</f>
        <v/>
      </c>
      <c r="FP77" s="9">
        <f>IF(17&lt;=$G77, ROUND(FO77*$Q77, 2), "")</f>
        <v/>
      </c>
      <c r="FQ77" s="9">
        <f>IF(17&lt;=$G77, $N77, "")</f>
        <v/>
      </c>
      <c r="FR77" s="9">
        <f>IF(17&lt;=$G77, FQ77-FP77, "")</f>
        <v/>
      </c>
      <c r="FS77" s="9">
        <f>IF(17&lt;=$G77, FO77-FR77, "")</f>
        <v/>
      </c>
      <c r="FT77" s="9">
        <f>IF(17&lt;=$G77, ROUND(FL77*$Q77, 2), "")</f>
        <v/>
      </c>
      <c r="FU77" s="9">
        <f>IF(17&lt;=$G77, FL77+FT77, "")</f>
        <v/>
      </c>
      <c r="FV77" s="9">
        <f>IF(17&lt;=$G77, FP77+FT77, "")</f>
        <v/>
      </c>
      <c r="FW77" s="9">
        <f>IF(17&lt;=$G77, ($G77-17)*$N77, "")</f>
        <v/>
      </c>
      <c r="FX77" s="9">
        <f>IF(18&lt;=$G77, FS77, "")</f>
        <v/>
      </c>
      <c r="FY77" s="9">
        <f>IF(18&lt;=$G77, ROUND(FX77*$Q77, 2), "")</f>
        <v/>
      </c>
      <c r="FZ77" s="9">
        <f>IF(18&lt;=$G77, $N77, "")</f>
        <v/>
      </c>
      <c r="GA77" s="9">
        <f>IF(18&lt;=$G77, FZ77-FY77, "")</f>
        <v/>
      </c>
      <c r="GB77" s="9">
        <f>IF(18&lt;=$G77, FX77-GA77, "")</f>
        <v/>
      </c>
      <c r="GC77" s="9">
        <f>IF(18&lt;=$G77, ROUND(FU77*$Q77, 2), "")</f>
        <v/>
      </c>
      <c r="GD77" s="9">
        <f>IF(18&lt;=$G77, FU77+GC77, "")</f>
        <v/>
      </c>
      <c r="GE77" s="9">
        <f>IF(18&lt;=$G77, FY77+GC77, "")</f>
        <v/>
      </c>
      <c r="GF77" s="9">
        <f>IF(18&lt;=$G77, ($G77-18)*$N77, "")</f>
        <v/>
      </c>
      <c r="GG77" s="9">
        <f>IF(19&lt;=$G77, GB77, "")</f>
        <v/>
      </c>
      <c r="GH77" s="9">
        <f>IF(19&lt;=$G77, ROUND(GG77*$Q77, 2), "")</f>
        <v/>
      </c>
      <c r="GI77" s="9">
        <f>IF(19&lt;=$G77, $N77, "")</f>
        <v/>
      </c>
      <c r="GJ77" s="9">
        <f>IF(19&lt;=$G77, GI77-GH77, "")</f>
        <v/>
      </c>
      <c r="GK77" s="9">
        <f>IF(19&lt;=$G77, GG77-GJ77, "")</f>
        <v/>
      </c>
      <c r="GL77" s="9">
        <f>IF(19&lt;=$G77, ROUND(GD77*$Q77, 2), "")</f>
        <v/>
      </c>
      <c r="GM77" s="9">
        <f>IF(19&lt;=$G77, GD77+GL77, "")</f>
        <v/>
      </c>
      <c r="GN77" s="9">
        <f>IF(19&lt;=$G77, GH77+GL77, "")</f>
        <v/>
      </c>
      <c r="GO77" s="9">
        <f>IF(19&lt;=$G77, ($G77-19)*$N77, "")</f>
        <v/>
      </c>
      <c r="GP77" s="9">
        <f>IF(20&lt;=$G77, GK77, "")</f>
        <v/>
      </c>
      <c r="GQ77" s="9">
        <f>IF(20&lt;=$G77, ROUND(GP77*$Q77, 2), "")</f>
        <v/>
      </c>
      <c r="GR77" s="9">
        <f>IF(20&lt;=$G77, $N77, "")</f>
        <v/>
      </c>
      <c r="GS77" s="9">
        <f>IF(20&lt;=$G77, GR77-GQ77, "")</f>
        <v/>
      </c>
      <c r="GT77" s="9">
        <f>IF(20&lt;=$G77, GP77-GS77, "")</f>
        <v/>
      </c>
      <c r="GU77" s="9">
        <f>IF(20&lt;=$G77, ROUND(GM77*$Q77, 2), "")</f>
        <v/>
      </c>
      <c r="GV77" s="9">
        <f>IF(20&lt;=$G77, GM77+GU77, "")</f>
        <v/>
      </c>
      <c r="GW77" s="9">
        <f>IF(20&lt;=$G77, GQ77+GU77, "")</f>
        <v/>
      </c>
      <c r="GX77" s="9">
        <f>IF(20&lt;=$G77, ($G77-20)*$N77, "")</f>
        <v/>
      </c>
      <c r="GY77" s="9">
        <f>IF(21&lt;=$G77, GT77, "")</f>
        <v/>
      </c>
      <c r="GZ77" s="9">
        <f>IF(21&lt;=$G77, ROUND(GY77*$Q77, 2), "")</f>
        <v/>
      </c>
      <c r="HA77" s="9">
        <f>IF(21&lt;=$G77, $N77, "")</f>
        <v/>
      </c>
      <c r="HB77" s="9">
        <f>IF(21&lt;=$G77, HA77-GZ77, "")</f>
        <v/>
      </c>
      <c r="HC77" s="9">
        <f>IF(21&lt;=$G77, GY77-HB77, "")</f>
        <v/>
      </c>
      <c r="HD77" s="9">
        <f>IF(21&lt;=$G77, ROUND(GV77*$Q77, 2), "")</f>
        <v/>
      </c>
      <c r="HE77" s="9">
        <f>IF(21&lt;=$G77, GV77+HD77, "")</f>
        <v/>
      </c>
      <c r="HF77" s="9">
        <f>IF(21&lt;=$G77, GZ77+HD77, "")</f>
        <v/>
      </c>
      <c r="HG77" s="9">
        <f>IF(21&lt;=$G77, ($G77-21)*$N77, "")</f>
        <v/>
      </c>
      <c r="HH77" s="9">
        <f>IF(22&lt;=$G77, HC77, "")</f>
        <v/>
      </c>
      <c r="HI77" s="9">
        <f>IF(22&lt;=$G77, ROUND(HH77*$Q77, 2), "")</f>
        <v/>
      </c>
      <c r="HJ77" s="9">
        <f>IF(22&lt;=$G77, $N77, "")</f>
        <v/>
      </c>
      <c r="HK77" s="9">
        <f>IF(22&lt;=$G77, HJ77-HI77, "")</f>
        <v/>
      </c>
      <c r="HL77" s="9">
        <f>IF(22&lt;=$G77, HH77-HK77, "")</f>
        <v/>
      </c>
      <c r="HM77" s="9">
        <f>IF(22&lt;=$G77, ROUND(HE77*$Q77, 2), "")</f>
        <v/>
      </c>
      <c r="HN77" s="9">
        <f>IF(22&lt;=$G77, HE77+HM77, "")</f>
        <v/>
      </c>
      <c r="HO77" s="9">
        <f>IF(22&lt;=$G77, HI77+HM77, "")</f>
        <v/>
      </c>
      <c r="HP77" s="9">
        <f>IF(22&lt;=$G77, ($G77-22)*$N77, "")</f>
        <v/>
      </c>
      <c r="HQ77" s="9">
        <f>IF(23&lt;=$G77, HL77, "")</f>
        <v/>
      </c>
      <c r="HR77" s="9">
        <f>IF(23&lt;=$G77, ROUND(HQ77*$Q77, 2), "")</f>
        <v/>
      </c>
      <c r="HS77" s="9">
        <f>IF(23&lt;=$G77, $N77, "")</f>
        <v/>
      </c>
      <c r="HT77" s="9">
        <f>IF(23&lt;=$G77, HS77-HR77, "")</f>
        <v/>
      </c>
      <c r="HU77" s="9">
        <f>IF(23&lt;=$G77, HQ77-HT77, "")</f>
        <v/>
      </c>
      <c r="HV77" s="9">
        <f>IF(23&lt;=$G77, ROUND(HN77*$Q77, 2), "")</f>
        <v/>
      </c>
      <c r="HW77" s="9">
        <f>IF(23&lt;=$G77, HN77+HV77, "")</f>
        <v/>
      </c>
      <c r="HX77" s="9">
        <f>IF(23&lt;=$G77, HR77+HV77, "")</f>
        <v/>
      </c>
      <c r="HY77" s="9">
        <f>IF(23&lt;=$G77, ($G77-23)*$N77, "")</f>
        <v/>
      </c>
      <c r="HZ77" s="9">
        <f>IF(24&lt;=$G77, HU77, "")</f>
        <v/>
      </c>
      <c r="IA77" s="9">
        <f>IF(24&lt;=$G77, ROUND(HZ77*$Q77, 2), "")</f>
        <v/>
      </c>
      <c r="IB77" s="9">
        <f>IF(24&lt;=$G77, $N77, "")</f>
        <v/>
      </c>
      <c r="IC77" s="9">
        <f>IF(24&lt;=$G77, IB77-IA77, "")</f>
        <v/>
      </c>
      <c r="ID77" s="9">
        <f>IF(24&lt;=$G77, HZ77-IC77, "")</f>
        <v/>
      </c>
      <c r="IE77" s="9">
        <f>IF(24&lt;=$G77, ROUND(HW77*$Q77, 2), "")</f>
        <v/>
      </c>
      <c r="IF77" s="9">
        <f>IF(24&lt;=$G77, HW77+IE77, "")</f>
        <v/>
      </c>
      <c r="IG77" s="9">
        <f>IF(24&lt;=$G77, IA77+IE77, "")</f>
        <v/>
      </c>
      <c r="IH77" s="9">
        <f>IF(24&lt;=$G77, ($G77-24)*$N77, "")</f>
        <v/>
      </c>
      <c r="II77" s="9">
        <f>IF(25&lt;=$G77, ID77, "")</f>
        <v/>
      </c>
      <c r="IJ77" s="9">
        <f>IF(25&lt;=$G77, ROUND(II77*$Q77, 2), "")</f>
        <v/>
      </c>
      <c r="IK77" s="9">
        <f>IF(25&lt;=$G77, $N77, "")</f>
        <v/>
      </c>
      <c r="IL77" s="9">
        <f>IF(25&lt;=$G77, IK77-IJ77, "")</f>
        <v/>
      </c>
      <c r="IM77" s="9">
        <f>IF(25&lt;=$G77, II77-IL77, "")</f>
        <v/>
      </c>
      <c r="IN77" s="9">
        <f>IF(25&lt;=$G77, ROUND(IF77*$Q77, 2), "")</f>
        <v/>
      </c>
      <c r="IO77" s="9">
        <f>IF(25&lt;=$G77, IF77+IN77, "")</f>
        <v/>
      </c>
      <c r="IP77" s="9">
        <f>IF(25&lt;=$G77, IJ77+IN77, "")</f>
        <v/>
      </c>
      <c r="IQ77" s="9">
        <f>IF(25&lt;=$G77, ($G77-25)*$N77, "")</f>
        <v/>
      </c>
      <c r="IR77" s="9">
        <f>IF(26&lt;=$G77, IM77, "")</f>
        <v/>
      </c>
      <c r="IS77" s="9">
        <f>IF(26&lt;=$G77, ROUND(IR77*$Q77, 2), "")</f>
        <v/>
      </c>
      <c r="IT77" s="9">
        <f>IF(26&lt;=$G77, $N77, "")</f>
        <v/>
      </c>
      <c r="IU77" s="9">
        <f>IF(26&lt;=$G77, IT77-IS77, "")</f>
        <v/>
      </c>
      <c r="IV77" s="9">
        <f>IF(26&lt;=$G77, IR77-IU77, "")</f>
        <v/>
      </c>
      <c r="IW77" s="9">
        <f>IF(26&lt;=$G77, ROUND(IO77*$Q77, 2), "")</f>
        <v/>
      </c>
      <c r="IX77" s="9">
        <f>IF(26&lt;=$G77, IO77+IW77, "")</f>
        <v/>
      </c>
      <c r="IY77" s="9">
        <f>IF(26&lt;=$G77, IS77+IW77, "")</f>
        <v/>
      </c>
      <c r="IZ77" s="9">
        <f>IF(26&lt;=$G77, ($G77-26)*$N77, "")</f>
        <v/>
      </c>
      <c r="JA77" s="9">
        <f>IF(27&lt;=$G77, IV77, "")</f>
        <v/>
      </c>
      <c r="JB77" s="9">
        <f>IF(27&lt;=$G77, ROUND(JA77*$Q77, 2), "")</f>
        <v/>
      </c>
      <c r="JC77" s="9">
        <f>IF(27&lt;=$G77, $N77, "")</f>
        <v/>
      </c>
      <c r="JD77" s="9">
        <f>IF(27&lt;=$G77, JC77-JB77, "")</f>
        <v/>
      </c>
      <c r="JE77" s="9">
        <f>IF(27&lt;=$G77, JA77-JD77, "")</f>
        <v/>
      </c>
      <c r="JF77" s="9">
        <f>IF(27&lt;=$G77, ROUND(IX77*$Q77, 2), "")</f>
        <v/>
      </c>
      <c r="JG77" s="9">
        <f>IF(27&lt;=$G77, IX77+JF77, "")</f>
        <v/>
      </c>
      <c r="JH77" s="9">
        <f>IF(27&lt;=$G77, JB77+JF77, "")</f>
        <v/>
      </c>
      <c r="JI77" s="9">
        <f>IF(27&lt;=$G77, ($G77-27)*$N77, "")</f>
        <v/>
      </c>
      <c r="JJ77" s="9">
        <f>IF(28&lt;=$G77, JE77, "")</f>
        <v/>
      </c>
      <c r="JK77" s="9">
        <f>IF(28&lt;=$G77, ROUND(JJ77*$Q77, 2), "")</f>
        <v/>
      </c>
      <c r="JL77" s="9">
        <f>IF(28&lt;=$G77, $N77, "")</f>
        <v/>
      </c>
      <c r="JM77" s="9">
        <f>IF(28&lt;=$G77, JL77-JK77, "")</f>
        <v/>
      </c>
      <c r="JN77" s="9">
        <f>IF(28&lt;=$G77, JJ77-JM77, "")</f>
        <v/>
      </c>
      <c r="JO77" s="9">
        <f>IF(28&lt;=$G77, ROUND(JG77*$Q77, 2), "")</f>
        <v/>
      </c>
      <c r="JP77" s="9">
        <f>IF(28&lt;=$G77, JG77+JO77, "")</f>
        <v/>
      </c>
      <c r="JQ77" s="9">
        <f>IF(28&lt;=$G77, JK77+JO77, "")</f>
        <v/>
      </c>
      <c r="JR77" s="9">
        <f>IF(28&lt;=$G77, ($G77-28)*$N77, "")</f>
        <v/>
      </c>
      <c r="JS77" s="9">
        <f>IF(29&lt;=$G77, JN77, "")</f>
        <v/>
      </c>
      <c r="JT77" s="9">
        <f>IF(29&lt;=$G77, ROUND(JS77*$Q77, 2), "")</f>
        <v/>
      </c>
      <c r="JU77" s="9">
        <f>IF(29&lt;=$G77, $N77, "")</f>
        <v/>
      </c>
      <c r="JV77" s="9">
        <f>IF(29&lt;=$G77, JU77-JT77, "")</f>
        <v/>
      </c>
      <c r="JW77" s="9">
        <f>IF(29&lt;=$G77, JS77-JV77, "")</f>
        <v/>
      </c>
      <c r="JX77" s="9">
        <f>IF(29&lt;=$G77, ROUND(JP77*$Q77, 2), "")</f>
        <v/>
      </c>
      <c r="JY77" s="9">
        <f>IF(29&lt;=$G77, JP77+JX77, "")</f>
        <v/>
      </c>
      <c r="JZ77" s="9">
        <f>IF(29&lt;=$G77, JT77+JX77, "")</f>
        <v/>
      </c>
      <c r="KA77" s="9">
        <f>IF(29&lt;=$G77, ($G77-29)*$N77, "")</f>
        <v/>
      </c>
      <c r="KB77" s="9">
        <f>IF(30&lt;=$G77, JW77, "")</f>
        <v/>
      </c>
      <c r="KC77" s="9">
        <f>IF(30&lt;=$G77, ROUND(KB77*$Q77, 2), "")</f>
        <v/>
      </c>
      <c r="KD77" s="9">
        <f>IF(30&lt;=$G77, $N77, "")</f>
        <v/>
      </c>
      <c r="KE77" s="9">
        <f>IF(30&lt;=$G77, KD77-KC77, "")</f>
        <v/>
      </c>
      <c r="KF77" s="9">
        <f>IF(30&lt;=$G77, KB77-KE77, "")</f>
        <v/>
      </c>
      <c r="KG77" s="9">
        <f>IF(30&lt;=$G77, ROUND(JY77*$Q77, 2), "")</f>
        <v/>
      </c>
      <c r="KH77" s="9">
        <f>IF(30&lt;=$G77, JY77+KG77, "")</f>
        <v/>
      </c>
      <c r="KI77" s="9">
        <f>IF(30&lt;=$G77, KC77+KG77, "")</f>
        <v/>
      </c>
      <c r="KJ77" s="9">
        <f>IF(30&lt;=$G77, ($G77-30)*$N77, "")</f>
        <v/>
      </c>
      <c r="KK77" s="9">
        <f>IF(31&lt;=$G77, KF77, "")</f>
        <v/>
      </c>
      <c r="KL77" s="9">
        <f>IF(31&lt;=$G77, ROUND(KK77*$Q77, 2), "")</f>
        <v/>
      </c>
      <c r="KM77" s="9">
        <f>IF(31&lt;=$G77, $N77, "")</f>
        <v/>
      </c>
      <c r="KN77" s="9">
        <f>IF(31&lt;=$G77, KM77-KL77, "")</f>
        <v/>
      </c>
      <c r="KO77" s="9">
        <f>IF(31&lt;=$G77, KK77-KN77, "")</f>
        <v/>
      </c>
      <c r="KP77" s="9">
        <f>IF(31&lt;=$G77, ROUND(KH77*$Q77, 2), "")</f>
        <v/>
      </c>
      <c r="KQ77" s="9">
        <f>IF(31&lt;=$G77, KH77+KP77, "")</f>
        <v/>
      </c>
      <c r="KR77" s="9">
        <f>IF(31&lt;=$G77, KL77+KP77, "")</f>
        <v/>
      </c>
      <c r="KS77" s="9">
        <f>IF(31&lt;=$G77, ($G77-31)*$N77, "")</f>
        <v/>
      </c>
      <c r="KT77" s="9">
        <f>IF(32&lt;=$G77, KO77, "")</f>
        <v/>
      </c>
      <c r="KU77" s="9">
        <f>IF(32&lt;=$G77, ROUND(KT77*$Q77, 2), "")</f>
        <v/>
      </c>
      <c r="KV77" s="9">
        <f>IF(32&lt;=$G77, $N77, "")</f>
        <v/>
      </c>
      <c r="KW77" s="9">
        <f>IF(32&lt;=$G77, KV77-KU77, "")</f>
        <v/>
      </c>
      <c r="KX77" s="9">
        <f>IF(32&lt;=$G77, KT77-KW77, "")</f>
        <v/>
      </c>
      <c r="KY77" s="9">
        <f>IF(32&lt;=$G77, ROUND(KQ77*$Q77, 2), "")</f>
        <v/>
      </c>
      <c r="KZ77" s="9">
        <f>IF(32&lt;=$G77, KQ77+KY77, "")</f>
        <v/>
      </c>
      <c r="LA77" s="9">
        <f>IF(32&lt;=$G77, KU77+KY77, "")</f>
        <v/>
      </c>
      <c r="LB77" s="9">
        <f>IF(32&lt;=$G77, ($G77-32)*$N77, "")</f>
        <v/>
      </c>
      <c r="LC77" s="9">
        <f>IF(33&lt;=$G77, KX77, "")</f>
        <v/>
      </c>
      <c r="LD77" s="9">
        <f>IF(33&lt;=$G77, ROUND(LC77*$Q77, 2), "")</f>
        <v/>
      </c>
      <c r="LE77" s="9">
        <f>IF(33&lt;=$G77, $N77, "")</f>
        <v/>
      </c>
      <c r="LF77" s="9">
        <f>IF(33&lt;=$G77, LE77-LD77, "")</f>
        <v/>
      </c>
      <c r="LG77" s="9">
        <f>IF(33&lt;=$G77, LC77-LF77, "")</f>
        <v/>
      </c>
      <c r="LH77" s="9">
        <f>IF(33&lt;=$G77, ROUND(KZ77*$Q77, 2), "")</f>
        <v/>
      </c>
      <c r="LI77" s="9">
        <f>IF(33&lt;=$G77, KZ77+LH77, "")</f>
        <v/>
      </c>
      <c r="LJ77" s="9">
        <f>IF(33&lt;=$G77, LD77+LH77, "")</f>
        <v/>
      </c>
      <c r="LK77" s="9">
        <f>IF(33&lt;=$G77, ($G77-33)*$N77, "")</f>
        <v/>
      </c>
      <c r="LL77" s="9">
        <f>IF(34&lt;=$G77, LG77, "")</f>
        <v/>
      </c>
      <c r="LM77" s="9">
        <f>IF(34&lt;=$G77, ROUND(LL77*$Q77, 2), "")</f>
        <v/>
      </c>
      <c r="LN77" s="9">
        <f>IF(34&lt;=$G77, $N77, "")</f>
        <v/>
      </c>
      <c r="LO77" s="9">
        <f>IF(34&lt;=$G77, LN77-LM77, "")</f>
        <v/>
      </c>
      <c r="LP77" s="9">
        <f>IF(34&lt;=$G77, LL77-LO77, "")</f>
        <v/>
      </c>
      <c r="LQ77" s="9">
        <f>IF(34&lt;=$G77, ROUND(LI77*$Q77, 2), "")</f>
        <v/>
      </c>
      <c r="LR77" s="9">
        <f>IF(34&lt;=$G77, LI77+LQ77, "")</f>
        <v/>
      </c>
      <c r="LS77" s="9">
        <f>IF(34&lt;=$G77, LM77+LQ77, "")</f>
        <v/>
      </c>
      <c r="LT77" s="9">
        <f>IF(34&lt;=$G77, ($G77-34)*$N77, "")</f>
        <v/>
      </c>
      <c r="LU77" s="9">
        <f>IF(35&lt;=$G77, LP77, "")</f>
        <v/>
      </c>
      <c r="LV77" s="9">
        <f>IF(35&lt;=$G77, ROUND(LU77*$Q77, 2), "")</f>
        <v/>
      </c>
      <c r="LW77" s="9">
        <f>IF(35&lt;=$G77, $N77, "")</f>
        <v/>
      </c>
      <c r="LX77" s="9">
        <f>IF(35&lt;=$G77, LW77-LV77, "")</f>
        <v/>
      </c>
      <c r="LY77" s="9">
        <f>IF(35&lt;=$G77, LU77-LX77, "")</f>
        <v/>
      </c>
      <c r="LZ77" s="9">
        <f>IF(35&lt;=$G77, ROUND(LR77*$Q77, 2), "")</f>
        <v/>
      </c>
      <c r="MA77" s="9">
        <f>IF(35&lt;=$G77, LR77+LZ77, "")</f>
        <v/>
      </c>
      <c r="MB77" s="9">
        <f>IF(35&lt;=$G77, LV77+LZ77, "")</f>
        <v/>
      </c>
      <c r="MC77" s="9">
        <f>IF(35&lt;=$G77, ($G77-35)*$N77, "")</f>
        <v/>
      </c>
      <c r="MD77" s="9">
        <f>IF(36&lt;=$G77, LY77, "")</f>
        <v/>
      </c>
      <c r="ME77" s="9">
        <f>IF(36&lt;=$G77, ROUND(MD77*$Q77, 2), "")</f>
        <v/>
      </c>
      <c r="MF77" s="9">
        <f>IF(36&lt;=$G77, $N77, "")</f>
        <v/>
      </c>
      <c r="MG77" s="9">
        <f>IF(36&lt;=$G77, MF77-ME77, "")</f>
        <v/>
      </c>
      <c r="MH77" s="9">
        <f>IF(36&lt;=$G77, MD77-MG77, "")</f>
        <v/>
      </c>
      <c r="MI77" s="9">
        <f>IF(36&lt;=$G77, ROUND(MA77*$Q77, 2), "")</f>
        <v/>
      </c>
      <c r="MJ77" s="9">
        <f>IF(36&lt;=$G77, MA77+MI77, "")</f>
        <v/>
      </c>
      <c r="MK77" s="9">
        <f>IF(36&lt;=$G77, ME77+MI77, "")</f>
        <v/>
      </c>
      <c r="ML77" s="9">
        <f>IF(36&lt;=$G77, ($G77-36)*$N77, "")</f>
        <v/>
      </c>
      <c r="MM77" s="9">
        <f>IF(37&lt;=$G77, MH77, "")</f>
        <v/>
      </c>
      <c r="MN77" s="9">
        <f>IF(37&lt;=$G77, ROUND(MM77*$Q77, 2), "")</f>
        <v/>
      </c>
      <c r="MO77" s="9">
        <f>IF(37&lt;=$G77, $N77, "")</f>
        <v/>
      </c>
      <c r="MP77" s="9">
        <f>IF(37&lt;=$G77, MO77-MN77, "")</f>
        <v/>
      </c>
      <c r="MQ77" s="9">
        <f>IF(37&lt;=$G77, MM77-MP77, "")</f>
        <v/>
      </c>
      <c r="MR77" s="9">
        <f>IF(37&lt;=$G77, ROUND(MJ77*$Q77, 2), "")</f>
        <v/>
      </c>
      <c r="MS77" s="9">
        <f>IF(37&lt;=$G77, MJ77+MR77, "")</f>
        <v/>
      </c>
      <c r="MT77" s="9">
        <f>IF(37&lt;=$G77, MN77+MR77, "")</f>
        <v/>
      </c>
      <c r="MU77" s="9">
        <f>IF(37&lt;=$G77, ($G77-37)*$N77, "")</f>
        <v/>
      </c>
      <c r="MV77" s="9">
        <f>IF(38&lt;=$G77, MQ77, "")</f>
        <v/>
      </c>
      <c r="MW77" s="9">
        <f>IF(38&lt;=$G77, ROUND(MV77*$Q77, 2), "")</f>
        <v/>
      </c>
      <c r="MX77" s="9">
        <f>IF(38&lt;=$G77, $N77, "")</f>
        <v/>
      </c>
      <c r="MY77" s="9">
        <f>IF(38&lt;=$G77, MX77-MW77, "")</f>
        <v/>
      </c>
      <c r="MZ77" s="9">
        <f>IF(38&lt;=$G77, MV77-MY77, "")</f>
        <v/>
      </c>
      <c r="NA77" s="9">
        <f>IF(38&lt;=$G77, ROUND(MS77*$Q77, 2), "")</f>
        <v/>
      </c>
      <c r="NB77" s="9">
        <f>IF(38&lt;=$G77, MS77+NA77, "")</f>
        <v/>
      </c>
      <c r="NC77" s="9">
        <f>IF(38&lt;=$G77, MW77+NA77, "")</f>
        <v/>
      </c>
      <c r="ND77" s="9">
        <f>IF(38&lt;=$G77, ($G77-38)*$N77, "")</f>
        <v/>
      </c>
      <c r="NE77" s="9">
        <f>IF(39&lt;=$G77, MZ77, "")</f>
        <v/>
      </c>
      <c r="NF77" s="9">
        <f>IF(39&lt;=$G77, ROUND(NE77*$Q77, 2), "")</f>
        <v/>
      </c>
      <c r="NG77" s="9">
        <f>IF(39&lt;=$G77, $N77, "")</f>
        <v/>
      </c>
      <c r="NH77" s="9">
        <f>IF(39&lt;=$G77, NG77-NF77, "")</f>
        <v/>
      </c>
      <c r="NI77" s="9">
        <f>IF(39&lt;=$G77, NE77-NH77, "")</f>
        <v/>
      </c>
      <c r="NJ77" s="9">
        <f>IF(39&lt;=$G77, ROUND(NB77*$Q77, 2), "")</f>
        <v/>
      </c>
      <c r="NK77" s="9">
        <f>IF(39&lt;=$G77, NB77+NJ77, "")</f>
        <v/>
      </c>
      <c r="NL77" s="9">
        <f>IF(39&lt;=$G77, NF77+NJ77, "")</f>
        <v/>
      </c>
      <c r="NM77" s="9">
        <f>IF(39&lt;=$G77, ($G77-39)*$N77, "")</f>
        <v/>
      </c>
      <c r="NN77" s="9">
        <f>IF(40&lt;=$G77, NI77, "")</f>
        <v/>
      </c>
      <c r="NO77" s="9">
        <f>IF(40&lt;=$G77, ROUND(NN77*$Q77, 2), "")</f>
        <v/>
      </c>
      <c r="NP77" s="9">
        <f>IF(40&lt;=$G77, $N77, "")</f>
        <v/>
      </c>
      <c r="NQ77" s="9">
        <f>IF(40&lt;=$G77, NP77-NO77, "")</f>
        <v/>
      </c>
      <c r="NR77" s="9">
        <f>IF(40&lt;=$G77, NN77-NQ77, "")</f>
        <v/>
      </c>
      <c r="NS77" s="9">
        <f>IF(40&lt;=$G77, ROUND(NK77*$Q77, 2), "")</f>
        <v/>
      </c>
      <c r="NT77" s="9">
        <f>IF(40&lt;=$G77, NK77+NS77, "")</f>
        <v/>
      </c>
      <c r="NU77" s="9">
        <f>IF(40&lt;=$G77, NO77+NS77, "")</f>
        <v/>
      </c>
      <c r="NV77" s="9">
        <f>IF(40&lt;=$G77, ($G77-40)*$N77, "")</f>
        <v/>
      </c>
      <c r="NW77" s="9">
        <f>IF(41&lt;=$G77, NR77, "")</f>
        <v/>
      </c>
      <c r="NX77" s="9">
        <f>IF(41&lt;=$G77, ROUND(NW77*$Q77, 2), "")</f>
        <v/>
      </c>
      <c r="NY77" s="9">
        <f>IF(41&lt;=$G77, $N77, "")</f>
        <v/>
      </c>
      <c r="NZ77" s="9">
        <f>IF(41&lt;=$G77, NY77-NX77, "")</f>
        <v/>
      </c>
      <c r="OA77" s="9">
        <f>IF(41&lt;=$G77, NW77-NZ77, "")</f>
        <v/>
      </c>
      <c r="OB77" s="9">
        <f>IF(41&lt;=$G77, ROUND(NT77*$Q77, 2), "")</f>
        <v/>
      </c>
      <c r="OC77" s="9">
        <f>IF(41&lt;=$G77, NT77+OB77, "")</f>
        <v/>
      </c>
      <c r="OD77" s="9">
        <f>IF(41&lt;=$G77, NX77+OB77, "")</f>
        <v/>
      </c>
      <c r="OE77" s="9">
        <f>IF(41&lt;=$G77, ($G77-41)*$N77, "")</f>
        <v/>
      </c>
      <c r="OF77" s="9">
        <f>IF(42&lt;=$G77, OA77, "")</f>
        <v/>
      </c>
      <c r="OG77" s="9">
        <f>IF(42&lt;=$G77, ROUND(OF77*$Q77, 2), "")</f>
        <v/>
      </c>
      <c r="OH77" s="9">
        <f>IF(42&lt;=$G77, $N77, "")</f>
        <v/>
      </c>
      <c r="OI77" s="9">
        <f>IF(42&lt;=$G77, OH77-OG77, "")</f>
        <v/>
      </c>
      <c r="OJ77" s="9">
        <f>IF(42&lt;=$G77, OF77-OI77, "")</f>
        <v/>
      </c>
      <c r="OK77" s="9">
        <f>IF(42&lt;=$G77, ROUND(OC77*$Q77, 2), "")</f>
        <v/>
      </c>
      <c r="OL77" s="9">
        <f>IF(42&lt;=$G77, OC77+OK77, "")</f>
        <v/>
      </c>
      <c r="OM77" s="9">
        <f>IF(42&lt;=$G77, OG77+OK77, "")</f>
        <v/>
      </c>
      <c r="ON77" s="9">
        <f>IF(42&lt;=$G77, ($G77-42)*$N77, "")</f>
        <v/>
      </c>
      <c r="OO77" s="9">
        <f>IF(43&lt;=$G77, OJ77, "")</f>
        <v/>
      </c>
      <c r="OP77" s="9">
        <f>IF(43&lt;=$G77, ROUND(OO77*$Q77, 2), "")</f>
        <v/>
      </c>
      <c r="OQ77" s="9">
        <f>IF(43&lt;=$G77, $N77, "")</f>
        <v/>
      </c>
      <c r="OR77" s="9">
        <f>IF(43&lt;=$G77, OQ77-OP77, "")</f>
        <v/>
      </c>
      <c r="OS77" s="9">
        <f>IF(43&lt;=$G77, OO77-OR77, "")</f>
        <v/>
      </c>
      <c r="OT77" s="9">
        <f>IF(43&lt;=$G77, ROUND(OL77*$Q77, 2), "")</f>
        <v/>
      </c>
      <c r="OU77" s="9">
        <f>IF(43&lt;=$G77, OL77+OT77, "")</f>
        <v/>
      </c>
      <c r="OV77" s="9">
        <f>IF(43&lt;=$G77, OP77+OT77, "")</f>
        <v/>
      </c>
      <c r="OW77" s="9">
        <f>IF(43&lt;=$G77, ($G77-43)*$N77, "")</f>
        <v/>
      </c>
      <c r="OX77" s="9">
        <f>IF(44&lt;=$G77, OS77, "")</f>
        <v/>
      </c>
      <c r="OY77" s="9">
        <f>IF(44&lt;=$G77, ROUND(OX77*$Q77, 2), "")</f>
        <v/>
      </c>
      <c r="OZ77" s="9">
        <f>IF(44&lt;=$G77, $N77, "")</f>
        <v/>
      </c>
      <c r="PA77" s="9">
        <f>IF(44&lt;=$G77, OZ77-OY77, "")</f>
        <v/>
      </c>
      <c r="PB77" s="9">
        <f>IF(44&lt;=$G77, OX77-PA77, "")</f>
        <v/>
      </c>
      <c r="PC77" s="9">
        <f>IF(44&lt;=$G77, ROUND(OU77*$Q77, 2), "")</f>
        <v/>
      </c>
      <c r="PD77" s="9">
        <f>IF(44&lt;=$G77, OU77+PC77, "")</f>
        <v/>
      </c>
      <c r="PE77" s="9">
        <f>IF(44&lt;=$G77, OY77+PC77, "")</f>
        <v/>
      </c>
      <c r="PF77" s="9">
        <f>IF(44&lt;=$G77, ($G77-44)*$N77, "")</f>
        <v/>
      </c>
      <c r="PG77" s="9">
        <f>IF(45&lt;=$G77, PB77, "")</f>
        <v/>
      </c>
      <c r="PH77" s="9">
        <f>IF(45&lt;=$G77, ROUND(PG77*$Q77, 2), "")</f>
        <v/>
      </c>
      <c r="PI77" s="9">
        <f>IF(45&lt;=$G77, $N77, "")</f>
        <v/>
      </c>
      <c r="PJ77" s="9">
        <f>IF(45&lt;=$G77, PI77-PH77, "")</f>
        <v/>
      </c>
      <c r="PK77" s="9">
        <f>IF(45&lt;=$G77, PG77-PJ77, "")</f>
        <v/>
      </c>
      <c r="PL77" s="9">
        <f>IF(45&lt;=$G77, ROUND(PD77*$Q77, 2), "")</f>
        <v/>
      </c>
      <c r="PM77" s="9">
        <f>IF(45&lt;=$G77, PD77+PL77, "")</f>
        <v/>
      </c>
      <c r="PN77" s="9">
        <f>IF(45&lt;=$G77, PH77+PL77, "")</f>
        <v/>
      </c>
      <c r="PO77" s="9">
        <f>IF(45&lt;=$G77, ($G77-45)*$N77, "")</f>
        <v/>
      </c>
      <c r="PP77" s="9">
        <f>IF(46&lt;=$G77, PK77, "")</f>
        <v/>
      </c>
      <c r="PQ77" s="9">
        <f>IF(46&lt;=$G77, ROUND(PP77*$Q77, 2), "")</f>
        <v/>
      </c>
      <c r="PR77" s="9">
        <f>IF(46&lt;=$G77, $N77, "")</f>
        <v/>
      </c>
      <c r="PS77" s="9">
        <f>IF(46&lt;=$G77, PR77-PQ77, "")</f>
        <v/>
      </c>
      <c r="PT77" s="9">
        <f>IF(46&lt;=$G77, PP77-PS77, "")</f>
        <v/>
      </c>
      <c r="PU77" s="9">
        <f>IF(46&lt;=$G77, ROUND(PM77*$Q77, 2), "")</f>
        <v/>
      </c>
      <c r="PV77" s="9">
        <f>IF(46&lt;=$G77, PM77+PU77, "")</f>
        <v/>
      </c>
      <c r="PW77" s="9">
        <f>IF(46&lt;=$G77, PQ77+PU77, "")</f>
        <v/>
      </c>
      <c r="PX77" s="9">
        <f>IF(46&lt;=$G77, ($G77-46)*$N77, "")</f>
        <v/>
      </c>
      <c r="PY77" s="9">
        <f>IF(47&lt;=$G77, PT77, "")</f>
        <v/>
      </c>
      <c r="PZ77" s="9">
        <f>IF(47&lt;=$G77, ROUND(PY77*$Q77, 2), "")</f>
        <v/>
      </c>
      <c r="QA77" s="9">
        <f>IF(47&lt;=$G77, $N77, "")</f>
        <v/>
      </c>
      <c r="QB77" s="9">
        <f>IF(47&lt;=$G77, QA77-PZ77, "")</f>
        <v/>
      </c>
      <c r="QC77" s="9">
        <f>IF(47&lt;=$G77, PY77-QB77, "")</f>
        <v/>
      </c>
      <c r="QD77" s="9">
        <f>IF(47&lt;=$G77, ROUND(PV77*$Q77, 2), "")</f>
        <v/>
      </c>
      <c r="QE77" s="9">
        <f>IF(47&lt;=$G77, PV77+QD77, "")</f>
        <v/>
      </c>
      <c r="QF77" s="9">
        <f>IF(47&lt;=$G77, PZ77+QD77, "")</f>
        <v/>
      </c>
      <c r="QG77" s="9">
        <f>IF(47&lt;=$G77, ($G77-47)*$N77, "")</f>
        <v/>
      </c>
      <c r="QH77" s="9">
        <f>IF(48&lt;=$G77, QC77, "")</f>
        <v/>
      </c>
      <c r="QI77" s="9">
        <f>IF(48&lt;=$G77, ROUND(QH77*$Q77, 2), "")</f>
        <v/>
      </c>
      <c r="QJ77" s="9">
        <f>IF(48&lt;=$G77, $N77, "")</f>
        <v/>
      </c>
      <c r="QK77" s="9">
        <f>IF(48&lt;=$G77, QJ77-QI77, "")</f>
        <v/>
      </c>
      <c r="QL77" s="9">
        <f>IF(48&lt;=$G77, QH77-QK77, "")</f>
        <v/>
      </c>
      <c r="QM77" s="9">
        <f>IF(48&lt;=$G77, ROUND(QE77*$Q77, 2), "")</f>
        <v/>
      </c>
      <c r="QN77" s="9">
        <f>IF(48&lt;=$G77, QE77+QM77, "")</f>
        <v/>
      </c>
      <c r="QO77" s="9">
        <f>IF(48&lt;=$G77, QI77+QM77, "")</f>
        <v/>
      </c>
      <c r="QP77" s="9">
        <f>IF(48&lt;=$G77, ($G77-48)*$N77, "")</f>
        <v/>
      </c>
    </row>
    <row r="78">
      <c r="A78" s="12" t="inlineStr">
        <is>
          <t>0620-0001</t>
        </is>
      </c>
      <c r="B78" s="13" t="inlineStr">
        <is>
          <t>Desarrollos Romo Srl de Cv</t>
        </is>
      </c>
      <c r="C78" s="13" t="inlineStr">
        <is>
          <t>RAM 700 BIG HORN</t>
        </is>
      </c>
      <c r="D78" s="12" t="inlineStr">
        <is>
          <t>ACTIVO</t>
        </is>
      </c>
      <c r="E78" s="12" t="inlineStr">
        <is>
          <t>2023-07-20</t>
        </is>
      </c>
      <c r="F78" s="12" t="inlineStr">
        <is>
          <t>2027-07-20</t>
        </is>
      </c>
      <c r="G78" s="14" t="n">
        <v>48</v>
      </c>
      <c r="H78" s="15" t="n">
        <v>310258.62</v>
      </c>
      <c r="I78" s="16" t="n">
        <v>0.1</v>
      </c>
      <c r="J78" s="15">
        <f>ROUND(H78*I78, 2)</f>
        <v/>
      </c>
      <c r="K78" s="15">
        <f>ROUND(H78-J78, 2)</f>
        <v/>
      </c>
      <c r="L78" s="16" t="n">
        <v>0.027</v>
      </c>
      <c r="M78" s="15">
        <f>ROUND(H78*L78, 2)</f>
        <v/>
      </c>
      <c r="N78" s="15" t="n">
        <v>11517.34</v>
      </c>
      <c r="O78" s="16" t="n">
        <v>0.2</v>
      </c>
      <c r="P78" s="15">
        <f>ROUND(H78*O78, 2)</f>
        <v/>
      </c>
      <c r="Q78" s="17" t="n">
        <v>0.03473661</v>
      </c>
      <c r="R78" s="17">
        <f>RATE(G78, -N78, K78, -P78)</f>
        <v/>
      </c>
      <c r="S78" s="17">
        <f>ROUND(Q78*12, 8)</f>
        <v/>
      </c>
      <c r="T78" s="17">
        <f>ROUND(((1+Q78)^12)-1, 8)</f>
        <v/>
      </c>
      <c r="U78" s="15">
        <f>ROUND(PV(Q78, G78, 0, -P78), 2)</f>
        <v/>
      </c>
      <c r="V78" s="15">
        <f>SUMIF($AA$4:$QP$4, "Interes_Leasing", AA78:QP78)</f>
        <v/>
      </c>
      <c r="W78" s="15">
        <f>SUMIF($AA$4:$QP$4, "Interes_Residual", AA78:QP78)</f>
        <v/>
      </c>
      <c r="X78" s="15">
        <f>ROUND(V78+W78, 2)</f>
        <v/>
      </c>
      <c r="Y78" s="15">
        <f>ROUND((N78*G78+P78+M78)-K78, 2)</f>
        <v/>
      </c>
      <c r="Z78" s="16">
        <f>ROUND(Y78/K78, 4)</f>
        <v/>
      </c>
      <c r="AA78" s="15">
        <f>IF(1&lt;=$G78, $K78, "")</f>
        <v/>
      </c>
      <c r="AB78" s="15">
        <f>IF(1&lt;=$G78, ROUND(AA78*$Q78, 2), "")</f>
        <v/>
      </c>
      <c r="AC78" s="15">
        <f>IF(1&lt;=$G78, $N78, "")</f>
        <v/>
      </c>
      <c r="AD78" s="15">
        <f>IF(1&lt;=$G78, AC78-AB78, "")</f>
        <v/>
      </c>
      <c r="AE78" s="15">
        <f>IF(1&lt;=$G78, AA78-AD78, "")</f>
        <v/>
      </c>
      <c r="AF78" s="15">
        <f>IF(1&lt;=$G78, ROUND($U78*$Q78, 2), "")</f>
        <v/>
      </c>
      <c r="AG78" s="15">
        <f>IF(1&lt;=$G78, $U78+AF78, "")</f>
        <v/>
      </c>
      <c r="AH78" s="15">
        <f>IF(1&lt;=$G78, AB78+AF78, "")</f>
        <v/>
      </c>
      <c r="AI78" s="15">
        <f>IF(1&lt;=$G78, ($G78-1)*$N78, "")</f>
        <v/>
      </c>
      <c r="AJ78" s="15">
        <f>IF(2&lt;=$G78, AE78, "")</f>
        <v/>
      </c>
      <c r="AK78" s="15">
        <f>IF(2&lt;=$G78, ROUND(AJ78*$Q78, 2), "")</f>
        <v/>
      </c>
      <c r="AL78" s="15">
        <f>IF(2&lt;=$G78, $N78, "")</f>
        <v/>
      </c>
      <c r="AM78" s="15">
        <f>IF(2&lt;=$G78, AL78-AK78, "")</f>
        <v/>
      </c>
      <c r="AN78" s="15">
        <f>IF(2&lt;=$G78, AJ78-AM78, "")</f>
        <v/>
      </c>
      <c r="AO78" s="15">
        <f>IF(2&lt;=$G78, ROUND(AG78*$Q78, 2), "")</f>
        <v/>
      </c>
      <c r="AP78" s="15">
        <f>IF(2&lt;=$G78, AG78+AO78, "")</f>
        <v/>
      </c>
      <c r="AQ78" s="15">
        <f>IF(2&lt;=$G78, AK78+AO78, "")</f>
        <v/>
      </c>
      <c r="AR78" s="15">
        <f>IF(2&lt;=$G78, ($G78-2)*$N78, "")</f>
        <v/>
      </c>
      <c r="AS78" s="15">
        <f>IF(3&lt;=$G78, AN78, "")</f>
        <v/>
      </c>
      <c r="AT78" s="15">
        <f>IF(3&lt;=$G78, ROUND(AS78*$Q78, 2), "")</f>
        <v/>
      </c>
      <c r="AU78" s="15">
        <f>IF(3&lt;=$G78, $N78, "")</f>
        <v/>
      </c>
      <c r="AV78" s="15">
        <f>IF(3&lt;=$G78, AU78-AT78, "")</f>
        <v/>
      </c>
      <c r="AW78" s="15">
        <f>IF(3&lt;=$G78, AS78-AV78, "")</f>
        <v/>
      </c>
      <c r="AX78" s="15">
        <f>IF(3&lt;=$G78, ROUND(AP78*$Q78, 2), "")</f>
        <v/>
      </c>
      <c r="AY78" s="15">
        <f>IF(3&lt;=$G78, AP78+AX78, "")</f>
        <v/>
      </c>
      <c r="AZ78" s="15">
        <f>IF(3&lt;=$G78, AT78+AX78, "")</f>
        <v/>
      </c>
      <c r="BA78" s="15">
        <f>IF(3&lt;=$G78, ($G78-3)*$N78, "")</f>
        <v/>
      </c>
      <c r="BB78" s="15">
        <f>IF(4&lt;=$G78, AW78, "")</f>
        <v/>
      </c>
      <c r="BC78" s="15">
        <f>IF(4&lt;=$G78, ROUND(BB78*$Q78, 2), "")</f>
        <v/>
      </c>
      <c r="BD78" s="15">
        <f>IF(4&lt;=$G78, $N78, "")</f>
        <v/>
      </c>
      <c r="BE78" s="15">
        <f>IF(4&lt;=$G78, BD78-BC78, "")</f>
        <v/>
      </c>
      <c r="BF78" s="15">
        <f>IF(4&lt;=$G78, BB78-BE78, "")</f>
        <v/>
      </c>
      <c r="BG78" s="15">
        <f>IF(4&lt;=$G78, ROUND(AY78*$Q78, 2), "")</f>
        <v/>
      </c>
      <c r="BH78" s="15">
        <f>IF(4&lt;=$G78, AY78+BG78, "")</f>
        <v/>
      </c>
      <c r="BI78" s="15">
        <f>IF(4&lt;=$G78, BC78+BG78, "")</f>
        <v/>
      </c>
      <c r="BJ78" s="15">
        <f>IF(4&lt;=$G78, ($G78-4)*$N78, "")</f>
        <v/>
      </c>
      <c r="BK78" s="15">
        <f>IF(5&lt;=$G78, BF78, "")</f>
        <v/>
      </c>
      <c r="BL78" s="15">
        <f>IF(5&lt;=$G78, ROUND(BK78*$Q78, 2), "")</f>
        <v/>
      </c>
      <c r="BM78" s="15">
        <f>IF(5&lt;=$G78, $N78, "")</f>
        <v/>
      </c>
      <c r="BN78" s="15">
        <f>IF(5&lt;=$G78, BM78-BL78, "")</f>
        <v/>
      </c>
      <c r="BO78" s="15">
        <f>IF(5&lt;=$G78, BK78-BN78, "")</f>
        <v/>
      </c>
      <c r="BP78" s="15">
        <f>IF(5&lt;=$G78, ROUND(BH78*$Q78, 2), "")</f>
        <v/>
      </c>
      <c r="BQ78" s="15">
        <f>IF(5&lt;=$G78, BH78+BP78, "")</f>
        <v/>
      </c>
      <c r="BR78" s="15">
        <f>IF(5&lt;=$G78, BL78+BP78, "")</f>
        <v/>
      </c>
      <c r="BS78" s="15">
        <f>IF(5&lt;=$G78, ($G78-5)*$N78, "")</f>
        <v/>
      </c>
      <c r="BT78" s="15">
        <f>IF(6&lt;=$G78, BO78, "")</f>
        <v/>
      </c>
      <c r="BU78" s="15">
        <f>IF(6&lt;=$G78, ROUND(BT78*$Q78, 2), "")</f>
        <v/>
      </c>
      <c r="BV78" s="15">
        <f>IF(6&lt;=$G78, $N78, "")</f>
        <v/>
      </c>
      <c r="BW78" s="15">
        <f>IF(6&lt;=$G78, BV78-BU78, "")</f>
        <v/>
      </c>
      <c r="BX78" s="15">
        <f>IF(6&lt;=$G78, BT78-BW78, "")</f>
        <v/>
      </c>
      <c r="BY78" s="15">
        <f>IF(6&lt;=$G78, ROUND(BQ78*$Q78, 2), "")</f>
        <v/>
      </c>
      <c r="BZ78" s="15">
        <f>IF(6&lt;=$G78, BQ78+BY78, "")</f>
        <v/>
      </c>
      <c r="CA78" s="15">
        <f>IF(6&lt;=$G78, BU78+BY78, "")</f>
        <v/>
      </c>
      <c r="CB78" s="15">
        <f>IF(6&lt;=$G78, ($G78-6)*$N78, "")</f>
        <v/>
      </c>
      <c r="CC78" s="15">
        <f>IF(7&lt;=$G78, BX78, "")</f>
        <v/>
      </c>
      <c r="CD78" s="15">
        <f>IF(7&lt;=$G78, ROUND(CC78*$Q78, 2), "")</f>
        <v/>
      </c>
      <c r="CE78" s="15">
        <f>IF(7&lt;=$G78, $N78, "")</f>
        <v/>
      </c>
      <c r="CF78" s="15">
        <f>IF(7&lt;=$G78, CE78-CD78, "")</f>
        <v/>
      </c>
      <c r="CG78" s="15">
        <f>IF(7&lt;=$G78, CC78-CF78, "")</f>
        <v/>
      </c>
      <c r="CH78" s="15">
        <f>IF(7&lt;=$G78, ROUND(BZ78*$Q78, 2), "")</f>
        <v/>
      </c>
      <c r="CI78" s="15">
        <f>IF(7&lt;=$G78, BZ78+CH78, "")</f>
        <v/>
      </c>
      <c r="CJ78" s="15">
        <f>IF(7&lt;=$G78, CD78+CH78, "")</f>
        <v/>
      </c>
      <c r="CK78" s="15">
        <f>IF(7&lt;=$G78, ($G78-7)*$N78, "")</f>
        <v/>
      </c>
      <c r="CL78" s="15">
        <f>IF(8&lt;=$G78, CG78, "")</f>
        <v/>
      </c>
      <c r="CM78" s="15">
        <f>IF(8&lt;=$G78, ROUND(CL78*$Q78, 2), "")</f>
        <v/>
      </c>
      <c r="CN78" s="15">
        <f>IF(8&lt;=$G78, $N78, "")</f>
        <v/>
      </c>
      <c r="CO78" s="15">
        <f>IF(8&lt;=$G78, CN78-CM78, "")</f>
        <v/>
      </c>
      <c r="CP78" s="15">
        <f>IF(8&lt;=$G78, CL78-CO78, "")</f>
        <v/>
      </c>
      <c r="CQ78" s="15">
        <f>IF(8&lt;=$G78, ROUND(CI78*$Q78, 2), "")</f>
        <v/>
      </c>
      <c r="CR78" s="15">
        <f>IF(8&lt;=$G78, CI78+CQ78, "")</f>
        <v/>
      </c>
      <c r="CS78" s="15">
        <f>IF(8&lt;=$G78, CM78+CQ78, "")</f>
        <v/>
      </c>
      <c r="CT78" s="15">
        <f>IF(8&lt;=$G78, ($G78-8)*$N78, "")</f>
        <v/>
      </c>
      <c r="CU78" s="15">
        <f>IF(9&lt;=$G78, CP78, "")</f>
        <v/>
      </c>
      <c r="CV78" s="15">
        <f>IF(9&lt;=$G78, ROUND(CU78*$Q78, 2), "")</f>
        <v/>
      </c>
      <c r="CW78" s="15">
        <f>IF(9&lt;=$G78, $N78, "")</f>
        <v/>
      </c>
      <c r="CX78" s="15">
        <f>IF(9&lt;=$G78, CW78-CV78, "")</f>
        <v/>
      </c>
      <c r="CY78" s="15">
        <f>IF(9&lt;=$G78, CU78-CX78, "")</f>
        <v/>
      </c>
      <c r="CZ78" s="15">
        <f>IF(9&lt;=$G78, ROUND(CR78*$Q78, 2), "")</f>
        <v/>
      </c>
      <c r="DA78" s="15">
        <f>IF(9&lt;=$G78, CR78+CZ78, "")</f>
        <v/>
      </c>
      <c r="DB78" s="15">
        <f>IF(9&lt;=$G78, CV78+CZ78, "")</f>
        <v/>
      </c>
      <c r="DC78" s="15">
        <f>IF(9&lt;=$G78, ($G78-9)*$N78, "")</f>
        <v/>
      </c>
      <c r="DD78" s="15">
        <f>IF(10&lt;=$G78, CY78, "")</f>
        <v/>
      </c>
      <c r="DE78" s="15">
        <f>IF(10&lt;=$G78, ROUND(DD78*$Q78, 2), "")</f>
        <v/>
      </c>
      <c r="DF78" s="15">
        <f>IF(10&lt;=$G78, $N78, "")</f>
        <v/>
      </c>
      <c r="DG78" s="15">
        <f>IF(10&lt;=$G78, DF78-DE78, "")</f>
        <v/>
      </c>
      <c r="DH78" s="15">
        <f>IF(10&lt;=$G78, DD78-DG78, "")</f>
        <v/>
      </c>
      <c r="DI78" s="15">
        <f>IF(10&lt;=$G78, ROUND(DA78*$Q78, 2), "")</f>
        <v/>
      </c>
      <c r="DJ78" s="15">
        <f>IF(10&lt;=$G78, DA78+DI78, "")</f>
        <v/>
      </c>
      <c r="DK78" s="15">
        <f>IF(10&lt;=$G78, DE78+DI78, "")</f>
        <v/>
      </c>
      <c r="DL78" s="15">
        <f>IF(10&lt;=$G78, ($G78-10)*$N78, "")</f>
        <v/>
      </c>
      <c r="DM78" s="15">
        <f>IF(11&lt;=$G78, DH78, "")</f>
        <v/>
      </c>
      <c r="DN78" s="15">
        <f>IF(11&lt;=$G78, ROUND(DM78*$Q78, 2), "")</f>
        <v/>
      </c>
      <c r="DO78" s="15">
        <f>IF(11&lt;=$G78, $N78, "")</f>
        <v/>
      </c>
      <c r="DP78" s="15">
        <f>IF(11&lt;=$G78, DO78-DN78, "")</f>
        <v/>
      </c>
      <c r="DQ78" s="15">
        <f>IF(11&lt;=$G78, DM78-DP78, "")</f>
        <v/>
      </c>
      <c r="DR78" s="15">
        <f>IF(11&lt;=$G78, ROUND(DJ78*$Q78, 2), "")</f>
        <v/>
      </c>
      <c r="DS78" s="15">
        <f>IF(11&lt;=$G78, DJ78+DR78, "")</f>
        <v/>
      </c>
      <c r="DT78" s="15">
        <f>IF(11&lt;=$G78, DN78+DR78, "")</f>
        <v/>
      </c>
      <c r="DU78" s="15">
        <f>IF(11&lt;=$G78, ($G78-11)*$N78, "")</f>
        <v/>
      </c>
      <c r="DV78" s="15">
        <f>IF(12&lt;=$G78, DQ78, "")</f>
        <v/>
      </c>
      <c r="DW78" s="15">
        <f>IF(12&lt;=$G78, ROUND(DV78*$Q78, 2), "")</f>
        <v/>
      </c>
      <c r="DX78" s="15">
        <f>IF(12&lt;=$G78, $N78, "")</f>
        <v/>
      </c>
      <c r="DY78" s="15">
        <f>IF(12&lt;=$G78, DX78-DW78, "")</f>
        <v/>
      </c>
      <c r="DZ78" s="15">
        <f>IF(12&lt;=$G78, DV78-DY78, "")</f>
        <v/>
      </c>
      <c r="EA78" s="15">
        <f>IF(12&lt;=$G78, ROUND(DS78*$Q78, 2), "")</f>
        <v/>
      </c>
      <c r="EB78" s="15">
        <f>IF(12&lt;=$G78, DS78+EA78, "")</f>
        <v/>
      </c>
      <c r="EC78" s="15">
        <f>IF(12&lt;=$G78, DW78+EA78, "")</f>
        <v/>
      </c>
      <c r="ED78" s="15">
        <f>IF(12&lt;=$G78, ($G78-12)*$N78, "")</f>
        <v/>
      </c>
      <c r="EE78" s="15">
        <f>IF(13&lt;=$G78, DZ78, "")</f>
        <v/>
      </c>
      <c r="EF78" s="15">
        <f>IF(13&lt;=$G78, ROUND(EE78*$Q78, 2), "")</f>
        <v/>
      </c>
      <c r="EG78" s="15">
        <f>IF(13&lt;=$G78, $N78, "")</f>
        <v/>
      </c>
      <c r="EH78" s="15">
        <f>IF(13&lt;=$G78, EG78-EF78, "")</f>
        <v/>
      </c>
      <c r="EI78" s="15">
        <f>IF(13&lt;=$G78, EE78-EH78, "")</f>
        <v/>
      </c>
      <c r="EJ78" s="15">
        <f>IF(13&lt;=$G78, ROUND(EB78*$Q78, 2), "")</f>
        <v/>
      </c>
      <c r="EK78" s="15">
        <f>IF(13&lt;=$G78, EB78+EJ78, "")</f>
        <v/>
      </c>
      <c r="EL78" s="15">
        <f>IF(13&lt;=$G78, EF78+EJ78, "")</f>
        <v/>
      </c>
      <c r="EM78" s="15">
        <f>IF(13&lt;=$G78, ($G78-13)*$N78, "")</f>
        <v/>
      </c>
      <c r="EN78" s="15">
        <f>IF(14&lt;=$G78, EI78, "")</f>
        <v/>
      </c>
      <c r="EO78" s="15">
        <f>IF(14&lt;=$G78, ROUND(EN78*$Q78, 2), "")</f>
        <v/>
      </c>
      <c r="EP78" s="15">
        <f>IF(14&lt;=$G78, $N78, "")</f>
        <v/>
      </c>
      <c r="EQ78" s="15">
        <f>IF(14&lt;=$G78, EP78-EO78, "")</f>
        <v/>
      </c>
      <c r="ER78" s="15">
        <f>IF(14&lt;=$G78, EN78-EQ78, "")</f>
        <v/>
      </c>
      <c r="ES78" s="15">
        <f>IF(14&lt;=$G78, ROUND(EK78*$Q78, 2), "")</f>
        <v/>
      </c>
      <c r="ET78" s="15">
        <f>IF(14&lt;=$G78, EK78+ES78, "")</f>
        <v/>
      </c>
      <c r="EU78" s="15">
        <f>IF(14&lt;=$G78, EO78+ES78, "")</f>
        <v/>
      </c>
      <c r="EV78" s="15">
        <f>IF(14&lt;=$G78, ($G78-14)*$N78, "")</f>
        <v/>
      </c>
      <c r="EW78" s="15">
        <f>IF(15&lt;=$G78, ER78, "")</f>
        <v/>
      </c>
      <c r="EX78" s="15">
        <f>IF(15&lt;=$G78, ROUND(EW78*$Q78, 2), "")</f>
        <v/>
      </c>
      <c r="EY78" s="15">
        <f>IF(15&lt;=$G78, $N78, "")</f>
        <v/>
      </c>
      <c r="EZ78" s="15">
        <f>IF(15&lt;=$G78, EY78-EX78, "")</f>
        <v/>
      </c>
      <c r="FA78" s="15">
        <f>IF(15&lt;=$G78, EW78-EZ78, "")</f>
        <v/>
      </c>
      <c r="FB78" s="15">
        <f>IF(15&lt;=$G78, ROUND(ET78*$Q78, 2), "")</f>
        <v/>
      </c>
      <c r="FC78" s="15">
        <f>IF(15&lt;=$G78, ET78+FB78, "")</f>
        <v/>
      </c>
      <c r="FD78" s="15">
        <f>IF(15&lt;=$G78, EX78+FB78, "")</f>
        <v/>
      </c>
      <c r="FE78" s="15">
        <f>IF(15&lt;=$G78, ($G78-15)*$N78, "")</f>
        <v/>
      </c>
      <c r="FF78" s="15">
        <f>IF(16&lt;=$G78, FA78, "")</f>
        <v/>
      </c>
      <c r="FG78" s="15">
        <f>IF(16&lt;=$G78, ROUND(FF78*$Q78, 2), "")</f>
        <v/>
      </c>
      <c r="FH78" s="15">
        <f>IF(16&lt;=$G78, $N78, "")</f>
        <v/>
      </c>
      <c r="FI78" s="15">
        <f>IF(16&lt;=$G78, FH78-FG78, "")</f>
        <v/>
      </c>
      <c r="FJ78" s="15">
        <f>IF(16&lt;=$G78, FF78-FI78, "")</f>
        <v/>
      </c>
      <c r="FK78" s="15">
        <f>IF(16&lt;=$G78, ROUND(FC78*$Q78, 2), "")</f>
        <v/>
      </c>
      <c r="FL78" s="15">
        <f>IF(16&lt;=$G78, FC78+FK78, "")</f>
        <v/>
      </c>
      <c r="FM78" s="15">
        <f>IF(16&lt;=$G78, FG78+FK78, "")</f>
        <v/>
      </c>
      <c r="FN78" s="15">
        <f>IF(16&lt;=$G78, ($G78-16)*$N78, "")</f>
        <v/>
      </c>
      <c r="FO78" s="15">
        <f>IF(17&lt;=$G78, FJ78, "")</f>
        <v/>
      </c>
      <c r="FP78" s="15">
        <f>IF(17&lt;=$G78, ROUND(FO78*$Q78, 2), "")</f>
        <v/>
      </c>
      <c r="FQ78" s="15">
        <f>IF(17&lt;=$G78, $N78, "")</f>
        <v/>
      </c>
      <c r="FR78" s="15">
        <f>IF(17&lt;=$G78, FQ78-FP78, "")</f>
        <v/>
      </c>
      <c r="FS78" s="15">
        <f>IF(17&lt;=$G78, FO78-FR78, "")</f>
        <v/>
      </c>
      <c r="FT78" s="15">
        <f>IF(17&lt;=$G78, ROUND(FL78*$Q78, 2), "")</f>
        <v/>
      </c>
      <c r="FU78" s="15">
        <f>IF(17&lt;=$G78, FL78+FT78, "")</f>
        <v/>
      </c>
      <c r="FV78" s="15">
        <f>IF(17&lt;=$G78, FP78+FT78, "")</f>
        <v/>
      </c>
      <c r="FW78" s="15">
        <f>IF(17&lt;=$G78, ($G78-17)*$N78, "")</f>
        <v/>
      </c>
      <c r="FX78" s="15">
        <f>IF(18&lt;=$G78, FS78, "")</f>
        <v/>
      </c>
      <c r="FY78" s="15">
        <f>IF(18&lt;=$G78, ROUND(FX78*$Q78, 2), "")</f>
        <v/>
      </c>
      <c r="FZ78" s="15">
        <f>IF(18&lt;=$G78, $N78, "")</f>
        <v/>
      </c>
      <c r="GA78" s="15">
        <f>IF(18&lt;=$G78, FZ78-FY78, "")</f>
        <v/>
      </c>
      <c r="GB78" s="15">
        <f>IF(18&lt;=$G78, FX78-GA78, "")</f>
        <v/>
      </c>
      <c r="GC78" s="15">
        <f>IF(18&lt;=$G78, ROUND(FU78*$Q78, 2), "")</f>
        <v/>
      </c>
      <c r="GD78" s="15">
        <f>IF(18&lt;=$G78, FU78+GC78, "")</f>
        <v/>
      </c>
      <c r="GE78" s="15">
        <f>IF(18&lt;=$G78, FY78+GC78, "")</f>
        <v/>
      </c>
      <c r="GF78" s="15">
        <f>IF(18&lt;=$G78, ($G78-18)*$N78, "")</f>
        <v/>
      </c>
      <c r="GG78" s="15">
        <f>IF(19&lt;=$G78, GB78, "")</f>
        <v/>
      </c>
      <c r="GH78" s="15">
        <f>IF(19&lt;=$G78, ROUND(GG78*$Q78, 2), "")</f>
        <v/>
      </c>
      <c r="GI78" s="15">
        <f>IF(19&lt;=$G78, $N78, "")</f>
        <v/>
      </c>
      <c r="GJ78" s="15">
        <f>IF(19&lt;=$G78, GI78-GH78, "")</f>
        <v/>
      </c>
      <c r="GK78" s="15">
        <f>IF(19&lt;=$G78, GG78-GJ78, "")</f>
        <v/>
      </c>
      <c r="GL78" s="15">
        <f>IF(19&lt;=$G78, ROUND(GD78*$Q78, 2), "")</f>
        <v/>
      </c>
      <c r="GM78" s="15">
        <f>IF(19&lt;=$G78, GD78+GL78, "")</f>
        <v/>
      </c>
      <c r="GN78" s="15">
        <f>IF(19&lt;=$G78, GH78+GL78, "")</f>
        <v/>
      </c>
      <c r="GO78" s="15">
        <f>IF(19&lt;=$G78, ($G78-19)*$N78, "")</f>
        <v/>
      </c>
      <c r="GP78" s="15">
        <f>IF(20&lt;=$G78, GK78, "")</f>
        <v/>
      </c>
      <c r="GQ78" s="15">
        <f>IF(20&lt;=$G78, ROUND(GP78*$Q78, 2), "")</f>
        <v/>
      </c>
      <c r="GR78" s="15">
        <f>IF(20&lt;=$G78, $N78, "")</f>
        <v/>
      </c>
      <c r="GS78" s="15">
        <f>IF(20&lt;=$G78, GR78-GQ78, "")</f>
        <v/>
      </c>
      <c r="GT78" s="15">
        <f>IF(20&lt;=$G78, GP78-GS78, "")</f>
        <v/>
      </c>
      <c r="GU78" s="15">
        <f>IF(20&lt;=$G78, ROUND(GM78*$Q78, 2), "")</f>
        <v/>
      </c>
      <c r="GV78" s="15">
        <f>IF(20&lt;=$G78, GM78+GU78, "")</f>
        <v/>
      </c>
      <c r="GW78" s="15">
        <f>IF(20&lt;=$G78, GQ78+GU78, "")</f>
        <v/>
      </c>
      <c r="GX78" s="15">
        <f>IF(20&lt;=$G78, ($G78-20)*$N78, "")</f>
        <v/>
      </c>
      <c r="GY78" s="15">
        <f>IF(21&lt;=$G78, GT78, "")</f>
        <v/>
      </c>
      <c r="GZ78" s="15">
        <f>IF(21&lt;=$G78, ROUND(GY78*$Q78, 2), "")</f>
        <v/>
      </c>
      <c r="HA78" s="15">
        <f>IF(21&lt;=$G78, $N78, "")</f>
        <v/>
      </c>
      <c r="HB78" s="15">
        <f>IF(21&lt;=$G78, HA78-GZ78, "")</f>
        <v/>
      </c>
      <c r="HC78" s="15">
        <f>IF(21&lt;=$G78, GY78-HB78, "")</f>
        <v/>
      </c>
      <c r="HD78" s="15">
        <f>IF(21&lt;=$G78, ROUND(GV78*$Q78, 2), "")</f>
        <v/>
      </c>
      <c r="HE78" s="15">
        <f>IF(21&lt;=$G78, GV78+HD78, "")</f>
        <v/>
      </c>
      <c r="HF78" s="15">
        <f>IF(21&lt;=$G78, GZ78+HD78, "")</f>
        <v/>
      </c>
      <c r="HG78" s="15">
        <f>IF(21&lt;=$G78, ($G78-21)*$N78, "")</f>
        <v/>
      </c>
      <c r="HH78" s="15">
        <f>IF(22&lt;=$G78, HC78, "")</f>
        <v/>
      </c>
      <c r="HI78" s="15">
        <f>IF(22&lt;=$G78, ROUND(HH78*$Q78, 2), "")</f>
        <v/>
      </c>
      <c r="HJ78" s="15">
        <f>IF(22&lt;=$G78, $N78, "")</f>
        <v/>
      </c>
      <c r="HK78" s="15">
        <f>IF(22&lt;=$G78, HJ78-HI78, "")</f>
        <v/>
      </c>
      <c r="HL78" s="15">
        <f>IF(22&lt;=$G78, HH78-HK78, "")</f>
        <v/>
      </c>
      <c r="HM78" s="15">
        <f>IF(22&lt;=$G78, ROUND(HE78*$Q78, 2), "")</f>
        <v/>
      </c>
      <c r="HN78" s="15">
        <f>IF(22&lt;=$G78, HE78+HM78, "")</f>
        <v/>
      </c>
      <c r="HO78" s="15">
        <f>IF(22&lt;=$G78, HI78+HM78, "")</f>
        <v/>
      </c>
      <c r="HP78" s="15">
        <f>IF(22&lt;=$G78, ($G78-22)*$N78, "")</f>
        <v/>
      </c>
      <c r="HQ78" s="15">
        <f>IF(23&lt;=$G78, HL78, "")</f>
        <v/>
      </c>
      <c r="HR78" s="15">
        <f>IF(23&lt;=$G78, ROUND(HQ78*$Q78, 2), "")</f>
        <v/>
      </c>
      <c r="HS78" s="15">
        <f>IF(23&lt;=$G78, $N78, "")</f>
        <v/>
      </c>
      <c r="HT78" s="15">
        <f>IF(23&lt;=$G78, HS78-HR78, "")</f>
        <v/>
      </c>
      <c r="HU78" s="15">
        <f>IF(23&lt;=$G78, HQ78-HT78, "")</f>
        <v/>
      </c>
      <c r="HV78" s="15">
        <f>IF(23&lt;=$G78, ROUND(HN78*$Q78, 2), "")</f>
        <v/>
      </c>
      <c r="HW78" s="15">
        <f>IF(23&lt;=$G78, HN78+HV78, "")</f>
        <v/>
      </c>
      <c r="HX78" s="15">
        <f>IF(23&lt;=$G78, HR78+HV78, "")</f>
        <v/>
      </c>
      <c r="HY78" s="15">
        <f>IF(23&lt;=$G78, ($G78-23)*$N78, "")</f>
        <v/>
      </c>
      <c r="HZ78" s="15">
        <f>IF(24&lt;=$G78, HU78, "")</f>
        <v/>
      </c>
      <c r="IA78" s="15">
        <f>IF(24&lt;=$G78, ROUND(HZ78*$Q78, 2), "")</f>
        <v/>
      </c>
      <c r="IB78" s="15">
        <f>IF(24&lt;=$G78, $N78, "")</f>
        <v/>
      </c>
      <c r="IC78" s="15">
        <f>IF(24&lt;=$G78, IB78-IA78, "")</f>
        <v/>
      </c>
      <c r="ID78" s="15">
        <f>IF(24&lt;=$G78, HZ78-IC78, "")</f>
        <v/>
      </c>
      <c r="IE78" s="15">
        <f>IF(24&lt;=$G78, ROUND(HW78*$Q78, 2), "")</f>
        <v/>
      </c>
      <c r="IF78" s="15">
        <f>IF(24&lt;=$G78, HW78+IE78, "")</f>
        <v/>
      </c>
      <c r="IG78" s="15">
        <f>IF(24&lt;=$G78, IA78+IE78, "")</f>
        <v/>
      </c>
      <c r="IH78" s="15">
        <f>IF(24&lt;=$G78, ($G78-24)*$N78, "")</f>
        <v/>
      </c>
      <c r="II78" s="15">
        <f>IF(25&lt;=$G78, ID78, "")</f>
        <v/>
      </c>
      <c r="IJ78" s="15">
        <f>IF(25&lt;=$G78, ROUND(II78*$Q78, 2), "")</f>
        <v/>
      </c>
      <c r="IK78" s="15">
        <f>IF(25&lt;=$G78, $N78, "")</f>
        <v/>
      </c>
      <c r="IL78" s="15">
        <f>IF(25&lt;=$G78, IK78-IJ78, "")</f>
        <v/>
      </c>
      <c r="IM78" s="15">
        <f>IF(25&lt;=$G78, II78-IL78, "")</f>
        <v/>
      </c>
      <c r="IN78" s="15">
        <f>IF(25&lt;=$G78, ROUND(IF78*$Q78, 2), "")</f>
        <v/>
      </c>
      <c r="IO78" s="15">
        <f>IF(25&lt;=$G78, IF78+IN78, "")</f>
        <v/>
      </c>
      <c r="IP78" s="15">
        <f>IF(25&lt;=$G78, IJ78+IN78, "")</f>
        <v/>
      </c>
      <c r="IQ78" s="15">
        <f>IF(25&lt;=$G78, ($G78-25)*$N78, "")</f>
        <v/>
      </c>
      <c r="IR78" s="15">
        <f>IF(26&lt;=$G78, IM78, "")</f>
        <v/>
      </c>
      <c r="IS78" s="15">
        <f>IF(26&lt;=$G78, ROUND(IR78*$Q78, 2), "")</f>
        <v/>
      </c>
      <c r="IT78" s="15">
        <f>IF(26&lt;=$G78, $N78, "")</f>
        <v/>
      </c>
      <c r="IU78" s="15">
        <f>IF(26&lt;=$G78, IT78-IS78, "")</f>
        <v/>
      </c>
      <c r="IV78" s="15">
        <f>IF(26&lt;=$G78, IR78-IU78, "")</f>
        <v/>
      </c>
      <c r="IW78" s="15">
        <f>IF(26&lt;=$G78, ROUND(IO78*$Q78, 2), "")</f>
        <v/>
      </c>
      <c r="IX78" s="15">
        <f>IF(26&lt;=$G78, IO78+IW78, "")</f>
        <v/>
      </c>
      <c r="IY78" s="15">
        <f>IF(26&lt;=$G78, IS78+IW78, "")</f>
        <v/>
      </c>
      <c r="IZ78" s="15">
        <f>IF(26&lt;=$G78, ($G78-26)*$N78, "")</f>
        <v/>
      </c>
      <c r="JA78" s="15">
        <f>IF(27&lt;=$G78, IV78, "")</f>
        <v/>
      </c>
      <c r="JB78" s="15">
        <f>IF(27&lt;=$G78, ROUND(JA78*$Q78, 2), "")</f>
        <v/>
      </c>
      <c r="JC78" s="15">
        <f>IF(27&lt;=$G78, $N78, "")</f>
        <v/>
      </c>
      <c r="JD78" s="15">
        <f>IF(27&lt;=$G78, JC78-JB78, "")</f>
        <v/>
      </c>
      <c r="JE78" s="15">
        <f>IF(27&lt;=$G78, JA78-JD78, "")</f>
        <v/>
      </c>
      <c r="JF78" s="15">
        <f>IF(27&lt;=$G78, ROUND(IX78*$Q78, 2), "")</f>
        <v/>
      </c>
      <c r="JG78" s="15">
        <f>IF(27&lt;=$G78, IX78+JF78, "")</f>
        <v/>
      </c>
      <c r="JH78" s="15">
        <f>IF(27&lt;=$G78, JB78+JF78, "")</f>
        <v/>
      </c>
      <c r="JI78" s="15">
        <f>IF(27&lt;=$G78, ($G78-27)*$N78, "")</f>
        <v/>
      </c>
      <c r="JJ78" s="15">
        <f>IF(28&lt;=$G78, JE78, "")</f>
        <v/>
      </c>
      <c r="JK78" s="15">
        <f>IF(28&lt;=$G78, ROUND(JJ78*$Q78, 2), "")</f>
        <v/>
      </c>
      <c r="JL78" s="15">
        <f>IF(28&lt;=$G78, $N78, "")</f>
        <v/>
      </c>
      <c r="JM78" s="15">
        <f>IF(28&lt;=$G78, JL78-JK78, "")</f>
        <v/>
      </c>
      <c r="JN78" s="15">
        <f>IF(28&lt;=$G78, JJ78-JM78, "")</f>
        <v/>
      </c>
      <c r="JO78" s="15">
        <f>IF(28&lt;=$G78, ROUND(JG78*$Q78, 2), "")</f>
        <v/>
      </c>
      <c r="JP78" s="15">
        <f>IF(28&lt;=$G78, JG78+JO78, "")</f>
        <v/>
      </c>
      <c r="JQ78" s="15">
        <f>IF(28&lt;=$G78, JK78+JO78, "")</f>
        <v/>
      </c>
      <c r="JR78" s="15">
        <f>IF(28&lt;=$G78, ($G78-28)*$N78, "")</f>
        <v/>
      </c>
      <c r="JS78" s="15">
        <f>IF(29&lt;=$G78, JN78, "")</f>
        <v/>
      </c>
      <c r="JT78" s="15">
        <f>IF(29&lt;=$G78, ROUND(JS78*$Q78, 2), "")</f>
        <v/>
      </c>
      <c r="JU78" s="15">
        <f>IF(29&lt;=$G78, $N78, "")</f>
        <v/>
      </c>
      <c r="JV78" s="15">
        <f>IF(29&lt;=$G78, JU78-JT78, "")</f>
        <v/>
      </c>
      <c r="JW78" s="15">
        <f>IF(29&lt;=$G78, JS78-JV78, "")</f>
        <v/>
      </c>
      <c r="JX78" s="15">
        <f>IF(29&lt;=$G78, ROUND(JP78*$Q78, 2), "")</f>
        <v/>
      </c>
      <c r="JY78" s="15">
        <f>IF(29&lt;=$G78, JP78+JX78, "")</f>
        <v/>
      </c>
      <c r="JZ78" s="15">
        <f>IF(29&lt;=$G78, JT78+JX78, "")</f>
        <v/>
      </c>
      <c r="KA78" s="15">
        <f>IF(29&lt;=$G78, ($G78-29)*$N78, "")</f>
        <v/>
      </c>
      <c r="KB78" s="15">
        <f>IF(30&lt;=$G78, JW78, "")</f>
        <v/>
      </c>
      <c r="KC78" s="15">
        <f>IF(30&lt;=$G78, ROUND(KB78*$Q78, 2), "")</f>
        <v/>
      </c>
      <c r="KD78" s="15">
        <f>IF(30&lt;=$G78, $N78, "")</f>
        <v/>
      </c>
      <c r="KE78" s="15">
        <f>IF(30&lt;=$G78, KD78-KC78, "")</f>
        <v/>
      </c>
      <c r="KF78" s="15">
        <f>IF(30&lt;=$G78, KB78-KE78, "")</f>
        <v/>
      </c>
      <c r="KG78" s="15">
        <f>IF(30&lt;=$G78, ROUND(JY78*$Q78, 2), "")</f>
        <v/>
      </c>
      <c r="KH78" s="15">
        <f>IF(30&lt;=$G78, JY78+KG78, "")</f>
        <v/>
      </c>
      <c r="KI78" s="15">
        <f>IF(30&lt;=$G78, KC78+KG78, "")</f>
        <v/>
      </c>
      <c r="KJ78" s="15">
        <f>IF(30&lt;=$G78, ($G78-30)*$N78, "")</f>
        <v/>
      </c>
      <c r="KK78" s="15">
        <f>IF(31&lt;=$G78, KF78, "")</f>
        <v/>
      </c>
      <c r="KL78" s="15">
        <f>IF(31&lt;=$G78, ROUND(KK78*$Q78, 2), "")</f>
        <v/>
      </c>
      <c r="KM78" s="15">
        <f>IF(31&lt;=$G78, $N78, "")</f>
        <v/>
      </c>
      <c r="KN78" s="15">
        <f>IF(31&lt;=$G78, KM78-KL78, "")</f>
        <v/>
      </c>
      <c r="KO78" s="15">
        <f>IF(31&lt;=$G78, KK78-KN78, "")</f>
        <v/>
      </c>
      <c r="KP78" s="15">
        <f>IF(31&lt;=$G78, ROUND(KH78*$Q78, 2), "")</f>
        <v/>
      </c>
      <c r="KQ78" s="15">
        <f>IF(31&lt;=$G78, KH78+KP78, "")</f>
        <v/>
      </c>
      <c r="KR78" s="15">
        <f>IF(31&lt;=$G78, KL78+KP78, "")</f>
        <v/>
      </c>
      <c r="KS78" s="15">
        <f>IF(31&lt;=$G78, ($G78-31)*$N78, "")</f>
        <v/>
      </c>
      <c r="KT78" s="15">
        <f>IF(32&lt;=$G78, KO78, "")</f>
        <v/>
      </c>
      <c r="KU78" s="15">
        <f>IF(32&lt;=$G78, ROUND(KT78*$Q78, 2), "")</f>
        <v/>
      </c>
      <c r="KV78" s="15">
        <f>IF(32&lt;=$G78, $N78, "")</f>
        <v/>
      </c>
      <c r="KW78" s="15">
        <f>IF(32&lt;=$G78, KV78-KU78, "")</f>
        <v/>
      </c>
      <c r="KX78" s="15">
        <f>IF(32&lt;=$G78, KT78-KW78, "")</f>
        <v/>
      </c>
      <c r="KY78" s="15">
        <f>IF(32&lt;=$G78, ROUND(KQ78*$Q78, 2), "")</f>
        <v/>
      </c>
      <c r="KZ78" s="15">
        <f>IF(32&lt;=$G78, KQ78+KY78, "")</f>
        <v/>
      </c>
      <c r="LA78" s="15">
        <f>IF(32&lt;=$G78, KU78+KY78, "")</f>
        <v/>
      </c>
      <c r="LB78" s="15">
        <f>IF(32&lt;=$G78, ($G78-32)*$N78, "")</f>
        <v/>
      </c>
      <c r="LC78" s="15">
        <f>IF(33&lt;=$G78, KX78, "")</f>
        <v/>
      </c>
      <c r="LD78" s="15">
        <f>IF(33&lt;=$G78, ROUND(LC78*$Q78, 2), "")</f>
        <v/>
      </c>
      <c r="LE78" s="15">
        <f>IF(33&lt;=$G78, $N78, "")</f>
        <v/>
      </c>
      <c r="LF78" s="15">
        <f>IF(33&lt;=$G78, LE78-LD78, "")</f>
        <v/>
      </c>
      <c r="LG78" s="15">
        <f>IF(33&lt;=$G78, LC78-LF78, "")</f>
        <v/>
      </c>
      <c r="LH78" s="15">
        <f>IF(33&lt;=$G78, ROUND(KZ78*$Q78, 2), "")</f>
        <v/>
      </c>
      <c r="LI78" s="15">
        <f>IF(33&lt;=$G78, KZ78+LH78, "")</f>
        <v/>
      </c>
      <c r="LJ78" s="15">
        <f>IF(33&lt;=$G78, LD78+LH78, "")</f>
        <v/>
      </c>
      <c r="LK78" s="15">
        <f>IF(33&lt;=$G78, ($G78-33)*$N78, "")</f>
        <v/>
      </c>
      <c r="LL78" s="15">
        <f>IF(34&lt;=$G78, LG78, "")</f>
        <v/>
      </c>
      <c r="LM78" s="15">
        <f>IF(34&lt;=$G78, ROUND(LL78*$Q78, 2), "")</f>
        <v/>
      </c>
      <c r="LN78" s="15">
        <f>IF(34&lt;=$G78, $N78, "")</f>
        <v/>
      </c>
      <c r="LO78" s="15">
        <f>IF(34&lt;=$G78, LN78-LM78, "")</f>
        <v/>
      </c>
      <c r="LP78" s="15">
        <f>IF(34&lt;=$G78, LL78-LO78, "")</f>
        <v/>
      </c>
      <c r="LQ78" s="15">
        <f>IF(34&lt;=$G78, ROUND(LI78*$Q78, 2), "")</f>
        <v/>
      </c>
      <c r="LR78" s="15">
        <f>IF(34&lt;=$G78, LI78+LQ78, "")</f>
        <v/>
      </c>
      <c r="LS78" s="15">
        <f>IF(34&lt;=$G78, LM78+LQ78, "")</f>
        <v/>
      </c>
      <c r="LT78" s="15">
        <f>IF(34&lt;=$G78, ($G78-34)*$N78, "")</f>
        <v/>
      </c>
      <c r="LU78" s="15">
        <f>IF(35&lt;=$G78, LP78, "")</f>
        <v/>
      </c>
      <c r="LV78" s="15">
        <f>IF(35&lt;=$G78, ROUND(LU78*$Q78, 2), "")</f>
        <v/>
      </c>
      <c r="LW78" s="15">
        <f>IF(35&lt;=$G78, $N78, "")</f>
        <v/>
      </c>
      <c r="LX78" s="15">
        <f>IF(35&lt;=$G78, LW78-LV78, "")</f>
        <v/>
      </c>
      <c r="LY78" s="15">
        <f>IF(35&lt;=$G78, LU78-LX78, "")</f>
        <v/>
      </c>
      <c r="LZ78" s="15">
        <f>IF(35&lt;=$G78, ROUND(LR78*$Q78, 2), "")</f>
        <v/>
      </c>
      <c r="MA78" s="15">
        <f>IF(35&lt;=$G78, LR78+LZ78, "")</f>
        <v/>
      </c>
      <c r="MB78" s="15">
        <f>IF(35&lt;=$G78, LV78+LZ78, "")</f>
        <v/>
      </c>
      <c r="MC78" s="15">
        <f>IF(35&lt;=$G78, ($G78-35)*$N78, "")</f>
        <v/>
      </c>
      <c r="MD78" s="15">
        <f>IF(36&lt;=$G78, LY78, "")</f>
        <v/>
      </c>
      <c r="ME78" s="15">
        <f>IF(36&lt;=$G78, ROUND(MD78*$Q78, 2), "")</f>
        <v/>
      </c>
      <c r="MF78" s="15">
        <f>IF(36&lt;=$G78, $N78, "")</f>
        <v/>
      </c>
      <c r="MG78" s="15">
        <f>IF(36&lt;=$G78, MF78-ME78, "")</f>
        <v/>
      </c>
      <c r="MH78" s="15">
        <f>IF(36&lt;=$G78, MD78-MG78, "")</f>
        <v/>
      </c>
      <c r="MI78" s="15">
        <f>IF(36&lt;=$G78, ROUND(MA78*$Q78, 2), "")</f>
        <v/>
      </c>
      <c r="MJ78" s="15">
        <f>IF(36&lt;=$G78, MA78+MI78, "")</f>
        <v/>
      </c>
      <c r="MK78" s="15">
        <f>IF(36&lt;=$G78, ME78+MI78, "")</f>
        <v/>
      </c>
      <c r="ML78" s="15">
        <f>IF(36&lt;=$G78, ($G78-36)*$N78, "")</f>
        <v/>
      </c>
      <c r="MM78" s="15">
        <f>IF(37&lt;=$G78, MH78, "")</f>
        <v/>
      </c>
      <c r="MN78" s="15">
        <f>IF(37&lt;=$G78, ROUND(MM78*$Q78, 2), "")</f>
        <v/>
      </c>
      <c r="MO78" s="15">
        <f>IF(37&lt;=$G78, $N78, "")</f>
        <v/>
      </c>
      <c r="MP78" s="15">
        <f>IF(37&lt;=$G78, MO78-MN78, "")</f>
        <v/>
      </c>
      <c r="MQ78" s="15">
        <f>IF(37&lt;=$G78, MM78-MP78, "")</f>
        <v/>
      </c>
      <c r="MR78" s="15">
        <f>IF(37&lt;=$G78, ROUND(MJ78*$Q78, 2), "")</f>
        <v/>
      </c>
      <c r="MS78" s="15">
        <f>IF(37&lt;=$G78, MJ78+MR78, "")</f>
        <v/>
      </c>
      <c r="MT78" s="15">
        <f>IF(37&lt;=$G78, MN78+MR78, "")</f>
        <v/>
      </c>
      <c r="MU78" s="15">
        <f>IF(37&lt;=$G78, ($G78-37)*$N78, "")</f>
        <v/>
      </c>
      <c r="MV78" s="15">
        <f>IF(38&lt;=$G78, MQ78, "")</f>
        <v/>
      </c>
      <c r="MW78" s="15">
        <f>IF(38&lt;=$G78, ROUND(MV78*$Q78, 2), "")</f>
        <v/>
      </c>
      <c r="MX78" s="15">
        <f>IF(38&lt;=$G78, $N78, "")</f>
        <v/>
      </c>
      <c r="MY78" s="15">
        <f>IF(38&lt;=$G78, MX78-MW78, "")</f>
        <v/>
      </c>
      <c r="MZ78" s="15">
        <f>IF(38&lt;=$G78, MV78-MY78, "")</f>
        <v/>
      </c>
      <c r="NA78" s="15">
        <f>IF(38&lt;=$G78, ROUND(MS78*$Q78, 2), "")</f>
        <v/>
      </c>
      <c r="NB78" s="15">
        <f>IF(38&lt;=$G78, MS78+NA78, "")</f>
        <v/>
      </c>
      <c r="NC78" s="15">
        <f>IF(38&lt;=$G78, MW78+NA78, "")</f>
        <v/>
      </c>
      <c r="ND78" s="15">
        <f>IF(38&lt;=$G78, ($G78-38)*$N78, "")</f>
        <v/>
      </c>
      <c r="NE78" s="15">
        <f>IF(39&lt;=$G78, MZ78, "")</f>
        <v/>
      </c>
      <c r="NF78" s="15">
        <f>IF(39&lt;=$G78, ROUND(NE78*$Q78, 2), "")</f>
        <v/>
      </c>
      <c r="NG78" s="15">
        <f>IF(39&lt;=$G78, $N78, "")</f>
        <v/>
      </c>
      <c r="NH78" s="15">
        <f>IF(39&lt;=$G78, NG78-NF78, "")</f>
        <v/>
      </c>
      <c r="NI78" s="15">
        <f>IF(39&lt;=$G78, NE78-NH78, "")</f>
        <v/>
      </c>
      <c r="NJ78" s="15">
        <f>IF(39&lt;=$G78, ROUND(NB78*$Q78, 2), "")</f>
        <v/>
      </c>
      <c r="NK78" s="15">
        <f>IF(39&lt;=$G78, NB78+NJ78, "")</f>
        <v/>
      </c>
      <c r="NL78" s="15">
        <f>IF(39&lt;=$G78, NF78+NJ78, "")</f>
        <v/>
      </c>
      <c r="NM78" s="15">
        <f>IF(39&lt;=$G78, ($G78-39)*$N78, "")</f>
        <v/>
      </c>
      <c r="NN78" s="15">
        <f>IF(40&lt;=$G78, NI78, "")</f>
        <v/>
      </c>
      <c r="NO78" s="15">
        <f>IF(40&lt;=$G78, ROUND(NN78*$Q78, 2), "")</f>
        <v/>
      </c>
      <c r="NP78" s="15">
        <f>IF(40&lt;=$G78, $N78, "")</f>
        <v/>
      </c>
      <c r="NQ78" s="15">
        <f>IF(40&lt;=$G78, NP78-NO78, "")</f>
        <v/>
      </c>
      <c r="NR78" s="15">
        <f>IF(40&lt;=$G78, NN78-NQ78, "")</f>
        <v/>
      </c>
      <c r="NS78" s="15">
        <f>IF(40&lt;=$G78, ROUND(NK78*$Q78, 2), "")</f>
        <v/>
      </c>
      <c r="NT78" s="15">
        <f>IF(40&lt;=$G78, NK78+NS78, "")</f>
        <v/>
      </c>
      <c r="NU78" s="15">
        <f>IF(40&lt;=$G78, NO78+NS78, "")</f>
        <v/>
      </c>
      <c r="NV78" s="15">
        <f>IF(40&lt;=$G78, ($G78-40)*$N78, "")</f>
        <v/>
      </c>
      <c r="NW78" s="15">
        <f>IF(41&lt;=$G78, NR78, "")</f>
        <v/>
      </c>
      <c r="NX78" s="15">
        <f>IF(41&lt;=$G78, ROUND(NW78*$Q78, 2), "")</f>
        <v/>
      </c>
      <c r="NY78" s="15">
        <f>IF(41&lt;=$G78, $N78, "")</f>
        <v/>
      </c>
      <c r="NZ78" s="15">
        <f>IF(41&lt;=$G78, NY78-NX78, "")</f>
        <v/>
      </c>
      <c r="OA78" s="15">
        <f>IF(41&lt;=$G78, NW78-NZ78, "")</f>
        <v/>
      </c>
      <c r="OB78" s="15">
        <f>IF(41&lt;=$G78, ROUND(NT78*$Q78, 2), "")</f>
        <v/>
      </c>
      <c r="OC78" s="15">
        <f>IF(41&lt;=$G78, NT78+OB78, "")</f>
        <v/>
      </c>
      <c r="OD78" s="15">
        <f>IF(41&lt;=$G78, NX78+OB78, "")</f>
        <v/>
      </c>
      <c r="OE78" s="15">
        <f>IF(41&lt;=$G78, ($G78-41)*$N78, "")</f>
        <v/>
      </c>
      <c r="OF78" s="15">
        <f>IF(42&lt;=$G78, OA78, "")</f>
        <v/>
      </c>
      <c r="OG78" s="15">
        <f>IF(42&lt;=$G78, ROUND(OF78*$Q78, 2), "")</f>
        <v/>
      </c>
      <c r="OH78" s="15">
        <f>IF(42&lt;=$G78, $N78, "")</f>
        <v/>
      </c>
      <c r="OI78" s="15">
        <f>IF(42&lt;=$G78, OH78-OG78, "")</f>
        <v/>
      </c>
      <c r="OJ78" s="15">
        <f>IF(42&lt;=$G78, OF78-OI78, "")</f>
        <v/>
      </c>
      <c r="OK78" s="15">
        <f>IF(42&lt;=$G78, ROUND(OC78*$Q78, 2), "")</f>
        <v/>
      </c>
      <c r="OL78" s="15">
        <f>IF(42&lt;=$G78, OC78+OK78, "")</f>
        <v/>
      </c>
      <c r="OM78" s="15">
        <f>IF(42&lt;=$G78, OG78+OK78, "")</f>
        <v/>
      </c>
      <c r="ON78" s="15">
        <f>IF(42&lt;=$G78, ($G78-42)*$N78, "")</f>
        <v/>
      </c>
      <c r="OO78" s="15">
        <f>IF(43&lt;=$G78, OJ78, "")</f>
        <v/>
      </c>
      <c r="OP78" s="15">
        <f>IF(43&lt;=$G78, ROUND(OO78*$Q78, 2), "")</f>
        <v/>
      </c>
      <c r="OQ78" s="15">
        <f>IF(43&lt;=$G78, $N78, "")</f>
        <v/>
      </c>
      <c r="OR78" s="15">
        <f>IF(43&lt;=$G78, OQ78-OP78, "")</f>
        <v/>
      </c>
      <c r="OS78" s="15">
        <f>IF(43&lt;=$G78, OO78-OR78, "")</f>
        <v/>
      </c>
      <c r="OT78" s="15">
        <f>IF(43&lt;=$G78, ROUND(OL78*$Q78, 2), "")</f>
        <v/>
      </c>
      <c r="OU78" s="15">
        <f>IF(43&lt;=$G78, OL78+OT78, "")</f>
        <v/>
      </c>
      <c r="OV78" s="15">
        <f>IF(43&lt;=$G78, OP78+OT78, "")</f>
        <v/>
      </c>
      <c r="OW78" s="15">
        <f>IF(43&lt;=$G78, ($G78-43)*$N78, "")</f>
        <v/>
      </c>
      <c r="OX78" s="15">
        <f>IF(44&lt;=$G78, OS78, "")</f>
        <v/>
      </c>
      <c r="OY78" s="15">
        <f>IF(44&lt;=$G78, ROUND(OX78*$Q78, 2), "")</f>
        <v/>
      </c>
      <c r="OZ78" s="15">
        <f>IF(44&lt;=$G78, $N78, "")</f>
        <v/>
      </c>
      <c r="PA78" s="15">
        <f>IF(44&lt;=$G78, OZ78-OY78, "")</f>
        <v/>
      </c>
      <c r="PB78" s="15">
        <f>IF(44&lt;=$G78, OX78-PA78, "")</f>
        <v/>
      </c>
      <c r="PC78" s="15">
        <f>IF(44&lt;=$G78, ROUND(OU78*$Q78, 2), "")</f>
        <v/>
      </c>
      <c r="PD78" s="15">
        <f>IF(44&lt;=$G78, OU78+PC78, "")</f>
        <v/>
      </c>
      <c r="PE78" s="15">
        <f>IF(44&lt;=$G78, OY78+PC78, "")</f>
        <v/>
      </c>
      <c r="PF78" s="15">
        <f>IF(44&lt;=$G78, ($G78-44)*$N78, "")</f>
        <v/>
      </c>
      <c r="PG78" s="15">
        <f>IF(45&lt;=$G78, PB78, "")</f>
        <v/>
      </c>
      <c r="PH78" s="15">
        <f>IF(45&lt;=$G78, ROUND(PG78*$Q78, 2), "")</f>
        <v/>
      </c>
      <c r="PI78" s="15">
        <f>IF(45&lt;=$G78, $N78, "")</f>
        <v/>
      </c>
      <c r="PJ78" s="15">
        <f>IF(45&lt;=$G78, PI78-PH78, "")</f>
        <v/>
      </c>
      <c r="PK78" s="15">
        <f>IF(45&lt;=$G78, PG78-PJ78, "")</f>
        <v/>
      </c>
      <c r="PL78" s="15">
        <f>IF(45&lt;=$G78, ROUND(PD78*$Q78, 2), "")</f>
        <v/>
      </c>
      <c r="PM78" s="15">
        <f>IF(45&lt;=$G78, PD78+PL78, "")</f>
        <v/>
      </c>
      <c r="PN78" s="15">
        <f>IF(45&lt;=$G78, PH78+PL78, "")</f>
        <v/>
      </c>
      <c r="PO78" s="15">
        <f>IF(45&lt;=$G78, ($G78-45)*$N78, "")</f>
        <v/>
      </c>
      <c r="PP78" s="15">
        <f>IF(46&lt;=$G78, PK78, "")</f>
        <v/>
      </c>
      <c r="PQ78" s="15">
        <f>IF(46&lt;=$G78, ROUND(PP78*$Q78, 2), "")</f>
        <v/>
      </c>
      <c r="PR78" s="15">
        <f>IF(46&lt;=$G78, $N78, "")</f>
        <v/>
      </c>
      <c r="PS78" s="15">
        <f>IF(46&lt;=$G78, PR78-PQ78, "")</f>
        <v/>
      </c>
      <c r="PT78" s="15">
        <f>IF(46&lt;=$G78, PP78-PS78, "")</f>
        <v/>
      </c>
      <c r="PU78" s="15">
        <f>IF(46&lt;=$G78, ROUND(PM78*$Q78, 2), "")</f>
        <v/>
      </c>
      <c r="PV78" s="15">
        <f>IF(46&lt;=$G78, PM78+PU78, "")</f>
        <v/>
      </c>
      <c r="PW78" s="15">
        <f>IF(46&lt;=$G78, PQ78+PU78, "")</f>
        <v/>
      </c>
      <c r="PX78" s="15">
        <f>IF(46&lt;=$G78, ($G78-46)*$N78, "")</f>
        <v/>
      </c>
      <c r="PY78" s="15">
        <f>IF(47&lt;=$G78, PT78, "")</f>
        <v/>
      </c>
      <c r="PZ78" s="15">
        <f>IF(47&lt;=$G78, ROUND(PY78*$Q78, 2), "")</f>
        <v/>
      </c>
      <c r="QA78" s="15">
        <f>IF(47&lt;=$G78, $N78, "")</f>
        <v/>
      </c>
      <c r="QB78" s="15">
        <f>IF(47&lt;=$G78, QA78-PZ78, "")</f>
        <v/>
      </c>
      <c r="QC78" s="15">
        <f>IF(47&lt;=$G78, PY78-QB78, "")</f>
        <v/>
      </c>
      <c r="QD78" s="15">
        <f>IF(47&lt;=$G78, ROUND(PV78*$Q78, 2), "")</f>
        <v/>
      </c>
      <c r="QE78" s="15">
        <f>IF(47&lt;=$G78, PV78+QD78, "")</f>
        <v/>
      </c>
      <c r="QF78" s="15">
        <f>IF(47&lt;=$G78, PZ78+QD78, "")</f>
        <v/>
      </c>
      <c r="QG78" s="15">
        <f>IF(47&lt;=$G78, ($G78-47)*$N78, "")</f>
        <v/>
      </c>
      <c r="QH78" s="15">
        <f>IF(48&lt;=$G78, QC78, "")</f>
        <v/>
      </c>
      <c r="QI78" s="15">
        <f>IF(48&lt;=$G78, ROUND(QH78*$Q78, 2), "")</f>
        <v/>
      </c>
      <c r="QJ78" s="15">
        <f>IF(48&lt;=$G78, $N78, "")</f>
        <v/>
      </c>
      <c r="QK78" s="15">
        <f>IF(48&lt;=$G78, QJ78-QI78, "")</f>
        <v/>
      </c>
      <c r="QL78" s="15">
        <f>IF(48&lt;=$G78, QH78-QK78, "")</f>
        <v/>
      </c>
      <c r="QM78" s="15">
        <f>IF(48&lt;=$G78, ROUND(QE78*$Q78, 2), "")</f>
        <v/>
      </c>
      <c r="QN78" s="15">
        <f>IF(48&lt;=$G78, QE78+QM78, "")</f>
        <v/>
      </c>
      <c r="QO78" s="15">
        <f>IF(48&lt;=$G78, QI78+QM78, "")</f>
        <v/>
      </c>
      <c r="QP78" s="15">
        <f>IF(48&lt;=$G78, ($G78-48)*$N78, "")</f>
        <v/>
      </c>
    </row>
    <row r="79">
      <c r="A79" s="6" t="inlineStr">
        <is>
          <t>0620-0002</t>
        </is>
      </c>
      <c r="B79" s="7" t="inlineStr">
        <is>
          <t>Desarrollos Romo Srl de Cv</t>
        </is>
      </c>
      <c r="C79" s="7" t="inlineStr">
        <is>
          <t>RAM 700 BIG HORN</t>
        </is>
      </c>
      <c r="D79" s="6" t="inlineStr">
        <is>
          <t>ACTIVO</t>
        </is>
      </c>
      <c r="E79" s="6" t="inlineStr">
        <is>
          <t>2023-07-20</t>
        </is>
      </c>
      <c r="F79" s="6" t="inlineStr">
        <is>
          <t>2027-07-20</t>
        </is>
      </c>
      <c r="G79" s="8" t="n">
        <v>48</v>
      </c>
      <c r="H79" s="9" t="n">
        <v>310258.62</v>
      </c>
      <c r="I79" s="10" t="n">
        <v>0.1</v>
      </c>
      <c r="J79" s="9">
        <f>ROUND(H79*I79, 2)</f>
        <v/>
      </c>
      <c r="K79" s="9">
        <f>ROUND(H79-J79, 2)</f>
        <v/>
      </c>
      <c r="L79" s="10" t="n">
        <v>0.027</v>
      </c>
      <c r="M79" s="9">
        <f>ROUND(H79*L79, 2)</f>
        <v/>
      </c>
      <c r="N79" s="9" t="n">
        <v>11517.34</v>
      </c>
      <c r="O79" s="10" t="n">
        <v>0.2</v>
      </c>
      <c r="P79" s="9">
        <f>ROUND(H79*O79, 2)</f>
        <v/>
      </c>
      <c r="Q79" s="11" t="n">
        <v>0.03473661</v>
      </c>
      <c r="R79" s="11">
        <f>RATE(G79, -N79, K79, -P79)</f>
        <v/>
      </c>
      <c r="S79" s="11">
        <f>ROUND(Q79*12, 8)</f>
        <v/>
      </c>
      <c r="T79" s="11">
        <f>ROUND(((1+Q79)^12)-1, 8)</f>
        <v/>
      </c>
      <c r="U79" s="9">
        <f>ROUND(PV(Q79, G79, 0, -P79), 2)</f>
        <v/>
      </c>
      <c r="V79" s="9">
        <f>SUMIF($AA$4:$QP$4, "Interes_Leasing", AA79:QP79)</f>
        <v/>
      </c>
      <c r="W79" s="9">
        <f>SUMIF($AA$4:$QP$4, "Interes_Residual", AA79:QP79)</f>
        <v/>
      </c>
      <c r="X79" s="9">
        <f>ROUND(V79+W79, 2)</f>
        <v/>
      </c>
      <c r="Y79" s="9">
        <f>ROUND((N79*G79+P79+M79)-K79, 2)</f>
        <v/>
      </c>
      <c r="Z79" s="10">
        <f>ROUND(Y79/K79, 4)</f>
        <v/>
      </c>
      <c r="AA79" s="9">
        <f>IF(1&lt;=$G79, $K79, "")</f>
        <v/>
      </c>
      <c r="AB79" s="9">
        <f>IF(1&lt;=$G79, ROUND(AA79*$Q79, 2), "")</f>
        <v/>
      </c>
      <c r="AC79" s="9">
        <f>IF(1&lt;=$G79, $N79, "")</f>
        <v/>
      </c>
      <c r="AD79" s="9">
        <f>IF(1&lt;=$G79, AC79-AB79, "")</f>
        <v/>
      </c>
      <c r="AE79" s="9">
        <f>IF(1&lt;=$G79, AA79-AD79, "")</f>
        <v/>
      </c>
      <c r="AF79" s="9">
        <f>IF(1&lt;=$G79, ROUND($U79*$Q79, 2), "")</f>
        <v/>
      </c>
      <c r="AG79" s="9">
        <f>IF(1&lt;=$G79, $U79+AF79, "")</f>
        <v/>
      </c>
      <c r="AH79" s="9">
        <f>IF(1&lt;=$G79, AB79+AF79, "")</f>
        <v/>
      </c>
      <c r="AI79" s="9">
        <f>IF(1&lt;=$G79, ($G79-1)*$N79, "")</f>
        <v/>
      </c>
      <c r="AJ79" s="9">
        <f>IF(2&lt;=$G79, AE79, "")</f>
        <v/>
      </c>
      <c r="AK79" s="9">
        <f>IF(2&lt;=$G79, ROUND(AJ79*$Q79, 2), "")</f>
        <v/>
      </c>
      <c r="AL79" s="9">
        <f>IF(2&lt;=$G79, $N79, "")</f>
        <v/>
      </c>
      <c r="AM79" s="9">
        <f>IF(2&lt;=$G79, AL79-AK79, "")</f>
        <v/>
      </c>
      <c r="AN79" s="9">
        <f>IF(2&lt;=$G79, AJ79-AM79, "")</f>
        <v/>
      </c>
      <c r="AO79" s="9">
        <f>IF(2&lt;=$G79, ROUND(AG79*$Q79, 2), "")</f>
        <v/>
      </c>
      <c r="AP79" s="9">
        <f>IF(2&lt;=$G79, AG79+AO79, "")</f>
        <v/>
      </c>
      <c r="AQ79" s="9">
        <f>IF(2&lt;=$G79, AK79+AO79, "")</f>
        <v/>
      </c>
      <c r="AR79" s="9">
        <f>IF(2&lt;=$G79, ($G79-2)*$N79, "")</f>
        <v/>
      </c>
      <c r="AS79" s="9">
        <f>IF(3&lt;=$G79, AN79, "")</f>
        <v/>
      </c>
      <c r="AT79" s="9">
        <f>IF(3&lt;=$G79, ROUND(AS79*$Q79, 2), "")</f>
        <v/>
      </c>
      <c r="AU79" s="9">
        <f>IF(3&lt;=$G79, $N79, "")</f>
        <v/>
      </c>
      <c r="AV79" s="9">
        <f>IF(3&lt;=$G79, AU79-AT79, "")</f>
        <v/>
      </c>
      <c r="AW79" s="9">
        <f>IF(3&lt;=$G79, AS79-AV79, "")</f>
        <v/>
      </c>
      <c r="AX79" s="9">
        <f>IF(3&lt;=$G79, ROUND(AP79*$Q79, 2), "")</f>
        <v/>
      </c>
      <c r="AY79" s="9">
        <f>IF(3&lt;=$G79, AP79+AX79, "")</f>
        <v/>
      </c>
      <c r="AZ79" s="9">
        <f>IF(3&lt;=$G79, AT79+AX79, "")</f>
        <v/>
      </c>
      <c r="BA79" s="9">
        <f>IF(3&lt;=$G79, ($G79-3)*$N79, "")</f>
        <v/>
      </c>
      <c r="BB79" s="9">
        <f>IF(4&lt;=$G79, AW79, "")</f>
        <v/>
      </c>
      <c r="BC79" s="9">
        <f>IF(4&lt;=$G79, ROUND(BB79*$Q79, 2), "")</f>
        <v/>
      </c>
      <c r="BD79" s="9">
        <f>IF(4&lt;=$G79, $N79, "")</f>
        <v/>
      </c>
      <c r="BE79" s="9">
        <f>IF(4&lt;=$G79, BD79-BC79, "")</f>
        <v/>
      </c>
      <c r="BF79" s="9">
        <f>IF(4&lt;=$G79, BB79-BE79, "")</f>
        <v/>
      </c>
      <c r="BG79" s="9">
        <f>IF(4&lt;=$G79, ROUND(AY79*$Q79, 2), "")</f>
        <v/>
      </c>
      <c r="BH79" s="9">
        <f>IF(4&lt;=$G79, AY79+BG79, "")</f>
        <v/>
      </c>
      <c r="BI79" s="9">
        <f>IF(4&lt;=$G79, BC79+BG79, "")</f>
        <v/>
      </c>
      <c r="BJ79" s="9">
        <f>IF(4&lt;=$G79, ($G79-4)*$N79, "")</f>
        <v/>
      </c>
      <c r="BK79" s="9">
        <f>IF(5&lt;=$G79, BF79, "")</f>
        <v/>
      </c>
      <c r="BL79" s="9">
        <f>IF(5&lt;=$G79, ROUND(BK79*$Q79, 2), "")</f>
        <v/>
      </c>
      <c r="BM79" s="9">
        <f>IF(5&lt;=$G79, $N79, "")</f>
        <v/>
      </c>
      <c r="BN79" s="9">
        <f>IF(5&lt;=$G79, BM79-BL79, "")</f>
        <v/>
      </c>
      <c r="BO79" s="9">
        <f>IF(5&lt;=$G79, BK79-BN79, "")</f>
        <v/>
      </c>
      <c r="BP79" s="9">
        <f>IF(5&lt;=$G79, ROUND(BH79*$Q79, 2), "")</f>
        <v/>
      </c>
      <c r="BQ79" s="9">
        <f>IF(5&lt;=$G79, BH79+BP79, "")</f>
        <v/>
      </c>
      <c r="BR79" s="9">
        <f>IF(5&lt;=$G79, BL79+BP79, "")</f>
        <v/>
      </c>
      <c r="BS79" s="9">
        <f>IF(5&lt;=$G79, ($G79-5)*$N79, "")</f>
        <v/>
      </c>
      <c r="BT79" s="9">
        <f>IF(6&lt;=$G79, BO79, "")</f>
        <v/>
      </c>
      <c r="BU79" s="9">
        <f>IF(6&lt;=$G79, ROUND(BT79*$Q79, 2), "")</f>
        <v/>
      </c>
      <c r="BV79" s="9">
        <f>IF(6&lt;=$G79, $N79, "")</f>
        <v/>
      </c>
      <c r="BW79" s="9">
        <f>IF(6&lt;=$G79, BV79-BU79, "")</f>
        <v/>
      </c>
      <c r="BX79" s="9">
        <f>IF(6&lt;=$G79, BT79-BW79, "")</f>
        <v/>
      </c>
      <c r="BY79" s="9">
        <f>IF(6&lt;=$G79, ROUND(BQ79*$Q79, 2), "")</f>
        <v/>
      </c>
      <c r="BZ79" s="9">
        <f>IF(6&lt;=$G79, BQ79+BY79, "")</f>
        <v/>
      </c>
      <c r="CA79" s="9">
        <f>IF(6&lt;=$G79, BU79+BY79, "")</f>
        <v/>
      </c>
      <c r="CB79" s="9">
        <f>IF(6&lt;=$G79, ($G79-6)*$N79, "")</f>
        <v/>
      </c>
      <c r="CC79" s="9">
        <f>IF(7&lt;=$G79, BX79, "")</f>
        <v/>
      </c>
      <c r="CD79" s="9">
        <f>IF(7&lt;=$G79, ROUND(CC79*$Q79, 2), "")</f>
        <v/>
      </c>
      <c r="CE79" s="9">
        <f>IF(7&lt;=$G79, $N79, "")</f>
        <v/>
      </c>
      <c r="CF79" s="9">
        <f>IF(7&lt;=$G79, CE79-CD79, "")</f>
        <v/>
      </c>
      <c r="CG79" s="9">
        <f>IF(7&lt;=$G79, CC79-CF79, "")</f>
        <v/>
      </c>
      <c r="CH79" s="9">
        <f>IF(7&lt;=$G79, ROUND(BZ79*$Q79, 2), "")</f>
        <v/>
      </c>
      <c r="CI79" s="9">
        <f>IF(7&lt;=$G79, BZ79+CH79, "")</f>
        <v/>
      </c>
      <c r="CJ79" s="9">
        <f>IF(7&lt;=$G79, CD79+CH79, "")</f>
        <v/>
      </c>
      <c r="CK79" s="9">
        <f>IF(7&lt;=$G79, ($G79-7)*$N79, "")</f>
        <v/>
      </c>
      <c r="CL79" s="9">
        <f>IF(8&lt;=$G79, CG79, "")</f>
        <v/>
      </c>
      <c r="CM79" s="9">
        <f>IF(8&lt;=$G79, ROUND(CL79*$Q79, 2), "")</f>
        <v/>
      </c>
      <c r="CN79" s="9">
        <f>IF(8&lt;=$G79, $N79, "")</f>
        <v/>
      </c>
      <c r="CO79" s="9">
        <f>IF(8&lt;=$G79, CN79-CM79, "")</f>
        <v/>
      </c>
      <c r="CP79" s="9">
        <f>IF(8&lt;=$G79, CL79-CO79, "")</f>
        <v/>
      </c>
      <c r="CQ79" s="9">
        <f>IF(8&lt;=$G79, ROUND(CI79*$Q79, 2), "")</f>
        <v/>
      </c>
      <c r="CR79" s="9">
        <f>IF(8&lt;=$G79, CI79+CQ79, "")</f>
        <v/>
      </c>
      <c r="CS79" s="9">
        <f>IF(8&lt;=$G79, CM79+CQ79, "")</f>
        <v/>
      </c>
      <c r="CT79" s="9">
        <f>IF(8&lt;=$G79, ($G79-8)*$N79, "")</f>
        <v/>
      </c>
      <c r="CU79" s="9">
        <f>IF(9&lt;=$G79, CP79, "")</f>
        <v/>
      </c>
      <c r="CV79" s="9">
        <f>IF(9&lt;=$G79, ROUND(CU79*$Q79, 2), "")</f>
        <v/>
      </c>
      <c r="CW79" s="9">
        <f>IF(9&lt;=$G79, $N79, "")</f>
        <v/>
      </c>
      <c r="CX79" s="9">
        <f>IF(9&lt;=$G79, CW79-CV79, "")</f>
        <v/>
      </c>
      <c r="CY79" s="9">
        <f>IF(9&lt;=$G79, CU79-CX79, "")</f>
        <v/>
      </c>
      <c r="CZ79" s="9">
        <f>IF(9&lt;=$G79, ROUND(CR79*$Q79, 2), "")</f>
        <v/>
      </c>
      <c r="DA79" s="9">
        <f>IF(9&lt;=$G79, CR79+CZ79, "")</f>
        <v/>
      </c>
      <c r="DB79" s="9">
        <f>IF(9&lt;=$G79, CV79+CZ79, "")</f>
        <v/>
      </c>
      <c r="DC79" s="9">
        <f>IF(9&lt;=$G79, ($G79-9)*$N79, "")</f>
        <v/>
      </c>
      <c r="DD79" s="9">
        <f>IF(10&lt;=$G79, CY79, "")</f>
        <v/>
      </c>
      <c r="DE79" s="9">
        <f>IF(10&lt;=$G79, ROUND(DD79*$Q79, 2), "")</f>
        <v/>
      </c>
      <c r="DF79" s="9">
        <f>IF(10&lt;=$G79, $N79, "")</f>
        <v/>
      </c>
      <c r="DG79" s="9">
        <f>IF(10&lt;=$G79, DF79-DE79, "")</f>
        <v/>
      </c>
      <c r="DH79" s="9">
        <f>IF(10&lt;=$G79, DD79-DG79, "")</f>
        <v/>
      </c>
      <c r="DI79" s="9">
        <f>IF(10&lt;=$G79, ROUND(DA79*$Q79, 2), "")</f>
        <v/>
      </c>
      <c r="DJ79" s="9">
        <f>IF(10&lt;=$G79, DA79+DI79, "")</f>
        <v/>
      </c>
      <c r="DK79" s="9">
        <f>IF(10&lt;=$G79, DE79+DI79, "")</f>
        <v/>
      </c>
      <c r="DL79" s="9">
        <f>IF(10&lt;=$G79, ($G79-10)*$N79, "")</f>
        <v/>
      </c>
      <c r="DM79" s="9">
        <f>IF(11&lt;=$G79, DH79, "")</f>
        <v/>
      </c>
      <c r="DN79" s="9">
        <f>IF(11&lt;=$G79, ROUND(DM79*$Q79, 2), "")</f>
        <v/>
      </c>
      <c r="DO79" s="9">
        <f>IF(11&lt;=$G79, $N79, "")</f>
        <v/>
      </c>
      <c r="DP79" s="9">
        <f>IF(11&lt;=$G79, DO79-DN79, "")</f>
        <v/>
      </c>
      <c r="DQ79" s="9">
        <f>IF(11&lt;=$G79, DM79-DP79, "")</f>
        <v/>
      </c>
      <c r="DR79" s="9">
        <f>IF(11&lt;=$G79, ROUND(DJ79*$Q79, 2), "")</f>
        <v/>
      </c>
      <c r="DS79" s="9">
        <f>IF(11&lt;=$G79, DJ79+DR79, "")</f>
        <v/>
      </c>
      <c r="DT79" s="9">
        <f>IF(11&lt;=$G79, DN79+DR79, "")</f>
        <v/>
      </c>
      <c r="DU79" s="9">
        <f>IF(11&lt;=$G79, ($G79-11)*$N79, "")</f>
        <v/>
      </c>
      <c r="DV79" s="9">
        <f>IF(12&lt;=$G79, DQ79, "")</f>
        <v/>
      </c>
      <c r="DW79" s="9">
        <f>IF(12&lt;=$G79, ROUND(DV79*$Q79, 2), "")</f>
        <v/>
      </c>
      <c r="DX79" s="9">
        <f>IF(12&lt;=$G79, $N79, "")</f>
        <v/>
      </c>
      <c r="DY79" s="9">
        <f>IF(12&lt;=$G79, DX79-DW79, "")</f>
        <v/>
      </c>
      <c r="DZ79" s="9">
        <f>IF(12&lt;=$G79, DV79-DY79, "")</f>
        <v/>
      </c>
      <c r="EA79" s="9">
        <f>IF(12&lt;=$G79, ROUND(DS79*$Q79, 2), "")</f>
        <v/>
      </c>
      <c r="EB79" s="9">
        <f>IF(12&lt;=$G79, DS79+EA79, "")</f>
        <v/>
      </c>
      <c r="EC79" s="9">
        <f>IF(12&lt;=$G79, DW79+EA79, "")</f>
        <v/>
      </c>
      <c r="ED79" s="9">
        <f>IF(12&lt;=$G79, ($G79-12)*$N79, "")</f>
        <v/>
      </c>
      <c r="EE79" s="9">
        <f>IF(13&lt;=$G79, DZ79, "")</f>
        <v/>
      </c>
      <c r="EF79" s="9">
        <f>IF(13&lt;=$G79, ROUND(EE79*$Q79, 2), "")</f>
        <v/>
      </c>
      <c r="EG79" s="9">
        <f>IF(13&lt;=$G79, $N79, "")</f>
        <v/>
      </c>
      <c r="EH79" s="9">
        <f>IF(13&lt;=$G79, EG79-EF79, "")</f>
        <v/>
      </c>
      <c r="EI79" s="9">
        <f>IF(13&lt;=$G79, EE79-EH79, "")</f>
        <v/>
      </c>
      <c r="EJ79" s="9">
        <f>IF(13&lt;=$G79, ROUND(EB79*$Q79, 2), "")</f>
        <v/>
      </c>
      <c r="EK79" s="9">
        <f>IF(13&lt;=$G79, EB79+EJ79, "")</f>
        <v/>
      </c>
      <c r="EL79" s="9">
        <f>IF(13&lt;=$G79, EF79+EJ79, "")</f>
        <v/>
      </c>
      <c r="EM79" s="9">
        <f>IF(13&lt;=$G79, ($G79-13)*$N79, "")</f>
        <v/>
      </c>
      <c r="EN79" s="9">
        <f>IF(14&lt;=$G79, EI79, "")</f>
        <v/>
      </c>
      <c r="EO79" s="9">
        <f>IF(14&lt;=$G79, ROUND(EN79*$Q79, 2), "")</f>
        <v/>
      </c>
      <c r="EP79" s="9">
        <f>IF(14&lt;=$G79, $N79, "")</f>
        <v/>
      </c>
      <c r="EQ79" s="9">
        <f>IF(14&lt;=$G79, EP79-EO79, "")</f>
        <v/>
      </c>
      <c r="ER79" s="9">
        <f>IF(14&lt;=$G79, EN79-EQ79, "")</f>
        <v/>
      </c>
      <c r="ES79" s="9">
        <f>IF(14&lt;=$G79, ROUND(EK79*$Q79, 2), "")</f>
        <v/>
      </c>
      <c r="ET79" s="9">
        <f>IF(14&lt;=$G79, EK79+ES79, "")</f>
        <v/>
      </c>
      <c r="EU79" s="9">
        <f>IF(14&lt;=$G79, EO79+ES79, "")</f>
        <v/>
      </c>
      <c r="EV79" s="9">
        <f>IF(14&lt;=$G79, ($G79-14)*$N79, "")</f>
        <v/>
      </c>
      <c r="EW79" s="9">
        <f>IF(15&lt;=$G79, ER79, "")</f>
        <v/>
      </c>
      <c r="EX79" s="9">
        <f>IF(15&lt;=$G79, ROUND(EW79*$Q79, 2), "")</f>
        <v/>
      </c>
      <c r="EY79" s="9">
        <f>IF(15&lt;=$G79, $N79, "")</f>
        <v/>
      </c>
      <c r="EZ79" s="9">
        <f>IF(15&lt;=$G79, EY79-EX79, "")</f>
        <v/>
      </c>
      <c r="FA79" s="9">
        <f>IF(15&lt;=$G79, EW79-EZ79, "")</f>
        <v/>
      </c>
      <c r="FB79" s="9">
        <f>IF(15&lt;=$G79, ROUND(ET79*$Q79, 2), "")</f>
        <v/>
      </c>
      <c r="FC79" s="9">
        <f>IF(15&lt;=$G79, ET79+FB79, "")</f>
        <v/>
      </c>
      <c r="FD79" s="9">
        <f>IF(15&lt;=$G79, EX79+FB79, "")</f>
        <v/>
      </c>
      <c r="FE79" s="9">
        <f>IF(15&lt;=$G79, ($G79-15)*$N79, "")</f>
        <v/>
      </c>
      <c r="FF79" s="9">
        <f>IF(16&lt;=$G79, FA79, "")</f>
        <v/>
      </c>
      <c r="FG79" s="9">
        <f>IF(16&lt;=$G79, ROUND(FF79*$Q79, 2), "")</f>
        <v/>
      </c>
      <c r="FH79" s="9">
        <f>IF(16&lt;=$G79, $N79, "")</f>
        <v/>
      </c>
      <c r="FI79" s="9">
        <f>IF(16&lt;=$G79, FH79-FG79, "")</f>
        <v/>
      </c>
      <c r="FJ79" s="9">
        <f>IF(16&lt;=$G79, FF79-FI79, "")</f>
        <v/>
      </c>
      <c r="FK79" s="9">
        <f>IF(16&lt;=$G79, ROUND(FC79*$Q79, 2), "")</f>
        <v/>
      </c>
      <c r="FL79" s="9">
        <f>IF(16&lt;=$G79, FC79+FK79, "")</f>
        <v/>
      </c>
      <c r="FM79" s="9">
        <f>IF(16&lt;=$G79, FG79+FK79, "")</f>
        <v/>
      </c>
      <c r="FN79" s="9">
        <f>IF(16&lt;=$G79, ($G79-16)*$N79, "")</f>
        <v/>
      </c>
      <c r="FO79" s="9">
        <f>IF(17&lt;=$G79, FJ79, "")</f>
        <v/>
      </c>
      <c r="FP79" s="9">
        <f>IF(17&lt;=$G79, ROUND(FO79*$Q79, 2), "")</f>
        <v/>
      </c>
      <c r="FQ79" s="9">
        <f>IF(17&lt;=$G79, $N79, "")</f>
        <v/>
      </c>
      <c r="FR79" s="9">
        <f>IF(17&lt;=$G79, FQ79-FP79, "")</f>
        <v/>
      </c>
      <c r="FS79" s="9">
        <f>IF(17&lt;=$G79, FO79-FR79, "")</f>
        <v/>
      </c>
      <c r="FT79" s="9">
        <f>IF(17&lt;=$G79, ROUND(FL79*$Q79, 2), "")</f>
        <v/>
      </c>
      <c r="FU79" s="9">
        <f>IF(17&lt;=$G79, FL79+FT79, "")</f>
        <v/>
      </c>
      <c r="FV79" s="9">
        <f>IF(17&lt;=$G79, FP79+FT79, "")</f>
        <v/>
      </c>
      <c r="FW79" s="9">
        <f>IF(17&lt;=$G79, ($G79-17)*$N79, "")</f>
        <v/>
      </c>
      <c r="FX79" s="9">
        <f>IF(18&lt;=$G79, FS79, "")</f>
        <v/>
      </c>
      <c r="FY79" s="9">
        <f>IF(18&lt;=$G79, ROUND(FX79*$Q79, 2), "")</f>
        <v/>
      </c>
      <c r="FZ79" s="9">
        <f>IF(18&lt;=$G79, $N79, "")</f>
        <v/>
      </c>
      <c r="GA79" s="9">
        <f>IF(18&lt;=$G79, FZ79-FY79, "")</f>
        <v/>
      </c>
      <c r="GB79" s="9">
        <f>IF(18&lt;=$G79, FX79-GA79, "")</f>
        <v/>
      </c>
      <c r="GC79" s="9">
        <f>IF(18&lt;=$G79, ROUND(FU79*$Q79, 2), "")</f>
        <v/>
      </c>
      <c r="GD79" s="9">
        <f>IF(18&lt;=$G79, FU79+GC79, "")</f>
        <v/>
      </c>
      <c r="GE79" s="9">
        <f>IF(18&lt;=$G79, FY79+GC79, "")</f>
        <v/>
      </c>
      <c r="GF79" s="9">
        <f>IF(18&lt;=$G79, ($G79-18)*$N79, "")</f>
        <v/>
      </c>
      <c r="GG79" s="9">
        <f>IF(19&lt;=$G79, GB79, "")</f>
        <v/>
      </c>
      <c r="GH79" s="9">
        <f>IF(19&lt;=$G79, ROUND(GG79*$Q79, 2), "")</f>
        <v/>
      </c>
      <c r="GI79" s="9">
        <f>IF(19&lt;=$G79, $N79, "")</f>
        <v/>
      </c>
      <c r="GJ79" s="9">
        <f>IF(19&lt;=$G79, GI79-GH79, "")</f>
        <v/>
      </c>
      <c r="GK79" s="9">
        <f>IF(19&lt;=$G79, GG79-GJ79, "")</f>
        <v/>
      </c>
      <c r="GL79" s="9">
        <f>IF(19&lt;=$G79, ROUND(GD79*$Q79, 2), "")</f>
        <v/>
      </c>
      <c r="GM79" s="9">
        <f>IF(19&lt;=$G79, GD79+GL79, "")</f>
        <v/>
      </c>
      <c r="GN79" s="9">
        <f>IF(19&lt;=$G79, GH79+GL79, "")</f>
        <v/>
      </c>
      <c r="GO79" s="9">
        <f>IF(19&lt;=$G79, ($G79-19)*$N79, "")</f>
        <v/>
      </c>
      <c r="GP79" s="9">
        <f>IF(20&lt;=$G79, GK79, "")</f>
        <v/>
      </c>
      <c r="GQ79" s="9">
        <f>IF(20&lt;=$G79, ROUND(GP79*$Q79, 2), "")</f>
        <v/>
      </c>
      <c r="GR79" s="9">
        <f>IF(20&lt;=$G79, $N79, "")</f>
        <v/>
      </c>
      <c r="GS79" s="9">
        <f>IF(20&lt;=$G79, GR79-GQ79, "")</f>
        <v/>
      </c>
      <c r="GT79" s="9">
        <f>IF(20&lt;=$G79, GP79-GS79, "")</f>
        <v/>
      </c>
      <c r="GU79" s="9">
        <f>IF(20&lt;=$G79, ROUND(GM79*$Q79, 2), "")</f>
        <v/>
      </c>
      <c r="GV79" s="9">
        <f>IF(20&lt;=$G79, GM79+GU79, "")</f>
        <v/>
      </c>
      <c r="GW79" s="9">
        <f>IF(20&lt;=$G79, GQ79+GU79, "")</f>
        <v/>
      </c>
      <c r="GX79" s="9">
        <f>IF(20&lt;=$G79, ($G79-20)*$N79, "")</f>
        <v/>
      </c>
      <c r="GY79" s="9">
        <f>IF(21&lt;=$G79, GT79, "")</f>
        <v/>
      </c>
      <c r="GZ79" s="9">
        <f>IF(21&lt;=$G79, ROUND(GY79*$Q79, 2), "")</f>
        <v/>
      </c>
      <c r="HA79" s="9">
        <f>IF(21&lt;=$G79, $N79, "")</f>
        <v/>
      </c>
      <c r="HB79" s="9">
        <f>IF(21&lt;=$G79, HA79-GZ79, "")</f>
        <v/>
      </c>
      <c r="HC79" s="9">
        <f>IF(21&lt;=$G79, GY79-HB79, "")</f>
        <v/>
      </c>
      <c r="HD79" s="9">
        <f>IF(21&lt;=$G79, ROUND(GV79*$Q79, 2), "")</f>
        <v/>
      </c>
      <c r="HE79" s="9">
        <f>IF(21&lt;=$G79, GV79+HD79, "")</f>
        <v/>
      </c>
      <c r="HF79" s="9">
        <f>IF(21&lt;=$G79, GZ79+HD79, "")</f>
        <v/>
      </c>
      <c r="HG79" s="9">
        <f>IF(21&lt;=$G79, ($G79-21)*$N79, "")</f>
        <v/>
      </c>
      <c r="HH79" s="9">
        <f>IF(22&lt;=$G79, HC79, "")</f>
        <v/>
      </c>
      <c r="HI79" s="9">
        <f>IF(22&lt;=$G79, ROUND(HH79*$Q79, 2), "")</f>
        <v/>
      </c>
      <c r="HJ79" s="9">
        <f>IF(22&lt;=$G79, $N79, "")</f>
        <v/>
      </c>
      <c r="HK79" s="9">
        <f>IF(22&lt;=$G79, HJ79-HI79, "")</f>
        <v/>
      </c>
      <c r="HL79" s="9">
        <f>IF(22&lt;=$G79, HH79-HK79, "")</f>
        <v/>
      </c>
      <c r="HM79" s="9">
        <f>IF(22&lt;=$G79, ROUND(HE79*$Q79, 2), "")</f>
        <v/>
      </c>
      <c r="HN79" s="9">
        <f>IF(22&lt;=$G79, HE79+HM79, "")</f>
        <v/>
      </c>
      <c r="HO79" s="9">
        <f>IF(22&lt;=$G79, HI79+HM79, "")</f>
        <v/>
      </c>
      <c r="HP79" s="9">
        <f>IF(22&lt;=$G79, ($G79-22)*$N79, "")</f>
        <v/>
      </c>
      <c r="HQ79" s="9">
        <f>IF(23&lt;=$G79, HL79, "")</f>
        <v/>
      </c>
      <c r="HR79" s="9">
        <f>IF(23&lt;=$G79, ROUND(HQ79*$Q79, 2), "")</f>
        <v/>
      </c>
      <c r="HS79" s="9">
        <f>IF(23&lt;=$G79, $N79, "")</f>
        <v/>
      </c>
      <c r="HT79" s="9">
        <f>IF(23&lt;=$G79, HS79-HR79, "")</f>
        <v/>
      </c>
      <c r="HU79" s="9">
        <f>IF(23&lt;=$G79, HQ79-HT79, "")</f>
        <v/>
      </c>
      <c r="HV79" s="9">
        <f>IF(23&lt;=$G79, ROUND(HN79*$Q79, 2), "")</f>
        <v/>
      </c>
      <c r="HW79" s="9">
        <f>IF(23&lt;=$G79, HN79+HV79, "")</f>
        <v/>
      </c>
      <c r="HX79" s="9">
        <f>IF(23&lt;=$G79, HR79+HV79, "")</f>
        <v/>
      </c>
      <c r="HY79" s="9">
        <f>IF(23&lt;=$G79, ($G79-23)*$N79, "")</f>
        <v/>
      </c>
      <c r="HZ79" s="9">
        <f>IF(24&lt;=$G79, HU79, "")</f>
        <v/>
      </c>
      <c r="IA79" s="9">
        <f>IF(24&lt;=$G79, ROUND(HZ79*$Q79, 2), "")</f>
        <v/>
      </c>
      <c r="IB79" s="9">
        <f>IF(24&lt;=$G79, $N79, "")</f>
        <v/>
      </c>
      <c r="IC79" s="9">
        <f>IF(24&lt;=$G79, IB79-IA79, "")</f>
        <v/>
      </c>
      <c r="ID79" s="9">
        <f>IF(24&lt;=$G79, HZ79-IC79, "")</f>
        <v/>
      </c>
      <c r="IE79" s="9">
        <f>IF(24&lt;=$G79, ROUND(HW79*$Q79, 2), "")</f>
        <v/>
      </c>
      <c r="IF79" s="9">
        <f>IF(24&lt;=$G79, HW79+IE79, "")</f>
        <v/>
      </c>
      <c r="IG79" s="9">
        <f>IF(24&lt;=$G79, IA79+IE79, "")</f>
        <v/>
      </c>
      <c r="IH79" s="9">
        <f>IF(24&lt;=$G79, ($G79-24)*$N79, "")</f>
        <v/>
      </c>
      <c r="II79" s="9">
        <f>IF(25&lt;=$G79, ID79, "")</f>
        <v/>
      </c>
      <c r="IJ79" s="9">
        <f>IF(25&lt;=$G79, ROUND(II79*$Q79, 2), "")</f>
        <v/>
      </c>
      <c r="IK79" s="9">
        <f>IF(25&lt;=$G79, $N79, "")</f>
        <v/>
      </c>
      <c r="IL79" s="9">
        <f>IF(25&lt;=$G79, IK79-IJ79, "")</f>
        <v/>
      </c>
      <c r="IM79" s="9">
        <f>IF(25&lt;=$G79, II79-IL79, "")</f>
        <v/>
      </c>
      <c r="IN79" s="9">
        <f>IF(25&lt;=$G79, ROUND(IF79*$Q79, 2), "")</f>
        <v/>
      </c>
      <c r="IO79" s="9">
        <f>IF(25&lt;=$G79, IF79+IN79, "")</f>
        <v/>
      </c>
      <c r="IP79" s="9">
        <f>IF(25&lt;=$G79, IJ79+IN79, "")</f>
        <v/>
      </c>
      <c r="IQ79" s="9">
        <f>IF(25&lt;=$G79, ($G79-25)*$N79, "")</f>
        <v/>
      </c>
      <c r="IR79" s="9">
        <f>IF(26&lt;=$G79, IM79, "")</f>
        <v/>
      </c>
      <c r="IS79" s="9">
        <f>IF(26&lt;=$G79, ROUND(IR79*$Q79, 2), "")</f>
        <v/>
      </c>
      <c r="IT79" s="9">
        <f>IF(26&lt;=$G79, $N79, "")</f>
        <v/>
      </c>
      <c r="IU79" s="9">
        <f>IF(26&lt;=$G79, IT79-IS79, "")</f>
        <v/>
      </c>
      <c r="IV79" s="9">
        <f>IF(26&lt;=$G79, IR79-IU79, "")</f>
        <v/>
      </c>
      <c r="IW79" s="9">
        <f>IF(26&lt;=$G79, ROUND(IO79*$Q79, 2), "")</f>
        <v/>
      </c>
      <c r="IX79" s="9">
        <f>IF(26&lt;=$G79, IO79+IW79, "")</f>
        <v/>
      </c>
      <c r="IY79" s="9">
        <f>IF(26&lt;=$G79, IS79+IW79, "")</f>
        <v/>
      </c>
      <c r="IZ79" s="9">
        <f>IF(26&lt;=$G79, ($G79-26)*$N79, "")</f>
        <v/>
      </c>
      <c r="JA79" s="9">
        <f>IF(27&lt;=$G79, IV79, "")</f>
        <v/>
      </c>
      <c r="JB79" s="9">
        <f>IF(27&lt;=$G79, ROUND(JA79*$Q79, 2), "")</f>
        <v/>
      </c>
      <c r="JC79" s="9">
        <f>IF(27&lt;=$G79, $N79, "")</f>
        <v/>
      </c>
      <c r="JD79" s="9">
        <f>IF(27&lt;=$G79, JC79-JB79, "")</f>
        <v/>
      </c>
      <c r="JE79" s="9">
        <f>IF(27&lt;=$G79, JA79-JD79, "")</f>
        <v/>
      </c>
      <c r="JF79" s="9">
        <f>IF(27&lt;=$G79, ROUND(IX79*$Q79, 2), "")</f>
        <v/>
      </c>
      <c r="JG79" s="9">
        <f>IF(27&lt;=$G79, IX79+JF79, "")</f>
        <v/>
      </c>
      <c r="JH79" s="9">
        <f>IF(27&lt;=$G79, JB79+JF79, "")</f>
        <v/>
      </c>
      <c r="JI79" s="9">
        <f>IF(27&lt;=$G79, ($G79-27)*$N79, "")</f>
        <v/>
      </c>
      <c r="JJ79" s="9">
        <f>IF(28&lt;=$G79, JE79, "")</f>
        <v/>
      </c>
      <c r="JK79" s="9">
        <f>IF(28&lt;=$G79, ROUND(JJ79*$Q79, 2), "")</f>
        <v/>
      </c>
      <c r="JL79" s="9">
        <f>IF(28&lt;=$G79, $N79, "")</f>
        <v/>
      </c>
      <c r="JM79" s="9">
        <f>IF(28&lt;=$G79, JL79-JK79, "")</f>
        <v/>
      </c>
      <c r="JN79" s="9">
        <f>IF(28&lt;=$G79, JJ79-JM79, "")</f>
        <v/>
      </c>
      <c r="JO79" s="9">
        <f>IF(28&lt;=$G79, ROUND(JG79*$Q79, 2), "")</f>
        <v/>
      </c>
      <c r="JP79" s="9">
        <f>IF(28&lt;=$G79, JG79+JO79, "")</f>
        <v/>
      </c>
      <c r="JQ79" s="9">
        <f>IF(28&lt;=$G79, JK79+JO79, "")</f>
        <v/>
      </c>
      <c r="JR79" s="9">
        <f>IF(28&lt;=$G79, ($G79-28)*$N79, "")</f>
        <v/>
      </c>
      <c r="JS79" s="9">
        <f>IF(29&lt;=$G79, JN79, "")</f>
        <v/>
      </c>
      <c r="JT79" s="9">
        <f>IF(29&lt;=$G79, ROUND(JS79*$Q79, 2), "")</f>
        <v/>
      </c>
      <c r="JU79" s="9">
        <f>IF(29&lt;=$G79, $N79, "")</f>
        <v/>
      </c>
      <c r="JV79" s="9">
        <f>IF(29&lt;=$G79, JU79-JT79, "")</f>
        <v/>
      </c>
      <c r="JW79" s="9">
        <f>IF(29&lt;=$G79, JS79-JV79, "")</f>
        <v/>
      </c>
      <c r="JX79" s="9">
        <f>IF(29&lt;=$G79, ROUND(JP79*$Q79, 2), "")</f>
        <v/>
      </c>
      <c r="JY79" s="9">
        <f>IF(29&lt;=$G79, JP79+JX79, "")</f>
        <v/>
      </c>
      <c r="JZ79" s="9">
        <f>IF(29&lt;=$G79, JT79+JX79, "")</f>
        <v/>
      </c>
      <c r="KA79" s="9">
        <f>IF(29&lt;=$G79, ($G79-29)*$N79, "")</f>
        <v/>
      </c>
      <c r="KB79" s="9">
        <f>IF(30&lt;=$G79, JW79, "")</f>
        <v/>
      </c>
      <c r="KC79" s="9">
        <f>IF(30&lt;=$G79, ROUND(KB79*$Q79, 2), "")</f>
        <v/>
      </c>
      <c r="KD79" s="9">
        <f>IF(30&lt;=$G79, $N79, "")</f>
        <v/>
      </c>
      <c r="KE79" s="9">
        <f>IF(30&lt;=$G79, KD79-KC79, "")</f>
        <v/>
      </c>
      <c r="KF79" s="9">
        <f>IF(30&lt;=$G79, KB79-KE79, "")</f>
        <v/>
      </c>
      <c r="KG79" s="9">
        <f>IF(30&lt;=$G79, ROUND(JY79*$Q79, 2), "")</f>
        <v/>
      </c>
      <c r="KH79" s="9">
        <f>IF(30&lt;=$G79, JY79+KG79, "")</f>
        <v/>
      </c>
      <c r="KI79" s="9">
        <f>IF(30&lt;=$G79, KC79+KG79, "")</f>
        <v/>
      </c>
      <c r="KJ79" s="9">
        <f>IF(30&lt;=$G79, ($G79-30)*$N79, "")</f>
        <v/>
      </c>
      <c r="KK79" s="9">
        <f>IF(31&lt;=$G79, KF79, "")</f>
        <v/>
      </c>
      <c r="KL79" s="9">
        <f>IF(31&lt;=$G79, ROUND(KK79*$Q79, 2), "")</f>
        <v/>
      </c>
      <c r="KM79" s="9">
        <f>IF(31&lt;=$G79, $N79, "")</f>
        <v/>
      </c>
      <c r="KN79" s="9">
        <f>IF(31&lt;=$G79, KM79-KL79, "")</f>
        <v/>
      </c>
      <c r="KO79" s="9">
        <f>IF(31&lt;=$G79, KK79-KN79, "")</f>
        <v/>
      </c>
      <c r="KP79" s="9">
        <f>IF(31&lt;=$G79, ROUND(KH79*$Q79, 2), "")</f>
        <v/>
      </c>
      <c r="KQ79" s="9">
        <f>IF(31&lt;=$G79, KH79+KP79, "")</f>
        <v/>
      </c>
      <c r="KR79" s="9">
        <f>IF(31&lt;=$G79, KL79+KP79, "")</f>
        <v/>
      </c>
      <c r="KS79" s="9">
        <f>IF(31&lt;=$G79, ($G79-31)*$N79, "")</f>
        <v/>
      </c>
      <c r="KT79" s="9">
        <f>IF(32&lt;=$G79, KO79, "")</f>
        <v/>
      </c>
      <c r="KU79" s="9">
        <f>IF(32&lt;=$G79, ROUND(KT79*$Q79, 2), "")</f>
        <v/>
      </c>
      <c r="KV79" s="9">
        <f>IF(32&lt;=$G79, $N79, "")</f>
        <v/>
      </c>
      <c r="KW79" s="9">
        <f>IF(32&lt;=$G79, KV79-KU79, "")</f>
        <v/>
      </c>
      <c r="KX79" s="9">
        <f>IF(32&lt;=$G79, KT79-KW79, "")</f>
        <v/>
      </c>
      <c r="KY79" s="9">
        <f>IF(32&lt;=$G79, ROUND(KQ79*$Q79, 2), "")</f>
        <v/>
      </c>
      <c r="KZ79" s="9">
        <f>IF(32&lt;=$G79, KQ79+KY79, "")</f>
        <v/>
      </c>
      <c r="LA79" s="9">
        <f>IF(32&lt;=$G79, KU79+KY79, "")</f>
        <v/>
      </c>
      <c r="LB79" s="9">
        <f>IF(32&lt;=$G79, ($G79-32)*$N79, "")</f>
        <v/>
      </c>
      <c r="LC79" s="9">
        <f>IF(33&lt;=$G79, KX79, "")</f>
        <v/>
      </c>
      <c r="LD79" s="9">
        <f>IF(33&lt;=$G79, ROUND(LC79*$Q79, 2), "")</f>
        <v/>
      </c>
      <c r="LE79" s="9">
        <f>IF(33&lt;=$G79, $N79, "")</f>
        <v/>
      </c>
      <c r="LF79" s="9">
        <f>IF(33&lt;=$G79, LE79-LD79, "")</f>
        <v/>
      </c>
      <c r="LG79" s="9">
        <f>IF(33&lt;=$G79, LC79-LF79, "")</f>
        <v/>
      </c>
      <c r="LH79" s="9">
        <f>IF(33&lt;=$G79, ROUND(KZ79*$Q79, 2), "")</f>
        <v/>
      </c>
      <c r="LI79" s="9">
        <f>IF(33&lt;=$G79, KZ79+LH79, "")</f>
        <v/>
      </c>
      <c r="LJ79" s="9">
        <f>IF(33&lt;=$G79, LD79+LH79, "")</f>
        <v/>
      </c>
      <c r="LK79" s="9">
        <f>IF(33&lt;=$G79, ($G79-33)*$N79, "")</f>
        <v/>
      </c>
      <c r="LL79" s="9">
        <f>IF(34&lt;=$G79, LG79, "")</f>
        <v/>
      </c>
      <c r="LM79" s="9">
        <f>IF(34&lt;=$G79, ROUND(LL79*$Q79, 2), "")</f>
        <v/>
      </c>
      <c r="LN79" s="9">
        <f>IF(34&lt;=$G79, $N79, "")</f>
        <v/>
      </c>
      <c r="LO79" s="9">
        <f>IF(34&lt;=$G79, LN79-LM79, "")</f>
        <v/>
      </c>
      <c r="LP79" s="9">
        <f>IF(34&lt;=$G79, LL79-LO79, "")</f>
        <v/>
      </c>
      <c r="LQ79" s="9">
        <f>IF(34&lt;=$G79, ROUND(LI79*$Q79, 2), "")</f>
        <v/>
      </c>
      <c r="LR79" s="9">
        <f>IF(34&lt;=$G79, LI79+LQ79, "")</f>
        <v/>
      </c>
      <c r="LS79" s="9">
        <f>IF(34&lt;=$G79, LM79+LQ79, "")</f>
        <v/>
      </c>
      <c r="LT79" s="9">
        <f>IF(34&lt;=$G79, ($G79-34)*$N79, "")</f>
        <v/>
      </c>
      <c r="LU79" s="9">
        <f>IF(35&lt;=$G79, LP79, "")</f>
        <v/>
      </c>
      <c r="LV79" s="9">
        <f>IF(35&lt;=$G79, ROUND(LU79*$Q79, 2), "")</f>
        <v/>
      </c>
      <c r="LW79" s="9">
        <f>IF(35&lt;=$G79, $N79, "")</f>
        <v/>
      </c>
      <c r="LX79" s="9">
        <f>IF(35&lt;=$G79, LW79-LV79, "")</f>
        <v/>
      </c>
      <c r="LY79" s="9">
        <f>IF(35&lt;=$G79, LU79-LX79, "")</f>
        <v/>
      </c>
      <c r="LZ79" s="9">
        <f>IF(35&lt;=$G79, ROUND(LR79*$Q79, 2), "")</f>
        <v/>
      </c>
      <c r="MA79" s="9">
        <f>IF(35&lt;=$G79, LR79+LZ79, "")</f>
        <v/>
      </c>
      <c r="MB79" s="9">
        <f>IF(35&lt;=$G79, LV79+LZ79, "")</f>
        <v/>
      </c>
      <c r="MC79" s="9">
        <f>IF(35&lt;=$G79, ($G79-35)*$N79, "")</f>
        <v/>
      </c>
      <c r="MD79" s="9">
        <f>IF(36&lt;=$G79, LY79, "")</f>
        <v/>
      </c>
      <c r="ME79" s="9">
        <f>IF(36&lt;=$G79, ROUND(MD79*$Q79, 2), "")</f>
        <v/>
      </c>
      <c r="MF79" s="9">
        <f>IF(36&lt;=$G79, $N79, "")</f>
        <v/>
      </c>
      <c r="MG79" s="9">
        <f>IF(36&lt;=$G79, MF79-ME79, "")</f>
        <v/>
      </c>
      <c r="MH79" s="9">
        <f>IF(36&lt;=$G79, MD79-MG79, "")</f>
        <v/>
      </c>
      <c r="MI79" s="9">
        <f>IF(36&lt;=$G79, ROUND(MA79*$Q79, 2), "")</f>
        <v/>
      </c>
      <c r="MJ79" s="9">
        <f>IF(36&lt;=$G79, MA79+MI79, "")</f>
        <v/>
      </c>
      <c r="MK79" s="9">
        <f>IF(36&lt;=$G79, ME79+MI79, "")</f>
        <v/>
      </c>
      <c r="ML79" s="9">
        <f>IF(36&lt;=$G79, ($G79-36)*$N79, "")</f>
        <v/>
      </c>
      <c r="MM79" s="9">
        <f>IF(37&lt;=$G79, MH79, "")</f>
        <v/>
      </c>
      <c r="MN79" s="9">
        <f>IF(37&lt;=$G79, ROUND(MM79*$Q79, 2), "")</f>
        <v/>
      </c>
      <c r="MO79" s="9">
        <f>IF(37&lt;=$G79, $N79, "")</f>
        <v/>
      </c>
      <c r="MP79" s="9">
        <f>IF(37&lt;=$G79, MO79-MN79, "")</f>
        <v/>
      </c>
      <c r="MQ79" s="9">
        <f>IF(37&lt;=$G79, MM79-MP79, "")</f>
        <v/>
      </c>
      <c r="MR79" s="9">
        <f>IF(37&lt;=$G79, ROUND(MJ79*$Q79, 2), "")</f>
        <v/>
      </c>
      <c r="MS79" s="9">
        <f>IF(37&lt;=$G79, MJ79+MR79, "")</f>
        <v/>
      </c>
      <c r="MT79" s="9">
        <f>IF(37&lt;=$G79, MN79+MR79, "")</f>
        <v/>
      </c>
      <c r="MU79" s="9">
        <f>IF(37&lt;=$G79, ($G79-37)*$N79, "")</f>
        <v/>
      </c>
      <c r="MV79" s="9">
        <f>IF(38&lt;=$G79, MQ79, "")</f>
        <v/>
      </c>
      <c r="MW79" s="9">
        <f>IF(38&lt;=$G79, ROUND(MV79*$Q79, 2), "")</f>
        <v/>
      </c>
      <c r="MX79" s="9">
        <f>IF(38&lt;=$G79, $N79, "")</f>
        <v/>
      </c>
      <c r="MY79" s="9">
        <f>IF(38&lt;=$G79, MX79-MW79, "")</f>
        <v/>
      </c>
      <c r="MZ79" s="9">
        <f>IF(38&lt;=$G79, MV79-MY79, "")</f>
        <v/>
      </c>
      <c r="NA79" s="9">
        <f>IF(38&lt;=$G79, ROUND(MS79*$Q79, 2), "")</f>
        <v/>
      </c>
      <c r="NB79" s="9">
        <f>IF(38&lt;=$G79, MS79+NA79, "")</f>
        <v/>
      </c>
      <c r="NC79" s="9">
        <f>IF(38&lt;=$G79, MW79+NA79, "")</f>
        <v/>
      </c>
      <c r="ND79" s="9">
        <f>IF(38&lt;=$G79, ($G79-38)*$N79, "")</f>
        <v/>
      </c>
      <c r="NE79" s="9">
        <f>IF(39&lt;=$G79, MZ79, "")</f>
        <v/>
      </c>
      <c r="NF79" s="9">
        <f>IF(39&lt;=$G79, ROUND(NE79*$Q79, 2), "")</f>
        <v/>
      </c>
      <c r="NG79" s="9">
        <f>IF(39&lt;=$G79, $N79, "")</f>
        <v/>
      </c>
      <c r="NH79" s="9">
        <f>IF(39&lt;=$G79, NG79-NF79, "")</f>
        <v/>
      </c>
      <c r="NI79" s="9">
        <f>IF(39&lt;=$G79, NE79-NH79, "")</f>
        <v/>
      </c>
      <c r="NJ79" s="9">
        <f>IF(39&lt;=$G79, ROUND(NB79*$Q79, 2), "")</f>
        <v/>
      </c>
      <c r="NK79" s="9">
        <f>IF(39&lt;=$G79, NB79+NJ79, "")</f>
        <v/>
      </c>
      <c r="NL79" s="9">
        <f>IF(39&lt;=$G79, NF79+NJ79, "")</f>
        <v/>
      </c>
      <c r="NM79" s="9">
        <f>IF(39&lt;=$G79, ($G79-39)*$N79, "")</f>
        <v/>
      </c>
      <c r="NN79" s="9">
        <f>IF(40&lt;=$G79, NI79, "")</f>
        <v/>
      </c>
      <c r="NO79" s="9">
        <f>IF(40&lt;=$G79, ROUND(NN79*$Q79, 2), "")</f>
        <v/>
      </c>
      <c r="NP79" s="9">
        <f>IF(40&lt;=$G79, $N79, "")</f>
        <v/>
      </c>
      <c r="NQ79" s="9">
        <f>IF(40&lt;=$G79, NP79-NO79, "")</f>
        <v/>
      </c>
      <c r="NR79" s="9">
        <f>IF(40&lt;=$G79, NN79-NQ79, "")</f>
        <v/>
      </c>
      <c r="NS79" s="9">
        <f>IF(40&lt;=$G79, ROUND(NK79*$Q79, 2), "")</f>
        <v/>
      </c>
      <c r="NT79" s="9">
        <f>IF(40&lt;=$G79, NK79+NS79, "")</f>
        <v/>
      </c>
      <c r="NU79" s="9">
        <f>IF(40&lt;=$G79, NO79+NS79, "")</f>
        <v/>
      </c>
      <c r="NV79" s="9">
        <f>IF(40&lt;=$G79, ($G79-40)*$N79, "")</f>
        <v/>
      </c>
      <c r="NW79" s="9">
        <f>IF(41&lt;=$G79, NR79, "")</f>
        <v/>
      </c>
      <c r="NX79" s="9">
        <f>IF(41&lt;=$G79, ROUND(NW79*$Q79, 2), "")</f>
        <v/>
      </c>
      <c r="NY79" s="9">
        <f>IF(41&lt;=$G79, $N79, "")</f>
        <v/>
      </c>
      <c r="NZ79" s="9">
        <f>IF(41&lt;=$G79, NY79-NX79, "")</f>
        <v/>
      </c>
      <c r="OA79" s="9">
        <f>IF(41&lt;=$G79, NW79-NZ79, "")</f>
        <v/>
      </c>
      <c r="OB79" s="9">
        <f>IF(41&lt;=$G79, ROUND(NT79*$Q79, 2), "")</f>
        <v/>
      </c>
      <c r="OC79" s="9">
        <f>IF(41&lt;=$G79, NT79+OB79, "")</f>
        <v/>
      </c>
      <c r="OD79" s="9">
        <f>IF(41&lt;=$G79, NX79+OB79, "")</f>
        <v/>
      </c>
      <c r="OE79" s="9">
        <f>IF(41&lt;=$G79, ($G79-41)*$N79, "")</f>
        <v/>
      </c>
      <c r="OF79" s="9">
        <f>IF(42&lt;=$G79, OA79, "")</f>
        <v/>
      </c>
      <c r="OG79" s="9">
        <f>IF(42&lt;=$G79, ROUND(OF79*$Q79, 2), "")</f>
        <v/>
      </c>
      <c r="OH79" s="9">
        <f>IF(42&lt;=$G79, $N79, "")</f>
        <v/>
      </c>
      <c r="OI79" s="9">
        <f>IF(42&lt;=$G79, OH79-OG79, "")</f>
        <v/>
      </c>
      <c r="OJ79" s="9">
        <f>IF(42&lt;=$G79, OF79-OI79, "")</f>
        <v/>
      </c>
      <c r="OK79" s="9">
        <f>IF(42&lt;=$G79, ROUND(OC79*$Q79, 2), "")</f>
        <v/>
      </c>
      <c r="OL79" s="9">
        <f>IF(42&lt;=$G79, OC79+OK79, "")</f>
        <v/>
      </c>
      <c r="OM79" s="9">
        <f>IF(42&lt;=$G79, OG79+OK79, "")</f>
        <v/>
      </c>
      <c r="ON79" s="9">
        <f>IF(42&lt;=$G79, ($G79-42)*$N79, "")</f>
        <v/>
      </c>
      <c r="OO79" s="9">
        <f>IF(43&lt;=$G79, OJ79, "")</f>
        <v/>
      </c>
      <c r="OP79" s="9">
        <f>IF(43&lt;=$G79, ROUND(OO79*$Q79, 2), "")</f>
        <v/>
      </c>
      <c r="OQ79" s="9">
        <f>IF(43&lt;=$G79, $N79, "")</f>
        <v/>
      </c>
      <c r="OR79" s="9">
        <f>IF(43&lt;=$G79, OQ79-OP79, "")</f>
        <v/>
      </c>
      <c r="OS79" s="9">
        <f>IF(43&lt;=$G79, OO79-OR79, "")</f>
        <v/>
      </c>
      <c r="OT79" s="9">
        <f>IF(43&lt;=$G79, ROUND(OL79*$Q79, 2), "")</f>
        <v/>
      </c>
      <c r="OU79" s="9">
        <f>IF(43&lt;=$G79, OL79+OT79, "")</f>
        <v/>
      </c>
      <c r="OV79" s="9">
        <f>IF(43&lt;=$G79, OP79+OT79, "")</f>
        <v/>
      </c>
      <c r="OW79" s="9">
        <f>IF(43&lt;=$G79, ($G79-43)*$N79, "")</f>
        <v/>
      </c>
      <c r="OX79" s="9">
        <f>IF(44&lt;=$G79, OS79, "")</f>
        <v/>
      </c>
      <c r="OY79" s="9">
        <f>IF(44&lt;=$G79, ROUND(OX79*$Q79, 2), "")</f>
        <v/>
      </c>
      <c r="OZ79" s="9">
        <f>IF(44&lt;=$G79, $N79, "")</f>
        <v/>
      </c>
      <c r="PA79" s="9">
        <f>IF(44&lt;=$G79, OZ79-OY79, "")</f>
        <v/>
      </c>
      <c r="PB79" s="9">
        <f>IF(44&lt;=$G79, OX79-PA79, "")</f>
        <v/>
      </c>
      <c r="PC79" s="9">
        <f>IF(44&lt;=$G79, ROUND(OU79*$Q79, 2), "")</f>
        <v/>
      </c>
      <c r="PD79" s="9">
        <f>IF(44&lt;=$G79, OU79+PC79, "")</f>
        <v/>
      </c>
      <c r="PE79" s="9">
        <f>IF(44&lt;=$G79, OY79+PC79, "")</f>
        <v/>
      </c>
      <c r="PF79" s="9">
        <f>IF(44&lt;=$G79, ($G79-44)*$N79, "")</f>
        <v/>
      </c>
      <c r="PG79" s="9">
        <f>IF(45&lt;=$G79, PB79, "")</f>
        <v/>
      </c>
      <c r="PH79" s="9">
        <f>IF(45&lt;=$G79, ROUND(PG79*$Q79, 2), "")</f>
        <v/>
      </c>
      <c r="PI79" s="9">
        <f>IF(45&lt;=$G79, $N79, "")</f>
        <v/>
      </c>
      <c r="PJ79" s="9">
        <f>IF(45&lt;=$G79, PI79-PH79, "")</f>
        <v/>
      </c>
      <c r="PK79" s="9">
        <f>IF(45&lt;=$G79, PG79-PJ79, "")</f>
        <v/>
      </c>
      <c r="PL79" s="9">
        <f>IF(45&lt;=$G79, ROUND(PD79*$Q79, 2), "")</f>
        <v/>
      </c>
      <c r="PM79" s="9">
        <f>IF(45&lt;=$G79, PD79+PL79, "")</f>
        <v/>
      </c>
      <c r="PN79" s="9">
        <f>IF(45&lt;=$G79, PH79+PL79, "")</f>
        <v/>
      </c>
      <c r="PO79" s="9">
        <f>IF(45&lt;=$G79, ($G79-45)*$N79, "")</f>
        <v/>
      </c>
      <c r="PP79" s="9">
        <f>IF(46&lt;=$G79, PK79, "")</f>
        <v/>
      </c>
      <c r="PQ79" s="9">
        <f>IF(46&lt;=$G79, ROUND(PP79*$Q79, 2), "")</f>
        <v/>
      </c>
      <c r="PR79" s="9">
        <f>IF(46&lt;=$G79, $N79, "")</f>
        <v/>
      </c>
      <c r="PS79" s="9">
        <f>IF(46&lt;=$G79, PR79-PQ79, "")</f>
        <v/>
      </c>
      <c r="PT79" s="9">
        <f>IF(46&lt;=$G79, PP79-PS79, "")</f>
        <v/>
      </c>
      <c r="PU79" s="9">
        <f>IF(46&lt;=$G79, ROUND(PM79*$Q79, 2), "")</f>
        <v/>
      </c>
      <c r="PV79" s="9">
        <f>IF(46&lt;=$G79, PM79+PU79, "")</f>
        <v/>
      </c>
      <c r="PW79" s="9">
        <f>IF(46&lt;=$G79, PQ79+PU79, "")</f>
        <v/>
      </c>
      <c r="PX79" s="9">
        <f>IF(46&lt;=$G79, ($G79-46)*$N79, "")</f>
        <v/>
      </c>
      <c r="PY79" s="9">
        <f>IF(47&lt;=$G79, PT79, "")</f>
        <v/>
      </c>
      <c r="PZ79" s="9">
        <f>IF(47&lt;=$G79, ROUND(PY79*$Q79, 2), "")</f>
        <v/>
      </c>
      <c r="QA79" s="9">
        <f>IF(47&lt;=$G79, $N79, "")</f>
        <v/>
      </c>
      <c r="QB79" s="9">
        <f>IF(47&lt;=$G79, QA79-PZ79, "")</f>
        <v/>
      </c>
      <c r="QC79" s="9">
        <f>IF(47&lt;=$G79, PY79-QB79, "")</f>
        <v/>
      </c>
      <c r="QD79" s="9">
        <f>IF(47&lt;=$G79, ROUND(PV79*$Q79, 2), "")</f>
        <v/>
      </c>
      <c r="QE79" s="9">
        <f>IF(47&lt;=$G79, PV79+QD79, "")</f>
        <v/>
      </c>
      <c r="QF79" s="9">
        <f>IF(47&lt;=$G79, PZ79+QD79, "")</f>
        <v/>
      </c>
      <c r="QG79" s="9">
        <f>IF(47&lt;=$G79, ($G79-47)*$N79, "")</f>
        <v/>
      </c>
      <c r="QH79" s="9">
        <f>IF(48&lt;=$G79, QC79, "")</f>
        <v/>
      </c>
      <c r="QI79" s="9">
        <f>IF(48&lt;=$G79, ROUND(QH79*$Q79, 2), "")</f>
        <v/>
      </c>
      <c r="QJ79" s="9">
        <f>IF(48&lt;=$G79, $N79, "")</f>
        <v/>
      </c>
      <c r="QK79" s="9">
        <f>IF(48&lt;=$G79, QJ79-QI79, "")</f>
        <v/>
      </c>
      <c r="QL79" s="9">
        <f>IF(48&lt;=$G79, QH79-QK79, "")</f>
        <v/>
      </c>
      <c r="QM79" s="9">
        <f>IF(48&lt;=$G79, ROUND(QE79*$Q79, 2), "")</f>
        <v/>
      </c>
      <c r="QN79" s="9">
        <f>IF(48&lt;=$G79, QE79+QM79, "")</f>
        <v/>
      </c>
      <c r="QO79" s="9">
        <f>IF(48&lt;=$G79, QI79+QM79, "")</f>
        <v/>
      </c>
      <c r="QP79" s="9">
        <f>IF(48&lt;=$G79, ($G79-48)*$N79, "")</f>
        <v/>
      </c>
    </row>
    <row r="80">
      <c r="A80" s="12" t="inlineStr">
        <is>
          <t>0621-0008</t>
        </is>
      </c>
      <c r="B80" s="13" t="inlineStr">
        <is>
          <t>Luis Alberto Ponce Ruiz</t>
        </is>
      </c>
      <c r="C80" s="13" t="inlineStr">
        <is>
          <t>Hilux</t>
        </is>
      </c>
      <c r="D80" s="12" t="inlineStr">
        <is>
          <t>ACTIVO</t>
        </is>
      </c>
      <c r="E80" s="12" t="inlineStr">
        <is>
          <t>2025-10-30</t>
        </is>
      </c>
      <c r="F80" s="12" t="inlineStr">
        <is>
          <t>2026-10-30</t>
        </is>
      </c>
      <c r="G80" s="14" t="n">
        <v>12</v>
      </c>
      <c r="H80" s="15" t="n">
        <v>427931.03</v>
      </c>
      <c r="I80" s="16" t="n">
        <v>0.4</v>
      </c>
      <c r="J80" s="15">
        <f>ROUND(H80*I80, 2)</f>
        <v/>
      </c>
      <c r="K80" s="15">
        <f>ROUND(H80-J80, 2)</f>
        <v/>
      </c>
      <c r="L80" s="16" t="n">
        <v>0.02</v>
      </c>
      <c r="M80" s="15">
        <f>ROUND(H80*L80, 2)</f>
        <v/>
      </c>
      <c r="N80" s="15" t="n">
        <v>21790.94</v>
      </c>
      <c r="O80" s="16" t="n">
        <v>0.1</v>
      </c>
      <c r="P80" s="15">
        <f>ROUND(H80*O80, 2)</f>
        <v/>
      </c>
      <c r="Q80" s="17" t="n">
        <v>0.02418442</v>
      </c>
      <c r="R80" s="17">
        <f>RATE(G80, -N80, K80, -P80)</f>
        <v/>
      </c>
      <c r="S80" s="17">
        <f>ROUND(Q80*12, 8)</f>
        <v/>
      </c>
      <c r="T80" s="17">
        <f>ROUND(((1+Q80)^12)-1, 8)</f>
        <v/>
      </c>
      <c r="U80" s="15">
        <f>ROUND(PV(Q80, G80, 0, -P80), 2)</f>
        <v/>
      </c>
      <c r="V80" s="15">
        <f>SUMIF($AA$4:$QP$4, "Interes_Leasing", AA80:QP80)</f>
        <v/>
      </c>
      <c r="W80" s="15">
        <f>SUMIF($AA$4:$QP$4, "Interes_Residual", AA80:QP80)</f>
        <v/>
      </c>
      <c r="X80" s="15">
        <f>ROUND(V80+W80, 2)</f>
        <v/>
      </c>
      <c r="Y80" s="15">
        <f>ROUND((N80*G80+P80+M80)-K80, 2)</f>
        <v/>
      </c>
      <c r="Z80" s="16">
        <f>ROUND(Y80/K80, 4)</f>
        <v/>
      </c>
      <c r="AA80" s="15">
        <f>IF(1&lt;=$G80, $K80, "")</f>
        <v/>
      </c>
      <c r="AB80" s="15">
        <f>IF(1&lt;=$G80, ROUND(AA80*$Q80, 2), "")</f>
        <v/>
      </c>
      <c r="AC80" s="15">
        <f>IF(1&lt;=$G80, $N80, "")</f>
        <v/>
      </c>
      <c r="AD80" s="15">
        <f>IF(1&lt;=$G80, AC80-AB80, "")</f>
        <v/>
      </c>
      <c r="AE80" s="15">
        <f>IF(1&lt;=$G80, AA80-AD80, "")</f>
        <v/>
      </c>
      <c r="AF80" s="15">
        <f>IF(1&lt;=$G80, ROUND($U80*$Q80, 2), "")</f>
        <v/>
      </c>
      <c r="AG80" s="15">
        <f>IF(1&lt;=$G80, $U80+AF80, "")</f>
        <v/>
      </c>
      <c r="AH80" s="15">
        <f>IF(1&lt;=$G80, AB80+AF80, "")</f>
        <v/>
      </c>
      <c r="AI80" s="15">
        <f>IF(1&lt;=$G80, ($G80-1)*$N80, "")</f>
        <v/>
      </c>
      <c r="AJ80" s="15">
        <f>IF(2&lt;=$G80, AE80, "")</f>
        <v/>
      </c>
      <c r="AK80" s="15">
        <f>IF(2&lt;=$G80, ROUND(AJ80*$Q80, 2), "")</f>
        <v/>
      </c>
      <c r="AL80" s="15">
        <f>IF(2&lt;=$G80, $N80, "")</f>
        <v/>
      </c>
      <c r="AM80" s="15">
        <f>IF(2&lt;=$G80, AL80-AK80, "")</f>
        <v/>
      </c>
      <c r="AN80" s="15">
        <f>IF(2&lt;=$G80, AJ80-AM80, "")</f>
        <v/>
      </c>
      <c r="AO80" s="15">
        <f>IF(2&lt;=$G80, ROUND(AG80*$Q80, 2), "")</f>
        <v/>
      </c>
      <c r="AP80" s="15">
        <f>IF(2&lt;=$G80, AG80+AO80, "")</f>
        <v/>
      </c>
      <c r="AQ80" s="15">
        <f>IF(2&lt;=$G80, AK80+AO80, "")</f>
        <v/>
      </c>
      <c r="AR80" s="15">
        <f>IF(2&lt;=$G80, ($G80-2)*$N80, "")</f>
        <v/>
      </c>
      <c r="AS80" s="15">
        <f>IF(3&lt;=$G80, AN80, "")</f>
        <v/>
      </c>
      <c r="AT80" s="15">
        <f>IF(3&lt;=$G80, ROUND(AS80*$Q80, 2), "")</f>
        <v/>
      </c>
      <c r="AU80" s="15">
        <f>IF(3&lt;=$G80, $N80, "")</f>
        <v/>
      </c>
      <c r="AV80" s="15">
        <f>IF(3&lt;=$G80, AU80-AT80, "")</f>
        <v/>
      </c>
      <c r="AW80" s="15">
        <f>IF(3&lt;=$G80, AS80-AV80, "")</f>
        <v/>
      </c>
      <c r="AX80" s="15">
        <f>IF(3&lt;=$G80, ROUND(AP80*$Q80, 2), "")</f>
        <v/>
      </c>
      <c r="AY80" s="15">
        <f>IF(3&lt;=$G80, AP80+AX80, "")</f>
        <v/>
      </c>
      <c r="AZ80" s="15">
        <f>IF(3&lt;=$G80, AT80+AX80, "")</f>
        <v/>
      </c>
      <c r="BA80" s="15">
        <f>IF(3&lt;=$G80, ($G80-3)*$N80, "")</f>
        <v/>
      </c>
      <c r="BB80" s="15">
        <f>IF(4&lt;=$G80, AW80, "")</f>
        <v/>
      </c>
      <c r="BC80" s="15">
        <f>IF(4&lt;=$G80, ROUND(BB80*$Q80, 2), "")</f>
        <v/>
      </c>
      <c r="BD80" s="15">
        <f>IF(4&lt;=$G80, $N80, "")</f>
        <v/>
      </c>
      <c r="BE80" s="15">
        <f>IF(4&lt;=$G80, BD80-BC80, "")</f>
        <v/>
      </c>
      <c r="BF80" s="15">
        <f>IF(4&lt;=$G80, BB80-BE80, "")</f>
        <v/>
      </c>
      <c r="BG80" s="15">
        <f>IF(4&lt;=$G80, ROUND(AY80*$Q80, 2), "")</f>
        <v/>
      </c>
      <c r="BH80" s="15">
        <f>IF(4&lt;=$G80, AY80+BG80, "")</f>
        <v/>
      </c>
      <c r="BI80" s="15">
        <f>IF(4&lt;=$G80, BC80+BG80, "")</f>
        <v/>
      </c>
      <c r="BJ80" s="15">
        <f>IF(4&lt;=$G80, ($G80-4)*$N80, "")</f>
        <v/>
      </c>
      <c r="BK80" s="15">
        <f>IF(5&lt;=$G80, BF80, "")</f>
        <v/>
      </c>
      <c r="BL80" s="15">
        <f>IF(5&lt;=$G80, ROUND(BK80*$Q80, 2), "")</f>
        <v/>
      </c>
      <c r="BM80" s="15">
        <f>IF(5&lt;=$G80, $N80, "")</f>
        <v/>
      </c>
      <c r="BN80" s="15">
        <f>IF(5&lt;=$G80, BM80-BL80, "")</f>
        <v/>
      </c>
      <c r="BO80" s="15">
        <f>IF(5&lt;=$G80, BK80-BN80, "")</f>
        <v/>
      </c>
      <c r="BP80" s="15">
        <f>IF(5&lt;=$G80, ROUND(BH80*$Q80, 2), "")</f>
        <v/>
      </c>
      <c r="BQ80" s="15">
        <f>IF(5&lt;=$G80, BH80+BP80, "")</f>
        <v/>
      </c>
      <c r="BR80" s="15">
        <f>IF(5&lt;=$G80, BL80+BP80, "")</f>
        <v/>
      </c>
      <c r="BS80" s="15">
        <f>IF(5&lt;=$G80, ($G80-5)*$N80, "")</f>
        <v/>
      </c>
      <c r="BT80" s="15">
        <f>IF(6&lt;=$G80, BO80, "")</f>
        <v/>
      </c>
      <c r="BU80" s="15">
        <f>IF(6&lt;=$G80, ROUND(BT80*$Q80, 2), "")</f>
        <v/>
      </c>
      <c r="BV80" s="15">
        <f>IF(6&lt;=$G80, $N80, "")</f>
        <v/>
      </c>
      <c r="BW80" s="15">
        <f>IF(6&lt;=$G80, BV80-BU80, "")</f>
        <v/>
      </c>
      <c r="BX80" s="15">
        <f>IF(6&lt;=$G80, BT80-BW80, "")</f>
        <v/>
      </c>
      <c r="BY80" s="15">
        <f>IF(6&lt;=$G80, ROUND(BQ80*$Q80, 2), "")</f>
        <v/>
      </c>
      <c r="BZ80" s="15">
        <f>IF(6&lt;=$G80, BQ80+BY80, "")</f>
        <v/>
      </c>
      <c r="CA80" s="15">
        <f>IF(6&lt;=$G80, BU80+BY80, "")</f>
        <v/>
      </c>
      <c r="CB80" s="15">
        <f>IF(6&lt;=$G80, ($G80-6)*$N80, "")</f>
        <v/>
      </c>
      <c r="CC80" s="15">
        <f>IF(7&lt;=$G80, BX80, "")</f>
        <v/>
      </c>
      <c r="CD80" s="15">
        <f>IF(7&lt;=$G80, ROUND(CC80*$Q80, 2), "")</f>
        <v/>
      </c>
      <c r="CE80" s="15">
        <f>IF(7&lt;=$G80, $N80, "")</f>
        <v/>
      </c>
      <c r="CF80" s="15">
        <f>IF(7&lt;=$G80, CE80-CD80, "")</f>
        <v/>
      </c>
      <c r="CG80" s="15">
        <f>IF(7&lt;=$G80, CC80-CF80, "")</f>
        <v/>
      </c>
      <c r="CH80" s="15">
        <f>IF(7&lt;=$G80, ROUND(BZ80*$Q80, 2), "")</f>
        <v/>
      </c>
      <c r="CI80" s="15">
        <f>IF(7&lt;=$G80, BZ80+CH80, "")</f>
        <v/>
      </c>
      <c r="CJ80" s="15">
        <f>IF(7&lt;=$G80, CD80+CH80, "")</f>
        <v/>
      </c>
      <c r="CK80" s="15">
        <f>IF(7&lt;=$G80, ($G80-7)*$N80, "")</f>
        <v/>
      </c>
      <c r="CL80" s="15">
        <f>IF(8&lt;=$G80, CG80, "")</f>
        <v/>
      </c>
      <c r="CM80" s="15">
        <f>IF(8&lt;=$G80, ROUND(CL80*$Q80, 2), "")</f>
        <v/>
      </c>
      <c r="CN80" s="15">
        <f>IF(8&lt;=$G80, $N80, "")</f>
        <v/>
      </c>
      <c r="CO80" s="15">
        <f>IF(8&lt;=$G80, CN80-CM80, "")</f>
        <v/>
      </c>
      <c r="CP80" s="15">
        <f>IF(8&lt;=$G80, CL80-CO80, "")</f>
        <v/>
      </c>
      <c r="CQ80" s="15">
        <f>IF(8&lt;=$G80, ROUND(CI80*$Q80, 2), "")</f>
        <v/>
      </c>
      <c r="CR80" s="15">
        <f>IF(8&lt;=$G80, CI80+CQ80, "")</f>
        <v/>
      </c>
      <c r="CS80" s="15">
        <f>IF(8&lt;=$G80, CM80+CQ80, "")</f>
        <v/>
      </c>
      <c r="CT80" s="15">
        <f>IF(8&lt;=$G80, ($G80-8)*$N80, "")</f>
        <v/>
      </c>
      <c r="CU80" s="15">
        <f>IF(9&lt;=$G80, CP80, "")</f>
        <v/>
      </c>
      <c r="CV80" s="15">
        <f>IF(9&lt;=$G80, ROUND(CU80*$Q80, 2), "")</f>
        <v/>
      </c>
      <c r="CW80" s="15">
        <f>IF(9&lt;=$G80, $N80, "")</f>
        <v/>
      </c>
      <c r="CX80" s="15">
        <f>IF(9&lt;=$G80, CW80-CV80, "")</f>
        <v/>
      </c>
      <c r="CY80" s="15">
        <f>IF(9&lt;=$G80, CU80-CX80, "")</f>
        <v/>
      </c>
      <c r="CZ80" s="15">
        <f>IF(9&lt;=$G80, ROUND(CR80*$Q80, 2), "")</f>
        <v/>
      </c>
      <c r="DA80" s="15">
        <f>IF(9&lt;=$G80, CR80+CZ80, "")</f>
        <v/>
      </c>
      <c r="DB80" s="15">
        <f>IF(9&lt;=$G80, CV80+CZ80, "")</f>
        <v/>
      </c>
      <c r="DC80" s="15">
        <f>IF(9&lt;=$G80, ($G80-9)*$N80, "")</f>
        <v/>
      </c>
      <c r="DD80" s="15">
        <f>IF(10&lt;=$G80, CY80, "")</f>
        <v/>
      </c>
      <c r="DE80" s="15">
        <f>IF(10&lt;=$G80, ROUND(DD80*$Q80, 2), "")</f>
        <v/>
      </c>
      <c r="DF80" s="15">
        <f>IF(10&lt;=$G80, $N80, "")</f>
        <v/>
      </c>
      <c r="DG80" s="15">
        <f>IF(10&lt;=$G80, DF80-DE80, "")</f>
        <v/>
      </c>
      <c r="DH80" s="15">
        <f>IF(10&lt;=$G80, DD80-DG80, "")</f>
        <v/>
      </c>
      <c r="DI80" s="15">
        <f>IF(10&lt;=$G80, ROUND(DA80*$Q80, 2), "")</f>
        <v/>
      </c>
      <c r="DJ80" s="15">
        <f>IF(10&lt;=$G80, DA80+DI80, "")</f>
        <v/>
      </c>
      <c r="DK80" s="15">
        <f>IF(10&lt;=$G80, DE80+DI80, "")</f>
        <v/>
      </c>
      <c r="DL80" s="15">
        <f>IF(10&lt;=$G80, ($G80-10)*$N80, "")</f>
        <v/>
      </c>
      <c r="DM80" s="15">
        <f>IF(11&lt;=$G80, DH80, "")</f>
        <v/>
      </c>
      <c r="DN80" s="15">
        <f>IF(11&lt;=$G80, ROUND(DM80*$Q80, 2), "")</f>
        <v/>
      </c>
      <c r="DO80" s="15">
        <f>IF(11&lt;=$G80, $N80, "")</f>
        <v/>
      </c>
      <c r="DP80" s="15">
        <f>IF(11&lt;=$G80, DO80-DN80, "")</f>
        <v/>
      </c>
      <c r="DQ80" s="15">
        <f>IF(11&lt;=$G80, DM80-DP80, "")</f>
        <v/>
      </c>
      <c r="DR80" s="15">
        <f>IF(11&lt;=$G80, ROUND(DJ80*$Q80, 2), "")</f>
        <v/>
      </c>
      <c r="DS80" s="15">
        <f>IF(11&lt;=$G80, DJ80+DR80, "")</f>
        <v/>
      </c>
      <c r="DT80" s="15">
        <f>IF(11&lt;=$G80, DN80+DR80, "")</f>
        <v/>
      </c>
      <c r="DU80" s="15">
        <f>IF(11&lt;=$G80, ($G80-11)*$N80, "")</f>
        <v/>
      </c>
      <c r="DV80" s="15">
        <f>IF(12&lt;=$G80, DQ80, "")</f>
        <v/>
      </c>
      <c r="DW80" s="15">
        <f>IF(12&lt;=$G80, ROUND(DV80*$Q80, 2), "")</f>
        <v/>
      </c>
      <c r="DX80" s="15">
        <f>IF(12&lt;=$G80, $N80, "")</f>
        <v/>
      </c>
      <c r="DY80" s="15">
        <f>IF(12&lt;=$G80, DX80-DW80, "")</f>
        <v/>
      </c>
      <c r="DZ80" s="15">
        <f>IF(12&lt;=$G80, DV80-DY80, "")</f>
        <v/>
      </c>
      <c r="EA80" s="15">
        <f>IF(12&lt;=$G80, ROUND(DS80*$Q80, 2), "")</f>
        <v/>
      </c>
      <c r="EB80" s="15">
        <f>IF(12&lt;=$G80, DS80+EA80, "")</f>
        <v/>
      </c>
      <c r="EC80" s="15">
        <f>IF(12&lt;=$G80, DW80+EA80, "")</f>
        <v/>
      </c>
      <c r="ED80" s="15">
        <f>IF(12&lt;=$G80, ($G80-12)*$N80, "")</f>
        <v/>
      </c>
      <c r="EE80" s="15">
        <f>IF(13&lt;=$G80, DZ80, "")</f>
        <v/>
      </c>
      <c r="EF80" s="15">
        <f>IF(13&lt;=$G80, ROUND(EE80*$Q80, 2), "")</f>
        <v/>
      </c>
      <c r="EG80" s="15">
        <f>IF(13&lt;=$G80, $N80, "")</f>
        <v/>
      </c>
      <c r="EH80" s="15">
        <f>IF(13&lt;=$G80, EG80-EF80, "")</f>
        <v/>
      </c>
      <c r="EI80" s="15">
        <f>IF(13&lt;=$G80, EE80-EH80, "")</f>
        <v/>
      </c>
      <c r="EJ80" s="15">
        <f>IF(13&lt;=$G80, ROUND(EB80*$Q80, 2), "")</f>
        <v/>
      </c>
      <c r="EK80" s="15">
        <f>IF(13&lt;=$G80, EB80+EJ80, "")</f>
        <v/>
      </c>
      <c r="EL80" s="15">
        <f>IF(13&lt;=$G80, EF80+EJ80, "")</f>
        <v/>
      </c>
      <c r="EM80" s="15">
        <f>IF(13&lt;=$G80, ($G80-13)*$N80, "")</f>
        <v/>
      </c>
      <c r="EN80" s="15">
        <f>IF(14&lt;=$G80, EI80, "")</f>
        <v/>
      </c>
      <c r="EO80" s="15">
        <f>IF(14&lt;=$G80, ROUND(EN80*$Q80, 2), "")</f>
        <v/>
      </c>
      <c r="EP80" s="15">
        <f>IF(14&lt;=$G80, $N80, "")</f>
        <v/>
      </c>
      <c r="EQ80" s="15">
        <f>IF(14&lt;=$G80, EP80-EO80, "")</f>
        <v/>
      </c>
      <c r="ER80" s="15">
        <f>IF(14&lt;=$G80, EN80-EQ80, "")</f>
        <v/>
      </c>
      <c r="ES80" s="15">
        <f>IF(14&lt;=$G80, ROUND(EK80*$Q80, 2), "")</f>
        <v/>
      </c>
      <c r="ET80" s="15">
        <f>IF(14&lt;=$G80, EK80+ES80, "")</f>
        <v/>
      </c>
      <c r="EU80" s="15">
        <f>IF(14&lt;=$G80, EO80+ES80, "")</f>
        <v/>
      </c>
      <c r="EV80" s="15">
        <f>IF(14&lt;=$G80, ($G80-14)*$N80, "")</f>
        <v/>
      </c>
      <c r="EW80" s="15">
        <f>IF(15&lt;=$G80, ER80, "")</f>
        <v/>
      </c>
      <c r="EX80" s="15">
        <f>IF(15&lt;=$G80, ROUND(EW80*$Q80, 2), "")</f>
        <v/>
      </c>
      <c r="EY80" s="15">
        <f>IF(15&lt;=$G80, $N80, "")</f>
        <v/>
      </c>
      <c r="EZ80" s="15">
        <f>IF(15&lt;=$G80, EY80-EX80, "")</f>
        <v/>
      </c>
      <c r="FA80" s="15">
        <f>IF(15&lt;=$G80, EW80-EZ80, "")</f>
        <v/>
      </c>
      <c r="FB80" s="15">
        <f>IF(15&lt;=$G80, ROUND(ET80*$Q80, 2), "")</f>
        <v/>
      </c>
      <c r="FC80" s="15">
        <f>IF(15&lt;=$G80, ET80+FB80, "")</f>
        <v/>
      </c>
      <c r="FD80" s="15">
        <f>IF(15&lt;=$G80, EX80+FB80, "")</f>
        <v/>
      </c>
      <c r="FE80" s="15">
        <f>IF(15&lt;=$G80, ($G80-15)*$N80, "")</f>
        <v/>
      </c>
      <c r="FF80" s="15">
        <f>IF(16&lt;=$G80, FA80, "")</f>
        <v/>
      </c>
      <c r="FG80" s="15">
        <f>IF(16&lt;=$G80, ROUND(FF80*$Q80, 2), "")</f>
        <v/>
      </c>
      <c r="FH80" s="15">
        <f>IF(16&lt;=$G80, $N80, "")</f>
        <v/>
      </c>
      <c r="FI80" s="15">
        <f>IF(16&lt;=$G80, FH80-FG80, "")</f>
        <v/>
      </c>
      <c r="FJ80" s="15">
        <f>IF(16&lt;=$G80, FF80-FI80, "")</f>
        <v/>
      </c>
      <c r="FK80" s="15">
        <f>IF(16&lt;=$G80, ROUND(FC80*$Q80, 2), "")</f>
        <v/>
      </c>
      <c r="FL80" s="15">
        <f>IF(16&lt;=$G80, FC80+FK80, "")</f>
        <v/>
      </c>
      <c r="FM80" s="15">
        <f>IF(16&lt;=$G80, FG80+FK80, "")</f>
        <v/>
      </c>
      <c r="FN80" s="15">
        <f>IF(16&lt;=$G80, ($G80-16)*$N80, "")</f>
        <v/>
      </c>
      <c r="FO80" s="15">
        <f>IF(17&lt;=$G80, FJ80, "")</f>
        <v/>
      </c>
      <c r="FP80" s="15">
        <f>IF(17&lt;=$G80, ROUND(FO80*$Q80, 2), "")</f>
        <v/>
      </c>
      <c r="FQ80" s="15">
        <f>IF(17&lt;=$G80, $N80, "")</f>
        <v/>
      </c>
      <c r="FR80" s="15">
        <f>IF(17&lt;=$G80, FQ80-FP80, "")</f>
        <v/>
      </c>
      <c r="FS80" s="15">
        <f>IF(17&lt;=$G80, FO80-FR80, "")</f>
        <v/>
      </c>
      <c r="FT80" s="15">
        <f>IF(17&lt;=$G80, ROUND(FL80*$Q80, 2), "")</f>
        <v/>
      </c>
      <c r="FU80" s="15">
        <f>IF(17&lt;=$G80, FL80+FT80, "")</f>
        <v/>
      </c>
      <c r="FV80" s="15">
        <f>IF(17&lt;=$G80, FP80+FT80, "")</f>
        <v/>
      </c>
      <c r="FW80" s="15">
        <f>IF(17&lt;=$G80, ($G80-17)*$N80, "")</f>
        <v/>
      </c>
      <c r="FX80" s="15">
        <f>IF(18&lt;=$G80, FS80, "")</f>
        <v/>
      </c>
      <c r="FY80" s="15">
        <f>IF(18&lt;=$G80, ROUND(FX80*$Q80, 2), "")</f>
        <v/>
      </c>
      <c r="FZ80" s="15">
        <f>IF(18&lt;=$G80, $N80, "")</f>
        <v/>
      </c>
      <c r="GA80" s="15">
        <f>IF(18&lt;=$G80, FZ80-FY80, "")</f>
        <v/>
      </c>
      <c r="GB80" s="15">
        <f>IF(18&lt;=$G80, FX80-GA80, "")</f>
        <v/>
      </c>
      <c r="GC80" s="15">
        <f>IF(18&lt;=$G80, ROUND(FU80*$Q80, 2), "")</f>
        <v/>
      </c>
      <c r="GD80" s="15">
        <f>IF(18&lt;=$G80, FU80+GC80, "")</f>
        <v/>
      </c>
      <c r="GE80" s="15">
        <f>IF(18&lt;=$G80, FY80+GC80, "")</f>
        <v/>
      </c>
      <c r="GF80" s="15">
        <f>IF(18&lt;=$G80, ($G80-18)*$N80, "")</f>
        <v/>
      </c>
      <c r="GG80" s="15">
        <f>IF(19&lt;=$G80, GB80, "")</f>
        <v/>
      </c>
      <c r="GH80" s="15">
        <f>IF(19&lt;=$G80, ROUND(GG80*$Q80, 2), "")</f>
        <v/>
      </c>
      <c r="GI80" s="15">
        <f>IF(19&lt;=$G80, $N80, "")</f>
        <v/>
      </c>
      <c r="GJ80" s="15">
        <f>IF(19&lt;=$G80, GI80-GH80, "")</f>
        <v/>
      </c>
      <c r="GK80" s="15">
        <f>IF(19&lt;=$G80, GG80-GJ80, "")</f>
        <v/>
      </c>
      <c r="GL80" s="15">
        <f>IF(19&lt;=$G80, ROUND(GD80*$Q80, 2), "")</f>
        <v/>
      </c>
      <c r="GM80" s="15">
        <f>IF(19&lt;=$G80, GD80+GL80, "")</f>
        <v/>
      </c>
      <c r="GN80" s="15">
        <f>IF(19&lt;=$G80, GH80+GL80, "")</f>
        <v/>
      </c>
      <c r="GO80" s="15">
        <f>IF(19&lt;=$G80, ($G80-19)*$N80, "")</f>
        <v/>
      </c>
      <c r="GP80" s="15">
        <f>IF(20&lt;=$G80, GK80, "")</f>
        <v/>
      </c>
      <c r="GQ80" s="15">
        <f>IF(20&lt;=$G80, ROUND(GP80*$Q80, 2), "")</f>
        <v/>
      </c>
      <c r="GR80" s="15">
        <f>IF(20&lt;=$G80, $N80, "")</f>
        <v/>
      </c>
      <c r="GS80" s="15">
        <f>IF(20&lt;=$G80, GR80-GQ80, "")</f>
        <v/>
      </c>
      <c r="GT80" s="15">
        <f>IF(20&lt;=$G80, GP80-GS80, "")</f>
        <v/>
      </c>
      <c r="GU80" s="15">
        <f>IF(20&lt;=$G80, ROUND(GM80*$Q80, 2), "")</f>
        <v/>
      </c>
      <c r="GV80" s="15">
        <f>IF(20&lt;=$G80, GM80+GU80, "")</f>
        <v/>
      </c>
      <c r="GW80" s="15">
        <f>IF(20&lt;=$G80, GQ80+GU80, "")</f>
        <v/>
      </c>
      <c r="GX80" s="15">
        <f>IF(20&lt;=$G80, ($G80-20)*$N80, "")</f>
        <v/>
      </c>
      <c r="GY80" s="15">
        <f>IF(21&lt;=$G80, GT80, "")</f>
        <v/>
      </c>
      <c r="GZ80" s="15">
        <f>IF(21&lt;=$G80, ROUND(GY80*$Q80, 2), "")</f>
        <v/>
      </c>
      <c r="HA80" s="15">
        <f>IF(21&lt;=$G80, $N80, "")</f>
        <v/>
      </c>
      <c r="HB80" s="15">
        <f>IF(21&lt;=$G80, HA80-GZ80, "")</f>
        <v/>
      </c>
      <c r="HC80" s="15">
        <f>IF(21&lt;=$G80, GY80-HB80, "")</f>
        <v/>
      </c>
      <c r="HD80" s="15">
        <f>IF(21&lt;=$G80, ROUND(GV80*$Q80, 2), "")</f>
        <v/>
      </c>
      <c r="HE80" s="15">
        <f>IF(21&lt;=$G80, GV80+HD80, "")</f>
        <v/>
      </c>
      <c r="HF80" s="15">
        <f>IF(21&lt;=$G80, GZ80+HD80, "")</f>
        <v/>
      </c>
      <c r="HG80" s="15">
        <f>IF(21&lt;=$G80, ($G80-21)*$N80, "")</f>
        <v/>
      </c>
      <c r="HH80" s="15">
        <f>IF(22&lt;=$G80, HC80, "")</f>
        <v/>
      </c>
      <c r="HI80" s="15">
        <f>IF(22&lt;=$G80, ROUND(HH80*$Q80, 2), "")</f>
        <v/>
      </c>
      <c r="HJ80" s="15">
        <f>IF(22&lt;=$G80, $N80, "")</f>
        <v/>
      </c>
      <c r="HK80" s="15">
        <f>IF(22&lt;=$G80, HJ80-HI80, "")</f>
        <v/>
      </c>
      <c r="HL80" s="15">
        <f>IF(22&lt;=$G80, HH80-HK80, "")</f>
        <v/>
      </c>
      <c r="HM80" s="15">
        <f>IF(22&lt;=$G80, ROUND(HE80*$Q80, 2), "")</f>
        <v/>
      </c>
      <c r="HN80" s="15">
        <f>IF(22&lt;=$G80, HE80+HM80, "")</f>
        <v/>
      </c>
      <c r="HO80" s="15">
        <f>IF(22&lt;=$G80, HI80+HM80, "")</f>
        <v/>
      </c>
      <c r="HP80" s="15">
        <f>IF(22&lt;=$G80, ($G80-22)*$N80, "")</f>
        <v/>
      </c>
      <c r="HQ80" s="15">
        <f>IF(23&lt;=$G80, HL80, "")</f>
        <v/>
      </c>
      <c r="HR80" s="15">
        <f>IF(23&lt;=$G80, ROUND(HQ80*$Q80, 2), "")</f>
        <v/>
      </c>
      <c r="HS80" s="15">
        <f>IF(23&lt;=$G80, $N80, "")</f>
        <v/>
      </c>
      <c r="HT80" s="15">
        <f>IF(23&lt;=$G80, HS80-HR80, "")</f>
        <v/>
      </c>
      <c r="HU80" s="15">
        <f>IF(23&lt;=$G80, HQ80-HT80, "")</f>
        <v/>
      </c>
      <c r="HV80" s="15">
        <f>IF(23&lt;=$G80, ROUND(HN80*$Q80, 2), "")</f>
        <v/>
      </c>
      <c r="HW80" s="15">
        <f>IF(23&lt;=$G80, HN80+HV80, "")</f>
        <v/>
      </c>
      <c r="HX80" s="15">
        <f>IF(23&lt;=$G80, HR80+HV80, "")</f>
        <v/>
      </c>
      <c r="HY80" s="15">
        <f>IF(23&lt;=$G80, ($G80-23)*$N80, "")</f>
        <v/>
      </c>
      <c r="HZ80" s="15">
        <f>IF(24&lt;=$G80, HU80, "")</f>
        <v/>
      </c>
      <c r="IA80" s="15">
        <f>IF(24&lt;=$G80, ROUND(HZ80*$Q80, 2), "")</f>
        <v/>
      </c>
      <c r="IB80" s="15">
        <f>IF(24&lt;=$G80, $N80, "")</f>
        <v/>
      </c>
      <c r="IC80" s="15">
        <f>IF(24&lt;=$G80, IB80-IA80, "")</f>
        <v/>
      </c>
      <c r="ID80" s="15">
        <f>IF(24&lt;=$G80, HZ80-IC80, "")</f>
        <v/>
      </c>
      <c r="IE80" s="15">
        <f>IF(24&lt;=$G80, ROUND(HW80*$Q80, 2), "")</f>
        <v/>
      </c>
      <c r="IF80" s="15">
        <f>IF(24&lt;=$G80, HW80+IE80, "")</f>
        <v/>
      </c>
      <c r="IG80" s="15">
        <f>IF(24&lt;=$G80, IA80+IE80, "")</f>
        <v/>
      </c>
      <c r="IH80" s="15">
        <f>IF(24&lt;=$G80, ($G80-24)*$N80, "")</f>
        <v/>
      </c>
      <c r="II80" s="15">
        <f>IF(25&lt;=$G80, ID80, "")</f>
        <v/>
      </c>
      <c r="IJ80" s="15">
        <f>IF(25&lt;=$G80, ROUND(II80*$Q80, 2), "")</f>
        <v/>
      </c>
      <c r="IK80" s="15">
        <f>IF(25&lt;=$G80, $N80, "")</f>
        <v/>
      </c>
      <c r="IL80" s="15">
        <f>IF(25&lt;=$G80, IK80-IJ80, "")</f>
        <v/>
      </c>
      <c r="IM80" s="15">
        <f>IF(25&lt;=$G80, II80-IL80, "")</f>
        <v/>
      </c>
      <c r="IN80" s="15">
        <f>IF(25&lt;=$G80, ROUND(IF80*$Q80, 2), "")</f>
        <v/>
      </c>
      <c r="IO80" s="15">
        <f>IF(25&lt;=$G80, IF80+IN80, "")</f>
        <v/>
      </c>
      <c r="IP80" s="15">
        <f>IF(25&lt;=$G80, IJ80+IN80, "")</f>
        <v/>
      </c>
      <c r="IQ80" s="15">
        <f>IF(25&lt;=$G80, ($G80-25)*$N80, "")</f>
        <v/>
      </c>
      <c r="IR80" s="15">
        <f>IF(26&lt;=$G80, IM80, "")</f>
        <v/>
      </c>
      <c r="IS80" s="15">
        <f>IF(26&lt;=$G80, ROUND(IR80*$Q80, 2), "")</f>
        <v/>
      </c>
      <c r="IT80" s="15">
        <f>IF(26&lt;=$G80, $N80, "")</f>
        <v/>
      </c>
      <c r="IU80" s="15">
        <f>IF(26&lt;=$G80, IT80-IS80, "")</f>
        <v/>
      </c>
      <c r="IV80" s="15">
        <f>IF(26&lt;=$G80, IR80-IU80, "")</f>
        <v/>
      </c>
      <c r="IW80" s="15">
        <f>IF(26&lt;=$G80, ROUND(IO80*$Q80, 2), "")</f>
        <v/>
      </c>
      <c r="IX80" s="15">
        <f>IF(26&lt;=$G80, IO80+IW80, "")</f>
        <v/>
      </c>
      <c r="IY80" s="15">
        <f>IF(26&lt;=$G80, IS80+IW80, "")</f>
        <v/>
      </c>
      <c r="IZ80" s="15">
        <f>IF(26&lt;=$G80, ($G80-26)*$N80, "")</f>
        <v/>
      </c>
      <c r="JA80" s="15">
        <f>IF(27&lt;=$G80, IV80, "")</f>
        <v/>
      </c>
      <c r="JB80" s="15">
        <f>IF(27&lt;=$G80, ROUND(JA80*$Q80, 2), "")</f>
        <v/>
      </c>
      <c r="JC80" s="15">
        <f>IF(27&lt;=$G80, $N80, "")</f>
        <v/>
      </c>
      <c r="JD80" s="15">
        <f>IF(27&lt;=$G80, JC80-JB80, "")</f>
        <v/>
      </c>
      <c r="JE80" s="15">
        <f>IF(27&lt;=$G80, JA80-JD80, "")</f>
        <v/>
      </c>
      <c r="JF80" s="15">
        <f>IF(27&lt;=$G80, ROUND(IX80*$Q80, 2), "")</f>
        <v/>
      </c>
      <c r="JG80" s="15">
        <f>IF(27&lt;=$G80, IX80+JF80, "")</f>
        <v/>
      </c>
      <c r="JH80" s="15">
        <f>IF(27&lt;=$G80, JB80+JF80, "")</f>
        <v/>
      </c>
      <c r="JI80" s="15">
        <f>IF(27&lt;=$G80, ($G80-27)*$N80, "")</f>
        <v/>
      </c>
      <c r="JJ80" s="15">
        <f>IF(28&lt;=$G80, JE80, "")</f>
        <v/>
      </c>
      <c r="JK80" s="15">
        <f>IF(28&lt;=$G80, ROUND(JJ80*$Q80, 2), "")</f>
        <v/>
      </c>
      <c r="JL80" s="15">
        <f>IF(28&lt;=$G80, $N80, "")</f>
        <v/>
      </c>
      <c r="JM80" s="15">
        <f>IF(28&lt;=$G80, JL80-JK80, "")</f>
        <v/>
      </c>
      <c r="JN80" s="15">
        <f>IF(28&lt;=$G80, JJ80-JM80, "")</f>
        <v/>
      </c>
      <c r="JO80" s="15">
        <f>IF(28&lt;=$G80, ROUND(JG80*$Q80, 2), "")</f>
        <v/>
      </c>
      <c r="JP80" s="15">
        <f>IF(28&lt;=$G80, JG80+JO80, "")</f>
        <v/>
      </c>
      <c r="JQ80" s="15">
        <f>IF(28&lt;=$G80, JK80+JO80, "")</f>
        <v/>
      </c>
      <c r="JR80" s="15">
        <f>IF(28&lt;=$G80, ($G80-28)*$N80, "")</f>
        <v/>
      </c>
      <c r="JS80" s="15">
        <f>IF(29&lt;=$G80, JN80, "")</f>
        <v/>
      </c>
      <c r="JT80" s="15">
        <f>IF(29&lt;=$G80, ROUND(JS80*$Q80, 2), "")</f>
        <v/>
      </c>
      <c r="JU80" s="15">
        <f>IF(29&lt;=$G80, $N80, "")</f>
        <v/>
      </c>
      <c r="JV80" s="15">
        <f>IF(29&lt;=$G80, JU80-JT80, "")</f>
        <v/>
      </c>
      <c r="JW80" s="15">
        <f>IF(29&lt;=$G80, JS80-JV80, "")</f>
        <v/>
      </c>
      <c r="JX80" s="15">
        <f>IF(29&lt;=$G80, ROUND(JP80*$Q80, 2), "")</f>
        <v/>
      </c>
      <c r="JY80" s="15">
        <f>IF(29&lt;=$G80, JP80+JX80, "")</f>
        <v/>
      </c>
      <c r="JZ80" s="15">
        <f>IF(29&lt;=$G80, JT80+JX80, "")</f>
        <v/>
      </c>
      <c r="KA80" s="15">
        <f>IF(29&lt;=$G80, ($G80-29)*$N80, "")</f>
        <v/>
      </c>
      <c r="KB80" s="15">
        <f>IF(30&lt;=$G80, JW80, "")</f>
        <v/>
      </c>
      <c r="KC80" s="15">
        <f>IF(30&lt;=$G80, ROUND(KB80*$Q80, 2), "")</f>
        <v/>
      </c>
      <c r="KD80" s="15">
        <f>IF(30&lt;=$G80, $N80, "")</f>
        <v/>
      </c>
      <c r="KE80" s="15">
        <f>IF(30&lt;=$G80, KD80-KC80, "")</f>
        <v/>
      </c>
      <c r="KF80" s="15">
        <f>IF(30&lt;=$G80, KB80-KE80, "")</f>
        <v/>
      </c>
      <c r="KG80" s="15">
        <f>IF(30&lt;=$G80, ROUND(JY80*$Q80, 2), "")</f>
        <v/>
      </c>
      <c r="KH80" s="15">
        <f>IF(30&lt;=$G80, JY80+KG80, "")</f>
        <v/>
      </c>
      <c r="KI80" s="15">
        <f>IF(30&lt;=$G80, KC80+KG80, "")</f>
        <v/>
      </c>
      <c r="KJ80" s="15">
        <f>IF(30&lt;=$G80, ($G80-30)*$N80, "")</f>
        <v/>
      </c>
      <c r="KK80" s="15">
        <f>IF(31&lt;=$G80, KF80, "")</f>
        <v/>
      </c>
      <c r="KL80" s="15">
        <f>IF(31&lt;=$G80, ROUND(KK80*$Q80, 2), "")</f>
        <v/>
      </c>
      <c r="KM80" s="15">
        <f>IF(31&lt;=$G80, $N80, "")</f>
        <v/>
      </c>
      <c r="KN80" s="15">
        <f>IF(31&lt;=$G80, KM80-KL80, "")</f>
        <v/>
      </c>
      <c r="KO80" s="15">
        <f>IF(31&lt;=$G80, KK80-KN80, "")</f>
        <v/>
      </c>
      <c r="KP80" s="15">
        <f>IF(31&lt;=$G80, ROUND(KH80*$Q80, 2), "")</f>
        <v/>
      </c>
      <c r="KQ80" s="15">
        <f>IF(31&lt;=$G80, KH80+KP80, "")</f>
        <v/>
      </c>
      <c r="KR80" s="15">
        <f>IF(31&lt;=$G80, KL80+KP80, "")</f>
        <v/>
      </c>
      <c r="KS80" s="15">
        <f>IF(31&lt;=$G80, ($G80-31)*$N80, "")</f>
        <v/>
      </c>
      <c r="KT80" s="15">
        <f>IF(32&lt;=$G80, KO80, "")</f>
        <v/>
      </c>
      <c r="KU80" s="15">
        <f>IF(32&lt;=$G80, ROUND(KT80*$Q80, 2), "")</f>
        <v/>
      </c>
      <c r="KV80" s="15">
        <f>IF(32&lt;=$G80, $N80, "")</f>
        <v/>
      </c>
      <c r="KW80" s="15">
        <f>IF(32&lt;=$G80, KV80-KU80, "")</f>
        <v/>
      </c>
      <c r="KX80" s="15">
        <f>IF(32&lt;=$G80, KT80-KW80, "")</f>
        <v/>
      </c>
      <c r="KY80" s="15">
        <f>IF(32&lt;=$G80, ROUND(KQ80*$Q80, 2), "")</f>
        <v/>
      </c>
      <c r="KZ80" s="15">
        <f>IF(32&lt;=$G80, KQ80+KY80, "")</f>
        <v/>
      </c>
      <c r="LA80" s="15">
        <f>IF(32&lt;=$G80, KU80+KY80, "")</f>
        <v/>
      </c>
      <c r="LB80" s="15">
        <f>IF(32&lt;=$G80, ($G80-32)*$N80, "")</f>
        <v/>
      </c>
      <c r="LC80" s="15">
        <f>IF(33&lt;=$G80, KX80, "")</f>
        <v/>
      </c>
      <c r="LD80" s="15">
        <f>IF(33&lt;=$G80, ROUND(LC80*$Q80, 2), "")</f>
        <v/>
      </c>
      <c r="LE80" s="15">
        <f>IF(33&lt;=$G80, $N80, "")</f>
        <v/>
      </c>
      <c r="LF80" s="15">
        <f>IF(33&lt;=$G80, LE80-LD80, "")</f>
        <v/>
      </c>
      <c r="LG80" s="15">
        <f>IF(33&lt;=$G80, LC80-LF80, "")</f>
        <v/>
      </c>
      <c r="LH80" s="15">
        <f>IF(33&lt;=$G80, ROUND(KZ80*$Q80, 2), "")</f>
        <v/>
      </c>
      <c r="LI80" s="15">
        <f>IF(33&lt;=$G80, KZ80+LH80, "")</f>
        <v/>
      </c>
      <c r="LJ80" s="15">
        <f>IF(33&lt;=$G80, LD80+LH80, "")</f>
        <v/>
      </c>
      <c r="LK80" s="15">
        <f>IF(33&lt;=$G80, ($G80-33)*$N80, "")</f>
        <v/>
      </c>
      <c r="LL80" s="15">
        <f>IF(34&lt;=$G80, LG80, "")</f>
        <v/>
      </c>
      <c r="LM80" s="15">
        <f>IF(34&lt;=$G80, ROUND(LL80*$Q80, 2), "")</f>
        <v/>
      </c>
      <c r="LN80" s="15">
        <f>IF(34&lt;=$G80, $N80, "")</f>
        <v/>
      </c>
      <c r="LO80" s="15">
        <f>IF(34&lt;=$G80, LN80-LM80, "")</f>
        <v/>
      </c>
      <c r="LP80" s="15">
        <f>IF(34&lt;=$G80, LL80-LO80, "")</f>
        <v/>
      </c>
      <c r="LQ80" s="15">
        <f>IF(34&lt;=$G80, ROUND(LI80*$Q80, 2), "")</f>
        <v/>
      </c>
      <c r="LR80" s="15">
        <f>IF(34&lt;=$G80, LI80+LQ80, "")</f>
        <v/>
      </c>
      <c r="LS80" s="15">
        <f>IF(34&lt;=$G80, LM80+LQ80, "")</f>
        <v/>
      </c>
      <c r="LT80" s="15">
        <f>IF(34&lt;=$G80, ($G80-34)*$N80, "")</f>
        <v/>
      </c>
      <c r="LU80" s="15">
        <f>IF(35&lt;=$G80, LP80, "")</f>
        <v/>
      </c>
      <c r="LV80" s="15">
        <f>IF(35&lt;=$G80, ROUND(LU80*$Q80, 2), "")</f>
        <v/>
      </c>
      <c r="LW80" s="15">
        <f>IF(35&lt;=$G80, $N80, "")</f>
        <v/>
      </c>
      <c r="LX80" s="15">
        <f>IF(35&lt;=$G80, LW80-LV80, "")</f>
        <v/>
      </c>
      <c r="LY80" s="15">
        <f>IF(35&lt;=$G80, LU80-LX80, "")</f>
        <v/>
      </c>
      <c r="LZ80" s="15">
        <f>IF(35&lt;=$G80, ROUND(LR80*$Q80, 2), "")</f>
        <v/>
      </c>
      <c r="MA80" s="15">
        <f>IF(35&lt;=$G80, LR80+LZ80, "")</f>
        <v/>
      </c>
      <c r="MB80" s="15">
        <f>IF(35&lt;=$G80, LV80+LZ80, "")</f>
        <v/>
      </c>
      <c r="MC80" s="15">
        <f>IF(35&lt;=$G80, ($G80-35)*$N80, "")</f>
        <v/>
      </c>
      <c r="MD80" s="15">
        <f>IF(36&lt;=$G80, LY80, "")</f>
        <v/>
      </c>
      <c r="ME80" s="15">
        <f>IF(36&lt;=$G80, ROUND(MD80*$Q80, 2), "")</f>
        <v/>
      </c>
      <c r="MF80" s="15">
        <f>IF(36&lt;=$G80, $N80, "")</f>
        <v/>
      </c>
      <c r="MG80" s="15">
        <f>IF(36&lt;=$G80, MF80-ME80, "")</f>
        <v/>
      </c>
      <c r="MH80" s="15">
        <f>IF(36&lt;=$G80, MD80-MG80, "")</f>
        <v/>
      </c>
      <c r="MI80" s="15">
        <f>IF(36&lt;=$G80, ROUND(MA80*$Q80, 2), "")</f>
        <v/>
      </c>
      <c r="MJ80" s="15">
        <f>IF(36&lt;=$G80, MA80+MI80, "")</f>
        <v/>
      </c>
      <c r="MK80" s="15">
        <f>IF(36&lt;=$G80, ME80+MI80, "")</f>
        <v/>
      </c>
      <c r="ML80" s="15">
        <f>IF(36&lt;=$G80, ($G80-36)*$N80, "")</f>
        <v/>
      </c>
      <c r="MM80" s="15">
        <f>IF(37&lt;=$G80, MH80, "")</f>
        <v/>
      </c>
      <c r="MN80" s="15">
        <f>IF(37&lt;=$G80, ROUND(MM80*$Q80, 2), "")</f>
        <v/>
      </c>
      <c r="MO80" s="15">
        <f>IF(37&lt;=$G80, $N80, "")</f>
        <v/>
      </c>
      <c r="MP80" s="15">
        <f>IF(37&lt;=$G80, MO80-MN80, "")</f>
        <v/>
      </c>
      <c r="MQ80" s="15">
        <f>IF(37&lt;=$G80, MM80-MP80, "")</f>
        <v/>
      </c>
      <c r="MR80" s="15">
        <f>IF(37&lt;=$G80, ROUND(MJ80*$Q80, 2), "")</f>
        <v/>
      </c>
      <c r="MS80" s="15">
        <f>IF(37&lt;=$G80, MJ80+MR80, "")</f>
        <v/>
      </c>
      <c r="MT80" s="15">
        <f>IF(37&lt;=$G80, MN80+MR80, "")</f>
        <v/>
      </c>
      <c r="MU80" s="15">
        <f>IF(37&lt;=$G80, ($G80-37)*$N80, "")</f>
        <v/>
      </c>
      <c r="MV80" s="15">
        <f>IF(38&lt;=$G80, MQ80, "")</f>
        <v/>
      </c>
      <c r="MW80" s="15">
        <f>IF(38&lt;=$G80, ROUND(MV80*$Q80, 2), "")</f>
        <v/>
      </c>
      <c r="MX80" s="15">
        <f>IF(38&lt;=$G80, $N80, "")</f>
        <v/>
      </c>
      <c r="MY80" s="15">
        <f>IF(38&lt;=$G80, MX80-MW80, "")</f>
        <v/>
      </c>
      <c r="MZ80" s="15">
        <f>IF(38&lt;=$G80, MV80-MY80, "")</f>
        <v/>
      </c>
      <c r="NA80" s="15">
        <f>IF(38&lt;=$G80, ROUND(MS80*$Q80, 2), "")</f>
        <v/>
      </c>
      <c r="NB80" s="15">
        <f>IF(38&lt;=$G80, MS80+NA80, "")</f>
        <v/>
      </c>
      <c r="NC80" s="15">
        <f>IF(38&lt;=$G80, MW80+NA80, "")</f>
        <v/>
      </c>
      <c r="ND80" s="15">
        <f>IF(38&lt;=$G80, ($G80-38)*$N80, "")</f>
        <v/>
      </c>
      <c r="NE80" s="15">
        <f>IF(39&lt;=$G80, MZ80, "")</f>
        <v/>
      </c>
      <c r="NF80" s="15">
        <f>IF(39&lt;=$G80, ROUND(NE80*$Q80, 2), "")</f>
        <v/>
      </c>
      <c r="NG80" s="15">
        <f>IF(39&lt;=$G80, $N80, "")</f>
        <v/>
      </c>
      <c r="NH80" s="15">
        <f>IF(39&lt;=$G80, NG80-NF80, "")</f>
        <v/>
      </c>
      <c r="NI80" s="15">
        <f>IF(39&lt;=$G80, NE80-NH80, "")</f>
        <v/>
      </c>
      <c r="NJ80" s="15">
        <f>IF(39&lt;=$G80, ROUND(NB80*$Q80, 2), "")</f>
        <v/>
      </c>
      <c r="NK80" s="15">
        <f>IF(39&lt;=$G80, NB80+NJ80, "")</f>
        <v/>
      </c>
      <c r="NL80" s="15">
        <f>IF(39&lt;=$G80, NF80+NJ80, "")</f>
        <v/>
      </c>
      <c r="NM80" s="15">
        <f>IF(39&lt;=$G80, ($G80-39)*$N80, "")</f>
        <v/>
      </c>
      <c r="NN80" s="15">
        <f>IF(40&lt;=$G80, NI80, "")</f>
        <v/>
      </c>
      <c r="NO80" s="15">
        <f>IF(40&lt;=$G80, ROUND(NN80*$Q80, 2), "")</f>
        <v/>
      </c>
      <c r="NP80" s="15">
        <f>IF(40&lt;=$G80, $N80, "")</f>
        <v/>
      </c>
      <c r="NQ80" s="15">
        <f>IF(40&lt;=$G80, NP80-NO80, "")</f>
        <v/>
      </c>
      <c r="NR80" s="15">
        <f>IF(40&lt;=$G80, NN80-NQ80, "")</f>
        <v/>
      </c>
      <c r="NS80" s="15">
        <f>IF(40&lt;=$G80, ROUND(NK80*$Q80, 2), "")</f>
        <v/>
      </c>
      <c r="NT80" s="15">
        <f>IF(40&lt;=$G80, NK80+NS80, "")</f>
        <v/>
      </c>
      <c r="NU80" s="15">
        <f>IF(40&lt;=$G80, NO80+NS80, "")</f>
        <v/>
      </c>
      <c r="NV80" s="15">
        <f>IF(40&lt;=$G80, ($G80-40)*$N80, "")</f>
        <v/>
      </c>
      <c r="NW80" s="15">
        <f>IF(41&lt;=$G80, NR80, "")</f>
        <v/>
      </c>
      <c r="NX80" s="15">
        <f>IF(41&lt;=$G80, ROUND(NW80*$Q80, 2), "")</f>
        <v/>
      </c>
      <c r="NY80" s="15">
        <f>IF(41&lt;=$G80, $N80, "")</f>
        <v/>
      </c>
      <c r="NZ80" s="15">
        <f>IF(41&lt;=$G80, NY80-NX80, "")</f>
        <v/>
      </c>
      <c r="OA80" s="15">
        <f>IF(41&lt;=$G80, NW80-NZ80, "")</f>
        <v/>
      </c>
      <c r="OB80" s="15">
        <f>IF(41&lt;=$G80, ROUND(NT80*$Q80, 2), "")</f>
        <v/>
      </c>
      <c r="OC80" s="15">
        <f>IF(41&lt;=$G80, NT80+OB80, "")</f>
        <v/>
      </c>
      <c r="OD80" s="15">
        <f>IF(41&lt;=$G80, NX80+OB80, "")</f>
        <v/>
      </c>
      <c r="OE80" s="15">
        <f>IF(41&lt;=$G80, ($G80-41)*$N80, "")</f>
        <v/>
      </c>
      <c r="OF80" s="15">
        <f>IF(42&lt;=$G80, OA80, "")</f>
        <v/>
      </c>
      <c r="OG80" s="15">
        <f>IF(42&lt;=$G80, ROUND(OF80*$Q80, 2), "")</f>
        <v/>
      </c>
      <c r="OH80" s="15">
        <f>IF(42&lt;=$G80, $N80, "")</f>
        <v/>
      </c>
      <c r="OI80" s="15">
        <f>IF(42&lt;=$G80, OH80-OG80, "")</f>
        <v/>
      </c>
      <c r="OJ80" s="15">
        <f>IF(42&lt;=$G80, OF80-OI80, "")</f>
        <v/>
      </c>
      <c r="OK80" s="15">
        <f>IF(42&lt;=$G80, ROUND(OC80*$Q80, 2), "")</f>
        <v/>
      </c>
      <c r="OL80" s="15">
        <f>IF(42&lt;=$G80, OC80+OK80, "")</f>
        <v/>
      </c>
      <c r="OM80" s="15">
        <f>IF(42&lt;=$G80, OG80+OK80, "")</f>
        <v/>
      </c>
      <c r="ON80" s="15">
        <f>IF(42&lt;=$G80, ($G80-42)*$N80, "")</f>
        <v/>
      </c>
      <c r="OO80" s="15">
        <f>IF(43&lt;=$G80, OJ80, "")</f>
        <v/>
      </c>
      <c r="OP80" s="15">
        <f>IF(43&lt;=$G80, ROUND(OO80*$Q80, 2), "")</f>
        <v/>
      </c>
      <c r="OQ80" s="15">
        <f>IF(43&lt;=$G80, $N80, "")</f>
        <v/>
      </c>
      <c r="OR80" s="15">
        <f>IF(43&lt;=$G80, OQ80-OP80, "")</f>
        <v/>
      </c>
      <c r="OS80" s="15">
        <f>IF(43&lt;=$G80, OO80-OR80, "")</f>
        <v/>
      </c>
      <c r="OT80" s="15">
        <f>IF(43&lt;=$G80, ROUND(OL80*$Q80, 2), "")</f>
        <v/>
      </c>
      <c r="OU80" s="15">
        <f>IF(43&lt;=$G80, OL80+OT80, "")</f>
        <v/>
      </c>
      <c r="OV80" s="15">
        <f>IF(43&lt;=$G80, OP80+OT80, "")</f>
        <v/>
      </c>
      <c r="OW80" s="15">
        <f>IF(43&lt;=$G80, ($G80-43)*$N80, "")</f>
        <v/>
      </c>
      <c r="OX80" s="15">
        <f>IF(44&lt;=$G80, OS80, "")</f>
        <v/>
      </c>
      <c r="OY80" s="15">
        <f>IF(44&lt;=$G80, ROUND(OX80*$Q80, 2), "")</f>
        <v/>
      </c>
      <c r="OZ80" s="15">
        <f>IF(44&lt;=$G80, $N80, "")</f>
        <v/>
      </c>
      <c r="PA80" s="15">
        <f>IF(44&lt;=$G80, OZ80-OY80, "")</f>
        <v/>
      </c>
      <c r="PB80" s="15">
        <f>IF(44&lt;=$G80, OX80-PA80, "")</f>
        <v/>
      </c>
      <c r="PC80" s="15">
        <f>IF(44&lt;=$G80, ROUND(OU80*$Q80, 2), "")</f>
        <v/>
      </c>
      <c r="PD80" s="15">
        <f>IF(44&lt;=$G80, OU80+PC80, "")</f>
        <v/>
      </c>
      <c r="PE80" s="15">
        <f>IF(44&lt;=$G80, OY80+PC80, "")</f>
        <v/>
      </c>
      <c r="PF80" s="15">
        <f>IF(44&lt;=$G80, ($G80-44)*$N80, "")</f>
        <v/>
      </c>
      <c r="PG80" s="15">
        <f>IF(45&lt;=$G80, PB80, "")</f>
        <v/>
      </c>
      <c r="PH80" s="15">
        <f>IF(45&lt;=$G80, ROUND(PG80*$Q80, 2), "")</f>
        <v/>
      </c>
      <c r="PI80" s="15">
        <f>IF(45&lt;=$G80, $N80, "")</f>
        <v/>
      </c>
      <c r="PJ80" s="15">
        <f>IF(45&lt;=$G80, PI80-PH80, "")</f>
        <v/>
      </c>
      <c r="PK80" s="15">
        <f>IF(45&lt;=$G80, PG80-PJ80, "")</f>
        <v/>
      </c>
      <c r="PL80" s="15">
        <f>IF(45&lt;=$G80, ROUND(PD80*$Q80, 2), "")</f>
        <v/>
      </c>
      <c r="PM80" s="15">
        <f>IF(45&lt;=$G80, PD80+PL80, "")</f>
        <v/>
      </c>
      <c r="PN80" s="15">
        <f>IF(45&lt;=$G80, PH80+PL80, "")</f>
        <v/>
      </c>
      <c r="PO80" s="15">
        <f>IF(45&lt;=$G80, ($G80-45)*$N80, "")</f>
        <v/>
      </c>
      <c r="PP80" s="15">
        <f>IF(46&lt;=$G80, PK80, "")</f>
        <v/>
      </c>
      <c r="PQ80" s="15">
        <f>IF(46&lt;=$G80, ROUND(PP80*$Q80, 2), "")</f>
        <v/>
      </c>
      <c r="PR80" s="15">
        <f>IF(46&lt;=$G80, $N80, "")</f>
        <v/>
      </c>
      <c r="PS80" s="15">
        <f>IF(46&lt;=$G80, PR80-PQ80, "")</f>
        <v/>
      </c>
      <c r="PT80" s="15">
        <f>IF(46&lt;=$G80, PP80-PS80, "")</f>
        <v/>
      </c>
      <c r="PU80" s="15">
        <f>IF(46&lt;=$G80, ROUND(PM80*$Q80, 2), "")</f>
        <v/>
      </c>
      <c r="PV80" s="15">
        <f>IF(46&lt;=$G80, PM80+PU80, "")</f>
        <v/>
      </c>
      <c r="PW80" s="15">
        <f>IF(46&lt;=$G80, PQ80+PU80, "")</f>
        <v/>
      </c>
      <c r="PX80" s="15">
        <f>IF(46&lt;=$G80, ($G80-46)*$N80, "")</f>
        <v/>
      </c>
      <c r="PY80" s="15">
        <f>IF(47&lt;=$G80, PT80, "")</f>
        <v/>
      </c>
      <c r="PZ80" s="15">
        <f>IF(47&lt;=$G80, ROUND(PY80*$Q80, 2), "")</f>
        <v/>
      </c>
      <c r="QA80" s="15">
        <f>IF(47&lt;=$G80, $N80, "")</f>
        <v/>
      </c>
      <c r="QB80" s="15">
        <f>IF(47&lt;=$G80, QA80-PZ80, "")</f>
        <v/>
      </c>
      <c r="QC80" s="15">
        <f>IF(47&lt;=$G80, PY80-QB80, "")</f>
        <v/>
      </c>
      <c r="QD80" s="15">
        <f>IF(47&lt;=$G80, ROUND(PV80*$Q80, 2), "")</f>
        <v/>
      </c>
      <c r="QE80" s="15">
        <f>IF(47&lt;=$G80, PV80+QD80, "")</f>
        <v/>
      </c>
      <c r="QF80" s="15">
        <f>IF(47&lt;=$G80, PZ80+QD80, "")</f>
        <v/>
      </c>
      <c r="QG80" s="15">
        <f>IF(47&lt;=$G80, ($G80-47)*$N80, "")</f>
        <v/>
      </c>
      <c r="QH80" s="15">
        <f>IF(48&lt;=$G80, QC80, "")</f>
        <v/>
      </c>
      <c r="QI80" s="15">
        <f>IF(48&lt;=$G80, ROUND(QH80*$Q80, 2), "")</f>
        <v/>
      </c>
      <c r="QJ80" s="15">
        <f>IF(48&lt;=$G80, $N80, "")</f>
        <v/>
      </c>
      <c r="QK80" s="15">
        <f>IF(48&lt;=$G80, QJ80-QI80, "")</f>
        <v/>
      </c>
      <c r="QL80" s="15">
        <f>IF(48&lt;=$G80, QH80-QK80, "")</f>
        <v/>
      </c>
      <c r="QM80" s="15">
        <f>IF(48&lt;=$G80, ROUND(QE80*$Q80, 2), "")</f>
        <v/>
      </c>
      <c r="QN80" s="15">
        <f>IF(48&lt;=$G80, QE80+QM80, "")</f>
        <v/>
      </c>
      <c r="QO80" s="15">
        <f>IF(48&lt;=$G80, QI80+QM80, "")</f>
        <v/>
      </c>
      <c r="QP80" s="15">
        <f>IF(48&lt;=$G80, ($G80-48)*$N80, "")</f>
        <v/>
      </c>
    </row>
    <row r="81">
      <c r="A81" s="6" t="inlineStr">
        <is>
          <t>0623-0001</t>
        </is>
      </c>
      <c r="B81" s="7" t="inlineStr">
        <is>
          <t>Seguridad y Automatismos Profesionales de Occidente S de SRL de Cv</t>
        </is>
      </c>
      <c r="C81" s="7" t="inlineStr">
        <is>
          <t>RAM 700 BIG HORN</t>
        </is>
      </c>
      <c r="D81" s="6" t="inlineStr">
        <is>
          <t>ACTIVO</t>
        </is>
      </c>
      <c r="E81" s="6" t="inlineStr">
        <is>
          <t>2023-07-31</t>
        </is>
      </c>
      <c r="F81" s="6" t="inlineStr">
        <is>
          <t>2027-07-31</t>
        </is>
      </c>
      <c r="G81" s="8" t="n">
        <v>48</v>
      </c>
      <c r="H81" s="9" t="n">
        <v>314568.97</v>
      </c>
      <c r="I81" s="10" t="n">
        <v>0.1</v>
      </c>
      <c r="J81" s="9">
        <f>ROUND(H81*I81, 2)</f>
        <v/>
      </c>
      <c r="K81" s="9">
        <f>ROUND(H81-J81, 2)</f>
        <v/>
      </c>
      <c r="L81" s="10" t="n">
        <v>0.027</v>
      </c>
      <c r="M81" s="9">
        <f>ROUND(H81*L81, 2)</f>
        <v/>
      </c>
      <c r="N81" s="9" t="n">
        <v>11147.27</v>
      </c>
      <c r="O81" s="10" t="n">
        <v>0.2</v>
      </c>
      <c r="P81" s="9">
        <f>ROUND(H81*O81, 2)</f>
        <v/>
      </c>
      <c r="Q81" s="11" t="n">
        <v>0.03241746</v>
      </c>
      <c r="R81" s="11">
        <f>RATE(G81, -N81, K81, -P81)</f>
        <v/>
      </c>
      <c r="S81" s="11">
        <f>ROUND(Q81*12, 8)</f>
        <v/>
      </c>
      <c r="T81" s="11">
        <f>ROUND(((1+Q81)^12)-1, 8)</f>
        <v/>
      </c>
      <c r="U81" s="9">
        <f>ROUND(PV(Q81, G81, 0, -P81), 2)</f>
        <v/>
      </c>
      <c r="V81" s="9">
        <f>SUMIF($AA$4:$QP$4, "Interes_Leasing", AA81:QP81)</f>
        <v/>
      </c>
      <c r="W81" s="9">
        <f>SUMIF($AA$4:$QP$4, "Interes_Residual", AA81:QP81)</f>
        <v/>
      </c>
      <c r="X81" s="9">
        <f>ROUND(V81+W81, 2)</f>
        <v/>
      </c>
      <c r="Y81" s="9">
        <f>ROUND((N81*G81+P81+M81)-K81, 2)</f>
        <v/>
      </c>
      <c r="Z81" s="10">
        <f>ROUND(Y81/K81, 4)</f>
        <v/>
      </c>
      <c r="AA81" s="9">
        <f>IF(1&lt;=$G81, $K81, "")</f>
        <v/>
      </c>
      <c r="AB81" s="9">
        <f>IF(1&lt;=$G81, ROUND(AA81*$Q81, 2), "")</f>
        <v/>
      </c>
      <c r="AC81" s="9">
        <f>IF(1&lt;=$G81, $N81, "")</f>
        <v/>
      </c>
      <c r="AD81" s="9">
        <f>IF(1&lt;=$G81, AC81-AB81, "")</f>
        <v/>
      </c>
      <c r="AE81" s="9">
        <f>IF(1&lt;=$G81, AA81-AD81, "")</f>
        <v/>
      </c>
      <c r="AF81" s="9">
        <f>IF(1&lt;=$G81, ROUND($U81*$Q81, 2), "")</f>
        <v/>
      </c>
      <c r="AG81" s="9">
        <f>IF(1&lt;=$G81, $U81+AF81, "")</f>
        <v/>
      </c>
      <c r="AH81" s="9">
        <f>IF(1&lt;=$G81, AB81+AF81, "")</f>
        <v/>
      </c>
      <c r="AI81" s="9">
        <f>IF(1&lt;=$G81, ($G81-1)*$N81, "")</f>
        <v/>
      </c>
      <c r="AJ81" s="9">
        <f>IF(2&lt;=$G81, AE81, "")</f>
        <v/>
      </c>
      <c r="AK81" s="9">
        <f>IF(2&lt;=$G81, ROUND(AJ81*$Q81, 2), "")</f>
        <v/>
      </c>
      <c r="AL81" s="9">
        <f>IF(2&lt;=$G81, $N81, "")</f>
        <v/>
      </c>
      <c r="AM81" s="9">
        <f>IF(2&lt;=$G81, AL81-AK81, "")</f>
        <v/>
      </c>
      <c r="AN81" s="9">
        <f>IF(2&lt;=$G81, AJ81-AM81, "")</f>
        <v/>
      </c>
      <c r="AO81" s="9">
        <f>IF(2&lt;=$G81, ROUND(AG81*$Q81, 2), "")</f>
        <v/>
      </c>
      <c r="AP81" s="9">
        <f>IF(2&lt;=$G81, AG81+AO81, "")</f>
        <v/>
      </c>
      <c r="AQ81" s="9">
        <f>IF(2&lt;=$G81, AK81+AO81, "")</f>
        <v/>
      </c>
      <c r="AR81" s="9">
        <f>IF(2&lt;=$G81, ($G81-2)*$N81, "")</f>
        <v/>
      </c>
      <c r="AS81" s="9">
        <f>IF(3&lt;=$G81, AN81, "")</f>
        <v/>
      </c>
      <c r="AT81" s="9">
        <f>IF(3&lt;=$G81, ROUND(AS81*$Q81, 2), "")</f>
        <v/>
      </c>
      <c r="AU81" s="9">
        <f>IF(3&lt;=$G81, $N81, "")</f>
        <v/>
      </c>
      <c r="AV81" s="9">
        <f>IF(3&lt;=$G81, AU81-AT81, "")</f>
        <v/>
      </c>
      <c r="AW81" s="9">
        <f>IF(3&lt;=$G81, AS81-AV81, "")</f>
        <v/>
      </c>
      <c r="AX81" s="9">
        <f>IF(3&lt;=$G81, ROUND(AP81*$Q81, 2), "")</f>
        <v/>
      </c>
      <c r="AY81" s="9">
        <f>IF(3&lt;=$G81, AP81+AX81, "")</f>
        <v/>
      </c>
      <c r="AZ81" s="9">
        <f>IF(3&lt;=$G81, AT81+AX81, "")</f>
        <v/>
      </c>
      <c r="BA81" s="9">
        <f>IF(3&lt;=$G81, ($G81-3)*$N81, "")</f>
        <v/>
      </c>
      <c r="BB81" s="9">
        <f>IF(4&lt;=$G81, AW81, "")</f>
        <v/>
      </c>
      <c r="BC81" s="9">
        <f>IF(4&lt;=$G81, ROUND(BB81*$Q81, 2), "")</f>
        <v/>
      </c>
      <c r="BD81" s="9">
        <f>IF(4&lt;=$G81, $N81, "")</f>
        <v/>
      </c>
      <c r="BE81" s="9">
        <f>IF(4&lt;=$G81, BD81-BC81, "")</f>
        <v/>
      </c>
      <c r="BF81" s="9">
        <f>IF(4&lt;=$G81, BB81-BE81, "")</f>
        <v/>
      </c>
      <c r="BG81" s="9">
        <f>IF(4&lt;=$G81, ROUND(AY81*$Q81, 2), "")</f>
        <v/>
      </c>
      <c r="BH81" s="9">
        <f>IF(4&lt;=$G81, AY81+BG81, "")</f>
        <v/>
      </c>
      <c r="BI81" s="9">
        <f>IF(4&lt;=$G81, BC81+BG81, "")</f>
        <v/>
      </c>
      <c r="BJ81" s="9">
        <f>IF(4&lt;=$G81, ($G81-4)*$N81, "")</f>
        <v/>
      </c>
      <c r="BK81" s="9">
        <f>IF(5&lt;=$G81, BF81, "")</f>
        <v/>
      </c>
      <c r="BL81" s="9">
        <f>IF(5&lt;=$G81, ROUND(BK81*$Q81, 2), "")</f>
        <v/>
      </c>
      <c r="BM81" s="9">
        <f>IF(5&lt;=$G81, $N81, "")</f>
        <v/>
      </c>
      <c r="BN81" s="9">
        <f>IF(5&lt;=$G81, BM81-BL81, "")</f>
        <v/>
      </c>
      <c r="BO81" s="9">
        <f>IF(5&lt;=$G81, BK81-BN81, "")</f>
        <v/>
      </c>
      <c r="BP81" s="9">
        <f>IF(5&lt;=$G81, ROUND(BH81*$Q81, 2), "")</f>
        <v/>
      </c>
      <c r="BQ81" s="9">
        <f>IF(5&lt;=$G81, BH81+BP81, "")</f>
        <v/>
      </c>
      <c r="BR81" s="9">
        <f>IF(5&lt;=$G81, BL81+BP81, "")</f>
        <v/>
      </c>
      <c r="BS81" s="9">
        <f>IF(5&lt;=$G81, ($G81-5)*$N81, "")</f>
        <v/>
      </c>
      <c r="BT81" s="9">
        <f>IF(6&lt;=$G81, BO81, "")</f>
        <v/>
      </c>
      <c r="BU81" s="9">
        <f>IF(6&lt;=$G81, ROUND(BT81*$Q81, 2), "")</f>
        <v/>
      </c>
      <c r="BV81" s="9">
        <f>IF(6&lt;=$G81, $N81, "")</f>
        <v/>
      </c>
      <c r="BW81" s="9">
        <f>IF(6&lt;=$G81, BV81-BU81, "")</f>
        <v/>
      </c>
      <c r="BX81" s="9">
        <f>IF(6&lt;=$G81, BT81-BW81, "")</f>
        <v/>
      </c>
      <c r="BY81" s="9">
        <f>IF(6&lt;=$G81, ROUND(BQ81*$Q81, 2), "")</f>
        <v/>
      </c>
      <c r="BZ81" s="9">
        <f>IF(6&lt;=$G81, BQ81+BY81, "")</f>
        <v/>
      </c>
      <c r="CA81" s="9">
        <f>IF(6&lt;=$G81, BU81+BY81, "")</f>
        <v/>
      </c>
      <c r="CB81" s="9">
        <f>IF(6&lt;=$G81, ($G81-6)*$N81, "")</f>
        <v/>
      </c>
      <c r="CC81" s="9">
        <f>IF(7&lt;=$G81, BX81, "")</f>
        <v/>
      </c>
      <c r="CD81" s="9">
        <f>IF(7&lt;=$G81, ROUND(CC81*$Q81, 2), "")</f>
        <v/>
      </c>
      <c r="CE81" s="9">
        <f>IF(7&lt;=$G81, $N81, "")</f>
        <v/>
      </c>
      <c r="CF81" s="9">
        <f>IF(7&lt;=$G81, CE81-CD81, "")</f>
        <v/>
      </c>
      <c r="CG81" s="9">
        <f>IF(7&lt;=$G81, CC81-CF81, "")</f>
        <v/>
      </c>
      <c r="CH81" s="9">
        <f>IF(7&lt;=$G81, ROUND(BZ81*$Q81, 2), "")</f>
        <v/>
      </c>
      <c r="CI81" s="9">
        <f>IF(7&lt;=$G81, BZ81+CH81, "")</f>
        <v/>
      </c>
      <c r="CJ81" s="9">
        <f>IF(7&lt;=$G81, CD81+CH81, "")</f>
        <v/>
      </c>
      <c r="CK81" s="9">
        <f>IF(7&lt;=$G81, ($G81-7)*$N81, "")</f>
        <v/>
      </c>
      <c r="CL81" s="9">
        <f>IF(8&lt;=$G81, CG81, "")</f>
        <v/>
      </c>
      <c r="CM81" s="9">
        <f>IF(8&lt;=$G81, ROUND(CL81*$Q81, 2), "")</f>
        <v/>
      </c>
      <c r="CN81" s="9">
        <f>IF(8&lt;=$G81, $N81, "")</f>
        <v/>
      </c>
      <c r="CO81" s="9">
        <f>IF(8&lt;=$G81, CN81-CM81, "")</f>
        <v/>
      </c>
      <c r="CP81" s="9">
        <f>IF(8&lt;=$G81, CL81-CO81, "")</f>
        <v/>
      </c>
      <c r="CQ81" s="9">
        <f>IF(8&lt;=$G81, ROUND(CI81*$Q81, 2), "")</f>
        <v/>
      </c>
      <c r="CR81" s="9">
        <f>IF(8&lt;=$G81, CI81+CQ81, "")</f>
        <v/>
      </c>
      <c r="CS81" s="9">
        <f>IF(8&lt;=$G81, CM81+CQ81, "")</f>
        <v/>
      </c>
      <c r="CT81" s="9">
        <f>IF(8&lt;=$G81, ($G81-8)*$N81, "")</f>
        <v/>
      </c>
      <c r="CU81" s="9">
        <f>IF(9&lt;=$G81, CP81, "")</f>
        <v/>
      </c>
      <c r="CV81" s="9">
        <f>IF(9&lt;=$G81, ROUND(CU81*$Q81, 2), "")</f>
        <v/>
      </c>
      <c r="CW81" s="9">
        <f>IF(9&lt;=$G81, $N81, "")</f>
        <v/>
      </c>
      <c r="CX81" s="9">
        <f>IF(9&lt;=$G81, CW81-CV81, "")</f>
        <v/>
      </c>
      <c r="CY81" s="9">
        <f>IF(9&lt;=$G81, CU81-CX81, "")</f>
        <v/>
      </c>
      <c r="CZ81" s="9">
        <f>IF(9&lt;=$G81, ROUND(CR81*$Q81, 2), "")</f>
        <v/>
      </c>
      <c r="DA81" s="9">
        <f>IF(9&lt;=$G81, CR81+CZ81, "")</f>
        <v/>
      </c>
      <c r="DB81" s="9">
        <f>IF(9&lt;=$G81, CV81+CZ81, "")</f>
        <v/>
      </c>
      <c r="DC81" s="9">
        <f>IF(9&lt;=$G81, ($G81-9)*$N81, "")</f>
        <v/>
      </c>
      <c r="DD81" s="9">
        <f>IF(10&lt;=$G81, CY81, "")</f>
        <v/>
      </c>
      <c r="DE81" s="9">
        <f>IF(10&lt;=$G81, ROUND(DD81*$Q81, 2), "")</f>
        <v/>
      </c>
      <c r="DF81" s="9">
        <f>IF(10&lt;=$G81, $N81, "")</f>
        <v/>
      </c>
      <c r="DG81" s="9">
        <f>IF(10&lt;=$G81, DF81-DE81, "")</f>
        <v/>
      </c>
      <c r="DH81" s="9">
        <f>IF(10&lt;=$G81, DD81-DG81, "")</f>
        <v/>
      </c>
      <c r="DI81" s="9">
        <f>IF(10&lt;=$G81, ROUND(DA81*$Q81, 2), "")</f>
        <v/>
      </c>
      <c r="DJ81" s="9">
        <f>IF(10&lt;=$G81, DA81+DI81, "")</f>
        <v/>
      </c>
      <c r="DK81" s="9">
        <f>IF(10&lt;=$G81, DE81+DI81, "")</f>
        <v/>
      </c>
      <c r="DL81" s="9">
        <f>IF(10&lt;=$G81, ($G81-10)*$N81, "")</f>
        <v/>
      </c>
      <c r="DM81" s="9">
        <f>IF(11&lt;=$G81, DH81, "")</f>
        <v/>
      </c>
      <c r="DN81" s="9">
        <f>IF(11&lt;=$G81, ROUND(DM81*$Q81, 2), "")</f>
        <v/>
      </c>
      <c r="DO81" s="9">
        <f>IF(11&lt;=$G81, $N81, "")</f>
        <v/>
      </c>
      <c r="DP81" s="9">
        <f>IF(11&lt;=$G81, DO81-DN81, "")</f>
        <v/>
      </c>
      <c r="DQ81" s="9">
        <f>IF(11&lt;=$G81, DM81-DP81, "")</f>
        <v/>
      </c>
      <c r="DR81" s="9">
        <f>IF(11&lt;=$G81, ROUND(DJ81*$Q81, 2), "")</f>
        <v/>
      </c>
      <c r="DS81" s="9">
        <f>IF(11&lt;=$G81, DJ81+DR81, "")</f>
        <v/>
      </c>
      <c r="DT81" s="9">
        <f>IF(11&lt;=$G81, DN81+DR81, "")</f>
        <v/>
      </c>
      <c r="DU81" s="9">
        <f>IF(11&lt;=$G81, ($G81-11)*$N81, "")</f>
        <v/>
      </c>
      <c r="DV81" s="9">
        <f>IF(12&lt;=$G81, DQ81, "")</f>
        <v/>
      </c>
      <c r="DW81" s="9">
        <f>IF(12&lt;=$G81, ROUND(DV81*$Q81, 2), "")</f>
        <v/>
      </c>
      <c r="DX81" s="9">
        <f>IF(12&lt;=$G81, $N81, "")</f>
        <v/>
      </c>
      <c r="DY81" s="9">
        <f>IF(12&lt;=$G81, DX81-DW81, "")</f>
        <v/>
      </c>
      <c r="DZ81" s="9">
        <f>IF(12&lt;=$G81, DV81-DY81, "")</f>
        <v/>
      </c>
      <c r="EA81" s="9">
        <f>IF(12&lt;=$G81, ROUND(DS81*$Q81, 2), "")</f>
        <v/>
      </c>
      <c r="EB81" s="9">
        <f>IF(12&lt;=$G81, DS81+EA81, "")</f>
        <v/>
      </c>
      <c r="EC81" s="9">
        <f>IF(12&lt;=$G81, DW81+EA81, "")</f>
        <v/>
      </c>
      <c r="ED81" s="9">
        <f>IF(12&lt;=$G81, ($G81-12)*$N81, "")</f>
        <v/>
      </c>
      <c r="EE81" s="9">
        <f>IF(13&lt;=$G81, DZ81, "")</f>
        <v/>
      </c>
      <c r="EF81" s="9">
        <f>IF(13&lt;=$G81, ROUND(EE81*$Q81, 2), "")</f>
        <v/>
      </c>
      <c r="EG81" s="9">
        <f>IF(13&lt;=$G81, $N81, "")</f>
        <v/>
      </c>
      <c r="EH81" s="9">
        <f>IF(13&lt;=$G81, EG81-EF81, "")</f>
        <v/>
      </c>
      <c r="EI81" s="9">
        <f>IF(13&lt;=$G81, EE81-EH81, "")</f>
        <v/>
      </c>
      <c r="EJ81" s="9">
        <f>IF(13&lt;=$G81, ROUND(EB81*$Q81, 2), "")</f>
        <v/>
      </c>
      <c r="EK81" s="9">
        <f>IF(13&lt;=$G81, EB81+EJ81, "")</f>
        <v/>
      </c>
      <c r="EL81" s="9">
        <f>IF(13&lt;=$G81, EF81+EJ81, "")</f>
        <v/>
      </c>
      <c r="EM81" s="9">
        <f>IF(13&lt;=$G81, ($G81-13)*$N81, "")</f>
        <v/>
      </c>
      <c r="EN81" s="9">
        <f>IF(14&lt;=$G81, EI81, "")</f>
        <v/>
      </c>
      <c r="EO81" s="9">
        <f>IF(14&lt;=$G81, ROUND(EN81*$Q81, 2), "")</f>
        <v/>
      </c>
      <c r="EP81" s="9">
        <f>IF(14&lt;=$G81, $N81, "")</f>
        <v/>
      </c>
      <c r="EQ81" s="9">
        <f>IF(14&lt;=$G81, EP81-EO81, "")</f>
        <v/>
      </c>
      <c r="ER81" s="9">
        <f>IF(14&lt;=$G81, EN81-EQ81, "")</f>
        <v/>
      </c>
      <c r="ES81" s="9">
        <f>IF(14&lt;=$G81, ROUND(EK81*$Q81, 2), "")</f>
        <v/>
      </c>
      <c r="ET81" s="9">
        <f>IF(14&lt;=$G81, EK81+ES81, "")</f>
        <v/>
      </c>
      <c r="EU81" s="9">
        <f>IF(14&lt;=$G81, EO81+ES81, "")</f>
        <v/>
      </c>
      <c r="EV81" s="9">
        <f>IF(14&lt;=$G81, ($G81-14)*$N81, "")</f>
        <v/>
      </c>
      <c r="EW81" s="9">
        <f>IF(15&lt;=$G81, ER81, "")</f>
        <v/>
      </c>
      <c r="EX81" s="9">
        <f>IF(15&lt;=$G81, ROUND(EW81*$Q81, 2), "")</f>
        <v/>
      </c>
      <c r="EY81" s="9">
        <f>IF(15&lt;=$G81, $N81, "")</f>
        <v/>
      </c>
      <c r="EZ81" s="9">
        <f>IF(15&lt;=$G81, EY81-EX81, "")</f>
        <v/>
      </c>
      <c r="FA81" s="9">
        <f>IF(15&lt;=$G81, EW81-EZ81, "")</f>
        <v/>
      </c>
      <c r="FB81" s="9">
        <f>IF(15&lt;=$G81, ROUND(ET81*$Q81, 2), "")</f>
        <v/>
      </c>
      <c r="FC81" s="9">
        <f>IF(15&lt;=$G81, ET81+FB81, "")</f>
        <v/>
      </c>
      <c r="FD81" s="9">
        <f>IF(15&lt;=$G81, EX81+FB81, "")</f>
        <v/>
      </c>
      <c r="FE81" s="9">
        <f>IF(15&lt;=$G81, ($G81-15)*$N81, "")</f>
        <v/>
      </c>
      <c r="FF81" s="9">
        <f>IF(16&lt;=$G81, FA81, "")</f>
        <v/>
      </c>
      <c r="FG81" s="9">
        <f>IF(16&lt;=$G81, ROUND(FF81*$Q81, 2), "")</f>
        <v/>
      </c>
      <c r="FH81" s="9">
        <f>IF(16&lt;=$G81, $N81, "")</f>
        <v/>
      </c>
      <c r="FI81" s="9">
        <f>IF(16&lt;=$G81, FH81-FG81, "")</f>
        <v/>
      </c>
      <c r="FJ81" s="9">
        <f>IF(16&lt;=$G81, FF81-FI81, "")</f>
        <v/>
      </c>
      <c r="FK81" s="9">
        <f>IF(16&lt;=$G81, ROUND(FC81*$Q81, 2), "")</f>
        <v/>
      </c>
      <c r="FL81" s="9">
        <f>IF(16&lt;=$G81, FC81+FK81, "")</f>
        <v/>
      </c>
      <c r="FM81" s="9">
        <f>IF(16&lt;=$G81, FG81+FK81, "")</f>
        <v/>
      </c>
      <c r="FN81" s="9">
        <f>IF(16&lt;=$G81, ($G81-16)*$N81, "")</f>
        <v/>
      </c>
      <c r="FO81" s="9">
        <f>IF(17&lt;=$G81, FJ81, "")</f>
        <v/>
      </c>
      <c r="FP81" s="9">
        <f>IF(17&lt;=$G81, ROUND(FO81*$Q81, 2), "")</f>
        <v/>
      </c>
      <c r="FQ81" s="9">
        <f>IF(17&lt;=$G81, $N81, "")</f>
        <v/>
      </c>
      <c r="FR81" s="9">
        <f>IF(17&lt;=$G81, FQ81-FP81, "")</f>
        <v/>
      </c>
      <c r="FS81" s="9">
        <f>IF(17&lt;=$G81, FO81-FR81, "")</f>
        <v/>
      </c>
      <c r="FT81" s="9">
        <f>IF(17&lt;=$G81, ROUND(FL81*$Q81, 2), "")</f>
        <v/>
      </c>
      <c r="FU81" s="9">
        <f>IF(17&lt;=$G81, FL81+FT81, "")</f>
        <v/>
      </c>
      <c r="FV81" s="9">
        <f>IF(17&lt;=$G81, FP81+FT81, "")</f>
        <v/>
      </c>
      <c r="FW81" s="9">
        <f>IF(17&lt;=$G81, ($G81-17)*$N81, "")</f>
        <v/>
      </c>
      <c r="FX81" s="9">
        <f>IF(18&lt;=$G81, FS81, "")</f>
        <v/>
      </c>
      <c r="FY81" s="9">
        <f>IF(18&lt;=$G81, ROUND(FX81*$Q81, 2), "")</f>
        <v/>
      </c>
      <c r="FZ81" s="9">
        <f>IF(18&lt;=$G81, $N81, "")</f>
        <v/>
      </c>
      <c r="GA81" s="9">
        <f>IF(18&lt;=$G81, FZ81-FY81, "")</f>
        <v/>
      </c>
      <c r="GB81" s="9">
        <f>IF(18&lt;=$G81, FX81-GA81, "")</f>
        <v/>
      </c>
      <c r="GC81" s="9">
        <f>IF(18&lt;=$G81, ROUND(FU81*$Q81, 2), "")</f>
        <v/>
      </c>
      <c r="GD81" s="9">
        <f>IF(18&lt;=$G81, FU81+GC81, "")</f>
        <v/>
      </c>
      <c r="GE81" s="9">
        <f>IF(18&lt;=$G81, FY81+GC81, "")</f>
        <v/>
      </c>
      <c r="GF81" s="9">
        <f>IF(18&lt;=$G81, ($G81-18)*$N81, "")</f>
        <v/>
      </c>
      <c r="GG81" s="9">
        <f>IF(19&lt;=$G81, GB81, "")</f>
        <v/>
      </c>
      <c r="GH81" s="9">
        <f>IF(19&lt;=$G81, ROUND(GG81*$Q81, 2), "")</f>
        <v/>
      </c>
      <c r="GI81" s="9">
        <f>IF(19&lt;=$G81, $N81, "")</f>
        <v/>
      </c>
      <c r="GJ81" s="9">
        <f>IF(19&lt;=$G81, GI81-GH81, "")</f>
        <v/>
      </c>
      <c r="GK81" s="9">
        <f>IF(19&lt;=$G81, GG81-GJ81, "")</f>
        <v/>
      </c>
      <c r="GL81" s="9">
        <f>IF(19&lt;=$G81, ROUND(GD81*$Q81, 2), "")</f>
        <v/>
      </c>
      <c r="GM81" s="9">
        <f>IF(19&lt;=$G81, GD81+GL81, "")</f>
        <v/>
      </c>
      <c r="GN81" s="9">
        <f>IF(19&lt;=$G81, GH81+GL81, "")</f>
        <v/>
      </c>
      <c r="GO81" s="9">
        <f>IF(19&lt;=$G81, ($G81-19)*$N81, "")</f>
        <v/>
      </c>
      <c r="GP81" s="9">
        <f>IF(20&lt;=$G81, GK81, "")</f>
        <v/>
      </c>
      <c r="GQ81" s="9">
        <f>IF(20&lt;=$G81, ROUND(GP81*$Q81, 2), "")</f>
        <v/>
      </c>
      <c r="GR81" s="9">
        <f>IF(20&lt;=$G81, $N81, "")</f>
        <v/>
      </c>
      <c r="GS81" s="9">
        <f>IF(20&lt;=$G81, GR81-GQ81, "")</f>
        <v/>
      </c>
      <c r="GT81" s="9">
        <f>IF(20&lt;=$G81, GP81-GS81, "")</f>
        <v/>
      </c>
      <c r="GU81" s="9">
        <f>IF(20&lt;=$G81, ROUND(GM81*$Q81, 2), "")</f>
        <v/>
      </c>
      <c r="GV81" s="9">
        <f>IF(20&lt;=$G81, GM81+GU81, "")</f>
        <v/>
      </c>
      <c r="GW81" s="9">
        <f>IF(20&lt;=$G81, GQ81+GU81, "")</f>
        <v/>
      </c>
      <c r="GX81" s="9">
        <f>IF(20&lt;=$G81, ($G81-20)*$N81, "")</f>
        <v/>
      </c>
      <c r="GY81" s="9">
        <f>IF(21&lt;=$G81, GT81, "")</f>
        <v/>
      </c>
      <c r="GZ81" s="9">
        <f>IF(21&lt;=$G81, ROUND(GY81*$Q81, 2), "")</f>
        <v/>
      </c>
      <c r="HA81" s="9">
        <f>IF(21&lt;=$G81, $N81, "")</f>
        <v/>
      </c>
      <c r="HB81" s="9">
        <f>IF(21&lt;=$G81, HA81-GZ81, "")</f>
        <v/>
      </c>
      <c r="HC81" s="9">
        <f>IF(21&lt;=$G81, GY81-HB81, "")</f>
        <v/>
      </c>
      <c r="HD81" s="9">
        <f>IF(21&lt;=$G81, ROUND(GV81*$Q81, 2), "")</f>
        <v/>
      </c>
      <c r="HE81" s="9">
        <f>IF(21&lt;=$G81, GV81+HD81, "")</f>
        <v/>
      </c>
      <c r="HF81" s="9">
        <f>IF(21&lt;=$G81, GZ81+HD81, "")</f>
        <v/>
      </c>
      <c r="HG81" s="9">
        <f>IF(21&lt;=$G81, ($G81-21)*$N81, "")</f>
        <v/>
      </c>
      <c r="HH81" s="9">
        <f>IF(22&lt;=$G81, HC81, "")</f>
        <v/>
      </c>
      <c r="HI81" s="9">
        <f>IF(22&lt;=$G81, ROUND(HH81*$Q81, 2), "")</f>
        <v/>
      </c>
      <c r="HJ81" s="9">
        <f>IF(22&lt;=$G81, $N81, "")</f>
        <v/>
      </c>
      <c r="HK81" s="9">
        <f>IF(22&lt;=$G81, HJ81-HI81, "")</f>
        <v/>
      </c>
      <c r="HL81" s="9">
        <f>IF(22&lt;=$G81, HH81-HK81, "")</f>
        <v/>
      </c>
      <c r="HM81" s="9">
        <f>IF(22&lt;=$G81, ROUND(HE81*$Q81, 2), "")</f>
        <v/>
      </c>
      <c r="HN81" s="9">
        <f>IF(22&lt;=$G81, HE81+HM81, "")</f>
        <v/>
      </c>
      <c r="HO81" s="9">
        <f>IF(22&lt;=$G81, HI81+HM81, "")</f>
        <v/>
      </c>
      <c r="HP81" s="9">
        <f>IF(22&lt;=$G81, ($G81-22)*$N81, "")</f>
        <v/>
      </c>
      <c r="HQ81" s="9">
        <f>IF(23&lt;=$G81, HL81, "")</f>
        <v/>
      </c>
      <c r="HR81" s="9">
        <f>IF(23&lt;=$G81, ROUND(HQ81*$Q81, 2), "")</f>
        <v/>
      </c>
      <c r="HS81" s="9">
        <f>IF(23&lt;=$G81, $N81, "")</f>
        <v/>
      </c>
      <c r="HT81" s="9">
        <f>IF(23&lt;=$G81, HS81-HR81, "")</f>
        <v/>
      </c>
      <c r="HU81" s="9">
        <f>IF(23&lt;=$G81, HQ81-HT81, "")</f>
        <v/>
      </c>
      <c r="HV81" s="9">
        <f>IF(23&lt;=$G81, ROUND(HN81*$Q81, 2), "")</f>
        <v/>
      </c>
      <c r="HW81" s="9">
        <f>IF(23&lt;=$G81, HN81+HV81, "")</f>
        <v/>
      </c>
      <c r="HX81" s="9">
        <f>IF(23&lt;=$G81, HR81+HV81, "")</f>
        <v/>
      </c>
      <c r="HY81" s="9">
        <f>IF(23&lt;=$G81, ($G81-23)*$N81, "")</f>
        <v/>
      </c>
      <c r="HZ81" s="9">
        <f>IF(24&lt;=$G81, HU81, "")</f>
        <v/>
      </c>
      <c r="IA81" s="9">
        <f>IF(24&lt;=$G81, ROUND(HZ81*$Q81, 2), "")</f>
        <v/>
      </c>
      <c r="IB81" s="9">
        <f>IF(24&lt;=$G81, $N81, "")</f>
        <v/>
      </c>
      <c r="IC81" s="9">
        <f>IF(24&lt;=$G81, IB81-IA81, "")</f>
        <v/>
      </c>
      <c r="ID81" s="9">
        <f>IF(24&lt;=$G81, HZ81-IC81, "")</f>
        <v/>
      </c>
      <c r="IE81" s="9">
        <f>IF(24&lt;=$G81, ROUND(HW81*$Q81, 2), "")</f>
        <v/>
      </c>
      <c r="IF81" s="9">
        <f>IF(24&lt;=$G81, HW81+IE81, "")</f>
        <v/>
      </c>
      <c r="IG81" s="9">
        <f>IF(24&lt;=$G81, IA81+IE81, "")</f>
        <v/>
      </c>
      <c r="IH81" s="9">
        <f>IF(24&lt;=$G81, ($G81-24)*$N81, "")</f>
        <v/>
      </c>
      <c r="II81" s="9">
        <f>IF(25&lt;=$G81, ID81, "")</f>
        <v/>
      </c>
      <c r="IJ81" s="9">
        <f>IF(25&lt;=$G81, ROUND(II81*$Q81, 2), "")</f>
        <v/>
      </c>
      <c r="IK81" s="9">
        <f>IF(25&lt;=$G81, $N81, "")</f>
        <v/>
      </c>
      <c r="IL81" s="9">
        <f>IF(25&lt;=$G81, IK81-IJ81, "")</f>
        <v/>
      </c>
      <c r="IM81" s="9">
        <f>IF(25&lt;=$G81, II81-IL81, "")</f>
        <v/>
      </c>
      <c r="IN81" s="9">
        <f>IF(25&lt;=$G81, ROUND(IF81*$Q81, 2), "")</f>
        <v/>
      </c>
      <c r="IO81" s="9">
        <f>IF(25&lt;=$G81, IF81+IN81, "")</f>
        <v/>
      </c>
      <c r="IP81" s="9">
        <f>IF(25&lt;=$G81, IJ81+IN81, "")</f>
        <v/>
      </c>
      <c r="IQ81" s="9">
        <f>IF(25&lt;=$G81, ($G81-25)*$N81, "")</f>
        <v/>
      </c>
      <c r="IR81" s="9">
        <f>IF(26&lt;=$G81, IM81, "")</f>
        <v/>
      </c>
      <c r="IS81" s="9">
        <f>IF(26&lt;=$G81, ROUND(IR81*$Q81, 2), "")</f>
        <v/>
      </c>
      <c r="IT81" s="9">
        <f>IF(26&lt;=$G81, $N81, "")</f>
        <v/>
      </c>
      <c r="IU81" s="9">
        <f>IF(26&lt;=$G81, IT81-IS81, "")</f>
        <v/>
      </c>
      <c r="IV81" s="9">
        <f>IF(26&lt;=$G81, IR81-IU81, "")</f>
        <v/>
      </c>
      <c r="IW81" s="9">
        <f>IF(26&lt;=$G81, ROUND(IO81*$Q81, 2), "")</f>
        <v/>
      </c>
      <c r="IX81" s="9">
        <f>IF(26&lt;=$G81, IO81+IW81, "")</f>
        <v/>
      </c>
      <c r="IY81" s="9">
        <f>IF(26&lt;=$G81, IS81+IW81, "")</f>
        <v/>
      </c>
      <c r="IZ81" s="9">
        <f>IF(26&lt;=$G81, ($G81-26)*$N81, "")</f>
        <v/>
      </c>
      <c r="JA81" s="9">
        <f>IF(27&lt;=$G81, IV81, "")</f>
        <v/>
      </c>
      <c r="JB81" s="9">
        <f>IF(27&lt;=$G81, ROUND(JA81*$Q81, 2), "")</f>
        <v/>
      </c>
      <c r="JC81" s="9">
        <f>IF(27&lt;=$G81, $N81, "")</f>
        <v/>
      </c>
      <c r="JD81" s="9">
        <f>IF(27&lt;=$G81, JC81-JB81, "")</f>
        <v/>
      </c>
      <c r="JE81" s="9">
        <f>IF(27&lt;=$G81, JA81-JD81, "")</f>
        <v/>
      </c>
      <c r="JF81" s="9">
        <f>IF(27&lt;=$G81, ROUND(IX81*$Q81, 2), "")</f>
        <v/>
      </c>
      <c r="JG81" s="9">
        <f>IF(27&lt;=$G81, IX81+JF81, "")</f>
        <v/>
      </c>
      <c r="JH81" s="9">
        <f>IF(27&lt;=$G81, JB81+JF81, "")</f>
        <v/>
      </c>
      <c r="JI81" s="9">
        <f>IF(27&lt;=$G81, ($G81-27)*$N81, "")</f>
        <v/>
      </c>
      <c r="JJ81" s="9">
        <f>IF(28&lt;=$G81, JE81, "")</f>
        <v/>
      </c>
      <c r="JK81" s="9">
        <f>IF(28&lt;=$G81, ROUND(JJ81*$Q81, 2), "")</f>
        <v/>
      </c>
      <c r="JL81" s="9">
        <f>IF(28&lt;=$G81, $N81, "")</f>
        <v/>
      </c>
      <c r="JM81" s="9">
        <f>IF(28&lt;=$G81, JL81-JK81, "")</f>
        <v/>
      </c>
      <c r="JN81" s="9">
        <f>IF(28&lt;=$G81, JJ81-JM81, "")</f>
        <v/>
      </c>
      <c r="JO81" s="9">
        <f>IF(28&lt;=$G81, ROUND(JG81*$Q81, 2), "")</f>
        <v/>
      </c>
      <c r="JP81" s="9">
        <f>IF(28&lt;=$G81, JG81+JO81, "")</f>
        <v/>
      </c>
      <c r="JQ81" s="9">
        <f>IF(28&lt;=$G81, JK81+JO81, "")</f>
        <v/>
      </c>
      <c r="JR81" s="9">
        <f>IF(28&lt;=$G81, ($G81-28)*$N81, "")</f>
        <v/>
      </c>
      <c r="JS81" s="9">
        <f>IF(29&lt;=$G81, JN81, "")</f>
        <v/>
      </c>
      <c r="JT81" s="9">
        <f>IF(29&lt;=$G81, ROUND(JS81*$Q81, 2), "")</f>
        <v/>
      </c>
      <c r="JU81" s="9">
        <f>IF(29&lt;=$G81, $N81, "")</f>
        <v/>
      </c>
      <c r="JV81" s="9">
        <f>IF(29&lt;=$G81, JU81-JT81, "")</f>
        <v/>
      </c>
      <c r="JW81" s="9">
        <f>IF(29&lt;=$G81, JS81-JV81, "")</f>
        <v/>
      </c>
      <c r="JX81" s="9">
        <f>IF(29&lt;=$G81, ROUND(JP81*$Q81, 2), "")</f>
        <v/>
      </c>
      <c r="JY81" s="9">
        <f>IF(29&lt;=$G81, JP81+JX81, "")</f>
        <v/>
      </c>
      <c r="JZ81" s="9">
        <f>IF(29&lt;=$G81, JT81+JX81, "")</f>
        <v/>
      </c>
      <c r="KA81" s="9">
        <f>IF(29&lt;=$G81, ($G81-29)*$N81, "")</f>
        <v/>
      </c>
      <c r="KB81" s="9">
        <f>IF(30&lt;=$G81, JW81, "")</f>
        <v/>
      </c>
      <c r="KC81" s="9">
        <f>IF(30&lt;=$G81, ROUND(KB81*$Q81, 2), "")</f>
        <v/>
      </c>
      <c r="KD81" s="9">
        <f>IF(30&lt;=$G81, $N81, "")</f>
        <v/>
      </c>
      <c r="KE81" s="9">
        <f>IF(30&lt;=$G81, KD81-KC81, "")</f>
        <v/>
      </c>
      <c r="KF81" s="9">
        <f>IF(30&lt;=$G81, KB81-KE81, "")</f>
        <v/>
      </c>
      <c r="KG81" s="9">
        <f>IF(30&lt;=$G81, ROUND(JY81*$Q81, 2), "")</f>
        <v/>
      </c>
      <c r="KH81" s="9">
        <f>IF(30&lt;=$G81, JY81+KG81, "")</f>
        <v/>
      </c>
      <c r="KI81" s="9">
        <f>IF(30&lt;=$G81, KC81+KG81, "")</f>
        <v/>
      </c>
      <c r="KJ81" s="9">
        <f>IF(30&lt;=$G81, ($G81-30)*$N81, "")</f>
        <v/>
      </c>
      <c r="KK81" s="9">
        <f>IF(31&lt;=$G81, KF81, "")</f>
        <v/>
      </c>
      <c r="KL81" s="9">
        <f>IF(31&lt;=$G81, ROUND(KK81*$Q81, 2), "")</f>
        <v/>
      </c>
      <c r="KM81" s="9">
        <f>IF(31&lt;=$G81, $N81, "")</f>
        <v/>
      </c>
      <c r="KN81" s="9">
        <f>IF(31&lt;=$G81, KM81-KL81, "")</f>
        <v/>
      </c>
      <c r="KO81" s="9">
        <f>IF(31&lt;=$G81, KK81-KN81, "")</f>
        <v/>
      </c>
      <c r="KP81" s="9">
        <f>IF(31&lt;=$G81, ROUND(KH81*$Q81, 2), "")</f>
        <v/>
      </c>
      <c r="KQ81" s="9">
        <f>IF(31&lt;=$G81, KH81+KP81, "")</f>
        <v/>
      </c>
      <c r="KR81" s="9">
        <f>IF(31&lt;=$G81, KL81+KP81, "")</f>
        <v/>
      </c>
      <c r="KS81" s="9">
        <f>IF(31&lt;=$G81, ($G81-31)*$N81, "")</f>
        <v/>
      </c>
      <c r="KT81" s="9">
        <f>IF(32&lt;=$G81, KO81, "")</f>
        <v/>
      </c>
      <c r="KU81" s="9">
        <f>IF(32&lt;=$G81, ROUND(KT81*$Q81, 2), "")</f>
        <v/>
      </c>
      <c r="KV81" s="9">
        <f>IF(32&lt;=$G81, $N81, "")</f>
        <v/>
      </c>
      <c r="KW81" s="9">
        <f>IF(32&lt;=$G81, KV81-KU81, "")</f>
        <v/>
      </c>
      <c r="KX81" s="9">
        <f>IF(32&lt;=$G81, KT81-KW81, "")</f>
        <v/>
      </c>
      <c r="KY81" s="9">
        <f>IF(32&lt;=$G81, ROUND(KQ81*$Q81, 2), "")</f>
        <v/>
      </c>
      <c r="KZ81" s="9">
        <f>IF(32&lt;=$G81, KQ81+KY81, "")</f>
        <v/>
      </c>
      <c r="LA81" s="9">
        <f>IF(32&lt;=$G81, KU81+KY81, "")</f>
        <v/>
      </c>
      <c r="LB81" s="9">
        <f>IF(32&lt;=$G81, ($G81-32)*$N81, "")</f>
        <v/>
      </c>
      <c r="LC81" s="9">
        <f>IF(33&lt;=$G81, KX81, "")</f>
        <v/>
      </c>
      <c r="LD81" s="9">
        <f>IF(33&lt;=$G81, ROUND(LC81*$Q81, 2), "")</f>
        <v/>
      </c>
      <c r="LE81" s="9">
        <f>IF(33&lt;=$G81, $N81, "")</f>
        <v/>
      </c>
      <c r="LF81" s="9">
        <f>IF(33&lt;=$G81, LE81-LD81, "")</f>
        <v/>
      </c>
      <c r="LG81" s="9">
        <f>IF(33&lt;=$G81, LC81-LF81, "")</f>
        <v/>
      </c>
      <c r="LH81" s="9">
        <f>IF(33&lt;=$G81, ROUND(KZ81*$Q81, 2), "")</f>
        <v/>
      </c>
      <c r="LI81" s="9">
        <f>IF(33&lt;=$G81, KZ81+LH81, "")</f>
        <v/>
      </c>
      <c r="LJ81" s="9">
        <f>IF(33&lt;=$G81, LD81+LH81, "")</f>
        <v/>
      </c>
      <c r="LK81" s="9">
        <f>IF(33&lt;=$G81, ($G81-33)*$N81, "")</f>
        <v/>
      </c>
      <c r="LL81" s="9">
        <f>IF(34&lt;=$G81, LG81, "")</f>
        <v/>
      </c>
      <c r="LM81" s="9">
        <f>IF(34&lt;=$G81, ROUND(LL81*$Q81, 2), "")</f>
        <v/>
      </c>
      <c r="LN81" s="9">
        <f>IF(34&lt;=$G81, $N81, "")</f>
        <v/>
      </c>
      <c r="LO81" s="9">
        <f>IF(34&lt;=$G81, LN81-LM81, "")</f>
        <v/>
      </c>
      <c r="LP81" s="9">
        <f>IF(34&lt;=$G81, LL81-LO81, "")</f>
        <v/>
      </c>
      <c r="LQ81" s="9">
        <f>IF(34&lt;=$G81, ROUND(LI81*$Q81, 2), "")</f>
        <v/>
      </c>
      <c r="LR81" s="9">
        <f>IF(34&lt;=$G81, LI81+LQ81, "")</f>
        <v/>
      </c>
      <c r="LS81" s="9">
        <f>IF(34&lt;=$G81, LM81+LQ81, "")</f>
        <v/>
      </c>
      <c r="LT81" s="9">
        <f>IF(34&lt;=$G81, ($G81-34)*$N81, "")</f>
        <v/>
      </c>
      <c r="LU81" s="9">
        <f>IF(35&lt;=$G81, LP81, "")</f>
        <v/>
      </c>
      <c r="LV81" s="9">
        <f>IF(35&lt;=$G81, ROUND(LU81*$Q81, 2), "")</f>
        <v/>
      </c>
      <c r="LW81" s="9">
        <f>IF(35&lt;=$G81, $N81, "")</f>
        <v/>
      </c>
      <c r="LX81" s="9">
        <f>IF(35&lt;=$G81, LW81-LV81, "")</f>
        <v/>
      </c>
      <c r="LY81" s="9">
        <f>IF(35&lt;=$G81, LU81-LX81, "")</f>
        <v/>
      </c>
      <c r="LZ81" s="9">
        <f>IF(35&lt;=$G81, ROUND(LR81*$Q81, 2), "")</f>
        <v/>
      </c>
      <c r="MA81" s="9">
        <f>IF(35&lt;=$G81, LR81+LZ81, "")</f>
        <v/>
      </c>
      <c r="MB81" s="9">
        <f>IF(35&lt;=$G81, LV81+LZ81, "")</f>
        <v/>
      </c>
      <c r="MC81" s="9">
        <f>IF(35&lt;=$G81, ($G81-35)*$N81, "")</f>
        <v/>
      </c>
      <c r="MD81" s="9">
        <f>IF(36&lt;=$G81, LY81, "")</f>
        <v/>
      </c>
      <c r="ME81" s="9">
        <f>IF(36&lt;=$G81, ROUND(MD81*$Q81, 2), "")</f>
        <v/>
      </c>
      <c r="MF81" s="9">
        <f>IF(36&lt;=$G81, $N81, "")</f>
        <v/>
      </c>
      <c r="MG81" s="9">
        <f>IF(36&lt;=$G81, MF81-ME81, "")</f>
        <v/>
      </c>
      <c r="MH81" s="9">
        <f>IF(36&lt;=$G81, MD81-MG81, "")</f>
        <v/>
      </c>
      <c r="MI81" s="9">
        <f>IF(36&lt;=$G81, ROUND(MA81*$Q81, 2), "")</f>
        <v/>
      </c>
      <c r="MJ81" s="9">
        <f>IF(36&lt;=$G81, MA81+MI81, "")</f>
        <v/>
      </c>
      <c r="MK81" s="9">
        <f>IF(36&lt;=$G81, ME81+MI81, "")</f>
        <v/>
      </c>
      <c r="ML81" s="9">
        <f>IF(36&lt;=$G81, ($G81-36)*$N81, "")</f>
        <v/>
      </c>
      <c r="MM81" s="9">
        <f>IF(37&lt;=$G81, MH81, "")</f>
        <v/>
      </c>
      <c r="MN81" s="9">
        <f>IF(37&lt;=$G81, ROUND(MM81*$Q81, 2), "")</f>
        <v/>
      </c>
      <c r="MO81" s="9">
        <f>IF(37&lt;=$G81, $N81, "")</f>
        <v/>
      </c>
      <c r="MP81" s="9">
        <f>IF(37&lt;=$G81, MO81-MN81, "")</f>
        <v/>
      </c>
      <c r="MQ81" s="9">
        <f>IF(37&lt;=$G81, MM81-MP81, "")</f>
        <v/>
      </c>
      <c r="MR81" s="9">
        <f>IF(37&lt;=$G81, ROUND(MJ81*$Q81, 2), "")</f>
        <v/>
      </c>
      <c r="MS81" s="9">
        <f>IF(37&lt;=$G81, MJ81+MR81, "")</f>
        <v/>
      </c>
      <c r="MT81" s="9">
        <f>IF(37&lt;=$G81, MN81+MR81, "")</f>
        <v/>
      </c>
      <c r="MU81" s="9">
        <f>IF(37&lt;=$G81, ($G81-37)*$N81, "")</f>
        <v/>
      </c>
      <c r="MV81" s="9">
        <f>IF(38&lt;=$G81, MQ81, "")</f>
        <v/>
      </c>
      <c r="MW81" s="9">
        <f>IF(38&lt;=$G81, ROUND(MV81*$Q81, 2), "")</f>
        <v/>
      </c>
      <c r="MX81" s="9">
        <f>IF(38&lt;=$G81, $N81, "")</f>
        <v/>
      </c>
      <c r="MY81" s="9">
        <f>IF(38&lt;=$G81, MX81-MW81, "")</f>
        <v/>
      </c>
      <c r="MZ81" s="9">
        <f>IF(38&lt;=$G81, MV81-MY81, "")</f>
        <v/>
      </c>
      <c r="NA81" s="9">
        <f>IF(38&lt;=$G81, ROUND(MS81*$Q81, 2), "")</f>
        <v/>
      </c>
      <c r="NB81" s="9">
        <f>IF(38&lt;=$G81, MS81+NA81, "")</f>
        <v/>
      </c>
      <c r="NC81" s="9">
        <f>IF(38&lt;=$G81, MW81+NA81, "")</f>
        <v/>
      </c>
      <c r="ND81" s="9">
        <f>IF(38&lt;=$G81, ($G81-38)*$N81, "")</f>
        <v/>
      </c>
      <c r="NE81" s="9">
        <f>IF(39&lt;=$G81, MZ81, "")</f>
        <v/>
      </c>
      <c r="NF81" s="9">
        <f>IF(39&lt;=$G81, ROUND(NE81*$Q81, 2), "")</f>
        <v/>
      </c>
      <c r="NG81" s="9">
        <f>IF(39&lt;=$G81, $N81, "")</f>
        <v/>
      </c>
      <c r="NH81" s="9">
        <f>IF(39&lt;=$G81, NG81-NF81, "")</f>
        <v/>
      </c>
      <c r="NI81" s="9">
        <f>IF(39&lt;=$G81, NE81-NH81, "")</f>
        <v/>
      </c>
      <c r="NJ81" s="9">
        <f>IF(39&lt;=$G81, ROUND(NB81*$Q81, 2), "")</f>
        <v/>
      </c>
      <c r="NK81" s="9">
        <f>IF(39&lt;=$G81, NB81+NJ81, "")</f>
        <v/>
      </c>
      <c r="NL81" s="9">
        <f>IF(39&lt;=$G81, NF81+NJ81, "")</f>
        <v/>
      </c>
      <c r="NM81" s="9">
        <f>IF(39&lt;=$G81, ($G81-39)*$N81, "")</f>
        <v/>
      </c>
      <c r="NN81" s="9">
        <f>IF(40&lt;=$G81, NI81, "")</f>
        <v/>
      </c>
      <c r="NO81" s="9">
        <f>IF(40&lt;=$G81, ROUND(NN81*$Q81, 2), "")</f>
        <v/>
      </c>
      <c r="NP81" s="9">
        <f>IF(40&lt;=$G81, $N81, "")</f>
        <v/>
      </c>
      <c r="NQ81" s="9">
        <f>IF(40&lt;=$G81, NP81-NO81, "")</f>
        <v/>
      </c>
      <c r="NR81" s="9">
        <f>IF(40&lt;=$G81, NN81-NQ81, "")</f>
        <v/>
      </c>
      <c r="NS81" s="9">
        <f>IF(40&lt;=$G81, ROUND(NK81*$Q81, 2), "")</f>
        <v/>
      </c>
      <c r="NT81" s="9">
        <f>IF(40&lt;=$G81, NK81+NS81, "")</f>
        <v/>
      </c>
      <c r="NU81" s="9">
        <f>IF(40&lt;=$G81, NO81+NS81, "")</f>
        <v/>
      </c>
      <c r="NV81" s="9">
        <f>IF(40&lt;=$G81, ($G81-40)*$N81, "")</f>
        <v/>
      </c>
      <c r="NW81" s="9">
        <f>IF(41&lt;=$G81, NR81, "")</f>
        <v/>
      </c>
      <c r="NX81" s="9">
        <f>IF(41&lt;=$G81, ROUND(NW81*$Q81, 2), "")</f>
        <v/>
      </c>
      <c r="NY81" s="9">
        <f>IF(41&lt;=$G81, $N81, "")</f>
        <v/>
      </c>
      <c r="NZ81" s="9">
        <f>IF(41&lt;=$G81, NY81-NX81, "")</f>
        <v/>
      </c>
      <c r="OA81" s="9">
        <f>IF(41&lt;=$G81, NW81-NZ81, "")</f>
        <v/>
      </c>
      <c r="OB81" s="9">
        <f>IF(41&lt;=$G81, ROUND(NT81*$Q81, 2), "")</f>
        <v/>
      </c>
      <c r="OC81" s="9">
        <f>IF(41&lt;=$G81, NT81+OB81, "")</f>
        <v/>
      </c>
      <c r="OD81" s="9">
        <f>IF(41&lt;=$G81, NX81+OB81, "")</f>
        <v/>
      </c>
      <c r="OE81" s="9">
        <f>IF(41&lt;=$G81, ($G81-41)*$N81, "")</f>
        <v/>
      </c>
      <c r="OF81" s="9">
        <f>IF(42&lt;=$G81, OA81, "")</f>
        <v/>
      </c>
      <c r="OG81" s="9">
        <f>IF(42&lt;=$G81, ROUND(OF81*$Q81, 2), "")</f>
        <v/>
      </c>
      <c r="OH81" s="9">
        <f>IF(42&lt;=$G81, $N81, "")</f>
        <v/>
      </c>
      <c r="OI81" s="9">
        <f>IF(42&lt;=$G81, OH81-OG81, "")</f>
        <v/>
      </c>
      <c r="OJ81" s="9">
        <f>IF(42&lt;=$G81, OF81-OI81, "")</f>
        <v/>
      </c>
      <c r="OK81" s="9">
        <f>IF(42&lt;=$G81, ROUND(OC81*$Q81, 2), "")</f>
        <v/>
      </c>
      <c r="OL81" s="9">
        <f>IF(42&lt;=$G81, OC81+OK81, "")</f>
        <v/>
      </c>
      <c r="OM81" s="9">
        <f>IF(42&lt;=$G81, OG81+OK81, "")</f>
        <v/>
      </c>
      <c r="ON81" s="9">
        <f>IF(42&lt;=$G81, ($G81-42)*$N81, "")</f>
        <v/>
      </c>
      <c r="OO81" s="9">
        <f>IF(43&lt;=$G81, OJ81, "")</f>
        <v/>
      </c>
      <c r="OP81" s="9">
        <f>IF(43&lt;=$G81, ROUND(OO81*$Q81, 2), "")</f>
        <v/>
      </c>
      <c r="OQ81" s="9">
        <f>IF(43&lt;=$G81, $N81, "")</f>
        <v/>
      </c>
      <c r="OR81" s="9">
        <f>IF(43&lt;=$G81, OQ81-OP81, "")</f>
        <v/>
      </c>
      <c r="OS81" s="9">
        <f>IF(43&lt;=$G81, OO81-OR81, "")</f>
        <v/>
      </c>
      <c r="OT81" s="9">
        <f>IF(43&lt;=$G81, ROUND(OL81*$Q81, 2), "")</f>
        <v/>
      </c>
      <c r="OU81" s="9">
        <f>IF(43&lt;=$G81, OL81+OT81, "")</f>
        <v/>
      </c>
      <c r="OV81" s="9">
        <f>IF(43&lt;=$G81, OP81+OT81, "")</f>
        <v/>
      </c>
      <c r="OW81" s="9">
        <f>IF(43&lt;=$G81, ($G81-43)*$N81, "")</f>
        <v/>
      </c>
      <c r="OX81" s="9">
        <f>IF(44&lt;=$G81, OS81, "")</f>
        <v/>
      </c>
      <c r="OY81" s="9">
        <f>IF(44&lt;=$G81, ROUND(OX81*$Q81, 2), "")</f>
        <v/>
      </c>
      <c r="OZ81" s="9">
        <f>IF(44&lt;=$G81, $N81, "")</f>
        <v/>
      </c>
      <c r="PA81" s="9">
        <f>IF(44&lt;=$G81, OZ81-OY81, "")</f>
        <v/>
      </c>
      <c r="PB81" s="9">
        <f>IF(44&lt;=$G81, OX81-PA81, "")</f>
        <v/>
      </c>
      <c r="PC81" s="9">
        <f>IF(44&lt;=$G81, ROUND(OU81*$Q81, 2), "")</f>
        <v/>
      </c>
      <c r="PD81" s="9">
        <f>IF(44&lt;=$G81, OU81+PC81, "")</f>
        <v/>
      </c>
      <c r="PE81" s="9">
        <f>IF(44&lt;=$G81, OY81+PC81, "")</f>
        <v/>
      </c>
      <c r="PF81" s="9">
        <f>IF(44&lt;=$G81, ($G81-44)*$N81, "")</f>
        <v/>
      </c>
      <c r="PG81" s="9">
        <f>IF(45&lt;=$G81, PB81, "")</f>
        <v/>
      </c>
      <c r="PH81" s="9">
        <f>IF(45&lt;=$G81, ROUND(PG81*$Q81, 2), "")</f>
        <v/>
      </c>
      <c r="PI81" s="9">
        <f>IF(45&lt;=$G81, $N81, "")</f>
        <v/>
      </c>
      <c r="PJ81" s="9">
        <f>IF(45&lt;=$G81, PI81-PH81, "")</f>
        <v/>
      </c>
      <c r="PK81" s="9">
        <f>IF(45&lt;=$G81, PG81-PJ81, "")</f>
        <v/>
      </c>
      <c r="PL81" s="9">
        <f>IF(45&lt;=$G81, ROUND(PD81*$Q81, 2), "")</f>
        <v/>
      </c>
      <c r="PM81" s="9">
        <f>IF(45&lt;=$G81, PD81+PL81, "")</f>
        <v/>
      </c>
      <c r="PN81" s="9">
        <f>IF(45&lt;=$G81, PH81+PL81, "")</f>
        <v/>
      </c>
      <c r="PO81" s="9">
        <f>IF(45&lt;=$G81, ($G81-45)*$N81, "")</f>
        <v/>
      </c>
      <c r="PP81" s="9">
        <f>IF(46&lt;=$G81, PK81, "")</f>
        <v/>
      </c>
      <c r="PQ81" s="9">
        <f>IF(46&lt;=$G81, ROUND(PP81*$Q81, 2), "")</f>
        <v/>
      </c>
      <c r="PR81" s="9">
        <f>IF(46&lt;=$G81, $N81, "")</f>
        <v/>
      </c>
      <c r="PS81" s="9">
        <f>IF(46&lt;=$G81, PR81-PQ81, "")</f>
        <v/>
      </c>
      <c r="PT81" s="9">
        <f>IF(46&lt;=$G81, PP81-PS81, "")</f>
        <v/>
      </c>
      <c r="PU81" s="9">
        <f>IF(46&lt;=$G81, ROUND(PM81*$Q81, 2), "")</f>
        <v/>
      </c>
      <c r="PV81" s="9">
        <f>IF(46&lt;=$G81, PM81+PU81, "")</f>
        <v/>
      </c>
      <c r="PW81" s="9">
        <f>IF(46&lt;=$G81, PQ81+PU81, "")</f>
        <v/>
      </c>
      <c r="PX81" s="9">
        <f>IF(46&lt;=$G81, ($G81-46)*$N81, "")</f>
        <v/>
      </c>
      <c r="PY81" s="9">
        <f>IF(47&lt;=$G81, PT81, "")</f>
        <v/>
      </c>
      <c r="PZ81" s="9">
        <f>IF(47&lt;=$G81, ROUND(PY81*$Q81, 2), "")</f>
        <v/>
      </c>
      <c r="QA81" s="9">
        <f>IF(47&lt;=$G81, $N81, "")</f>
        <v/>
      </c>
      <c r="QB81" s="9">
        <f>IF(47&lt;=$G81, QA81-PZ81, "")</f>
        <v/>
      </c>
      <c r="QC81" s="9">
        <f>IF(47&lt;=$G81, PY81-QB81, "")</f>
        <v/>
      </c>
      <c r="QD81" s="9">
        <f>IF(47&lt;=$G81, ROUND(PV81*$Q81, 2), "")</f>
        <v/>
      </c>
      <c r="QE81" s="9">
        <f>IF(47&lt;=$G81, PV81+QD81, "")</f>
        <v/>
      </c>
      <c r="QF81" s="9">
        <f>IF(47&lt;=$G81, PZ81+QD81, "")</f>
        <v/>
      </c>
      <c r="QG81" s="9">
        <f>IF(47&lt;=$G81, ($G81-47)*$N81, "")</f>
        <v/>
      </c>
      <c r="QH81" s="9">
        <f>IF(48&lt;=$G81, QC81, "")</f>
        <v/>
      </c>
      <c r="QI81" s="9">
        <f>IF(48&lt;=$G81, ROUND(QH81*$Q81, 2), "")</f>
        <v/>
      </c>
      <c r="QJ81" s="9">
        <f>IF(48&lt;=$G81, $N81, "")</f>
        <v/>
      </c>
      <c r="QK81" s="9">
        <f>IF(48&lt;=$G81, QJ81-QI81, "")</f>
        <v/>
      </c>
      <c r="QL81" s="9">
        <f>IF(48&lt;=$G81, QH81-QK81, "")</f>
        <v/>
      </c>
      <c r="QM81" s="9">
        <f>IF(48&lt;=$G81, ROUND(QE81*$Q81, 2), "")</f>
        <v/>
      </c>
      <c r="QN81" s="9">
        <f>IF(48&lt;=$G81, QE81+QM81, "")</f>
        <v/>
      </c>
      <c r="QO81" s="9">
        <f>IF(48&lt;=$G81, QI81+QM81, "")</f>
        <v/>
      </c>
      <c r="QP81" s="9">
        <f>IF(48&lt;=$G81, ($G81-48)*$N81, "")</f>
        <v/>
      </c>
    </row>
    <row r="82">
      <c r="A82" s="12" t="inlineStr">
        <is>
          <t>0626-0001</t>
        </is>
      </c>
      <c r="B82" s="13" t="inlineStr">
        <is>
          <t>Hugo Ceja Moreno</t>
        </is>
      </c>
      <c r="C82" s="13" t="inlineStr">
        <is>
          <t>JT MOJAVE</t>
        </is>
      </c>
      <c r="D82" s="12" t="inlineStr">
        <is>
          <t>ACTIVO</t>
        </is>
      </c>
      <c r="E82" s="12" t="inlineStr">
        <is>
          <t>2023-08-18</t>
        </is>
      </c>
      <c r="F82" s="12" t="inlineStr">
        <is>
          <t>2027-08-18</t>
        </is>
      </c>
      <c r="G82" s="14" t="n">
        <v>48</v>
      </c>
      <c r="H82" s="15" t="n">
        <v>993017.24</v>
      </c>
      <c r="I82" s="16" t="n">
        <v>0.4</v>
      </c>
      <c r="J82" s="15">
        <f>ROUND(H82*I82, 2)</f>
        <v/>
      </c>
      <c r="K82" s="15">
        <f>ROUND(H82-J82, 2)</f>
        <v/>
      </c>
      <c r="L82" s="16" t="n">
        <v>0.027</v>
      </c>
      <c r="M82" s="15">
        <f>ROUND(H82*L82, 2)</f>
        <v/>
      </c>
      <c r="N82" s="15" t="n">
        <v>23741.09</v>
      </c>
      <c r="O82" s="16" t="n">
        <v>0.1</v>
      </c>
      <c r="P82" s="15">
        <f>ROUND(H82*O82, 2)</f>
        <v/>
      </c>
      <c r="Q82" s="17" t="n">
        <v>0.03238669</v>
      </c>
      <c r="R82" s="17">
        <f>RATE(G82, -N82, K82, -P82)</f>
        <v/>
      </c>
      <c r="S82" s="17">
        <f>ROUND(Q82*12, 8)</f>
        <v/>
      </c>
      <c r="T82" s="17">
        <f>ROUND(((1+Q82)^12)-1, 8)</f>
        <v/>
      </c>
      <c r="U82" s="15">
        <f>ROUND(PV(Q82, G82, 0, -P82), 2)</f>
        <v/>
      </c>
      <c r="V82" s="15">
        <f>SUMIF($AA$4:$QP$4, "Interes_Leasing", AA82:QP82)</f>
        <v/>
      </c>
      <c r="W82" s="15">
        <f>SUMIF($AA$4:$QP$4, "Interes_Residual", AA82:QP82)</f>
        <v/>
      </c>
      <c r="X82" s="15">
        <f>ROUND(V82+W82, 2)</f>
        <v/>
      </c>
      <c r="Y82" s="15">
        <f>ROUND((N82*G82+P82+M82)-K82, 2)</f>
        <v/>
      </c>
      <c r="Z82" s="16">
        <f>ROUND(Y82/K82, 4)</f>
        <v/>
      </c>
      <c r="AA82" s="15">
        <f>IF(1&lt;=$G82, $K82, "")</f>
        <v/>
      </c>
      <c r="AB82" s="15">
        <f>IF(1&lt;=$G82, ROUND(AA82*$Q82, 2), "")</f>
        <v/>
      </c>
      <c r="AC82" s="15">
        <f>IF(1&lt;=$G82, $N82, "")</f>
        <v/>
      </c>
      <c r="AD82" s="15">
        <f>IF(1&lt;=$G82, AC82-AB82, "")</f>
        <v/>
      </c>
      <c r="AE82" s="15">
        <f>IF(1&lt;=$G82, AA82-AD82, "")</f>
        <v/>
      </c>
      <c r="AF82" s="15">
        <f>IF(1&lt;=$G82, ROUND($U82*$Q82, 2), "")</f>
        <v/>
      </c>
      <c r="AG82" s="15">
        <f>IF(1&lt;=$G82, $U82+AF82, "")</f>
        <v/>
      </c>
      <c r="AH82" s="15">
        <f>IF(1&lt;=$G82, AB82+AF82, "")</f>
        <v/>
      </c>
      <c r="AI82" s="15">
        <f>IF(1&lt;=$G82, ($G82-1)*$N82, "")</f>
        <v/>
      </c>
      <c r="AJ82" s="15">
        <f>IF(2&lt;=$G82, AE82, "")</f>
        <v/>
      </c>
      <c r="AK82" s="15">
        <f>IF(2&lt;=$G82, ROUND(AJ82*$Q82, 2), "")</f>
        <v/>
      </c>
      <c r="AL82" s="15">
        <f>IF(2&lt;=$G82, $N82, "")</f>
        <v/>
      </c>
      <c r="AM82" s="15">
        <f>IF(2&lt;=$G82, AL82-AK82, "")</f>
        <v/>
      </c>
      <c r="AN82" s="15">
        <f>IF(2&lt;=$G82, AJ82-AM82, "")</f>
        <v/>
      </c>
      <c r="AO82" s="15">
        <f>IF(2&lt;=$G82, ROUND(AG82*$Q82, 2), "")</f>
        <v/>
      </c>
      <c r="AP82" s="15">
        <f>IF(2&lt;=$G82, AG82+AO82, "")</f>
        <v/>
      </c>
      <c r="AQ82" s="15">
        <f>IF(2&lt;=$G82, AK82+AO82, "")</f>
        <v/>
      </c>
      <c r="AR82" s="15">
        <f>IF(2&lt;=$G82, ($G82-2)*$N82, "")</f>
        <v/>
      </c>
      <c r="AS82" s="15">
        <f>IF(3&lt;=$G82, AN82, "")</f>
        <v/>
      </c>
      <c r="AT82" s="15">
        <f>IF(3&lt;=$G82, ROUND(AS82*$Q82, 2), "")</f>
        <v/>
      </c>
      <c r="AU82" s="15">
        <f>IF(3&lt;=$G82, $N82, "")</f>
        <v/>
      </c>
      <c r="AV82" s="15">
        <f>IF(3&lt;=$G82, AU82-AT82, "")</f>
        <v/>
      </c>
      <c r="AW82" s="15">
        <f>IF(3&lt;=$G82, AS82-AV82, "")</f>
        <v/>
      </c>
      <c r="AX82" s="15">
        <f>IF(3&lt;=$G82, ROUND(AP82*$Q82, 2), "")</f>
        <v/>
      </c>
      <c r="AY82" s="15">
        <f>IF(3&lt;=$G82, AP82+AX82, "")</f>
        <v/>
      </c>
      <c r="AZ82" s="15">
        <f>IF(3&lt;=$G82, AT82+AX82, "")</f>
        <v/>
      </c>
      <c r="BA82" s="15">
        <f>IF(3&lt;=$G82, ($G82-3)*$N82, "")</f>
        <v/>
      </c>
      <c r="BB82" s="15">
        <f>IF(4&lt;=$G82, AW82, "")</f>
        <v/>
      </c>
      <c r="BC82" s="15">
        <f>IF(4&lt;=$G82, ROUND(BB82*$Q82, 2), "")</f>
        <v/>
      </c>
      <c r="BD82" s="15">
        <f>IF(4&lt;=$G82, $N82, "")</f>
        <v/>
      </c>
      <c r="BE82" s="15">
        <f>IF(4&lt;=$G82, BD82-BC82, "")</f>
        <v/>
      </c>
      <c r="BF82" s="15">
        <f>IF(4&lt;=$G82, BB82-BE82, "")</f>
        <v/>
      </c>
      <c r="BG82" s="15">
        <f>IF(4&lt;=$G82, ROUND(AY82*$Q82, 2), "")</f>
        <v/>
      </c>
      <c r="BH82" s="15">
        <f>IF(4&lt;=$G82, AY82+BG82, "")</f>
        <v/>
      </c>
      <c r="BI82" s="15">
        <f>IF(4&lt;=$G82, BC82+BG82, "")</f>
        <v/>
      </c>
      <c r="BJ82" s="15">
        <f>IF(4&lt;=$G82, ($G82-4)*$N82, "")</f>
        <v/>
      </c>
      <c r="BK82" s="15">
        <f>IF(5&lt;=$G82, BF82, "")</f>
        <v/>
      </c>
      <c r="BL82" s="15">
        <f>IF(5&lt;=$G82, ROUND(BK82*$Q82, 2), "")</f>
        <v/>
      </c>
      <c r="BM82" s="15">
        <f>IF(5&lt;=$G82, $N82, "")</f>
        <v/>
      </c>
      <c r="BN82" s="15">
        <f>IF(5&lt;=$G82, BM82-BL82, "")</f>
        <v/>
      </c>
      <c r="BO82" s="15">
        <f>IF(5&lt;=$G82, BK82-BN82, "")</f>
        <v/>
      </c>
      <c r="BP82" s="15">
        <f>IF(5&lt;=$G82, ROUND(BH82*$Q82, 2), "")</f>
        <v/>
      </c>
      <c r="BQ82" s="15">
        <f>IF(5&lt;=$G82, BH82+BP82, "")</f>
        <v/>
      </c>
      <c r="BR82" s="15">
        <f>IF(5&lt;=$G82, BL82+BP82, "")</f>
        <v/>
      </c>
      <c r="BS82" s="15">
        <f>IF(5&lt;=$G82, ($G82-5)*$N82, "")</f>
        <v/>
      </c>
      <c r="BT82" s="15">
        <f>IF(6&lt;=$G82, BO82, "")</f>
        <v/>
      </c>
      <c r="BU82" s="15">
        <f>IF(6&lt;=$G82, ROUND(BT82*$Q82, 2), "")</f>
        <v/>
      </c>
      <c r="BV82" s="15">
        <f>IF(6&lt;=$G82, $N82, "")</f>
        <v/>
      </c>
      <c r="BW82" s="15">
        <f>IF(6&lt;=$G82, BV82-BU82, "")</f>
        <v/>
      </c>
      <c r="BX82" s="15">
        <f>IF(6&lt;=$G82, BT82-BW82, "")</f>
        <v/>
      </c>
      <c r="BY82" s="15">
        <f>IF(6&lt;=$G82, ROUND(BQ82*$Q82, 2), "")</f>
        <v/>
      </c>
      <c r="BZ82" s="15">
        <f>IF(6&lt;=$G82, BQ82+BY82, "")</f>
        <v/>
      </c>
      <c r="CA82" s="15">
        <f>IF(6&lt;=$G82, BU82+BY82, "")</f>
        <v/>
      </c>
      <c r="CB82" s="15">
        <f>IF(6&lt;=$G82, ($G82-6)*$N82, "")</f>
        <v/>
      </c>
      <c r="CC82" s="15">
        <f>IF(7&lt;=$G82, BX82, "")</f>
        <v/>
      </c>
      <c r="CD82" s="15">
        <f>IF(7&lt;=$G82, ROUND(CC82*$Q82, 2), "")</f>
        <v/>
      </c>
      <c r="CE82" s="15">
        <f>IF(7&lt;=$G82, $N82, "")</f>
        <v/>
      </c>
      <c r="CF82" s="15">
        <f>IF(7&lt;=$G82, CE82-CD82, "")</f>
        <v/>
      </c>
      <c r="CG82" s="15">
        <f>IF(7&lt;=$G82, CC82-CF82, "")</f>
        <v/>
      </c>
      <c r="CH82" s="15">
        <f>IF(7&lt;=$G82, ROUND(BZ82*$Q82, 2), "")</f>
        <v/>
      </c>
      <c r="CI82" s="15">
        <f>IF(7&lt;=$G82, BZ82+CH82, "")</f>
        <v/>
      </c>
      <c r="CJ82" s="15">
        <f>IF(7&lt;=$G82, CD82+CH82, "")</f>
        <v/>
      </c>
      <c r="CK82" s="15">
        <f>IF(7&lt;=$G82, ($G82-7)*$N82, "")</f>
        <v/>
      </c>
      <c r="CL82" s="15">
        <f>IF(8&lt;=$G82, CG82, "")</f>
        <v/>
      </c>
      <c r="CM82" s="15">
        <f>IF(8&lt;=$G82, ROUND(CL82*$Q82, 2), "")</f>
        <v/>
      </c>
      <c r="CN82" s="15">
        <f>IF(8&lt;=$G82, $N82, "")</f>
        <v/>
      </c>
      <c r="CO82" s="15">
        <f>IF(8&lt;=$G82, CN82-CM82, "")</f>
        <v/>
      </c>
      <c r="CP82" s="15">
        <f>IF(8&lt;=$G82, CL82-CO82, "")</f>
        <v/>
      </c>
      <c r="CQ82" s="15">
        <f>IF(8&lt;=$G82, ROUND(CI82*$Q82, 2), "")</f>
        <v/>
      </c>
      <c r="CR82" s="15">
        <f>IF(8&lt;=$G82, CI82+CQ82, "")</f>
        <v/>
      </c>
      <c r="CS82" s="15">
        <f>IF(8&lt;=$G82, CM82+CQ82, "")</f>
        <v/>
      </c>
      <c r="CT82" s="15">
        <f>IF(8&lt;=$G82, ($G82-8)*$N82, "")</f>
        <v/>
      </c>
      <c r="CU82" s="15">
        <f>IF(9&lt;=$G82, CP82, "")</f>
        <v/>
      </c>
      <c r="CV82" s="15">
        <f>IF(9&lt;=$G82, ROUND(CU82*$Q82, 2), "")</f>
        <v/>
      </c>
      <c r="CW82" s="15">
        <f>IF(9&lt;=$G82, $N82, "")</f>
        <v/>
      </c>
      <c r="CX82" s="15">
        <f>IF(9&lt;=$G82, CW82-CV82, "")</f>
        <v/>
      </c>
      <c r="CY82" s="15">
        <f>IF(9&lt;=$G82, CU82-CX82, "")</f>
        <v/>
      </c>
      <c r="CZ82" s="15">
        <f>IF(9&lt;=$G82, ROUND(CR82*$Q82, 2), "")</f>
        <v/>
      </c>
      <c r="DA82" s="15">
        <f>IF(9&lt;=$G82, CR82+CZ82, "")</f>
        <v/>
      </c>
      <c r="DB82" s="15">
        <f>IF(9&lt;=$G82, CV82+CZ82, "")</f>
        <v/>
      </c>
      <c r="DC82" s="15">
        <f>IF(9&lt;=$G82, ($G82-9)*$N82, "")</f>
        <v/>
      </c>
      <c r="DD82" s="15">
        <f>IF(10&lt;=$G82, CY82, "")</f>
        <v/>
      </c>
      <c r="DE82" s="15">
        <f>IF(10&lt;=$G82, ROUND(DD82*$Q82, 2), "")</f>
        <v/>
      </c>
      <c r="DF82" s="15">
        <f>IF(10&lt;=$G82, $N82, "")</f>
        <v/>
      </c>
      <c r="DG82" s="15">
        <f>IF(10&lt;=$G82, DF82-DE82, "")</f>
        <v/>
      </c>
      <c r="DH82" s="15">
        <f>IF(10&lt;=$G82, DD82-DG82, "")</f>
        <v/>
      </c>
      <c r="DI82" s="15">
        <f>IF(10&lt;=$G82, ROUND(DA82*$Q82, 2), "")</f>
        <v/>
      </c>
      <c r="DJ82" s="15">
        <f>IF(10&lt;=$G82, DA82+DI82, "")</f>
        <v/>
      </c>
      <c r="DK82" s="15">
        <f>IF(10&lt;=$G82, DE82+DI82, "")</f>
        <v/>
      </c>
      <c r="DL82" s="15">
        <f>IF(10&lt;=$G82, ($G82-10)*$N82, "")</f>
        <v/>
      </c>
      <c r="DM82" s="15">
        <f>IF(11&lt;=$G82, DH82, "")</f>
        <v/>
      </c>
      <c r="DN82" s="15">
        <f>IF(11&lt;=$G82, ROUND(DM82*$Q82, 2), "")</f>
        <v/>
      </c>
      <c r="DO82" s="15">
        <f>IF(11&lt;=$G82, $N82, "")</f>
        <v/>
      </c>
      <c r="DP82" s="15">
        <f>IF(11&lt;=$G82, DO82-DN82, "")</f>
        <v/>
      </c>
      <c r="DQ82" s="15">
        <f>IF(11&lt;=$G82, DM82-DP82, "")</f>
        <v/>
      </c>
      <c r="DR82" s="15">
        <f>IF(11&lt;=$G82, ROUND(DJ82*$Q82, 2), "")</f>
        <v/>
      </c>
      <c r="DS82" s="15">
        <f>IF(11&lt;=$G82, DJ82+DR82, "")</f>
        <v/>
      </c>
      <c r="DT82" s="15">
        <f>IF(11&lt;=$G82, DN82+DR82, "")</f>
        <v/>
      </c>
      <c r="DU82" s="15">
        <f>IF(11&lt;=$G82, ($G82-11)*$N82, "")</f>
        <v/>
      </c>
      <c r="DV82" s="15">
        <f>IF(12&lt;=$G82, DQ82, "")</f>
        <v/>
      </c>
      <c r="DW82" s="15">
        <f>IF(12&lt;=$G82, ROUND(DV82*$Q82, 2), "")</f>
        <v/>
      </c>
      <c r="DX82" s="15">
        <f>IF(12&lt;=$G82, $N82, "")</f>
        <v/>
      </c>
      <c r="DY82" s="15">
        <f>IF(12&lt;=$G82, DX82-DW82, "")</f>
        <v/>
      </c>
      <c r="DZ82" s="15">
        <f>IF(12&lt;=$G82, DV82-DY82, "")</f>
        <v/>
      </c>
      <c r="EA82" s="15">
        <f>IF(12&lt;=$G82, ROUND(DS82*$Q82, 2), "")</f>
        <v/>
      </c>
      <c r="EB82" s="15">
        <f>IF(12&lt;=$G82, DS82+EA82, "")</f>
        <v/>
      </c>
      <c r="EC82" s="15">
        <f>IF(12&lt;=$G82, DW82+EA82, "")</f>
        <v/>
      </c>
      <c r="ED82" s="15">
        <f>IF(12&lt;=$G82, ($G82-12)*$N82, "")</f>
        <v/>
      </c>
      <c r="EE82" s="15">
        <f>IF(13&lt;=$G82, DZ82, "")</f>
        <v/>
      </c>
      <c r="EF82" s="15">
        <f>IF(13&lt;=$G82, ROUND(EE82*$Q82, 2), "")</f>
        <v/>
      </c>
      <c r="EG82" s="15">
        <f>IF(13&lt;=$G82, $N82, "")</f>
        <v/>
      </c>
      <c r="EH82" s="15">
        <f>IF(13&lt;=$G82, EG82-EF82, "")</f>
        <v/>
      </c>
      <c r="EI82" s="15">
        <f>IF(13&lt;=$G82, EE82-EH82, "")</f>
        <v/>
      </c>
      <c r="EJ82" s="15">
        <f>IF(13&lt;=$G82, ROUND(EB82*$Q82, 2), "")</f>
        <v/>
      </c>
      <c r="EK82" s="15">
        <f>IF(13&lt;=$G82, EB82+EJ82, "")</f>
        <v/>
      </c>
      <c r="EL82" s="15">
        <f>IF(13&lt;=$G82, EF82+EJ82, "")</f>
        <v/>
      </c>
      <c r="EM82" s="15">
        <f>IF(13&lt;=$G82, ($G82-13)*$N82, "")</f>
        <v/>
      </c>
      <c r="EN82" s="15">
        <f>IF(14&lt;=$G82, EI82, "")</f>
        <v/>
      </c>
      <c r="EO82" s="15">
        <f>IF(14&lt;=$G82, ROUND(EN82*$Q82, 2), "")</f>
        <v/>
      </c>
      <c r="EP82" s="15">
        <f>IF(14&lt;=$G82, $N82, "")</f>
        <v/>
      </c>
      <c r="EQ82" s="15">
        <f>IF(14&lt;=$G82, EP82-EO82, "")</f>
        <v/>
      </c>
      <c r="ER82" s="15">
        <f>IF(14&lt;=$G82, EN82-EQ82, "")</f>
        <v/>
      </c>
      <c r="ES82" s="15">
        <f>IF(14&lt;=$G82, ROUND(EK82*$Q82, 2), "")</f>
        <v/>
      </c>
      <c r="ET82" s="15">
        <f>IF(14&lt;=$G82, EK82+ES82, "")</f>
        <v/>
      </c>
      <c r="EU82" s="15">
        <f>IF(14&lt;=$G82, EO82+ES82, "")</f>
        <v/>
      </c>
      <c r="EV82" s="15">
        <f>IF(14&lt;=$G82, ($G82-14)*$N82, "")</f>
        <v/>
      </c>
      <c r="EW82" s="15">
        <f>IF(15&lt;=$G82, ER82, "")</f>
        <v/>
      </c>
      <c r="EX82" s="15">
        <f>IF(15&lt;=$G82, ROUND(EW82*$Q82, 2), "")</f>
        <v/>
      </c>
      <c r="EY82" s="15">
        <f>IF(15&lt;=$G82, $N82, "")</f>
        <v/>
      </c>
      <c r="EZ82" s="15">
        <f>IF(15&lt;=$G82, EY82-EX82, "")</f>
        <v/>
      </c>
      <c r="FA82" s="15">
        <f>IF(15&lt;=$G82, EW82-EZ82, "")</f>
        <v/>
      </c>
      <c r="FB82" s="15">
        <f>IF(15&lt;=$G82, ROUND(ET82*$Q82, 2), "")</f>
        <v/>
      </c>
      <c r="FC82" s="15">
        <f>IF(15&lt;=$G82, ET82+FB82, "")</f>
        <v/>
      </c>
      <c r="FD82" s="15">
        <f>IF(15&lt;=$G82, EX82+FB82, "")</f>
        <v/>
      </c>
      <c r="FE82" s="15">
        <f>IF(15&lt;=$G82, ($G82-15)*$N82, "")</f>
        <v/>
      </c>
      <c r="FF82" s="15">
        <f>IF(16&lt;=$G82, FA82, "")</f>
        <v/>
      </c>
      <c r="FG82" s="15">
        <f>IF(16&lt;=$G82, ROUND(FF82*$Q82, 2), "")</f>
        <v/>
      </c>
      <c r="FH82" s="15">
        <f>IF(16&lt;=$G82, $N82, "")</f>
        <v/>
      </c>
      <c r="FI82" s="15">
        <f>IF(16&lt;=$G82, FH82-FG82, "")</f>
        <v/>
      </c>
      <c r="FJ82" s="15">
        <f>IF(16&lt;=$G82, FF82-FI82, "")</f>
        <v/>
      </c>
      <c r="FK82" s="15">
        <f>IF(16&lt;=$G82, ROUND(FC82*$Q82, 2), "")</f>
        <v/>
      </c>
      <c r="FL82" s="15">
        <f>IF(16&lt;=$G82, FC82+FK82, "")</f>
        <v/>
      </c>
      <c r="FM82" s="15">
        <f>IF(16&lt;=$G82, FG82+FK82, "")</f>
        <v/>
      </c>
      <c r="FN82" s="15">
        <f>IF(16&lt;=$G82, ($G82-16)*$N82, "")</f>
        <v/>
      </c>
      <c r="FO82" s="15">
        <f>IF(17&lt;=$G82, FJ82, "")</f>
        <v/>
      </c>
      <c r="FP82" s="15">
        <f>IF(17&lt;=$G82, ROUND(FO82*$Q82, 2), "")</f>
        <v/>
      </c>
      <c r="FQ82" s="15">
        <f>IF(17&lt;=$G82, $N82, "")</f>
        <v/>
      </c>
      <c r="FR82" s="15">
        <f>IF(17&lt;=$G82, FQ82-FP82, "")</f>
        <v/>
      </c>
      <c r="FS82" s="15">
        <f>IF(17&lt;=$G82, FO82-FR82, "")</f>
        <v/>
      </c>
      <c r="FT82" s="15">
        <f>IF(17&lt;=$G82, ROUND(FL82*$Q82, 2), "")</f>
        <v/>
      </c>
      <c r="FU82" s="15">
        <f>IF(17&lt;=$G82, FL82+FT82, "")</f>
        <v/>
      </c>
      <c r="FV82" s="15">
        <f>IF(17&lt;=$G82, FP82+FT82, "")</f>
        <v/>
      </c>
      <c r="FW82" s="15">
        <f>IF(17&lt;=$G82, ($G82-17)*$N82, "")</f>
        <v/>
      </c>
      <c r="FX82" s="15">
        <f>IF(18&lt;=$G82, FS82, "")</f>
        <v/>
      </c>
      <c r="FY82" s="15">
        <f>IF(18&lt;=$G82, ROUND(FX82*$Q82, 2), "")</f>
        <v/>
      </c>
      <c r="FZ82" s="15">
        <f>IF(18&lt;=$G82, $N82, "")</f>
        <v/>
      </c>
      <c r="GA82" s="15">
        <f>IF(18&lt;=$G82, FZ82-FY82, "")</f>
        <v/>
      </c>
      <c r="GB82" s="15">
        <f>IF(18&lt;=$G82, FX82-GA82, "")</f>
        <v/>
      </c>
      <c r="GC82" s="15">
        <f>IF(18&lt;=$G82, ROUND(FU82*$Q82, 2), "")</f>
        <v/>
      </c>
      <c r="GD82" s="15">
        <f>IF(18&lt;=$G82, FU82+GC82, "")</f>
        <v/>
      </c>
      <c r="GE82" s="15">
        <f>IF(18&lt;=$G82, FY82+GC82, "")</f>
        <v/>
      </c>
      <c r="GF82" s="15">
        <f>IF(18&lt;=$G82, ($G82-18)*$N82, "")</f>
        <v/>
      </c>
      <c r="GG82" s="15">
        <f>IF(19&lt;=$G82, GB82, "")</f>
        <v/>
      </c>
      <c r="GH82" s="15">
        <f>IF(19&lt;=$G82, ROUND(GG82*$Q82, 2), "")</f>
        <v/>
      </c>
      <c r="GI82" s="15">
        <f>IF(19&lt;=$G82, $N82, "")</f>
        <v/>
      </c>
      <c r="GJ82" s="15">
        <f>IF(19&lt;=$G82, GI82-GH82, "")</f>
        <v/>
      </c>
      <c r="GK82" s="15">
        <f>IF(19&lt;=$G82, GG82-GJ82, "")</f>
        <v/>
      </c>
      <c r="GL82" s="15">
        <f>IF(19&lt;=$G82, ROUND(GD82*$Q82, 2), "")</f>
        <v/>
      </c>
      <c r="GM82" s="15">
        <f>IF(19&lt;=$G82, GD82+GL82, "")</f>
        <v/>
      </c>
      <c r="GN82" s="15">
        <f>IF(19&lt;=$G82, GH82+GL82, "")</f>
        <v/>
      </c>
      <c r="GO82" s="15">
        <f>IF(19&lt;=$G82, ($G82-19)*$N82, "")</f>
        <v/>
      </c>
      <c r="GP82" s="15">
        <f>IF(20&lt;=$G82, GK82, "")</f>
        <v/>
      </c>
      <c r="GQ82" s="15">
        <f>IF(20&lt;=$G82, ROUND(GP82*$Q82, 2), "")</f>
        <v/>
      </c>
      <c r="GR82" s="15">
        <f>IF(20&lt;=$G82, $N82, "")</f>
        <v/>
      </c>
      <c r="GS82" s="15">
        <f>IF(20&lt;=$G82, GR82-GQ82, "")</f>
        <v/>
      </c>
      <c r="GT82" s="15">
        <f>IF(20&lt;=$G82, GP82-GS82, "")</f>
        <v/>
      </c>
      <c r="GU82" s="15">
        <f>IF(20&lt;=$G82, ROUND(GM82*$Q82, 2), "")</f>
        <v/>
      </c>
      <c r="GV82" s="15">
        <f>IF(20&lt;=$G82, GM82+GU82, "")</f>
        <v/>
      </c>
      <c r="GW82" s="15">
        <f>IF(20&lt;=$G82, GQ82+GU82, "")</f>
        <v/>
      </c>
      <c r="GX82" s="15">
        <f>IF(20&lt;=$G82, ($G82-20)*$N82, "")</f>
        <v/>
      </c>
      <c r="GY82" s="15">
        <f>IF(21&lt;=$G82, GT82, "")</f>
        <v/>
      </c>
      <c r="GZ82" s="15">
        <f>IF(21&lt;=$G82, ROUND(GY82*$Q82, 2), "")</f>
        <v/>
      </c>
      <c r="HA82" s="15">
        <f>IF(21&lt;=$G82, $N82, "")</f>
        <v/>
      </c>
      <c r="HB82" s="15">
        <f>IF(21&lt;=$G82, HA82-GZ82, "")</f>
        <v/>
      </c>
      <c r="HC82" s="15">
        <f>IF(21&lt;=$G82, GY82-HB82, "")</f>
        <v/>
      </c>
      <c r="HD82" s="15">
        <f>IF(21&lt;=$G82, ROUND(GV82*$Q82, 2), "")</f>
        <v/>
      </c>
      <c r="HE82" s="15">
        <f>IF(21&lt;=$G82, GV82+HD82, "")</f>
        <v/>
      </c>
      <c r="HF82" s="15">
        <f>IF(21&lt;=$G82, GZ82+HD82, "")</f>
        <v/>
      </c>
      <c r="HG82" s="15">
        <f>IF(21&lt;=$G82, ($G82-21)*$N82, "")</f>
        <v/>
      </c>
      <c r="HH82" s="15">
        <f>IF(22&lt;=$G82, HC82, "")</f>
        <v/>
      </c>
      <c r="HI82" s="15">
        <f>IF(22&lt;=$G82, ROUND(HH82*$Q82, 2), "")</f>
        <v/>
      </c>
      <c r="HJ82" s="15">
        <f>IF(22&lt;=$G82, $N82, "")</f>
        <v/>
      </c>
      <c r="HK82" s="15">
        <f>IF(22&lt;=$G82, HJ82-HI82, "")</f>
        <v/>
      </c>
      <c r="HL82" s="15">
        <f>IF(22&lt;=$G82, HH82-HK82, "")</f>
        <v/>
      </c>
      <c r="HM82" s="15">
        <f>IF(22&lt;=$G82, ROUND(HE82*$Q82, 2), "")</f>
        <v/>
      </c>
      <c r="HN82" s="15">
        <f>IF(22&lt;=$G82, HE82+HM82, "")</f>
        <v/>
      </c>
      <c r="HO82" s="15">
        <f>IF(22&lt;=$G82, HI82+HM82, "")</f>
        <v/>
      </c>
      <c r="HP82" s="15">
        <f>IF(22&lt;=$G82, ($G82-22)*$N82, "")</f>
        <v/>
      </c>
      <c r="HQ82" s="15">
        <f>IF(23&lt;=$G82, HL82, "")</f>
        <v/>
      </c>
      <c r="HR82" s="15">
        <f>IF(23&lt;=$G82, ROUND(HQ82*$Q82, 2), "")</f>
        <v/>
      </c>
      <c r="HS82" s="15">
        <f>IF(23&lt;=$G82, $N82, "")</f>
        <v/>
      </c>
      <c r="HT82" s="15">
        <f>IF(23&lt;=$G82, HS82-HR82, "")</f>
        <v/>
      </c>
      <c r="HU82" s="15">
        <f>IF(23&lt;=$G82, HQ82-HT82, "")</f>
        <v/>
      </c>
      <c r="HV82" s="15">
        <f>IF(23&lt;=$G82, ROUND(HN82*$Q82, 2), "")</f>
        <v/>
      </c>
      <c r="HW82" s="15">
        <f>IF(23&lt;=$G82, HN82+HV82, "")</f>
        <v/>
      </c>
      <c r="HX82" s="15">
        <f>IF(23&lt;=$G82, HR82+HV82, "")</f>
        <v/>
      </c>
      <c r="HY82" s="15">
        <f>IF(23&lt;=$G82, ($G82-23)*$N82, "")</f>
        <v/>
      </c>
      <c r="HZ82" s="15">
        <f>IF(24&lt;=$G82, HU82, "")</f>
        <v/>
      </c>
      <c r="IA82" s="15">
        <f>IF(24&lt;=$G82, ROUND(HZ82*$Q82, 2), "")</f>
        <v/>
      </c>
      <c r="IB82" s="15">
        <f>IF(24&lt;=$G82, $N82, "")</f>
        <v/>
      </c>
      <c r="IC82" s="15">
        <f>IF(24&lt;=$G82, IB82-IA82, "")</f>
        <v/>
      </c>
      <c r="ID82" s="15">
        <f>IF(24&lt;=$G82, HZ82-IC82, "")</f>
        <v/>
      </c>
      <c r="IE82" s="15">
        <f>IF(24&lt;=$G82, ROUND(HW82*$Q82, 2), "")</f>
        <v/>
      </c>
      <c r="IF82" s="15">
        <f>IF(24&lt;=$G82, HW82+IE82, "")</f>
        <v/>
      </c>
      <c r="IG82" s="15">
        <f>IF(24&lt;=$G82, IA82+IE82, "")</f>
        <v/>
      </c>
      <c r="IH82" s="15">
        <f>IF(24&lt;=$G82, ($G82-24)*$N82, "")</f>
        <v/>
      </c>
      <c r="II82" s="15">
        <f>IF(25&lt;=$G82, ID82, "")</f>
        <v/>
      </c>
      <c r="IJ82" s="15">
        <f>IF(25&lt;=$G82, ROUND(II82*$Q82, 2), "")</f>
        <v/>
      </c>
      <c r="IK82" s="15">
        <f>IF(25&lt;=$G82, $N82, "")</f>
        <v/>
      </c>
      <c r="IL82" s="15">
        <f>IF(25&lt;=$G82, IK82-IJ82, "")</f>
        <v/>
      </c>
      <c r="IM82" s="15">
        <f>IF(25&lt;=$G82, II82-IL82, "")</f>
        <v/>
      </c>
      <c r="IN82" s="15">
        <f>IF(25&lt;=$G82, ROUND(IF82*$Q82, 2), "")</f>
        <v/>
      </c>
      <c r="IO82" s="15">
        <f>IF(25&lt;=$G82, IF82+IN82, "")</f>
        <v/>
      </c>
      <c r="IP82" s="15">
        <f>IF(25&lt;=$G82, IJ82+IN82, "")</f>
        <v/>
      </c>
      <c r="IQ82" s="15">
        <f>IF(25&lt;=$G82, ($G82-25)*$N82, "")</f>
        <v/>
      </c>
      <c r="IR82" s="15">
        <f>IF(26&lt;=$G82, IM82, "")</f>
        <v/>
      </c>
      <c r="IS82" s="15">
        <f>IF(26&lt;=$G82, ROUND(IR82*$Q82, 2), "")</f>
        <v/>
      </c>
      <c r="IT82" s="15">
        <f>IF(26&lt;=$G82, $N82, "")</f>
        <v/>
      </c>
      <c r="IU82" s="15">
        <f>IF(26&lt;=$G82, IT82-IS82, "")</f>
        <v/>
      </c>
      <c r="IV82" s="15">
        <f>IF(26&lt;=$G82, IR82-IU82, "")</f>
        <v/>
      </c>
      <c r="IW82" s="15">
        <f>IF(26&lt;=$G82, ROUND(IO82*$Q82, 2), "")</f>
        <v/>
      </c>
      <c r="IX82" s="15">
        <f>IF(26&lt;=$G82, IO82+IW82, "")</f>
        <v/>
      </c>
      <c r="IY82" s="15">
        <f>IF(26&lt;=$G82, IS82+IW82, "")</f>
        <v/>
      </c>
      <c r="IZ82" s="15">
        <f>IF(26&lt;=$G82, ($G82-26)*$N82, "")</f>
        <v/>
      </c>
      <c r="JA82" s="15">
        <f>IF(27&lt;=$G82, IV82, "")</f>
        <v/>
      </c>
      <c r="JB82" s="15">
        <f>IF(27&lt;=$G82, ROUND(JA82*$Q82, 2), "")</f>
        <v/>
      </c>
      <c r="JC82" s="15">
        <f>IF(27&lt;=$G82, $N82, "")</f>
        <v/>
      </c>
      <c r="JD82" s="15">
        <f>IF(27&lt;=$G82, JC82-JB82, "")</f>
        <v/>
      </c>
      <c r="JE82" s="15">
        <f>IF(27&lt;=$G82, JA82-JD82, "")</f>
        <v/>
      </c>
      <c r="JF82" s="15">
        <f>IF(27&lt;=$G82, ROUND(IX82*$Q82, 2), "")</f>
        <v/>
      </c>
      <c r="JG82" s="15">
        <f>IF(27&lt;=$G82, IX82+JF82, "")</f>
        <v/>
      </c>
      <c r="JH82" s="15">
        <f>IF(27&lt;=$G82, JB82+JF82, "")</f>
        <v/>
      </c>
      <c r="JI82" s="15">
        <f>IF(27&lt;=$G82, ($G82-27)*$N82, "")</f>
        <v/>
      </c>
      <c r="JJ82" s="15">
        <f>IF(28&lt;=$G82, JE82, "")</f>
        <v/>
      </c>
      <c r="JK82" s="15">
        <f>IF(28&lt;=$G82, ROUND(JJ82*$Q82, 2), "")</f>
        <v/>
      </c>
      <c r="JL82" s="15">
        <f>IF(28&lt;=$G82, $N82, "")</f>
        <v/>
      </c>
      <c r="JM82" s="15">
        <f>IF(28&lt;=$G82, JL82-JK82, "")</f>
        <v/>
      </c>
      <c r="JN82" s="15">
        <f>IF(28&lt;=$G82, JJ82-JM82, "")</f>
        <v/>
      </c>
      <c r="JO82" s="15">
        <f>IF(28&lt;=$G82, ROUND(JG82*$Q82, 2), "")</f>
        <v/>
      </c>
      <c r="JP82" s="15">
        <f>IF(28&lt;=$G82, JG82+JO82, "")</f>
        <v/>
      </c>
      <c r="JQ82" s="15">
        <f>IF(28&lt;=$G82, JK82+JO82, "")</f>
        <v/>
      </c>
      <c r="JR82" s="15">
        <f>IF(28&lt;=$G82, ($G82-28)*$N82, "")</f>
        <v/>
      </c>
      <c r="JS82" s="15">
        <f>IF(29&lt;=$G82, JN82, "")</f>
        <v/>
      </c>
      <c r="JT82" s="15">
        <f>IF(29&lt;=$G82, ROUND(JS82*$Q82, 2), "")</f>
        <v/>
      </c>
      <c r="JU82" s="15">
        <f>IF(29&lt;=$G82, $N82, "")</f>
        <v/>
      </c>
      <c r="JV82" s="15">
        <f>IF(29&lt;=$G82, JU82-JT82, "")</f>
        <v/>
      </c>
      <c r="JW82" s="15">
        <f>IF(29&lt;=$G82, JS82-JV82, "")</f>
        <v/>
      </c>
      <c r="JX82" s="15">
        <f>IF(29&lt;=$G82, ROUND(JP82*$Q82, 2), "")</f>
        <v/>
      </c>
      <c r="JY82" s="15">
        <f>IF(29&lt;=$G82, JP82+JX82, "")</f>
        <v/>
      </c>
      <c r="JZ82" s="15">
        <f>IF(29&lt;=$G82, JT82+JX82, "")</f>
        <v/>
      </c>
      <c r="KA82" s="15">
        <f>IF(29&lt;=$G82, ($G82-29)*$N82, "")</f>
        <v/>
      </c>
      <c r="KB82" s="15">
        <f>IF(30&lt;=$G82, JW82, "")</f>
        <v/>
      </c>
      <c r="KC82" s="15">
        <f>IF(30&lt;=$G82, ROUND(KB82*$Q82, 2), "")</f>
        <v/>
      </c>
      <c r="KD82" s="15">
        <f>IF(30&lt;=$G82, $N82, "")</f>
        <v/>
      </c>
      <c r="KE82" s="15">
        <f>IF(30&lt;=$G82, KD82-KC82, "")</f>
        <v/>
      </c>
      <c r="KF82" s="15">
        <f>IF(30&lt;=$G82, KB82-KE82, "")</f>
        <v/>
      </c>
      <c r="KG82" s="15">
        <f>IF(30&lt;=$G82, ROUND(JY82*$Q82, 2), "")</f>
        <v/>
      </c>
      <c r="KH82" s="15">
        <f>IF(30&lt;=$G82, JY82+KG82, "")</f>
        <v/>
      </c>
      <c r="KI82" s="15">
        <f>IF(30&lt;=$G82, KC82+KG82, "")</f>
        <v/>
      </c>
      <c r="KJ82" s="15">
        <f>IF(30&lt;=$G82, ($G82-30)*$N82, "")</f>
        <v/>
      </c>
      <c r="KK82" s="15">
        <f>IF(31&lt;=$G82, KF82, "")</f>
        <v/>
      </c>
      <c r="KL82" s="15">
        <f>IF(31&lt;=$G82, ROUND(KK82*$Q82, 2), "")</f>
        <v/>
      </c>
      <c r="KM82" s="15">
        <f>IF(31&lt;=$G82, $N82, "")</f>
        <v/>
      </c>
      <c r="KN82" s="15">
        <f>IF(31&lt;=$G82, KM82-KL82, "")</f>
        <v/>
      </c>
      <c r="KO82" s="15">
        <f>IF(31&lt;=$G82, KK82-KN82, "")</f>
        <v/>
      </c>
      <c r="KP82" s="15">
        <f>IF(31&lt;=$G82, ROUND(KH82*$Q82, 2), "")</f>
        <v/>
      </c>
      <c r="KQ82" s="15">
        <f>IF(31&lt;=$G82, KH82+KP82, "")</f>
        <v/>
      </c>
      <c r="KR82" s="15">
        <f>IF(31&lt;=$G82, KL82+KP82, "")</f>
        <v/>
      </c>
      <c r="KS82" s="15">
        <f>IF(31&lt;=$G82, ($G82-31)*$N82, "")</f>
        <v/>
      </c>
      <c r="KT82" s="15">
        <f>IF(32&lt;=$G82, KO82, "")</f>
        <v/>
      </c>
      <c r="KU82" s="15">
        <f>IF(32&lt;=$G82, ROUND(KT82*$Q82, 2), "")</f>
        <v/>
      </c>
      <c r="KV82" s="15">
        <f>IF(32&lt;=$G82, $N82, "")</f>
        <v/>
      </c>
      <c r="KW82" s="15">
        <f>IF(32&lt;=$G82, KV82-KU82, "")</f>
        <v/>
      </c>
      <c r="KX82" s="15">
        <f>IF(32&lt;=$G82, KT82-KW82, "")</f>
        <v/>
      </c>
      <c r="KY82" s="15">
        <f>IF(32&lt;=$G82, ROUND(KQ82*$Q82, 2), "")</f>
        <v/>
      </c>
      <c r="KZ82" s="15">
        <f>IF(32&lt;=$G82, KQ82+KY82, "")</f>
        <v/>
      </c>
      <c r="LA82" s="15">
        <f>IF(32&lt;=$G82, KU82+KY82, "")</f>
        <v/>
      </c>
      <c r="LB82" s="15">
        <f>IF(32&lt;=$G82, ($G82-32)*$N82, "")</f>
        <v/>
      </c>
      <c r="LC82" s="15">
        <f>IF(33&lt;=$G82, KX82, "")</f>
        <v/>
      </c>
      <c r="LD82" s="15">
        <f>IF(33&lt;=$G82, ROUND(LC82*$Q82, 2), "")</f>
        <v/>
      </c>
      <c r="LE82" s="15">
        <f>IF(33&lt;=$G82, $N82, "")</f>
        <v/>
      </c>
      <c r="LF82" s="15">
        <f>IF(33&lt;=$G82, LE82-LD82, "")</f>
        <v/>
      </c>
      <c r="LG82" s="15">
        <f>IF(33&lt;=$G82, LC82-LF82, "")</f>
        <v/>
      </c>
      <c r="LH82" s="15">
        <f>IF(33&lt;=$G82, ROUND(KZ82*$Q82, 2), "")</f>
        <v/>
      </c>
      <c r="LI82" s="15">
        <f>IF(33&lt;=$G82, KZ82+LH82, "")</f>
        <v/>
      </c>
      <c r="LJ82" s="15">
        <f>IF(33&lt;=$G82, LD82+LH82, "")</f>
        <v/>
      </c>
      <c r="LK82" s="15">
        <f>IF(33&lt;=$G82, ($G82-33)*$N82, "")</f>
        <v/>
      </c>
      <c r="LL82" s="15">
        <f>IF(34&lt;=$G82, LG82, "")</f>
        <v/>
      </c>
      <c r="LM82" s="15">
        <f>IF(34&lt;=$G82, ROUND(LL82*$Q82, 2), "")</f>
        <v/>
      </c>
      <c r="LN82" s="15">
        <f>IF(34&lt;=$G82, $N82, "")</f>
        <v/>
      </c>
      <c r="LO82" s="15">
        <f>IF(34&lt;=$G82, LN82-LM82, "")</f>
        <v/>
      </c>
      <c r="LP82" s="15">
        <f>IF(34&lt;=$G82, LL82-LO82, "")</f>
        <v/>
      </c>
      <c r="LQ82" s="15">
        <f>IF(34&lt;=$G82, ROUND(LI82*$Q82, 2), "")</f>
        <v/>
      </c>
      <c r="LR82" s="15">
        <f>IF(34&lt;=$G82, LI82+LQ82, "")</f>
        <v/>
      </c>
      <c r="LS82" s="15">
        <f>IF(34&lt;=$G82, LM82+LQ82, "")</f>
        <v/>
      </c>
      <c r="LT82" s="15">
        <f>IF(34&lt;=$G82, ($G82-34)*$N82, "")</f>
        <v/>
      </c>
      <c r="LU82" s="15">
        <f>IF(35&lt;=$G82, LP82, "")</f>
        <v/>
      </c>
      <c r="LV82" s="15">
        <f>IF(35&lt;=$G82, ROUND(LU82*$Q82, 2), "")</f>
        <v/>
      </c>
      <c r="LW82" s="15">
        <f>IF(35&lt;=$G82, $N82, "")</f>
        <v/>
      </c>
      <c r="LX82" s="15">
        <f>IF(35&lt;=$G82, LW82-LV82, "")</f>
        <v/>
      </c>
      <c r="LY82" s="15">
        <f>IF(35&lt;=$G82, LU82-LX82, "")</f>
        <v/>
      </c>
      <c r="LZ82" s="15">
        <f>IF(35&lt;=$G82, ROUND(LR82*$Q82, 2), "")</f>
        <v/>
      </c>
      <c r="MA82" s="15">
        <f>IF(35&lt;=$G82, LR82+LZ82, "")</f>
        <v/>
      </c>
      <c r="MB82" s="15">
        <f>IF(35&lt;=$G82, LV82+LZ82, "")</f>
        <v/>
      </c>
      <c r="MC82" s="15">
        <f>IF(35&lt;=$G82, ($G82-35)*$N82, "")</f>
        <v/>
      </c>
      <c r="MD82" s="15">
        <f>IF(36&lt;=$G82, LY82, "")</f>
        <v/>
      </c>
      <c r="ME82" s="15">
        <f>IF(36&lt;=$G82, ROUND(MD82*$Q82, 2), "")</f>
        <v/>
      </c>
      <c r="MF82" s="15">
        <f>IF(36&lt;=$G82, $N82, "")</f>
        <v/>
      </c>
      <c r="MG82" s="15">
        <f>IF(36&lt;=$G82, MF82-ME82, "")</f>
        <v/>
      </c>
      <c r="MH82" s="15">
        <f>IF(36&lt;=$G82, MD82-MG82, "")</f>
        <v/>
      </c>
      <c r="MI82" s="15">
        <f>IF(36&lt;=$G82, ROUND(MA82*$Q82, 2), "")</f>
        <v/>
      </c>
      <c r="MJ82" s="15">
        <f>IF(36&lt;=$G82, MA82+MI82, "")</f>
        <v/>
      </c>
      <c r="MK82" s="15">
        <f>IF(36&lt;=$G82, ME82+MI82, "")</f>
        <v/>
      </c>
      <c r="ML82" s="15">
        <f>IF(36&lt;=$G82, ($G82-36)*$N82, "")</f>
        <v/>
      </c>
      <c r="MM82" s="15">
        <f>IF(37&lt;=$G82, MH82, "")</f>
        <v/>
      </c>
      <c r="MN82" s="15">
        <f>IF(37&lt;=$G82, ROUND(MM82*$Q82, 2), "")</f>
        <v/>
      </c>
      <c r="MO82" s="15">
        <f>IF(37&lt;=$G82, $N82, "")</f>
        <v/>
      </c>
      <c r="MP82" s="15">
        <f>IF(37&lt;=$G82, MO82-MN82, "")</f>
        <v/>
      </c>
      <c r="MQ82" s="15">
        <f>IF(37&lt;=$G82, MM82-MP82, "")</f>
        <v/>
      </c>
      <c r="MR82" s="15">
        <f>IF(37&lt;=$G82, ROUND(MJ82*$Q82, 2), "")</f>
        <v/>
      </c>
      <c r="MS82" s="15">
        <f>IF(37&lt;=$G82, MJ82+MR82, "")</f>
        <v/>
      </c>
      <c r="MT82" s="15">
        <f>IF(37&lt;=$G82, MN82+MR82, "")</f>
        <v/>
      </c>
      <c r="MU82" s="15">
        <f>IF(37&lt;=$G82, ($G82-37)*$N82, "")</f>
        <v/>
      </c>
      <c r="MV82" s="15">
        <f>IF(38&lt;=$G82, MQ82, "")</f>
        <v/>
      </c>
      <c r="MW82" s="15">
        <f>IF(38&lt;=$G82, ROUND(MV82*$Q82, 2), "")</f>
        <v/>
      </c>
      <c r="MX82" s="15">
        <f>IF(38&lt;=$G82, $N82, "")</f>
        <v/>
      </c>
      <c r="MY82" s="15">
        <f>IF(38&lt;=$G82, MX82-MW82, "")</f>
        <v/>
      </c>
      <c r="MZ82" s="15">
        <f>IF(38&lt;=$G82, MV82-MY82, "")</f>
        <v/>
      </c>
      <c r="NA82" s="15">
        <f>IF(38&lt;=$G82, ROUND(MS82*$Q82, 2), "")</f>
        <v/>
      </c>
      <c r="NB82" s="15">
        <f>IF(38&lt;=$G82, MS82+NA82, "")</f>
        <v/>
      </c>
      <c r="NC82" s="15">
        <f>IF(38&lt;=$G82, MW82+NA82, "")</f>
        <v/>
      </c>
      <c r="ND82" s="15">
        <f>IF(38&lt;=$G82, ($G82-38)*$N82, "")</f>
        <v/>
      </c>
      <c r="NE82" s="15">
        <f>IF(39&lt;=$G82, MZ82, "")</f>
        <v/>
      </c>
      <c r="NF82" s="15">
        <f>IF(39&lt;=$G82, ROUND(NE82*$Q82, 2), "")</f>
        <v/>
      </c>
      <c r="NG82" s="15">
        <f>IF(39&lt;=$G82, $N82, "")</f>
        <v/>
      </c>
      <c r="NH82" s="15">
        <f>IF(39&lt;=$G82, NG82-NF82, "")</f>
        <v/>
      </c>
      <c r="NI82" s="15">
        <f>IF(39&lt;=$G82, NE82-NH82, "")</f>
        <v/>
      </c>
      <c r="NJ82" s="15">
        <f>IF(39&lt;=$G82, ROUND(NB82*$Q82, 2), "")</f>
        <v/>
      </c>
      <c r="NK82" s="15">
        <f>IF(39&lt;=$G82, NB82+NJ82, "")</f>
        <v/>
      </c>
      <c r="NL82" s="15">
        <f>IF(39&lt;=$G82, NF82+NJ82, "")</f>
        <v/>
      </c>
      <c r="NM82" s="15">
        <f>IF(39&lt;=$G82, ($G82-39)*$N82, "")</f>
        <v/>
      </c>
      <c r="NN82" s="15">
        <f>IF(40&lt;=$G82, NI82, "")</f>
        <v/>
      </c>
      <c r="NO82" s="15">
        <f>IF(40&lt;=$G82, ROUND(NN82*$Q82, 2), "")</f>
        <v/>
      </c>
      <c r="NP82" s="15">
        <f>IF(40&lt;=$G82, $N82, "")</f>
        <v/>
      </c>
      <c r="NQ82" s="15">
        <f>IF(40&lt;=$G82, NP82-NO82, "")</f>
        <v/>
      </c>
      <c r="NR82" s="15">
        <f>IF(40&lt;=$G82, NN82-NQ82, "")</f>
        <v/>
      </c>
      <c r="NS82" s="15">
        <f>IF(40&lt;=$G82, ROUND(NK82*$Q82, 2), "")</f>
        <v/>
      </c>
      <c r="NT82" s="15">
        <f>IF(40&lt;=$G82, NK82+NS82, "")</f>
        <v/>
      </c>
      <c r="NU82" s="15">
        <f>IF(40&lt;=$G82, NO82+NS82, "")</f>
        <v/>
      </c>
      <c r="NV82" s="15">
        <f>IF(40&lt;=$G82, ($G82-40)*$N82, "")</f>
        <v/>
      </c>
      <c r="NW82" s="15">
        <f>IF(41&lt;=$G82, NR82, "")</f>
        <v/>
      </c>
      <c r="NX82" s="15">
        <f>IF(41&lt;=$G82, ROUND(NW82*$Q82, 2), "")</f>
        <v/>
      </c>
      <c r="NY82" s="15">
        <f>IF(41&lt;=$G82, $N82, "")</f>
        <v/>
      </c>
      <c r="NZ82" s="15">
        <f>IF(41&lt;=$G82, NY82-NX82, "")</f>
        <v/>
      </c>
      <c r="OA82" s="15">
        <f>IF(41&lt;=$G82, NW82-NZ82, "")</f>
        <v/>
      </c>
      <c r="OB82" s="15">
        <f>IF(41&lt;=$G82, ROUND(NT82*$Q82, 2), "")</f>
        <v/>
      </c>
      <c r="OC82" s="15">
        <f>IF(41&lt;=$G82, NT82+OB82, "")</f>
        <v/>
      </c>
      <c r="OD82" s="15">
        <f>IF(41&lt;=$G82, NX82+OB82, "")</f>
        <v/>
      </c>
      <c r="OE82" s="15">
        <f>IF(41&lt;=$G82, ($G82-41)*$N82, "")</f>
        <v/>
      </c>
      <c r="OF82" s="15">
        <f>IF(42&lt;=$G82, OA82, "")</f>
        <v/>
      </c>
      <c r="OG82" s="15">
        <f>IF(42&lt;=$G82, ROUND(OF82*$Q82, 2), "")</f>
        <v/>
      </c>
      <c r="OH82" s="15">
        <f>IF(42&lt;=$G82, $N82, "")</f>
        <v/>
      </c>
      <c r="OI82" s="15">
        <f>IF(42&lt;=$G82, OH82-OG82, "")</f>
        <v/>
      </c>
      <c r="OJ82" s="15">
        <f>IF(42&lt;=$G82, OF82-OI82, "")</f>
        <v/>
      </c>
      <c r="OK82" s="15">
        <f>IF(42&lt;=$G82, ROUND(OC82*$Q82, 2), "")</f>
        <v/>
      </c>
      <c r="OL82" s="15">
        <f>IF(42&lt;=$G82, OC82+OK82, "")</f>
        <v/>
      </c>
      <c r="OM82" s="15">
        <f>IF(42&lt;=$G82, OG82+OK82, "")</f>
        <v/>
      </c>
      <c r="ON82" s="15">
        <f>IF(42&lt;=$G82, ($G82-42)*$N82, "")</f>
        <v/>
      </c>
      <c r="OO82" s="15">
        <f>IF(43&lt;=$G82, OJ82, "")</f>
        <v/>
      </c>
      <c r="OP82" s="15">
        <f>IF(43&lt;=$G82, ROUND(OO82*$Q82, 2), "")</f>
        <v/>
      </c>
      <c r="OQ82" s="15">
        <f>IF(43&lt;=$G82, $N82, "")</f>
        <v/>
      </c>
      <c r="OR82" s="15">
        <f>IF(43&lt;=$G82, OQ82-OP82, "")</f>
        <v/>
      </c>
      <c r="OS82" s="15">
        <f>IF(43&lt;=$G82, OO82-OR82, "")</f>
        <v/>
      </c>
      <c r="OT82" s="15">
        <f>IF(43&lt;=$G82, ROUND(OL82*$Q82, 2), "")</f>
        <v/>
      </c>
      <c r="OU82" s="15">
        <f>IF(43&lt;=$G82, OL82+OT82, "")</f>
        <v/>
      </c>
      <c r="OV82" s="15">
        <f>IF(43&lt;=$G82, OP82+OT82, "")</f>
        <v/>
      </c>
      <c r="OW82" s="15">
        <f>IF(43&lt;=$G82, ($G82-43)*$N82, "")</f>
        <v/>
      </c>
      <c r="OX82" s="15">
        <f>IF(44&lt;=$G82, OS82, "")</f>
        <v/>
      </c>
      <c r="OY82" s="15">
        <f>IF(44&lt;=$G82, ROUND(OX82*$Q82, 2), "")</f>
        <v/>
      </c>
      <c r="OZ82" s="15">
        <f>IF(44&lt;=$G82, $N82, "")</f>
        <v/>
      </c>
      <c r="PA82" s="15">
        <f>IF(44&lt;=$G82, OZ82-OY82, "")</f>
        <v/>
      </c>
      <c r="PB82" s="15">
        <f>IF(44&lt;=$G82, OX82-PA82, "")</f>
        <v/>
      </c>
      <c r="PC82" s="15">
        <f>IF(44&lt;=$G82, ROUND(OU82*$Q82, 2), "")</f>
        <v/>
      </c>
      <c r="PD82" s="15">
        <f>IF(44&lt;=$G82, OU82+PC82, "")</f>
        <v/>
      </c>
      <c r="PE82" s="15">
        <f>IF(44&lt;=$G82, OY82+PC82, "")</f>
        <v/>
      </c>
      <c r="PF82" s="15">
        <f>IF(44&lt;=$G82, ($G82-44)*$N82, "")</f>
        <v/>
      </c>
      <c r="PG82" s="15">
        <f>IF(45&lt;=$G82, PB82, "")</f>
        <v/>
      </c>
      <c r="PH82" s="15">
        <f>IF(45&lt;=$G82, ROUND(PG82*$Q82, 2), "")</f>
        <v/>
      </c>
      <c r="PI82" s="15">
        <f>IF(45&lt;=$G82, $N82, "")</f>
        <v/>
      </c>
      <c r="PJ82" s="15">
        <f>IF(45&lt;=$G82, PI82-PH82, "")</f>
        <v/>
      </c>
      <c r="PK82" s="15">
        <f>IF(45&lt;=$G82, PG82-PJ82, "")</f>
        <v/>
      </c>
      <c r="PL82" s="15">
        <f>IF(45&lt;=$G82, ROUND(PD82*$Q82, 2), "")</f>
        <v/>
      </c>
      <c r="PM82" s="15">
        <f>IF(45&lt;=$G82, PD82+PL82, "")</f>
        <v/>
      </c>
      <c r="PN82" s="15">
        <f>IF(45&lt;=$G82, PH82+PL82, "")</f>
        <v/>
      </c>
      <c r="PO82" s="15">
        <f>IF(45&lt;=$G82, ($G82-45)*$N82, "")</f>
        <v/>
      </c>
      <c r="PP82" s="15">
        <f>IF(46&lt;=$G82, PK82, "")</f>
        <v/>
      </c>
      <c r="PQ82" s="15">
        <f>IF(46&lt;=$G82, ROUND(PP82*$Q82, 2), "")</f>
        <v/>
      </c>
      <c r="PR82" s="15">
        <f>IF(46&lt;=$G82, $N82, "")</f>
        <v/>
      </c>
      <c r="PS82" s="15">
        <f>IF(46&lt;=$G82, PR82-PQ82, "")</f>
        <v/>
      </c>
      <c r="PT82" s="15">
        <f>IF(46&lt;=$G82, PP82-PS82, "")</f>
        <v/>
      </c>
      <c r="PU82" s="15">
        <f>IF(46&lt;=$G82, ROUND(PM82*$Q82, 2), "")</f>
        <v/>
      </c>
      <c r="PV82" s="15">
        <f>IF(46&lt;=$G82, PM82+PU82, "")</f>
        <v/>
      </c>
      <c r="PW82" s="15">
        <f>IF(46&lt;=$G82, PQ82+PU82, "")</f>
        <v/>
      </c>
      <c r="PX82" s="15">
        <f>IF(46&lt;=$G82, ($G82-46)*$N82, "")</f>
        <v/>
      </c>
      <c r="PY82" s="15">
        <f>IF(47&lt;=$G82, PT82, "")</f>
        <v/>
      </c>
      <c r="PZ82" s="15">
        <f>IF(47&lt;=$G82, ROUND(PY82*$Q82, 2), "")</f>
        <v/>
      </c>
      <c r="QA82" s="15">
        <f>IF(47&lt;=$G82, $N82, "")</f>
        <v/>
      </c>
      <c r="QB82" s="15">
        <f>IF(47&lt;=$G82, QA82-PZ82, "")</f>
        <v/>
      </c>
      <c r="QC82" s="15">
        <f>IF(47&lt;=$G82, PY82-QB82, "")</f>
        <v/>
      </c>
      <c r="QD82" s="15">
        <f>IF(47&lt;=$G82, ROUND(PV82*$Q82, 2), "")</f>
        <v/>
      </c>
      <c r="QE82" s="15">
        <f>IF(47&lt;=$G82, PV82+QD82, "")</f>
        <v/>
      </c>
      <c r="QF82" s="15">
        <f>IF(47&lt;=$G82, PZ82+QD82, "")</f>
        <v/>
      </c>
      <c r="QG82" s="15">
        <f>IF(47&lt;=$G82, ($G82-47)*$N82, "")</f>
        <v/>
      </c>
      <c r="QH82" s="15">
        <f>IF(48&lt;=$G82, QC82, "")</f>
        <v/>
      </c>
      <c r="QI82" s="15">
        <f>IF(48&lt;=$G82, ROUND(QH82*$Q82, 2), "")</f>
        <v/>
      </c>
      <c r="QJ82" s="15">
        <f>IF(48&lt;=$G82, $N82, "")</f>
        <v/>
      </c>
      <c r="QK82" s="15">
        <f>IF(48&lt;=$G82, QJ82-QI82, "")</f>
        <v/>
      </c>
      <c r="QL82" s="15">
        <f>IF(48&lt;=$G82, QH82-QK82, "")</f>
        <v/>
      </c>
      <c r="QM82" s="15">
        <f>IF(48&lt;=$G82, ROUND(QE82*$Q82, 2), "")</f>
        <v/>
      </c>
      <c r="QN82" s="15">
        <f>IF(48&lt;=$G82, QE82+QM82, "")</f>
        <v/>
      </c>
      <c r="QO82" s="15">
        <f>IF(48&lt;=$G82, QI82+QM82, "")</f>
        <v/>
      </c>
      <c r="QP82" s="15">
        <f>IF(48&lt;=$G82, ($G82-48)*$N82, "")</f>
        <v/>
      </c>
    </row>
    <row r="83">
      <c r="A83" s="6" t="inlineStr">
        <is>
          <t>0632-0004</t>
        </is>
      </c>
      <c r="B83" s="7" t="inlineStr">
        <is>
          <t>Art &amp; Sourcing Sa de Cv</t>
        </is>
      </c>
      <c r="C83" s="7" t="inlineStr">
        <is>
          <t>Ram 700 Tradesman</t>
        </is>
      </c>
      <c r="D83" s="6" t="inlineStr">
        <is>
          <t>ACTIVO</t>
        </is>
      </c>
      <c r="E83" s="6" t="inlineStr">
        <is>
          <t>2025-05-15</t>
        </is>
      </c>
      <c r="F83" s="6" t="inlineStr">
        <is>
          <t>2029-05-15</t>
        </is>
      </c>
      <c r="G83" s="8" t="n">
        <v>48</v>
      </c>
      <c r="H83" s="9" t="n">
        <v>318017.24</v>
      </c>
      <c r="I83" s="10" t="n">
        <v>0.1</v>
      </c>
      <c r="J83" s="9">
        <f>ROUND(H83*I83, 2)</f>
        <v/>
      </c>
      <c r="K83" s="9">
        <f>ROUND(H83-J83, 2)</f>
        <v/>
      </c>
      <c r="L83" s="10" t="n">
        <v>0.027</v>
      </c>
      <c r="M83" s="9">
        <f>ROUND(H83*L83, 2)</f>
        <v/>
      </c>
      <c r="N83" s="9" t="n">
        <v>10526.27</v>
      </c>
      <c r="O83" s="10" t="n">
        <v>0.1</v>
      </c>
      <c r="P83" s="9">
        <f>ROUND(H83*O83, 2)</f>
        <v/>
      </c>
      <c r="Q83" s="11" t="n">
        <v>0.02769703</v>
      </c>
      <c r="R83" s="11">
        <f>RATE(G83, -N83, K83, -P83)</f>
        <v/>
      </c>
      <c r="S83" s="11">
        <f>ROUND(Q83*12, 8)</f>
        <v/>
      </c>
      <c r="T83" s="11">
        <f>ROUND(((1+Q83)^12)-1, 8)</f>
        <v/>
      </c>
      <c r="U83" s="9">
        <f>ROUND(PV(Q83, G83, 0, -P83), 2)</f>
        <v/>
      </c>
      <c r="V83" s="9">
        <f>SUMIF($AA$4:$QP$4, "Interes_Leasing", AA83:QP83)</f>
        <v/>
      </c>
      <c r="W83" s="9">
        <f>SUMIF($AA$4:$QP$4, "Interes_Residual", AA83:QP83)</f>
        <v/>
      </c>
      <c r="X83" s="9">
        <f>ROUND(V83+W83, 2)</f>
        <v/>
      </c>
      <c r="Y83" s="9">
        <f>ROUND((N83*G83+P83+M83)-K83, 2)</f>
        <v/>
      </c>
      <c r="Z83" s="10">
        <f>ROUND(Y83/K83, 4)</f>
        <v/>
      </c>
      <c r="AA83" s="9">
        <f>IF(1&lt;=$G83, $K83, "")</f>
        <v/>
      </c>
      <c r="AB83" s="9">
        <f>IF(1&lt;=$G83, ROUND(AA83*$Q83, 2), "")</f>
        <v/>
      </c>
      <c r="AC83" s="9">
        <f>IF(1&lt;=$G83, $N83, "")</f>
        <v/>
      </c>
      <c r="AD83" s="9">
        <f>IF(1&lt;=$G83, AC83-AB83, "")</f>
        <v/>
      </c>
      <c r="AE83" s="9">
        <f>IF(1&lt;=$G83, AA83-AD83, "")</f>
        <v/>
      </c>
      <c r="AF83" s="9">
        <f>IF(1&lt;=$G83, ROUND($U83*$Q83, 2), "")</f>
        <v/>
      </c>
      <c r="AG83" s="9">
        <f>IF(1&lt;=$G83, $U83+AF83, "")</f>
        <v/>
      </c>
      <c r="AH83" s="9">
        <f>IF(1&lt;=$G83, AB83+AF83, "")</f>
        <v/>
      </c>
      <c r="AI83" s="9">
        <f>IF(1&lt;=$G83, ($G83-1)*$N83, "")</f>
        <v/>
      </c>
      <c r="AJ83" s="9">
        <f>IF(2&lt;=$G83, AE83, "")</f>
        <v/>
      </c>
      <c r="AK83" s="9">
        <f>IF(2&lt;=$G83, ROUND(AJ83*$Q83, 2), "")</f>
        <v/>
      </c>
      <c r="AL83" s="9">
        <f>IF(2&lt;=$G83, $N83, "")</f>
        <v/>
      </c>
      <c r="AM83" s="9">
        <f>IF(2&lt;=$G83, AL83-AK83, "")</f>
        <v/>
      </c>
      <c r="AN83" s="9">
        <f>IF(2&lt;=$G83, AJ83-AM83, "")</f>
        <v/>
      </c>
      <c r="AO83" s="9">
        <f>IF(2&lt;=$G83, ROUND(AG83*$Q83, 2), "")</f>
        <v/>
      </c>
      <c r="AP83" s="9">
        <f>IF(2&lt;=$G83, AG83+AO83, "")</f>
        <v/>
      </c>
      <c r="AQ83" s="9">
        <f>IF(2&lt;=$G83, AK83+AO83, "")</f>
        <v/>
      </c>
      <c r="AR83" s="9">
        <f>IF(2&lt;=$G83, ($G83-2)*$N83, "")</f>
        <v/>
      </c>
      <c r="AS83" s="9">
        <f>IF(3&lt;=$G83, AN83, "")</f>
        <v/>
      </c>
      <c r="AT83" s="9">
        <f>IF(3&lt;=$G83, ROUND(AS83*$Q83, 2), "")</f>
        <v/>
      </c>
      <c r="AU83" s="9">
        <f>IF(3&lt;=$G83, $N83, "")</f>
        <v/>
      </c>
      <c r="AV83" s="9">
        <f>IF(3&lt;=$G83, AU83-AT83, "")</f>
        <v/>
      </c>
      <c r="AW83" s="9">
        <f>IF(3&lt;=$G83, AS83-AV83, "")</f>
        <v/>
      </c>
      <c r="AX83" s="9">
        <f>IF(3&lt;=$G83, ROUND(AP83*$Q83, 2), "")</f>
        <v/>
      </c>
      <c r="AY83" s="9">
        <f>IF(3&lt;=$G83, AP83+AX83, "")</f>
        <v/>
      </c>
      <c r="AZ83" s="9">
        <f>IF(3&lt;=$G83, AT83+AX83, "")</f>
        <v/>
      </c>
      <c r="BA83" s="9">
        <f>IF(3&lt;=$G83, ($G83-3)*$N83, "")</f>
        <v/>
      </c>
      <c r="BB83" s="9">
        <f>IF(4&lt;=$G83, AW83, "")</f>
        <v/>
      </c>
      <c r="BC83" s="9">
        <f>IF(4&lt;=$G83, ROUND(BB83*$Q83, 2), "")</f>
        <v/>
      </c>
      <c r="BD83" s="9">
        <f>IF(4&lt;=$G83, $N83, "")</f>
        <v/>
      </c>
      <c r="BE83" s="9">
        <f>IF(4&lt;=$G83, BD83-BC83, "")</f>
        <v/>
      </c>
      <c r="BF83" s="9">
        <f>IF(4&lt;=$G83, BB83-BE83, "")</f>
        <v/>
      </c>
      <c r="BG83" s="9">
        <f>IF(4&lt;=$G83, ROUND(AY83*$Q83, 2), "")</f>
        <v/>
      </c>
      <c r="BH83" s="9">
        <f>IF(4&lt;=$G83, AY83+BG83, "")</f>
        <v/>
      </c>
      <c r="BI83" s="9">
        <f>IF(4&lt;=$G83, BC83+BG83, "")</f>
        <v/>
      </c>
      <c r="BJ83" s="9">
        <f>IF(4&lt;=$G83, ($G83-4)*$N83, "")</f>
        <v/>
      </c>
      <c r="BK83" s="9">
        <f>IF(5&lt;=$G83, BF83, "")</f>
        <v/>
      </c>
      <c r="BL83" s="9">
        <f>IF(5&lt;=$G83, ROUND(BK83*$Q83, 2), "")</f>
        <v/>
      </c>
      <c r="BM83" s="9">
        <f>IF(5&lt;=$G83, $N83, "")</f>
        <v/>
      </c>
      <c r="BN83" s="9">
        <f>IF(5&lt;=$G83, BM83-BL83, "")</f>
        <v/>
      </c>
      <c r="BO83" s="9">
        <f>IF(5&lt;=$G83, BK83-BN83, "")</f>
        <v/>
      </c>
      <c r="BP83" s="9">
        <f>IF(5&lt;=$G83, ROUND(BH83*$Q83, 2), "")</f>
        <v/>
      </c>
      <c r="BQ83" s="9">
        <f>IF(5&lt;=$G83, BH83+BP83, "")</f>
        <v/>
      </c>
      <c r="BR83" s="9">
        <f>IF(5&lt;=$G83, BL83+BP83, "")</f>
        <v/>
      </c>
      <c r="BS83" s="9">
        <f>IF(5&lt;=$G83, ($G83-5)*$N83, "")</f>
        <v/>
      </c>
      <c r="BT83" s="9">
        <f>IF(6&lt;=$G83, BO83, "")</f>
        <v/>
      </c>
      <c r="BU83" s="9">
        <f>IF(6&lt;=$G83, ROUND(BT83*$Q83, 2), "")</f>
        <v/>
      </c>
      <c r="BV83" s="9">
        <f>IF(6&lt;=$G83, $N83, "")</f>
        <v/>
      </c>
      <c r="BW83" s="9">
        <f>IF(6&lt;=$G83, BV83-BU83, "")</f>
        <v/>
      </c>
      <c r="BX83" s="9">
        <f>IF(6&lt;=$G83, BT83-BW83, "")</f>
        <v/>
      </c>
      <c r="BY83" s="9">
        <f>IF(6&lt;=$G83, ROUND(BQ83*$Q83, 2), "")</f>
        <v/>
      </c>
      <c r="BZ83" s="9">
        <f>IF(6&lt;=$G83, BQ83+BY83, "")</f>
        <v/>
      </c>
      <c r="CA83" s="9">
        <f>IF(6&lt;=$G83, BU83+BY83, "")</f>
        <v/>
      </c>
      <c r="CB83" s="9">
        <f>IF(6&lt;=$G83, ($G83-6)*$N83, "")</f>
        <v/>
      </c>
      <c r="CC83" s="9">
        <f>IF(7&lt;=$G83, BX83, "")</f>
        <v/>
      </c>
      <c r="CD83" s="9">
        <f>IF(7&lt;=$G83, ROUND(CC83*$Q83, 2), "")</f>
        <v/>
      </c>
      <c r="CE83" s="9">
        <f>IF(7&lt;=$G83, $N83, "")</f>
        <v/>
      </c>
      <c r="CF83" s="9">
        <f>IF(7&lt;=$G83, CE83-CD83, "")</f>
        <v/>
      </c>
      <c r="CG83" s="9">
        <f>IF(7&lt;=$G83, CC83-CF83, "")</f>
        <v/>
      </c>
      <c r="CH83" s="9">
        <f>IF(7&lt;=$G83, ROUND(BZ83*$Q83, 2), "")</f>
        <v/>
      </c>
      <c r="CI83" s="9">
        <f>IF(7&lt;=$G83, BZ83+CH83, "")</f>
        <v/>
      </c>
      <c r="CJ83" s="9">
        <f>IF(7&lt;=$G83, CD83+CH83, "")</f>
        <v/>
      </c>
      <c r="CK83" s="9">
        <f>IF(7&lt;=$G83, ($G83-7)*$N83, "")</f>
        <v/>
      </c>
      <c r="CL83" s="9">
        <f>IF(8&lt;=$G83, CG83, "")</f>
        <v/>
      </c>
      <c r="CM83" s="9">
        <f>IF(8&lt;=$G83, ROUND(CL83*$Q83, 2), "")</f>
        <v/>
      </c>
      <c r="CN83" s="9">
        <f>IF(8&lt;=$G83, $N83, "")</f>
        <v/>
      </c>
      <c r="CO83" s="9">
        <f>IF(8&lt;=$G83, CN83-CM83, "")</f>
        <v/>
      </c>
      <c r="CP83" s="9">
        <f>IF(8&lt;=$G83, CL83-CO83, "")</f>
        <v/>
      </c>
      <c r="CQ83" s="9">
        <f>IF(8&lt;=$G83, ROUND(CI83*$Q83, 2), "")</f>
        <v/>
      </c>
      <c r="CR83" s="9">
        <f>IF(8&lt;=$G83, CI83+CQ83, "")</f>
        <v/>
      </c>
      <c r="CS83" s="9">
        <f>IF(8&lt;=$G83, CM83+CQ83, "")</f>
        <v/>
      </c>
      <c r="CT83" s="9">
        <f>IF(8&lt;=$G83, ($G83-8)*$N83, "")</f>
        <v/>
      </c>
      <c r="CU83" s="9">
        <f>IF(9&lt;=$G83, CP83, "")</f>
        <v/>
      </c>
      <c r="CV83" s="9">
        <f>IF(9&lt;=$G83, ROUND(CU83*$Q83, 2), "")</f>
        <v/>
      </c>
      <c r="CW83" s="9">
        <f>IF(9&lt;=$G83, $N83, "")</f>
        <v/>
      </c>
      <c r="CX83" s="9">
        <f>IF(9&lt;=$G83, CW83-CV83, "")</f>
        <v/>
      </c>
      <c r="CY83" s="9">
        <f>IF(9&lt;=$G83, CU83-CX83, "")</f>
        <v/>
      </c>
      <c r="CZ83" s="9">
        <f>IF(9&lt;=$G83, ROUND(CR83*$Q83, 2), "")</f>
        <v/>
      </c>
      <c r="DA83" s="9">
        <f>IF(9&lt;=$G83, CR83+CZ83, "")</f>
        <v/>
      </c>
      <c r="DB83" s="9">
        <f>IF(9&lt;=$G83, CV83+CZ83, "")</f>
        <v/>
      </c>
      <c r="DC83" s="9">
        <f>IF(9&lt;=$G83, ($G83-9)*$N83, "")</f>
        <v/>
      </c>
      <c r="DD83" s="9">
        <f>IF(10&lt;=$G83, CY83, "")</f>
        <v/>
      </c>
      <c r="DE83" s="9">
        <f>IF(10&lt;=$G83, ROUND(DD83*$Q83, 2), "")</f>
        <v/>
      </c>
      <c r="DF83" s="9">
        <f>IF(10&lt;=$G83, $N83, "")</f>
        <v/>
      </c>
      <c r="DG83" s="9">
        <f>IF(10&lt;=$G83, DF83-DE83, "")</f>
        <v/>
      </c>
      <c r="DH83" s="9">
        <f>IF(10&lt;=$G83, DD83-DG83, "")</f>
        <v/>
      </c>
      <c r="DI83" s="9">
        <f>IF(10&lt;=$G83, ROUND(DA83*$Q83, 2), "")</f>
        <v/>
      </c>
      <c r="DJ83" s="9">
        <f>IF(10&lt;=$G83, DA83+DI83, "")</f>
        <v/>
      </c>
      <c r="DK83" s="9">
        <f>IF(10&lt;=$G83, DE83+DI83, "")</f>
        <v/>
      </c>
      <c r="DL83" s="9">
        <f>IF(10&lt;=$G83, ($G83-10)*$N83, "")</f>
        <v/>
      </c>
      <c r="DM83" s="9">
        <f>IF(11&lt;=$G83, DH83, "")</f>
        <v/>
      </c>
      <c r="DN83" s="9">
        <f>IF(11&lt;=$G83, ROUND(DM83*$Q83, 2), "")</f>
        <v/>
      </c>
      <c r="DO83" s="9">
        <f>IF(11&lt;=$G83, $N83, "")</f>
        <v/>
      </c>
      <c r="DP83" s="9">
        <f>IF(11&lt;=$G83, DO83-DN83, "")</f>
        <v/>
      </c>
      <c r="DQ83" s="9">
        <f>IF(11&lt;=$G83, DM83-DP83, "")</f>
        <v/>
      </c>
      <c r="DR83" s="9">
        <f>IF(11&lt;=$G83, ROUND(DJ83*$Q83, 2), "")</f>
        <v/>
      </c>
      <c r="DS83" s="9">
        <f>IF(11&lt;=$G83, DJ83+DR83, "")</f>
        <v/>
      </c>
      <c r="DT83" s="9">
        <f>IF(11&lt;=$G83, DN83+DR83, "")</f>
        <v/>
      </c>
      <c r="DU83" s="9">
        <f>IF(11&lt;=$G83, ($G83-11)*$N83, "")</f>
        <v/>
      </c>
      <c r="DV83" s="9">
        <f>IF(12&lt;=$G83, DQ83, "")</f>
        <v/>
      </c>
      <c r="DW83" s="9">
        <f>IF(12&lt;=$G83, ROUND(DV83*$Q83, 2), "")</f>
        <v/>
      </c>
      <c r="DX83" s="9">
        <f>IF(12&lt;=$G83, $N83, "")</f>
        <v/>
      </c>
      <c r="DY83" s="9">
        <f>IF(12&lt;=$G83, DX83-DW83, "")</f>
        <v/>
      </c>
      <c r="DZ83" s="9">
        <f>IF(12&lt;=$G83, DV83-DY83, "")</f>
        <v/>
      </c>
      <c r="EA83" s="9">
        <f>IF(12&lt;=$G83, ROUND(DS83*$Q83, 2), "")</f>
        <v/>
      </c>
      <c r="EB83" s="9">
        <f>IF(12&lt;=$G83, DS83+EA83, "")</f>
        <v/>
      </c>
      <c r="EC83" s="9">
        <f>IF(12&lt;=$G83, DW83+EA83, "")</f>
        <v/>
      </c>
      <c r="ED83" s="9">
        <f>IF(12&lt;=$G83, ($G83-12)*$N83, "")</f>
        <v/>
      </c>
      <c r="EE83" s="9">
        <f>IF(13&lt;=$G83, DZ83, "")</f>
        <v/>
      </c>
      <c r="EF83" s="9">
        <f>IF(13&lt;=$G83, ROUND(EE83*$Q83, 2), "")</f>
        <v/>
      </c>
      <c r="EG83" s="9">
        <f>IF(13&lt;=$G83, $N83, "")</f>
        <v/>
      </c>
      <c r="EH83" s="9">
        <f>IF(13&lt;=$G83, EG83-EF83, "")</f>
        <v/>
      </c>
      <c r="EI83" s="9">
        <f>IF(13&lt;=$G83, EE83-EH83, "")</f>
        <v/>
      </c>
      <c r="EJ83" s="9">
        <f>IF(13&lt;=$G83, ROUND(EB83*$Q83, 2), "")</f>
        <v/>
      </c>
      <c r="EK83" s="9">
        <f>IF(13&lt;=$G83, EB83+EJ83, "")</f>
        <v/>
      </c>
      <c r="EL83" s="9">
        <f>IF(13&lt;=$G83, EF83+EJ83, "")</f>
        <v/>
      </c>
      <c r="EM83" s="9">
        <f>IF(13&lt;=$G83, ($G83-13)*$N83, "")</f>
        <v/>
      </c>
      <c r="EN83" s="9">
        <f>IF(14&lt;=$G83, EI83, "")</f>
        <v/>
      </c>
      <c r="EO83" s="9">
        <f>IF(14&lt;=$G83, ROUND(EN83*$Q83, 2), "")</f>
        <v/>
      </c>
      <c r="EP83" s="9">
        <f>IF(14&lt;=$G83, $N83, "")</f>
        <v/>
      </c>
      <c r="EQ83" s="9">
        <f>IF(14&lt;=$G83, EP83-EO83, "")</f>
        <v/>
      </c>
      <c r="ER83" s="9">
        <f>IF(14&lt;=$G83, EN83-EQ83, "")</f>
        <v/>
      </c>
      <c r="ES83" s="9">
        <f>IF(14&lt;=$G83, ROUND(EK83*$Q83, 2), "")</f>
        <v/>
      </c>
      <c r="ET83" s="9">
        <f>IF(14&lt;=$G83, EK83+ES83, "")</f>
        <v/>
      </c>
      <c r="EU83" s="9">
        <f>IF(14&lt;=$G83, EO83+ES83, "")</f>
        <v/>
      </c>
      <c r="EV83" s="9">
        <f>IF(14&lt;=$G83, ($G83-14)*$N83, "")</f>
        <v/>
      </c>
      <c r="EW83" s="9">
        <f>IF(15&lt;=$G83, ER83, "")</f>
        <v/>
      </c>
      <c r="EX83" s="9">
        <f>IF(15&lt;=$G83, ROUND(EW83*$Q83, 2), "")</f>
        <v/>
      </c>
      <c r="EY83" s="9">
        <f>IF(15&lt;=$G83, $N83, "")</f>
        <v/>
      </c>
      <c r="EZ83" s="9">
        <f>IF(15&lt;=$G83, EY83-EX83, "")</f>
        <v/>
      </c>
      <c r="FA83" s="9">
        <f>IF(15&lt;=$G83, EW83-EZ83, "")</f>
        <v/>
      </c>
      <c r="FB83" s="9">
        <f>IF(15&lt;=$G83, ROUND(ET83*$Q83, 2), "")</f>
        <v/>
      </c>
      <c r="FC83" s="9">
        <f>IF(15&lt;=$G83, ET83+FB83, "")</f>
        <v/>
      </c>
      <c r="FD83" s="9">
        <f>IF(15&lt;=$G83, EX83+FB83, "")</f>
        <v/>
      </c>
      <c r="FE83" s="9">
        <f>IF(15&lt;=$G83, ($G83-15)*$N83, "")</f>
        <v/>
      </c>
      <c r="FF83" s="9">
        <f>IF(16&lt;=$G83, FA83, "")</f>
        <v/>
      </c>
      <c r="FG83" s="9">
        <f>IF(16&lt;=$G83, ROUND(FF83*$Q83, 2), "")</f>
        <v/>
      </c>
      <c r="FH83" s="9">
        <f>IF(16&lt;=$G83, $N83, "")</f>
        <v/>
      </c>
      <c r="FI83" s="9">
        <f>IF(16&lt;=$G83, FH83-FG83, "")</f>
        <v/>
      </c>
      <c r="FJ83" s="9">
        <f>IF(16&lt;=$G83, FF83-FI83, "")</f>
        <v/>
      </c>
      <c r="FK83" s="9">
        <f>IF(16&lt;=$G83, ROUND(FC83*$Q83, 2), "")</f>
        <v/>
      </c>
      <c r="FL83" s="9">
        <f>IF(16&lt;=$G83, FC83+FK83, "")</f>
        <v/>
      </c>
      <c r="FM83" s="9">
        <f>IF(16&lt;=$G83, FG83+FK83, "")</f>
        <v/>
      </c>
      <c r="FN83" s="9">
        <f>IF(16&lt;=$G83, ($G83-16)*$N83, "")</f>
        <v/>
      </c>
      <c r="FO83" s="9">
        <f>IF(17&lt;=$G83, FJ83, "")</f>
        <v/>
      </c>
      <c r="FP83" s="9">
        <f>IF(17&lt;=$G83, ROUND(FO83*$Q83, 2), "")</f>
        <v/>
      </c>
      <c r="FQ83" s="9">
        <f>IF(17&lt;=$G83, $N83, "")</f>
        <v/>
      </c>
      <c r="FR83" s="9">
        <f>IF(17&lt;=$G83, FQ83-FP83, "")</f>
        <v/>
      </c>
      <c r="FS83" s="9">
        <f>IF(17&lt;=$G83, FO83-FR83, "")</f>
        <v/>
      </c>
      <c r="FT83" s="9">
        <f>IF(17&lt;=$G83, ROUND(FL83*$Q83, 2), "")</f>
        <v/>
      </c>
      <c r="FU83" s="9">
        <f>IF(17&lt;=$G83, FL83+FT83, "")</f>
        <v/>
      </c>
      <c r="FV83" s="9">
        <f>IF(17&lt;=$G83, FP83+FT83, "")</f>
        <v/>
      </c>
      <c r="FW83" s="9">
        <f>IF(17&lt;=$G83, ($G83-17)*$N83, "")</f>
        <v/>
      </c>
      <c r="FX83" s="9">
        <f>IF(18&lt;=$G83, FS83, "")</f>
        <v/>
      </c>
      <c r="FY83" s="9">
        <f>IF(18&lt;=$G83, ROUND(FX83*$Q83, 2), "")</f>
        <v/>
      </c>
      <c r="FZ83" s="9">
        <f>IF(18&lt;=$G83, $N83, "")</f>
        <v/>
      </c>
      <c r="GA83" s="9">
        <f>IF(18&lt;=$G83, FZ83-FY83, "")</f>
        <v/>
      </c>
      <c r="GB83" s="9">
        <f>IF(18&lt;=$G83, FX83-GA83, "")</f>
        <v/>
      </c>
      <c r="GC83" s="9">
        <f>IF(18&lt;=$G83, ROUND(FU83*$Q83, 2), "")</f>
        <v/>
      </c>
      <c r="GD83" s="9">
        <f>IF(18&lt;=$G83, FU83+GC83, "")</f>
        <v/>
      </c>
      <c r="GE83" s="9">
        <f>IF(18&lt;=$G83, FY83+GC83, "")</f>
        <v/>
      </c>
      <c r="GF83" s="9">
        <f>IF(18&lt;=$G83, ($G83-18)*$N83, "")</f>
        <v/>
      </c>
      <c r="GG83" s="9">
        <f>IF(19&lt;=$G83, GB83, "")</f>
        <v/>
      </c>
      <c r="GH83" s="9">
        <f>IF(19&lt;=$G83, ROUND(GG83*$Q83, 2), "")</f>
        <v/>
      </c>
      <c r="GI83" s="9">
        <f>IF(19&lt;=$G83, $N83, "")</f>
        <v/>
      </c>
      <c r="GJ83" s="9">
        <f>IF(19&lt;=$G83, GI83-GH83, "")</f>
        <v/>
      </c>
      <c r="GK83" s="9">
        <f>IF(19&lt;=$G83, GG83-GJ83, "")</f>
        <v/>
      </c>
      <c r="GL83" s="9">
        <f>IF(19&lt;=$G83, ROUND(GD83*$Q83, 2), "")</f>
        <v/>
      </c>
      <c r="GM83" s="9">
        <f>IF(19&lt;=$G83, GD83+GL83, "")</f>
        <v/>
      </c>
      <c r="GN83" s="9">
        <f>IF(19&lt;=$G83, GH83+GL83, "")</f>
        <v/>
      </c>
      <c r="GO83" s="9">
        <f>IF(19&lt;=$G83, ($G83-19)*$N83, "")</f>
        <v/>
      </c>
      <c r="GP83" s="9">
        <f>IF(20&lt;=$G83, GK83, "")</f>
        <v/>
      </c>
      <c r="GQ83" s="9">
        <f>IF(20&lt;=$G83, ROUND(GP83*$Q83, 2), "")</f>
        <v/>
      </c>
      <c r="GR83" s="9">
        <f>IF(20&lt;=$G83, $N83, "")</f>
        <v/>
      </c>
      <c r="GS83" s="9">
        <f>IF(20&lt;=$G83, GR83-GQ83, "")</f>
        <v/>
      </c>
      <c r="GT83" s="9">
        <f>IF(20&lt;=$G83, GP83-GS83, "")</f>
        <v/>
      </c>
      <c r="GU83" s="9">
        <f>IF(20&lt;=$G83, ROUND(GM83*$Q83, 2), "")</f>
        <v/>
      </c>
      <c r="GV83" s="9">
        <f>IF(20&lt;=$G83, GM83+GU83, "")</f>
        <v/>
      </c>
      <c r="GW83" s="9">
        <f>IF(20&lt;=$G83, GQ83+GU83, "")</f>
        <v/>
      </c>
      <c r="GX83" s="9">
        <f>IF(20&lt;=$G83, ($G83-20)*$N83, "")</f>
        <v/>
      </c>
      <c r="GY83" s="9">
        <f>IF(21&lt;=$G83, GT83, "")</f>
        <v/>
      </c>
      <c r="GZ83" s="9">
        <f>IF(21&lt;=$G83, ROUND(GY83*$Q83, 2), "")</f>
        <v/>
      </c>
      <c r="HA83" s="9">
        <f>IF(21&lt;=$G83, $N83, "")</f>
        <v/>
      </c>
      <c r="HB83" s="9">
        <f>IF(21&lt;=$G83, HA83-GZ83, "")</f>
        <v/>
      </c>
      <c r="HC83" s="9">
        <f>IF(21&lt;=$G83, GY83-HB83, "")</f>
        <v/>
      </c>
      <c r="HD83" s="9">
        <f>IF(21&lt;=$G83, ROUND(GV83*$Q83, 2), "")</f>
        <v/>
      </c>
      <c r="HE83" s="9">
        <f>IF(21&lt;=$G83, GV83+HD83, "")</f>
        <v/>
      </c>
      <c r="HF83" s="9">
        <f>IF(21&lt;=$G83, GZ83+HD83, "")</f>
        <v/>
      </c>
      <c r="HG83" s="9">
        <f>IF(21&lt;=$G83, ($G83-21)*$N83, "")</f>
        <v/>
      </c>
      <c r="HH83" s="9">
        <f>IF(22&lt;=$G83, HC83, "")</f>
        <v/>
      </c>
      <c r="HI83" s="9">
        <f>IF(22&lt;=$G83, ROUND(HH83*$Q83, 2), "")</f>
        <v/>
      </c>
      <c r="HJ83" s="9">
        <f>IF(22&lt;=$G83, $N83, "")</f>
        <v/>
      </c>
      <c r="HK83" s="9">
        <f>IF(22&lt;=$G83, HJ83-HI83, "")</f>
        <v/>
      </c>
      <c r="HL83" s="9">
        <f>IF(22&lt;=$G83, HH83-HK83, "")</f>
        <v/>
      </c>
      <c r="HM83" s="9">
        <f>IF(22&lt;=$G83, ROUND(HE83*$Q83, 2), "")</f>
        <v/>
      </c>
      <c r="HN83" s="9">
        <f>IF(22&lt;=$G83, HE83+HM83, "")</f>
        <v/>
      </c>
      <c r="HO83" s="9">
        <f>IF(22&lt;=$G83, HI83+HM83, "")</f>
        <v/>
      </c>
      <c r="HP83" s="9">
        <f>IF(22&lt;=$G83, ($G83-22)*$N83, "")</f>
        <v/>
      </c>
      <c r="HQ83" s="9">
        <f>IF(23&lt;=$G83, HL83, "")</f>
        <v/>
      </c>
      <c r="HR83" s="9">
        <f>IF(23&lt;=$G83, ROUND(HQ83*$Q83, 2), "")</f>
        <v/>
      </c>
      <c r="HS83" s="9">
        <f>IF(23&lt;=$G83, $N83, "")</f>
        <v/>
      </c>
      <c r="HT83" s="9">
        <f>IF(23&lt;=$G83, HS83-HR83, "")</f>
        <v/>
      </c>
      <c r="HU83" s="9">
        <f>IF(23&lt;=$G83, HQ83-HT83, "")</f>
        <v/>
      </c>
      <c r="HV83" s="9">
        <f>IF(23&lt;=$G83, ROUND(HN83*$Q83, 2), "")</f>
        <v/>
      </c>
      <c r="HW83" s="9">
        <f>IF(23&lt;=$G83, HN83+HV83, "")</f>
        <v/>
      </c>
      <c r="HX83" s="9">
        <f>IF(23&lt;=$G83, HR83+HV83, "")</f>
        <v/>
      </c>
      <c r="HY83" s="9">
        <f>IF(23&lt;=$G83, ($G83-23)*$N83, "")</f>
        <v/>
      </c>
      <c r="HZ83" s="9">
        <f>IF(24&lt;=$G83, HU83, "")</f>
        <v/>
      </c>
      <c r="IA83" s="9">
        <f>IF(24&lt;=$G83, ROUND(HZ83*$Q83, 2), "")</f>
        <v/>
      </c>
      <c r="IB83" s="9">
        <f>IF(24&lt;=$G83, $N83, "")</f>
        <v/>
      </c>
      <c r="IC83" s="9">
        <f>IF(24&lt;=$G83, IB83-IA83, "")</f>
        <v/>
      </c>
      <c r="ID83" s="9">
        <f>IF(24&lt;=$G83, HZ83-IC83, "")</f>
        <v/>
      </c>
      <c r="IE83" s="9">
        <f>IF(24&lt;=$G83, ROUND(HW83*$Q83, 2), "")</f>
        <v/>
      </c>
      <c r="IF83" s="9">
        <f>IF(24&lt;=$G83, HW83+IE83, "")</f>
        <v/>
      </c>
      <c r="IG83" s="9">
        <f>IF(24&lt;=$G83, IA83+IE83, "")</f>
        <v/>
      </c>
      <c r="IH83" s="9">
        <f>IF(24&lt;=$G83, ($G83-24)*$N83, "")</f>
        <v/>
      </c>
      <c r="II83" s="9">
        <f>IF(25&lt;=$G83, ID83, "")</f>
        <v/>
      </c>
      <c r="IJ83" s="9">
        <f>IF(25&lt;=$G83, ROUND(II83*$Q83, 2), "")</f>
        <v/>
      </c>
      <c r="IK83" s="9">
        <f>IF(25&lt;=$G83, $N83, "")</f>
        <v/>
      </c>
      <c r="IL83" s="9">
        <f>IF(25&lt;=$G83, IK83-IJ83, "")</f>
        <v/>
      </c>
      <c r="IM83" s="9">
        <f>IF(25&lt;=$G83, II83-IL83, "")</f>
        <v/>
      </c>
      <c r="IN83" s="9">
        <f>IF(25&lt;=$G83, ROUND(IF83*$Q83, 2), "")</f>
        <v/>
      </c>
      <c r="IO83" s="9">
        <f>IF(25&lt;=$G83, IF83+IN83, "")</f>
        <v/>
      </c>
      <c r="IP83" s="9">
        <f>IF(25&lt;=$G83, IJ83+IN83, "")</f>
        <v/>
      </c>
      <c r="IQ83" s="9">
        <f>IF(25&lt;=$G83, ($G83-25)*$N83, "")</f>
        <v/>
      </c>
      <c r="IR83" s="9">
        <f>IF(26&lt;=$G83, IM83, "")</f>
        <v/>
      </c>
      <c r="IS83" s="9">
        <f>IF(26&lt;=$G83, ROUND(IR83*$Q83, 2), "")</f>
        <v/>
      </c>
      <c r="IT83" s="9">
        <f>IF(26&lt;=$G83, $N83, "")</f>
        <v/>
      </c>
      <c r="IU83" s="9">
        <f>IF(26&lt;=$G83, IT83-IS83, "")</f>
        <v/>
      </c>
      <c r="IV83" s="9">
        <f>IF(26&lt;=$G83, IR83-IU83, "")</f>
        <v/>
      </c>
      <c r="IW83" s="9">
        <f>IF(26&lt;=$G83, ROUND(IO83*$Q83, 2), "")</f>
        <v/>
      </c>
      <c r="IX83" s="9">
        <f>IF(26&lt;=$G83, IO83+IW83, "")</f>
        <v/>
      </c>
      <c r="IY83" s="9">
        <f>IF(26&lt;=$G83, IS83+IW83, "")</f>
        <v/>
      </c>
      <c r="IZ83" s="9">
        <f>IF(26&lt;=$G83, ($G83-26)*$N83, "")</f>
        <v/>
      </c>
      <c r="JA83" s="9">
        <f>IF(27&lt;=$G83, IV83, "")</f>
        <v/>
      </c>
      <c r="JB83" s="9">
        <f>IF(27&lt;=$G83, ROUND(JA83*$Q83, 2), "")</f>
        <v/>
      </c>
      <c r="JC83" s="9">
        <f>IF(27&lt;=$G83, $N83, "")</f>
        <v/>
      </c>
      <c r="JD83" s="9">
        <f>IF(27&lt;=$G83, JC83-JB83, "")</f>
        <v/>
      </c>
      <c r="JE83" s="9">
        <f>IF(27&lt;=$G83, JA83-JD83, "")</f>
        <v/>
      </c>
      <c r="JF83" s="9">
        <f>IF(27&lt;=$G83, ROUND(IX83*$Q83, 2), "")</f>
        <v/>
      </c>
      <c r="JG83" s="9">
        <f>IF(27&lt;=$G83, IX83+JF83, "")</f>
        <v/>
      </c>
      <c r="JH83" s="9">
        <f>IF(27&lt;=$G83, JB83+JF83, "")</f>
        <v/>
      </c>
      <c r="JI83" s="9">
        <f>IF(27&lt;=$G83, ($G83-27)*$N83, "")</f>
        <v/>
      </c>
      <c r="JJ83" s="9">
        <f>IF(28&lt;=$G83, JE83, "")</f>
        <v/>
      </c>
      <c r="JK83" s="9">
        <f>IF(28&lt;=$G83, ROUND(JJ83*$Q83, 2), "")</f>
        <v/>
      </c>
      <c r="JL83" s="9">
        <f>IF(28&lt;=$G83, $N83, "")</f>
        <v/>
      </c>
      <c r="JM83" s="9">
        <f>IF(28&lt;=$G83, JL83-JK83, "")</f>
        <v/>
      </c>
      <c r="JN83" s="9">
        <f>IF(28&lt;=$G83, JJ83-JM83, "")</f>
        <v/>
      </c>
      <c r="JO83" s="9">
        <f>IF(28&lt;=$G83, ROUND(JG83*$Q83, 2), "")</f>
        <v/>
      </c>
      <c r="JP83" s="9">
        <f>IF(28&lt;=$G83, JG83+JO83, "")</f>
        <v/>
      </c>
      <c r="JQ83" s="9">
        <f>IF(28&lt;=$G83, JK83+JO83, "")</f>
        <v/>
      </c>
      <c r="JR83" s="9">
        <f>IF(28&lt;=$G83, ($G83-28)*$N83, "")</f>
        <v/>
      </c>
      <c r="JS83" s="9">
        <f>IF(29&lt;=$G83, JN83, "")</f>
        <v/>
      </c>
      <c r="JT83" s="9">
        <f>IF(29&lt;=$G83, ROUND(JS83*$Q83, 2), "")</f>
        <v/>
      </c>
      <c r="JU83" s="9">
        <f>IF(29&lt;=$G83, $N83, "")</f>
        <v/>
      </c>
      <c r="JV83" s="9">
        <f>IF(29&lt;=$G83, JU83-JT83, "")</f>
        <v/>
      </c>
      <c r="JW83" s="9">
        <f>IF(29&lt;=$G83, JS83-JV83, "")</f>
        <v/>
      </c>
      <c r="JX83" s="9">
        <f>IF(29&lt;=$G83, ROUND(JP83*$Q83, 2), "")</f>
        <v/>
      </c>
      <c r="JY83" s="9">
        <f>IF(29&lt;=$G83, JP83+JX83, "")</f>
        <v/>
      </c>
      <c r="JZ83" s="9">
        <f>IF(29&lt;=$G83, JT83+JX83, "")</f>
        <v/>
      </c>
      <c r="KA83" s="9">
        <f>IF(29&lt;=$G83, ($G83-29)*$N83, "")</f>
        <v/>
      </c>
      <c r="KB83" s="9">
        <f>IF(30&lt;=$G83, JW83, "")</f>
        <v/>
      </c>
      <c r="KC83" s="9">
        <f>IF(30&lt;=$G83, ROUND(KB83*$Q83, 2), "")</f>
        <v/>
      </c>
      <c r="KD83" s="9">
        <f>IF(30&lt;=$G83, $N83, "")</f>
        <v/>
      </c>
      <c r="KE83" s="9">
        <f>IF(30&lt;=$G83, KD83-KC83, "")</f>
        <v/>
      </c>
      <c r="KF83" s="9">
        <f>IF(30&lt;=$G83, KB83-KE83, "")</f>
        <v/>
      </c>
      <c r="KG83" s="9">
        <f>IF(30&lt;=$G83, ROUND(JY83*$Q83, 2), "")</f>
        <v/>
      </c>
      <c r="KH83" s="9">
        <f>IF(30&lt;=$G83, JY83+KG83, "")</f>
        <v/>
      </c>
      <c r="KI83" s="9">
        <f>IF(30&lt;=$G83, KC83+KG83, "")</f>
        <v/>
      </c>
      <c r="KJ83" s="9">
        <f>IF(30&lt;=$G83, ($G83-30)*$N83, "")</f>
        <v/>
      </c>
      <c r="KK83" s="9">
        <f>IF(31&lt;=$G83, KF83, "")</f>
        <v/>
      </c>
      <c r="KL83" s="9">
        <f>IF(31&lt;=$G83, ROUND(KK83*$Q83, 2), "")</f>
        <v/>
      </c>
      <c r="KM83" s="9">
        <f>IF(31&lt;=$G83, $N83, "")</f>
        <v/>
      </c>
      <c r="KN83" s="9">
        <f>IF(31&lt;=$G83, KM83-KL83, "")</f>
        <v/>
      </c>
      <c r="KO83" s="9">
        <f>IF(31&lt;=$G83, KK83-KN83, "")</f>
        <v/>
      </c>
      <c r="KP83" s="9">
        <f>IF(31&lt;=$G83, ROUND(KH83*$Q83, 2), "")</f>
        <v/>
      </c>
      <c r="KQ83" s="9">
        <f>IF(31&lt;=$G83, KH83+KP83, "")</f>
        <v/>
      </c>
      <c r="KR83" s="9">
        <f>IF(31&lt;=$G83, KL83+KP83, "")</f>
        <v/>
      </c>
      <c r="KS83" s="9">
        <f>IF(31&lt;=$G83, ($G83-31)*$N83, "")</f>
        <v/>
      </c>
      <c r="KT83" s="9">
        <f>IF(32&lt;=$G83, KO83, "")</f>
        <v/>
      </c>
      <c r="KU83" s="9">
        <f>IF(32&lt;=$G83, ROUND(KT83*$Q83, 2), "")</f>
        <v/>
      </c>
      <c r="KV83" s="9">
        <f>IF(32&lt;=$G83, $N83, "")</f>
        <v/>
      </c>
      <c r="KW83" s="9">
        <f>IF(32&lt;=$G83, KV83-KU83, "")</f>
        <v/>
      </c>
      <c r="KX83" s="9">
        <f>IF(32&lt;=$G83, KT83-KW83, "")</f>
        <v/>
      </c>
      <c r="KY83" s="9">
        <f>IF(32&lt;=$G83, ROUND(KQ83*$Q83, 2), "")</f>
        <v/>
      </c>
      <c r="KZ83" s="9">
        <f>IF(32&lt;=$G83, KQ83+KY83, "")</f>
        <v/>
      </c>
      <c r="LA83" s="9">
        <f>IF(32&lt;=$G83, KU83+KY83, "")</f>
        <v/>
      </c>
      <c r="LB83" s="9">
        <f>IF(32&lt;=$G83, ($G83-32)*$N83, "")</f>
        <v/>
      </c>
      <c r="LC83" s="9">
        <f>IF(33&lt;=$G83, KX83, "")</f>
        <v/>
      </c>
      <c r="LD83" s="9">
        <f>IF(33&lt;=$G83, ROUND(LC83*$Q83, 2), "")</f>
        <v/>
      </c>
      <c r="LE83" s="9">
        <f>IF(33&lt;=$G83, $N83, "")</f>
        <v/>
      </c>
      <c r="LF83" s="9">
        <f>IF(33&lt;=$G83, LE83-LD83, "")</f>
        <v/>
      </c>
      <c r="LG83" s="9">
        <f>IF(33&lt;=$G83, LC83-LF83, "")</f>
        <v/>
      </c>
      <c r="LH83" s="9">
        <f>IF(33&lt;=$G83, ROUND(KZ83*$Q83, 2), "")</f>
        <v/>
      </c>
      <c r="LI83" s="9">
        <f>IF(33&lt;=$G83, KZ83+LH83, "")</f>
        <v/>
      </c>
      <c r="LJ83" s="9">
        <f>IF(33&lt;=$G83, LD83+LH83, "")</f>
        <v/>
      </c>
      <c r="LK83" s="9">
        <f>IF(33&lt;=$G83, ($G83-33)*$N83, "")</f>
        <v/>
      </c>
      <c r="LL83" s="9">
        <f>IF(34&lt;=$G83, LG83, "")</f>
        <v/>
      </c>
      <c r="LM83" s="9">
        <f>IF(34&lt;=$G83, ROUND(LL83*$Q83, 2), "")</f>
        <v/>
      </c>
      <c r="LN83" s="9">
        <f>IF(34&lt;=$G83, $N83, "")</f>
        <v/>
      </c>
      <c r="LO83" s="9">
        <f>IF(34&lt;=$G83, LN83-LM83, "")</f>
        <v/>
      </c>
      <c r="LP83" s="9">
        <f>IF(34&lt;=$G83, LL83-LO83, "")</f>
        <v/>
      </c>
      <c r="LQ83" s="9">
        <f>IF(34&lt;=$G83, ROUND(LI83*$Q83, 2), "")</f>
        <v/>
      </c>
      <c r="LR83" s="9">
        <f>IF(34&lt;=$G83, LI83+LQ83, "")</f>
        <v/>
      </c>
      <c r="LS83" s="9">
        <f>IF(34&lt;=$G83, LM83+LQ83, "")</f>
        <v/>
      </c>
      <c r="LT83" s="9">
        <f>IF(34&lt;=$G83, ($G83-34)*$N83, "")</f>
        <v/>
      </c>
      <c r="LU83" s="9">
        <f>IF(35&lt;=$G83, LP83, "")</f>
        <v/>
      </c>
      <c r="LV83" s="9">
        <f>IF(35&lt;=$G83, ROUND(LU83*$Q83, 2), "")</f>
        <v/>
      </c>
      <c r="LW83" s="9">
        <f>IF(35&lt;=$G83, $N83, "")</f>
        <v/>
      </c>
      <c r="LX83" s="9">
        <f>IF(35&lt;=$G83, LW83-LV83, "")</f>
        <v/>
      </c>
      <c r="LY83" s="9">
        <f>IF(35&lt;=$G83, LU83-LX83, "")</f>
        <v/>
      </c>
      <c r="LZ83" s="9">
        <f>IF(35&lt;=$G83, ROUND(LR83*$Q83, 2), "")</f>
        <v/>
      </c>
      <c r="MA83" s="9">
        <f>IF(35&lt;=$G83, LR83+LZ83, "")</f>
        <v/>
      </c>
      <c r="MB83" s="9">
        <f>IF(35&lt;=$G83, LV83+LZ83, "")</f>
        <v/>
      </c>
      <c r="MC83" s="9">
        <f>IF(35&lt;=$G83, ($G83-35)*$N83, "")</f>
        <v/>
      </c>
      <c r="MD83" s="9">
        <f>IF(36&lt;=$G83, LY83, "")</f>
        <v/>
      </c>
      <c r="ME83" s="9">
        <f>IF(36&lt;=$G83, ROUND(MD83*$Q83, 2), "")</f>
        <v/>
      </c>
      <c r="MF83" s="9">
        <f>IF(36&lt;=$G83, $N83, "")</f>
        <v/>
      </c>
      <c r="MG83" s="9">
        <f>IF(36&lt;=$G83, MF83-ME83, "")</f>
        <v/>
      </c>
      <c r="MH83" s="9">
        <f>IF(36&lt;=$G83, MD83-MG83, "")</f>
        <v/>
      </c>
      <c r="MI83" s="9">
        <f>IF(36&lt;=$G83, ROUND(MA83*$Q83, 2), "")</f>
        <v/>
      </c>
      <c r="MJ83" s="9">
        <f>IF(36&lt;=$G83, MA83+MI83, "")</f>
        <v/>
      </c>
      <c r="MK83" s="9">
        <f>IF(36&lt;=$G83, ME83+MI83, "")</f>
        <v/>
      </c>
      <c r="ML83" s="9">
        <f>IF(36&lt;=$G83, ($G83-36)*$N83, "")</f>
        <v/>
      </c>
      <c r="MM83" s="9">
        <f>IF(37&lt;=$G83, MH83, "")</f>
        <v/>
      </c>
      <c r="MN83" s="9">
        <f>IF(37&lt;=$G83, ROUND(MM83*$Q83, 2), "")</f>
        <v/>
      </c>
      <c r="MO83" s="9">
        <f>IF(37&lt;=$G83, $N83, "")</f>
        <v/>
      </c>
      <c r="MP83" s="9">
        <f>IF(37&lt;=$G83, MO83-MN83, "")</f>
        <v/>
      </c>
      <c r="MQ83" s="9">
        <f>IF(37&lt;=$G83, MM83-MP83, "")</f>
        <v/>
      </c>
      <c r="MR83" s="9">
        <f>IF(37&lt;=$G83, ROUND(MJ83*$Q83, 2), "")</f>
        <v/>
      </c>
      <c r="MS83" s="9">
        <f>IF(37&lt;=$G83, MJ83+MR83, "")</f>
        <v/>
      </c>
      <c r="MT83" s="9">
        <f>IF(37&lt;=$G83, MN83+MR83, "")</f>
        <v/>
      </c>
      <c r="MU83" s="9">
        <f>IF(37&lt;=$G83, ($G83-37)*$N83, "")</f>
        <v/>
      </c>
      <c r="MV83" s="9">
        <f>IF(38&lt;=$G83, MQ83, "")</f>
        <v/>
      </c>
      <c r="MW83" s="9">
        <f>IF(38&lt;=$G83, ROUND(MV83*$Q83, 2), "")</f>
        <v/>
      </c>
      <c r="MX83" s="9">
        <f>IF(38&lt;=$G83, $N83, "")</f>
        <v/>
      </c>
      <c r="MY83" s="9">
        <f>IF(38&lt;=$G83, MX83-MW83, "")</f>
        <v/>
      </c>
      <c r="MZ83" s="9">
        <f>IF(38&lt;=$G83, MV83-MY83, "")</f>
        <v/>
      </c>
      <c r="NA83" s="9">
        <f>IF(38&lt;=$G83, ROUND(MS83*$Q83, 2), "")</f>
        <v/>
      </c>
      <c r="NB83" s="9">
        <f>IF(38&lt;=$G83, MS83+NA83, "")</f>
        <v/>
      </c>
      <c r="NC83" s="9">
        <f>IF(38&lt;=$G83, MW83+NA83, "")</f>
        <v/>
      </c>
      <c r="ND83" s="9">
        <f>IF(38&lt;=$G83, ($G83-38)*$N83, "")</f>
        <v/>
      </c>
      <c r="NE83" s="9">
        <f>IF(39&lt;=$G83, MZ83, "")</f>
        <v/>
      </c>
      <c r="NF83" s="9">
        <f>IF(39&lt;=$G83, ROUND(NE83*$Q83, 2), "")</f>
        <v/>
      </c>
      <c r="NG83" s="9">
        <f>IF(39&lt;=$G83, $N83, "")</f>
        <v/>
      </c>
      <c r="NH83" s="9">
        <f>IF(39&lt;=$G83, NG83-NF83, "")</f>
        <v/>
      </c>
      <c r="NI83" s="9">
        <f>IF(39&lt;=$G83, NE83-NH83, "")</f>
        <v/>
      </c>
      <c r="NJ83" s="9">
        <f>IF(39&lt;=$G83, ROUND(NB83*$Q83, 2), "")</f>
        <v/>
      </c>
      <c r="NK83" s="9">
        <f>IF(39&lt;=$G83, NB83+NJ83, "")</f>
        <v/>
      </c>
      <c r="NL83" s="9">
        <f>IF(39&lt;=$G83, NF83+NJ83, "")</f>
        <v/>
      </c>
      <c r="NM83" s="9">
        <f>IF(39&lt;=$G83, ($G83-39)*$N83, "")</f>
        <v/>
      </c>
      <c r="NN83" s="9">
        <f>IF(40&lt;=$G83, NI83, "")</f>
        <v/>
      </c>
      <c r="NO83" s="9">
        <f>IF(40&lt;=$G83, ROUND(NN83*$Q83, 2), "")</f>
        <v/>
      </c>
      <c r="NP83" s="9">
        <f>IF(40&lt;=$G83, $N83, "")</f>
        <v/>
      </c>
      <c r="NQ83" s="9">
        <f>IF(40&lt;=$G83, NP83-NO83, "")</f>
        <v/>
      </c>
      <c r="NR83" s="9">
        <f>IF(40&lt;=$G83, NN83-NQ83, "")</f>
        <v/>
      </c>
      <c r="NS83" s="9">
        <f>IF(40&lt;=$G83, ROUND(NK83*$Q83, 2), "")</f>
        <v/>
      </c>
      <c r="NT83" s="9">
        <f>IF(40&lt;=$G83, NK83+NS83, "")</f>
        <v/>
      </c>
      <c r="NU83" s="9">
        <f>IF(40&lt;=$G83, NO83+NS83, "")</f>
        <v/>
      </c>
      <c r="NV83" s="9">
        <f>IF(40&lt;=$G83, ($G83-40)*$N83, "")</f>
        <v/>
      </c>
      <c r="NW83" s="9">
        <f>IF(41&lt;=$G83, NR83, "")</f>
        <v/>
      </c>
      <c r="NX83" s="9">
        <f>IF(41&lt;=$G83, ROUND(NW83*$Q83, 2), "")</f>
        <v/>
      </c>
      <c r="NY83" s="9">
        <f>IF(41&lt;=$G83, $N83, "")</f>
        <v/>
      </c>
      <c r="NZ83" s="9">
        <f>IF(41&lt;=$G83, NY83-NX83, "")</f>
        <v/>
      </c>
      <c r="OA83" s="9">
        <f>IF(41&lt;=$G83, NW83-NZ83, "")</f>
        <v/>
      </c>
      <c r="OB83" s="9">
        <f>IF(41&lt;=$G83, ROUND(NT83*$Q83, 2), "")</f>
        <v/>
      </c>
      <c r="OC83" s="9">
        <f>IF(41&lt;=$G83, NT83+OB83, "")</f>
        <v/>
      </c>
      <c r="OD83" s="9">
        <f>IF(41&lt;=$G83, NX83+OB83, "")</f>
        <v/>
      </c>
      <c r="OE83" s="9">
        <f>IF(41&lt;=$G83, ($G83-41)*$N83, "")</f>
        <v/>
      </c>
      <c r="OF83" s="9">
        <f>IF(42&lt;=$G83, OA83, "")</f>
        <v/>
      </c>
      <c r="OG83" s="9">
        <f>IF(42&lt;=$G83, ROUND(OF83*$Q83, 2), "")</f>
        <v/>
      </c>
      <c r="OH83" s="9">
        <f>IF(42&lt;=$G83, $N83, "")</f>
        <v/>
      </c>
      <c r="OI83" s="9">
        <f>IF(42&lt;=$G83, OH83-OG83, "")</f>
        <v/>
      </c>
      <c r="OJ83" s="9">
        <f>IF(42&lt;=$G83, OF83-OI83, "")</f>
        <v/>
      </c>
      <c r="OK83" s="9">
        <f>IF(42&lt;=$G83, ROUND(OC83*$Q83, 2), "")</f>
        <v/>
      </c>
      <c r="OL83" s="9">
        <f>IF(42&lt;=$G83, OC83+OK83, "")</f>
        <v/>
      </c>
      <c r="OM83" s="9">
        <f>IF(42&lt;=$G83, OG83+OK83, "")</f>
        <v/>
      </c>
      <c r="ON83" s="9">
        <f>IF(42&lt;=$G83, ($G83-42)*$N83, "")</f>
        <v/>
      </c>
      <c r="OO83" s="9">
        <f>IF(43&lt;=$G83, OJ83, "")</f>
        <v/>
      </c>
      <c r="OP83" s="9">
        <f>IF(43&lt;=$G83, ROUND(OO83*$Q83, 2), "")</f>
        <v/>
      </c>
      <c r="OQ83" s="9">
        <f>IF(43&lt;=$G83, $N83, "")</f>
        <v/>
      </c>
      <c r="OR83" s="9">
        <f>IF(43&lt;=$G83, OQ83-OP83, "")</f>
        <v/>
      </c>
      <c r="OS83" s="9">
        <f>IF(43&lt;=$G83, OO83-OR83, "")</f>
        <v/>
      </c>
      <c r="OT83" s="9">
        <f>IF(43&lt;=$G83, ROUND(OL83*$Q83, 2), "")</f>
        <v/>
      </c>
      <c r="OU83" s="9">
        <f>IF(43&lt;=$G83, OL83+OT83, "")</f>
        <v/>
      </c>
      <c r="OV83" s="9">
        <f>IF(43&lt;=$G83, OP83+OT83, "")</f>
        <v/>
      </c>
      <c r="OW83" s="9">
        <f>IF(43&lt;=$G83, ($G83-43)*$N83, "")</f>
        <v/>
      </c>
      <c r="OX83" s="9">
        <f>IF(44&lt;=$G83, OS83, "")</f>
        <v/>
      </c>
      <c r="OY83" s="9">
        <f>IF(44&lt;=$G83, ROUND(OX83*$Q83, 2), "")</f>
        <v/>
      </c>
      <c r="OZ83" s="9">
        <f>IF(44&lt;=$G83, $N83, "")</f>
        <v/>
      </c>
      <c r="PA83" s="9">
        <f>IF(44&lt;=$G83, OZ83-OY83, "")</f>
        <v/>
      </c>
      <c r="PB83" s="9">
        <f>IF(44&lt;=$G83, OX83-PA83, "")</f>
        <v/>
      </c>
      <c r="PC83" s="9">
        <f>IF(44&lt;=$G83, ROUND(OU83*$Q83, 2), "")</f>
        <v/>
      </c>
      <c r="PD83" s="9">
        <f>IF(44&lt;=$G83, OU83+PC83, "")</f>
        <v/>
      </c>
      <c r="PE83" s="9">
        <f>IF(44&lt;=$G83, OY83+PC83, "")</f>
        <v/>
      </c>
      <c r="PF83" s="9">
        <f>IF(44&lt;=$G83, ($G83-44)*$N83, "")</f>
        <v/>
      </c>
      <c r="PG83" s="9">
        <f>IF(45&lt;=$G83, PB83, "")</f>
        <v/>
      </c>
      <c r="PH83" s="9">
        <f>IF(45&lt;=$G83, ROUND(PG83*$Q83, 2), "")</f>
        <v/>
      </c>
      <c r="PI83" s="9">
        <f>IF(45&lt;=$G83, $N83, "")</f>
        <v/>
      </c>
      <c r="PJ83" s="9">
        <f>IF(45&lt;=$G83, PI83-PH83, "")</f>
        <v/>
      </c>
      <c r="PK83" s="9">
        <f>IF(45&lt;=$G83, PG83-PJ83, "")</f>
        <v/>
      </c>
      <c r="PL83" s="9">
        <f>IF(45&lt;=$G83, ROUND(PD83*$Q83, 2), "")</f>
        <v/>
      </c>
      <c r="PM83" s="9">
        <f>IF(45&lt;=$G83, PD83+PL83, "")</f>
        <v/>
      </c>
      <c r="PN83" s="9">
        <f>IF(45&lt;=$G83, PH83+PL83, "")</f>
        <v/>
      </c>
      <c r="PO83" s="9">
        <f>IF(45&lt;=$G83, ($G83-45)*$N83, "")</f>
        <v/>
      </c>
      <c r="PP83" s="9">
        <f>IF(46&lt;=$G83, PK83, "")</f>
        <v/>
      </c>
      <c r="PQ83" s="9">
        <f>IF(46&lt;=$G83, ROUND(PP83*$Q83, 2), "")</f>
        <v/>
      </c>
      <c r="PR83" s="9">
        <f>IF(46&lt;=$G83, $N83, "")</f>
        <v/>
      </c>
      <c r="PS83" s="9">
        <f>IF(46&lt;=$G83, PR83-PQ83, "")</f>
        <v/>
      </c>
      <c r="PT83" s="9">
        <f>IF(46&lt;=$G83, PP83-PS83, "")</f>
        <v/>
      </c>
      <c r="PU83" s="9">
        <f>IF(46&lt;=$G83, ROUND(PM83*$Q83, 2), "")</f>
        <v/>
      </c>
      <c r="PV83" s="9">
        <f>IF(46&lt;=$G83, PM83+PU83, "")</f>
        <v/>
      </c>
      <c r="PW83" s="9">
        <f>IF(46&lt;=$G83, PQ83+PU83, "")</f>
        <v/>
      </c>
      <c r="PX83" s="9">
        <f>IF(46&lt;=$G83, ($G83-46)*$N83, "")</f>
        <v/>
      </c>
      <c r="PY83" s="9">
        <f>IF(47&lt;=$G83, PT83, "")</f>
        <v/>
      </c>
      <c r="PZ83" s="9">
        <f>IF(47&lt;=$G83, ROUND(PY83*$Q83, 2), "")</f>
        <v/>
      </c>
      <c r="QA83" s="9">
        <f>IF(47&lt;=$G83, $N83, "")</f>
        <v/>
      </c>
      <c r="QB83" s="9">
        <f>IF(47&lt;=$G83, QA83-PZ83, "")</f>
        <v/>
      </c>
      <c r="QC83" s="9">
        <f>IF(47&lt;=$G83, PY83-QB83, "")</f>
        <v/>
      </c>
      <c r="QD83" s="9">
        <f>IF(47&lt;=$G83, ROUND(PV83*$Q83, 2), "")</f>
        <v/>
      </c>
      <c r="QE83" s="9">
        <f>IF(47&lt;=$G83, PV83+QD83, "")</f>
        <v/>
      </c>
      <c r="QF83" s="9">
        <f>IF(47&lt;=$G83, PZ83+QD83, "")</f>
        <v/>
      </c>
      <c r="QG83" s="9">
        <f>IF(47&lt;=$G83, ($G83-47)*$N83, "")</f>
        <v/>
      </c>
      <c r="QH83" s="9">
        <f>IF(48&lt;=$G83, QC83, "")</f>
        <v/>
      </c>
      <c r="QI83" s="9">
        <f>IF(48&lt;=$G83, ROUND(QH83*$Q83, 2), "")</f>
        <v/>
      </c>
      <c r="QJ83" s="9">
        <f>IF(48&lt;=$G83, $N83, "")</f>
        <v/>
      </c>
      <c r="QK83" s="9">
        <f>IF(48&lt;=$G83, QJ83-QI83, "")</f>
        <v/>
      </c>
      <c r="QL83" s="9">
        <f>IF(48&lt;=$G83, QH83-QK83, "")</f>
        <v/>
      </c>
      <c r="QM83" s="9">
        <f>IF(48&lt;=$G83, ROUND(QE83*$Q83, 2), "")</f>
        <v/>
      </c>
      <c r="QN83" s="9">
        <f>IF(48&lt;=$G83, QE83+QM83, "")</f>
        <v/>
      </c>
      <c r="QO83" s="9">
        <f>IF(48&lt;=$G83, QI83+QM83, "")</f>
        <v/>
      </c>
      <c r="QP83" s="9">
        <f>IF(48&lt;=$G83, ($G83-48)*$N83, "")</f>
        <v/>
      </c>
    </row>
    <row r="84">
      <c r="A84" s="12" t="inlineStr">
        <is>
          <t>0632-0005</t>
        </is>
      </c>
      <c r="B84" s="13" t="inlineStr">
        <is>
          <t>Art &amp; Sourcing Sa de Cv</t>
        </is>
      </c>
      <c r="C84" s="13" t="inlineStr">
        <is>
          <t>Ram 700</t>
        </is>
      </c>
      <c r="D84" s="12" t="inlineStr">
        <is>
          <t>ACTIVO</t>
        </is>
      </c>
      <c r="E84" s="12" t="inlineStr">
        <is>
          <t>2025-11-25</t>
        </is>
      </c>
      <c r="F84" s="12" t="inlineStr">
        <is>
          <t>2027-11-25</t>
        </is>
      </c>
      <c r="G84" s="14" t="n">
        <v>24</v>
      </c>
      <c r="H84" s="15" t="n">
        <v>305948.28</v>
      </c>
      <c r="I84" s="16" t="n">
        <v>0.2</v>
      </c>
      <c r="J84" s="15">
        <f>ROUND(H84*I84, 2)</f>
        <v/>
      </c>
      <c r="K84" s="15">
        <f>ROUND(H84-J84, 2)</f>
        <v/>
      </c>
      <c r="L84" s="16" t="n">
        <v>0.02</v>
      </c>
      <c r="M84" s="15">
        <f>ROUND(H84*L84, 2)</f>
        <v/>
      </c>
      <c r="N84" s="15" t="n">
        <v>11988.22</v>
      </c>
      <c r="O84" s="16" t="n">
        <v>0.2</v>
      </c>
      <c r="P84" s="15">
        <f>ROUND(H84*O84, 2)</f>
        <v/>
      </c>
      <c r="Q84" s="17" t="n">
        <v>0.02611235</v>
      </c>
      <c r="R84" s="17">
        <f>RATE(G84, -N84, K84, -P84)</f>
        <v/>
      </c>
      <c r="S84" s="17">
        <f>ROUND(Q84*12, 8)</f>
        <v/>
      </c>
      <c r="T84" s="17">
        <f>ROUND(((1+Q84)^12)-1, 8)</f>
        <v/>
      </c>
      <c r="U84" s="15">
        <f>ROUND(PV(Q84, G84, 0, -P84), 2)</f>
        <v/>
      </c>
      <c r="V84" s="15">
        <f>SUMIF($AA$4:$QP$4, "Interes_Leasing", AA84:QP84)</f>
        <v/>
      </c>
      <c r="W84" s="15">
        <f>SUMIF($AA$4:$QP$4, "Interes_Residual", AA84:QP84)</f>
        <v/>
      </c>
      <c r="X84" s="15">
        <f>ROUND(V84+W84, 2)</f>
        <v/>
      </c>
      <c r="Y84" s="15">
        <f>ROUND((N84*G84+P84+M84)-K84, 2)</f>
        <v/>
      </c>
      <c r="Z84" s="16">
        <f>ROUND(Y84/K84, 4)</f>
        <v/>
      </c>
      <c r="AA84" s="15">
        <f>IF(1&lt;=$G84, $K84, "")</f>
        <v/>
      </c>
      <c r="AB84" s="15">
        <f>IF(1&lt;=$G84, ROUND(AA84*$Q84, 2), "")</f>
        <v/>
      </c>
      <c r="AC84" s="15">
        <f>IF(1&lt;=$G84, $N84, "")</f>
        <v/>
      </c>
      <c r="AD84" s="15">
        <f>IF(1&lt;=$G84, AC84-AB84, "")</f>
        <v/>
      </c>
      <c r="AE84" s="15">
        <f>IF(1&lt;=$G84, AA84-AD84, "")</f>
        <v/>
      </c>
      <c r="AF84" s="15">
        <f>IF(1&lt;=$G84, ROUND($U84*$Q84, 2), "")</f>
        <v/>
      </c>
      <c r="AG84" s="15">
        <f>IF(1&lt;=$G84, $U84+AF84, "")</f>
        <v/>
      </c>
      <c r="AH84" s="15">
        <f>IF(1&lt;=$G84, AB84+AF84, "")</f>
        <v/>
      </c>
      <c r="AI84" s="15">
        <f>IF(1&lt;=$G84, ($G84-1)*$N84, "")</f>
        <v/>
      </c>
      <c r="AJ84" s="15">
        <f>IF(2&lt;=$G84, AE84, "")</f>
        <v/>
      </c>
      <c r="AK84" s="15">
        <f>IF(2&lt;=$G84, ROUND(AJ84*$Q84, 2), "")</f>
        <v/>
      </c>
      <c r="AL84" s="15">
        <f>IF(2&lt;=$G84, $N84, "")</f>
        <v/>
      </c>
      <c r="AM84" s="15">
        <f>IF(2&lt;=$G84, AL84-AK84, "")</f>
        <v/>
      </c>
      <c r="AN84" s="15">
        <f>IF(2&lt;=$G84, AJ84-AM84, "")</f>
        <v/>
      </c>
      <c r="AO84" s="15">
        <f>IF(2&lt;=$G84, ROUND(AG84*$Q84, 2), "")</f>
        <v/>
      </c>
      <c r="AP84" s="15">
        <f>IF(2&lt;=$G84, AG84+AO84, "")</f>
        <v/>
      </c>
      <c r="AQ84" s="15">
        <f>IF(2&lt;=$G84, AK84+AO84, "")</f>
        <v/>
      </c>
      <c r="AR84" s="15">
        <f>IF(2&lt;=$G84, ($G84-2)*$N84, "")</f>
        <v/>
      </c>
      <c r="AS84" s="15">
        <f>IF(3&lt;=$G84, AN84, "")</f>
        <v/>
      </c>
      <c r="AT84" s="15">
        <f>IF(3&lt;=$G84, ROUND(AS84*$Q84, 2), "")</f>
        <v/>
      </c>
      <c r="AU84" s="15">
        <f>IF(3&lt;=$G84, $N84, "")</f>
        <v/>
      </c>
      <c r="AV84" s="15">
        <f>IF(3&lt;=$G84, AU84-AT84, "")</f>
        <v/>
      </c>
      <c r="AW84" s="15">
        <f>IF(3&lt;=$G84, AS84-AV84, "")</f>
        <v/>
      </c>
      <c r="AX84" s="15">
        <f>IF(3&lt;=$G84, ROUND(AP84*$Q84, 2), "")</f>
        <v/>
      </c>
      <c r="AY84" s="15">
        <f>IF(3&lt;=$G84, AP84+AX84, "")</f>
        <v/>
      </c>
      <c r="AZ84" s="15">
        <f>IF(3&lt;=$G84, AT84+AX84, "")</f>
        <v/>
      </c>
      <c r="BA84" s="15">
        <f>IF(3&lt;=$G84, ($G84-3)*$N84, "")</f>
        <v/>
      </c>
      <c r="BB84" s="15">
        <f>IF(4&lt;=$G84, AW84, "")</f>
        <v/>
      </c>
      <c r="BC84" s="15">
        <f>IF(4&lt;=$G84, ROUND(BB84*$Q84, 2), "")</f>
        <v/>
      </c>
      <c r="BD84" s="15">
        <f>IF(4&lt;=$G84, $N84, "")</f>
        <v/>
      </c>
      <c r="BE84" s="15">
        <f>IF(4&lt;=$G84, BD84-BC84, "")</f>
        <v/>
      </c>
      <c r="BF84" s="15">
        <f>IF(4&lt;=$G84, BB84-BE84, "")</f>
        <v/>
      </c>
      <c r="BG84" s="15">
        <f>IF(4&lt;=$G84, ROUND(AY84*$Q84, 2), "")</f>
        <v/>
      </c>
      <c r="BH84" s="15">
        <f>IF(4&lt;=$G84, AY84+BG84, "")</f>
        <v/>
      </c>
      <c r="BI84" s="15">
        <f>IF(4&lt;=$G84, BC84+BG84, "")</f>
        <v/>
      </c>
      <c r="BJ84" s="15">
        <f>IF(4&lt;=$G84, ($G84-4)*$N84, "")</f>
        <v/>
      </c>
      <c r="BK84" s="15">
        <f>IF(5&lt;=$G84, BF84, "")</f>
        <v/>
      </c>
      <c r="BL84" s="15">
        <f>IF(5&lt;=$G84, ROUND(BK84*$Q84, 2), "")</f>
        <v/>
      </c>
      <c r="BM84" s="15">
        <f>IF(5&lt;=$G84, $N84, "")</f>
        <v/>
      </c>
      <c r="BN84" s="15">
        <f>IF(5&lt;=$G84, BM84-BL84, "")</f>
        <v/>
      </c>
      <c r="BO84" s="15">
        <f>IF(5&lt;=$G84, BK84-BN84, "")</f>
        <v/>
      </c>
      <c r="BP84" s="15">
        <f>IF(5&lt;=$G84, ROUND(BH84*$Q84, 2), "")</f>
        <v/>
      </c>
      <c r="BQ84" s="15">
        <f>IF(5&lt;=$G84, BH84+BP84, "")</f>
        <v/>
      </c>
      <c r="BR84" s="15">
        <f>IF(5&lt;=$G84, BL84+BP84, "")</f>
        <v/>
      </c>
      <c r="BS84" s="15">
        <f>IF(5&lt;=$G84, ($G84-5)*$N84, "")</f>
        <v/>
      </c>
      <c r="BT84" s="15">
        <f>IF(6&lt;=$G84, BO84, "")</f>
        <v/>
      </c>
      <c r="BU84" s="15">
        <f>IF(6&lt;=$G84, ROUND(BT84*$Q84, 2), "")</f>
        <v/>
      </c>
      <c r="BV84" s="15">
        <f>IF(6&lt;=$G84, $N84, "")</f>
        <v/>
      </c>
      <c r="BW84" s="15">
        <f>IF(6&lt;=$G84, BV84-BU84, "")</f>
        <v/>
      </c>
      <c r="BX84" s="15">
        <f>IF(6&lt;=$G84, BT84-BW84, "")</f>
        <v/>
      </c>
      <c r="BY84" s="15">
        <f>IF(6&lt;=$G84, ROUND(BQ84*$Q84, 2), "")</f>
        <v/>
      </c>
      <c r="BZ84" s="15">
        <f>IF(6&lt;=$G84, BQ84+BY84, "")</f>
        <v/>
      </c>
      <c r="CA84" s="15">
        <f>IF(6&lt;=$G84, BU84+BY84, "")</f>
        <v/>
      </c>
      <c r="CB84" s="15">
        <f>IF(6&lt;=$G84, ($G84-6)*$N84, "")</f>
        <v/>
      </c>
      <c r="CC84" s="15">
        <f>IF(7&lt;=$G84, BX84, "")</f>
        <v/>
      </c>
      <c r="CD84" s="15">
        <f>IF(7&lt;=$G84, ROUND(CC84*$Q84, 2), "")</f>
        <v/>
      </c>
      <c r="CE84" s="15">
        <f>IF(7&lt;=$G84, $N84, "")</f>
        <v/>
      </c>
      <c r="CF84" s="15">
        <f>IF(7&lt;=$G84, CE84-CD84, "")</f>
        <v/>
      </c>
      <c r="CG84" s="15">
        <f>IF(7&lt;=$G84, CC84-CF84, "")</f>
        <v/>
      </c>
      <c r="CH84" s="15">
        <f>IF(7&lt;=$G84, ROUND(BZ84*$Q84, 2), "")</f>
        <v/>
      </c>
      <c r="CI84" s="15">
        <f>IF(7&lt;=$G84, BZ84+CH84, "")</f>
        <v/>
      </c>
      <c r="CJ84" s="15">
        <f>IF(7&lt;=$G84, CD84+CH84, "")</f>
        <v/>
      </c>
      <c r="CK84" s="15">
        <f>IF(7&lt;=$G84, ($G84-7)*$N84, "")</f>
        <v/>
      </c>
      <c r="CL84" s="15">
        <f>IF(8&lt;=$G84, CG84, "")</f>
        <v/>
      </c>
      <c r="CM84" s="15">
        <f>IF(8&lt;=$G84, ROUND(CL84*$Q84, 2), "")</f>
        <v/>
      </c>
      <c r="CN84" s="15">
        <f>IF(8&lt;=$G84, $N84, "")</f>
        <v/>
      </c>
      <c r="CO84" s="15">
        <f>IF(8&lt;=$G84, CN84-CM84, "")</f>
        <v/>
      </c>
      <c r="CP84" s="15">
        <f>IF(8&lt;=$G84, CL84-CO84, "")</f>
        <v/>
      </c>
      <c r="CQ84" s="15">
        <f>IF(8&lt;=$G84, ROUND(CI84*$Q84, 2), "")</f>
        <v/>
      </c>
      <c r="CR84" s="15">
        <f>IF(8&lt;=$G84, CI84+CQ84, "")</f>
        <v/>
      </c>
      <c r="CS84" s="15">
        <f>IF(8&lt;=$G84, CM84+CQ84, "")</f>
        <v/>
      </c>
      <c r="CT84" s="15">
        <f>IF(8&lt;=$G84, ($G84-8)*$N84, "")</f>
        <v/>
      </c>
      <c r="CU84" s="15">
        <f>IF(9&lt;=$G84, CP84, "")</f>
        <v/>
      </c>
      <c r="CV84" s="15">
        <f>IF(9&lt;=$G84, ROUND(CU84*$Q84, 2), "")</f>
        <v/>
      </c>
      <c r="CW84" s="15">
        <f>IF(9&lt;=$G84, $N84, "")</f>
        <v/>
      </c>
      <c r="CX84" s="15">
        <f>IF(9&lt;=$G84, CW84-CV84, "")</f>
        <v/>
      </c>
      <c r="CY84" s="15">
        <f>IF(9&lt;=$G84, CU84-CX84, "")</f>
        <v/>
      </c>
      <c r="CZ84" s="15">
        <f>IF(9&lt;=$G84, ROUND(CR84*$Q84, 2), "")</f>
        <v/>
      </c>
      <c r="DA84" s="15">
        <f>IF(9&lt;=$G84, CR84+CZ84, "")</f>
        <v/>
      </c>
      <c r="DB84" s="15">
        <f>IF(9&lt;=$G84, CV84+CZ84, "")</f>
        <v/>
      </c>
      <c r="DC84" s="15">
        <f>IF(9&lt;=$G84, ($G84-9)*$N84, "")</f>
        <v/>
      </c>
      <c r="DD84" s="15">
        <f>IF(10&lt;=$G84, CY84, "")</f>
        <v/>
      </c>
      <c r="DE84" s="15">
        <f>IF(10&lt;=$G84, ROUND(DD84*$Q84, 2), "")</f>
        <v/>
      </c>
      <c r="DF84" s="15">
        <f>IF(10&lt;=$G84, $N84, "")</f>
        <v/>
      </c>
      <c r="DG84" s="15">
        <f>IF(10&lt;=$G84, DF84-DE84, "")</f>
        <v/>
      </c>
      <c r="DH84" s="15">
        <f>IF(10&lt;=$G84, DD84-DG84, "")</f>
        <v/>
      </c>
      <c r="DI84" s="15">
        <f>IF(10&lt;=$G84, ROUND(DA84*$Q84, 2), "")</f>
        <v/>
      </c>
      <c r="DJ84" s="15">
        <f>IF(10&lt;=$G84, DA84+DI84, "")</f>
        <v/>
      </c>
      <c r="DK84" s="15">
        <f>IF(10&lt;=$G84, DE84+DI84, "")</f>
        <v/>
      </c>
      <c r="DL84" s="15">
        <f>IF(10&lt;=$G84, ($G84-10)*$N84, "")</f>
        <v/>
      </c>
      <c r="DM84" s="15">
        <f>IF(11&lt;=$G84, DH84, "")</f>
        <v/>
      </c>
      <c r="DN84" s="15">
        <f>IF(11&lt;=$G84, ROUND(DM84*$Q84, 2), "")</f>
        <v/>
      </c>
      <c r="DO84" s="15">
        <f>IF(11&lt;=$G84, $N84, "")</f>
        <v/>
      </c>
      <c r="DP84" s="15">
        <f>IF(11&lt;=$G84, DO84-DN84, "")</f>
        <v/>
      </c>
      <c r="DQ84" s="15">
        <f>IF(11&lt;=$G84, DM84-DP84, "")</f>
        <v/>
      </c>
      <c r="DR84" s="15">
        <f>IF(11&lt;=$G84, ROUND(DJ84*$Q84, 2), "")</f>
        <v/>
      </c>
      <c r="DS84" s="15">
        <f>IF(11&lt;=$G84, DJ84+DR84, "")</f>
        <v/>
      </c>
      <c r="DT84" s="15">
        <f>IF(11&lt;=$G84, DN84+DR84, "")</f>
        <v/>
      </c>
      <c r="DU84" s="15">
        <f>IF(11&lt;=$G84, ($G84-11)*$N84, "")</f>
        <v/>
      </c>
      <c r="DV84" s="15">
        <f>IF(12&lt;=$G84, DQ84, "")</f>
        <v/>
      </c>
      <c r="DW84" s="15">
        <f>IF(12&lt;=$G84, ROUND(DV84*$Q84, 2), "")</f>
        <v/>
      </c>
      <c r="DX84" s="15">
        <f>IF(12&lt;=$G84, $N84, "")</f>
        <v/>
      </c>
      <c r="DY84" s="15">
        <f>IF(12&lt;=$G84, DX84-DW84, "")</f>
        <v/>
      </c>
      <c r="DZ84" s="15">
        <f>IF(12&lt;=$G84, DV84-DY84, "")</f>
        <v/>
      </c>
      <c r="EA84" s="15">
        <f>IF(12&lt;=$G84, ROUND(DS84*$Q84, 2), "")</f>
        <v/>
      </c>
      <c r="EB84" s="15">
        <f>IF(12&lt;=$G84, DS84+EA84, "")</f>
        <v/>
      </c>
      <c r="EC84" s="15">
        <f>IF(12&lt;=$G84, DW84+EA84, "")</f>
        <v/>
      </c>
      <c r="ED84" s="15">
        <f>IF(12&lt;=$G84, ($G84-12)*$N84, "")</f>
        <v/>
      </c>
      <c r="EE84" s="15">
        <f>IF(13&lt;=$G84, DZ84, "")</f>
        <v/>
      </c>
      <c r="EF84" s="15">
        <f>IF(13&lt;=$G84, ROUND(EE84*$Q84, 2), "")</f>
        <v/>
      </c>
      <c r="EG84" s="15">
        <f>IF(13&lt;=$G84, $N84, "")</f>
        <v/>
      </c>
      <c r="EH84" s="15">
        <f>IF(13&lt;=$G84, EG84-EF84, "")</f>
        <v/>
      </c>
      <c r="EI84" s="15">
        <f>IF(13&lt;=$G84, EE84-EH84, "")</f>
        <v/>
      </c>
      <c r="EJ84" s="15">
        <f>IF(13&lt;=$G84, ROUND(EB84*$Q84, 2), "")</f>
        <v/>
      </c>
      <c r="EK84" s="15">
        <f>IF(13&lt;=$G84, EB84+EJ84, "")</f>
        <v/>
      </c>
      <c r="EL84" s="15">
        <f>IF(13&lt;=$G84, EF84+EJ84, "")</f>
        <v/>
      </c>
      <c r="EM84" s="15">
        <f>IF(13&lt;=$G84, ($G84-13)*$N84, "")</f>
        <v/>
      </c>
      <c r="EN84" s="15">
        <f>IF(14&lt;=$G84, EI84, "")</f>
        <v/>
      </c>
      <c r="EO84" s="15">
        <f>IF(14&lt;=$G84, ROUND(EN84*$Q84, 2), "")</f>
        <v/>
      </c>
      <c r="EP84" s="15">
        <f>IF(14&lt;=$G84, $N84, "")</f>
        <v/>
      </c>
      <c r="EQ84" s="15">
        <f>IF(14&lt;=$G84, EP84-EO84, "")</f>
        <v/>
      </c>
      <c r="ER84" s="15">
        <f>IF(14&lt;=$G84, EN84-EQ84, "")</f>
        <v/>
      </c>
      <c r="ES84" s="15">
        <f>IF(14&lt;=$G84, ROUND(EK84*$Q84, 2), "")</f>
        <v/>
      </c>
      <c r="ET84" s="15">
        <f>IF(14&lt;=$G84, EK84+ES84, "")</f>
        <v/>
      </c>
      <c r="EU84" s="15">
        <f>IF(14&lt;=$G84, EO84+ES84, "")</f>
        <v/>
      </c>
      <c r="EV84" s="15">
        <f>IF(14&lt;=$G84, ($G84-14)*$N84, "")</f>
        <v/>
      </c>
      <c r="EW84" s="15">
        <f>IF(15&lt;=$G84, ER84, "")</f>
        <v/>
      </c>
      <c r="EX84" s="15">
        <f>IF(15&lt;=$G84, ROUND(EW84*$Q84, 2), "")</f>
        <v/>
      </c>
      <c r="EY84" s="15">
        <f>IF(15&lt;=$G84, $N84, "")</f>
        <v/>
      </c>
      <c r="EZ84" s="15">
        <f>IF(15&lt;=$G84, EY84-EX84, "")</f>
        <v/>
      </c>
      <c r="FA84" s="15">
        <f>IF(15&lt;=$G84, EW84-EZ84, "")</f>
        <v/>
      </c>
      <c r="FB84" s="15">
        <f>IF(15&lt;=$G84, ROUND(ET84*$Q84, 2), "")</f>
        <v/>
      </c>
      <c r="FC84" s="15">
        <f>IF(15&lt;=$G84, ET84+FB84, "")</f>
        <v/>
      </c>
      <c r="FD84" s="15">
        <f>IF(15&lt;=$G84, EX84+FB84, "")</f>
        <v/>
      </c>
      <c r="FE84" s="15">
        <f>IF(15&lt;=$G84, ($G84-15)*$N84, "")</f>
        <v/>
      </c>
      <c r="FF84" s="15">
        <f>IF(16&lt;=$G84, FA84, "")</f>
        <v/>
      </c>
      <c r="FG84" s="15">
        <f>IF(16&lt;=$G84, ROUND(FF84*$Q84, 2), "")</f>
        <v/>
      </c>
      <c r="FH84" s="15">
        <f>IF(16&lt;=$G84, $N84, "")</f>
        <v/>
      </c>
      <c r="FI84" s="15">
        <f>IF(16&lt;=$G84, FH84-FG84, "")</f>
        <v/>
      </c>
      <c r="FJ84" s="15">
        <f>IF(16&lt;=$G84, FF84-FI84, "")</f>
        <v/>
      </c>
      <c r="FK84" s="15">
        <f>IF(16&lt;=$G84, ROUND(FC84*$Q84, 2), "")</f>
        <v/>
      </c>
      <c r="FL84" s="15">
        <f>IF(16&lt;=$G84, FC84+FK84, "")</f>
        <v/>
      </c>
      <c r="FM84" s="15">
        <f>IF(16&lt;=$G84, FG84+FK84, "")</f>
        <v/>
      </c>
      <c r="FN84" s="15">
        <f>IF(16&lt;=$G84, ($G84-16)*$N84, "")</f>
        <v/>
      </c>
      <c r="FO84" s="15">
        <f>IF(17&lt;=$G84, FJ84, "")</f>
        <v/>
      </c>
      <c r="FP84" s="15">
        <f>IF(17&lt;=$G84, ROUND(FO84*$Q84, 2), "")</f>
        <v/>
      </c>
      <c r="FQ84" s="15">
        <f>IF(17&lt;=$G84, $N84, "")</f>
        <v/>
      </c>
      <c r="FR84" s="15">
        <f>IF(17&lt;=$G84, FQ84-FP84, "")</f>
        <v/>
      </c>
      <c r="FS84" s="15">
        <f>IF(17&lt;=$G84, FO84-FR84, "")</f>
        <v/>
      </c>
      <c r="FT84" s="15">
        <f>IF(17&lt;=$G84, ROUND(FL84*$Q84, 2), "")</f>
        <v/>
      </c>
      <c r="FU84" s="15">
        <f>IF(17&lt;=$G84, FL84+FT84, "")</f>
        <v/>
      </c>
      <c r="FV84" s="15">
        <f>IF(17&lt;=$G84, FP84+FT84, "")</f>
        <v/>
      </c>
      <c r="FW84" s="15">
        <f>IF(17&lt;=$G84, ($G84-17)*$N84, "")</f>
        <v/>
      </c>
      <c r="FX84" s="15">
        <f>IF(18&lt;=$G84, FS84, "")</f>
        <v/>
      </c>
      <c r="FY84" s="15">
        <f>IF(18&lt;=$G84, ROUND(FX84*$Q84, 2), "")</f>
        <v/>
      </c>
      <c r="FZ84" s="15">
        <f>IF(18&lt;=$G84, $N84, "")</f>
        <v/>
      </c>
      <c r="GA84" s="15">
        <f>IF(18&lt;=$G84, FZ84-FY84, "")</f>
        <v/>
      </c>
      <c r="GB84" s="15">
        <f>IF(18&lt;=$G84, FX84-GA84, "")</f>
        <v/>
      </c>
      <c r="GC84" s="15">
        <f>IF(18&lt;=$G84, ROUND(FU84*$Q84, 2), "")</f>
        <v/>
      </c>
      <c r="GD84" s="15">
        <f>IF(18&lt;=$G84, FU84+GC84, "")</f>
        <v/>
      </c>
      <c r="GE84" s="15">
        <f>IF(18&lt;=$G84, FY84+GC84, "")</f>
        <v/>
      </c>
      <c r="GF84" s="15">
        <f>IF(18&lt;=$G84, ($G84-18)*$N84, "")</f>
        <v/>
      </c>
      <c r="GG84" s="15">
        <f>IF(19&lt;=$G84, GB84, "")</f>
        <v/>
      </c>
      <c r="GH84" s="15">
        <f>IF(19&lt;=$G84, ROUND(GG84*$Q84, 2), "")</f>
        <v/>
      </c>
      <c r="GI84" s="15">
        <f>IF(19&lt;=$G84, $N84, "")</f>
        <v/>
      </c>
      <c r="GJ84" s="15">
        <f>IF(19&lt;=$G84, GI84-GH84, "")</f>
        <v/>
      </c>
      <c r="GK84" s="15">
        <f>IF(19&lt;=$G84, GG84-GJ84, "")</f>
        <v/>
      </c>
      <c r="GL84" s="15">
        <f>IF(19&lt;=$G84, ROUND(GD84*$Q84, 2), "")</f>
        <v/>
      </c>
      <c r="GM84" s="15">
        <f>IF(19&lt;=$G84, GD84+GL84, "")</f>
        <v/>
      </c>
      <c r="GN84" s="15">
        <f>IF(19&lt;=$G84, GH84+GL84, "")</f>
        <v/>
      </c>
      <c r="GO84" s="15">
        <f>IF(19&lt;=$G84, ($G84-19)*$N84, "")</f>
        <v/>
      </c>
      <c r="GP84" s="15">
        <f>IF(20&lt;=$G84, GK84, "")</f>
        <v/>
      </c>
      <c r="GQ84" s="15">
        <f>IF(20&lt;=$G84, ROUND(GP84*$Q84, 2), "")</f>
        <v/>
      </c>
      <c r="GR84" s="15">
        <f>IF(20&lt;=$G84, $N84, "")</f>
        <v/>
      </c>
      <c r="GS84" s="15">
        <f>IF(20&lt;=$G84, GR84-GQ84, "")</f>
        <v/>
      </c>
      <c r="GT84" s="15">
        <f>IF(20&lt;=$G84, GP84-GS84, "")</f>
        <v/>
      </c>
      <c r="GU84" s="15">
        <f>IF(20&lt;=$G84, ROUND(GM84*$Q84, 2), "")</f>
        <v/>
      </c>
      <c r="GV84" s="15">
        <f>IF(20&lt;=$G84, GM84+GU84, "")</f>
        <v/>
      </c>
      <c r="GW84" s="15">
        <f>IF(20&lt;=$G84, GQ84+GU84, "")</f>
        <v/>
      </c>
      <c r="GX84" s="15">
        <f>IF(20&lt;=$G84, ($G84-20)*$N84, "")</f>
        <v/>
      </c>
      <c r="GY84" s="15">
        <f>IF(21&lt;=$G84, GT84, "")</f>
        <v/>
      </c>
      <c r="GZ84" s="15">
        <f>IF(21&lt;=$G84, ROUND(GY84*$Q84, 2), "")</f>
        <v/>
      </c>
      <c r="HA84" s="15">
        <f>IF(21&lt;=$G84, $N84, "")</f>
        <v/>
      </c>
      <c r="HB84" s="15">
        <f>IF(21&lt;=$G84, HA84-GZ84, "")</f>
        <v/>
      </c>
      <c r="HC84" s="15">
        <f>IF(21&lt;=$G84, GY84-HB84, "")</f>
        <v/>
      </c>
      <c r="HD84" s="15">
        <f>IF(21&lt;=$G84, ROUND(GV84*$Q84, 2), "")</f>
        <v/>
      </c>
      <c r="HE84" s="15">
        <f>IF(21&lt;=$G84, GV84+HD84, "")</f>
        <v/>
      </c>
      <c r="HF84" s="15">
        <f>IF(21&lt;=$G84, GZ84+HD84, "")</f>
        <v/>
      </c>
      <c r="HG84" s="15">
        <f>IF(21&lt;=$G84, ($G84-21)*$N84, "")</f>
        <v/>
      </c>
      <c r="HH84" s="15">
        <f>IF(22&lt;=$G84, HC84, "")</f>
        <v/>
      </c>
      <c r="HI84" s="15">
        <f>IF(22&lt;=$G84, ROUND(HH84*$Q84, 2), "")</f>
        <v/>
      </c>
      <c r="HJ84" s="15">
        <f>IF(22&lt;=$G84, $N84, "")</f>
        <v/>
      </c>
      <c r="HK84" s="15">
        <f>IF(22&lt;=$G84, HJ84-HI84, "")</f>
        <v/>
      </c>
      <c r="HL84" s="15">
        <f>IF(22&lt;=$G84, HH84-HK84, "")</f>
        <v/>
      </c>
      <c r="HM84" s="15">
        <f>IF(22&lt;=$G84, ROUND(HE84*$Q84, 2), "")</f>
        <v/>
      </c>
      <c r="HN84" s="15">
        <f>IF(22&lt;=$G84, HE84+HM84, "")</f>
        <v/>
      </c>
      <c r="HO84" s="15">
        <f>IF(22&lt;=$G84, HI84+HM84, "")</f>
        <v/>
      </c>
      <c r="HP84" s="15">
        <f>IF(22&lt;=$G84, ($G84-22)*$N84, "")</f>
        <v/>
      </c>
      <c r="HQ84" s="15">
        <f>IF(23&lt;=$G84, HL84, "")</f>
        <v/>
      </c>
      <c r="HR84" s="15">
        <f>IF(23&lt;=$G84, ROUND(HQ84*$Q84, 2), "")</f>
        <v/>
      </c>
      <c r="HS84" s="15">
        <f>IF(23&lt;=$G84, $N84, "")</f>
        <v/>
      </c>
      <c r="HT84" s="15">
        <f>IF(23&lt;=$G84, HS84-HR84, "")</f>
        <v/>
      </c>
      <c r="HU84" s="15">
        <f>IF(23&lt;=$G84, HQ84-HT84, "")</f>
        <v/>
      </c>
      <c r="HV84" s="15">
        <f>IF(23&lt;=$G84, ROUND(HN84*$Q84, 2), "")</f>
        <v/>
      </c>
      <c r="HW84" s="15">
        <f>IF(23&lt;=$G84, HN84+HV84, "")</f>
        <v/>
      </c>
      <c r="HX84" s="15">
        <f>IF(23&lt;=$G84, HR84+HV84, "")</f>
        <v/>
      </c>
      <c r="HY84" s="15">
        <f>IF(23&lt;=$G84, ($G84-23)*$N84, "")</f>
        <v/>
      </c>
      <c r="HZ84" s="15">
        <f>IF(24&lt;=$G84, HU84, "")</f>
        <v/>
      </c>
      <c r="IA84" s="15">
        <f>IF(24&lt;=$G84, ROUND(HZ84*$Q84, 2), "")</f>
        <v/>
      </c>
      <c r="IB84" s="15">
        <f>IF(24&lt;=$G84, $N84, "")</f>
        <v/>
      </c>
      <c r="IC84" s="15">
        <f>IF(24&lt;=$G84, IB84-IA84, "")</f>
        <v/>
      </c>
      <c r="ID84" s="15">
        <f>IF(24&lt;=$G84, HZ84-IC84, "")</f>
        <v/>
      </c>
      <c r="IE84" s="15">
        <f>IF(24&lt;=$G84, ROUND(HW84*$Q84, 2), "")</f>
        <v/>
      </c>
      <c r="IF84" s="15">
        <f>IF(24&lt;=$G84, HW84+IE84, "")</f>
        <v/>
      </c>
      <c r="IG84" s="15">
        <f>IF(24&lt;=$G84, IA84+IE84, "")</f>
        <v/>
      </c>
      <c r="IH84" s="15">
        <f>IF(24&lt;=$G84, ($G84-24)*$N84, "")</f>
        <v/>
      </c>
      <c r="II84" s="15">
        <f>IF(25&lt;=$G84, ID84, "")</f>
        <v/>
      </c>
      <c r="IJ84" s="15">
        <f>IF(25&lt;=$G84, ROUND(II84*$Q84, 2), "")</f>
        <v/>
      </c>
      <c r="IK84" s="15">
        <f>IF(25&lt;=$G84, $N84, "")</f>
        <v/>
      </c>
      <c r="IL84" s="15">
        <f>IF(25&lt;=$G84, IK84-IJ84, "")</f>
        <v/>
      </c>
      <c r="IM84" s="15">
        <f>IF(25&lt;=$G84, II84-IL84, "")</f>
        <v/>
      </c>
      <c r="IN84" s="15">
        <f>IF(25&lt;=$G84, ROUND(IF84*$Q84, 2), "")</f>
        <v/>
      </c>
      <c r="IO84" s="15">
        <f>IF(25&lt;=$G84, IF84+IN84, "")</f>
        <v/>
      </c>
      <c r="IP84" s="15">
        <f>IF(25&lt;=$G84, IJ84+IN84, "")</f>
        <v/>
      </c>
      <c r="IQ84" s="15">
        <f>IF(25&lt;=$G84, ($G84-25)*$N84, "")</f>
        <v/>
      </c>
      <c r="IR84" s="15">
        <f>IF(26&lt;=$G84, IM84, "")</f>
        <v/>
      </c>
      <c r="IS84" s="15">
        <f>IF(26&lt;=$G84, ROUND(IR84*$Q84, 2), "")</f>
        <v/>
      </c>
      <c r="IT84" s="15">
        <f>IF(26&lt;=$G84, $N84, "")</f>
        <v/>
      </c>
      <c r="IU84" s="15">
        <f>IF(26&lt;=$G84, IT84-IS84, "")</f>
        <v/>
      </c>
      <c r="IV84" s="15">
        <f>IF(26&lt;=$G84, IR84-IU84, "")</f>
        <v/>
      </c>
      <c r="IW84" s="15">
        <f>IF(26&lt;=$G84, ROUND(IO84*$Q84, 2), "")</f>
        <v/>
      </c>
      <c r="IX84" s="15">
        <f>IF(26&lt;=$G84, IO84+IW84, "")</f>
        <v/>
      </c>
      <c r="IY84" s="15">
        <f>IF(26&lt;=$G84, IS84+IW84, "")</f>
        <v/>
      </c>
      <c r="IZ84" s="15">
        <f>IF(26&lt;=$G84, ($G84-26)*$N84, "")</f>
        <v/>
      </c>
      <c r="JA84" s="15">
        <f>IF(27&lt;=$G84, IV84, "")</f>
        <v/>
      </c>
      <c r="JB84" s="15">
        <f>IF(27&lt;=$G84, ROUND(JA84*$Q84, 2), "")</f>
        <v/>
      </c>
      <c r="JC84" s="15">
        <f>IF(27&lt;=$G84, $N84, "")</f>
        <v/>
      </c>
      <c r="JD84" s="15">
        <f>IF(27&lt;=$G84, JC84-JB84, "")</f>
        <v/>
      </c>
      <c r="JE84" s="15">
        <f>IF(27&lt;=$G84, JA84-JD84, "")</f>
        <v/>
      </c>
      <c r="JF84" s="15">
        <f>IF(27&lt;=$G84, ROUND(IX84*$Q84, 2), "")</f>
        <v/>
      </c>
      <c r="JG84" s="15">
        <f>IF(27&lt;=$G84, IX84+JF84, "")</f>
        <v/>
      </c>
      <c r="JH84" s="15">
        <f>IF(27&lt;=$G84, JB84+JF84, "")</f>
        <v/>
      </c>
      <c r="JI84" s="15">
        <f>IF(27&lt;=$G84, ($G84-27)*$N84, "")</f>
        <v/>
      </c>
      <c r="JJ84" s="15">
        <f>IF(28&lt;=$G84, JE84, "")</f>
        <v/>
      </c>
      <c r="JK84" s="15">
        <f>IF(28&lt;=$G84, ROUND(JJ84*$Q84, 2), "")</f>
        <v/>
      </c>
      <c r="JL84" s="15">
        <f>IF(28&lt;=$G84, $N84, "")</f>
        <v/>
      </c>
      <c r="JM84" s="15">
        <f>IF(28&lt;=$G84, JL84-JK84, "")</f>
        <v/>
      </c>
      <c r="JN84" s="15">
        <f>IF(28&lt;=$G84, JJ84-JM84, "")</f>
        <v/>
      </c>
      <c r="JO84" s="15">
        <f>IF(28&lt;=$G84, ROUND(JG84*$Q84, 2), "")</f>
        <v/>
      </c>
      <c r="JP84" s="15">
        <f>IF(28&lt;=$G84, JG84+JO84, "")</f>
        <v/>
      </c>
      <c r="JQ84" s="15">
        <f>IF(28&lt;=$G84, JK84+JO84, "")</f>
        <v/>
      </c>
      <c r="JR84" s="15">
        <f>IF(28&lt;=$G84, ($G84-28)*$N84, "")</f>
        <v/>
      </c>
      <c r="JS84" s="15">
        <f>IF(29&lt;=$G84, JN84, "")</f>
        <v/>
      </c>
      <c r="JT84" s="15">
        <f>IF(29&lt;=$G84, ROUND(JS84*$Q84, 2), "")</f>
        <v/>
      </c>
      <c r="JU84" s="15">
        <f>IF(29&lt;=$G84, $N84, "")</f>
        <v/>
      </c>
      <c r="JV84" s="15">
        <f>IF(29&lt;=$G84, JU84-JT84, "")</f>
        <v/>
      </c>
      <c r="JW84" s="15">
        <f>IF(29&lt;=$G84, JS84-JV84, "")</f>
        <v/>
      </c>
      <c r="JX84" s="15">
        <f>IF(29&lt;=$G84, ROUND(JP84*$Q84, 2), "")</f>
        <v/>
      </c>
      <c r="JY84" s="15">
        <f>IF(29&lt;=$G84, JP84+JX84, "")</f>
        <v/>
      </c>
      <c r="JZ84" s="15">
        <f>IF(29&lt;=$G84, JT84+JX84, "")</f>
        <v/>
      </c>
      <c r="KA84" s="15">
        <f>IF(29&lt;=$G84, ($G84-29)*$N84, "")</f>
        <v/>
      </c>
      <c r="KB84" s="15">
        <f>IF(30&lt;=$G84, JW84, "")</f>
        <v/>
      </c>
      <c r="KC84" s="15">
        <f>IF(30&lt;=$G84, ROUND(KB84*$Q84, 2), "")</f>
        <v/>
      </c>
      <c r="KD84" s="15">
        <f>IF(30&lt;=$G84, $N84, "")</f>
        <v/>
      </c>
      <c r="KE84" s="15">
        <f>IF(30&lt;=$G84, KD84-KC84, "")</f>
        <v/>
      </c>
      <c r="KF84" s="15">
        <f>IF(30&lt;=$G84, KB84-KE84, "")</f>
        <v/>
      </c>
      <c r="KG84" s="15">
        <f>IF(30&lt;=$G84, ROUND(JY84*$Q84, 2), "")</f>
        <v/>
      </c>
      <c r="KH84" s="15">
        <f>IF(30&lt;=$G84, JY84+KG84, "")</f>
        <v/>
      </c>
      <c r="KI84" s="15">
        <f>IF(30&lt;=$G84, KC84+KG84, "")</f>
        <v/>
      </c>
      <c r="KJ84" s="15">
        <f>IF(30&lt;=$G84, ($G84-30)*$N84, "")</f>
        <v/>
      </c>
      <c r="KK84" s="15">
        <f>IF(31&lt;=$G84, KF84, "")</f>
        <v/>
      </c>
      <c r="KL84" s="15">
        <f>IF(31&lt;=$G84, ROUND(KK84*$Q84, 2), "")</f>
        <v/>
      </c>
      <c r="KM84" s="15">
        <f>IF(31&lt;=$G84, $N84, "")</f>
        <v/>
      </c>
      <c r="KN84" s="15">
        <f>IF(31&lt;=$G84, KM84-KL84, "")</f>
        <v/>
      </c>
      <c r="KO84" s="15">
        <f>IF(31&lt;=$G84, KK84-KN84, "")</f>
        <v/>
      </c>
      <c r="KP84" s="15">
        <f>IF(31&lt;=$G84, ROUND(KH84*$Q84, 2), "")</f>
        <v/>
      </c>
      <c r="KQ84" s="15">
        <f>IF(31&lt;=$G84, KH84+KP84, "")</f>
        <v/>
      </c>
      <c r="KR84" s="15">
        <f>IF(31&lt;=$G84, KL84+KP84, "")</f>
        <v/>
      </c>
      <c r="KS84" s="15">
        <f>IF(31&lt;=$G84, ($G84-31)*$N84, "")</f>
        <v/>
      </c>
      <c r="KT84" s="15">
        <f>IF(32&lt;=$G84, KO84, "")</f>
        <v/>
      </c>
      <c r="KU84" s="15">
        <f>IF(32&lt;=$G84, ROUND(KT84*$Q84, 2), "")</f>
        <v/>
      </c>
      <c r="KV84" s="15">
        <f>IF(32&lt;=$G84, $N84, "")</f>
        <v/>
      </c>
      <c r="KW84" s="15">
        <f>IF(32&lt;=$G84, KV84-KU84, "")</f>
        <v/>
      </c>
      <c r="KX84" s="15">
        <f>IF(32&lt;=$G84, KT84-KW84, "")</f>
        <v/>
      </c>
      <c r="KY84" s="15">
        <f>IF(32&lt;=$G84, ROUND(KQ84*$Q84, 2), "")</f>
        <v/>
      </c>
      <c r="KZ84" s="15">
        <f>IF(32&lt;=$G84, KQ84+KY84, "")</f>
        <v/>
      </c>
      <c r="LA84" s="15">
        <f>IF(32&lt;=$G84, KU84+KY84, "")</f>
        <v/>
      </c>
      <c r="LB84" s="15">
        <f>IF(32&lt;=$G84, ($G84-32)*$N84, "")</f>
        <v/>
      </c>
      <c r="LC84" s="15">
        <f>IF(33&lt;=$G84, KX84, "")</f>
        <v/>
      </c>
      <c r="LD84" s="15">
        <f>IF(33&lt;=$G84, ROUND(LC84*$Q84, 2), "")</f>
        <v/>
      </c>
      <c r="LE84" s="15">
        <f>IF(33&lt;=$G84, $N84, "")</f>
        <v/>
      </c>
      <c r="LF84" s="15">
        <f>IF(33&lt;=$G84, LE84-LD84, "")</f>
        <v/>
      </c>
      <c r="LG84" s="15">
        <f>IF(33&lt;=$G84, LC84-LF84, "")</f>
        <v/>
      </c>
      <c r="LH84" s="15">
        <f>IF(33&lt;=$G84, ROUND(KZ84*$Q84, 2), "")</f>
        <v/>
      </c>
      <c r="LI84" s="15">
        <f>IF(33&lt;=$G84, KZ84+LH84, "")</f>
        <v/>
      </c>
      <c r="LJ84" s="15">
        <f>IF(33&lt;=$G84, LD84+LH84, "")</f>
        <v/>
      </c>
      <c r="LK84" s="15">
        <f>IF(33&lt;=$G84, ($G84-33)*$N84, "")</f>
        <v/>
      </c>
      <c r="LL84" s="15">
        <f>IF(34&lt;=$G84, LG84, "")</f>
        <v/>
      </c>
      <c r="LM84" s="15">
        <f>IF(34&lt;=$G84, ROUND(LL84*$Q84, 2), "")</f>
        <v/>
      </c>
      <c r="LN84" s="15">
        <f>IF(34&lt;=$G84, $N84, "")</f>
        <v/>
      </c>
      <c r="LO84" s="15">
        <f>IF(34&lt;=$G84, LN84-LM84, "")</f>
        <v/>
      </c>
      <c r="LP84" s="15">
        <f>IF(34&lt;=$G84, LL84-LO84, "")</f>
        <v/>
      </c>
      <c r="LQ84" s="15">
        <f>IF(34&lt;=$G84, ROUND(LI84*$Q84, 2), "")</f>
        <v/>
      </c>
      <c r="LR84" s="15">
        <f>IF(34&lt;=$G84, LI84+LQ84, "")</f>
        <v/>
      </c>
      <c r="LS84" s="15">
        <f>IF(34&lt;=$G84, LM84+LQ84, "")</f>
        <v/>
      </c>
      <c r="LT84" s="15">
        <f>IF(34&lt;=$G84, ($G84-34)*$N84, "")</f>
        <v/>
      </c>
      <c r="LU84" s="15">
        <f>IF(35&lt;=$G84, LP84, "")</f>
        <v/>
      </c>
      <c r="LV84" s="15">
        <f>IF(35&lt;=$G84, ROUND(LU84*$Q84, 2), "")</f>
        <v/>
      </c>
      <c r="LW84" s="15">
        <f>IF(35&lt;=$G84, $N84, "")</f>
        <v/>
      </c>
      <c r="LX84" s="15">
        <f>IF(35&lt;=$G84, LW84-LV84, "")</f>
        <v/>
      </c>
      <c r="LY84" s="15">
        <f>IF(35&lt;=$G84, LU84-LX84, "")</f>
        <v/>
      </c>
      <c r="LZ84" s="15">
        <f>IF(35&lt;=$G84, ROUND(LR84*$Q84, 2), "")</f>
        <v/>
      </c>
      <c r="MA84" s="15">
        <f>IF(35&lt;=$G84, LR84+LZ84, "")</f>
        <v/>
      </c>
      <c r="MB84" s="15">
        <f>IF(35&lt;=$G84, LV84+LZ84, "")</f>
        <v/>
      </c>
      <c r="MC84" s="15">
        <f>IF(35&lt;=$G84, ($G84-35)*$N84, "")</f>
        <v/>
      </c>
      <c r="MD84" s="15">
        <f>IF(36&lt;=$G84, LY84, "")</f>
        <v/>
      </c>
      <c r="ME84" s="15">
        <f>IF(36&lt;=$G84, ROUND(MD84*$Q84, 2), "")</f>
        <v/>
      </c>
      <c r="MF84" s="15">
        <f>IF(36&lt;=$G84, $N84, "")</f>
        <v/>
      </c>
      <c r="MG84" s="15">
        <f>IF(36&lt;=$G84, MF84-ME84, "")</f>
        <v/>
      </c>
      <c r="MH84" s="15">
        <f>IF(36&lt;=$G84, MD84-MG84, "")</f>
        <v/>
      </c>
      <c r="MI84" s="15">
        <f>IF(36&lt;=$G84, ROUND(MA84*$Q84, 2), "")</f>
        <v/>
      </c>
      <c r="MJ84" s="15">
        <f>IF(36&lt;=$G84, MA84+MI84, "")</f>
        <v/>
      </c>
      <c r="MK84" s="15">
        <f>IF(36&lt;=$G84, ME84+MI84, "")</f>
        <v/>
      </c>
      <c r="ML84" s="15">
        <f>IF(36&lt;=$G84, ($G84-36)*$N84, "")</f>
        <v/>
      </c>
      <c r="MM84" s="15">
        <f>IF(37&lt;=$G84, MH84, "")</f>
        <v/>
      </c>
      <c r="MN84" s="15">
        <f>IF(37&lt;=$G84, ROUND(MM84*$Q84, 2), "")</f>
        <v/>
      </c>
      <c r="MO84" s="15">
        <f>IF(37&lt;=$G84, $N84, "")</f>
        <v/>
      </c>
      <c r="MP84" s="15">
        <f>IF(37&lt;=$G84, MO84-MN84, "")</f>
        <v/>
      </c>
      <c r="MQ84" s="15">
        <f>IF(37&lt;=$G84, MM84-MP84, "")</f>
        <v/>
      </c>
      <c r="MR84" s="15">
        <f>IF(37&lt;=$G84, ROUND(MJ84*$Q84, 2), "")</f>
        <v/>
      </c>
      <c r="MS84" s="15">
        <f>IF(37&lt;=$G84, MJ84+MR84, "")</f>
        <v/>
      </c>
      <c r="MT84" s="15">
        <f>IF(37&lt;=$G84, MN84+MR84, "")</f>
        <v/>
      </c>
      <c r="MU84" s="15">
        <f>IF(37&lt;=$G84, ($G84-37)*$N84, "")</f>
        <v/>
      </c>
      <c r="MV84" s="15">
        <f>IF(38&lt;=$G84, MQ84, "")</f>
        <v/>
      </c>
      <c r="MW84" s="15">
        <f>IF(38&lt;=$G84, ROUND(MV84*$Q84, 2), "")</f>
        <v/>
      </c>
      <c r="MX84" s="15">
        <f>IF(38&lt;=$G84, $N84, "")</f>
        <v/>
      </c>
      <c r="MY84" s="15">
        <f>IF(38&lt;=$G84, MX84-MW84, "")</f>
        <v/>
      </c>
      <c r="MZ84" s="15">
        <f>IF(38&lt;=$G84, MV84-MY84, "")</f>
        <v/>
      </c>
      <c r="NA84" s="15">
        <f>IF(38&lt;=$G84, ROUND(MS84*$Q84, 2), "")</f>
        <v/>
      </c>
      <c r="NB84" s="15">
        <f>IF(38&lt;=$G84, MS84+NA84, "")</f>
        <v/>
      </c>
      <c r="NC84" s="15">
        <f>IF(38&lt;=$G84, MW84+NA84, "")</f>
        <v/>
      </c>
      <c r="ND84" s="15">
        <f>IF(38&lt;=$G84, ($G84-38)*$N84, "")</f>
        <v/>
      </c>
      <c r="NE84" s="15">
        <f>IF(39&lt;=$G84, MZ84, "")</f>
        <v/>
      </c>
      <c r="NF84" s="15">
        <f>IF(39&lt;=$G84, ROUND(NE84*$Q84, 2), "")</f>
        <v/>
      </c>
      <c r="NG84" s="15">
        <f>IF(39&lt;=$G84, $N84, "")</f>
        <v/>
      </c>
      <c r="NH84" s="15">
        <f>IF(39&lt;=$G84, NG84-NF84, "")</f>
        <v/>
      </c>
      <c r="NI84" s="15">
        <f>IF(39&lt;=$G84, NE84-NH84, "")</f>
        <v/>
      </c>
      <c r="NJ84" s="15">
        <f>IF(39&lt;=$G84, ROUND(NB84*$Q84, 2), "")</f>
        <v/>
      </c>
      <c r="NK84" s="15">
        <f>IF(39&lt;=$G84, NB84+NJ84, "")</f>
        <v/>
      </c>
      <c r="NL84" s="15">
        <f>IF(39&lt;=$G84, NF84+NJ84, "")</f>
        <v/>
      </c>
      <c r="NM84" s="15">
        <f>IF(39&lt;=$G84, ($G84-39)*$N84, "")</f>
        <v/>
      </c>
      <c r="NN84" s="15">
        <f>IF(40&lt;=$G84, NI84, "")</f>
        <v/>
      </c>
      <c r="NO84" s="15">
        <f>IF(40&lt;=$G84, ROUND(NN84*$Q84, 2), "")</f>
        <v/>
      </c>
      <c r="NP84" s="15">
        <f>IF(40&lt;=$G84, $N84, "")</f>
        <v/>
      </c>
      <c r="NQ84" s="15">
        <f>IF(40&lt;=$G84, NP84-NO84, "")</f>
        <v/>
      </c>
      <c r="NR84" s="15">
        <f>IF(40&lt;=$G84, NN84-NQ84, "")</f>
        <v/>
      </c>
      <c r="NS84" s="15">
        <f>IF(40&lt;=$G84, ROUND(NK84*$Q84, 2), "")</f>
        <v/>
      </c>
      <c r="NT84" s="15">
        <f>IF(40&lt;=$G84, NK84+NS84, "")</f>
        <v/>
      </c>
      <c r="NU84" s="15">
        <f>IF(40&lt;=$G84, NO84+NS84, "")</f>
        <v/>
      </c>
      <c r="NV84" s="15">
        <f>IF(40&lt;=$G84, ($G84-40)*$N84, "")</f>
        <v/>
      </c>
      <c r="NW84" s="15">
        <f>IF(41&lt;=$G84, NR84, "")</f>
        <v/>
      </c>
      <c r="NX84" s="15">
        <f>IF(41&lt;=$G84, ROUND(NW84*$Q84, 2), "")</f>
        <v/>
      </c>
      <c r="NY84" s="15">
        <f>IF(41&lt;=$G84, $N84, "")</f>
        <v/>
      </c>
      <c r="NZ84" s="15">
        <f>IF(41&lt;=$G84, NY84-NX84, "")</f>
        <v/>
      </c>
      <c r="OA84" s="15">
        <f>IF(41&lt;=$G84, NW84-NZ84, "")</f>
        <v/>
      </c>
      <c r="OB84" s="15">
        <f>IF(41&lt;=$G84, ROUND(NT84*$Q84, 2), "")</f>
        <v/>
      </c>
      <c r="OC84" s="15">
        <f>IF(41&lt;=$G84, NT84+OB84, "")</f>
        <v/>
      </c>
      <c r="OD84" s="15">
        <f>IF(41&lt;=$G84, NX84+OB84, "")</f>
        <v/>
      </c>
      <c r="OE84" s="15">
        <f>IF(41&lt;=$G84, ($G84-41)*$N84, "")</f>
        <v/>
      </c>
      <c r="OF84" s="15">
        <f>IF(42&lt;=$G84, OA84, "")</f>
        <v/>
      </c>
      <c r="OG84" s="15">
        <f>IF(42&lt;=$G84, ROUND(OF84*$Q84, 2), "")</f>
        <v/>
      </c>
      <c r="OH84" s="15">
        <f>IF(42&lt;=$G84, $N84, "")</f>
        <v/>
      </c>
      <c r="OI84" s="15">
        <f>IF(42&lt;=$G84, OH84-OG84, "")</f>
        <v/>
      </c>
      <c r="OJ84" s="15">
        <f>IF(42&lt;=$G84, OF84-OI84, "")</f>
        <v/>
      </c>
      <c r="OK84" s="15">
        <f>IF(42&lt;=$G84, ROUND(OC84*$Q84, 2), "")</f>
        <v/>
      </c>
      <c r="OL84" s="15">
        <f>IF(42&lt;=$G84, OC84+OK84, "")</f>
        <v/>
      </c>
      <c r="OM84" s="15">
        <f>IF(42&lt;=$G84, OG84+OK84, "")</f>
        <v/>
      </c>
      <c r="ON84" s="15">
        <f>IF(42&lt;=$G84, ($G84-42)*$N84, "")</f>
        <v/>
      </c>
      <c r="OO84" s="15">
        <f>IF(43&lt;=$G84, OJ84, "")</f>
        <v/>
      </c>
      <c r="OP84" s="15">
        <f>IF(43&lt;=$G84, ROUND(OO84*$Q84, 2), "")</f>
        <v/>
      </c>
      <c r="OQ84" s="15">
        <f>IF(43&lt;=$G84, $N84, "")</f>
        <v/>
      </c>
      <c r="OR84" s="15">
        <f>IF(43&lt;=$G84, OQ84-OP84, "")</f>
        <v/>
      </c>
      <c r="OS84" s="15">
        <f>IF(43&lt;=$G84, OO84-OR84, "")</f>
        <v/>
      </c>
      <c r="OT84" s="15">
        <f>IF(43&lt;=$G84, ROUND(OL84*$Q84, 2), "")</f>
        <v/>
      </c>
      <c r="OU84" s="15">
        <f>IF(43&lt;=$G84, OL84+OT84, "")</f>
        <v/>
      </c>
      <c r="OV84" s="15">
        <f>IF(43&lt;=$G84, OP84+OT84, "")</f>
        <v/>
      </c>
      <c r="OW84" s="15">
        <f>IF(43&lt;=$G84, ($G84-43)*$N84, "")</f>
        <v/>
      </c>
      <c r="OX84" s="15">
        <f>IF(44&lt;=$G84, OS84, "")</f>
        <v/>
      </c>
      <c r="OY84" s="15">
        <f>IF(44&lt;=$G84, ROUND(OX84*$Q84, 2), "")</f>
        <v/>
      </c>
      <c r="OZ84" s="15">
        <f>IF(44&lt;=$G84, $N84, "")</f>
        <v/>
      </c>
      <c r="PA84" s="15">
        <f>IF(44&lt;=$G84, OZ84-OY84, "")</f>
        <v/>
      </c>
      <c r="PB84" s="15">
        <f>IF(44&lt;=$G84, OX84-PA84, "")</f>
        <v/>
      </c>
      <c r="PC84" s="15">
        <f>IF(44&lt;=$G84, ROUND(OU84*$Q84, 2), "")</f>
        <v/>
      </c>
      <c r="PD84" s="15">
        <f>IF(44&lt;=$G84, OU84+PC84, "")</f>
        <v/>
      </c>
      <c r="PE84" s="15">
        <f>IF(44&lt;=$G84, OY84+PC84, "")</f>
        <v/>
      </c>
      <c r="PF84" s="15">
        <f>IF(44&lt;=$G84, ($G84-44)*$N84, "")</f>
        <v/>
      </c>
      <c r="PG84" s="15">
        <f>IF(45&lt;=$G84, PB84, "")</f>
        <v/>
      </c>
      <c r="PH84" s="15">
        <f>IF(45&lt;=$G84, ROUND(PG84*$Q84, 2), "")</f>
        <v/>
      </c>
      <c r="PI84" s="15">
        <f>IF(45&lt;=$G84, $N84, "")</f>
        <v/>
      </c>
      <c r="PJ84" s="15">
        <f>IF(45&lt;=$G84, PI84-PH84, "")</f>
        <v/>
      </c>
      <c r="PK84" s="15">
        <f>IF(45&lt;=$G84, PG84-PJ84, "")</f>
        <v/>
      </c>
      <c r="PL84" s="15">
        <f>IF(45&lt;=$G84, ROUND(PD84*$Q84, 2), "")</f>
        <v/>
      </c>
      <c r="PM84" s="15">
        <f>IF(45&lt;=$G84, PD84+PL84, "")</f>
        <v/>
      </c>
      <c r="PN84" s="15">
        <f>IF(45&lt;=$G84, PH84+PL84, "")</f>
        <v/>
      </c>
      <c r="PO84" s="15">
        <f>IF(45&lt;=$G84, ($G84-45)*$N84, "")</f>
        <v/>
      </c>
      <c r="PP84" s="15">
        <f>IF(46&lt;=$G84, PK84, "")</f>
        <v/>
      </c>
      <c r="PQ84" s="15">
        <f>IF(46&lt;=$G84, ROUND(PP84*$Q84, 2), "")</f>
        <v/>
      </c>
      <c r="PR84" s="15">
        <f>IF(46&lt;=$G84, $N84, "")</f>
        <v/>
      </c>
      <c r="PS84" s="15">
        <f>IF(46&lt;=$G84, PR84-PQ84, "")</f>
        <v/>
      </c>
      <c r="PT84" s="15">
        <f>IF(46&lt;=$G84, PP84-PS84, "")</f>
        <v/>
      </c>
      <c r="PU84" s="15">
        <f>IF(46&lt;=$G84, ROUND(PM84*$Q84, 2), "")</f>
        <v/>
      </c>
      <c r="PV84" s="15">
        <f>IF(46&lt;=$G84, PM84+PU84, "")</f>
        <v/>
      </c>
      <c r="PW84" s="15">
        <f>IF(46&lt;=$G84, PQ84+PU84, "")</f>
        <v/>
      </c>
      <c r="PX84" s="15">
        <f>IF(46&lt;=$G84, ($G84-46)*$N84, "")</f>
        <v/>
      </c>
      <c r="PY84" s="15">
        <f>IF(47&lt;=$G84, PT84, "")</f>
        <v/>
      </c>
      <c r="PZ84" s="15">
        <f>IF(47&lt;=$G84, ROUND(PY84*$Q84, 2), "")</f>
        <v/>
      </c>
      <c r="QA84" s="15">
        <f>IF(47&lt;=$G84, $N84, "")</f>
        <v/>
      </c>
      <c r="QB84" s="15">
        <f>IF(47&lt;=$G84, QA84-PZ84, "")</f>
        <v/>
      </c>
      <c r="QC84" s="15">
        <f>IF(47&lt;=$G84, PY84-QB84, "")</f>
        <v/>
      </c>
      <c r="QD84" s="15">
        <f>IF(47&lt;=$G84, ROUND(PV84*$Q84, 2), "")</f>
        <v/>
      </c>
      <c r="QE84" s="15">
        <f>IF(47&lt;=$G84, PV84+QD84, "")</f>
        <v/>
      </c>
      <c r="QF84" s="15">
        <f>IF(47&lt;=$G84, PZ84+QD84, "")</f>
        <v/>
      </c>
      <c r="QG84" s="15">
        <f>IF(47&lt;=$G84, ($G84-47)*$N84, "")</f>
        <v/>
      </c>
      <c r="QH84" s="15">
        <f>IF(48&lt;=$G84, QC84, "")</f>
        <v/>
      </c>
      <c r="QI84" s="15">
        <f>IF(48&lt;=$G84, ROUND(QH84*$Q84, 2), "")</f>
        <v/>
      </c>
      <c r="QJ84" s="15">
        <f>IF(48&lt;=$G84, $N84, "")</f>
        <v/>
      </c>
      <c r="QK84" s="15">
        <f>IF(48&lt;=$G84, QJ84-QI84, "")</f>
        <v/>
      </c>
      <c r="QL84" s="15">
        <f>IF(48&lt;=$G84, QH84-QK84, "")</f>
        <v/>
      </c>
      <c r="QM84" s="15">
        <f>IF(48&lt;=$G84, ROUND(QE84*$Q84, 2), "")</f>
        <v/>
      </c>
      <c r="QN84" s="15">
        <f>IF(48&lt;=$G84, QE84+QM84, "")</f>
        <v/>
      </c>
      <c r="QO84" s="15">
        <f>IF(48&lt;=$G84, QI84+QM84, "")</f>
        <v/>
      </c>
      <c r="QP84" s="15">
        <f>IF(48&lt;=$G84, ($G84-48)*$N84, "")</f>
        <v/>
      </c>
    </row>
    <row r="85">
      <c r="A85" s="6" t="inlineStr">
        <is>
          <t>0632-0006</t>
        </is>
      </c>
      <c r="B85" s="7" t="inlineStr">
        <is>
          <t>Art &amp; Sourcing Sa de Cv</t>
        </is>
      </c>
      <c r="C85" s="7" t="inlineStr">
        <is>
          <t>Mirage</t>
        </is>
      </c>
      <c r="D85" s="6" t="inlineStr">
        <is>
          <t>ACTIVO</t>
        </is>
      </c>
      <c r="E85" s="6" t="inlineStr">
        <is>
          <t>2025-11-25</t>
        </is>
      </c>
      <c r="F85" s="6" t="inlineStr">
        <is>
          <t>2027-11-25</t>
        </is>
      </c>
      <c r="G85" s="8" t="n">
        <v>24</v>
      </c>
      <c r="H85" s="9" t="n">
        <v>258191.38</v>
      </c>
      <c r="I85" s="10" t="n">
        <v>0.2</v>
      </c>
      <c r="J85" s="9">
        <f>ROUND(H85*I85, 2)</f>
        <v/>
      </c>
      <c r="K85" s="9">
        <f>ROUND(H85-J85, 2)</f>
        <v/>
      </c>
      <c r="L85" s="10" t="n">
        <v>0.02</v>
      </c>
      <c r="M85" s="9">
        <f>ROUND(H85*L85, 2)</f>
        <v/>
      </c>
      <c r="N85" s="9" t="n">
        <v>10107.86</v>
      </c>
      <c r="O85" s="10" t="n">
        <v>0.2</v>
      </c>
      <c r="P85" s="9">
        <f>ROUND(H85*O85, 2)</f>
        <v/>
      </c>
      <c r="Q85" s="11" t="n">
        <v>0.02605114</v>
      </c>
      <c r="R85" s="11">
        <f>RATE(G85, -N85, K85, -P85)</f>
        <v/>
      </c>
      <c r="S85" s="11">
        <f>ROUND(Q85*12, 8)</f>
        <v/>
      </c>
      <c r="T85" s="11">
        <f>ROUND(((1+Q85)^12)-1, 8)</f>
        <v/>
      </c>
      <c r="U85" s="9">
        <f>ROUND(PV(Q85, G85, 0, -P85), 2)</f>
        <v/>
      </c>
      <c r="V85" s="9">
        <f>SUMIF($AA$4:$QP$4, "Interes_Leasing", AA85:QP85)</f>
        <v/>
      </c>
      <c r="W85" s="9">
        <f>SUMIF($AA$4:$QP$4, "Interes_Residual", AA85:QP85)</f>
        <v/>
      </c>
      <c r="X85" s="9">
        <f>ROUND(V85+W85, 2)</f>
        <v/>
      </c>
      <c r="Y85" s="9">
        <f>ROUND((N85*G85+P85+M85)-K85, 2)</f>
        <v/>
      </c>
      <c r="Z85" s="10">
        <f>ROUND(Y85/K85, 4)</f>
        <v/>
      </c>
      <c r="AA85" s="9">
        <f>IF(1&lt;=$G85, $K85, "")</f>
        <v/>
      </c>
      <c r="AB85" s="9">
        <f>IF(1&lt;=$G85, ROUND(AA85*$Q85, 2), "")</f>
        <v/>
      </c>
      <c r="AC85" s="9">
        <f>IF(1&lt;=$G85, $N85, "")</f>
        <v/>
      </c>
      <c r="AD85" s="9">
        <f>IF(1&lt;=$G85, AC85-AB85, "")</f>
        <v/>
      </c>
      <c r="AE85" s="9">
        <f>IF(1&lt;=$G85, AA85-AD85, "")</f>
        <v/>
      </c>
      <c r="AF85" s="9">
        <f>IF(1&lt;=$G85, ROUND($U85*$Q85, 2), "")</f>
        <v/>
      </c>
      <c r="AG85" s="9">
        <f>IF(1&lt;=$G85, $U85+AF85, "")</f>
        <v/>
      </c>
      <c r="AH85" s="9">
        <f>IF(1&lt;=$G85, AB85+AF85, "")</f>
        <v/>
      </c>
      <c r="AI85" s="9">
        <f>IF(1&lt;=$G85, ($G85-1)*$N85, "")</f>
        <v/>
      </c>
      <c r="AJ85" s="9">
        <f>IF(2&lt;=$G85, AE85, "")</f>
        <v/>
      </c>
      <c r="AK85" s="9">
        <f>IF(2&lt;=$G85, ROUND(AJ85*$Q85, 2), "")</f>
        <v/>
      </c>
      <c r="AL85" s="9">
        <f>IF(2&lt;=$G85, $N85, "")</f>
        <v/>
      </c>
      <c r="AM85" s="9">
        <f>IF(2&lt;=$G85, AL85-AK85, "")</f>
        <v/>
      </c>
      <c r="AN85" s="9">
        <f>IF(2&lt;=$G85, AJ85-AM85, "")</f>
        <v/>
      </c>
      <c r="AO85" s="9">
        <f>IF(2&lt;=$G85, ROUND(AG85*$Q85, 2), "")</f>
        <v/>
      </c>
      <c r="AP85" s="9">
        <f>IF(2&lt;=$G85, AG85+AO85, "")</f>
        <v/>
      </c>
      <c r="AQ85" s="9">
        <f>IF(2&lt;=$G85, AK85+AO85, "")</f>
        <v/>
      </c>
      <c r="AR85" s="9">
        <f>IF(2&lt;=$G85, ($G85-2)*$N85, "")</f>
        <v/>
      </c>
      <c r="AS85" s="9">
        <f>IF(3&lt;=$G85, AN85, "")</f>
        <v/>
      </c>
      <c r="AT85" s="9">
        <f>IF(3&lt;=$G85, ROUND(AS85*$Q85, 2), "")</f>
        <v/>
      </c>
      <c r="AU85" s="9">
        <f>IF(3&lt;=$G85, $N85, "")</f>
        <v/>
      </c>
      <c r="AV85" s="9">
        <f>IF(3&lt;=$G85, AU85-AT85, "")</f>
        <v/>
      </c>
      <c r="AW85" s="9">
        <f>IF(3&lt;=$G85, AS85-AV85, "")</f>
        <v/>
      </c>
      <c r="AX85" s="9">
        <f>IF(3&lt;=$G85, ROUND(AP85*$Q85, 2), "")</f>
        <v/>
      </c>
      <c r="AY85" s="9">
        <f>IF(3&lt;=$G85, AP85+AX85, "")</f>
        <v/>
      </c>
      <c r="AZ85" s="9">
        <f>IF(3&lt;=$G85, AT85+AX85, "")</f>
        <v/>
      </c>
      <c r="BA85" s="9">
        <f>IF(3&lt;=$G85, ($G85-3)*$N85, "")</f>
        <v/>
      </c>
      <c r="BB85" s="9">
        <f>IF(4&lt;=$G85, AW85, "")</f>
        <v/>
      </c>
      <c r="BC85" s="9">
        <f>IF(4&lt;=$G85, ROUND(BB85*$Q85, 2), "")</f>
        <v/>
      </c>
      <c r="BD85" s="9">
        <f>IF(4&lt;=$G85, $N85, "")</f>
        <v/>
      </c>
      <c r="BE85" s="9">
        <f>IF(4&lt;=$G85, BD85-BC85, "")</f>
        <v/>
      </c>
      <c r="BF85" s="9">
        <f>IF(4&lt;=$G85, BB85-BE85, "")</f>
        <v/>
      </c>
      <c r="BG85" s="9">
        <f>IF(4&lt;=$G85, ROUND(AY85*$Q85, 2), "")</f>
        <v/>
      </c>
      <c r="BH85" s="9">
        <f>IF(4&lt;=$G85, AY85+BG85, "")</f>
        <v/>
      </c>
      <c r="BI85" s="9">
        <f>IF(4&lt;=$G85, BC85+BG85, "")</f>
        <v/>
      </c>
      <c r="BJ85" s="9">
        <f>IF(4&lt;=$G85, ($G85-4)*$N85, "")</f>
        <v/>
      </c>
      <c r="BK85" s="9">
        <f>IF(5&lt;=$G85, BF85, "")</f>
        <v/>
      </c>
      <c r="BL85" s="9">
        <f>IF(5&lt;=$G85, ROUND(BK85*$Q85, 2), "")</f>
        <v/>
      </c>
      <c r="BM85" s="9">
        <f>IF(5&lt;=$G85, $N85, "")</f>
        <v/>
      </c>
      <c r="BN85" s="9">
        <f>IF(5&lt;=$G85, BM85-BL85, "")</f>
        <v/>
      </c>
      <c r="BO85" s="9">
        <f>IF(5&lt;=$G85, BK85-BN85, "")</f>
        <v/>
      </c>
      <c r="BP85" s="9">
        <f>IF(5&lt;=$G85, ROUND(BH85*$Q85, 2), "")</f>
        <v/>
      </c>
      <c r="BQ85" s="9">
        <f>IF(5&lt;=$G85, BH85+BP85, "")</f>
        <v/>
      </c>
      <c r="BR85" s="9">
        <f>IF(5&lt;=$G85, BL85+BP85, "")</f>
        <v/>
      </c>
      <c r="BS85" s="9">
        <f>IF(5&lt;=$G85, ($G85-5)*$N85, "")</f>
        <v/>
      </c>
      <c r="BT85" s="9">
        <f>IF(6&lt;=$G85, BO85, "")</f>
        <v/>
      </c>
      <c r="BU85" s="9">
        <f>IF(6&lt;=$G85, ROUND(BT85*$Q85, 2), "")</f>
        <v/>
      </c>
      <c r="BV85" s="9">
        <f>IF(6&lt;=$G85, $N85, "")</f>
        <v/>
      </c>
      <c r="BW85" s="9">
        <f>IF(6&lt;=$G85, BV85-BU85, "")</f>
        <v/>
      </c>
      <c r="BX85" s="9">
        <f>IF(6&lt;=$G85, BT85-BW85, "")</f>
        <v/>
      </c>
      <c r="BY85" s="9">
        <f>IF(6&lt;=$G85, ROUND(BQ85*$Q85, 2), "")</f>
        <v/>
      </c>
      <c r="BZ85" s="9">
        <f>IF(6&lt;=$G85, BQ85+BY85, "")</f>
        <v/>
      </c>
      <c r="CA85" s="9">
        <f>IF(6&lt;=$G85, BU85+BY85, "")</f>
        <v/>
      </c>
      <c r="CB85" s="9">
        <f>IF(6&lt;=$G85, ($G85-6)*$N85, "")</f>
        <v/>
      </c>
      <c r="CC85" s="9">
        <f>IF(7&lt;=$G85, BX85, "")</f>
        <v/>
      </c>
      <c r="CD85" s="9">
        <f>IF(7&lt;=$G85, ROUND(CC85*$Q85, 2), "")</f>
        <v/>
      </c>
      <c r="CE85" s="9">
        <f>IF(7&lt;=$G85, $N85, "")</f>
        <v/>
      </c>
      <c r="CF85" s="9">
        <f>IF(7&lt;=$G85, CE85-CD85, "")</f>
        <v/>
      </c>
      <c r="CG85" s="9">
        <f>IF(7&lt;=$G85, CC85-CF85, "")</f>
        <v/>
      </c>
      <c r="CH85" s="9">
        <f>IF(7&lt;=$G85, ROUND(BZ85*$Q85, 2), "")</f>
        <v/>
      </c>
      <c r="CI85" s="9">
        <f>IF(7&lt;=$G85, BZ85+CH85, "")</f>
        <v/>
      </c>
      <c r="CJ85" s="9">
        <f>IF(7&lt;=$G85, CD85+CH85, "")</f>
        <v/>
      </c>
      <c r="CK85" s="9">
        <f>IF(7&lt;=$G85, ($G85-7)*$N85, "")</f>
        <v/>
      </c>
      <c r="CL85" s="9">
        <f>IF(8&lt;=$G85, CG85, "")</f>
        <v/>
      </c>
      <c r="CM85" s="9">
        <f>IF(8&lt;=$G85, ROUND(CL85*$Q85, 2), "")</f>
        <v/>
      </c>
      <c r="CN85" s="9">
        <f>IF(8&lt;=$G85, $N85, "")</f>
        <v/>
      </c>
      <c r="CO85" s="9">
        <f>IF(8&lt;=$G85, CN85-CM85, "")</f>
        <v/>
      </c>
      <c r="CP85" s="9">
        <f>IF(8&lt;=$G85, CL85-CO85, "")</f>
        <v/>
      </c>
      <c r="CQ85" s="9">
        <f>IF(8&lt;=$G85, ROUND(CI85*$Q85, 2), "")</f>
        <v/>
      </c>
      <c r="CR85" s="9">
        <f>IF(8&lt;=$G85, CI85+CQ85, "")</f>
        <v/>
      </c>
      <c r="CS85" s="9">
        <f>IF(8&lt;=$G85, CM85+CQ85, "")</f>
        <v/>
      </c>
      <c r="CT85" s="9">
        <f>IF(8&lt;=$G85, ($G85-8)*$N85, "")</f>
        <v/>
      </c>
      <c r="CU85" s="9">
        <f>IF(9&lt;=$G85, CP85, "")</f>
        <v/>
      </c>
      <c r="CV85" s="9">
        <f>IF(9&lt;=$G85, ROUND(CU85*$Q85, 2), "")</f>
        <v/>
      </c>
      <c r="CW85" s="9">
        <f>IF(9&lt;=$G85, $N85, "")</f>
        <v/>
      </c>
      <c r="CX85" s="9">
        <f>IF(9&lt;=$G85, CW85-CV85, "")</f>
        <v/>
      </c>
      <c r="CY85" s="9">
        <f>IF(9&lt;=$G85, CU85-CX85, "")</f>
        <v/>
      </c>
      <c r="CZ85" s="9">
        <f>IF(9&lt;=$G85, ROUND(CR85*$Q85, 2), "")</f>
        <v/>
      </c>
      <c r="DA85" s="9">
        <f>IF(9&lt;=$G85, CR85+CZ85, "")</f>
        <v/>
      </c>
      <c r="DB85" s="9">
        <f>IF(9&lt;=$G85, CV85+CZ85, "")</f>
        <v/>
      </c>
      <c r="DC85" s="9">
        <f>IF(9&lt;=$G85, ($G85-9)*$N85, "")</f>
        <v/>
      </c>
      <c r="DD85" s="9">
        <f>IF(10&lt;=$G85, CY85, "")</f>
        <v/>
      </c>
      <c r="DE85" s="9">
        <f>IF(10&lt;=$G85, ROUND(DD85*$Q85, 2), "")</f>
        <v/>
      </c>
      <c r="DF85" s="9">
        <f>IF(10&lt;=$G85, $N85, "")</f>
        <v/>
      </c>
      <c r="DG85" s="9">
        <f>IF(10&lt;=$G85, DF85-DE85, "")</f>
        <v/>
      </c>
      <c r="DH85" s="9">
        <f>IF(10&lt;=$G85, DD85-DG85, "")</f>
        <v/>
      </c>
      <c r="DI85" s="9">
        <f>IF(10&lt;=$G85, ROUND(DA85*$Q85, 2), "")</f>
        <v/>
      </c>
      <c r="DJ85" s="9">
        <f>IF(10&lt;=$G85, DA85+DI85, "")</f>
        <v/>
      </c>
      <c r="DK85" s="9">
        <f>IF(10&lt;=$G85, DE85+DI85, "")</f>
        <v/>
      </c>
      <c r="DL85" s="9">
        <f>IF(10&lt;=$G85, ($G85-10)*$N85, "")</f>
        <v/>
      </c>
      <c r="DM85" s="9">
        <f>IF(11&lt;=$G85, DH85, "")</f>
        <v/>
      </c>
      <c r="DN85" s="9">
        <f>IF(11&lt;=$G85, ROUND(DM85*$Q85, 2), "")</f>
        <v/>
      </c>
      <c r="DO85" s="9">
        <f>IF(11&lt;=$G85, $N85, "")</f>
        <v/>
      </c>
      <c r="DP85" s="9">
        <f>IF(11&lt;=$G85, DO85-DN85, "")</f>
        <v/>
      </c>
      <c r="DQ85" s="9">
        <f>IF(11&lt;=$G85, DM85-DP85, "")</f>
        <v/>
      </c>
      <c r="DR85" s="9">
        <f>IF(11&lt;=$G85, ROUND(DJ85*$Q85, 2), "")</f>
        <v/>
      </c>
      <c r="DS85" s="9">
        <f>IF(11&lt;=$G85, DJ85+DR85, "")</f>
        <v/>
      </c>
      <c r="DT85" s="9">
        <f>IF(11&lt;=$G85, DN85+DR85, "")</f>
        <v/>
      </c>
      <c r="DU85" s="9">
        <f>IF(11&lt;=$G85, ($G85-11)*$N85, "")</f>
        <v/>
      </c>
      <c r="DV85" s="9">
        <f>IF(12&lt;=$G85, DQ85, "")</f>
        <v/>
      </c>
      <c r="DW85" s="9">
        <f>IF(12&lt;=$G85, ROUND(DV85*$Q85, 2), "")</f>
        <v/>
      </c>
      <c r="DX85" s="9">
        <f>IF(12&lt;=$G85, $N85, "")</f>
        <v/>
      </c>
      <c r="DY85" s="9">
        <f>IF(12&lt;=$G85, DX85-DW85, "")</f>
        <v/>
      </c>
      <c r="DZ85" s="9">
        <f>IF(12&lt;=$G85, DV85-DY85, "")</f>
        <v/>
      </c>
      <c r="EA85" s="9">
        <f>IF(12&lt;=$G85, ROUND(DS85*$Q85, 2), "")</f>
        <v/>
      </c>
      <c r="EB85" s="9">
        <f>IF(12&lt;=$G85, DS85+EA85, "")</f>
        <v/>
      </c>
      <c r="EC85" s="9">
        <f>IF(12&lt;=$G85, DW85+EA85, "")</f>
        <v/>
      </c>
      <c r="ED85" s="9">
        <f>IF(12&lt;=$G85, ($G85-12)*$N85, "")</f>
        <v/>
      </c>
      <c r="EE85" s="9">
        <f>IF(13&lt;=$G85, DZ85, "")</f>
        <v/>
      </c>
      <c r="EF85" s="9">
        <f>IF(13&lt;=$G85, ROUND(EE85*$Q85, 2), "")</f>
        <v/>
      </c>
      <c r="EG85" s="9">
        <f>IF(13&lt;=$G85, $N85, "")</f>
        <v/>
      </c>
      <c r="EH85" s="9">
        <f>IF(13&lt;=$G85, EG85-EF85, "")</f>
        <v/>
      </c>
      <c r="EI85" s="9">
        <f>IF(13&lt;=$G85, EE85-EH85, "")</f>
        <v/>
      </c>
      <c r="EJ85" s="9">
        <f>IF(13&lt;=$G85, ROUND(EB85*$Q85, 2), "")</f>
        <v/>
      </c>
      <c r="EK85" s="9">
        <f>IF(13&lt;=$G85, EB85+EJ85, "")</f>
        <v/>
      </c>
      <c r="EL85" s="9">
        <f>IF(13&lt;=$G85, EF85+EJ85, "")</f>
        <v/>
      </c>
      <c r="EM85" s="9">
        <f>IF(13&lt;=$G85, ($G85-13)*$N85, "")</f>
        <v/>
      </c>
      <c r="EN85" s="9">
        <f>IF(14&lt;=$G85, EI85, "")</f>
        <v/>
      </c>
      <c r="EO85" s="9">
        <f>IF(14&lt;=$G85, ROUND(EN85*$Q85, 2), "")</f>
        <v/>
      </c>
      <c r="EP85" s="9">
        <f>IF(14&lt;=$G85, $N85, "")</f>
        <v/>
      </c>
      <c r="EQ85" s="9">
        <f>IF(14&lt;=$G85, EP85-EO85, "")</f>
        <v/>
      </c>
      <c r="ER85" s="9">
        <f>IF(14&lt;=$G85, EN85-EQ85, "")</f>
        <v/>
      </c>
      <c r="ES85" s="9">
        <f>IF(14&lt;=$G85, ROUND(EK85*$Q85, 2), "")</f>
        <v/>
      </c>
      <c r="ET85" s="9">
        <f>IF(14&lt;=$G85, EK85+ES85, "")</f>
        <v/>
      </c>
      <c r="EU85" s="9">
        <f>IF(14&lt;=$G85, EO85+ES85, "")</f>
        <v/>
      </c>
      <c r="EV85" s="9">
        <f>IF(14&lt;=$G85, ($G85-14)*$N85, "")</f>
        <v/>
      </c>
      <c r="EW85" s="9">
        <f>IF(15&lt;=$G85, ER85, "")</f>
        <v/>
      </c>
      <c r="EX85" s="9">
        <f>IF(15&lt;=$G85, ROUND(EW85*$Q85, 2), "")</f>
        <v/>
      </c>
      <c r="EY85" s="9">
        <f>IF(15&lt;=$G85, $N85, "")</f>
        <v/>
      </c>
      <c r="EZ85" s="9">
        <f>IF(15&lt;=$G85, EY85-EX85, "")</f>
        <v/>
      </c>
      <c r="FA85" s="9">
        <f>IF(15&lt;=$G85, EW85-EZ85, "")</f>
        <v/>
      </c>
      <c r="FB85" s="9">
        <f>IF(15&lt;=$G85, ROUND(ET85*$Q85, 2), "")</f>
        <v/>
      </c>
      <c r="FC85" s="9">
        <f>IF(15&lt;=$G85, ET85+FB85, "")</f>
        <v/>
      </c>
      <c r="FD85" s="9">
        <f>IF(15&lt;=$G85, EX85+FB85, "")</f>
        <v/>
      </c>
      <c r="FE85" s="9">
        <f>IF(15&lt;=$G85, ($G85-15)*$N85, "")</f>
        <v/>
      </c>
      <c r="FF85" s="9">
        <f>IF(16&lt;=$G85, FA85, "")</f>
        <v/>
      </c>
      <c r="FG85" s="9">
        <f>IF(16&lt;=$G85, ROUND(FF85*$Q85, 2), "")</f>
        <v/>
      </c>
      <c r="FH85" s="9">
        <f>IF(16&lt;=$G85, $N85, "")</f>
        <v/>
      </c>
      <c r="FI85" s="9">
        <f>IF(16&lt;=$G85, FH85-FG85, "")</f>
        <v/>
      </c>
      <c r="FJ85" s="9">
        <f>IF(16&lt;=$G85, FF85-FI85, "")</f>
        <v/>
      </c>
      <c r="FK85" s="9">
        <f>IF(16&lt;=$G85, ROUND(FC85*$Q85, 2), "")</f>
        <v/>
      </c>
      <c r="FL85" s="9">
        <f>IF(16&lt;=$G85, FC85+FK85, "")</f>
        <v/>
      </c>
      <c r="FM85" s="9">
        <f>IF(16&lt;=$G85, FG85+FK85, "")</f>
        <v/>
      </c>
      <c r="FN85" s="9">
        <f>IF(16&lt;=$G85, ($G85-16)*$N85, "")</f>
        <v/>
      </c>
      <c r="FO85" s="9">
        <f>IF(17&lt;=$G85, FJ85, "")</f>
        <v/>
      </c>
      <c r="FP85" s="9">
        <f>IF(17&lt;=$G85, ROUND(FO85*$Q85, 2), "")</f>
        <v/>
      </c>
      <c r="FQ85" s="9">
        <f>IF(17&lt;=$G85, $N85, "")</f>
        <v/>
      </c>
      <c r="FR85" s="9">
        <f>IF(17&lt;=$G85, FQ85-FP85, "")</f>
        <v/>
      </c>
      <c r="FS85" s="9">
        <f>IF(17&lt;=$G85, FO85-FR85, "")</f>
        <v/>
      </c>
      <c r="FT85" s="9">
        <f>IF(17&lt;=$G85, ROUND(FL85*$Q85, 2), "")</f>
        <v/>
      </c>
      <c r="FU85" s="9">
        <f>IF(17&lt;=$G85, FL85+FT85, "")</f>
        <v/>
      </c>
      <c r="FV85" s="9">
        <f>IF(17&lt;=$G85, FP85+FT85, "")</f>
        <v/>
      </c>
      <c r="FW85" s="9">
        <f>IF(17&lt;=$G85, ($G85-17)*$N85, "")</f>
        <v/>
      </c>
      <c r="FX85" s="9">
        <f>IF(18&lt;=$G85, FS85, "")</f>
        <v/>
      </c>
      <c r="FY85" s="9">
        <f>IF(18&lt;=$G85, ROUND(FX85*$Q85, 2), "")</f>
        <v/>
      </c>
      <c r="FZ85" s="9">
        <f>IF(18&lt;=$G85, $N85, "")</f>
        <v/>
      </c>
      <c r="GA85" s="9">
        <f>IF(18&lt;=$G85, FZ85-FY85, "")</f>
        <v/>
      </c>
      <c r="GB85" s="9">
        <f>IF(18&lt;=$G85, FX85-GA85, "")</f>
        <v/>
      </c>
      <c r="GC85" s="9">
        <f>IF(18&lt;=$G85, ROUND(FU85*$Q85, 2), "")</f>
        <v/>
      </c>
      <c r="GD85" s="9">
        <f>IF(18&lt;=$G85, FU85+GC85, "")</f>
        <v/>
      </c>
      <c r="GE85" s="9">
        <f>IF(18&lt;=$G85, FY85+GC85, "")</f>
        <v/>
      </c>
      <c r="GF85" s="9">
        <f>IF(18&lt;=$G85, ($G85-18)*$N85, "")</f>
        <v/>
      </c>
      <c r="GG85" s="9">
        <f>IF(19&lt;=$G85, GB85, "")</f>
        <v/>
      </c>
      <c r="GH85" s="9">
        <f>IF(19&lt;=$G85, ROUND(GG85*$Q85, 2), "")</f>
        <v/>
      </c>
      <c r="GI85" s="9">
        <f>IF(19&lt;=$G85, $N85, "")</f>
        <v/>
      </c>
      <c r="GJ85" s="9">
        <f>IF(19&lt;=$G85, GI85-GH85, "")</f>
        <v/>
      </c>
      <c r="GK85" s="9">
        <f>IF(19&lt;=$G85, GG85-GJ85, "")</f>
        <v/>
      </c>
      <c r="GL85" s="9">
        <f>IF(19&lt;=$G85, ROUND(GD85*$Q85, 2), "")</f>
        <v/>
      </c>
      <c r="GM85" s="9">
        <f>IF(19&lt;=$G85, GD85+GL85, "")</f>
        <v/>
      </c>
      <c r="GN85" s="9">
        <f>IF(19&lt;=$G85, GH85+GL85, "")</f>
        <v/>
      </c>
      <c r="GO85" s="9">
        <f>IF(19&lt;=$G85, ($G85-19)*$N85, "")</f>
        <v/>
      </c>
      <c r="GP85" s="9">
        <f>IF(20&lt;=$G85, GK85, "")</f>
        <v/>
      </c>
      <c r="GQ85" s="9">
        <f>IF(20&lt;=$G85, ROUND(GP85*$Q85, 2), "")</f>
        <v/>
      </c>
      <c r="GR85" s="9">
        <f>IF(20&lt;=$G85, $N85, "")</f>
        <v/>
      </c>
      <c r="GS85" s="9">
        <f>IF(20&lt;=$G85, GR85-GQ85, "")</f>
        <v/>
      </c>
      <c r="GT85" s="9">
        <f>IF(20&lt;=$G85, GP85-GS85, "")</f>
        <v/>
      </c>
      <c r="GU85" s="9">
        <f>IF(20&lt;=$G85, ROUND(GM85*$Q85, 2), "")</f>
        <v/>
      </c>
      <c r="GV85" s="9">
        <f>IF(20&lt;=$G85, GM85+GU85, "")</f>
        <v/>
      </c>
      <c r="GW85" s="9">
        <f>IF(20&lt;=$G85, GQ85+GU85, "")</f>
        <v/>
      </c>
      <c r="GX85" s="9">
        <f>IF(20&lt;=$G85, ($G85-20)*$N85, "")</f>
        <v/>
      </c>
      <c r="GY85" s="9">
        <f>IF(21&lt;=$G85, GT85, "")</f>
        <v/>
      </c>
      <c r="GZ85" s="9">
        <f>IF(21&lt;=$G85, ROUND(GY85*$Q85, 2), "")</f>
        <v/>
      </c>
      <c r="HA85" s="9">
        <f>IF(21&lt;=$G85, $N85, "")</f>
        <v/>
      </c>
      <c r="HB85" s="9">
        <f>IF(21&lt;=$G85, HA85-GZ85, "")</f>
        <v/>
      </c>
      <c r="HC85" s="9">
        <f>IF(21&lt;=$G85, GY85-HB85, "")</f>
        <v/>
      </c>
      <c r="HD85" s="9">
        <f>IF(21&lt;=$G85, ROUND(GV85*$Q85, 2), "")</f>
        <v/>
      </c>
      <c r="HE85" s="9">
        <f>IF(21&lt;=$G85, GV85+HD85, "")</f>
        <v/>
      </c>
      <c r="HF85" s="9">
        <f>IF(21&lt;=$G85, GZ85+HD85, "")</f>
        <v/>
      </c>
      <c r="HG85" s="9">
        <f>IF(21&lt;=$G85, ($G85-21)*$N85, "")</f>
        <v/>
      </c>
      <c r="HH85" s="9">
        <f>IF(22&lt;=$G85, HC85, "")</f>
        <v/>
      </c>
      <c r="HI85" s="9">
        <f>IF(22&lt;=$G85, ROUND(HH85*$Q85, 2), "")</f>
        <v/>
      </c>
      <c r="HJ85" s="9">
        <f>IF(22&lt;=$G85, $N85, "")</f>
        <v/>
      </c>
      <c r="HK85" s="9">
        <f>IF(22&lt;=$G85, HJ85-HI85, "")</f>
        <v/>
      </c>
      <c r="HL85" s="9">
        <f>IF(22&lt;=$G85, HH85-HK85, "")</f>
        <v/>
      </c>
      <c r="HM85" s="9">
        <f>IF(22&lt;=$G85, ROUND(HE85*$Q85, 2), "")</f>
        <v/>
      </c>
      <c r="HN85" s="9">
        <f>IF(22&lt;=$G85, HE85+HM85, "")</f>
        <v/>
      </c>
      <c r="HO85" s="9">
        <f>IF(22&lt;=$G85, HI85+HM85, "")</f>
        <v/>
      </c>
      <c r="HP85" s="9">
        <f>IF(22&lt;=$G85, ($G85-22)*$N85, "")</f>
        <v/>
      </c>
      <c r="HQ85" s="9">
        <f>IF(23&lt;=$G85, HL85, "")</f>
        <v/>
      </c>
      <c r="HR85" s="9">
        <f>IF(23&lt;=$G85, ROUND(HQ85*$Q85, 2), "")</f>
        <v/>
      </c>
      <c r="HS85" s="9">
        <f>IF(23&lt;=$G85, $N85, "")</f>
        <v/>
      </c>
      <c r="HT85" s="9">
        <f>IF(23&lt;=$G85, HS85-HR85, "")</f>
        <v/>
      </c>
      <c r="HU85" s="9">
        <f>IF(23&lt;=$G85, HQ85-HT85, "")</f>
        <v/>
      </c>
      <c r="HV85" s="9">
        <f>IF(23&lt;=$G85, ROUND(HN85*$Q85, 2), "")</f>
        <v/>
      </c>
      <c r="HW85" s="9">
        <f>IF(23&lt;=$G85, HN85+HV85, "")</f>
        <v/>
      </c>
      <c r="HX85" s="9">
        <f>IF(23&lt;=$G85, HR85+HV85, "")</f>
        <v/>
      </c>
      <c r="HY85" s="9">
        <f>IF(23&lt;=$G85, ($G85-23)*$N85, "")</f>
        <v/>
      </c>
      <c r="HZ85" s="9">
        <f>IF(24&lt;=$G85, HU85, "")</f>
        <v/>
      </c>
      <c r="IA85" s="9">
        <f>IF(24&lt;=$G85, ROUND(HZ85*$Q85, 2), "")</f>
        <v/>
      </c>
      <c r="IB85" s="9">
        <f>IF(24&lt;=$G85, $N85, "")</f>
        <v/>
      </c>
      <c r="IC85" s="9">
        <f>IF(24&lt;=$G85, IB85-IA85, "")</f>
        <v/>
      </c>
      <c r="ID85" s="9">
        <f>IF(24&lt;=$G85, HZ85-IC85, "")</f>
        <v/>
      </c>
      <c r="IE85" s="9">
        <f>IF(24&lt;=$G85, ROUND(HW85*$Q85, 2), "")</f>
        <v/>
      </c>
      <c r="IF85" s="9">
        <f>IF(24&lt;=$G85, HW85+IE85, "")</f>
        <v/>
      </c>
      <c r="IG85" s="9">
        <f>IF(24&lt;=$G85, IA85+IE85, "")</f>
        <v/>
      </c>
      <c r="IH85" s="9">
        <f>IF(24&lt;=$G85, ($G85-24)*$N85, "")</f>
        <v/>
      </c>
      <c r="II85" s="9">
        <f>IF(25&lt;=$G85, ID85, "")</f>
        <v/>
      </c>
      <c r="IJ85" s="9">
        <f>IF(25&lt;=$G85, ROUND(II85*$Q85, 2), "")</f>
        <v/>
      </c>
      <c r="IK85" s="9">
        <f>IF(25&lt;=$G85, $N85, "")</f>
        <v/>
      </c>
      <c r="IL85" s="9">
        <f>IF(25&lt;=$G85, IK85-IJ85, "")</f>
        <v/>
      </c>
      <c r="IM85" s="9">
        <f>IF(25&lt;=$G85, II85-IL85, "")</f>
        <v/>
      </c>
      <c r="IN85" s="9">
        <f>IF(25&lt;=$G85, ROUND(IF85*$Q85, 2), "")</f>
        <v/>
      </c>
      <c r="IO85" s="9">
        <f>IF(25&lt;=$G85, IF85+IN85, "")</f>
        <v/>
      </c>
      <c r="IP85" s="9">
        <f>IF(25&lt;=$G85, IJ85+IN85, "")</f>
        <v/>
      </c>
      <c r="IQ85" s="9">
        <f>IF(25&lt;=$G85, ($G85-25)*$N85, "")</f>
        <v/>
      </c>
      <c r="IR85" s="9">
        <f>IF(26&lt;=$G85, IM85, "")</f>
        <v/>
      </c>
      <c r="IS85" s="9">
        <f>IF(26&lt;=$G85, ROUND(IR85*$Q85, 2), "")</f>
        <v/>
      </c>
      <c r="IT85" s="9">
        <f>IF(26&lt;=$G85, $N85, "")</f>
        <v/>
      </c>
      <c r="IU85" s="9">
        <f>IF(26&lt;=$G85, IT85-IS85, "")</f>
        <v/>
      </c>
      <c r="IV85" s="9">
        <f>IF(26&lt;=$G85, IR85-IU85, "")</f>
        <v/>
      </c>
      <c r="IW85" s="9">
        <f>IF(26&lt;=$G85, ROUND(IO85*$Q85, 2), "")</f>
        <v/>
      </c>
      <c r="IX85" s="9">
        <f>IF(26&lt;=$G85, IO85+IW85, "")</f>
        <v/>
      </c>
      <c r="IY85" s="9">
        <f>IF(26&lt;=$G85, IS85+IW85, "")</f>
        <v/>
      </c>
      <c r="IZ85" s="9">
        <f>IF(26&lt;=$G85, ($G85-26)*$N85, "")</f>
        <v/>
      </c>
      <c r="JA85" s="9">
        <f>IF(27&lt;=$G85, IV85, "")</f>
        <v/>
      </c>
      <c r="JB85" s="9">
        <f>IF(27&lt;=$G85, ROUND(JA85*$Q85, 2), "")</f>
        <v/>
      </c>
      <c r="JC85" s="9">
        <f>IF(27&lt;=$G85, $N85, "")</f>
        <v/>
      </c>
      <c r="JD85" s="9">
        <f>IF(27&lt;=$G85, JC85-JB85, "")</f>
        <v/>
      </c>
      <c r="JE85" s="9">
        <f>IF(27&lt;=$G85, JA85-JD85, "")</f>
        <v/>
      </c>
      <c r="JF85" s="9">
        <f>IF(27&lt;=$G85, ROUND(IX85*$Q85, 2), "")</f>
        <v/>
      </c>
      <c r="JG85" s="9">
        <f>IF(27&lt;=$G85, IX85+JF85, "")</f>
        <v/>
      </c>
      <c r="JH85" s="9">
        <f>IF(27&lt;=$G85, JB85+JF85, "")</f>
        <v/>
      </c>
      <c r="JI85" s="9">
        <f>IF(27&lt;=$G85, ($G85-27)*$N85, "")</f>
        <v/>
      </c>
      <c r="JJ85" s="9">
        <f>IF(28&lt;=$G85, JE85, "")</f>
        <v/>
      </c>
      <c r="JK85" s="9">
        <f>IF(28&lt;=$G85, ROUND(JJ85*$Q85, 2), "")</f>
        <v/>
      </c>
      <c r="JL85" s="9">
        <f>IF(28&lt;=$G85, $N85, "")</f>
        <v/>
      </c>
      <c r="JM85" s="9">
        <f>IF(28&lt;=$G85, JL85-JK85, "")</f>
        <v/>
      </c>
      <c r="JN85" s="9">
        <f>IF(28&lt;=$G85, JJ85-JM85, "")</f>
        <v/>
      </c>
      <c r="JO85" s="9">
        <f>IF(28&lt;=$G85, ROUND(JG85*$Q85, 2), "")</f>
        <v/>
      </c>
      <c r="JP85" s="9">
        <f>IF(28&lt;=$G85, JG85+JO85, "")</f>
        <v/>
      </c>
      <c r="JQ85" s="9">
        <f>IF(28&lt;=$G85, JK85+JO85, "")</f>
        <v/>
      </c>
      <c r="JR85" s="9">
        <f>IF(28&lt;=$G85, ($G85-28)*$N85, "")</f>
        <v/>
      </c>
      <c r="JS85" s="9">
        <f>IF(29&lt;=$G85, JN85, "")</f>
        <v/>
      </c>
      <c r="JT85" s="9">
        <f>IF(29&lt;=$G85, ROUND(JS85*$Q85, 2), "")</f>
        <v/>
      </c>
      <c r="JU85" s="9">
        <f>IF(29&lt;=$G85, $N85, "")</f>
        <v/>
      </c>
      <c r="JV85" s="9">
        <f>IF(29&lt;=$G85, JU85-JT85, "")</f>
        <v/>
      </c>
      <c r="JW85" s="9">
        <f>IF(29&lt;=$G85, JS85-JV85, "")</f>
        <v/>
      </c>
      <c r="JX85" s="9">
        <f>IF(29&lt;=$G85, ROUND(JP85*$Q85, 2), "")</f>
        <v/>
      </c>
      <c r="JY85" s="9">
        <f>IF(29&lt;=$G85, JP85+JX85, "")</f>
        <v/>
      </c>
      <c r="JZ85" s="9">
        <f>IF(29&lt;=$G85, JT85+JX85, "")</f>
        <v/>
      </c>
      <c r="KA85" s="9">
        <f>IF(29&lt;=$G85, ($G85-29)*$N85, "")</f>
        <v/>
      </c>
      <c r="KB85" s="9">
        <f>IF(30&lt;=$G85, JW85, "")</f>
        <v/>
      </c>
      <c r="KC85" s="9">
        <f>IF(30&lt;=$G85, ROUND(KB85*$Q85, 2), "")</f>
        <v/>
      </c>
      <c r="KD85" s="9">
        <f>IF(30&lt;=$G85, $N85, "")</f>
        <v/>
      </c>
      <c r="KE85" s="9">
        <f>IF(30&lt;=$G85, KD85-KC85, "")</f>
        <v/>
      </c>
      <c r="KF85" s="9">
        <f>IF(30&lt;=$G85, KB85-KE85, "")</f>
        <v/>
      </c>
      <c r="KG85" s="9">
        <f>IF(30&lt;=$G85, ROUND(JY85*$Q85, 2), "")</f>
        <v/>
      </c>
      <c r="KH85" s="9">
        <f>IF(30&lt;=$G85, JY85+KG85, "")</f>
        <v/>
      </c>
      <c r="KI85" s="9">
        <f>IF(30&lt;=$G85, KC85+KG85, "")</f>
        <v/>
      </c>
      <c r="KJ85" s="9">
        <f>IF(30&lt;=$G85, ($G85-30)*$N85, "")</f>
        <v/>
      </c>
      <c r="KK85" s="9">
        <f>IF(31&lt;=$G85, KF85, "")</f>
        <v/>
      </c>
      <c r="KL85" s="9">
        <f>IF(31&lt;=$G85, ROUND(KK85*$Q85, 2), "")</f>
        <v/>
      </c>
      <c r="KM85" s="9">
        <f>IF(31&lt;=$G85, $N85, "")</f>
        <v/>
      </c>
      <c r="KN85" s="9">
        <f>IF(31&lt;=$G85, KM85-KL85, "")</f>
        <v/>
      </c>
      <c r="KO85" s="9">
        <f>IF(31&lt;=$G85, KK85-KN85, "")</f>
        <v/>
      </c>
      <c r="KP85" s="9">
        <f>IF(31&lt;=$G85, ROUND(KH85*$Q85, 2), "")</f>
        <v/>
      </c>
      <c r="KQ85" s="9">
        <f>IF(31&lt;=$G85, KH85+KP85, "")</f>
        <v/>
      </c>
      <c r="KR85" s="9">
        <f>IF(31&lt;=$G85, KL85+KP85, "")</f>
        <v/>
      </c>
      <c r="KS85" s="9">
        <f>IF(31&lt;=$G85, ($G85-31)*$N85, "")</f>
        <v/>
      </c>
      <c r="KT85" s="9">
        <f>IF(32&lt;=$G85, KO85, "")</f>
        <v/>
      </c>
      <c r="KU85" s="9">
        <f>IF(32&lt;=$G85, ROUND(KT85*$Q85, 2), "")</f>
        <v/>
      </c>
      <c r="KV85" s="9">
        <f>IF(32&lt;=$G85, $N85, "")</f>
        <v/>
      </c>
      <c r="KW85" s="9">
        <f>IF(32&lt;=$G85, KV85-KU85, "")</f>
        <v/>
      </c>
      <c r="KX85" s="9">
        <f>IF(32&lt;=$G85, KT85-KW85, "")</f>
        <v/>
      </c>
      <c r="KY85" s="9">
        <f>IF(32&lt;=$G85, ROUND(KQ85*$Q85, 2), "")</f>
        <v/>
      </c>
      <c r="KZ85" s="9">
        <f>IF(32&lt;=$G85, KQ85+KY85, "")</f>
        <v/>
      </c>
      <c r="LA85" s="9">
        <f>IF(32&lt;=$G85, KU85+KY85, "")</f>
        <v/>
      </c>
      <c r="LB85" s="9">
        <f>IF(32&lt;=$G85, ($G85-32)*$N85, "")</f>
        <v/>
      </c>
      <c r="LC85" s="9">
        <f>IF(33&lt;=$G85, KX85, "")</f>
        <v/>
      </c>
      <c r="LD85" s="9">
        <f>IF(33&lt;=$G85, ROUND(LC85*$Q85, 2), "")</f>
        <v/>
      </c>
      <c r="LE85" s="9">
        <f>IF(33&lt;=$G85, $N85, "")</f>
        <v/>
      </c>
      <c r="LF85" s="9">
        <f>IF(33&lt;=$G85, LE85-LD85, "")</f>
        <v/>
      </c>
      <c r="LG85" s="9">
        <f>IF(33&lt;=$G85, LC85-LF85, "")</f>
        <v/>
      </c>
      <c r="LH85" s="9">
        <f>IF(33&lt;=$G85, ROUND(KZ85*$Q85, 2), "")</f>
        <v/>
      </c>
      <c r="LI85" s="9">
        <f>IF(33&lt;=$G85, KZ85+LH85, "")</f>
        <v/>
      </c>
      <c r="LJ85" s="9">
        <f>IF(33&lt;=$G85, LD85+LH85, "")</f>
        <v/>
      </c>
      <c r="LK85" s="9">
        <f>IF(33&lt;=$G85, ($G85-33)*$N85, "")</f>
        <v/>
      </c>
      <c r="LL85" s="9">
        <f>IF(34&lt;=$G85, LG85, "")</f>
        <v/>
      </c>
      <c r="LM85" s="9">
        <f>IF(34&lt;=$G85, ROUND(LL85*$Q85, 2), "")</f>
        <v/>
      </c>
      <c r="LN85" s="9">
        <f>IF(34&lt;=$G85, $N85, "")</f>
        <v/>
      </c>
      <c r="LO85" s="9">
        <f>IF(34&lt;=$G85, LN85-LM85, "")</f>
        <v/>
      </c>
      <c r="LP85" s="9">
        <f>IF(34&lt;=$G85, LL85-LO85, "")</f>
        <v/>
      </c>
      <c r="LQ85" s="9">
        <f>IF(34&lt;=$G85, ROUND(LI85*$Q85, 2), "")</f>
        <v/>
      </c>
      <c r="LR85" s="9">
        <f>IF(34&lt;=$G85, LI85+LQ85, "")</f>
        <v/>
      </c>
      <c r="LS85" s="9">
        <f>IF(34&lt;=$G85, LM85+LQ85, "")</f>
        <v/>
      </c>
      <c r="LT85" s="9">
        <f>IF(34&lt;=$G85, ($G85-34)*$N85, "")</f>
        <v/>
      </c>
      <c r="LU85" s="9">
        <f>IF(35&lt;=$G85, LP85, "")</f>
        <v/>
      </c>
      <c r="LV85" s="9">
        <f>IF(35&lt;=$G85, ROUND(LU85*$Q85, 2), "")</f>
        <v/>
      </c>
      <c r="LW85" s="9">
        <f>IF(35&lt;=$G85, $N85, "")</f>
        <v/>
      </c>
      <c r="LX85" s="9">
        <f>IF(35&lt;=$G85, LW85-LV85, "")</f>
        <v/>
      </c>
      <c r="LY85" s="9">
        <f>IF(35&lt;=$G85, LU85-LX85, "")</f>
        <v/>
      </c>
      <c r="LZ85" s="9">
        <f>IF(35&lt;=$G85, ROUND(LR85*$Q85, 2), "")</f>
        <v/>
      </c>
      <c r="MA85" s="9">
        <f>IF(35&lt;=$G85, LR85+LZ85, "")</f>
        <v/>
      </c>
      <c r="MB85" s="9">
        <f>IF(35&lt;=$G85, LV85+LZ85, "")</f>
        <v/>
      </c>
      <c r="MC85" s="9">
        <f>IF(35&lt;=$G85, ($G85-35)*$N85, "")</f>
        <v/>
      </c>
      <c r="MD85" s="9">
        <f>IF(36&lt;=$G85, LY85, "")</f>
        <v/>
      </c>
      <c r="ME85" s="9">
        <f>IF(36&lt;=$G85, ROUND(MD85*$Q85, 2), "")</f>
        <v/>
      </c>
      <c r="MF85" s="9">
        <f>IF(36&lt;=$G85, $N85, "")</f>
        <v/>
      </c>
      <c r="MG85" s="9">
        <f>IF(36&lt;=$G85, MF85-ME85, "")</f>
        <v/>
      </c>
      <c r="MH85" s="9">
        <f>IF(36&lt;=$G85, MD85-MG85, "")</f>
        <v/>
      </c>
      <c r="MI85" s="9">
        <f>IF(36&lt;=$G85, ROUND(MA85*$Q85, 2), "")</f>
        <v/>
      </c>
      <c r="MJ85" s="9">
        <f>IF(36&lt;=$G85, MA85+MI85, "")</f>
        <v/>
      </c>
      <c r="MK85" s="9">
        <f>IF(36&lt;=$G85, ME85+MI85, "")</f>
        <v/>
      </c>
      <c r="ML85" s="9">
        <f>IF(36&lt;=$G85, ($G85-36)*$N85, "")</f>
        <v/>
      </c>
      <c r="MM85" s="9">
        <f>IF(37&lt;=$G85, MH85, "")</f>
        <v/>
      </c>
      <c r="MN85" s="9">
        <f>IF(37&lt;=$G85, ROUND(MM85*$Q85, 2), "")</f>
        <v/>
      </c>
      <c r="MO85" s="9">
        <f>IF(37&lt;=$G85, $N85, "")</f>
        <v/>
      </c>
      <c r="MP85" s="9">
        <f>IF(37&lt;=$G85, MO85-MN85, "")</f>
        <v/>
      </c>
      <c r="MQ85" s="9">
        <f>IF(37&lt;=$G85, MM85-MP85, "")</f>
        <v/>
      </c>
      <c r="MR85" s="9">
        <f>IF(37&lt;=$G85, ROUND(MJ85*$Q85, 2), "")</f>
        <v/>
      </c>
      <c r="MS85" s="9">
        <f>IF(37&lt;=$G85, MJ85+MR85, "")</f>
        <v/>
      </c>
      <c r="MT85" s="9">
        <f>IF(37&lt;=$G85, MN85+MR85, "")</f>
        <v/>
      </c>
      <c r="MU85" s="9">
        <f>IF(37&lt;=$G85, ($G85-37)*$N85, "")</f>
        <v/>
      </c>
      <c r="MV85" s="9">
        <f>IF(38&lt;=$G85, MQ85, "")</f>
        <v/>
      </c>
      <c r="MW85" s="9">
        <f>IF(38&lt;=$G85, ROUND(MV85*$Q85, 2), "")</f>
        <v/>
      </c>
      <c r="MX85" s="9">
        <f>IF(38&lt;=$G85, $N85, "")</f>
        <v/>
      </c>
      <c r="MY85" s="9">
        <f>IF(38&lt;=$G85, MX85-MW85, "")</f>
        <v/>
      </c>
      <c r="MZ85" s="9">
        <f>IF(38&lt;=$G85, MV85-MY85, "")</f>
        <v/>
      </c>
      <c r="NA85" s="9">
        <f>IF(38&lt;=$G85, ROUND(MS85*$Q85, 2), "")</f>
        <v/>
      </c>
      <c r="NB85" s="9">
        <f>IF(38&lt;=$G85, MS85+NA85, "")</f>
        <v/>
      </c>
      <c r="NC85" s="9">
        <f>IF(38&lt;=$G85, MW85+NA85, "")</f>
        <v/>
      </c>
      <c r="ND85" s="9">
        <f>IF(38&lt;=$G85, ($G85-38)*$N85, "")</f>
        <v/>
      </c>
      <c r="NE85" s="9">
        <f>IF(39&lt;=$G85, MZ85, "")</f>
        <v/>
      </c>
      <c r="NF85" s="9">
        <f>IF(39&lt;=$G85, ROUND(NE85*$Q85, 2), "")</f>
        <v/>
      </c>
      <c r="NG85" s="9">
        <f>IF(39&lt;=$G85, $N85, "")</f>
        <v/>
      </c>
      <c r="NH85" s="9">
        <f>IF(39&lt;=$G85, NG85-NF85, "")</f>
        <v/>
      </c>
      <c r="NI85" s="9">
        <f>IF(39&lt;=$G85, NE85-NH85, "")</f>
        <v/>
      </c>
      <c r="NJ85" s="9">
        <f>IF(39&lt;=$G85, ROUND(NB85*$Q85, 2), "")</f>
        <v/>
      </c>
      <c r="NK85" s="9">
        <f>IF(39&lt;=$G85, NB85+NJ85, "")</f>
        <v/>
      </c>
      <c r="NL85" s="9">
        <f>IF(39&lt;=$G85, NF85+NJ85, "")</f>
        <v/>
      </c>
      <c r="NM85" s="9">
        <f>IF(39&lt;=$G85, ($G85-39)*$N85, "")</f>
        <v/>
      </c>
      <c r="NN85" s="9">
        <f>IF(40&lt;=$G85, NI85, "")</f>
        <v/>
      </c>
      <c r="NO85" s="9">
        <f>IF(40&lt;=$G85, ROUND(NN85*$Q85, 2), "")</f>
        <v/>
      </c>
      <c r="NP85" s="9">
        <f>IF(40&lt;=$G85, $N85, "")</f>
        <v/>
      </c>
      <c r="NQ85" s="9">
        <f>IF(40&lt;=$G85, NP85-NO85, "")</f>
        <v/>
      </c>
      <c r="NR85" s="9">
        <f>IF(40&lt;=$G85, NN85-NQ85, "")</f>
        <v/>
      </c>
      <c r="NS85" s="9">
        <f>IF(40&lt;=$G85, ROUND(NK85*$Q85, 2), "")</f>
        <v/>
      </c>
      <c r="NT85" s="9">
        <f>IF(40&lt;=$G85, NK85+NS85, "")</f>
        <v/>
      </c>
      <c r="NU85" s="9">
        <f>IF(40&lt;=$G85, NO85+NS85, "")</f>
        <v/>
      </c>
      <c r="NV85" s="9">
        <f>IF(40&lt;=$G85, ($G85-40)*$N85, "")</f>
        <v/>
      </c>
      <c r="NW85" s="9">
        <f>IF(41&lt;=$G85, NR85, "")</f>
        <v/>
      </c>
      <c r="NX85" s="9">
        <f>IF(41&lt;=$G85, ROUND(NW85*$Q85, 2), "")</f>
        <v/>
      </c>
      <c r="NY85" s="9">
        <f>IF(41&lt;=$G85, $N85, "")</f>
        <v/>
      </c>
      <c r="NZ85" s="9">
        <f>IF(41&lt;=$G85, NY85-NX85, "")</f>
        <v/>
      </c>
      <c r="OA85" s="9">
        <f>IF(41&lt;=$G85, NW85-NZ85, "")</f>
        <v/>
      </c>
      <c r="OB85" s="9">
        <f>IF(41&lt;=$G85, ROUND(NT85*$Q85, 2), "")</f>
        <v/>
      </c>
      <c r="OC85" s="9">
        <f>IF(41&lt;=$G85, NT85+OB85, "")</f>
        <v/>
      </c>
      <c r="OD85" s="9">
        <f>IF(41&lt;=$G85, NX85+OB85, "")</f>
        <v/>
      </c>
      <c r="OE85" s="9">
        <f>IF(41&lt;=$G85, ($G85-41)*$N85, "")</f>
        <v/>
      </c>
      <c r="OF85" s="9">
        <f>IF(42&lt;=$G85, OA85, "")</f>
        <v/>
      </c>
      <c r="OG85" s="9">
        <f>IF(42&lt;=$G85, ROUND(OF85*$Q85, 2), "")</f>
        <v/>
      </c>
      <c r="OH85" s="9">
        <f>IF(42&lt;=$G85, $N85, "")</f>
        <v/>
      </c>
      <c r="OI85" s="9">
        <f>IF(42&lt;=$G85, OH85-OG85, "")</f>
        <v/>
      </c>
      <c r="OJ85" s="9">
        <f>IF(42&lt;=$G85, OF85-OI85, "")</f>
        <v/>
      </c>
      <c r="OK85" s="9">
        <f>IF(42&lt;=$G85, ROUND(OC85*$Q85, 2), "")</f>
        <v/>
      </c>
      <c r="OL85" s="9">
        <f>IF(42&lt;=$G85, OC85+OK85, "")</f>
        <v/>
      </c>
      <c r="OM85" s="9">
        <f>IF(42&lt;=$G85, OG85+OK85, "")</f>
        <v/>
      </c>
      <c r="ON85" s="9">
        <f>IF(42&lt;=$G85, ($G85-42)*$N85, "")</f>
        <v/>
      </c>
      <c r="OO85" s="9">
        <f>IF(43&lt;=$G85, OJ85, "")</f>
        <v/>
      </c>
      <c r="OP85" s="9">
        <f>IF(43&lt;=$G85, ROUND(OO85*$Q85, 2), "")</f>
        <v/>
      </c>
      <c r="OQ85" s="9">
        <f>IF(43&lt;=$G85, $N85, "")</f>
        <v/>
      </c>
      <c r="OR85" s="9">
        <f>IF(43&lt;=$G85, OQ85-OP85, "")</f>
        <v/>
      </c>
      <c r="OS85" s="9">
        <f>IF(43&lt;=$G85, OO85-OR85, "")</f>
        <v/>
      </c>
      <c r="OT85" s="9">
        <f>IF(43&lt;=$G85, ROUND(OL85*$Q85, 2), "")</f>
        <v/>
      </c>
      <c r="OU85" s="9">
        <f>IF(43&lt;=$G85, OL85+OT85, "")</f>
        <v/>
      </c>
      <c r="OV85" s="9">
        <f>IF(43&lt;=$G85, OP85+OT85, "")</f>
        <v/>
      </c>
      <c r="OW85" s="9">
        <f>IF(43&lt;=$G85, ($G85-43)*$N85, "")</f>
        <v/>
      </c>
      <c r="OX85" s="9">
        <f>IF(44&lt;=$G85, OS85, "")</f>
        <v/>
      </c>
      <c r="OY85" s="9">
        <f>IF(44&lt;=$G85, ROUND(OX85*$Q85, 2), "")</f>
        <v/>
      </c>
      <c r="OZ85" s="9">
        <f>IF(44&lt;=$G85, $N85, "")</f>
        <v/>
      </c>
      <c r="PA85" s="9">
        <f>IF(44&lt;=$G85, OZ85-OY85, "")</f>
        <v/>
      </c>
      <c r="PB85" s="9">
        <f>IF(44&lt;=$G85, OX85-PA85, "")</f>
        <v/>
      </c>
      <c r="PC85" s="9">
        <f>IF(44&lt;=$G85, ROUND(OU85*$Q85, 2), "")</f>
        <v/>
      </c>
      <c r="PD85" s="9">
        <f>IF(44&lt;=$G85, OU85+PC85, "")</f>
        <v/>
      </c>
      <c r="PE85" s="9">
        <f>IF(44&lt;=$G85, OY85+PC85, "")</f>
        <v/>
      </c>
      <c r="PF85" s="9">
        <f>IF(44&lt;=$G85, ($G85-44)*$N85, "")</f>
        <v/>
      </c>
      <c r="PG85" s="9">
        <f>IF(45&lt;=$G85, PB85, "")</f>
        <v/>
      </c>
      <c r="PH85" s="9">
        <f>IF(45&lt;=$G85, ROUND(PG85*$Q85, 2), "")</f>
        <v/>
      </c>
      <c r="PI85" s="9">
        <f>IF(45&lt;=$G85, $N85, "")</f>
        <v/>
      </c>
      <c r="PJ85" s="9">
        <f>IF(45&lt;=$G85, PI85-PH85, "")</f>
        <v/>
      </c>
      <c r="PK85" s="9">
        <f>IF(45&lt;=$G85, PG85-PJ85, "")</f>
        <v/>
      </c>
      <c r="PL85" s="9">
        <f>IF(45&lt;=$G85, ROUND(PD85*$Q85, 2), "")</f>
        <v/>
      </c>
      <c r="PM85" s="9">
        <f>IF(45&lt;=$G85, PD85+PL85, "")</f>
        <v/>
      </c>
      <c r="PN85" s="9">
        <f>IF(45&lt;=$G85, PH85+PL85, "")</f>
        <v/>
      </c>
      <c r="PO85" s="9">
        <f>IF(45&lt;=$G85, ($G85-45)*$N85, "")</f>
        <v/>
      </c>
      <c r="PP85" s="9">
        <f>IF(46&lt;=$G85, PK85, "")</f>
        <v/>
      </c>
      <c r="PQ85" s="9">
        <f>IF(46&lt;=$G85, ROUND(PP85*$Q85, 2), "")</f>
        <v/>
      </c>
      <c r="PR85" s="9">
        <f>IF(46&lt;=$G85, $N85, "")</f>
        <v/>
      </c>
      <c r="PS85" s="9">
        <f>IF(46&lt;=$G85, PR85-PQ85, "")</f>
        <v/>
      </c>
      <c r="PT85" s="9">
        <f>IF(46&lt;=$G85, PP85-PS85, "")</f>
        <v/>
      </c>
      <c r="PU85" s="9">
        <f>IF(46&lt;=$G85, ROUND(PM85*$Q85, 2), "")</f>
        <v/>
      </c>
      <c r="PV85" s="9">
        <f>IF(46&lt;=$G85, PM85+PU85, "")</f>
        <v/>
      </c>
      <c r="PW85" s="9">
        <f>IF(46&lt;=$G85, PQ85+PU85, "")</f>
        <v/>
      </c>
      <c r="PX85" s="9">
        <f>IF(46&lt;=$G85, ($G85-46)*$N85, "")</f>
        <v/>
      </c>
      <c r="PY85" s="9">
        <f>IF(47&lt;=$G85, PT85, "")</f>
        <v/>
      </c>
      <c r="PZ85" s="9">
        <f>IF(47&lt;=$G85, ROUND(PY85*$Q85, 2), "")</f>
        <v/>
      </c>
      <c r="QA85" s="9">
        <f>IF(47&lt;=$G85, $N85, "")</f>
        <v/>
      </c>
      <c r="QB85" s="9">
        <f>IF(47&lt;=$G85, QA85-PZ85, "")</f>
        <v/>
      </c>
      <c r="QC85" s="9">
        <f>IF(47&lt;=$G85, PY85-QB85, "")</f>
        <v/>
      </c>
      <c r="QD85" s="9">
        <f>IF(47&lt;=$G85, ROUND(PV85*$Q85, 2), "")</f>
        <v/>
      </c>
      <c r="QE85" s="9">
        <f>IF(47&lt;=$G85, PV85+QD85, "")</f>
        <v/>
      </c>
      <c r="QF85" s="9">
        <f>IF(47&lt;=$G85, PZ85+QD85, "")</f>
        <v/>
      </c>
      <c r="QG85" s="9">
        <f>IF(47&lt;=$G85, ($G85-47)*$N85, "")</f>
        <v/>
      </c>
      <c r="QH85" s="9">
        <f>IF(48&lt;=$G85, QC85, "")</f>
        <v/>
      </c>
      <c r="QI85" s="9">
        <f>IF(48&lt;=$G85, ROUND(QH85*$Q85, 2), "")</f>
        <v/>
      </c>
      <c r="QJ85" s="9">
        <f>IF(48&lt;=$G85, $N85, "")</f>
        <v/>
      </c>
      <c r="QK85" s="9">
        <f>IF(48&lt;=$G85, QJ85-QI85, "")</f>
        <v/>
      </c>
      <c r="QL85" s="9">
        <f>IF(48&lt;=$G85, QH85-QK85, "")</f>
        <v/>
      </c>
      <c r="QM85" s="9">
        <f>IF(48&lt;=$G85, ROUND(QE85*$Q85, 2), "")</f>
        <v/>
      </c>
      <c r="QN85" s="9">
        <f>IF(48&lt;=$G85, QE85+QM85, "")</f>
        <v/>
      </c>
      <c r="QO85" s="9">
        <f>IF(48&lt;=$G85, QI85+QM85, "")</f>
        <v/>
      </c>
      <c r="QP85" s="9">
        <f>IF(48&lt;=$G85, ($G85-48)*$N85, "")</f>
        <v/>
      </c>
    </row>
    <row r="86">
      <c r="A86" s="12" t="inlineStr">
        <is>
          <t>0632-0007</t>
        </is>
      </c>
      <c r="B86" s="13" t="inlineStr">
        <is>
          <t>Art &amp; Sourcing Sa de Cv</t>
        </is>
      </c>
      <c r="C86" s="13" t="inlineStr">
        <is>
          <t>JAC Camión X350 2026</t>
        </is>
      </c>
      <c r="D86" s="12" t="inlineStr">
        <is>
          <t>ACTIVO</t>
        </is>
      </c>
      <c r="E86" s="12" t="inlineStr">
        <is>
          <t>2026-08-24</t>
        </is>
      </c>
      <c r="F86" s="12" t="inlineStr">
        <is>
          <t>2028-08-24</t>
        </is>
      </c>
      <c r="G86" s="14" t="n">
        <v>24</v>
      </c>
      <c r="H86" s="15" t="n">
        <v>521551.72</v>
      </c>
      <c r="I86" s="16" t="n">
        <v>0.2</v>
      </c>
      <c r="J86" s="15">
        <f>ROUND(H86*I86, 2)</f>
        <v/>
      </c>
      <c r="K86" s="15">
        <f>ROUND(H86-J86, 2)</f>
        <v/>
      </c>
      <c r="L86" s="16" t="n">
        <v>0</v>
      </c>
      <c r="M86" s="15">
        <f>ROUND(H86*L86, 2)</f>
        <v/>
      </c>
      <c r="N86" s="15" t="n">
        <v>20422.69</v>
      </c>
      <c r="O86" s="16" t="n">
        <v>0.2</v>
      </c>
      <c r="P86" s="15">
        <f>ROUND(H86*O86, 2)</f>
        <v/>
      </c>
      <c r="Q86" s="17" t="n">
        <v>0.02606655</v>
      </c>
      <c r="R86" s="17">
        <f>RATE(G86, -N86, K86, -P86)</f>
        <v/>
      </c>
      <c r="S86" s="17">
        <f>ROUND(Q86*12, 8)</f>
        <v/>
      </c>
      <c r="T86" s="17">
        <f>ROUND(((1+Q86)^12)-1, 8)</f>
        <v/>
      </c>
      <c r="U86" s="15">
        <f>ROUND(PV(Q86, G86, 0, -P86), 2)</f>
        <v/>
      </c>
      <c r="V86" s="15">
        <f>SUMIF($AA$4:$QP$4, "Interes_Leasing", AA86:QP86)</f>
        <v/>
      </c>
      <c r="W86" s="15">
        <f>SUMIF($AA$4:$QP$4, "Interes_Residual", AA86:QP86)</f>
        <v/>
      </c>
      <c r="X86" s="15">
        <f>ROUND(V86+W86, 2)</f>
        <v/>
      </c>
      <c r="Y86" s="15">
        <f>ROUND((N86*G86+P86+M86)-K86, 2)</f>
        <v/>
      </c>
      <c r="Z86" s="16">
        <f>ROUND(Y86/K86, 4)</f>
        <v/>
      </c>
      <c r="AA86" s="15">
        <f>IF(1&lt;=$G86, $K86, "")</f>
        <v/>
      </c>
      <c r="AB86" s="15">
        <f>IF(1&lt;=$G86, ROUND(AA86*$Q86, 2), "")</f>
        <v/>
      </c>
      <c r="AC86" s="15">
        <f>IF(1&lt;=$G86, $N86, "")</f>
        <v/>
      </c>
      <c r="AD86" s="15">
        <f>IF(1&lt;=$G86, AC86-AB86, "")</f>
        <v/>
      </c>
      <c r="AE86" s="15">
        <f>IF(1&lt;=$G86, AA86-AD86, "")</f>
        <v/>
      </c>
      <c r="AF86" s="15">
        <f>IF(1&lt;=$G86, ROUND($U86*$Q86, 2), "")</f>
        <v/>
      </c>
      <c r="AG86" s="15">
        <f>IF(1&lt;=$G86, $U86+AF86, "")</f>
        <v/>
      </c>
      <c r="AH86" s="15">
        <f>IF(1&lt;=$G86, AB86+AF86, "")</f>
        <v/>
      </c>
      <c r="AI86" s="15">
        <f>IF(1&lt;=$G86, ($G86-1)*$N86, "")</f>
        <v/>
      </c>
      <c r="AJ86" s="15">
        <f>IF(2&lt;=$G86, AE86, "")</f>
        <v/>
      </c>
      <c r="AK86" s="15">
        <f>IF(2&lt;=$G86, ROUND(AJ86*$Q86, 2), "")</f>
        <v/>
      </c>
      <c r="AL86" s="15">
        <f>IF(2&lt;=$G86, $N86, "")</f>
        <v/>
      </c>
      <c r="AM86" s="15">
        <f>IF(2&lt;=$G86, AL86-AK86, "")</f>
        <v/>
      </c>
      <c r="AN86" s="15">
        <f>IF(2&lt;=$G86, AJ86-AM86, "")</f>
        <v/>
      </c>
      <c r="AO86" s="15">
        <f>IF(2&lt;=$G86, ROUND(AG86*$Q86, 2), "")</f>
        <v/>
      </c>
      <c r="AP86" s="15">
        <f>IF(2&lt;=$G86, AG86+AO86, "")</f>
        <v/>
      </c>
      <c r="AQ86" s="15">
        <f>IF(2&lt;=$G86, AK86+AO86, "")</f>
        <v/>
      </c>
      <c r="AR86" s="15">
        <f>IF(2&lt;=$G86, ($G86-2)*$N86, "")</f>
        <v/>
      </c>
      <c r="AS86" s="15">
        <f>IF(3&lt;=$G86, AN86, "")</f>
        <v/>
      </c>
      <c r="AT86" s="15">
        <f>IF(3&lt;=$G86, ROUND(AS86*$Q86, 2), "")</f>
        <v/>
      </c>
      <c r="AU86" s="15">
        <f>IF(3&lt;=$G86, $N86, "")</f>
        <v/>
      </c>
      <c r="AV86" s="15">
        <f>IF(3&lt;=$G86, AU86-AT86, "")</f>
        <v/>
      </c>
      <c r="AW86" s="15">
        <f>IF(3&lt;=$G86, AS86-AV86, "")</f>
        <v/>
      </c>
      <c r="AX86" s="15">
        <f>IF(3&lt;=$G86, ROUND(AP86*$Q86, 2), "")</f>
        <v/>
      </c>
      <c r="AY86" s="15">
        <f>IF(3&lt;=$G86, AP86+AX86, "")</f>
        <v/>
      </c>
      <c r="AZ86" s="15">
        <f>IF(3&lt;=$G86, AT86+AX86, "")</f>
        <v/>
      </c>
      <c r="BA86" s="15">
        <f>IF(3&lt;=$G86, ($G86-3)*$N86, "")</f>
        <v/>
      </c>
      <c r="BB86" s="15">
        <f>IF(4&lt;=$G86, AW86, "")</f>
        <v/>
      </c>
      <c r="BC86" s="15">
        <f>IF(4&lt;=$G86, ROUND(BB86*$Q86, 2), "")</f>
        <v/>
      </c>
      <c r="BD86" s="15">
        <f>IF(4&lt;=$G86, $N86, "")</f>
        <v/>
      </c>
      <c r="BE86" s="15">
        <f>IF(4&lt;=$G86, BD86-BC86, "")</f>
        <v/>
      </c>
      <c r="BF86" s="15">
        <f>IF(4&lt;=$G86, BB86-BE86, "")</f>
        <v/>
      </c>
      <c r="BG86" s="15">
        <f>IF(4&lt;=$G86, ROUND(AY86*$Q86, 2), "")</f>
        <v/>
      </c>
      <c r="BH86" s="15">
        <f>IF(4&lt;=$G86, AY86+BG86, "")</f>
        <v/>
      </c>
      <c r="BI86" s="15">
        <f>IF(4&lt;=$G86, BC86+BG86, "")</f>
        <v/>
      </c>
      <c r="BJ86" s="15">
        <f>IF(4&lt;=$G86, ($G86-4)*$N86, "")</f>
        <v/>
      </c>
      <c r="BK86" s="15">
        <f>IF(5&lt;=$G86, BF86, "")</f>
        <v/>
      </c>
      <c r="BL86" s="15">
        <f>IF(5&lt;=$G86, ROUND(BK86*$Q86, 2), "")</f>
        <v/>
      </c>
      <c r="BM86" s="15">
        <f>IF(5&lt;=$G86, $N86, "")</f>
        <v/>
      </c>
      <c r="BN86" s="15">
        <f>IF(5&lt;=$G86, BM86-BL86, "")</f>
        <v/>
      </c>
      <c r="BO86" s="15">
        <f>IF(5&lt;=$G86, BK86-BN86, "")</f>
        <v/>
      </c>
      <c r="BP86" s="15">
        <f>IF(5&lt;=$G86, ROUND(BH86*$Q86, 2), "")</f>
        <v/>
      </c>
      <c r="BQ86" s="15">
        <f>IF(5&lt;=$G86, BH86+BP86, "")</f>
        <v/>
      </c>
      <c r="BR86" s="15">
        <f>IF(5&lt;=$G86, BL86+BP86, "")</f>
        <v/>
      </c>
      <c r="BS86" s="15">
        <f>IF(5&lt;=$G86, ($G86-5)*$N86, "")</f>
        <v/>
      </c>
      <c r="BT86" s="15">
        <f>IF(6&lt;=$G86, BO86, "")</f>
        <v/>
      </c>
      <c r="BU86" s="15">
        <f>IF(6&lt;=$G86, ROUND(BT86*$Q86, 2), "")</f>
        <v/>
      </c>
      <c r="BV86" s="15">
        <f>IF(6&lt;=$G86, $N86, "")</f>
        <v/>
      </c>
      <c r="BW86" s="15">
        <f>IF(6&lt;=$G86, BV86-BU86, "")</f>
        <v/>
      </c>
      <c r="BX86" s="15">
        <f>IF(6&lt;=$G86, BT86-BW86, "")</f>
        <v/>
      </c>
      <c r="BY86" s="15">
        <f>IF(6&lt;=$G86, ROUND(BQ86*$Q86, 2), "")</f>
        <v/>
      </c>
      <c r="BZ86" s="15">
        <f>IF(6&lt;=$G86, BQ86+BY86, "")</f>
        <v/>
      </c>
      <c r="CA86" s="15">
        <f>IF(6&lt;=$G86, BU86+BY86, "")</f>
        <v/>
      </c>
      <c r="CB86" s="15">
        <f>IF(6&lt;=$G86, ($G86-6)*$N86, "")</f>
        <v/>
      </c>
      <c r="CC86" s="15">
        <f>IF(7&lt;=$G86, BX86, "")</f>
        <v/>
      </c>
      <c r="CD86" s="15">
        <f>IF(7&lt;=$G86, ROUND(CC86*$Q86, 2), "")</f>
        <v/>
      </c>
      <c r="CE86" s="15">
        <f>IF(7&lt;=$G86, $N86, "")</f>
        <v/>
      </c>
      <c r="CF86" s="15">
        <f>IF(7&lt;=$G86, CE86-CD86, "")</f>
        <v/>
      </c>
      <c r="CG86" s="15">
        <f>IF(7&lt;=$G86, CC86-CF86, "")</f>
        <v/>
      </c>
      <c r="CH86" s="15">
        <f>IF(7&lt;=$G86, ROUND(BZ86*$Q86, 2), "")</f>
        <v/>
      </c>
      <c r="CI86" s="15">
        <f>IF(7&lt;=$G86, BZ86+CH86, "")</f>
        <v/>
      </c>
      <c r="CJ86" s="15">
        <f>IF(7&lt;=$G86, CD86+CH86, "")</f>
        <v/>
      </c>
      <c r="CK86" s="15">
        <f>IF(7&lt;=$G86, ($G86-7)*$N86, "")</f>
        <v/>
      </c>
      <c r="CL86" s="15">
        <f>IF(8&lt;=$G86, CG86, "")</f>
        <v/>
      </c>
      <c r="CM86" s="15">
        <f>IF(8&lt;=$G86, ROUND(CL86*$Q86, 2), "")</f>
        <v/>
      </c>
      <c r="CN86" s="15">
        <f>IF(8&lt;=$G86, $N86, "")</f>
        <v/>
      </c>
      <c r="CO86" s="15">
        <f>IF(8&lt;=$G86, CN86-CM86, "")</f>
        <v/>
      </c>
      <c r="CP86" s="15">
        <f>IF(8&lt;=$G86, CL86-CO86, "")</f>
        <v/>
      </c>
      <c r="CQ86" s="15">
        <f>IF(8&lt;=$G86, ROUND(CI86*$Q86, 2), "")</f>
        <v/>
      </c>
      <c r="CR86" s="15">
        <f>IF(8&lt;=$G86, CI86+CQ86, "")</f>
        <v/>
      </c>
      <c r="CS86" s="15">
        <f>IF(8&lt;=$G86, CM86+CQ86, "")</f>
        <v/>
      </c>
      <c r="CT86" s="15">
        <f>IF(8&lt;=$G86, ($G86-8)*$N86, "")</f>
        <v/>
      </c>
      <c r="CU86" s="15">
        <f>IF(9&lt;=$G86, CP86, "")</f>
        <v/>
      </c>
      <c r="CV86" s="15">
        <f>IF(9&lt;=$G86, ROUND(CU86*$Q86, 2), "")</f>
        <v/>
      </c>
      <c r="CW86" s="15">
        <f>IF(9&lt;=$G86, $N86, "")</f>
        <v/>
      </c>
      <c r="CX86" s="15">
        <f>IF(9&lt;=$G86, CW86-CV86, "")</f>
        <v/>
      </c>
      <c r="CY86" s="15">
        <f>IF(9&lt;=$G86, CU86-CX86, "")</f>
        <v/>
      </c>
      <c r="CZ86" s="15">
        <f>IF(9&lt;=$G86, ROUND(CR86*$Q86, 2), "")</f>
        <v/>
      </c>
      <c r="DA86" s="15">
        <f>IF(9&lt;=$G86, CR86+CZ86, "")</f>
        <v/>
      </c>
      <c r="DB86" s="15">
        <f>IF(9&lt;=$G86, CV86+CZ86, "")</f>
        <v/>
      </c>
      <c r="DC86" s="15">
        <f>IF(9&lt;=$G86, ($G86-9)*$N86, "")</f>
        <v/>
      </c>
      <c r="DD86" s="15">
        <f>IF(10&lt;=$G86, CY86, "")</f>
        <v/>
      </c>
      <c r="DE86" s="15">
        <f>IF(10&lt;=$G86, ROUND(DD86*$Q86, 2), "")</f>
        <v/>
      </c>
      <c r="DF86" s="15">
        <f>IF(10&lt;=$G86, $N86, "")</f>
        <v/>
      </c>
      <c r="DG86" s="15">
        <f>IF(10&lt;=$G86, DF86-DE86, "")</f>
        <v/>
      </c>
      <c r="DH86" s="15">
        <f>IF(10&lt;=$G86, DD86-DG86, "")</f>
        <v/>
      </c>
      <c r="DI86" s="15">
        <f>IF(10&lt;=$G86, ROUND(DA86*$Q86, 2), "")</f>
        <v/>
      </c>
      <c r="DJ86" s="15">
        <f>IF(10&lt;=$G86, DA86+DI86, "")</f>
        <v/>
      </c>
      <c r="DK86" s="15">
        <f>IF(10&lt;=$G86, DE86+DI86, "")</f>
        <v/>
      </c>
      <c r="DL86" s="15">
        <f>IF(10&lt;=$G86, ($G86-10)*$N86, "")</f>
        <v/>
      </c>
      <c r="DM86" s="15">
        <f>IF(11&lt;=$G86, DH86, "")</f>
        <v/>
      </c>
      <c r="DN86" s="15">
        <f>IF(11&lt;=$G86, ROUND(DM86*$Q86, 2), "")</f>
        <v/>
      </c>
      <c r="DO86" s="15">
        <f>IF(11&lt;=$G86, $N86, "")</f>
        <v/>
      </c>
      <c r="DP86" s="15">
        <f>IF(11&lt;=$G86, DO86-DN86, "")</f>
        <v/>
      </c>
      <c r="DQ86" s="15">
        <f>IF(11&lt;=$G86, DM86-DP86, "")</f>
        <v/>
      </c>
      <c r="DR86" s="15">
        <f>IF(11&lt;=$G86, ROUND(DJ86*$Q86, 2), "")</f>
        <v/>
      </c>
      <c r="DS86" s="15">
        <f>IF(11&lt;=$G86, DJ86+DR86, "")</f>
        <v/>
      </c>
      <c r="DT86" s="15">
        <f>IF(11&lt;=$G86, DN86+DR86, "")</f>
        <v/>
      </c>
      <c r="DU86" s="15">
        <f>IF(11&lt;=$G86, ($G86-11)*$N86, "")</f>
        <v/>
      </c>
      <c r="DV86" s="15">
        <f>IF(12&lt;=$G86, DQ86, "")</f>
        <v/>
      </c>
      <c r="DW86" s="15">
        <f>IF(12&lt;=$G86, ROUND(DV86*$Q86, 2), "")</f>
        <v/>
      </c>
      <c r="DX86" s="15">
        <f>IF(12&lt;=$G86, $N86, "")</f>
        <v/>
      </c>
      <c r="DY86" s="15">
        <f>IF(12&lt;=$G86, DX86-DW86, "")</f>
        <v/>
      </c>
      <c r="DZ86" s="15">
        <f>IF(12&lt;=$G86, DV86-DY86, "")</f>
        <v/>
      </c>
      <c r="EA86" s="15">
        <f>IF(12&lt;=$G86, ROUND(DS86*$Q86, 2), "")</f>
        <v/>
      </c>
      <c r="EB86" s="15">
        <f>IF(12&lt;=$G86, DS86+EA86, "")</f>
        <v/>
      </c>
      <c r="EC86" s="15">
        <f>IF(12&lt;=$G86, DW86+EA86, "")</f>
        <v/>
      </c>
      <c r="ED86" s="15">
        <f>IF(12&lt;=$G86, ($G86-12)*$N86, "")</f>
        <v/>
      </c>
      <c r="EE86" s="15">
        <f>IF(13&lt;=$G86, DZ86, "")</f>
        <v/>
      </c>
      <c r="EF86" s="15">
        <f>IF(13&lt;=$G86, ROUND(EE86*$Q86, 2), "")</f>
        <v/>
      </c>
      <c r="EG86" s="15">
        <f>IF(13&lt;=$G86, $N86, "")</f>
        <v/>
      </c>
      <c r="EH86" s="15">
        <f>IF(13&lt;=$G86, EG86-EF86, "")</f>
        <v/>
      </c>
      <c r="EI86" s="15">
        <f>IF(13&lt;=$G86, EE86-EH86, "")</f>
        <v/>
      </c>
      <c r="EJ86" s="15">
        <f>IF(13&lt;=$G86, ROUND(EB86*$Q86, 2), "")</f>
        <v/>
      </c>
      <c r="EK86" s="15">
        <f>IF(13&lt;=$G86, EB86+EJ86, "")</f>
        <v/>
      </c>
      <c r="EL86" s="15">
        <f>IF(13&lt;=$G86, EF86+EJ86, "")</f>
        <v/>
      </c>
      <c r="EM86" s="15">
        <f>IF(13&lt;=$G86, ($G86-13)*$N86, "")</f>
        <v/>
      </c>
      <c r="EN86" s="15">
        <f>IF(14&lt;=$G86, EI86, "")</f>
        <v/>
      </c>
      <c r="EO86" s="15">
        <f>IF(14&lt;=$G86, ROUND(EN86*$Q86, 2), "")</f>
        <v/>
      </c>
      <c r="EP86" s="15">
        <f>IF(14&lt;=$G86, $N86, "")</f>
        <v/>
      </c>
      <c r="EQ86" s="15">
        <f>IF(14&lt;=$G86, EP86-EO86, "")</f>
        <v/>
      </c>
      <c r="ER86" s="15">
        <f>IF(14&lt;=$G86, EN86-EQ86, "")</f>
        <v/>
      </c>
      <c r="ES86" s="15">
        <f>IF(14&lt;=$G86, ROUND(EK86*$Q86, 2), "")</f>
        <v/>
      </c>
      <c r="ET86" s="15">
        <f>IF(14&lt;=$G86, EK86+ES86, "")</f>
        <v/>
      </c>
      <c r="EU86" s="15">
        <f>IF(14&lt;=$G86, EO86+ES86, "")</f>
        <v/>
      </c>
      <c r="EV86" s="15">
        <f>IF(14&lt;=$G86, ($G86-14)*$N86, "")</f>
        <v/>
      </c>
      <c r="EW86" s="15">
        <f>IF(15&lt;=$G86, ER86, "")</f>
        <v/>
      </c>
      <c r="EX86" s="15">
        <f>IF(15&lt;=$G86, ROUND(EW86*$Q86, 2), "")</f>
        <v/>
      </c>
      <c r="EY86" s="15">
        <f>IF(15&lt;=$G86, $N86, "")</f>
        <v/>
      </c>
      <c r="EZ86" s="15">
        <f>IF(15&lt;=$G86, EY86-EX86, "")</f>
        <v/>
      </c>
      <c r="FA86" s="15">
        <f>IF(15&lt;=$G86, EW86-EZ86, "")</f>
        <v/>
      </c>
      <c r="FB86" s="15">
        <f>IF(15&lt;=$G86, ROUND(ET86*$Q86, 2), "")</f>
        <v/>
      </c>
      <c r="FC86" s="15">
        <f>IF(15&lt;=$G86, ET86+FB86, "")</f>
        <v/>
      </c>
      <c r="FD86" s="15">
        <f>IF(15&lt;=$G86, EX86+FB86, "")</f>
        <v/>
      </c>
      <c r="FE86" s="15">
        <f>IF(15&lt;=$G86, ($G86-15)*$N86, "")</f>
        <v/>
      </c>
      <c r="FF86" s="15">
        <f>IF(16&lt;=$G86, FA86, "")</f>
        <v/>
      </c>
      <c r="FG86" s="15">
        <f>IF(16&lt;=$G86, ROUND(FF86*$Q86, 2), "")</f>
        <v/>
      </c>
      <c r="FH86" s="15">
        <f>IF(16&lt;=$G86, $N86, "")</f>
        <v/>
      </c>
      <c r="FI86" s="15">
        <f>IF(16&lt;=$G86, FH86-FG86, "")</f>
        <v/>
      </c>
      <c r="FJ86" s="15">
        <f>IF(16&lt;=$G86, FF86-FI86, "")</f>
        <v/>
      </c>
      <c r="FK86" s="15">
        <f>IF(16&lt;=$G86, ROUND(FC86*$Q86, 2), "")</f>
        <v/>
      </c>
      <c r="FL86" s="15">
        <f>IF(16&lt;=$G86, FC86+FK86, "")</f>
        <v/>
      </c>
      <c r="FM86" s="15">
        <f>IF(16&lt;=$G86, FG86+FK86, "")</f>
        <v/>
      </c>
      <c r="FN86" s="15">
        <f>IF(16&lt;=$G86, ($G86-16)*$N86, "")</f>
        <v/>
      </c>
      <c r="FO86" s="15">
        <f>IF(17&lt;=$G86, FJ86, "")</f>
        <v/>
      </c>
      <c r="FP86" s="15">
        <f>IF(17&lt;=$G86, ROUND(FO86*$Q86, 2), "")</f>
        <v/>
      </c>
      <c r="FQ86" s="15">
        <f>IF(17&lt;=$G86, $N86, "")</f>
        <v/>
      </c>
      <c r="FR86" s="15">
        <f>IF(17&lt;=$G86, FQ86-FP86, "")</f>
        <v/>
      </c>
      <c r="FS86" s="15">
        <f>IF(17&lt;=$G86, FO86-FR86, "")</f>
        <v/>
      </c>
      <c r="FT86" s="15">
        <f>IF(17&lt;=$G86, ROUND(FL86*$Q86, 2), "")</f>
        <v/>
      </c>
      <c r="FU86" s="15">
        <f>IF(17&lt;=$G86, FL86+FT86, "")</f>
        <v/>
      </c>
      <c r="FV86" s="15">
        <f>IF(17&lt;=$G86, FP86+FT86, "")</f>
        <v/>
      </c>
      <c r="FW86" s="15">
        <f>IF(17&lt;=$G86, ($G86-17)*$N86, "")</f>
        <v/>
      </c>
      <c r="FX86" s="15">
        <f>IF(18&lt;=$G86, FS86, "")</f>
        <v/>
      </c>
      <c r="FY86" s="15">
        <f>IF(18&lt;=$G86, ROUND(FX86*$Q86, 2), "")</f>
        <v/>
      </c>
      <c r="FZ86" s="15">
        <f>IF(18&lt;=$G86, $N86, "")</f>
        <v/>
      </c>
      <c r="GA86" s="15">
        <f>IF(18&lt;=$G86, FZ86-FY86, "")</f>
        <v/>
      </c>
      <c r="GB86" s="15">
        <f>IF(18&lt;=$G86, FX86-GA86, "")</f>
        <v/>
      </c>
      <c r="GC86" s="15">
        <f>IF(18&lt;=$G86, ROUND(FU86*$Q86, 2), "")</f>
        <v/>
      </c>
      <c r="GD86" s="15">
        <f>IF(18&lt;=$G86, FU86+GC86, "")</f>
        <v/>
      </c>
      <c r="GE86" s="15">
        <f>IF(18&lt;=$G86, FY86+GC86, "")</f>
        <v/>
      </c>
      <c r="GF86" s="15">
        <f>IF(18&lt;=$G86, ($G86-18)*$N86, "")</f>
        <v/>
      </c>
      <c r="GG86" s="15">
        <f>IF(19&lt;=$G86, GB86, "")</f>
        <v/>
      </c>
      <c r="GH86" s="15">
        <f>IF(19&lt;=$G86, ROUND(GG86*$Q86, 2), "")</f>
        <v/>
      </c>
      <c r="GI86" s="15">
        <f>IF(19&lt;=$G86, $N86, "")</f>
        <v/>
      </c>
      <c r="GJ86" s="15">
        <f>IF(19&lt;=$G86, GI86-GH86, "")</f>
        <v/>
      </c>
      <c r="GK86" s="15">
        <f>IF(19&lt;=$G86, GG86-GJ86, "")</f>
        <v/>
      </c>
      <c r="GL86" s="15">
        <f>IF(19&lt;=$G86, ROUND(GD86*$Q86, 2), "")</f>
        <v/>
      </c>
      <c r="GM86" s="15">
        <f>IF(19&lt;=$G86, GD86+GL86, "")</f>
        <v/>
      </c>
      <c r="GN86" s="15">
        <f>IF(19&lt;=$G86, GH86+GL86, "")</f>
        <v/>
      </c>
      <c r="GO86" s="15">
        <f>IF(19&lt;=$G86, ($G86-19)*$N86, "")</f>
        <v/>
      </c>
      <c r="GP86" s="15">
        <f>IF(20&lt;=$G86, GK86, "")</f>
        <v/>
      </c>
      <c r="GQ86" s="15">
        <f>IF(20&lt;=$G86, ROUND(GP86*$Q86, 2), "")</f>
        <v/>
      </c>
      <c r="GR86" s="15">
        <f>IF(20&lt;=$G86, $N86, "")</f>
        <v/>
      </c>
      <c r="GS86" s="15">
        <f>IF(20&lt;=$G86, GR86-GQ86, "")</f>
        <v/>
      </c>
      <c r="GT86" s="15">
        <f>IF(20&lt;=$G86, GP86-GS86, "")</f>
        <v/>
      </c>
      <c r="GU86" s="15">
        <f>IF(20&lt;=$G86, ROUND(GM86*$Q86, 2), "")</f>
        <v/>
      </c>
      <c r="GV86" s="15">
        <f>IF(20&lt;=$G86, GM86+GU86, "")</f>
        <v/>
      </c>
      <c r="GW86" s="15">
        <f>IF(20&lt;=$G86, GQ86+GU86, "")</f>
        <v/>
      </c>
      <c r="GX86" s="15">
        <f>IF(20&lt;=$G86, ($G86-20)*$N86, "")</f>
        <v/>
      </c>
      <c r="GY86" s="15">
        <f>IF(21&lt;=$G86, GT86, "")</f>
        <v/>
      </c>
      <c r="GZ86" s="15">
        <f>IF(21&lt;=$G86, ROUND(GY86*$Q86, 2), "")</f>
        <v/>
      </c>
      <c r="HA86" s="15">
        <f>IF(21&lt;=$G86, $N86, "")</f>
        <v/>
      </c>
      <c r="HB86" s="15">
        <f>IF(21&lt;=$G86, HA86-GZ86, "")</f>
        <v/>
      </c>
      <c r="HC86" s="15">
        <f>IF(21&lt;=$G86, GY86-HB86, "")</f>
        <v/>
      </c>
      <c r="HD86" s="15">
        <f>IF(21&lt;=$G86, ROUND(GV86*$Q86, 2), "")</f>
        <v/>
      </c>
      <c r="HE86" s="15">
        <f>IF(21&lt;=$G86, GV86+HD86, "")</f>
        <v/>
      </c>
      <c r="HF86" s="15">
        <f>IF(21&lt;=$G86, GZ86+HD86, "")</f>
        <v/>
      </c>
      <c r="HG86" s="15">
        <f>IF(21&lt;=$G86, ($G86-21)*$N86, "")</f>
        <v/>
      </c>
      <c r="HH86" s="15">
        <f>IF(22&lt;=$G86, HC86, "")</f>
        <v/>
      </c>
      <c r="HI86" s="15">
        <f>IF(22&lt;=$G86, ROUND(HH86*$Q86, 2), "")</f>
        <v/>
      </c>
      <c r="HJ86" s="15">
        <f>IF(22&lt;=$G86, $N86, "")</f>
        <v/>
      </c>
      <c r="HK86" s="15">
        <f>IF(22&lt;=$G86, HJ86-HI86, "")</f>
        <v/>
      </c>
      <c r="HL86" s="15">
        <f>IF(22&lt;=$G86, HH86-HK86, "")</f>
        <v/>
      </c>
      <c r="HM86" s="15">
        <f>IF(22&lt;=$G86, ROUND(HE86*$Q86, 2), "")</f>
        <v/>
      </c>
      <c r="HN86" s="15">
        <f>IF(22&lt;=$G86, HE86+HM86, "")</f>
        <v/>
      </c>
      <c r="HO86" s="15">
        <f>IF(22&lt;=$G86, HI86+HM86, "")</f>
        <v/>
      </c>
      <c r="HP86" s="15">
        <f>IF(22&lt;=$G86, ($G86-22)*$N86, "")</f>
        <v/>
      </c>
      <c r="HQ86" s="15">
        <f>IF(23&lt;=$G86, HL86, "")</f>
        <v/>
      </c>
      <c r="HR86" s="15">
        <f>IF(23&lt;=$G86, ROUND(HQ86*$Q86, 2), "")</f>
        <v/>
      </c>
      <c r="HS86" s="15">
        <f>IF(23&lt;=$G86, $N86, "")</f>
        <v/>
      </c>
      <c r="HT86" s="15">
        <f>IF(23&lt;=$G86, HS86-HR86, "")</f>
        <v/>
      </c>
      <c r="HU86" s="15">
        <f>IF(23&lt;=$G86, HQ86-HT86, "")</f>
        <v/>
      </c>
      <c r="HV86" s="15">
        <f>IF(23&lt;=$G86, ROUND(HN86*$Q86, 2), "")</f>
        <v/>
      </c>
      <c r="HW86" s="15">
        <f>IF(23&lt;=$G86, HN86+HV86, "")</f>
        <v/>
      </c>
      <c r="HX86" s="15">
        <f>IF(23&lt;=$G86, HR86+HV86, "")</f>
        <v/>
      </c>
      <c r="HY86" s="15">
        <f>IF(23&lt;=$G86, ($G86-23)*$N86, "")</f>
        <v/>
      </c>
      <c r="HZ86" s="15">
        <f>IF(24&lt;=$G86, HU86, "")</f>
        <v/>
      </c>
      <c r="IA86" s="15">
        <f>IF(24&lt;=$G86, ROUND(HZ86*$Q86, 2), "")</f>
        <v/>
      </c>
      <c r="IB86" s="15">
        <f>IF(24&lt;=$G86, $N86, "")</f>
        <v/>
      </c>
      <c r="IC86" s="15">
        <f>IF(24&lt;=$G86, IB86-IA86, "")</f>
        <v/>
      </c>
      <c r="ID86" s="15">
        <f>IF(24&lt;=$G86, HZ86-IC86, "")</f>
        <v/>
      </c>
      <c r="IE86" s="15">
        <f>IF(24&lt;=$G86, ROUND(HW86*$Q86, 2), "")</f>
        <v/>
      </c>
      <c r="IF86" s="15">
        <f>IF(24&lt;=$G86, HW86+IE86, "")</f>
        <v/>
      </c>
      <c r="IG86" s="15">
        <f>IF(24&lt;=$G86, IA86+IE86, "")</f>
        <v/>
      </c>
      <c r="IH86" s="15">
        <f>IF(24&lt;=$G86, ($G86-24)*$N86, "")</f>
        <v/>
      </c>
      <c r="II86" s="15">
        <f>IF(25&lt;=$G86, ID86, "")</f>
        <v/>
      </c>
      <c r="IJ86" s="15">
        <f>IF(25&lt;=$G86, ROUND(II86*$Q86, 2), "")</f>
        <v/>
      </c>
      <c r="IK86" s="15">
        <f>IF(25&lt;=$G86, $N86, "")</f>
        <v/>
      </c>
      <c r="IL86" s="15">
        <f>IF(25&lt;=$G86, IK86-IJ86, "")</f>
        <v/>
      </c>
      <c r="IM86" s="15">
        <f>IF(25&lt;=$G86, II86-IL86, "")</f>
        <v/>
      </c>
      <c r="IN86" s="15">
        <f>IF(25&lt;=$G86, ROUND(IF86*$Q86, 2), "")</f>
        <v/>
      </c>
      <c r="IO86" s="15">
        <f>IF(25&lt;=$G86, IF86+IN86, "")</f>
        <v/>
      </c>
      <c r="IP86" s="15">
        <f>IF(25&lt;=$G86, IJ86+IN86, "")</f>
        <v/>
      </c>
      <c r="IQ86" s="15">
        <f>IF(25&lt;=$G86, ($G86-25)*$N86, "")</f>
        <v/>
      </c>
      <c r="IR86" s="15">
        <f>IF(26&lt;=$G86, IM86, "")</f>
        <v/>
      </c>
      <c r="IS86" s="15">
        <f>IF(26&lt;=$G86, ROUND(IR86*$Q86, 2), "")</f>
        <v/>
      </c>
      <c r="IT86" s="15">
        <f>IF(26&lt;=$G86, $N86, "")</f>
        <v/>
      </c>
      <c r="IU86" s="15">
        <f>IF(26&lt;=$G86, IT86-IS86, "")</f>
        <v/>
      </c>
      <c r="IV86" s="15">
        <f>IF(26&lt;=$G86, IR86-IU86, "")</f>
        <v/>
      </c>
      <c r="IW86" s="15">
        <f>IF(26&lt;=$G86, ROUND(IO86*$Q86, 2), "")</f>
        <v/>
      </c>
      <c r="IX86" s="15">
        <f>IF(26&lt;=$G86, IO86+IW86, "")</f>
        <v/>
      </c>
      <c r="IY86" s="15">
        <f>IF(26&lt;=$G86, IS86+IW86, "")</f>
        <v/>
      </c>
      <c r="IZ86" s="15">
        <f>IF(26&lt;=$G86, ($G86-26)*$N86, "")</f>
        <v/>
      </c>
      <c r="JA86" s="15">
        <f>IF(27&lt;=$G86, IV86, "")</f>
        <v/>
      </c>
      <c r="JB86" s="15">
        <f>IF(27&lt;=$G86, ROUND(JA86*$Q86, 2), "")</f>
        <v/>
      </c>
      <c r="JC86" s="15">
        <f>IF(27&lt;=$G86, $N86, "")</f>
        <v/>
      </c>
      <c r="JD86" s="15">
        <f>IF(27&lt;=$G86, JC86-JB86, "")</f>
        <v/>
      </c>
      <c r="JE86" s="15">
        <f>IF(27&lt;=$G86, JA86-JD86, "")</f>
        <v/>
      </c>
      <c r="JF86" s="15">
        <f>IF(27&lt;=$G86, ROUND(IX86*$Q86, 2), "")</f>
        <v/>
      </c>
      <c r="JG86" s="15">
        <f>IF(27&lt;=$G86, IX86+JF86, "")</f>
        <v/>
      </c>
      <c r="JH86" s="15">
        <f>IF(27&lt;=$G86, JB86+JF86, "")</f>
        <v/>
      </c>
      <c r="JI86" s="15">
        <f>IF(27&lt;=$G86, ($G86-27)*$N86, "")</f>
        <v/>
      </c>
      <c r="JJ86" s="15">
        <f>IF(28&lt;=$G86, JE86, "")</f>
        <v/>
      </c>
      <c r="JK86" s="15">
        <f>IF(28&lt;=$G86, ROUND(JJ86*$Q86, 2), "")</f>
        <v/>
      </c>
      <c r="JL86" s="15">
        <f>IF(28&lt;=$G86, $N86, "")</f>
        <v/>
      </c>
      <c r="JM86" s="15">
        <f>IF(28&lt;=$G86, JL86-JK86, "")</f>
        <v/>
      </c>
      <c r="JN86" s="15">
        <f>IF(28&lt;=$G86, JJ86-JM86, "")</f>
        <v/>
      </c>
      <c r="JO86" s="15">
        <f>IF(28&lt;=$G86, ROUND(JG86*$Q86, 2), "")</f>
        <v/>
      </c>
      <c r="JP86" s="15">
        <f>IF(28&lt;=$G86, JG86+JO86, "")</f>
        <v/>
      </c>
      <c r="JQ86" s="15">
        <f>IF(28&lt;=$G86, JK86+JO86, "")</f>
        <v/>
      </c>
      <c r="JR86" s="15">
        <f>IF(28&lt;=$G86, ($G86-28)*$N86, "")</f>
        <v/>
      </c>
      <c r="JS86" s="15">
        <f>IF(29&lt;=$G86, JN86, "")</f>
        <v/>
      </c>
      <c r="JT86" s="15">
        <f>IF(29&lt;=$G86, ROUND(JS86*$Q86, 2), "")</f>
        <v/>
      </c>
      <c r="JU86" s="15">
        <f>IF(29&lt;=$G86, $N86, "")</f>
        <v/>
      </c>
      <c r="JV86" s="15">
        <f>IF(29&lt;=$G86, JU86-JT86, "")</f>
        <v/>
      </c>
      <c r="JW86" s="15">
        <f>IF(29&lt;=$G86, JS86-JV86, "")</f>
        <v/>
      </c>
      <c r="JX86" s="15">
        <f>IF(29&lt;=$G86, ROUND(JP86*$Q86, 2), "")</f>
        <v/>
      </c>
      <c r="JY86" s="15">
        <f>IF(29&lt;=$G86, JP86+JX86, "")</f>
        <v/>
      </c>
      <c r="JZ86" s="15">
        <f>IF(29&lt;=$G86, JT86+JX86, "")</f>
        <v/>
      </c>
      <c r="KA86" s="15">
        <f>IF(29&lt;=$G86, ($G86-29)*$N86, "")</f>
        <v/>
      </c>
      <c r="KB86" s="15">
        <f>IF(30&lt;=$G86, JW86, "")</f>
        <v/>
      </c>
      <c r="KC86" s="15">
        <f>IF(30&lt;=$G86, ROUND(KB86*$Q86, 2), "")</f>
        <v/>
      </c>
      <c r="KD86" s="15">
        <f>IF(30&lt;=$G86, $N86, "")</f>
        <v/>
      </c>
      <c r="KE86" s="15">
        <f>IF(30&lt;=$G86, KD86-KC86, "")</f>
        <v/>
      </c>
      <c r="KF86" s="15">
        <f>IF(30&lt;=$G86, KB86-KE86, "")</f>
        <v/>
      </c>
      <c r="KG86" s="15">
        <f>IF(30&lt;=$G86, ROUND(JY86*$Q86, 2), "")</f>
        <v/>
      </c>
      <c r="KH86" s="15">
        <f>IF(30&lt;=$G86, JY86+KG86, "")</f>
        <v/>
      </c>
      <c r="KI86" s="15">
        <f>IF(30&lt;=$G86, KC86+KG86, "")</f>
        <v/>
      </c>
      <c r="KJ86" s="15">
        <f>IF(30&lt;=$G86, ($G86-30)*$N86, "")</f>
        <v/>
      </c>
      <c r="KK86" s="15">
        <f>IF(31&lt;=$G86, KF86, "")</f>
        <v/>
      </c>
      <c r="KL86" s="15">
        <f>IF(31&lt;=$G86, ROUND(KK86*$Q86, 2), "")</f>
        <v/>
      </c>
      <c r="KM86" s="15">
        <f>IF(31&lt;=$G86, $N86, "")</f>
        <v/>
      </c>
      <c r="KN86" s="15">
        <f>IF(31&lt;=$G86, KM86-KL86, "")</f>
        <v/>
      </c>
      <c r="KO86" s="15">
        <f>IF(31&lt;=$G86, KK86-KN86, "")</f>
        <v/>
      </c>
      <c r="KP86" s="15">
        <f>IF(31&lt;=$G86, ROUND(KH86*$Q86, 2), "")</f>
        <v/>
      </c>
      <c r="KQ86" s="15">
        <f>IF(31&lt;=$G86, KH86+KP86, "")</f>
        <v/>
      </c>
      <c r="KR86" s="15">
        <f>IF(31&lt;=$G86, KL86+KP86, "")</f>
        <v/>
      </c>
      <c r="KS86" s="15">
        <f>IF(31&lt;=$G86, ($G86-31)*$N86, "")</f>
        <v/>
      </c>
      <c r="KT86" s="15">
        <f>IF(32&lt;=$G86, KO86, "")</f>
        <v/>
      </c>
      <c r="KU86" s="15">
        <f>IF(32&lt;=$G86, ROUND(KT86*$Q86, 2), "")</f>
        <v/>
      </c>
      <c r="KV86" s="15">
        <f>IF(32&lt;=$G86, $N86, "")</f>
        <v/>
      </c>
      <c r="KW86" s="15">
        <f>IF(32&lt;=$G86, KV86-KU86, "")</f>
        <v/>
      </c>
      <c r="KX86" s="15">
        <f>IF(32&lt;=$G86, KT86-KW86, "")</f>
        <v/>
      </c>
      <c r="KY86" s="15">
        <f>IF(32&lt;=$G86, ROUND(KQ86*$Q86, 2), "")</f>
        <v/>
      </c>
      <c r="KZ86" s="15">
        <f>IF(32&lt;=$G86, KQ86+KY86, "")</f>
        <v/>
      </c>
      <c r="LA86" s="15">
        <f>IF(32&lt;=$G86, KU86+KY86, "")</f>
        <v/>
      </c>
      <c r="LB86" s="15">
        <f>IF(32&lt;=$G86, ($G86-32)*$N86, "")</f>
        <v/>
      </c>
      <c r="LC86" s="15">
        <f>IF(33&lt;=$G86, KX86, "")</f>
        <v/>
      </c>
      <c r="LD86" s="15">
        <f>IF(33&lt;=$G86, ROUND(LC86*$Q86, 2), "")</f>
        <v/>
      </c>
      <c r="LE86" s="15">
        <f>IF(33&lt;=$G86, $N86, "")</f>
        <v/>
      </c>
      <c r="LF86" s="15">
        <f>IF(33&lt;=$G86, LE86-LD86, "")</f>
        <v/>
      </c>
      <c r="LG86" s="15">
        <f>IF(33&lt;=$G86, LC86-LF86, "")</f>
        <v/>
      </c>
      <c r="LH86" s="15">
        <f>IF(33&lt;=$G86, ROUND(KZ86*$Q86, 2), "")</f>
        <v/>
      </c>
      <c r="LI86" s="15">
        <f>IF(33&lt;=$G86, KZ86+LH86, "")</f>
        <v/>
      </c>
      <c r="LJ86" s="15">
        <f>IF(33&lt;=$G86, LD86+LH86, "")</f>
        <v/>
      </c>
      <c r="LK86" s="15">
        <f>IF(33&lt;=$G86, ($G86-33)*$N86, "")</f>
        <v/>
      </c>
      <c r="LL86" s="15">
        <f>IF(34&lt;=$G86, LG86, "")</f>
        <v/>
      </c>
      <c r="LM86" s="15">
        <f>IF(34&lt;=$G86, ROUND(LL86*$Q86, 2), "")</f>
        <v/>
      </c>
      <c r="LN86" s="15">
        <f>IF(34&lt;=$G86, $N86, "")</f>
        <v/>
      </c>
      <c r="LO86" s="15">
        <f>IF(34&lt;=$G86, LN86-LM86, "")</f>
        <v/>
      </c>
      <c r="LP86" s="15">
        <f>IF(34&lt;=$G86, LL86-LO86, "")</f>
        <v/>
      </c>
      <c r="LQ86" s="15">
        <f>IF(34&lt;=$G86, ROUND(LI86*$Q86, 2), "")</f>
        <v/>
      </c>
      <c r="LR86" s="15">
        <f>IF(34&lt;=$G86, LI86+LQ86, "")</f>
        <v/>
      </c>
      <c r="LS86" s="15">
        <f>IF(34&lt;=$G86, LM86+LQ86, "")</f>
        <v/>
      </c>
      <c r="LT86" s="15">
        <f>IF(34&lt;=$G86, ($G86-34)*$N86, "")</f>
        <v/>
      </c>
      <c r="LU86" s="15">
        <f>IF(35&lt;=$G86, LP86, "")</f>
        <v/>
      </c>
      <c r="LV86" s="15">
        <f>IF(35&lt;=$G86, ROUND(LU86*$Q86, 2), "")</f>
        <v/>
      </c>
      <c r="LW86" s="15">
        <f>IF(35&lt;=$G86, $N86, "")</f>
        <v/>
      </c>
      <c r="LX86" s="15">
        <f>IF(35&lt;=$G86, LW86-LV86, "")</f>
        <v/>
      </c>
      <c r="LY86" s="15">
        <f>IF(35&lt;=$G86, LU86-LX86, "")</f>
        <v/>
      </c>
      <c r="LZ86" s="15">
        <f>IF(35&lt;=$G86, ROUND(LR86*$Q86, 2), "")</f>
        <v/>
      </c>
      <c r="MA86" s="15">
        <f>IF(35&lt;=$G86, LR86+LZ86, "")</f>
        <v/>
      </c>
      <c r="MB86" s="15">
        <f>IF(35&lt;=$G86, LV86+LZ86, "")</f>
        <v/>
      </c>
      <c r="MC86" s="15">
        <f>IF(35&lt;=$G86, ($G86-35)*$N86, "")</f>
        <v/>
      </c>
      <c r="MD86" s="15">
        <f>IF(36&lt;=$G86, LY86, "")</f>
        <v/>
      </c>
      <c r="ME86" s="15">
        <f>IF(36&lt;=$G86, ROUND(MD86*$Q86, 2), "")</f>
        <v/>
      </c>
      <c r="MF86" s="15">
        <f>IF(36&lt;=$G86, $N86, "")</f>
        <v/>
      </c>
      <c r="MG86" s="15">
        <f>IF(36&lt;=$G86, MF86-ME86, "")</f>
        <v/>
      </c>
      <c r="MH86" s="15">
        <f>IF(36&lt;=$G86, MD86-MG86, "")</f>
        <v/>
      </c>
      <c r="MI86" s="15">
        <f>IF(36&lt;=$G86, ROUND(MA86*$Q86, 2), "")</f>
        <v/>
      </c>
      <c r="MJ86" s="15">
        <f>IF(36&lt;=$G86, MA86+MI86, "")</f>
        <v/>
      </c>
      <c r="MK86" s="15">
        <f>IF(36&lt;=$G86, ME86+MI86, "")</f>
        <v/>
      </c>
      <c r="ML86" s="15">
        <f>IF(36&lt;=$G86, ($G86-36)*$N86, "")</f>
        <v/>
      </c>
      <c r="MM86" s="15">
        <f>IF(37&lt;=$G86, MH86, "")</f>
        <v/>
      </c>
      <c r="MN86" s="15">
        <f>IF(37&lt;=$G86, ROUND(MM86*$Q86, 2), "")</f>
        <v/>
      </c>
      <c r="MO86" s="15">
        <f>IF(37&lt;=$G86, $N86, "")</f>
        <v/>
      </c>
      <c r="MP86" s="15">
        <f>IF(37&lt;=$G86, MO86-MN86, "")</f>
        <v/>
      </c>
      <c r="MQ86" s="15">
        <f>IF(37&lt;=$G86, MM86-MP86, "")</f>
        <v/>
      </c>
      <c r="MR86" s="15">
        <f>IF(37&lt;=$G86, ROUND(MJ86*$Q86, 2), "")</f>
        <v/>
      </c>
      <c r="MS86" s="15">
        <f>IF(37&lt;=$G86, MJ86+MR86, "")</f>
        <v/>
      </c>
      <c r="MT86" s="15">
        <f>IF(37&lt;=$G86, MN86+MR86, "")</f>
        <v/>
      </c>
      <c r="MU86" s="15">
        <f>IF(37&lt;=$G86, ($G86-37)*$N86, "")</f>
        <v/>
      </c>
      <c r="MV86" s="15">
        <f>IF(38&lt;=$G86, MQ86, "")</f>
        <v/>
      </c>
      <c r="MW86" s="15">
        <f>IF(38&lt;=$G86, ROUND(MV86*$Q86, 2), "")</f>
        <v/>
      </c>
      <c r="MX86" s="15">
        <f>IF(38&lt;=$G86, $N86, "")</f>
        <v/>
      </c>
      <c r="MY86" s="15">
        <f>IF(38&lt;=$G86, MX86-MW86, "")</f>
        <v/>
      </c>
      <c r="MZ86" s="15">
        <f>IF(38&lt;=$G86, MV86-MY86, "")</f>
        <v/>
      </c>
      <c r="NA86" s="15">
        <f>IF(38&lt;=$G86, ROUND(MS86*$Q86, 2), "")</f>
        <v/>
      </c>
      <c r="NB86" s="15">
        <f>IF(38&lt;=$G86, MS86+NA86, "")</f>
        <v/>
      </c>
      <c r="NC86" s="15">
        <f>IF(38&lt;=$G86, MW86+NA86, "")</f>
        <v/>
      </c>
      <c r="ND86" s="15">
        <f>IF(38&lt;=$G86, ($G86-38)*$N86, "")</f>
        <v/>
      </c>
      <c r="NE86" s="15">
        <f>IF(39&lt;=$G86, MZ86, "")</f>
        <v/>
      </c>
      <c r="NF86" s="15">
        <f>IF(39&lt;=$G86, ROUND(NE86*$Q86, 2), "")</f>
        <v/>
      </c>
      <c r="NG86" s="15">
        <f>IF(39&lt;=$G86, $N86, "")</f>
        <v/>
      </c>
      <c r="NH86" s="15">
        <f>IF(39&lt;=$G86, NG86-NF86, "")</f>
        <v/>
      </c>
      <c r="NI86" s="15">
        <f>IF(39&lt;=$G86, NE86-NH86, "")</f>
        <v/>
      </c>
      <c r="NJ86" s="15">
        <f>IF(39&lt;=$G86, ROUND(NB86*$Q86, 2), "")</f>
        <v/>
      </c>
      <c r="NK86" s="15">
        <f>IF(39&lt;=$G86, NB86+NJ86, "")</f>
        <v/>
      </c>
      <c r="NL86" s="15">
        <f>IF(39&lt;=$G86, NF86+NJ86, "")</f>
        <v/>
      </c>
      <c r="NM86" s="15">
        <f>IF(39&lt;=$G86, ($G86-39)*$N86, "")</f>
        <v/>
      </c>
      <c r="NN86" s="15">
        <f>IF(40&lt;=$G86, NI86, "")</f>
        <v/>
      </c>
      <c r="NO86" s="15">
        <f>IF(40&lt;=$G86, ROUND(NN86*$Q86, 2), "")</f>
        <v/>
      </c>
      <c r="NP86" s="15">
        <f>IF(40&lt;=$G86, $N86, "")</f>
        <v/>
      </c>
      <c r="NQ86" s="15">
        <f>IF(40&lt;=$G86, NP86-NO86, "")</f>
        <v/>
      </c>
      <c r="NR86" s="15">
        <f>IF(40&lt;=$G86, NN86-NQ86, "")</f>
        <v/>
      </c>
      <c r="NS86" s="15">
        <f>IF(40&lt;=$G86, ROUND(NK86*$Q86, 2), "")</f>
        <v/>
      </c>
      <c r="NT86" s="15">
        <f>IF(40&lt;=$G86, NK86+NS86, "")</f>
        <v/>
      </c>
      <c r="NU86" s="15">
        <f>IF(40&lt;=$G86, NO86+NS86, "")</f>
        <v/>
      </c>
      <c r="NV86" s="15">
        <f>IF(40&lt;=$G86, ($G86-40)*$N86, "")</f>
        <v/>
      </c>
      <c r="NW86" s="15">
        <f>IF(41&lt;=$G86, NR86, "")</f>
        <v/>
      </c>
      <c r="NX86" s="15">
        <f>IF(41&lt;=$G86, ROUND(NW86*$Q86, 2), "")</f>
        <v/>
      </c>
      <c r="NY86" s="15">
        <f>IF(41&lt;=$G86, $N86, "")</f>
        <v/>
      </c>
      <c r="NZ86" s="15">
        <f>IF(41&lt;=$G86, NY86-NX86, "")</f>
        <v/>
      </c>
      <c r="OA86" s="15">
        <f>IF(41&lt;=$G86, NW86-NZ86, "")</f>
        <v/>
      </c>
      <c r="OB86" s="15">
        <f>IF(41&lt;=$G86, ROUND(NT86*$Q86, 2), "")</f>
        <v/>
      </c>
      <c r="OC86" s="15">
        <f>IF(41&lt;=$G86, NT86+OB86, "")</f>
        <v/>
      </c>
      <c r="OD86" s="15">
        <f>IF(41&lt;=$G86, NX86+OB86, "")</f>
        <v/>
      </c>
      <c r="OE86" s="15">
        <f>IF(41&lt;=$G86, ($G86-41)*$N86, "")</f>
        <v/>
      </c>
      <c r="OF86" s="15">
        <f>IF(42&lt;=$G86, OA86, "")</f>
        <v/>
      </c>
      <c r="OG86" s="15">
        <f>IF(42&lt;=$G86, ROUND(OF86*$Q86, 2), "")</f>
        <v/>
      </c>
      <c r="OH86" s="15">
        <f>IF(42&lt;=$G86, $N86, "")</f>
        <v/>
      </c>
      <c r="OI86" s="15">
        <f>IF(42&lt;=$G86, OH86-OG86, "")</f>
        <v/>
      </c>
      <c r="OJ86" s="15">
        <f>IF(42&lt;=$G86, OF86-OI86, "")</f>
        <v/>
      </c>
      <c r="OK86" s="15">
        <f>IF(42&lt;=$G86, ROUND(OC86*$Q86, 2), "")</f>
        <v/>
      </c>
      <c r="OL86" s="15">
        <f>IF(42&lt;=$G86, OC86+OK86, "")</f>
        <v/>
      </c>
      <c r="OM86" s="15">
        <f>IF(42&lt;=$G86, OG86+OK86, "")</f>
        <v/>
      </c>
      <c r="ON86" s="15">
        <f>IF(42&lt;=$G86, ($G86-42)*$N86, "")</f>
        <v/>
      </c>
      <c r="OO86" s="15">
        <f>IF(43&lt;=$G86, OJ86, "")</f>
        <v/>
      </c>
      <c r="OP86" s="15">
        <f>IF(43&lt;=$G86, ROUND(OO86*$Q86, 2), "")</f>
        <v/>
      </c>
      <c r="OQ86" s="15">
        <f>IF(43&lt;=$G86, $N86, "")</f>
        <v/>
      </c>
      <c r="OR86" s="15">
        <f>IF(43&lt;=$G86, OQ86-OP86, "")</f>
        <v/>
      </c>
      <c r="OS86" s="15">
        <f>IF(43&lt;=$G86, OO86-OR86, "")</f>
        <v/>
      </c>
      <c r="OT86" s="15">
        <f>IF(43&lt;=$G86, ROUND(OL86*$Q86, 2), "")</f>
        <v/>
      </c>
      <c r="OU86" s="15">
        <f>IF(43&lt;=$G86, OL86+OT86, "")</f>
        <v/>
      </c>
      <c r="OV86" s="15">
        <f>IF(43&lt;=$G86, OP86+OT86, "")</f>
        <v/>
      </c>
      <c r="OW86" s="15">
        <f>IF(43&lt;=$G86, ($G86-43)*$N86, "")</f>
        <v/>
      </c>
      <c r="OX86" s="15">
        <f>IF(44&lt;=$G86, OS86, "")</f>
        <v/>
      </c>
      <c r="OY86" s="15">
        <f>IF(44&lt;=$G86, ROUND(OX86*$Q86, 2), "")</f>
        <v/>
      </c>
      <c r="OZ86" s="15">
        <f>IF(44&lt;=$G86, $N86, "")</f>
        <v/>
      </c>
      <c r="PA86" s="15">
        <f>IF(44&lt;=$G86, OZ86-OY86, "")</f>
        <v/>
      </c>
      <c r="PB86" s="15">
        <f>IF(44&lt;=$G86, OX86-PA86, "")</f>
        <v/>
      </c>
      <c r="PC86" s="15">
        <f>IF(44&lt;=$G86, ROUND(OU86*$Q86, 2), "")</f>
        <v/>
      </c>
      <c r="PD86" s="15">
        <f>IF(44&lt;=$G86, OU86+PC86, "")</f>
        <v/>
      </c>
      <c r="PE86" s="15">
        <f>IF(44&lt;=$G86, OY86+PC86, "")</f>
        <v/>
      </c>
      <c r="PF86" s="15">
        <f>IF(44&lt;=$G86, ($G86-44)*$N86, "")</f>
        <v/>
      </c>
      <c r="PG86" s="15">
        <f>IF(45&lt;=$G86, PB86, "")</f>
        <v/>
      </c>
      <c r="PH86" s="15">
        <f>IF(45&lt;=$G86, ROUND(PG86*$Q86, 2), "")</f>
        <v/>
      </c>
      <c r="PI86" s="15">
        <f>IF(45&lt;=$G86, $N86, "")</f>
        <v/>
      </c>
      <c r="PJ86" s="15">
        <f>IF(45&lt;=$G86, PI86-PH86, "")</f>
        <v/>
      </c>
      <c r="PK86" s="15">
        <f>IF(45&lt;=$G86, PG86-PJ86, "")</f>
        <v/>
      </c>
      <c r="PL86" s="15">
        <f>IF(45&lt;=$G86, ROUND(PD86*$Q86, 2), "")</f>
        <v/>
      </c>
      <c r="PM86" s="15">
        <f>IF(45&lt;=$G86, PD86+PL86, "")</f>
        <v/>
      </c>
      <c r="PN86" s="15">
        <f>IF(45&lt;=$G86, PH86+PL86, "")</f>
        <v/>
      </c>
      <c r="PO86" s="15">
        <f>IF(45&lt;=$G86, ($G86-45)*$N86, "")</f>
        <v/>
      </c>
      <c r="PP86" s="15">
        <f>IF(46&lt;=$G86, PK86, "")</f>
        <v/>
      </c>
      <c r="PQ86" s="15">
        <f>IF(46&lt;=$G86, ROUND(PP86*$Q86, 2), "")</f>
        <v/>
      </c>
      <c r="PR86" s="15">
        <f>IF(46&lt;=$G86, $N86, "")</f>
        <v/>
      </c>
      <c r="PS86" s="15">
        <f>IF(46&lt;=$G86, PR86-PQ86, "")</f>
        <v/>
      </c>
      <c r="PT86" s="15">
        <f>IF(46&lt;=$G86, PP86-PS86, "")</f>
        <v/>
      </c>
      <c r="PU86" s="15">
        <f>IF(46&lt;=$G86, ROUND(PM86*$Q86, 2), "")</f>
        <v/>
      </c>
      <c r="PV86" s="15">
        <f>IF(46&lt;=$G86, PM86+PU86, "")</f>
        <v/>
      </c>
      <c r="PW86" s="15">
        <f>IF(46&lt;=$G86, PQ86+PU86, "")</f>
        <v/>
      </c>
      <c r="PX86" s="15">
        <f>IF(46&lt;=$G86, ($G86-46)*$N86, "")</f>
        <v/>
      </c>
      <c r="PY86" s="15">
        <f>IF(47&lt;=$G86, PT86, "")</f>
        <v/>
      </c>
      <c r="PZ86" s="15">
        <f>IF(47&lt;=$G86, ROUND(PY86*$Q86, 2), "")</f>
        <v/>
      </c>
      <c r="QA86" s="15">
        <f>IF(47&lt;=$G86, $N86, "")</f>
        <v/>
      </c>
      <c r="QB86" s="15">
        <f>IF(47&lt;=$G86, QA86-PZ86, "")</f>
        <v/>
      </c>
      <c r="QC86" s="15">
        <f>IF(47&lt;=$G86, PY86-QB86, "")</f>
        <v/>
      </c>
      <c r="QD86" s="15">
        <f>IF(47&lt;=$G86, ROUND(PV86*$Q86, 2), "")</f>
        <v/>
      </c>
      <c r="QE86" s="15">
        <f>IF(47&lt;=$G86, PV86+QD86, "")</f>
        <v/>
      </c>
      <c r="QF86" s="15">
        <f>IF(47&lt;=$G86, PZ86+QD86, "")</f>
        <v/>
      </c>
      <c r="QG86" s="15">
        <f>IF(47&lt;=$G86, ($G86-47)*$N86, "")</f>
        <v/>
      </c>
      <c r="QH86" s="15">
        <f>IF(48&lt;=$G86, QC86, "")</f>
        <v/>
      </c>
      <c r="QI86" s="15">
        <f>IF(48&lt;=$G86, ROUND(QH86*$Q86, 2), "")</f>
        <v/>
      </c>
      <c r="QJ86" s="15">
        <f>IF(48&lt;=$G86, $N86, "")</f>
        <v/>
      </c>
      <c r="QK86" s="15">
        <f>IF(48&lt;=$G86, QJ86-QI86, "")</f>
        <v/>
      </c>
      <c r="QL86" s="15">
        <f>IF(48&lt;=$G86, QH86-QK86, "")</f>
        <v/>
      </c>
      <c r="QM86" s="15">
        <f>IF(48&lt;=$G86, ROUND(QE86*$Q86, 2), "")</f>
        <v/>
      </c>
      <c r="QN86" s="15">
        <f>IF(48&lt;=$G86, QE86+QM86, "")</f>
        <v/>
      </c>
      <c r="QO86" s="15">
        <f>IF(48&lt;=$G86, QI86+QM86, "")</f>
        <v/>
      </c>
      <c r="QP86" s="15">
        <f>IF(48&lt;=$G86, ($G86-48)*$N86, "")</f>
        <v/>
      </c>
    </row>
    <row r="87">
      <c r="A87" s="6" t="inlineStr">
        <is>
          <t>0634-0001</t>
        </is>
      </c>
      <c r="B87" s="7" t="inlineStr">
        <is>
          <t>Jose de Jesus Vergara Rivera</t>
        </is>
      </c>
      <c r="C87" s="7" t="inlineStr">
        <is>
          <t>NP 300 Chasis Cabina TDI</t>
        </is>
      </c>
      <c r="D87" s="6" t="inlineStr">
        <is>
          <t>ACTIVO</t>
        </is>
      </c>
      <c r="E87" s="6" t="inlineStr">
        <is>
          <t>2023-09-28</t>
        </is>
      </c>
      <c r="F87" s="6" t="inlineStr">
        <is>
          <t>2027-09-28</t>
        </is>
      </c>
      <c r="G87" s="8" t="n">
        <v>48</v>
      </c>
      <c r="H87" s="9" t="n">
        <v>383534.48</v>
      </c>
      <c r="I87" s="10" t="n">
        <v>0.2</v>
      </c>
      <c r="J87" s="9">
        <f>ROUND(H87*I87, 2)</f>
        <v/>
      </c>
      <c r="K87" s="9">
        <f>ROUND(H87-J87, 2)</f>
        <v/>
      </c>
      <c r="L87" s="10" t="n">
        <v>0.027</v>
      </c>
      <c r="M87" s="9">
        <f>ROUND(H87*L87, 2)</f>
        <v/>
      </c>
      <c r="N87" s="9" t="n">
        <v>11816.58</v>
      </c>
      <c r="O87" s="10" t="n">
        <v>0.2</v>
      </c>
      <c r="P87" s="9">
        <f>ROUND(H87*O87, 2)</f>
        <v/>
      </c>
      <c r="Q87" s="11" t="n">
        <v>0.03165747</v>
      </c>
      <c r="R87" s="11">
        <f>RATE(G87, -N87, K87, -P87)</f>
        <v/>
      </c>
      <c r="S87" s="11">
        <f>ROUND(Q87*12, 8)</f>
        <v/>
      </c>
      <c r="T87" s="11">
        <f>ROUND(((1+Q87)^12)-1, 8)</f>
        <v/>
      </c>
      <c r="U87" s="9">
        <f>ROUND(PV(Q87, G87, 0, -P87), 2)</f>
        <v/>
      </c>
      <c r="V87" s="9">
        <f>SUMIF($AA$4:$QP$4, "Interes_Leasing", AA87:QP87)</f>
        <v/>
      </c>
      <c r="W87" s="9">
        <f>SUMIF($AA$4:$QP$4, "Interes_Residual", AA87:QP87)</f>
        <v/>
      </c>
      <c r="X87" s="9">
        <f>ROUND(V87+W87, 2)</f>
        <v/>
      </c>
      <c r="Y87" s="9">
        <f>ROUND((N87*G87+P87+M87)-K87, 2)</f>
        <v/>
      </c>
      <c r="Z87" s="10">
        <f>ROUND(Y87/K87, 4)</f>
        <v/>
      </c>
      <c r="AA87" s="9">
        <f>IF(1&lt;=$G87, $K87, "")</f>
        <v/>
      </c>
      <c r="AB87" s="9">
        <f>IF(1&lt;=$G87, ROUND(AA87*$Q87, 2), "")</f>
        <v/>
      </c>
      <c r="AC87" s="9">
        <f>IF(1&lt;=$G87, $N87, "")</f>
        <v/>
      </c>
      <c r="AD87" s="9">
        <f>IF(1&lt;=$G87, AC87-AB87, "")</f>
        <v/>
      </c>
      <c r="AE87" s="9">
        <f>IF(1&lt;=$G87, AA87-AD87, "")</f>
        <v/>
      </c>
      <c r="AF87" s="9">
        <f>IF(1&lt;=$G87, ROUND($U87*$Q87, 2), "")</f>
        <v/>
      </c>
      <c r="AG87" s="9">
        <f>IF(1&lt;=$G87, $U87+AF87, "")</f>
        <v/>
      </c>
      <c r="AH87" s="9">
        <f>IF(1&lt;=$G87, AB87+AF87, "")</f>
        <v/>
      </c>
      <c r="AI87" s="9">
        <f>IF(1&lt;=$G87, ($G87-1)*$N87, "")</f>
        <v/>
      </c>
      <c r="AJ87" s="9">
        <f>IF(2&lt;=$G87, AE87, "")</f>
        <v/>
      </c>
      <c r="AK87" s="9">
        <f>IF(2&lt;=$G87, ROUND(AJ87*$Q87, 2), "")</f>
        <v/>
      </c>
      <c r="AL87" s="9">
        <f>IF(2&lt;=$G87, $N87, "")</f>
        <v/>
      </c>
      <c r="AM87" s="9">
        <f>IF(2&lt;=$G87, AL87-AK87, "")</f>
        <v/>
      </c>
      <c r="AN87" s="9">
        <f>IF(2&lt;=$G87, AJ87-AM87, "")</f>
        <v/>
      </c>
      <c r="AO87" s="9">
        <f>IF(2&lt;=$G87, ROUND(AG87*$Q87, 2), "")</f>
        <v/>
      </c>
      <c r="AP87" s="9">
        <f>IF(2&lt;=$G87, AG87+AO87, "")</f>
        <v/>
      </c>
      <c r="AQ87" s="9">
        <f>IF(2&lt;=$G87, AK87+AO87, "")</f>
        <v/>
      </c>
      <c r="AR87" s="9">
        <f>IF(2&lt;=$G87, ($G87-2)*$N87, "")</f>
        <v/>
      </c>
      <c r="AS87" s="9">
        <f>IF(3&lt;=$G87, AN87, "")</f>
        <v/>
      </c>
      <c r="AT87" s="9">
        <f>IF(3&lt;=$G87, ROUND(AS87*$Q87, 2), "")</f>
        <v/>
      </c>
      <c r="AU87" s="9">
        <f>IF(3&lt;=$G87, $N87, "")</f>
        <v/>
      </c>
      <c r="AV87" s="9">
        <f>IF(3&lt;=$G87, AU87-AT87, "")</f>
        <v/>
      </c>
      <c r="AW87" s="9">
        <f>IF(3&lt;=$G87, AS87-AV87, "")</f>
        <v/>
      </c>
      <c r="AX87" s="9">
        <f>IF(3&lt;=$G87, ROUND(AP87*$Q87, 2), "")</f>
        <v/>
      </c>
      <c r="AY87" s="9">
        <f>IF(3&lt;=$G87, AP87+AX87, "")</f>
        <v/>
      </c>
      <c r="AZ87" s="9">
        <f>IF(3&lt;=$G87, AT87+AX87, "")</f>
        <v/>
      </c>
      <c r="BA87" s="9">
        <f>IF(3&lt;=$G87, ($G87-3)*$N87, "")</f>
        <v/>
      </c>
      <c r="BB87" s="9">
        <f>IF(4&lt;=$G87, AW87, "")</f>
        <v/>
      </c>
      <c r="BC87" s="9">
        <f>IF(4&lt;=$G87, ROUND(BB87*$Q87, 2), "")</f>
        <v/>
      </c>
      <c r="BD87" s="9">
        <f>IF(4&lt;=$G87, $N87, "")</f>
        <v/>
      </c>
      <c r="BE87" s="9">
        <f>IF(4&lt;=$G87, BD87-BC87, "")</f>
        <v/>
      </c>
      <c r="BF87" s="9">
        <f>IF(4&lt;=$G87, BB87-BE87, "")</f>
        <v/>
      </c>
      <c r="BG87" s="9">
        <f>IF(4&lt;=$G87, ROUND(AY87*$Q87, 2), "")</f>
        <v/>
      </c>
      <c r="BH87" s="9">
        <f>IF(4&lt;=$G87, AY87+BG87, "")</f>
        <v/>
      </c>
      <c r="BI87" s="9">
        <f>IF(4&lt;=$G87, BC87+BG87, "")</f>
        <v/>
      </c>
      <c r="BJ87" s="9">
        <f>IF(4&lt;=$G87, ($G87-4)*$N87, "")</f>
        <v/>
      </c>
      <c r="BK87" s="9">
        <f>IF(5&lt;=$G87, BF87, "")</f>
        <v/>
      </c>
      <c r="BL87" s="9">
        <f>IF(5&lt;=$G87, ROUND(BK87*$Q87, 2), "")</f>
        <v/>
      </c>
      <c r="BM87" s="9">
        <f>IF(5&lt;=$G87, $N87, "")</f>
        <v/>
      </c>
      <c r="BN87" s="9">
        <f>IF(5&lt;=$G87, BM87-BL87, "")</f>
        <v/>
      </c>
      <c r="BO87" s="9">
        <f>IF(5&lt;=$G87, BK87-BN87, "")</f>
        <v/>
      </c>
      <c r="BP87" s="9">
        <f>IF(5&lt;=$G87, ROUND(BH87*$Q87, 2), "")</f>
        <v/>
      </c>
      <c r="BQ87" s="9">
        <f>IF(5&lt;=$G87, BH87+BP87, "")</f>
        <v/>
      </c>
      <c r="BR87" s="9">
        <f>IF(5&lt;=$G87, BL87+BP87, "")</f>
        <v/>
      </c>
      <c r="BS87" s="9">
        <f>IF(5&lt;=$G87, ($G87-5)*$N87, "")</f>
        <v/>
      </c>
      <c r="BT87" s="9">
        <f>IF(6&lt;=$G87, BO87, "")</f>
        <v/>
      </c>
      <c r="BU87" s="9">
        <f>IF(6&lt;=$G87, ROUND(BT87*$Q87, 2), "")</f>
        <v/>
      </c>
      <c r="BV87" s="9">
        <f>IF(6&lt;=$G87, $N87, "")</f>
        <v/>
      </c>
      <c r="BW87" s="9">
        <f>IF(6&lt;=$G87, BV87-BU87, "")</f>
        <v/>
      </c>
      <c r="BX87" s="9">
        <f>IF(6&lt;=$G87, BT87-BW87, "")</f>
        <v/>
      </c>
      <c r="BY87" s="9">
        <f>IF(6&lt;=$G87, ROUND(BQ87*$Q87, 2), "")</f>
        <v/>
      </c>
      <c r="BZ87" s="9">
        <f>IF(6&lt;=$G87, BQ87+BY87, "")</f>
        <v/>
      </c>
      <c r="CA87" s="9">
        <f>IF(6&lt;=$G87, BU87+BY87, "")</f>
        <v/>
      </c>
      <c r="CB87" s="9">
        <f>IF(6&lt;=$G87, ($G87-6)*$N87, "")</f>
        <v/>
      </c>
      <c r="CC87" s="9">
        <f>IF(7&lt;=$G87, BX87, "")</f>
        <v/>
      </c>
      <c r="CD87" s="9">
        <f>IF(7&lt;=$G87, ROUND(CC87*$Q87, 2), "")</f>
        <v/>
      </c>
      <c r="CE87" s="9">
        <f>IF(7&lt;=$G87, $N87, "")</f>
        <v/>
      </c>
      <c r="CF87" s="9">
        <f>IF(7&lt;=$G87, CE87-CD87, "")</f>
        <v/>
      </c>
      <c r="CG87" s="9">
        <f>IF(7&lt;=$G87, CC87-CF87, "")</f>
        <v/>
      </c>
      <c r="CH87" s="9">
        <f>IF(7&lt;=$G87, ROUND(BZ87*$Q87, 2), "")</f>
        <v/>
      </c>
      <c r="CI87" s="9">
        <f>IF(7&lt;=$G87, BZ87+CH87, "")</f>
        <v/>
      </c>
      <c r="CJ87" s="9">
        <f>IF(7&lt;=$G87, CD87+CH87, "")</f>
        <v/>
      </c>
      <c r="CK87" s="9">
        <f>IF(7&lt;=$G87, ($G87-7)*$N87, "")</f>
        <v/>
      </c>
      <c r="CL87" s="9">
        <f>IF(8&lt;=$G87, CG87, "")</f>
        <v/>
      </c>
      <c r="CM87" s="9">
        <f>IF(8&lt;=$G87, ROUND(CL87*$Q87, 2), "")</f>
        <v/>
      </c>
      <c r="CN87" s="9">
        <f>IF(8&lt;=$G87, $N87, "")</f>
        <v/>
      </c>
      <c r="CO87" s="9">
        <f>IF(8&lt;=$G87, CN87-CM87, "")</f>
        <v/>
      </c>
      <c r="CP87" s="9">
        <f>IF(8&lt;=$G87, CL87-CO87, "")</f>
        <v/>
      </c>
      <c r="CQ87" s="9">
        <f>IF(8&lt;=$G87, ROUND(CI87*$Q87, 2), "")</f>
        <v/>
      </c>
      <c r="CR87" s="9">
        <f>IF(8&lt;=$G87, CI87+CQ87, "")</f>
        <v/>
      </c>
      <c r="CS87" s="9">
        <f>IF(8&lt;=$G87, CM87+CQ87, "")</f>
        <v/>
      </c>
      <c r="CT87" s="9">
        <f>IF(8&lt;=$G87, ($G87-8)*$N87, "")</f>
        <v/>
      </c>
      <c r="CU87" s="9">
        <f>IF(9&lt;=$G87, CP87, "")</f>
        <v/>
      </c>
      <c r="CV87" s="9">
        <f>IF(9&lt;=$G87, ROUND(CU87*$Q87, 2), "")</f>
        <v/>
      </c>
      <c r="CW87" s="9">
        <f>IF(9&lt;=$G87, $N87, "")</f>
        <v/>
      </c>
      <c r="CX87" s="9">
        <f>IF(9&lt;=$G87, CW87-CV87, "")</f>
        <v/>
      </c>
      <c r="CY87" s="9">
        <f>IF(9&lt;=$G87, CU87-CX87, "")</f>
        <v/>
      </c>
      <c r="CZ87" s="9">
        <f>IF(9&lt;=$G87, ROUND(CR87*$Q87, 2), "")</f>
        <v/>
      </c>
      <c r="DA87" s="9">
        <f>IF(9&lt;=$G87, CR87+CZ87, "")</f>
        <v/>
      </c>
      <c r="DB87" s="9">
        <f>IF(9&lt;=$G87, CV87+CZ87, "")</f>
        <v/>
      </c>
      <c r="DC87" s="9">
        <f>IF(9&lt;=$G87, ($G87-9)*$N87, "")</f>
        <v/>
      </c>
      <c r="DD87" s="9">
        <f>IF(10&lt;=$G87, CY87, "")</f>
        <v/>
      </c>
      <c r="DE87" s="9">
        <f>IF(10&lt;=$G87, ROUND(DD87*$Q87, 2), "")</f>
        <v/>
      </c>
      <c r="DF87" s="9">
        <f>IF(10&lt;=$G87, $N87, "")</f>
        <v/>
      </c>
      <c r="DG87" s="9">
        <f>IF(10&lt;=$G87, DF87-DE87, "")</f>
        <v/>
      </c>
      <c r="DH87" s="9">
        <f>IF(10&lt;=$G87, DD87-DG87, "")</f>
        <v/>
      </c>
      <c r="DI87" s="9">
        <f>IF(10&lt;=$G87, ROUND(DA87*$Q87, 2), "")</f>
        <v/>
      </c>
      <c r="DJ87" s="9">
        <f>IF(10&lt;=$G87, DA87+DI87, "")</f>
        <v/>
      </c>
      <c r="DK87" s="9">
        <f>IF(10&lt;=$G87, DE87+DI87, "")</f>
        <v/>
      </c>
      <c r="DL87" s="9">
        <f>IF(10&lt;=$G87, ($G87-10)*$N87, "")</f>
        <v/>
      </c>
      <c r="DM87" s="9">
        <f>IF(11&lt;=$G87, DH87, "")</f>
        <v/>
      </c>
      <c r="DN87" s="9">
        <f>IF(11&lt;=$G87, ROUND(DM87*$Q87, 2), "")</f>
        <v/>
      </c>
      <c r="DO87" s="9">
        <f>IF(11&lt;=$G87, $N87, "")</f>
        <v/>
      </c>
      <c r="DP87" s="9">
        <f>IF(11&lt;=$G87, DO87-DN87, "")</f>
        <v/>
      </c>
      <c r="DQ87" s="9">
        <f>IF(11&lt;=$G87, DM87-DP87, "")</f>
        <v/>
      </c>
      <c r="DR87" s="9">
        <f>IF(11&lt;=$G87, ROUND(DJ87*$Q87, 2), "")</f>
        <v/>
      </c>
      <c r="DS87" s="9">
        <f>IF(11&lt;=$G87, DJ87+DR87, "")</f>
        <v/>
      </c>
      <c r="DT87" s="9">
        <f>IF(11&lt;=$G87, DN87+DR87, "")</f>
        <v/>
      </c>
      <c r="DU87" s="9">
        <f>IF(11&lt;=$G87, ($G87-11)*$N87, "")</f>
        <v/>
      </c>
      <c r="DV87" s="9">
        <f>IF(12&lt;=$G87, DQ87, "")</f>
        <v/>
      </c>
      <c r="DW87" s="9">
        <f>IF(12&lt;=$G87, ROUND(DV87*$Q87, 2), "")</f>
        <v/>
      </c>
      <c r="DX87" s="9">
        <f>IF(12&lt;=$G87, $N87, "")</f>
        <v/>
      </c>
      <c r="DY87" s="9">
        <f>IF(12&lt;=$G87, DX87-DW87, "")</f>
        <v/>
      </c>
      <c r="DZ87" s="9">
        <f>IF(12&lt;=$G87, DV87-DY87, "")</f>
        <v/>
      </c>
      <c r="EA87" s="9">
        <f>IF(12&lt;=$G87, ROUND(DS87*$Q87, 2), "")</f>
        <v/>
      </c>
      <c r="EB87" s="9">
        <f>IF(12&lt;=$G87, DS87+EA87, "")</f>
        <v/>
      </c>
      <c r="EC87" s="9">
        <f>IF(12&lt;=$G87, DW87+EA87, "")</f>
        <v/>
      </c>
      <c r="ED87" s="9">
        <f>IF(12&lt;=$G87, ($G87-12)*$N87, "")</f>
        <v/>
      </c>
      <c r="EE87" s="9">
        <f>IF(13&lt;=$G87, DZ87, "")</f>
        <v/>
      </c>
      <c r="EF87" s="9">
        <f>IF(13&lt;=$G87, ROUND(EE87*$Q87, 2), "")</f>
        <v/>
      </c>
      <c r="EG87" s="9">
        <f>IF(13&lt;=$G87, $N87, "")</f>
        <v/>
      </c>
      <c r="EH87" s="9">
        <f>IF(13&lt;=$G87, EG87-EF87, "")</f>
        <v/>
      </c>
      <c r="EI87" s="9">
        <f>IF(13&lt;=$G87, EE87-EH87, "")</f>
        <v/>
      </c>
      <c r="EJ87" s="9">
        <f>IF(13&lt;=$G87, ROUND(EB87*$Q87, 2), "")</f>
        <v/>
      </c>
      <c r="EK87" s="9">
        <f>IF(13&lt;=$G87, EB87+EJ87, "")</f>
        <v/>
      </c>
      <c r="EL87" s="9">
        <f>IF(13&lt;=$G87, EF87+EJ87, "")</f>
        <v/>
      </c>
      <c r="EM87" s="9">
        <f>IF(13&lt;=$G87, ($G87-13)*$N87, "")</f>
        <v/>
      </c>
      <c r="EN87" s="9">
        <f>IF(14&lt;=$G87, EI87, "")</f>
        <v/>
      </c>
      <c r="EO87" s="9">
        <f>IF(14&lt;=$G87, ROUND(EN87*$Q87, 2), "")</f>
        <v/>
      </c>
      <c r="EP87" s="9">
        <f>IF(14&lt;=$G87, $N87, "")</f>
        <v/>
      </c>
      <c r="EQ87" s="9">
        <f>IF(14&lt;=$G87, EP87-EO87, "")</f>
        <v/>
      </c>
      <c r="ER87" s="9">
        <f>IF(14&lt;=$G87, EN87-EQ87, "")</f>
        <v/>
      </c>
      <c r="ES87" s="9">
        <f>IF(14&lt;=$G87, ROUND(EK87*$Q87, 2), "")</f>
        <v/>
      </c>
      <c r="ET87" s="9">
        <f>IF(14&lt;=$G87, EK87+ES87, "")</f>
        <v/>
      </c>
      <c r="EU87" s="9">
        <f>IF(14&lt;=$G87, EO87+ES87, "")</f>
        <v/>
      </c>
      <c r="EV87" s="9">
        <f>IF(14&lt;=$G87, ($G87-14)*$N87, "")</f>
        <v/>
      </c>
      <c r="EW87" s="9">
        <f>IF(15&lt;=$G87, ER87, "")</f>
        <v/>
      </c>
      <c r="EX87" s="9">
        <f>IF(15&lt;=$G87, ROUND(EW87*$Q87, 2), "")</f>
        <v/>
      </c>
      <c r="EY87" s="9">
        <f>IF(15&lt;=$G87, $N87, "")</f>
        <v/>
      </c>
      <c r="EZ87" s="9">
        <f>IF(15&lt;=$G87, EY87-EX87, "")</f>
        <v/>
      </c>
      <c r="FA87" s="9">
        <f>IF(15&lt;=$G87, EW87-EZ87, "")</f>
        <v/>
      </c>
      <c r="FB87" s="9">
        <f>IF(15&lt;=$G87, ROUND(ET87*$Q87, 2), "")</f>
        <v/>
      </c>
      <c r="FC87" s="9">
        <f>IF(15&lt;=$G87, ET87+FB87, "")</f>
        <v/>
      </c>
      <c r="FD87" s="9">
        <f>IF(15&lt;=$G87, EX87+FB87, "")</f>
        <v/>
      </c>
      <c r="FE87" s="9">
        <f>IF(15&lt;=$G87, ($G87-15)*$N87, "")</f>
        <v/>
      </c>
      <c r="FF87" s="9">
        <f>IF(16&lt;=$G87, FA87, "")</f>
        <v/>
      </c>
      <c r="FG87" s="9">
        <f>IF(16&lt;=$G87, ROUND(FF87*$Q87, 2), "")</f>
        <v/>
      </c>
      <c r="FH87" s="9">
        <f>IF(16&lt;=$G87, $N87, "")</f>
        <v/>
      </c>
      <c r="FI87" s="9">
        <f>IF(16&lt;=$G87, FH87-FG87, "")</f>
        <v/>
      </c>
      <c r="FJ87" s="9">
        <f>IF(16&lt;=$G87, FF87-FI87, "")</f>
        <v/>
      </c>
      <c r="FK87" s="9">
        <f>IF(16&lt;=$G87, ROUND(FC87*$Q87, 2), "")</f>
        <v/>
      </c>
      <c r="FL87" s="9">
        <f>IF(16&lt;=$G87, FC87+FK87, "")</f>
        <v/>
      </c>
      <c r="FM87" s="9">
        <f>IF(16&lt;=$G87, FG87+FK87, "")</f>
        <v/>
      </c>
      <c r="FN87" s="9">
        <f>IF(16&lt;=$G87, ($G87-16)*$N87, "")</f>
        <v/>
      </c>
      <c r="FO87" s="9">
        <f>IF(17&lt;=$G87, FJ87, "")</f>
        <v/>
      </c>
      <c r="FP87" s="9">
        <f>IF(17&lt;=$G87, ROUND(FO87*$Q87, 2), "")</f>
        <v/>
      </c>
      <c r="FQ87" s="9">
        <f>IF(17&lt;=$G87, $N87, "")</f>
        <v/>
      </c>
      <c r="FR87" s="9">
        <f>IF(17&lt;=$G87, FQ87-FP87, "")</f>
        <v/>
      </c>
      <c r="FS87" s="9">
        <f>IF(17&lt;=$G87, FO87-FR87, "")</f>
        <v/>
      </c>
      <c r="FT87" s="9">
        <f>IF(17&lt;=$G87, ROUND(FL87*$Q87, 2), "")</f>
        <v/>
      </c>
      <c r="FU87" s="9">
        <f>IF(17&lt;=$G87, FL87+FT87, "")</f>
        <v/>
      </c>
      <c r="FV87" s="9">
        <f>IF(17&lt;=$G87, FP87+FT87, "")</f>
        <v/>
      </c>
      <c r="FW87" s="9">
        <f>IF(17&lt;=$G87, ($G87-17)*$N87, "")</f>
        <v/>
      </c>
      <c r="FX87" s="9">
        <f>IF(18&lt;=$G87, FS87, "")</f>
        <v/>
      </c>
      <c r="FY87" s="9">
        <f>IF(18&lt;=$G87, ROUND(FX87*$Q87, 2), "")</f>
        <v/>
      </c>
      <c r="FZ87" s="9">
        <f>IF(18&lt;=$G87, $N87, "")</f>
        <v/>
      </c>
      <c r="GA87" s="9">
        <f>IF(18&lt;=$G87, FZ87-FY87, "")</f>
        <v/>
      </c>
      <c r="GB87" s="9">
        <f>IF(18&lt;=$G87, FX87-GA87, "")</f>
        <v/>
      </c>
      <c r="GC87" s="9">
        <f>IF(18&lt;=$G87, ROUND(FU87*$Q87, 2), "")</f>
        <v/>
      </c>
      <c r="GD87" s="9">
        <f>IF(18&lt;=$G87, FU87+GC87, "")</f>
        <v/>
      </c>
      <c r="GE87" s="9">
        <f>IF(18&lt;=$G87, FY87+GC87, "")</f>
        <v/>
      </c>
      <c r="GF87" s="9">
        <f>IF(18&lt;=$G87, ($G87-18)*$N87, "")</f>
        <v/>
      </c>
      <c r="GG87" s="9">
        <f>IF(19&lt;=$G87, GB87, "")</f>
        <v/>
      </c>
      <c r="GH87" s="9">
        <f>IF(19&lt;=$G87, ROUND(GG87*$Q87, 2), "")</f>
        <v/>
      </c>
      <c r="GI87" s="9">
        <f>IF(19&lt;=$G87, $N87, "")</f>
        <v/>
      </c>
      <c r="GJ87" s="9">
        <f>IF(19&lt;=$G87, GI87-GH87, "")</f>
        <v/>
      </c>
      <c r="GK87" s="9">
        <f>IF(19&lt;=$G87, GG87-GJ87, "")</f>
        <v/>
      </c>
      <c r="GL87" s="9">
        <f>IF(19&lt;=$G87, ROUND(GD87*$Q87, 2), "")</f>
        <v/>
      </c>
      <c r="GM87" s="9">
        <f>IF(19&lt;=$G87, GD87+GL87, "")</f>
        <v/>
      </c>
      <c r="GN87" s="9">
        <f>IF(19&lt;=$G87, GH87+GL87, "")</f>
        <v/>
      </c>
      <c r="GO87" s="9">
        <f>IF(19&lt;=$G87, ($G87-19)*$N87, "")</f>
        <v/>
      </c>
      <c r="GP87" s="9">
        <f>IF(20&lt;=$G87, GK87, "")</f>
        <v/>
      </c>
      <c r="GQ87" s="9">
        <f>IF(20&lt;=$G87, ROUND(GP87*$Q87, 2), "")</f>
        <v/>
      </c>
      <c r="GR87" s="9">
        <f>IF(20&lt;=$G87, $N87, "")</f>
        <v/>
      </c>
      <c r="GS87" s="9">
        <f>IF(20&lt;=$G87, GR87-GQ87, "")</f>
        <v/>
      </c>
      <c r="GT87" s="9">
        <f>IF(20&lt;=$G87, GP87-GS87, "")</f>
        <v/>
      </c>
      <c r="GU87" s="9">
        <f>IF(20&lt;=$G87, ROUND(GM87*$Q87, 2), "")</f>
        <v/>
      </c>
      <c r="GV87" s="9">
        <f>IF(20&lt;=$G87, GM87+GU87, "")</f>
        <v/>
      </c>
      <c r="GW87" s="9">
        <f>IF(20&lt;=$G87, GQ87+GU87, "")</f>
        <v/>
      </c>
      <c r="GX87" s="9">
        <f>IF(20&lt;=$G87, ($G87-20)*$N87, "")</f>
        <v/>
      </c>
      <c r="GY87" s="9">
        <f>IF(21&lt;=$G87, GT87, "")</f>
        <v/>
      </c>
      <c r="GZ87" s="9">
        <f>IF(21&lt;=$G87, ROUND(GY87*$Q87, 2), "")</f>
        <v/>
      </c>
      <c r="HA87" s="9">
        <f>IF(21&lt;=$G87, $N87, "")</f>
        <v/>
      </c>
      <c r="HB87" s="9">
        <f>IF(21&lt;=$G87, HA87-GZ87, "")</f>
        <v/>
      </c>
      <c r="HC87" s="9">
        <f>IF(21&lt;=$G87, GY87-HB87, "")</f>
        <v/>
      </c>
      <c r="HD87" s="9">
        <f>IF(21&lt;=$G87, ROUND(GV87*$Q87, 2), "")</f>
        <v/>
      </c>
      <c r="HE87" s="9">
        <f>IF(21&lt;=$G87, GV87+HD87, "")</f>
        <v/>
      </c>
      <c r="HF87" s="9">
        <f>IF(21&lt;=$G87, GZ87+HD87, "")</f>
        <v/>
      </c>
      <c r="HG87" s="9">
        <f>IF(21&lt;=$G87, ($G87-21)*$N87, "")</f>
        <v/>
      </c>
      <c r="HH87" s="9">
        <f>IF(22&lt;=$G87, HC87, "")</f>
        <v/>
      </c>
      <c r="HI87" s="9">
        <f>IF(22&lt;=$G87, ROUND(HH87*$Q87, 2), "")</f>
        <v/>
      </c>
      <c r="HJ87" s="9">
        <f>IF(22&lt;=$G87, $N87, "")</f>
        <v/>
      </c>
      <c r="HK87" s="9">
        <f>IF(22&lt;=$G87, HJ87-HI87, "")</f>
        <v/>
      </c>
      <c r="HL87" s="9">
        <f>IF(22&lt;=$G87, HH87-HK87, "")</f>
        <v/>
      </c>
      <c r="HM87" s="9">
        <f>IF(22&lt;=$G87, ROUND(HE87*$Q87, 2), "")</f>
        <v/>
      </c>
      <c r="HN87" s="9">
        <f>IF(22&lt;=$G87, HE87+HM87, "")</f>
        <v/>
      </c>
      <c r="HO87" s="9">
        <f>IF(22&lt;=$G87, HI87+HM87, "")</f>
        <v/>
      </c>
      <c r="HP87" s="9">
        <f>IF(22&lt;=$G87, ($G87-22)*$N87, "")</f>
        <v/>
      </c>
      <c r="HQ87" s="9">
        <f>IF(23&lt;=$G87, HL87, "")</f>
        <v/>
      </c>
      <c r="HR87" s="9">
        <f>IF(23&lt;=$G87, ROUND(HQ87*$Q87, 2), "")</f>
        <v/>
      </c>
      <c r="HS87" s="9">
        <f>IF(23&lt;=$G87, $N87, "")</f>
        <v/>
      </c>
      <c r="HT87" s="9">
        <f>IF(23&lt;=$G87, HS87-HR87, "")</f>
        <v/>
      </c>
      <c r="HU87" s="9">
        <f>IF(23&lt;=$G87, HQ87-HT87, "")</f>
        <v/>
      </c>
      <c r="HV87" s="9">
        <f>IF(23&lt;=$G87, ROUND(HN87*$Q87, 2), "")</f>
        <v/>
      </c>
      <c r="HW87" s="9">
        <f>IF(23&lt;=$G87, HN87+HV87, "")</f>
        <v/>
      </c>
      <c r="HX87" s="9">
        <f>IF(23&lt;=$G87, HR87+HV87, "")</f>
        <v/>
      </c>
      <c r="HY87" s="9">
        <f>IF(23&lt;=$G87, ($G87-23)*$N87, "")</f>
        <v/>
      </c>
      <c r="HZ87" s="9">
        <f>IF(24&lt;=$G87, HU87, "")</f>
        <v/>
      </c>
      <c r="IA87" s="9">
        <f>IF(24&lt;=$G87, ROUND(HZ87*$Q87, 2), "")</f>
        <v/>
      </c>
      <c r="IB87" s="9">
        <f>IF(24&lt;=$G87, $N87, "")</f>
        <v/>
      </c>
      <c r="IC87" s="9">
        <f>IF(24&lt;=$G87, IB87-IA87, "")</f>
        <v/>
      </c>
      <c r="ID87" s="9">
        <f>IF(24&lt;=$G87, HZ87-IC87, "")</f>
        <v/>
      </c>
      <c r="IE87" s="9">
        <f>IF(24&lt;=$G87, ROUND(HW87*$Q87, 2), "")</f>
        <v/>
      </c>
      <c r="IF87" s="9">
        <f>IF(24&lt;=$G87, HW87+IE87, "")</f>
        <v/>
      </c>
      <c r="IG87" s="9">
        <f>IF(24&lt;=$G87, IA87+IE87, "")</f>
        <v/>
      </c>
      <c r="IH87" s="9">
        <f>IF(24&lt;=$G87, ($G87-24)*$N87, "")</f>
        <v/>
      </c>
      <c r="II87" s="9">
        <f>IF(25&lt;=$G87, ID87, "")</f>
        <v/>
      </c>
      <c r="IJ87" s="9">
        <f>IF(25&lt;=$G87, ROUND(II87*$Q87, 2), "")</f>
        <v/>
      </c>
      <c r="IK87" s="9">
        <f>IF(25&lt;=$G87, $N87, "")</f>
        <v/>
      </c>
      <c r="IL87" s="9">
        <f>IF(25&lt;=$G87, IK87-IJ87, "")</f>
        <v/>
      </c>
      <c r="IM87" s="9">
        <f>IF(25&lt;=$G87, II87-IL87, "")</f>
        <v/>
      </c>
      <c r="IN87" s="9">
        <f>IF(25&lt;=$G87, ROUND(IF87*$Q87, 2), "")</f>
        <v/>
      </c>
      <c r="IO87" s="9">
        <f>IF(25&lt;=$G87, IF87+IN87, "")</f>
        <v/>
      </c>
      <c r="IP87" s="9">
        <f>IF(25&lt;=$G87, IJ87+IN87, "")</f>
        <v/>
      </c>
      <c r="IQ87" s="9">
        <f>IF(25&lt;=$G87, ($G87-25)*$N87, "")</f>
        <v/>
      </c>
      <c r="IR87" s="9">
        <f>IF(26&lt;=$G87, IM87, "")</f>
        <v/>
      </c>
      <c r="IS87" s="9">
        <f>IF(26&lt;=$G87, ROUND(IR87*$Q87, 2), "")</f>
        <v/>
      </c>
      <c r="IT87" s="9">
        <f>IF(26&lt;=$G87, $N87, "")</f>
        <v/>
      </c>
      <c r="IU87" s="9">
        <f>IF(26&lt;=$G87, IT87-IS87, "")</f>
        <v/>
      </c>
      <c r="IV87" s="9">
        <f>IF(26&lt;=$G87, IR87-IU87, "")</f>
        <v/>
      </c>
      <c r="IW87" s="9">
        <f>IF(26&lt;=$G87, ROUND(IO87*$Q87, 2), "")</f>
        <v/>
      </c>
      <c r="IX87" s="9">
        <f>IF(26&lt;=$G87, IO87+IW87, "")</f>
        <v/>
      </c>
      <c r="IY87" s="9">
        <f>IF(26&lt;=$G87, IS87+IW87, "")</f>
        <v/>
      </c>
      <c r="IZ87" s="9">
        <f>IF(26&lt;=$G87, ($G87-26)*$N87, "")</f>
        <v/>
      </c>
      <c r="JA87" s="9">
        <f>IF(27&lt;=$G87, IV87, "")</f>
        <v/>
      </c>
      <c r="JB87" s="9">
        <f>IF(27&lt;=$G87, ROUND(JA87*$Q87, 2), "")</f>
        <v/>
      </c>
      <c r="JC87" s="9">
        <f>IF(27&lt;=$G87, $N87, "")</f>
        <v/>
      </c>
      <c r="JD87" s="9">
        <f>IF(27&lt;=$G87, JC87-JB87, "")</f>
        <v/>
      </c>
      <c r="JE87" s="9">
        <f>IF(27&lt;=$G87, JA87-JD87, "")</f>
        <v/>
      </c>
      <c r="JF87" s="9">
        <f>IF(27&lt;=$G87, ROUND(IX87*$Q87, 2), "")</f>
        <v/>
      </c>
      <c r="JG87" s="9">
        <f>IF(27&lt;=$G87, IX87+JF87, "")</f>
        <v/>
      </c>
      <c r="JH87" s="9">
        <f>IF(27&lt;=$G87, JB87+JF87, "")</f>
        <v/>
      </c>
      <c r="JI87" s="9">
        <f>IF(27&lt;=$G87, ($G87-27)*$N87, "")</f>
        <v/>
      </c>
      <c r="JJ87" s="9">
        <f>IF(28&lt;=$G87, JE87, "")</f>
        <v/>
      </c>
      <c r="JK87" s="9">
        <f>IF(28&lt;=$G87, ROUND(JJ87*$Q87, 2), "")</f>
        <v/>
      </c>
      <c r="JL87" s="9">
        <f>IF(28&lt;=$G87, $N87, "")</f>
        <v/>
      </c>
      <c r="JM87" s="9">
        <f>IF(28&lt;=$G87, JL87-JK87, "")</f>
        <v/>
      </c>
      <c r="JN87" s="9">
        <f>IF(28&lt;=$G87, JJ87-JM87, "")</f>
        <v/>
      </c>
      <c r="JO87" s="9">
        <f>IF(28&lt;=$G87, ROUND(JG87*$Q87, 2), "")</f>
        <v/>
      </c>
      <c r="JP87" s="9">
        <f>IF(28&lt;=$G87, JG87+JO87, "")</f>
        <v/>
      </c>
      <c r="JQ87" s="9">
        <f>IF(28&lt;=$G87, JK87+JO87, "")</f>
        <v/>
      </c>
      <c r="JR87" s="9">
        <f>IF(28&lt;=$G87, ($G87-28)*$N87, "")</f>
        <v/>
      </c>
      <c r="JS87" s="9">
        <f>IF(29&lt;=$G87, JN87, "")</f>
        <v/>
      </c>
      <c r="JT87" s="9">
        <f>IF(29&lt;=$G87, ROUND(JS87*$Q87, 2), "")</f>
        <v/>
      </c>
      <c r="JU87" s="9">
        <f>IF(29&lt;=$G87, $N87, "")</f>
        <v/>
      </c>
      <c r="JV87" s="9">
        <f>IF(29&lt;=$G87, JU87-JT87, "")</f>
        <v/>
      </c>
      <c r="JW87" s="9">
        <f>IF(29&lt;=$G87, JS87-JV87, "")</f>
        <v/>
      </c>
      <c r="JX87" s="9">
        <f>IF(29&lt;=$G87, ROUND(JP87*$Q87, 2), "")</f>
        <v/>
      </c>
      <c r="JY87" s="9">
        <f>IF(29&lt;=$G87, JP87+JX87, "")</f>
        <v/>
      </c>
      <c r="JZ87" s="9">
        <f>IF(29&lt;=$G87, JT87+JX87, "")</f>
        <v/>
      </c>
      <c r="KA87" s="9">
        <f>IF(29&lt;=$G87, ($G87-29)*$N87, "")</f>
        <v/>
      </c>
      <c r="KB87" s="9">
        <f>IF(30&lt;=$G87, JW87, "")</f>
        <v/>
      </c>
      <c r="KC87" s="9">
        <f>IF(30&lt;=$G87, ROUND(KB87*$Q87, 2), "")</f>
        <v/>
      </c>
      <c r="KD87" s="9">
        <f>IF(30&lt;=$G87, $N87, "")</f>
        <v/>
      </c>
      <c r="KE87" s="9">
        <f>IF(30&lt;=$G87, KD87-KC87, "")</f>
        <v/>
      </c>
      <c r="KF87" s="9">
        <f>IF(30&lt;=$G87, KB87-KE87, "")</f>
        <v/>
      </c>
      <c r="KG87" s="9">
        <f>IF(30&lt;=$G87, ROUND(JY87*$Q87, 2), "")</f>
        <v/>
      </c>
      <c r="KH87" s="9">
        <f>IF(30&lt;=$G87, JY87+KG87, "")</f>
        <v/>
      </c>
      <c r="KI87" s="9">
        <f>IF(30&lt;=$G87, KC87+KG87, "")</f>
        <v/>
      </c>
      <c r="KJ87" s="9">
        <f>IF(30&lt;=$G87, ($G87-30)*$N87, "")</f>
        <v/>
      </c>
      <c r="KK87" s="9">
        <f>IF(31&lt;=$G87, KF87, "")</f>
        <v/>
      </c>
      <c r="KL87" s="9">
        <f>IF(31&lt;=$G87, ROUND(KK87*$Q87, 2), "")</f>
        <v/>
      </c>
      <c r="KM87" s="9">
        <f>IF(31&lt;=$G87, $N87, "")</f>
        <v/>
      </c>
      <c r="KN87" s="9">
        <f>IF(31&lt;=$G87, KM87-KL87, "")</f>
        <v/>
      </c>
      <c r="KO87" s="9">
        <f>IF(31&lt;=$G87, KK87-KN87, "")</f>
        <v/>
      </c>
      <c r="KP87" s="9">
        <f>IF(31&lt;=$G87, ROUND(KH87*$Q87, 2), "")</f>
        <v/>
      </c>
      <c r="KQ87" s="9">
        <f>IF(31&lt;=$G87, KH87+KP87, "")</f>
        <v/>
      </c>
      <c r="KR87" s="9">
        <f>IF(31&lt;=$G87, KL87+KP87, "")</f>
        <v/>
      </c>
      <c r="KS87" s="9">
        <f>IF(31&lt;=$G87, ($G87-31)*$N87, "")</f>
        <v/>
      </c>
      <c r="KT87" s="9">
        <f>IF(32&lt;=$G87, KO87, "")</f>
        <v/>
      </c>
      <c r="KU87" s="9">
        <f>IF(32&lt;=$G87, ROUND(KT87*$Q87, 2), "")</f>
        <v/>
      </c>
      <c r="KV87" s="9">
        <f>IF(32&lt;=$G87, $N87, "")</f>
        <v/>
      </c>
      <c r="KW87" s="9">
        <f>IF(32&lt;=$G87, KV87-KU87, "")</f>
        <v/>
      </c>
      <c r="KX87" s="9">
        <f>IF(32&lt;=$G87, KT87-KW87, "")</f>
        <v/>
      </c>
      <c r="KY87" s="9">
        <f>IF(32&lt;=$G87, ROUND(KQ87*$Q87, 2), "")</f>
        <v/>
      </c>
      <c r="KZ87" s="9">
        <f>IF(32&lt;=$G87, KQ87+KY87, "")</f>
        <v/>
      </c>
      <c r="LA87" s="9">
        <f>IF(32&lt;=$G87, KU87+KY87, "")</f>
        <v/>
      </c>
      <c r="LB87" s="9">
        <f>IF(32&lt;=$G87, ($G87-32)*$N87, "")</f>
        <v/>
      </c>
      <c r="LC87" s="9">
        <f>IF(33&lt;=$G87, KX87, "")</f>
        <v/>
      </c>
      <c r="LD87" s="9">
        <f>IF(33&lt;=$G87, ROUND(LC87*$Q87, 2), "")</f>
        <v/>
      </c>
      <c r="LE87" s="9">
        <f>IF(33&lt;=$G87, $N87, "")</f>
        <v/>
      </c>
      <c r="LF87" s="9">
        <f>IF(33&lt;=$G87, LE87-LD87, "")</f>
        <v/>
      </c>
      <c r="LG87" s="9">
        <f>IF(33&lt;=$G87, LC87-LF87, "")</f>
        <v/>
      </c>
      <c r="LH87" s="9">
        <f>IF(33&lt;=$G87, ROUND(KZ87*$Q87, 2), "")</f>
        <v/>
      </c>
      <c r="LI87" s="9">
        <f>IF(33&lt;=$G87, KZ87+LH87, "")</f>
        <v/>
      </c>
      <c r="LJ87" s="9">
        <f>IF(33&lt;=$G87, LD87+LH87, "")</f>
        <v/>
      </c>
      <c r="LK87" s="9">
        <f>IF(33&lt;=$G87, ($G87-33)*$N87, "")</f>
        <v/>
      </c>
      <c r="LL87" s="9">
        <f>IF(34&lt;=$G87, LG87, "")</f>
        <v/>
      </c>
      <c r="LM87" s="9">
        <f>IF(34&lt;=$G87, ROUND(LL87*$Q87, 2), "")</f>
        <v/>
      </c>
      <c r="LN87" s="9">
        <f>IF(34&lt;=$G87, $N87, "")</f>
        <v/>
      </c>
      <c r="LO87" s="9">
        <f>IF(34&lt;=$G87, LN87-LM87, "")</f>
        <v/>
      </c>
      <c r="LP87" s="9">
        <f>IF(34&lt;=$G87, LL87-LO87, "")</f>
        <v/>
      </c>
      <c r="LQ87" s="9">
        <f>IF(34&lt;=$G87, ROUND(LI87*$Q87, 2), "")</f>
        <v/>
      </c>
      <c r="LR87" s="9">
        <f>IF(34&lt;=$G87, LI87+LQ87, "")</f>
        <v/>
      </c>
      <c r="LS87" s="9">
        <f>IF(34&lt;=$G87, LM87+LQ87, "")</f>
        <v/>
      </c>
      <c r="LT87" s="9">
        <f>IF(34&lt;=$G87, ($G87-34)*$N87, "")</f>
        <v/>
      </c>
      <c r="LU87" s="9">
        <f>IF(35&lt;=$G87, LP87, "")</f>
        <v/>
      </c>
      <c r="LV87" s="9">
        <f>IF(35&lt;=$G87, ROUND(LU87*$Q87, 2), "")</f>
        <v/>
      </c>
      <c r="LW87" s="9">
        <f>IF(35&lt;=$G87, $N87, "")</f>
        <v/>
      </c>
      <c r="LX87" s="9">
        <f>IF(35&lt;=$G87, LW87-LV87, "")</f>
        <v/>
      </c>
      <c r="LY87" s="9">
        <f>IF(35&lt;=$G87, LU87-LX87, "")</f>
        <v/>
      </c>
      <c r="LZ87" s="9">
        <f>IF(35&lt;=$G87, ROUND(LR87*$Q87, 2), "")</f>
        <v/>
      </c>
      <c r="MA87" s="9">
        <f>IF(35&lt;=$G87, LR87+LZ87, "")</f>
        <v/>
      </c>
      <c r="MB87" s="9">
        <f>IF(35&lt;=$G87, LV87+LZ87, "")</f>
        <v/>
      </c>
      <c r="MC87" s="9">
        <f>IF(35&lt;=$G87, ($G87-35)*$N87, "")</f>
        <v/>
      </c>
      <c r="MD87" s="9">
        <f>IF(36&lt;=$G87, LY87, "")</f>
        <v/>
      </c>
      <c r="ME87" s="9">
        <f>IF(36&lt;=$G87, ROUND(MD87*$Q87, 2), "")</f>
        <v/>
      </c>
      <c r="MF87" s="9">
        <f>IF(36&lt;=$G87, $N87, "")</f>
        <v/>
      </c>
      <c r="MG87" s="9">
        <f>IF(36&lt;=$G87, MF87-ME87, "")</f>
        <v/>
      </c>
      <c r="MH87" s="9">
        <f>IF(36&lt;=$G87, MD87-MG87, "")</f>
        <v/>
      </c>
      <c r="MI87" s="9">
        <f>IF(36&lt;=$G87, ROUND(MA87*$Q87, 2), "")</f>
        <v/>
      </c>
      <c r="MJ87" s="9">
        <f>IF(36&lt;=$G87, MA87+MI87, "")</f>
        <v/>
      </c>
      <c r="MK87" s="9">
        <f>IF(36&lt;=$G87, ME87+MI87, "")</f>
        <v/>
      </c>
      <c r="ML87" s="9">
        <f>IF(36&lt;=$G87, ($G87-36)*$N87, "")</f>
        <v/>
      </c>
      <c r="MM87" s="9">
        <f>IF(37&lt;=$G87, MH87, "")</f>
        <v/>
      </c>
      <c r="MN87" s="9">
        <f>IF(37&lt;=$G87, ROUND(MM87*$Q87, 2), "")</f>
        <v/>
      </c>
      <c r="MO87" s="9">
        <f>IF(37&lt;=$G87, $N87, "")</f>
        <v/>
      </c>
      <c r="MP87" s="9">
        <f>IF(37&lt;=$G87, MO87-MN87, "")</f>
        <v/>
      </c>
      <c r="MQ87" s="9">
        <f>IF(37&lt;=$G87, MM87-MP87, "")</f>
        <v/>
      </c>
      <c r="MR87" s="9">
        <f>IF(37&lt;=$G87, ROUND(MJ87*$Q87, 2), "")</f>
        <v/>
      </c>
      <c r="MS87" s="9">
        <f>IF(37&lt;=$G87, MJ87+MR87, "")</f>
        <v/>
      </c>
      <c r="MT87" s="9">
        <f>IF(37&lt;=$G87, MN87+MR87, "")</f>
        <v/>
      </c>
      <c r="MU87" s="9">
        <f>IF(37&lt;=$G87, ($G87-37)*$N87, "")</f>
        <v/>
      </c>
      <c r="MV87" s="9">
        <f>IF(38&lt;=$G87, MQ87, "")</f>
        <v/>
      </c>
      <c r="MW87" s="9">
        <f>IF(38&lt;=$G87, ROUND(MV87*$Q87, 2), "")</f>
        <v/>
      </c>
      <c r="MX87" s="9">
        <f>IF(38&lt;=$G87, $N87, "")</f>
        <v/>
      </c>
      <c r="MY87" s="9">
        <f>IF(38&lt;=$G87, MX87-MW87, "")</f>
        <v/>
      </c>
      <c r="MZ87" s="9">
        <f>IF(38&lt;=$G87, MV87-MY87, "")</f>
        <v/>
      </c>
      <c r="NA87" s="9">
        <f>IF(38&lt;=$G87, ROUND(MS87*$Q87, 2), "")</f>
        <v/>
      </c>
      <c r="NB87" s="9">
        <f>IF(38&lt;=$G87, MS87+NA87, "")</f>
        <v/>
      </c>
      <c r="NC87" s="9">
        <f>IF(38&lt;=$G87, MW87+NA87, "")</f>
        <v/>
      </c>
      <c r="ND87" s="9">
        <f>IF(38&lt;=$G87, ($G87-38)*$N87, "")</f>
        <v/>
      </c>
      <c r="NE87" s="9">
        <f>IF(39&lt;=$G87, MZ87, "")</f>
        <v/>
      </c>
      <c r="NF87" s="9">
        <f>IF(39&lt;=$G87, ROUND(NE87*$Q87, 2), "")</f>
        <v/>
      </c>
      <c r="NG87" s="9">
        <f>IF(39&lt;=$G87, $N87, "")</f>
        <v/>
      </c>
      <c r="NH87" s="9">
        <f>IF(39&lt;=$G87, NG87-NF87, "")</f>
        <v/>
      </c>
      <c r="NI87" s="9">
        <f>IF(39&lt;=$G87, NE87-NH87, "")</f>
        <v/>
      </c>
      <c r="NJ87" s="9">
        <f>IF(39&lt;=$G87, ROUND(NB87*$Q87, 2), "")</f>
        <v/>
      </c>
      <c r="NK87" s="9">
        <f>IF(39&lt;=$G87, NB87+NJ87, "")</f>
        <v/>
      </c>
      <c r="NL87" s="9">
        <f>IF(39&lt;=$G87, NF87+NJ87, "")</f>
        <v/>
      </c>
      <c r="NM87" s="9">
        <f>IF(39&lt;=$G87, ($G87-39)*$N87, "")</f>
        <v/>
      </c>
      <c r="NN87" s="9">
        <f>IF(40&lt;=$G87, NI87, "")</f>
        <v/>
      </c>
      <c r="NO87" s="9">
        <f>IF(40&lt;=$G87, ROUND(NN87*$Q87, 2), "")</f>
        <v/>
      </c>
      <c r="NP87" s="9">
        <f>IF(40&lt;=$G87, $N87, "")</f>
        <v/>
      </c>
      <c r="NQ87" s="9">
        <f>IF(40&lt;=$G87, NP87-NO87, "")</f>
        <v/>
      </c>
      <c r="NR87" s="9">
        <f>IF(40&lt;=$G87, NN87-NQ87, "")</f>
        <v/>
      </c>
      <c r="NS87" s="9">
        <f>IF(40&lt;=$G87, ROUND(NK87*$Q87, 2), "")</f>
        <v/>
      </c>
      <c r="NT87" s="9">
        <f>IF(40&lt;=$G87, NK87+NS87, "")</f>
        <v/>
      </c>
      <c r="NU87" s="9">
        <f>IF(40&lt;=$G87, NO87+NS87, "")</f>
        <v/>
      </c>
      <c r="NV87" s="9">
        <f>IF(40&lt;=$G87, ($G87-40)*$N87, "")</f>
        <v/>
      </c>
      <c r="NW87" s="9">
        <f>IF(41&lt;=$G87, NR87, "")</f>
        <v/>
      </c>
      <c r="NX87" s="9">
        <f>IF(41&lt;=$G87, ROUND(NW87*$Q87, 2), "")</f>
        <v/>
      </c>
      <c r="NY87" s="9">
        <f>IF(41&lt;=$G87, $N87, "")</f>
        <v/>
      </c>
      <c r="NZ87" s="9">
        <f>IF(41&lt;=$G87, NY87-NX87, "")</f>
        <v/>
      </c>
      <c r="OA87" s="9">
        <f>IF(41&lt;=$G87, NW87-NZ87, "")</f>
        <v/>
      </c>
      <c r="OB87" s="9">
        <f>IF(41&lt;=$G87, ROUND(NT87*$Q87, 2), "")</f>
        <v/>
      </c>
      <c r="OC87" s="9">
        <f>IF(41&lt;=$G87, NT87+OB87, "")</f>
        <v/>
      </c>
      <c r="OD87" s="9">
        <f>IF(41&lt;=$G87, NX87+OB87, "")</f>
        <v/>
      </c>
      <c r="OE87" s="9">
        <f>IF(41&lt;=$G87, ($G87-41)*$N87, "")</f>
        <v/>
      </c>
      <c r="OF87" s="9">
        <f>IF(42&lt;=$G87, OA87, "")</f>
        <v/>
      </c>
      <c r="OG87" s="9">
        <f>IF(42&lt;=$G87, ROUND(OF87*$Q87, 2), "")</f>
        <v/>
      </c>
      <c r="OH87" s="9">
        <f>IF(42&lt;=$G87, $N87, "")</f>
        <v/>
      </c>
      <c r="OI87" s="9">
        <f>IF(42&lt;=$G87, OH87-OG87, "")</f>
        <v/>
      </c>
      <c r="OJ87" s="9">
        <f>IF(42&lt;=$G87, OF87-OI87, "")</f>
        <v/>
      </c>
      <c r="OK87" s="9">
        <f>IF(42&lt;=$G87, ROUND(OC87*$Q87, 2), "")</f>
        <v/>
      </c>
      <c r="OL87" s="9">
        <f>IF(42&lt;=$G87, OC87+OK87, "")</f>
        <v/>
      </c>
      <c r="OM87" s="9">
        <f>IF(42&lt;=$G87, OG87+OK87, "")</f>
        <v/>
      </c>
      <c r="ON87" s="9">
        <f>IF(42&lt;=$G87, ($G87-42)*$N87, "")</f>
        <v/>
      </c>
      <c r="OO87" s="9">
        <f>IF(43&lt;=$G87, OJ87, "")</f>
        <v/>
      </c>
      <c r="OP87" s="9">
        <f>IF(43&lt;=$G87, ROUND(OO87*$Q87, 2), "")</f>
        <v/>
      </c>
      <c r="OQ87" s="9">
        <f>IF(43&lt;=$G87, $N87, "")</f>
        <v/>
      </c>
      <c r="OR87" s="9">
        <f>IF(43&lt;=$G87, OQ87-OP87, "")</f>
        <v/>
      </c>
      <c r="OS87" s="9">
        <f>IF(43&lt;=$G87, OO87-OR87, "")</f>
        <v/>
      </c>
      <c r="OT87" s="9">
        <f>IF(43&lt;=$G87, ROUND(OL87*$Q87, 2), "")</f>
        <v/>
      </c>
      <c r="OU87" s="9">
        <f>IF(43&lt;=$G87, OL87+OT87, "")</f>
        <v/>
      </c>
      <c r="OV87" s="9">
        <f>IF(43&lt;=$G87, OP87+OT87, "")</f>
        <v/>
      </c>
      <c r="OW87" s="9">
        <f>IF(43&lt;=$G87, ($G87-43)*$N87, "")</f>
        <v/>
      </c>
      <c r="OX87" s="9">
        <f>IF(44&lt;=$G87, OS87, "")</f>
        <v/>
      </c>
      <c r="OY87" s="9">
        <f>IF(44&lt;=$G87, ROUND(OX87*$Q87, 2), "")</f>
        <v/>
      </c>
      <c r="OZ87" s="9">
        <f>IF(44&lt;=$G87, $N87, "")</f>
        <v/>
      </c>
      <c r="PA87" s="9">
        <f>IF(44&lt;=$G87, OZ87-OY87, "")</f>
        <v/>
      </c>
      <c r="PB87" s="9">
        <f>IF(44&lt;=$G87, OX87-PA87, "")</f>
        <v/>
      </c>
      <c r="PC87" s="9">
        <f>IF(44&lt;=$G87, ROUND(OU87*$Q87, 2), "")</f>
        <v/>
      </c>
      <c r="PD87" s="9">
        <f>IF(44&lt;=$G87, OU87+PC87, "")</f>
        <v/>
      </c>
      <c r="PE87" s="9">
        <f>IF(44&lt;=$G87, OY87+PC87, "")</f>
        <v/>
      </c>
      <c r="PF87" s="9">
        <f>IF(44&lt;=$G87, ($G87-44)*$N87, "")</f>
        <v/>
      </c>
      <c r="PG87" s="9">
        <f>IF(45&lt;=$G87, PB87, "")</f>
        <v/>
      </c>
      <c r="PH87" s="9">
        <f>IF(45&lt;=$G87, ROUND(PG87*$Q87, 2), "")</f>
        <v/>
      </c>
      <c r="PI87" s="9">
        <f>IF(45&lt;=$G87, $N87, "")</f>
        <v/>
      </c>
      <c r="PJ87" s="9">
        <f>IF(45&lt;=$G87, PI87-PH87, "")</f>
        <v/>
      </c>
      <c r="PK87" s="9">
        <f>IF(45&lt;=$G87, PG87-PJ87, "")</f>
        <v/>
      </c>
      <c r="PL87" s="9">
        <f>IF(45&lt;=$G87, ROUND(PD87*$Q87, 2), "")</f>
        <v/>
      </c>
      <c r="PM87" s="9">
        <f>IF(45&lt;=$G87, PD87+PL87, "")</f>
        <v/>
      </c>
      <c r="PN87" s="9">
        <f>IF(45&lt;=$G87, PH87+PL87, "")</f>
        <v/>
      </c>
      <c r="PO87" s="9">
        <f>IF(45&lt;=$G87, ($G87-45)*$N87, "")</f>
        <v/>
      </c>
      <c r="PP87" s="9">
        <f>IF(46&lt;=$G87, PK87, "")</f>
        <v/>
      </c>
      <c r="PQ87" s="9">
        <f>IF(46&lt;=$G87, ROUND(PP87*$Q87, 2), "")</f>
        <v/>
      </c>
      <c r="PR87" s="9">
        <f>IF(46&lt;=$G87, $N87, "")</f>
        <v/>
      </c>
      <c r="PS87" s="9">
        <f>IF(46&lt;=$G87, PR87-PQ87, "")</f>
        <v/>
      </c>
      <c r="PT87" s="9">
        <f>IF(46&lt;=$G87, PP87-PS87, "")</f>
        <v/>
      </c>
      <c r="PU87" s="9">
        <f>IF(46&lt;=$G87, ROUND(PM87*$Q87, 2), "")</f>
        <v/>
      </c>
      <c r="PV87" s="9">
        <f>IF(46&lt;=$G87, PM87+PU87, "")</f>
        <v/>
      </c>
      <c r="PW87" s="9">
        <f>IF(46&lt;=$G87, PQ87+PU87, "")</f>
        <v/>
      </c>
      <c r="PX87" s="9">
        <f>IF(46&lt;=$G87, ($G87-46)*$N87, "")</f>
        <v/>
      </c>
      <c r="PY87" s="9">
        <f>IF(47&lt;=$G87, PT87, "")</f>
        <v/>
      </c>
      <c r="PZ87" s="9">
        <f>IF(47&lt;=$G87, ROUND(PY87*$Q87, 2), "")</f>
        <v/>
      </c>
      <c r="QA87" s="9">
        <f>IF(47&lt;=$G87, $N87, "")</f>
        <v/>
      </c>
      <c r="QB87" s="9">
        <f>IF(47&lt;=$G87, QA87-PZ87, "")</f>
        <v/>
      </c>
      <c r="QC87" s="9">
        <f>IF(47&lt;=$G87, PY87-QB87, "")</f>
        <v/>
      </c>
      <c r="QD87" s="9">
        <f>IF(47&lt;=$G87, ROUND(PV87*$Q87, 2), "")</f>
        <v/>
      </c>
      <c r="QE87" s="9">
        <f>IF(47&lt;=$G87, PV87+QD87, "")</f>
        <v/>
      </c>
      <c r="QF87" s="9">
        <f>IF(47&lt;=$G87, PZ87+QD87, "")</f>
        <v/>
      </c>
      <c r="QG87" s="9">
        <f>IF(47&lt;=$G87, ($G87-47)*$N87, "")</f>
        <v/>
      </c>
      <c r="QH87" s="9">
        <f>IF(48&lt;=$G87, QC87, "")</f>
        <v/>
      </c>
      <c r="QI87" s="9">
        <f>IF(48&lt;=$G87, ROUND(QH87*$Q87, 2), "")</f>
        <v/>
      </c>
      <c r="QJ87" s="9">
        <f>IF(48&lt;=$G87, $N87, "")</f>
        <v/>
      </c>
      <c r="QK87" s="9">
        <f>IF(48&lt;=$G87, QJ87-QI87, "")</f>
        <v/>
      </c>
      <c r="QL87" s="9">
        <f>IF(48&lt;=$G87, QH87-QK87, "")</f>
        <v/>
      </c>
      <c r="QM87" s="9">
        <f>IF(48&lt;=$G87, ROUND(QE87*$Q87, 2), "")</f>
        <v/>
      </c>
      <c r="QN87" s="9">
        <f>IF(48&lt;=$G87, QE87+QM87, "")</f>
        <v/>
      </c>
      <c r="QO87" s="9">
        <f>IF(48&lt;=$G87, QI87+QM87, "")</f>
        <v/>
      </c>
      <c r="QP87" s="9">
        <f>IF(48&lt;=$G87, ($G87-48)*$N87, "")</f>
        <v/>
      </c>
    </row>
    <row r="88">
      <c r="A88" s="12" t="inlineStr">
        <is>
          <t>0634-0002</t>
        </is>
      </c>
      <c r="B88" s="13" t="inlineStr">
        <is>
          <t>Jose de Jesus Vergara Rivera</t>
        </is>
      </c>
      <c r="C88" s="13" t="inlineStr">
        <is>
          <t>700 Tradesman</t>
        </is>
      </c>
      <c r="D88" s="12" t="inlineStr">
        <is>
          <t>ACTIVO</t>
        </is>
      </c>
      <c r="E88" s="12" t="inlineStr">
        <is>
          <t>2025-10-09</t>
        </is>
      </c>
      <c r="F88" s="12" t="inlineStr">
        <is>
          <t>2029-10-09</t>
        </is>
      </c>
      <c r="G88" s="14" t="n">
        <v>48</v>
      </c>
      <c r="H88" s="15" t="n">
        <v>331810.34</v>
      </c>
      <c r="I88" s="16" t="n">
        <v>0.1</v>
      </c>
      <c r="J88" s="15">
        <f>ROUND(H88*I88, 2)</f>
        <v/>
      </c>
      <c r="K88" s="15">
        <f>ROUND(H88-J88, 2)</f>
        <v/>
      </c>
      <c r="L88" s="16" t="n">
        <v>0.02</v>
      </c>
      <c r="M88" s="15">
        <f>ROUND(H88*L88, 2)</f>
        <v/>
      </c>
      <c r="N88" s="15" t="n">
        <v>10797.91</v>
      </c>
      <c r="O88" s="16" t="n">
        <v>0.2</v>
      </c>
      <c r="P88" s="15">
        <f>ROUND(H88*O88, 2)</f>
        <v/>
      </c>
      <c r="Q88" s="17" t="n">
        <v>0.0283579</v>
      </c>
      <c r="R88" s="17">
        <f>RATE(G88, -N88, K88, -P88)</f>
        <v/>
      </c>
      <c r="S88" s="17">
        <f>ROUND(Q88*12, 8)</f>
        <v/>
      </c>
      <c r="T88" s="17">
        <f>ROUND(((1+Q88)^12)-1, 8)</f>
        <v/>
      </c>
      <c r="U88" s="15">
        <f>ROUND(PV(Q88, G88, 0, -P88), 2)</f>
        <v/>
      </c>
      <c r="V88" s="15">
        <f>SUMIF($AA$4:$QP$4, "Interes_Leasing", AA88:QP88)</f>
        <v/>
      </c>
      <c r="W88" s="15">
        <f>SUMIF($AA$4:$QP$4, "Interes_Residual", AA88:QP88)</f>
        <v/>
      </c>
      <c r="X88" s="15">
        <f>ROUND(V88+W88, 2)</f>
        <v/>
      </c>
      <c r="Y88" s="15">
        <f>ROUND((N88*G88+P88+M88)-K88, 2)</f>
        <v/>
      </c>
      <c r="Z88" s="16">
        <f>ROUND(Y88/K88, 4)</f>
        <v/>
      </c>
      <c r="AA88" s="15">
        <f>IF(1&lt;=$G88, $K88, "")</f>
        <v/>
      </c>
      <c r="AB88" s="15">
        <f>IF(1&lt;=$G88, ROUND(AA88*$Q88, 2), "")</f>
        <v/>
      </c>
      <c r="AC88" s="15">
        <f>IF(1&lt;=$G88, $N88, "")</f>
        <v/>
      </c>
      <c r="AD88" s="15">
        <f>IF(1&lt;=$G88, AC88-AB88, "")</f>
        <v/>
      </c>
      <c r="AE88" s="15">
        <f>IF(1&lt;=$G88, AA88-AD88, "")</f>
        <v/>
      </c>
      <c r="AF88" s="15">
        <f>IF(1&lt;=$G88, ROUND($U88*$Q88, 2), "")</f>
        <v/>
      </c>
      <c r="AG88" s="15">
        <f>IF(1&lt;=$G88, $U88+AF88, "")</f>
        <v/>
      </c>
      <c r="AH88" s="15">
        <f>IF(1&lt;=$G88, AB88+AF88, "")</f>
        <v/>
      </c>
      <c r="AI88" s="15">
        <f>IF(1&lt;=$G88, ($G88-1)*$N88, "")</f>
        <v/>
      </c>
      <c r="AJ88" s="15">
        <f>IF(2&lt;=$G88, AE88, "")</f>
        <v/>
      </c>
      <c r="AK88" s="15">
        <f>IF(2&lt;=$G88, ROUND(AJ88*$Q88, 2), "")</f>
        <v/>
      </c>
      <c r="AL88" s="15">
        <f>IF(2&lt;=$G88, $N88, "")</f>
        <v/>
      </c>
      <c r="AM88" s="15">
        <f>IF(2&lt;=$G88, AL88-AK88, "")</f>
        <v/>
      </c>
      <c r="AN88" s="15">
        <f>IF(2&lt;=$G88, AJ88-AM88, "")</f>
        <v/>
      </c>
      <c r="AO88" s="15">
        <f>IF(2&lt;=$G88, ROUND(AG88*$Q88, 2), "")</f>
        <v/>
      </c>
      <c r="AP88" s="15">
        <f>IF(2&lt;=$G88, AG88+AO88, "")</f>
        <v/>
      </c>
      <c r="AQ88" s="15">
        <f>IF(2&lt;=$G88, AK88+AO88, "")</f>
        <v/>
      </c>
      <c r="AR88" s="15">
        <f>IF(2&lt;=$G88, ($G88-2)*$N88, "")</f>
        <v/>
      </c>
      <c r="AS88" s="15">
        <f>IF(3&lt;=$G88, AN88, "")</f>
        <v/>
      </c>
      <c r="AT88" s="15">
        <f>IF(3&lt;=$G88, ROUND(AS88*$Q88, 2), "")</f>
        <v/>
      </c>
      <c r="AU88" s="15">
        <f>IF(3&lt;=$G88, $N88, "")</f>
        <v/>
      </c>
      <c r="AV88" s="15">
        <f>IF(3&lt;=$G88, AU88-AT88, "")</f>
        <v/>
      </c>
      <c r="AW88" s="15">
        <f>IF(3&lt;=$G88, AS88-AV88, "")</f>
        <v/>
      </c>
      <c r="AX88" s="15">
        <f>IF(3&lt;=$G88, ROUND(AP88*$Q88, 2), "")</f>
        <v/>
      </c>
      <c r="AY88" s="15">
        <f>IF(3&lt;=$G88, AP88+AX88, "")</f>
        <v/>
      </c>
      <c r="AZ88" s="15">
        <f>IF(3&lt;=$G88, AT88+AX88, "")</f>
        <v/>
      </c>
      <c r="BA88" s="15">
        <f>IF(3&lt;=$G88, ($G88-3)*$N88, "")</f>
        <v/>
      </c>
      <c r="BB88" s="15">
        <f>IF(4&lt;=$G88, AW88, "")</f>
        <v/>
      </c>
      <c r="BC88" s="15">
        <f>IF(4&lt;=$G88, ROUND(BB88*$Q88, 2), "")</f>
        <v/>
      </c>
      <c r="BD88" s="15">
        <f>IF(4&lt;=$G88, $N88, "")</f>
        <v/>
      </c>
      <c r="BE88" s="15">
        <f>IF(4&lt;=$G88, BD88-BC88, "")</f>
        <v/>
      </c>
      <c r="BF88" s="15">
        <f>IF(4&lt;=$G88, BB88-BE88, "")</f>
        <v/>
      </c>
      <c r="BG88" s="15">
        <f>IF(4&lt;=$G88, ROUND(AY88*$Q88, 2), "")</f>
        <v/>
      </c>
      <c r="BH88" s="15">
        <f>IF(4&lt;=$G88, AY88+BG88, "")</f>
        <v/>
      </c>
      <c r="BI88" s="15">
        <f>IF(4&lt;=$G88, BC88+BG88, "")</f>
        <v/>
      </c>
      <c r="BJ88" s="15">
        <f>IF(4&lt;=$G88, ($G88-4)*$N88, "")</f>
        <v/>
      </c>
      <c r="BK88" s="15">
        <f>IF(5&lt;=$G88, BF88, "")</f>
        <v/>
      </c>
      <c r="BL88" s="15">
        <f>IF(5&lt;=$G88, ROUND(BK88*$Q88, 2), "")</f>
        <v/>
      </c>
      <c r="BM88" s="15">
        <f>IF(5&lt;=$G88, $N88, "")</f>
        <v/>
      </c>
      <c r="BN88" s="15">
        <f>IF(5&lt;=$G88, BM88-BL88, "")</f>
        <v/>
      </c>
      <c r="BO88" s="15">
        <f>IF(5&lt;=$G88, BK88-BN88, "")</f>
        <v/>
      </c>
      <c r="BP88" s="15">
        <f>IF(5&lt;=$G88, ROUND(BH88*$Q88, 2), "")</f>
        <v/>
      </c>
      <c r="BQ88" s="15">
        <f>IF(5&lt;=$G88, BH88+BP88, "")</f>
        <v/>
      </c>
      <c r="BR88" s="15">
        <f>IF(5&lt;=$G88, BL88+BP88, "")</f>
        <v/>
      </c>
      <c r="BS88" s="15">
        <f>IF(5&lt;=$G88, ($G88-5)*$N88, "")</f>
        <v/>
      </c>
      <c r="BT88" s="15">
        <f>IF(6&lt;=$G88, BO88, "")</f>
        <v/>
      </c>
      <c r="BU88" s="15">
        <f>IF(6&lt;=$G88, ROUND(BT88*$Q88, 2), "")</f>
        <v/>
      </c>
      <c r="BV88" s="15">
        <f>IF(6&lt;=$G88, $N88, "")</f>
        <v/>
      </c>
      <c r="BW88" s="15">
        <f>IF(6&lt;=$G88, BV88-BU88, "")</f>
        <v/>
      </c>
      <c r="BX88" s="15">
        <f>IF(6&lt;=$G88, BT88-BW88, "")</f>
        <v/>
      </c>
      <c r="BY88" s="15">
        <f>IF(6&lt;=$G88, ROUND(BQ88*$Q88, 2), "")</f>
        <v/>
      </c>
      <c r="BZ88" s="15">
        <f>IF(6&lt;=$G88, BQ88+BY88, "")</f>
        <v/>
      </c>
      <c r="CA88" s="15">
        <f>IF(6&lt;=$G88, BU88+BY88, "")</f>
        <v/>
      </c>
      <c r="CB88" s="15">
        <f>IF(6&lt;=$G88, ($G88-6)*$N88, "")</f>
        <v/>
      </c>
      <c r="CC88" s="15">
        <f>IF(7&lt;=$G88, BX88, "")</f>
        <v/>
      </c>
      <c r="CD88" s="15">
        <f>IF(7&lt;=$G88, ROUND(CC88*$Q88, 2), "")</f>
        <v/>
      </c>
      <c r="CE88" s="15">
        <f>IF(7&lt;=$G88, $N88, "")</f>
        <v/>
      </c>
      <c r="CF88" s="15">
        <f>IF(7&lt;=$G88, CE88-CD88, "")</f>
        <v/>
      </c>
      <c r="CG88" s="15">
        <f>IF(7&lt;=$G88, CC88-CF88, "")</f>
        <v/>
      </c>
      <c r="CH88" s="15">
        <f>IF(7&lt;=$G88, ROUND(BZ88*$Q88, 2), "")</f>
        <v/>
      </c>
      <c r="CI88" s="15">
        <f>IF(7&lt;=$G88, BZ88+CH88, "")</f>
        <v/>
      </c>
      <c r="CJ88" s="15">
        <f>IF(7&lt;=$G88, CD88+CH88, "")</f>
        <v/>
      </c>
      <c r="CK88" s="15">
        <f>IF(7&lt;=$G88, ($G88-7)*$N88, "")</f>
        <v/>
      </c>
      <c r="CL88" s="15">
        <f>IF(8&lt;=$G88, CG88, "")</f>
        <v/>
      </c>
      <c r="CM88" s="15">
        <f>IF(8&lt;=$G88, ROUND(CL88*$Q88, 2), "")</f>
        <v/>
      </c>
      <c r="CN88" s="15">
        <f>IF(8&lt;=$G88, $N88, "")</f>
        <v/>
      </c>
      <c r="CO88" s="15">
        <f>IF(8&lt;=$G88, CN88-CM88, "")</f>
        <v/>
      </c>
      <c r="CP88" s="15">
        <f>IF(8&lt;=$G88, CL88-CO88, "")</f>
        <v/>
      </c>
      <c r="CQ88" s="15">
        <f>IF(8&lt;=$G88, ROUND(CI88*$Q88, 2), "")</f>
        <v/>
      </c>
      <c r="CR88" s="15">
        <f>IF(8&lt;=$G88, CI88+CQ88, "")</f>
        <v/>
      </c>
      <c r="CS88" s="15">
        <f>IF(8&lt;=$G88, CM88+CQ88, "")</f>
        <v/>
      </c>
      <c r="CT88" s="15">
        <f>IF(8&lt;=$G88, ($G88-8)*$N88, "")</f>
        <v/>
      </c>
      <c r="CU88" s="15">
        <f>IF(9&lt;=$G88, CP88, "")</f>
        <v/>
      </c>
      <c r="CV88" s="15">
        <f>IF(9&lt;=$G88, ROUND(CU88*$Q88, 2), "")</f>
        <v/>
      </c>
      <c r="CW88" s="15">
        <f>IF(9&lt;=$G88, $N88, "")</f>
        <v/>
      </c>
      <c r="CX88" s="15">
        <f>IF(9&lt;=$G88, CW88-CV88, "")</f>
        <v/>
      </c>
      <c r="CY88" s="15">
        <f>IF(9&lt;=$G88, CU88-CX88, "")</f>
        <v/>
      </c>
      <c r="CZ88" s="15">
        <f>IF(9&lt;=$G88, ROUND(CR88*$Q88, 2), "")</f>
        <v/>
      </c>
      <c r="DA88" s="15">
        <f>IF(9&lt;=$G88, CR88+CZ88, "")</f>
        <v/>
      </c>
      <c r="DB88" s="15">
        <f>IF(9&lt;=$G88, CV88+CZ88, "")</f>
        <v/>
      </c>
      <c r="DC88" s="15">
        <f>IF(9&lt;=$G88, ($G88-9)*$N88, "")</f>
        <v/>
      </c>
      <c r="DD88" s="15">
        <f>IF(10&lt;=$G88, CY88, "")</f>
        <v/>
      </c>
      <c r="DE88" s="15">
        <f>IF(10&lt;=$G88, ROUND(DD88*$Q88, 2), "")</f>
        <v/>
      </c>
      <c r="DF88" s="15">
        <f>IF(10&lt;=$G88, $N88, "")</f>
        <v/>
      </c>
      <c r="DG88" s="15">
        <f>IF(10&lt;=$G88, DF88-DE88, "")</f>
        <v/>
      </c>
      <c r="DH88" s="15">
        <f>IF(10&lt;=$G88, DD88-DG88, "")</f>
        <v/>
      </c>
      <c r="DI88" s="15">
        <f>IF(10&lt;=$G88, ROUND(DA88*$Q88, 2), "")</f>
        <v/>
      </c>
      <c r="DJ88" s="15">
        <f>IF(10&lt;=$G88, DA88+DI88, "")</f>
        <v/>
      </c>
      <c r="DK88" s="15">
        <f>IF(10&lt;=$G88, DE88+DI88, "")</f>
        <v/>
      </c>
      <c r="DL88" s="15">
        <f>IF(10&lt;=$G88, ($G88-10)*$N88, "")</f>
        <v/>
      </c>
      <c r="DM88" s="15">
        <f>IF(11&lt;=$G88, DH88, "")</f>
        <v/>
      </c>
      <c r="DN88" s="15">
        <f>IF(11&lt;=$G88, ROUND(DM88*$Q88, 2), "")</f>
        <v/>
      </c>
      <c r="DO88" s="15">
        <f>IF(11&lt;=$G88, $N88, "")</f>
        <v/>
      </c>
      <c r="DP88" s="15">
        <f>IF(11&lt;=$G88, DO88-DN88, "")</f>
        <v/>
      </c>
      <c r="DQ88" s="15">
        <f>IF(11&lt;=$G88, DM88-DP88, "")</f>
        <v/>
      </c>
      <c r="DR88" s="15">
        <f>IF(11&lt;=$G88, ROUND(DJ88*$Q88, 2), "")</f>
        <v/>
      </c>
      <c r="DS88" s="15">
        <f>IF(11&lt;=$G88, DJ88+DR88, "")</f>
        <v/>
      </c>
      <c r="DT88" s="15">
        <f>IF(11&lt;=$G88, DN88+DR88, "")</f>
        <v/>
      </c>
      <c r="DU88" s="15">
        <f>IF(11&lt;=$G88, ($G88-11)*$N88, "")</f>
        <v/>
      </c>
      <c r="DV88" s="15">
        <f>IF(12&lt;=$G88, DQ88, "")</f>
        <v/>
      </c>
      <c r="DW88" s="15">
        <f>IF(12&lt;=$G88, ROUND(DV88*$Q88, 2), "")</f>
        <v/>
      </c>
      <c r="DX88" s="15">
        <f>IF(12&lt;=$G88, $N88, "")</f>
        <v/>
      </c>
      <c r="DY88" s="15">
        <f>IF(12&lt;=$G88, DX88-DW88, "")</f>
        <v/>
      </c>
      <c r="DZ88" s="15">
        <f>IF(12&lt;=$G88, DV88-DY88, "")</f>
        <v/>
      </c>
      <c r="EA88" s="15">
        <f>IF(12&lt;=$G88, ROUND(DS88*$Q88, 2), "")</f>
        <v/>
      </c>
      <c r="EB88" s="15">
        <f>IF(12&lt;=$G88, DS88+EA88, "")</f>
        <v/>
      </c>
      <c r="EC88" s="15">
        <f>IF(12&lt;=$G88, DW88+EA88, "")</f>
        <v/>
      </c>
      <c r="ED88" s="15">
        <f>IF(12&lt;=$G88, ($G88-12)*$N88, "")</f>
        <v/>
      </c>
      <c r="EE88" s="15">
        <f>IF(13&lt;=$G88, DZ88, "")</f>
        <v/>
      </c>
      <c r="EF88" s="15">
        <f>IF(13&lt;=$G88, ROUND(EE88*$Q88, 2), "")</f>
        <v/>
      </c>
      <c r="EG88" s="15">
        <f>IF(13&lt;=$G88, $N88, "")</f>
        <v/>
      </c>
      <c r="EH88" s="15">
        <f>IF(13&lt;=$G88, EG88-EF88, "")</f>
        <v/>
      </c>
      <c r="EI88" s="15">
        <f>IF(13&lt;=$G88, EE88-EH88, "")</f>
        <v/>
      </c>
      <c r="EJ88" s="15">
        <f>IF(13&lt;=$G88, ROUND(EB88*$Q88, 2), "")</f>
        <v/>
      </c>
      <c r="EK88" s="15">
        <f>IF(13&lt;=$G88, EB88+EJ88, "")</f>
        <v/>
      </c>
      <c r="EL88" s="15">
        <f>IF(13&lt;=$G88, EF88+EJ88, "")</f>
        <v/>
      </c>
      <c r="EM88" s="15">
        <f>IF(13&lt;=$G88, ($G88-13)*$N88, "")</f>
        <v/>
      </c>
      <c r="EN88" s="15">
        <f>IF(14&lt;=$G88, EI88, "")</f>
        <v/>
      </c>
      <c r="EO88" s="15">
        <f>IF(14&lt;=$G88, ROUND(EN88*$Q88, 2), "")</f>
        <v/>
      </c>
      <c r="EP88" s="15">
        <f>IF(14&lt;=$G88, $N88, "")</f>
        <v/>
      </c>
      <c r="EQ88" s="15">
        <f>IF(14&lt;=$G88, EP88-EO88, "")</f>
        <v/>
      </c>
      <c r="ER88" s="15">
        <f>IF(14&lt;=$G88, EN88-EQ88, "")</f>
        <v/>
      </c>
      <c r="ES88" s="15">
        <f>IF(14&lt;=$G88, ROUND(EK88*$Q88, 2), "")</f>
        <v/>
      </c>
      <c r="ET88" s="15">
        <f>IF(14&lt;=$G88, EK88+ES88, "")</f>
        <v/>
      </c>
      <c r="EU88" s="15">
        <f>IF(14&lt;=$G88, EO88+ES88, "")</f>
        <v/>
      </c>
      <c r="EV88" s="15">
        <f>IF(14&lt;=$G88, ($G88-14)*$N88, "")</f>
        <v/>
      </c>
      <c r="EW88" s="15">
        <f>IF(15&lt;=$G88, ER88, "")</f>
        <v/>
      </c>
      <c r="EX88" s="15">
        <f>IF(15&lt;=$G88, ROUND(EW88*$Q88, 2), "")</f>
        <v/>
      </c>
      <c r="EY88" s="15">
        <f>IF(15&lt;=$G88, $N88, "")</f>
        <v/>
      </c>
      <c r="EZ88" s="15">
        <f>IF(15&lt;=$G88, EY88-EX88, "")</f>
        <v/>
      </c>
      <c r="FA88" s="15">
        <f>IF(15&lt;=$G88, EW88-EZ88, "")</f>
        <v/>
      </c>
      <c r="FB88" s="15">
        <f>IF(15&lt;=$G88, ROUND(ET88*$Q88, 2), "")</f>
        <v/>
      </c>
      <c r="FC88" s="15">
        <f>IF(15&lt;=$G88, ET88+FB88, "")</f>
        <v/>
      </c>
      <c r="FD88" s="15">
        <f>IF(15&lt;=$G88, EX88+FB88, "")</f>
        <v/>
      </c>
      <c r="FE88" s="15">
        <f>IF(15&lt;=$G88, ($G88-15)*$N88, "")</f>
        <v/>
      </c>
      <c r="FF88" s="15">
        <f>IF(16&lt;=$G88, FA88, "")</f>
        <v/>
      </c>
      <c r="FG88" s="15">
        <f>IF(16&lt;=$G88, ROUND(FF88*$Q88, 2), "")</f>
        <v/>
      </c>
      <c r="FH88" s="15">
        <f>IF(16&lt;=$G88, $N88, "")</f>
        <v/>
      </c>
      <c r="FI88" s="15">
        <f>IF(16&lt;=$G88, FH88-FG88, "")</f>
        <v/>
      </c>
      <c r="FJ88" s="15">
        <f>IF(16&lt;=$G88, FF88-FI88, "")</f>
        <v/>
      </c>
      <c r="FK88" s="15">
        <f>IF(16&lt;=$G88, ROUND(FC88*$Q88, 2), "")</f>
        <v/>
      </c>
      <c r="FL88" s="15">
        <f>IF(16&lt;=$G88, FC88+FK88, "")</f>
        <v/>
      </c>
      <c r="FM88" s="15">
        <f>IF(16&lt;=$G88, FG88+FK88, "")</f>
        <v/>
      </c>
      <c r="FN88" s="15">
        <f>IF(16&lt;=$G88, ($G88-16)*$N88, "")</f>
        <v/>
      </c>
      <c r="FO88" s="15">
        <f>IF(17&lt;=$G88, FJ88, "")</f>
        <v/>
      </c>
      <c r="FP88" s="15">
        <f>IF(17&lt;=$G88, ROUND(FO88*$Q88, 2), "")</f>
        <v/>
      </c>
      <c r="FQ88" s="15">
        <f>IF(17&lt;=$G88, $N88, "")</f>
        <v/>
      </c>
      <c r="FR88" s="15">
        <f>IF(17&lt;=$G88, FQ88-FP88, "")</f>
        <v/>
      </c>
      <c r="FS88" s="15">
        <f>IF(17&lt;=$G88, FO88-FR88, "")</f>
        <v/>
      </c>
      <c r="FT88" s="15">
        <f>IF(17&lt;=$G88, ROUND(FL88*$Q88, 2), "")</f>
        <v/>
      </c>
      <c r="FU88" s="15">
        <f>IF(17&lt;=$G88, FL88+FT88, "")</f>
        <v/>
      </c>
      <c r="FV88" s="15">
        <f>IF(17&lt;=$G88, FP88+FT88, "")</f>
        <v/>
      </c>
      <c r="FW88" s="15">
        <f>IF(17&lt;=$G88, ($G88-17)*$N88, "")</f>
        <v/>
      </c>
      <c r="FX88" s="15">
        <f>IF(18&lt;=$G88, FS88, "")</f>
        <v/>
      </c>
      <c r="FY88" s="15">
        <f>IF(18&lt;=$G88, ROUND(FX88*$Q88, 2), "")</f>
        <v/>
      </c>
      <c r="FZ88" s="15">
        <f>IF(18&lt;=$G88, $N88, "")</f>
        <v/>
      </c>
      <c r="GA88" s="15">
        <f>IF(18&lt;=$G88, FZ88-FY88, "")</f>
        <v/>
      </c>
      <c r="GB88" s="15">
        <f>IF(18&lt;=$G88, FX88-GA88, "")</f>
        <v/>
      </c>
      <c r="GC88" s="15">
        <f>IF(18&lt;=$G88, ROUND(FU88*$Q88, 2), "")</f>
        <v/>
      </c>
      <c r="GD88" s="15">
        <f>IF(18&lt;=$G88, FU88+GC88, "")</f>
        <v/>
      </c>
      <c r="GE88" s="15">
        <f>IF(18&lt;=$G88, FY88+GC88, "")</f>
        <v/>
      </c>
      <c r="GF88" s="15">
        <f>IF(18&lt;=$G88, ($G88-18)*$N88, "")</f>
        <v/>
      </c>
      <c r="GG88" s="15">
        <f>IF(19&lt;=$G88, GB88, "")</f>
        <v/>
      </c>
      <c r="GH88" s="15">
        <f>IF(19&lt;=$G88, ROUND(GG88*$Q88, 2), "")</f>
        <v/>
      </c>
      <c r="GI88" s="15">
        <f>IF(19&lt;=$G88, $N88, "")</f>
        <v/>
      </c>
      <c r="GJ88" s="15">
        <f>IF(19&lt;=$G88, GI88-GH88, "")</f>
        <v/>
      </c>
      <c r="GK88" s="15">
        <f>IF(19&lt;=$G88, GG88-GJ88, "")</f>
        <v/>
      </c>
      <c r="GL88" s="15">
        <f>IF(19&lt;=$G88, ROUND(GD88*$Q88, 2), "")</f>
        <v/>
      </c>
      <c r="GM88" s="15">
        <f>IF(19&lt;=$G88, GD88+GL88, "")</f>
        <v/>
      </c>
      <c r="GN88" s="15">
        <f>IF(19&lt;=$G88, GH88+GL88, "")</f>
        <v/>
      </c>
      <c r="GO88" s="15">
        <f>IF(19&lt;=$G88, ($G88-19)*$N88, "")</f>
        <v/>
      </c>
      <c r="GP88" s="15">
        <f>IF(20&lt;=$G88, GK88, "")</f>
        <v/>
      </c>
      <c r="GQ88" s="15">
        <f>IF(20&lt;=$G88, ROUND(GP88*$Q88, 2), "")</f>
        <v/>
      </c>
      <c r="GR88" s="15">
        <f>IF(20&lt;=$G88, $N88, "")</f>
        <v/>
      </c>
      <c r="GS88" s="15">
        <f>IF(20&lt;=$G88, GR88-GQ88, "")</f>
        <v/>
      </c>
      <c r="GT88" s="15">
        <f>IF(20&lt;=$G88, GP88-GS88, "")</f>
        <v/>
      </c>
      <c r="GU88" s="15">
        <f>IF(20&lt;=$G88, ROUND(GM88*$Q88, 2), "")</f>
        <v/>
      </c>
      <c r="GV88" s="15">
        <f>IF(20&lt;=$G88, GM88+GU88, "")</f>
        <v/>
      </c>
      <c r="GW88" s="15">
        <f>IF(20&lt;=$G88, GQ88+GU88, "")</f>
        <v/>
      </c>
      <c r="GX88" s="15">
        <f>IF(20&lt;=$G88, ($G88-20)*$N88, "")</f>
        <v/>
      </c>
      <c r="GY88" s="15">
        <f>IF(21&lt;=$G88, GT88, "")</f>
        <v/>
      </c>
      <c r="GZ88" s="15">
        <f>IF(21&lt;=$G88, ROUND(GY88*$Q88, 2), "")</f>
        <v/>
      </c>
      <c r="HA88" s="15">
        <f>IF(21&lt;=$G88, $N88, "")</f>
        <v/>
      </c>
      <c r="HB88" s="15">
        <f>IF(21&lt;=$G88, HA88-GZ88, "")</f>
        <v/>
      </c>
      <c r="HC88" s="15">
        <f>IF(21&lt;=$G88, GY88-HB88, "")</f>
        <v/>
      </c>
      <c r="HD88" s="15">
        <f>IF(21&lt;=$G88, ROUND(GV88*$Q88, 2), "")</f>
        <v/>
      </c>
      <c r="HE88" s="15">
        <f>IF(21&lt;=$G88, GV88+HD88, "")</f>
        <v/>
      </c>
      <c r="HF88" s="15">
        <f>IF(21&lt;=$G88, GZ88+HD88, "")</f>
        <v/>
      </c>
      <c r="HG88" s="15">
        <f>IF(21&lt;=$G88, ($G88-21)*$N88, "")</f>
        <v/>
      </c>
      <c r="HH88" s="15">
        <f>IF(22&lt;=$G88, HC88, "")</f>
        <v/>
      </c>
      <c r="HI88" s="15">
        <f>IF(22&lt;=$G88, ROUND(HH88*$Q88, 2), "")</f>
        <v/>
      </c>
      <c r="HJ88" s="15">
        <f>IF(22&lt;=$G88, $N88, "")</f>
        <v/>
      </c>
      <c r="HK88" s="15">
        <f>IF(22&lt;=$G88, HJ88-HI88, "")</f>
        <v/>
      </c>
      <c r="HL88" s="15">
        <f>IF(22&lt;=$G88, HH88-HK88, "")</f>
        <v/>
      </c>
      <c r="HM88" s="15">
        <f>IF(22&lt;=$G88, ROUND(HE88*$Q88, 2), "")</f>
        <v/>
      </c>
      <c r="HN88" s="15">
        <f>IF(22&lt;=$G88, HE88+HM88, "")</f>
        <v/>
      </c>
      <c r="HO88" s="15">
        <f>IF(22&lt;=$G88, HI88+HM88, "")</f>
        <v/>
      </c>
      <c r="HP88" s="15">
        <f>IF(22&lt;=$G88, ($G88-22)*$N88, "")</f>
        <v/>
      </c>
      <c r="HQ88" s="15">
        <f>IF(23&lt;=$G88, HL88, "")</f>
        <v/>
      </c>
      <c r="HR88" s="15">
        <f>IF(23&lt;=$G88, ROUND(HQ88*$Q88, 2), "")</f>
        <v/>
      </c>
      <c r="HS88" s="15">
        <f>IF(23&lt;=$G88, $N88, "")</f>
        <v/>
      </c>
      <c r="HT88" s="15">
        <f>IF(23&lt;=$G88, HS88-HR88, "")</f>
        <v/>
      </c>
      <c r="HU88" s="15">
        <f>IF(23&lt;=$G88, HQ88-HT88, "")</f>
        <v/>
      </c>
      <c r="HV88" s="15">
        <f>IF(23&lt;=$G88, ROUND(HN88*$Q88, 2), "")</f>
        <v/>
      </c>
      <c r="HW88" s="15">
        <f>IF(23&lt;=$G88, HN88+HV88, "")</f>
        <v/>
      </c>
      <c r="HX88" s="15">
        <f>IF(23&lt;=$G88, HR88+HV88, "")</f>
        <v/>
      </c>
      <c r="HY88" s="15">
        <f>IF(23&lt;=$G88, ($G88-23)*$N88, "")</f>
        <v/>
      </c>
      <c r="HZ88" s="15">
        <f>IF(24&lt;=$G88, HU88, "")</f>
        <v/>
      </c>
      <c r="IA88" s="15">
        <f>IF(24&lt;=$G88, ROUND(HZ88*$Q88, 2), "")</f>
        <v/>
      </c>
      <c r="IB88" s="15">
        <f>IF(24&lt;=$G88, $N88, "")</f>
        <v/>
      </c>
      <c r="IC88" s="15">
        <f>IF(24&lt;=$G88, IB88-IA88, "")</f>
        <v/>
      </c>
      <c r="ID88" s="15">
        <f>IF(24&lt;=$G88, HZ88-IC88, "")</f>
        <v/>
      </c>
      <c r="IE88" s="15">
        <f>IF(24&lt;=$G88, ROUND(HW88*$Q88, 2), "")</f>
        <v/>
      </c>
      <c r="IF88" s="15">
        <f>IF(24&lt;=$G88, HW88+IE88, "")</f>
        <v/>
      </c>
      <c r="IG88" s="15">
        <f>IF(24&lt;=$G88, IA88+IE88, "")</f>
        <v/>
      </c>
      <c r="IH88" s="15">
        <f>IF(24&lt;=$G88, ($G88-24)*$N88, "")</f>
        <v/>
      </c>
      <c r="II88" s="15">
        <f>IF(25&lt;=$G88, ID88, "")</f>
        <v/>
      </c>
      <c r="IJ88" s="15">
        <f>IF(25&lt;=$G88, ROUND(II88*$Q88, 2), "")</f>
        <v/>
      </c>
      <c r="IK88" s="15">
        <f>IF(25&lt;=$G88, $N88, "")</f>
        <v/>
      </c>
      <c r="IL88" s="15">
        <f>IF(25&lt;=$G88, IK88-IJ88, "")</f>
        <v/>
      </c>
      <c r="IM88" s="15">
        <f>IF(25&lt;=$G88, II88-IL88, "")</f>
        <v/>
      </c>
      <c r="IN88" s="15">
        <f>IF(25&lt;=$G88, ROUND(IF88*$Q88, 2), "")</f>
        <v/>
      </c>
      <c r="IO88" s="15">
        <f>IF(25&lt;=$G88, IF88+IN88, "")</f>
        <v/>
      </c>
      <c r="IP88" s="15">
        <f>IF(25&lt;=$G88, IJ88+IN88, "")</f>
        <v/>
      </c>
      <c r="IQ88" s="15">
        <f>IF(25&lt;=$G88, ($G88-25)*$N88, "")</f>
        <v/>
      </c>
      <c r="IR88" s="15">
        <f>IF(26&lt;=$G88, IM88, "")</f>
        <v/>
      </c>
      <c r="IS88" s="15">
        <f>IF(26&lt;=$G88, ROUND(IR88*$Q88, 2), "")</f>
        <v/>
      </c>
      <c r="IT88" s="15">
        <f>IF(26&lt;=$G88, $N88, "")</f>
        <v/>
      </c>
      <c r="IU88" s="15">
        <f>IF(26&lt;=$G88, IT88-IS88, "")</f>
        <v/>
      </c>
      <c r="IV88" s="15">
        <f>IF(26&lt;=$G88, IR88-IU88, "")</f>
        <v/>
      </c>
      <c r="IW88" s="15">
        <f>IF(26&lt;=$G88, ROUND(IO88*$Q88, 2), "")</f>
        <v/>
      </c>
      <c r="IX88" s="15">
        <f>IF(26&lt;=$G88, IO88+IW88, "")</f>
        <v/>
      </c>
      <c r="IY88" s="15">
        <f>IF(26&lt;=$G88, IS88+IW88, "")</f>
        <v/>
      </c>
      <c r="IZ88" s="15">
        <f>IF(26&lt;=$G88, ($G88-26)*$N88, "")</f>
        <v/>
      </c>
      <c r="JA88" s="15">
        <f>IF(27&lt;=$G88, IV88, "")</f>
        <v/>
      </c>
      <c r="JB88" s="15">
        <f>IF(27&lt;=$G88, ROUND(JA88*$Q88, 2), "")</f>
        <v/>
      </c>
      <c r="JC88" s="15">
        <f>IF(27&lt;=$G88, $N88, "")</f>
        <v/>
      </c>
      <c r="JD88" s="15">
        <f>IF(27&lt;=$G88, JC88-JB88, "")</f>
        <v/>
      </c>
      <c r="JE88" s="15">
        <f>IF(27&lt;=$G88, JA88-JD88, "")</f>
        <v/>
      </c>
      <c r="JF88" s="15">
        <f>IF(27&lt;=$G88, ROUND(IX88*$Q88, 2), "")</f>
        <v/>
      </c>
      <c r="JG88" s="15">
        <f>IF(27&lt;=$G88, IX88+JF88, "")</f>
        <v/>
      </c>
      <c r="JH88" s="15">
        <f>IF(27&lt;=$G88, JB88+JF88, "")</f>
        <v/>
      </c>
      <c r="JI88" s="15">
        <f>IF(27&lt;=$G88, ($G88-27)*$N88, "")</f>
        <v/>
      </c>
      <c r="JJ88" s="15">
        <f>IF(28&lt;=$G88, JE88, "")</f>
        <v/>
      </c>
      <c r="JK88" s="15">
        <f>IF(28&lt;=$G88, ROUND(JJ88*$Q88, 2), "")</f>
        <v/>
      </c>
      <c r="JL88" s="15">
        <f>IF(28&lt;=$G88, $N88, "")</f>
        <v/>
      </c>
      <c r="JM88" s="15">
        <f>IF(28&lt;=$G88, JL88-JK88, "")</f>
        <v/>
      </c>
      <c r="JN88" s="15">
        <f>IF(28&lt;=$G88, JJ88-JM88, "")</f>
        <v/>
      </c>
      <c r="JO88" s="15">
        <f>IF(28&lt;=$G88, ROUND(JG88*$Q88, 2), "")</f>
        <v/>
      </c>
      <c r="JP88" s="15">
        <f>IF(28&lt;=$G88, JG88+JO88, "")</f>
        <v/>
      </c>
      <c r="JQ88" s="15">
        <f>IF(28&lt;=$G88, JK88+JO88, "")</f>
        <v/>
      </c>
      <c r="JR88" s="15">
        <f>IF(28&lt;=$G88, ($G88-28)*$N88, "")</f>
        <v/>
      </c>
      <c r="JS88" s="15">
        <f>IF(29&lt;=$G88, JN88, "")</f>
        <v/>
      </c>
      <c r="JT88" s="15">
        <f>IF(29&lt;=$G88, ROUND(JS88*$Q88, 2), "")</f>
        <v/>
      </c>
      <c r="JU88" s="15">
        <f>IF(29&lt;=$G88, $N88, "")</f>
        <v/>
      </c>
      <c r="JV88" s="15">
        <f>IF(29&lt;=$G88, JU88-JT88, "")</f>
        <v/>
      </c>
      <c r="JW88" s="15">
        <f>IF(29&lt;=$G88, JS88-JV88, "")</f>
        <v/>
      </c>
      <c r="JX88" s="15">
        <f>IF(29&lt;=$G88, ROUND(JP88*$Q88, 2), "")</f>
        <v/>
      </c>
      <c r="JY88" s="15">
        <f>IF(29&lt;=$G88, JP88+JX88, "")</f>
        <v/>
      </c>
      <c r="JZ88" s="15">
        <f>IF(29&lt;=$G88, JT88+JX88, "")</f>
        <v/>
      </c>
      <c r="KA88" s="15">
        <f>IF(29&lt;=$G88, ($G88-29)*$N88, "")</f>
        <v/>
      </c>
      <c r="KB88" s="15">
        <f>IF(30&lt;=$G88, JW88, "")</f>
        <v/>
      </c>
      <c r="KC88" s="15">
        <f>IF(30&lt;=$G88, ROUND(KB88*$Q88, 2), "")</f>
        <v/>
      </c>
      <c r="KD88" s="15">
        <f>IF(30&lt;=$G88, $N88, "")</f>
        <v/>
      </c>
      <c r="KE88" s="15">
        <f>IF(30&lt;=$G88, KD88-KC88, "")</f>
        <v/>
      </c>
      <c r="KF88" s="15">
        <f>IF(30&lt;=$G88, KB88-KE88, "")</f>
        <v/>
      </c>
      <c r="KG88" s="15">
        <f>IF(30&lt;=$G88, ROUND(JY88*$Q88, 2), "")</f>
        <v/>
      </c>
      <c r="KH88" s="15">
        <f>IF(30&lt;=$G88, JY88+KG88, "")</f>
        <v/>
      </c>
      <c r="KI88" s="15">
        <f>IF(30&lt;=$G88, KC88+KG88, "")</f>
        <v/>
      </c>
      <c r="KJ88" s="15">
        <f>IF(30&lt;=$G88, ($G88-30)*$N88, "")</f>
        <v/>
      </c>
      <c r="KK88" s="15">
        <f>IF(31&lt;=$G88, KF88, "")</f>
        <v/>
      </c>
      <c r="KL88" s="15">
        <f>IF(31&lt;=$G88, ROUND(KK88*$Q88, 2), "")</f>
        <v/>
      </c>
      <c r="KM88" s="15">
        <f>IF(31&lt;=$G88, $N88, "")</f>
        <v/>
      </c>
      <c r="KN88" s="15">
        <f>IF(31&lt;=$G88, KM88-KL88, "")</f>
        <v/>
      </c>
      <c r="KO88" s="15">
        <f>IF(31&lt;=$G88, KK88-KN88, "")</f>
        <v/>
      </c>
      <c r="KP88" s="15">
        <f>IF(31&lt;=$G88, ROUND(KH88*$Q88, 2), "")</f>
        <v/>
      </c>
      <c r="KQ88" s="15">
        <f>IF(31&lt;=$G88, KH88+KP88, "")</f>
        <v/>
      </c>
      <c r="KR88" s="15">
        <f>IF(31&lt;=$G88, KL88+KP88, "")</f>
        <v/>
      </c>
      <c r="KS88" s="15">
        <f>IF(31&lt;=$G88, ($G88-31)*$N88, "")</f>
        <v/>
      </c>
      <c r="KT88" s="15">
        <f>IF(32&lt;=$G88, KO88, "")</f>
        <v/>
      </c>
      <c r="KU88" s="15">
        <f>IF(32&lt;=$G88, ROUND(KT88*$Q88, 2), "")</f>
        <v/>
      </c>
      <c r="KV88" s="15">
        <f>IF(32&lt;=$G88, $N88, "")</f>
        <v/>
      </c>
      <c r="KW88" s="15">
        <f>IF(32&lt;=$G88, KV88-KU88, "")</f>
        <v/>
      </c>
      <c r="KX88" s="15">
        <f>IF(32&lt;=$G88, KT88-KW88, "")</f>
        <v/>
      </c>
      <c r="KY88" s="15">
        <f>IF(32&lt;=$G88, ROUND(KQ88*$Q88, 2), "")</f>
        <v/>
      </c>
      <c r="KZ88" s="15">
        <f>IF(32&lt;=$G88, KQ88+KY88, "")</f>
        <v/>
      </c>
      <c r="LA88" s="15">
        <f>IF(32&lt;=$G88, KU88+KY88, "")</f>
        <v/>
      </c>
      <c r="LB88" s="15">
        <f>IF(32&lt;=$G88, ($G88-32)*$N88, "")</f>
        <v/>
      </c>
      <c r="LC88" s="15">
        <f>IF(33&lt;=$G88, KX88, "")</f>
        <v/>
      </c>
      <c r="LD88" s="15">
        <f>IF(33&lt;=$G88, ROUND(LC88*$Q88, 2), "")</f>
        <v/>
      </c>
      <c r="LE88" s="15">
        <f>IF(33&lt;=$G88, $N88, "")</f>
        <v/>
      </c>
      <c r="LF88" s="15">
        <f>IF(33&lt;=$G88, LE88-LD88, "")</f>
        <v/>
      </c>
      <c r="LG88" s="15">
        <f>IF(33&lt;=$G88, LC88-LF88, "")</f>
        <v/>
      </c>
      <c r="LH88" s="15">
        <f>IF(33&lt;=$G88, ROUND(KZ88*$Q88, 2), "")</f>
        <v/>
      </c>
      <c r="LI88" s="15">
        <f>IF(33&lt;=$G88, KZ88+LH88, "")</f>
        <v/>
      </c>
      <c r="LJ88" s="15">
        <f>IF(33&lt;=$G88, LD88+LH88, "")</f>
        <v/>
      </c>
      <c r="LK88" s="15">
        <f>IF(33&lt;=$G88, ($G88-33)*$N88, "")</f>
        <v/>
      </c>
      <c r="LL88" s="15">
        <f>IF(34&lt;=$G88, LG88, "")</f>
        <v/>
      </c>
      <c r="LM88" s="15">
        <f>IF(34&lt;=$G88, ROUND(LL88*$Q88, 2), "")</f>
        <v/>
      </c>
      <c r="LN88" s="15">
        <f>IF(34&lt;=$G88, $N88, "")</f>
        <v/>
      </c>
      <c r="LO88" s="15">
        <f>IF(34&lt;=$G88, LN88-LM88, "")</f>
        <v/>
      </c>
      <c r="LP88" s="15">
        <f>IF(34&lt;=$G88, LL88-LO88, "")</f>
        <v/>
      </c>
      <c r="LQ88" s="15">
        <f>IF(34&lt;=$G88, ROUND(LI88*$Q88, 2), "")</f>
        <v/>
      </c>
      <c r="LR88" s="15">
        <f>IF(34&lt;=$G88, LI88+LQ88, "")</f>
        <v/>
      </c>
      <c r="LS88" s="15">
        <f>IF(34&lt;=$G88, LM88+LQ88, "")</f>
        <v/>
      </c>
      <c r="LT88" s="15">
        <f>IF(34&lt;=$G88, ($G88-34)*$N88, "")</f>
        <v/>
      </c>
      <c r="LU88" s="15">
        <f>IF(35&lt;=$G88, LP88, "")</f>
        <v/>
      </c>
      <c r="LV88" s="15">
        <f>IF(35&lt;=$G88, ROUND(LU88*$Q88, 2), "")</f>
        <v/>
      </c>
      <c r="LW88" s="15">
        <f>IF(35&lt;=$G88, $N88, "")</f>
        <v/>
      </c>
      <c r="LX88" s="15">
        <f>IF(35&lt;=$G88, LW88-LV88, "")</f>
        <v/>
      </c>
      <c r="LY88" s="15">
        <f>IF(35&lt;=$G88, LU88-LX88, "")</f>
        <v/>
      </c>
      <c r="LZ88" s="15">
        <f>IF(35&lt;=$G88, ROUND(LR88*$Q88, 2), "")</f>
        <v/>
      </c>
      <c r="MA88" s="15">
        <f>IF(35&lt;=$G88, LR88+LZ88, "")</f>
        <v/>
      </c>
      <c r="MB88" s="15">
        <f>IF(35&lt;=$G88, LV88+LZ88, "")</f>
        <v/>
      </c>
      <c r="MC88" s="15">
        <f>IF(35&lt;=$G88, ($G88-35)*$N88, "")</f>
        <v/>
      </c>
      <c r="MD88" s="15">
        <f>IF(36&lt;=$G88, LY88, "")</f>
        <v/>
      </c>
      <c r="ME88" s="15">
        <f>IF(36&lt;=$G88, ROUND(MD88*$Q88, 2), "")</f>
        <v/>
      </c>
      <c r="MF88" s="15">
        <f>IF(36&lt;=$G88, $N88, "")</f>
        <v/>
      </c>
      <c r="MG88" s="15">
        <f>IF(36&lt;=$G88, MF88-ME88, "")</f>
        <v/>
      </c>
      <c r="MH88" s="15">
        <f>IF(36&lt;=$G88, MD88-MG88, "")</f>
        <v/>
      </c>
      <c r="MI88" s="15">
        <f>IF(36&lt;=$G88, ROUND(MA88*$Q88, 2), "")</f>
        <v/>
      </c>
      <c r="MJ88" s="15">
        <f>IF(36&lt;=$G88, MA88+MI88, "")</f>
        <v/>
      </c>
      <c r="MK88" s="15">
        <f>IF(36&lt;=$G88, ME88+MI88, "")</f>
        <v/>
      </c>
      <c r="ML88" s="15">
        <f>IF(36&lt;=$G88, ($G88-36)*$N88, "")</f>
        <v/>
      </c>
      <c r="MM88" s="15">
        <f>IF(37&lt;=$G88, MH88, "")</f>
        <v/>
      </c>
      <c r="MN88" s="15">
        <f>IF(37&lt;=$G88, ROUND(MM88*$Q88, 2), "")</f>
        <v/>
      </c>
      <c r="MO88" s="15">
        <f>IF(37&lt;=$G88, $N88, "")</f>
        <v/>
      </c>
      <c r="MP88" s="15">
        <f>IF(37&lt;=$G88, MO88-MN88, "")</f>
        <v/>
      </c>
      <c r="MQ88" s="15">
        <f>IF(37&lt;=$G88, MM88-MP88, "")</f>
        <v/>
      </c>
      <c r="MR88" s="15">
        <f>IF(37&lt;=$G88, ROUND(MJ88*$Q88, 2), "")</f>
        <v/>
      </c>
      <c r="MS88" s="15">
        <f>IF(37&lt;=$G88, MJ88+MR88, "")</f>
        <v/>
      </c>
      <c r="MT88" s="15">
        <f>IF(37&lt;=$G88, MN88+MR88, "")</f>
        <v/>
      </c>
      <c r="MU88" s="15">
        <f>IF(37&lt;=$G88, ($G88-37)*$N88, "")</f>
        <v/>
      </c>
      <c r="MV88" s="15">
        <f>IF(38&lt;=$G88, MQ88, "")</f>
        <v/>
      </c>
      <c r="MW88" s="15">
        <f>IF(38&lt;=$G88, ROUND(MV88*$Q88, 2), "")</f>
        <v/>
      </c>
      <c r="MX88" s="15">
        <f>IF(38&lt;=$G88, $N88, "")</f>
        <v/>
      </c>
      <c r="MY88" s="15">
        <f>IF(38&lt;=$G88, MX88-MW88, "")</f>
        <v/>
      </c>
      <c r="MZ88" s="15">
        <f>IF(38&lt;=$G88, MV88-MY88, "")</f>
        <v/>
      </c>
      <c r="NA88" s="15">
        <f>IF(38&lt;=$G88, ROUND(MS88*$Q88, 2), "")</f>
        <v/>
      </c>
      <c r="NB88" s="15">
        <f>IF(38&lt;=$G88, MS88+NA88, "")</f>
        <v/>
      </c>
      <c r="NC88" s="15">
        <f>IF(38&lt;=$G88, MW88+NA88, "")</f>
        <v/>
      </c>
      <c r="ND88" s="15">
        <f>IF(38&lt;=$G88, ($G88-38)*$N88, "")</f>
        <v/>
      </c>
      <c r="NE88" s="15">
        <f>IF(39&lt;=$G88, MZ88, "")</f>
        <v/>
      </c>
      <c r="NF88" s="15">
        <f>IF(39&lt;=$G88, ROUND(NE88*$Q88, 2), "")</f>
        <v/>
      </c>
      <c r="NG88" s="15">
        <f>IF(39&lt;=$G88, $N88, "")</f>
        <v/>
      </c>
      <c r="NH88" s="15">
        <f>IF(39&lt;=$G88, NG88-NF88, "")</f>
        <v/>
      </c>
      <c r="NI88" s="15">
        <f>IF(39&lt;=$G88, NE88-NH88, "")</f>
        <v/>
      </c>
      <c r="NJ88" s="15">
        <f>IF(39&lt;=$G88, ROUND(NB88*$Q88, 2), "")</f>
        <v/>
      </c>
      <c r="NK88" s="15">
        <f>IF(39&lt;=$G88, NB88+NJ88, "")</f>
        <v/>
      </c>
      <c r="NL88" s="15">
        <f>IF(39&lt;=$G88, NF88+NJ88, "")</f>
        <v/>
      </c>
      <c r="NM88" s="15">
        <f>IF(39&lt;=$G88, ($G88-39)*$N88, "")</f>
        <v/>
      </c>
      <c r="NN88" s="15">
        <f>IF(40&lt;=$G88, NI88, "")</f>
        <v/>
      </c>
      <c r="NO88" s="15">
        <f>IF(40&lt;=$G88, ROUND(NN88*$Q88, 2), "")</f>
        <v/>
      </c>
      <c r="NP88" s="15">
        <f>IF(40&lt;=$G88, $N88, "")</f>
        <v/>
      </c>
      <c r="NQ88" s="15">
        <f>IF(40&lt;=$G88, NP88-NO88, "")</f>
        <v/>
      </c>
      <c r="NR88" s="15">
        <f>IF(40&lt;=$G88, NN88-NQ88, "")</f>
        <v/>
      </c>
      <c r="NS88" s="15">
        <f>IF(40&lt;=$G88, ROUND(NK88*$Q88, 2), "")</f>
        <v/>
      </c>
      <c r="NT88" s="15">
        <f>IF(40&lt;=$G88, NK88+NS88, "")</f>
        <v/>
      </c>
      <c r="NU88" s="15">
        <f>IF(40&lt;=$G88, NO88+NS88, "")</f>
        <v/>
      </c>
      <c r="NV88" s="15">
        <f>IF(40&lt;=$G88, ($G88-40)*$N88, "")</f>
        <v/>
      </c>
      <c r="NW88" s="15">
        <f>IF(41&lt;=$G88, NR88, "")</f>
        <v/>
      </c>
      <c r="NX88" s="15">
        <f>IF(41&lt;=$G88, ROUND(NW88*$Q88, 2), "")</f>
        <v/>
      </c>
      <c r="NY88" s="15">
        <f>IF(41&lt;=$G88, $N88, "")</f>
        <v/>
      </c>
      <c r="NZ88" s="15">
        <f>IF(41&lt;=$G88, NY88-NX88, "")</f>
        <v/>
      </c>
      <c r="OA88" s="15">
        <f>IF(41&lt;=$G88, NW88-NZ88, "")</f>
        <v/>
      </c>
      <c r="OB88" s="15">
        <f>IF(41&lt;=$G88, ROUND(NT88*$Q88, 2), "")</f>
        <v/>
      </c>
      <c r="OC88" s="15">
        <f>IF(41&lt;=$G88, NT88+OB88, "")</f>
        <v/>
      </c>
      <c r="OD88" s="15">
        <f>IF(41&lt;=$G88, NX88+OB88, "")</f>
        <v/>
      </c>
      <c r="OE88" s="15">
        <f>IF(41&lt;=$G88, ($G88-41)*$N88, "")</f>
        <v/>
      </c>
      <c r="OF88" s="15">
        <f>IF(42&lt;=$G88, OA88, "")</f>
        <v/>
      </c>
      <c r="OG88" s="15">
        <f>IF(42&lt;=$G88, ROUND(OF88*$Q88, 2), "")</f>
        <v/>
      </c>
      <c r="OH88" s="15">
        <f>IF(42&lt;=$G88, $N88, "")</f>
        <v/>
      </c>
      <c r="OI88" s="15">
        <f>IF(42&lt;=$G88, OH88-OG88, "")</f>
        <v/>
      </c>
      <c r="OJ88" s="15">
        <f>IF(42&lt;=$G88, OF88-OI88, "")</f>
        <v/>
      </c>
      <c r="OK88" s="15">
        <f>IF(42&lt;=$G88, ROUND(OC88*$Q88, 2), "")</f>
        <v/>
      </c>
      <c r="OL88" s="15">
        <f>IF(42&lt;=$G88, OC88+OK88, "")</f>
        <v/>
      </c>
      <c r="OM88" s="15">
        <f>IF(42&lt;=$G88, OG88+OK88, "")</f>
        <v/>
      </c>
      <c r="ON88" s="15">
        <f>IF(42&lt;=$G88, ($G88-42)*$N88, "")</f>
        <v/>
      </c>
      <c r="OO88" s="15">
        <f>IF(43&lt;=$G88, OJ88, "")</f>
        <v/>
      </c>
      <c r="OP88" s="15">
        <f>IF(43&lt;=$G88, ROUND(OO88*$Q88, 2), "")</f>
        <v/>
      </c>
      <c r="OQ88" s="15">
        <f>IF(43&lt;=$G88, $N88, "")</f>
        <v/>
      </c>
      <c r="OR88" s="15">
        <f>IF(43&lt;=$G88, OQ88-OP88, "")</f>
        <v/>
      </c>
      <c r="OS88" s="15">
        <f>IF(43&lt;=$G88, OO88-OR88, "")</f>
        <v/>
      </c>
      <c r="OT88" s="15">
        <f>IF(43&lt;=$G88, ROUND(OL88*$Q88, 2), "")</f>
        <v/>
      </c>
      <c r="OU88" s="15">
        <f>IF(43&lt;=$G88, OL88+OT88, "")</f>
        <v/>
      </c>
      <c r="OV88" s="15">
        <f>IF(43&lt;=$G88, OP88+OT88, "")</f>
        <v/>
      </c>
      <c r="OW88" s="15">
        <f>IF(43&lt;=$G88, ($G88-43)*$N88, "")</f>
        <v/>
      </c>
      <c r="OX88" s="15">
        <f>IF(44&lt;=$G88, OS88, "")</f>
        <v/>
      </c>
      <c r="OY88" s="15">
        <f>IF(44&lt;=$G88, ROUND(OX88*$Q88, 2), "")</f>
        <v/>
      </c>
      <c r="OZ88" s="15">
        <f>IF(44&lt;=$G88, $N88, "")</f>
        <v/>
      </c>
      <c r="PA88" s="15">
        <f>IF(44&lt;=$G88, OZ88-OY88, "")</f>
        <v/>
      </c>
      <c r="PB88" s="15">
        <f>IF(44&lt;=$G88, OX88-PA88, "")</f>
        <v/>
      </c>
      <c r="PC88" s="15">
        <f>IF(44&lt;=$G88, ROUND(OU88*$Q88, 2), "")</f>
        <v/>
      </c>
      <c r="PD88" s="15">
        <f>IF(44&lt;=$G88, OU88+PC88, "")</f>
        <v/>
      </c>
      <c r="PE88" s="15">
        <f>IF(44&lt;=$G88, OY88+PC88, "")</f>
        <v/>
      </c>
      <c r="PF88" s="15">
        <f>IF(44&lt;=$G88, ($G88-44)*$N88, "")</f>
        <v/>
      </c>
      <c r="PG88" s="15">
        <f>IF(45&lt;=$G88, PB88, "")</f>
        <v/>
      </c>
      <c r="PH88" s="15">
        <f>IF(45&lt;=$G88, ROUND(PG88*$Q88, 2), "")</f>
        <v/>
      </c>
      <c r="PI88" s="15">
        <f>IF(45&lt;=$G88, $N88, "")</f>
        <v/>
      </c>
      <c r="PJ88" s="15">
        <f>IF(45&lt;=$G88, PI88-PH88, "")</f>
        <v/>
      </c>
      <c r="PK88" s="15">
        <f>IF(45&lt;=$G88, PG88-PJ88, "")</f>
        <v/>
      </c>
      <c r="PL88" s="15">
        <f>IF(45&lt;=$G88, ROUND(PD88*$Q88, 2), "")</f>
        <v/>
      </c>
      <c r="PM88" s="15">
        <f>IF(45&lt;=$G88, PD88+PL88, "")</f>
        <v/>
      </c>
      <c r="PN88" s="15">
        <f>IF(45&lt;=$G88, PH88+PL88, "")</f>
        <v/>
      </c>
      <c r="PO88" s="15">
        <f>IF(45&lt;=$G88, ($G88-45)*$N88, "")</f>
        <v/>
      </c>
      <c r="PP88" s="15">
        <f>IF(46&lt;=$G88, PK88, "")</f>
        <v/>
      </c>
      <c r="PQ88" s="15">
        <f>IF(46&lt;=$G88, ROUND(PP88*$Q88, 2), "")</f>
        <v/>
      </c>
      <c r="PR88" s="15">
        <f>IF(46&lt;=$G88, $N88, "")</f>
        <v/>
      </c>
      <c r="PS88" s="15">
        <f>IF(46&lt;=$G88, PR88-PQ88, "")</f>
        <v/>
      </c>
      <c r="PT88" s="15">
        <f>IF(46&lt;=$G88, PP88-PS88, "")</f>
        <v/>
      </c>
      <c r="PU88" s="15">
        <f>IF(46&lt;=$G88, ROUND(PM88*$Q88, 2), "")</f>
        <v/>
      </c>
      <c r="PV88" s="15">
        <f>IF(46&lt;=$G88, PM88+PU88, "")</f>
        <v/>
      </c>
      <c r="PW88" s="15">
        <f>IF(46&lt;=$G88, PQ88+PU88, "")</f>
        <v/>
      </c>
      <c r="PX88" s="15">
        <f>IF(46&lt;=$G88, ($G88-46)*$N88, "")</f>
        <v/>
      </c>
      <c r="PY88" s="15">
        <f>IF(47&lt;=$G88, PT88, "")</f>
        <v/>
      </c>
      <c r="PZ88" s="15">
        <f>IF(47&lt;=$G88, ROUND(PY88*$Q88, 2), "")</f>
        <v/>
      </c>
      <c r="QA88" s="15">
        <f>IF(47&lt;=$G88, $N88, "")</f>
        <v/>
      </c>
      <c r="QB88" s="15">
        <f>IF(47&lt;=$G88, QA88-PZ88, "")</f>
        <v/>
      </c>
      <c r="QC88" s="15">
        <f>IF(47&lt;=$G88, PY88-QB88, "")</f>
        <v/>
      </c>
      <c r="QD88" s="15">
        <f>IF(47&lt;=$G88, ROUND(PV88*$Q88, 2), "")</f>
        <v/>
      </c>
      <c r="QE88" s="15">
        <f>IF(47&lt;=$G88, PV88+QD88, "")</f>
        <v/>
      </c>
      <c r="QF88" s="15">
        <f>IF(47&lt;=$G88, PZ88+QD88, "")</f>
        <v/>
      </c>
      <c r="QG88" s="15">
        <f>IF(47&lt;=$G88, ($G88-47)*$N88, "")</f>
        <v/>
      </c>
      <c r="QH88" s="15">
        <f>IF(48&lt;=$G88, QC88, "")</f>
        <v/>
      </c>
      <c r="QI88" s="15">
        <f>IF(48&lt;=$G88, ROUND(QH88*$Q88, 2), "")</f>
        <v/>
      </c>
      <c r="QJ88" s="15">
        <f>IF(48&lt;=$G88, $N88, "")</f>
        <v/>
      </c>
      <c r="QK88" s="15">
        <f>IF(48&lt;=$G88, QJ88-QI88, "")</f>
        <v/>
      </c>
      <c r="QL88" s="15">
        <f>IF(48&lt;=$G88, QH88-QK88, "")</f>
        <v/>
      </c>
      <c r="QM88" s="15">
        <f>IF(48&lt;=$G88, ROUND(QE88*$Q88, 2), "")</f>
        <v/>
      </c>
      <c r="QN88" s="15">
        <f>IF(48&lt;=$G88, QE88+QM88, "")</f>
        <v/>
      </c>
      <c r="QO88" s="15">
        <f>IF(48&lt;=$G88, QI88+QM88, "")</f>
        <v/>
      </c>
      <c r="QP88" s="15">
        <f>IF(48&lt;=$G88, ($G88-48)*$N88, "")</f>
        <v/>
      </c>
    </row>
    <row r="89">
      <c r="A89" s="6" t="inlineStr">
        <is>
          <t>0635-0003</t>
        </is>
      </c>
      <c r="B89" s="7" t="inlineStr">
        <is>
          <t>Ankara Food Services Sa de CV</t>
        </is>
      </c>
      <c r="C89" s="7" t="inlineStr">
        <is>
          <t>Glc 350 E</t>
        </is>
      </c>
      <c r="D89" s="6" t="inlineStr">
        <is>
          <t>ACTIVO</t>
        </is>
      </c>
      <c r="E89" s="6" t="inlineStr">
        <is>
          <t>2025-03-21</t>
        </is>
      </c>
      <c r="F89" s="6" t="inlineStr">
        <is>
          <t>2028-03-21</t>
        </is>
      </c>
      <c r="G89" s="8" t="n">
        <v>36</v>
      </c>
      <c r="H89" s="9" t="n">
        <v>1382896.55</v>
      </c>
      <c r="I89" s="10" t="n">
        <v>0.1489</v>
      </c>
      <c r="J89" s="9">
        <f>ROUND(H89*I89, 2)</f>
        <v/>
      </c>
      <c r="K89" s="9">
        <f>ROUND(H89-J89, 2)</f>
        <v/>
      </c>
      <c r="L89" s="10" t="n">
        <v>0</v>
      </c>
      <c r="M89" s="9">
        <f>ROUND(H89*L89, 2)</f>
        <v/>
      </c>
      <c r="N89" s="9" t="n">
        <v>49697.64</v>
      </c>
      <c r="O89" s="10" t="n">
        <v>1</v>
      </c>
      <c r="P89" s="9">
        <f>ROUND(H89*O89, 2)</f>
        <v/>
      </c>
      <c r="Q89" s="11" t="n">
        <v>0.02496682</v>
      </c>
      <c r="R89" s="11">
        <f>RATE(G89, -N89, K89, -P89)</f>
        <v/>
      </c>
      <c r="S89" s="11">
        <f>ROUND(Q89*12, 8)</f>
        <v/>
      </c>
      <c r="T89" s="11">
        <f>ROUND(((1+Q89)^12)-1, 8)</f>
        <v/>
      </c>
      <c r="U89" s="9">
        <f>ROUND(PV(Q89, G89, 0, -P89), 2)</f>
        <v/>
      </c>
      <c r="V89" s="9">
        <f>SUMIF($AA$4:$QP$4, "Interes_Leasing", AA89:QP89)</f>
        <v/>
      </c>
      <c r="W89" s="9">
        <f>SUMIF($AA$4:$QP$4, "Interes_Residual", AA89:QP89)</f>
        <v/>
      </c>
      <c r="X89" s="9">
        <f>ROUND(V89+W89, 2)</f>
        <v/>
      </c>
      <c r="Y89" s="9">
        <f>ROUND((N89*G89+P89+M89)-K89, 2)</f>
        <v/>
      </c>
      <c r="Z89" s="10">
        <f>ROUND(Y89/K89, 4)</f>
        <v/>
      </c>
      <c r="AA89" s="9">
        <f>IF(1&lt;=$G89, $K89, "")</f>
        <v/>
      </c>
      <c r="AB89" s="9">
        <f>IF(1&lt;=$G89, ROUND(AA89*$Q89, 2), "")</f>
        <v/>
      </c>
      <c r="AC89" s="9">
        <f>IF(1&lt;=$G89, $N89, "")</f>
        <v/>
      </c>
      <c r="AD89" s="9">
        <f>IF(1&lt;=$G89, AC89-AB89, "")</f>
        <v/>
      </c>
      <c r="AE89" s="9">
        <f>IF(1&lt;=$G89, AA89-AD89, "")</f>
        <v/>
      </c>
      <c r="AF89" s="9">
        <f>IF(1&lt;=$G89, ROUND($U89*$Q89, 2), "")</f>
        <v/>
      </c>
      <c r="AG89" s="9">
        <f>IF(1&lt;=$G89, $U89+AF89, "")</f>
        <v/>
      </c>
      <c r="AH89" s="9">
        <f>IF(1&lt;=$G89, AB89+AF89, "")</f>
        <v/>
      </c>
      <c r="AI89" s="9">
        <f>IF(1&lt;=$G89, ($G89-1)*$N89, "")</f>
        <v/>
      </c>
      <c r="AJ89" s="9">
        <f>IF(2&lt;=$G89, AE89, "")</f>
        <v/>
      </c>
      <c r="AK89" s="9">
        <f>IF(2&lt;=$G89, ROUND(AJ89*$Q89, 2), "")</f>
        <v/>
      </c>
      <c r="AL89" s="9">
        <f>IF(2&lt;=$G89, $N89, "")</f>
        <v/>
      </c>
      <c r="AM89" s="9">
        <f>IF(2&lt;=$G89, AL89-AK89, "")</f>
        <v/>
      </c>
      <c r="AN89" s="9">
        <f>IF(2&lt;=$G89, AJ89-AM89, "")</f>
        <v/>
      </c>
      <c r="AO89" s="9">
        <f>IF(2&lt;=$G89, ROUND(AG89*$Q89, 2), "")</f>
        <v/>
      </c>
      <c r="AP89" s="9">
        <f>IF(2&lt;=$G89, AG89+AO89, "")</f>
        <v/>
      </c>
      <c r="AQ89" s="9">
        <f>IF(2&lt;=$G89, AK89+AO89, "")</f>
        <v/>
      </c>
      <c r="AR89" s="9">
        <f>IF(2&lt;=$G89, ($G89-2)*$N89, "")</f>
        <v/>
      </c>
      <c r="AS89" s="9">
        <f>IF(3&lt;=$G89, AN89, "")</f>
        <v/>
      </c>
      <c r="AT89" s="9">
        <f>IF(3&lt;=$G89, ROUND(AS89*$Q89, 2), "")</f>
        <v/>
      </c>
      <c r="AU89" s="9">
        <f>IF(3&lt;=$G89, $N89, "")</f>
        <v/>
      </c>
      <c r="AV89" s="9">
        <f>IF(3&lt;=$G89, AU89-AT89, "")</f>
        <v/>
      </c>
      <c r="AW89" s="9">
        <f>IF(3&lt;=$G89, AS89-AV89, "")</f>
        <v/>
      </c>
      <c r="AX89" s="9">
        <f>IF(3&lt;=$G89, ROUND(AP89*$Q89, 2), "")</f>
        <v/>
      </c>
      <c r="AY89" s="9">
        <f>IF(3&lt;=$G89, AP89+AX89, "")</f>
        <v/>
      </c>
      <c r="AZ89" s="9">
        <f>IF(3&lt;=$G89, AT89+AX89, "")</f>
        <v/>
      </c>
      <c r="BA89" s="9">
        <f>IF(3&lt;=$G89, ($G89-3)*$N89, "")</f>
        <v/>
      </c>
      <c r="BB89" s="9">
        <f>IF(4&lt;=$G89, AW89, "")</f>
        <v/>
      </c>
      <c r="BC89" s="9">
        <f>IF(4&lt;=$G89, ROUND(BB89*$Q89, 2), "")</f>
        <v/>
      </c>
      <c r="BD89" s="9">
        <f>IF(4&lt;=$G89, $N89, "")</f>
        <v/>
      </c>
      <c r="BE89" s="9">
        <f>IF(4&lt;=$G89, BD89-BC89, "")</f>
        <v/>
      </c>
      <c r="BF89" s="9">
        <f>IF(4&lt;=$G89, BB89-BE89, "")</f>
        <v/>
      </c>
      <c r="BG89" s="9">
        <f>IF(4&lt;=$G89, ROUND(AY89*$Q89, 2), "")</f>
        <v/>
      </c>
      <c r="BH89" s="9">
        <f>IF(4&lt;=$G89, AY89+BG89, "")</f>
        <v/>
      </c>
      <c r="BI89" s="9">
        <f>IF(4&lt;=$G89, BC89+BG89, "")</f>
        <v/>
      </c>
      <c r="BJ89" s="9">
        <f>IF(4&lt;=$G89, ($G89-4)*$N89, "")</f>
        <v/>
      </c>
      <c r="BK89" s="9">
        <f>IF(5&lt;=$G89, BF89, "")</f>
        <v/>
      </c>
      <c r="BL89" s="9">
        <f>IF(5&lt;=$G89, ROUND(BK89*$Q89, 2), "")</f>
        <v/>
      </c>
      <c r="BM89" s="9">
        <f>IF(5&lt;=$G89, $N89, "")</f>
        <v/>
      </c>
      <c r="BN89" s="9">
        <f>IF(5&lt;=$G89, BM89-BL89, "")</f>
        <v/>
      </c>
      <c r="BO89" s="9">
        <f>IF(5&lt;=$G89, BK89-BN89, "")</f>
        <v/>
      </c>
      <c r="BP89" s="9">
        <f>IF(5&lt;=$G89, ROUND(BH89*$Q89, 2), "")</f>
        <v/>
      </c>
      <c r="BQ89" s="9">
        <f>IF(5&lt;=$G89, BH89+BP89, "")</f>
        <v/>
      </c>
      <c r="BR89" s="9">
        <f>IF(5&lt;=$G89, BL89+BP89, "")</f>
        <v/>
      </c>
      <c r="BS89" s="9">
        <f>IF(5&lt;=$G89, ($G89-5)*$N89, "")</f>
        <v/>
      </c>
      <c r="BT89" s="9">
        <f>IF(6&lt;=$G89, BO89, "")</f>
        <v/>
      </c>
      <c r="BU89" s="9">
        <f>IF(6&lt;=$G89, ROUND(BT89*$Q89, 2), "")</f>
        <v/>
      </c>
      <c r="BV89" s="9">
        <f>IF(6&lt;=$G89, $N89, "")</f>
        <v/>
      </c>
      <c r="BW89" s="9">
        <f>IF(6&lt;=$G89, BV89-BU89, "")</f>
        <v/>
      </c>
      <c r="BX89" s="9">
        <f>IF(6&lt;=$G89, BT89-BW89, "")</f>
        <v/>
      </c>
      <c r="BY89" s="9">
        <f>IF(6&lt;=$G89, ROUND(BQ89*$Q89, 2), "")</f>
        <v/>
      </c>
      <c r="BZ89" s="9">
        <f>IF(6&lt;=$G89, BQ89+BY89, "")</f>
        <v/>
      </c>
      <c r="CA89" s="9">
        <f>IF(6&lt;=$G89, BU89+BY89, "")</f>
        <v/>
      </c>
      <c r="CB89" s="9">
        <f>IF(6&lt;=$G89, ($G89-6)*$N89, "")</f>
        <v/>
      </c>
      <c r="CC89" s="9">
        <f>IF(7&lt;=$G89, BX89, "")</f>
        <v/>
      </c>
      <c r="CD89" s="9">
        <f>IF(7&lt;=$G89, ROUND(CC89*$Q89, 2), "")</f>
        <v/>
      </c>
      <c r="CE89" s="9">
        <f>IF(7&lt;=$G89, $N89, "")</f>
        <v/>
      </c>
      <c r="CF89" s="9">
        <f>IF(7&lt;=$G89, CE89-CD89, "")</f>
        <v/>
      </c>
      <c r="CG89" s="9">
        <f>IF(7&lt;=$G89, CC89-CF89, "")</f>
        <v/>
      </c>
      <c r="CH89" s="9">
        <f>IF(7&lt;=$G89, ROUND(BZ89*$Q89, 2), "")</f>
        <v/>
      </c>
      <c r="CI89" s="9">
        <f>IF(7&lt;=$G89, BZ89+CH89, "")</f>
        <v/>
      </c>
      <c r="CJ89" s="9">
        <f>IF(7&lt;=$G89, CD89+CH89, "")</f>
        <v/>
      </c>
      <c r="CK89" s="9">
        <f>IF(7&lt;=$G89, ($G89-7)*$N89, "")</f>
        <v/>
      </c>
      <c r="CL89" s="9">
        <f>IF(8&lt;=$G89, CG89, "")</f>
        <v/>
      </c>
      <c r="CM89" s="9">
        <f>IF(8&lt;=$G89, ROUND(CL89*$Q89, 2), "")</f>
        <v/>
      </c>
      <c r="CN89" s="9">
        <f>IF(8&lt;=$G89, $N89, "")</f>
        <v/>
      </c>
      <c r="CO89" s="9">
        <f>IF(8&lt;=$G89, CN89-CM89, "")</f>
        <v/>
      </c>
      <c r="CP89" s="9">
        <f>IF(8&lt;=$G89, CL89-CO89, "")</f>
        <v/>
      </c>
      <c r="CQ89" s="9">
        <f>IF(8&lt;=$G89, ROUND(CI89*$Q89, 2), "")</f>
        <v/>
      </c>
      <c r="CR89" s="9">
        <f>IF(8&lt;=$G89, CI89+CQ89, "")</f>
        <v/>
      </c>
      <c r="CS89" s="9">
        <f>IF(8&lt;=$G89, CM89+CQ89, "")</f>
        <v/>
      </c>
      <c r="CT89" s="9">
        <f>IF(8&lt;=$G89, ($G89-8)*$N89, "")</f>
        <v/>
      </c>
      <c r="CU89" s="9">
        <f>IF(9&lt;=$G89, CP89, "")</f>
        <v/>
      </c>
      <c r="CV89" s="9">
        <f>IF(9&lt;=$G89, ROUND(CU89*$Q89, 2), "")</f>
        <v/>
      </c>
      <c r="CW89" s="9">
        <f>IF(9&lt;=$G89, $N89, "")</f>
        <v/>
      </c>
      <c r="CX89" s="9">
        <f>IF(9&lt;=$G89, CW89-CV89, "")</f>
        <v/>
      </c>
      <c r="CY89" s="9">
        <f>IF(9&lt;=$G89, CU89-CX89, "")</f>
        <v/>
      </c>
      <c r="CZ89" s="9">
        <f>IF(9&lt;=$G89, ROUND(CR89*$Q89, 2), "")</f>
        <v/>
      </c>
      <c r="DA89" s="9">
        <f>IF(9&lt;=$G89, CR89+CZ89, "")</f>
        <v/>
      </c>
      <c r="DB89" s="9">
        <f>IF(9&lt;=$G89, CV89+CZ89, "")</f>
        <v/>
      </c>
      <c r="DC89" s="9">
        <f>IF(9&lt;=$G89, ($G89-9)*$N89, "")</f>
        <v/>
      </c>
      <c r="DD89" s="9">
        <f>IF(10&lt;=$G89, CY89, "")</f>
        <v/>
      </c>
      <c r="DE89" s="9">
        <f>IF(10&lt;=$G89, ROUND(DD89*$Q89, 2), "")</f>
        <v/>
      </c>
      <c r="DF89" s="9">
        <f>IF(10&lt;=$G89, $N89, "")</f>
        <v/>
      </c>
      <c r="DG89" s="9">
        <f>IF(10&lt;=$G89, DF89-DE89, "")</f>
        <v/>
      </c>
      <c r="DH89" s="9">
        <f>IF(10&lt;=$G89, DD89-DG89, "")</f>
        <v/>
      </c>
      <c r="DI89" s="9">
        <f>IF(10&lt;=$G89, ROUND(DA89*$Q89, 2), "")</f>
        <v/>
      </c>
      <c r="DJ89" s="9">
        <f>IF(10&lt;=$G89, DA89+DI89, "")</f>
        <v/>
      </c>
      <c r="DK89" s="9">
        <f>IF(10&lt;=$G89, DE89+DI89, "")</f>
        <v/>
      </c>
      <c r="DL89" s="9">
        <f>IF(10&lt;=$G89, ($G89-10)*$N89, "")</f>
        <v/>
      </c>
      <c r="DM89" s="9">
        <f>IF(11&lt;=$G89, DH89, "")</f>
        <v/>
      </c>
      <c r="DN89" s="9">
        <f>IF(11&lt;=$G89, ROUND(DM89*$Q89, 2), "")</f>
        <v/>
      </c>
      <c r="DO89" s="9">
        <f>IF(11&lt;=$G89, $N89, "")</f>
        <v/>
      </c>
      <c r="DP89" s="9">
        <f>IF(11&lt;=$G89, DO89-DN89, "")</f>
        <v/>
      </c>
      <c r="DQ89" s="9">
        <f>IF(11&lt;=$G89, DM89-DP89, "")</f>
        <v/>
      </c>
      <c r="DR89" s="9">
        <f>IF(11&lt;=$G89, ROUND(DJ89*$Q89, 2), "")</f>
        <v/>
      </c>
      <c r="DS89" s="9">
        <f>IF(11&lt;=$G89, DJ89+DR89, "")</f>
        <v/>
      </c>
      <c r="DT89" s="9">
        <f>IF(11&lt;=$G89, DN89+DR89, "")</f>
        <v/>
      </c>
      <c r="DU89" s="9">
        <f>IF(11&lt;=$G89, ($G89-11)*$N89, "")</f>
        <v/>
      </c>
      <c r="DV89" s="9">
        <f>IF(12&lt;=$G89, DQ89, "")</f>
        <v/>
      </c>
      <c r="DW89" s="9">
        <f>IF(12&lt;=$G89, ROUND(DV89*$Q89, 2), "")</f>
        <v/>
      </c>
      <c r="DX89" s="9">
        <f>IF(12&lt;=$G89, $N89, "")</f>
        <v/>
      </c>
      <c r="DY89" s="9">
        <f>IF(12&lt;=$G89, DX89-DW89, "")</f>
        <v/>
      </c>
      <c r="DZ89" s="9">
        <f>IF(12&lt;=$G89, DV89-DY89, "")</f>
        <v/>
      </c>
      <c r="EA89" s="9">
        <f>IF(12&lt;=$G89, ROUND(DS89*$Q89, 2), "")</f>
        <v/>
      </c>
      <c r="EB89" s="9">
        <f>IF(12&lt;=$G89, DS89+EA89, "")</f>
        <v/>
      </c>
      <c r="EC89" s="9">
        <f>IF(12&lt;=$G89, DW89+EA89, "")</f>
        <v/>
      </c>
      <c r="ED89" s="9">
        <f>IF(12&lt;=$G89, ($G89-12)*$N89, "")</f>
        <v/>
      </c>
      <c r="EE89" s="9">
        <f>IF(13&lt;=$G89, DZ89, "")</f>
        <v/>
      </c>
      <c r="EF89" s="9">
        <f>IF(13&lt;=$G89, ROUND(EE89*$Q89, 2), "")</f>
        <v/>
      </c>
      <c r="EG89" s="9">
        <f>IF(13&lt;=$G89, $N89, "")</f>
        <v/>
      </c>
      <c r="EH89" s="9">
        <f>IF(13&lt;=$G89, EG89-EF89, "")</f>
        <v/>
      </c>
      <c r="EI89" s="9">
        <f>IF(13&lt;=$G89, EE89-EH89, "")</f>
        <v/>
      </c>
      <c r="EJ89" s="9">
        <f>IF(13&lt;=$G89, ROUND(EB89*$Q89, 2), "")</f>
        <v/>
      </c>
      <c r="EK89" s="9">
        <f>IF(13&lt;=$G89, EB89+EJ89, "")</f>
        <v/>
      </c>
      <c r="EL89" s="9">
        <f>IF(13&lt;=$G89, EF89+EJ89, "")</f>
        <v/>
      </c>
      <c r="EM89" s="9">
        <f>IF(13&lt;=$G89, ($G89-13)*$N89, "")</f>
        <v/>
      </c>
      <c r="EN89" s="9">
        <f>IF(14&lt;=$G89, EI89, "")</f>
        <v/>
      </c>
      <c r="EO89" s="9">
        <f>IF(14&lt;=$G89, ROUND(EN89*$Q89, 2), "")</f>
        <v/>
      </c>
      <c r="EP89" s="9">
        <f>IF(14&lt;=$G89, $N89, "")</f>
        <v/>
      </c>
      <c r="EQ89" s="9">
        <f>IF(14&lt;=$G89, EP89-EO89, "")</f>
        <v/>
      </c>
      <c r="ER89" s="9">
        <f>IF(14&lt;=$G89, EN89-EQ89, "")</f>
        <v/>
      </c>
      <c r="ES89" s="9">
        <f>IF(14&lt;=$G89, ROUND(EK89*$Q89, 2), "")</f>
        <v/>
      </c>
      <c r="ET89" s="9">
        <f>IF(14&lt;=$G89, EK89+ES89, "")</f>
        <v/>
      </c>
      <c r="EU89" s="9">
        <f>IF(14&lt;=$G89, EO89+ES89, "")</f>
        <v/>
      </c>
      <c r="EV89" s="9">
        <f>IF(14&lt;=$G89, ($G89-14)*$N89, "")</f>
        <v/>
      </c>
      <c r="EW89" s="9">
        <f>IF(15&lt;=$G89, ER89, "")</f>
        <v/>
      </c>
      <c r="EX89" s="9">
        <f>IF(15&lt;=$G89, ROUND(EW89*$Q89, 2), "")</f>
        <v/>
      </c>
      <c r="EY89" s="9">
        <f>IF(15&lt;=$G89, $N89, "")</f>
        <v/>
      </c>
      <c r="EZ89" s="9">
        <f>IF(15&lt;=$G89, EY89-EX89, "")</f>
        <v/>
      </c>
      <c r="FA89" s="9">
        <f>IF(15&lt;=$G89, EW89-EZ89, "")</f>
        <v/>
      </c>
      <c r="FB89" s="9">
        <f>IF(15&lt;=$G89, ROUND(ET89*$Q89, 2), "")</f>
        <v/>
      </c>
      <c r="FC89" s="9">
        <f>IF(15&lt;=$G89, ET89+FB89, "")</f>
        <v/>
      </c>
      <c r="FD89" s="9">
        <f>IF(15&lt;=$G89, EX89+FB89, "")</f>
        <v/>
      </c>
      <c r="FE89" s="9">
        <f>IF(15&lt;=$G89, ($G89-15)*$N89, "")</f>
        <v/>
      </c>
      <c r="FF89" s="9">
        <f>IF(16&lt;=$G89, FA89, "")</f>
        <v/>
      </c>
      <c r="FG89" s="9">
        <f>IF(16&lt;=$G89, ROUND(FF89*$Q89, 2), "")</f>
        <v/>
      </c>
      <c r="FH89" s="9">
        <f>IF(16&lt;=$G89, $N89, "")</f>
        <v/>
      </c>
      <c r="FI89" s="9">
        <f>IF(16&lt;=$G89, FH89-FG89, "")</f>
        <v/>
      </c>
      <c r="FJ89" s="9">
        <f>IF(16&lt;=$G89, FF89-FI89, "")</f>
        <v/>
      </c>
      <c r="FK89" s="9">
        <f>IF(16&lt;=$G89, ROUND(FC89*$Q89, 2), "")</f>
        <v/>
      </c>
      <c r="FL89" s="9">
        <f>IF(16&lt;=$G89, FC89+FK89, "")</f>
        <v/>
      </c>
      <c r="FM89" s="9">
        <f>IF(16&lt;=$G89, FG89+FK89, "")</f>
        <v/>
      </c>
      <c r="FN89" s="9">
        <f>IF(16&lt;=$G89, ($G89-16)*$N89, "")</f>
        <v/>
      </c>
      <c r="FO89" s="9">
        <f>IF(17&lt;=$G89, FJ89, "")</f>
        <v/>
      </c>
      <c r="FP89" s="9">
        <f>IF(17&lt;=$G89, ROUND(FO89*$Q89, 2), "")</f>
        <v/>
      </c>
      <c r="FQ89" s="9">
        <f>IF(17&lt;=$G89, $N89, "")</f>
        <v/>
      </c>
      <c r="FR89" s="9">
        <f>IF(17&lt;=$G89, FQ89-FP89, "")</f>
        <v/>
      </c>
      <c r="FS89" s="9">
        <f>IF(17&lt;=$G89, FO89-FR89, "")</f>
        <v/>
      </c>
      <c r="FT89" s="9">
        <f>IF(17&lt;=$G89, ROUND(FL89*$Q89, 2), "")</f>
        <v/>
      </c>
      <c r="FU89" s="9">
        <f>IF(17&lt;=$G89, FL89+FT89, "")</f>
        <v/>
      </c>
      <c r="FV89" s="9">
        <f>IF(17&lt;=$G89, FP89+FT89, "")</f>
        <v/>
      </c>
      <c r="FW89" s="9">
        <f>IF(17&lt;=$G89, ($G89-17)*$N89, "")</f>
        <v/>
      </c>
      <c r="FX89" s="9">
        <f>IF(18&lt;=$G89, FS89, "")</f>
        <v/>
      </c>
      <c r="FY89" s="9">
        <f>IF(18&lt;=$G89, ROUND(FX89*$Q89, 2), "")</f>
        <v/>
      </c>
      <c r="FZ89" s="9">
        <f>IF(18&lt;=$G89, $N89, "")</f>
        <v/>
      </c>
      <c r="GA89" s="9">
        <f>IF(18&lt;=$G89, FZ89-FY89, "")</f>
        <v/>
      </c>
      <c r="GB89" s="9">
        <f>IF(18&lt;=$G89, FX89-GA89, "")</f>
        <v/>
      </c>
      <c r="GC89" s="9">
        <f>IF(18&lt;=$G89, ROUND(FU89*$Q89, 2), "")</f>
        <v/>
      </c>
      <c r="GD89" s="9">
        <f>IF(18&lt;=$G89, FU89+GC89, "")</f>
        <v/>
      </c>
      <c r="GE89" s="9">
        <f>IF(18&lt;=$G89, FY89+GC89, "")</f>
        <v/>
      </c>
      <c r="GF89" s="9">
        <f>IF(18&lt;=$G89, ($G89-18)*$N89, "")</f>
        <v/>
      </c>
      <c r="GG89" s="9">
        <f>IF(19&lt;=$G89, GB89, "")</f>
        <v/>
      </c>
      <c r="GH89" s="9">
        <f>IF(19&lt;=$G89, ROUND(GG89*$Q89, 2), "")</f>
        <v/>
      </c>
      <c r="GI89" s="9">
        <f>IF(19&lt;=$G89, $N89, "")</f>
        <v/>
      </c>
      <c r="GJ89" s="9">
        <f>IF(19&lt;=$G89, GI89-GH89, "")</f>
        <v/>
      </c>
      <c r="GK89" s="9">
        <f>IF(19&lt;=$G89, GG89-GJ89, "")</f>
        <v/>
      </c>
      <c r="GL89" s="9">
        <f>IF(19&lt;=$G89, ROUND(GD89*$Q89, 2), "")</f>
        <v/>
      </c>
      <c r="GM89" s="9">
        <f>IF(19&lt;=$G89, GD89+GL89, "")</f>
        <v/>
      </c>
      <c r="GN89" s="9">
        <f>IF(19&lt;=$G89, GH89+GL89, "")</f>
        <v/>
      </c>
      <c r="GO89" s="9">
        <f>IF(19&lt;=$G89, ($G89-19)*$N89, "")</f>
        <v/>
      </c>
      <c r="GP89" s="9">
        <f>IF(20&lt;=$G89, GK89, "")</f>
        <v/>
      </c>
      <c r="GQ89" s="9">
        <f>IF(20&lt;=$G89, ROUND(GP89*$Q89, 2), "")</f>
        <v/>
      </c>
      <c r="GR89" s="9">
        <f>IF(20&lt;=$G89, $N89, "")</f>
        <v/>
      </c>
      <c r="GS89" s="9">
        <f>IF(20&lt;=$G89, GR89-GQ89, "")</f>
        <v/>
      </c>
      <c r="GT89" s="9">
        <f>IF(20&lt;=$G89, GP89-GS89, "")</f>
        <v/>
      </c>
      <c r="GU89" s="9">
        <f>IF(20&lt;=$G89, ROUND(GM89*$Q89, 2), "")</f>
        <v/>
      </c>
      <c r="GV89" s="9">
        <f>IF(20&lt;=$G89, GM89+GU89, "")</f>
        <v/>
      </c>
      <c r="GW89" s="9">
        <f>IF(20&lt;=$G89, GQ89+GU89, "")</f>
        <v/>
      </c>
      <c r="GX89" s="9">
        <f>IF(20&lt;=$G89, ($G89-20)*$N89, "")</f>
        <v/>
      </c>
      <c r="GY89" s="9">
        <f>IF(21&lt;=$G89, GT89, "")</f>
        <v/>
      </c>
      <c r="GZ89" s="9">
        <f>IF(21&lt;=$G89, ROUND(GY89*$Q89, 2), "")</f>
        <v/>
      </c>
      <c r="HA89" s="9">
        <f>IF(21&lt;=$G89, $N89, "")</f>
        <v/>
      </c>
      <c r="HB89" s="9">
        <f>IF(21&lt;=$G89, HA89-GZ89, "")</f>
        <v/>
      </c>
      <c r="HC89" s="9">
        <f>IF(21&lt;=$G89, GY89-HB89, "")</f>
        <v/>
      </c>
      <c r="HD89" s="9">
        <f>IF(21&lt;=$G89, ROUND(GV89*$Q89, 2), "")</f>
        <v/>
      </c>
      <c r="HE89" s="9">
        <f>IF(21&lt;=$G89, GV89+HD89, "")</f>
        <v/>
      </c>
      <c r="HF89" s="9">
        <f>IF(21&lt;=$G89, GZ89+HD89, "")</f>
        <v/>
      </c>
      <c r="HG89" s="9">
        <f>IF(21&lt;=$G89, ($G89-21)*$N89, "")</f>
        <v/>
      </c>
      <c r="HH89" s="9">
        <f>IF(22&lt;=$G89, HC89, "")</f>
        <v/>
      </c>
      <c r="HI89" s="9">
        <f>IF(22&lt;=$G89, ROUND(HH89*$Q89, 2), "")</f>
        <v/>
      </c>
      <c r="HJ89" s="9">
        <f>IF(22&lt;=$G89, $N89, "")</f>
        <v/>
      </c>
      <c r="HK89" s="9">
        <f>IF(22&lt;=$G89, HJ89-HI89, "")</f>
        <v/>
      </c>
      <c r="HL89" s="9">
        <f>IF(22&lt;=$G89, HH89-HK89, "")</f>
        <v/>
      </c>
      <c r="HM89" s="9">
        <f>IF(22&lt;=$G89, ROUND(HE89*$Q89, 2), "")</f>
        <v/>
      </c>
      <c r="HN89" s="9">
        <f>IF(22&lt;=$G89, HE89+HM89, "")</f>
        <v/>
      </c>
      <c r="HO89" s="9">
        <f>IF(22&lt;=$G89, HI89+HM89, "")</f>
        <v/>
      </c>
      <c r="HP89" s="9">
        <f>IF(22&lt;=$G89, ($G89-22)*$N89, "")</f>
        <v/>
      </c>
      <c r="HQ89" s="9">
        <f>IF(23&lt;=$G89, HL89, "")</f>
        <v/>
      </c>
      <c r="HR89" s="9">
        <f>IF(23&lt;=$G89, ROUND(HQ89*$Q89, 2), "")</f>
        <v/>
      </c>
      <c r="HS89" s="9">
        <f>IF(23&lt;=$G89, $N89, "")</f>
        <v/>
      </c>
      <c r="HT89" s="9">
        <f>IF(23&lt;=$G89, HS89-HR89, "")</f>
        <v/>
      </c>
      <c r="HU89" s="9">
        <f>IF(23&lt;=$G89, HQ89-HT89, "")</f>
        <v/>
      </c>
      <c r="HV89" s="9">
        <f>IF(23&lt;=$G89, ROUND(HN89*$Q89, 2), "")</f>
        <v/>
      </c>
      <c r="HW89" s="9">
        <f>IF(23&lt;=$G89, HN89+HV89, "")</f>
        <v/>
      </c>
      <c r="HX89" s="9">
        <f>IF(23&lt;=$G89, HR89+HV89, "")</f>
        <v/>
      </c>
      <c r="HY89" s="9">
        <f>IF(23&lt;=$G89, ($G89-23)*$N89, "")</f>
        <v/>
      </c>
      <c r="HZ89" s="9">
        <f>IF(24&lt;=$G89, HU89, "")</f>
        <v/>
      </c>
      <c r="IA89" s="9">
        <f>IF(24&lt;=$G89, ROUND(HZ89*$Q89, 2), "")</f>
        <v/>
      </c>
      <c r="IB89" s="9">
        <f>IF(24&lt;=$G89, $N89, "")</f>
        <v/>
      </c>
      <c r="IC89" s="9">
        <f>IF(24&lt;=$G89, IB89-IA89, "")</f>
        <v/>
      </c>
      <c r="ID89" s="9">
        <f>IF(24&lt;=$G89, HZ89-IC89, "")</f>
        <v/>
      </c>
      <c r="IE89" s="9">
        <f>IF(24&lt;=$G89, ROUND(HW89*$Q89, 2), "")</f>
        <v/>
      </c>
      <c r="IF89" s="9">
        <f>IF(24&lt;=$G89, HW89+IE89, "")</f>
        <v/>
      </c>
      <c r="IG89" s="9">
        <f>IF(24&lt;=$G89, IA89+IE89, "")</f>
        <v/>
      </c>
      <c r="IH89" s="9">
        <f>IF(24&lt;=$G89, ($G89-24)*$N89, "")</f>
        <v/>
      </c>
      <c r="II89" s="9">
        <f>IF(25&lt;=$G89, ID89, "")</f>
        <v/>
      </c>
      <c r="IJ89" s="9">
        <f>IF(25&lt;=$G89, ROUND(II89*$Q89, 2), "")</f>
        <v/>
      </c>
      <c r="IK89" s="9">
        <f>IF(25&lt;=$G89, $N89, "")</f>
        <v/>
      </c>
      <c r="IL89" s="9">
        <f>IF(25&lt;=$G89, IK89-IJ89, "")</f>
        <v/>
      </c>
      <c r="IM89" s="9">
        <f>IF(25&lt;=$G89, II89-IL89, "")</f>
        <v/>
      </c>
      <c r="IN89" s="9">
        <f>IF(25&lt;=$G89, ROUND(IF89*$Q89, 2), "")</f>
        <v/>
      </c>
      <c r="IO89" s="9">
        <f>IF(25&lt;=$G89, IF89+IN89, "")</f>
        <v/>
      </c>
      <c r="IP89" s="9">
        <f>IF(25&lt;=$G89, IJ89+IN89, "")</f>
        <v/>
      </c>
      <c r="IQ89" s="9">
        <f>IF(25&lt;=$G89, ($G89-25)*$N89, "")</f>
        <v/>
      </c>
      <c r="IR89" s="9">
        <f>IF(26&lt;=$G89, IM89, "")</f>
        <v/>
      </c>
      <c r="IS89" s="9">
        <f>IF(26&lt;=$G89, ROUND(IR89*$Q89, 2), "")</f>
        <v/>
      </c>
      <c r="IT89" s="9">
        <f>IF(26&lt;=$G89, $N89, "")</f>
        <v/>
      </c>
      <c r="IU89" s="9">
        <f>IF(26&lt;=$G89, IT89-IS89, "")</f>
        <v/>
      </c>
      <c r="IV89" s="9">
        <f>IF(26&lt;=$G89, IR89-IU89, "")</f>
        <v/>
      </c>
      <c r="IW89" s="9">
        <f>IF(26&lt;=$G89, ROUND(IO89*$Q89, 2), "")</f>
        <v/>
      </c>
      <c r="IX89" s="9">
        <f>IF(26&lt;=$G89, IO89+IW89, "")</f>
        <v/>
      </c>
      <c r="IY89" s="9">
        <f>IF(26&lt;=$G89, IS89+IW89, "")</f>
        <v/>
      </c>
      <c r="IZ89" s="9">
        <f>IF(26&lt;=$G89, ($G89-26)*$N89, "")</f>
        <v/>
      </c>
      <c r="JA89" s="9">
        <f>IF(27&lt;=$G89, IV89, "")</f>
        <v/>
      </c>
      <c r="JB89" s="9">
        <f>IF(27&lt;=$G89, ROUND(JA89*$Q89, 2), "")</f>
        <v/>
      </c>
      <c r="JC89" s="9">
        <f>IF(27&lt;=$G89, $N89, "")</f>
        <v/>
      </c>
      <c r="JD89" s="9">
        <f>IF(27&lt;=$G89, JC89-JB89, "")</f>
        <v/>
      </c>
      <c r="JE89" s="9">
        <f>IF(27&lt;=$G89, JA89-JD89, "")</f>
        <v/>
      </c>
      <c r="JF89" s="9">
        <f>IF(27&lt;=$G89, ROUND(IX89*$Q89, 2), "")</f>
        <v/>
      </c>
      <c r="JG89" s="9">
        <f>IF(27&lt;=$G89, IX89+JF89, "")</f>
        <v/>
      </c>
      <c r="JH89" s="9">
        <f>IF(27&lt;=$G89, JB89+JF89, "")</f>
        <v/>
      </c>
      <c r="JI89" s="9">
        <f>IF(27&lt;=$G89, ($G89-27)*$N89, "")</f>
        <v/>
      </c>
      <c r="JJ89" s="9">
        <f>IF(28&lt;=$G89, JE89, "")</f>
        <v/>
      </c>
      <c r="JK89" s="9">
        <f>IF(28&lt;=$G89, ROUND(JJ89*$Q89, 2), "")</f>
        <v/>
      </c>
      <c r="JL89" s="9">
        <f>IF(28&lt;=$G89, $N89, "")</f>
        <v/>
      </c>
      <c r="JM89" s="9">
        <f>IF(28&lt;=$G89, JL89-JK89, "")</f>
        <v/>
      </c>
      <c r="JN89" s="9">
        <f>IF(28&lt;=$G89, JJ89-JM89, "")</f>
        <v/>
      </c>
      <c r="JO89" s="9">
        <f>IF(28&lt;=$G89, ROUND(JG89*$Q89, 2), "")</f>
        <v/>
      </c>
      <c r="JP89" s="9">
        <f>IF(28&lt;=$G89, JG89+JO89, "")</f>
        <v/>
      </c>
      <c r="JQ89" s="9">
        <f>IF(28&lt;=$G89, JK89+JO89, "")</f>
        <v/>
      </c>
      <c r="JR89" s="9">
        <f>IF(28&lt;=$G89, ($G89-28)*$N89, "")</f>
        <v/>
      </c>
      <c r="JS89" s="9">
        <f>IF(29&lt;=$G89, JN89, "")</f>
        <v/>
      </c>
      <c r="JT89" s="9">
        <f>IF(29&lt;=$G89, ROUND(JS89*$Q89, 2), "")</f>
        <v/>
      </c>
      <c r="JU89" s="9">
        <f>IF(29&lt;=$G89, $N89, "")</f>
        <v/>
      </c>
      <c r="JV89" s="9">
        <f>IF(29&lt;=$G89, JU89-JT89, "")</f>
        <v/>
      </c>
      <c r="JW89" s="9">
        <f>IF(29&lt;=$G89, JS89-JV89, "")</f>
        <v/>
      </c>
      <c r="JX89" s="9">
        <f>IF(29&lt;=$G89, ROUND(JP89*$Q89, 2), "")</f>
        <v/>
      </c>
      <c r="JY89" s="9">
        <f>IF(29&lt;=$G89, JP89+JX89, "")</f>
        <v/>
      </c>
      <c r="JZ89" s="9">
        <f>IF(29&lt;=$G89, JT89+JX89, "")</f>
        <v/>
      </c>
      <c r="KA89" s="9">
        <f>IF(29&lt;=$G89, ($G89-29)*$N89, "")</f>
        <v/>
      </c>
      <c r="KB89" s="9">
        <f>IF(30&lt;=$G89, JW89, "")</f>
        <v/>
      </c>
      <c r="KC89" s="9">
        <f>IF(30&lt;=$G89, ROUND(KB89*$Q89, 2), "")</f>
        <v/>
      </c>
      <c r="KD89" s="9">
        <f>IF(30&lt;=$G89, $N89, "")</f>
        <v/>
      </c>
      <c r="KE89" s="9">
        <f>IF(30&lt;=$G89, KD89-KC89, "")</f>
        <v/>
      </c>
      <c r="KF89" s="9">
        <f>IF(30&lt;=$G89, KB89-KE89, "")</f>
        <v/>
      </c>
      <c r="KG89" s="9">
        <f>IF(30&lt;=$G89, ROUND(JY89*$Q89, 2), "")</f>
        <v/>
      </c>
      <c r="KH89" s="9">
        <f>IF(30&lt;=$G89, JY89+KG89, "")</f>
        <v/>
      </c>
      <c r="KI89" s="9">
        <f>IF(30&lt;=$G89, KC89+KG89, "")</f>
        <v/>
      </c>
      <c r="KJ89" s="9">
        <f>IF(30&lt;=$G89, ($G89-30)*$N89, "")</f>
        <v/>
      </c>
      <c r="KK89" s="9">
        <f>IF(31&lt;=$G89, KF89, "")</f>
        <v/>
      </c>
      <c r="KL89" s="9">
        <f>IF(31&lt;=$G89, ROUND(KK89*$Q89, 2), "")</f>
        <v/>
      </c>
      <c r="KM89" s="9">
        <f>IF(31&lt;=$G89, $N89, "")</f>
        <v/>
      </c>
      <c r="KN89" s="9">
        <f>IF(31&lt;=$G89, KM89-KL89, "")</f>
        <v/>
      </c>
      <c r="KO89" s="9">
        <f>IF(31&lt;=$G89, KK89-KN89, "")</f>
        <v/>
      </c>
      <c r="KP89" s="9">
        <f>IF(31&lt;=$G89, ROUND(KH89*$Q89, 2), "")</f>
        <v/>
      </c>
      <c r="KQ89" s="9">
        <f>IF(31&lt;=$G89, KH89+KP89, "")</f>
        <v/>
      </c>
      <c r="KR89" s="9">
        <f>IF(31&lt;=$G89, KL89+KP89, "")</f>
        <v/>
      </c>
      <c r="KS89" s="9">
        <f>IF(31&lt;=$G89, ($G89-31)*$N89, "")</f>
        <v/>
      </c>
      <c r="KT89" s="9">
        <f>IF(32&lt;=$G89, KO89, "")</f>
        <v/>
      </c>
      <c r="KU89" s="9">
        <f>IF(32&lt;=$G89, ROUND(KT89*$Q89, 2), "")</f>
        <v/>
      </c>
      <c r="KV89" s="9">
        <f>IF(32&lt;=$G89, $N89, "")</f>
        <v/>
      </c>
      <c r="KW89" s="9">
        <f>IF(32&lt;=$G89, KV89-KU89, "")</f>
        <v/>
      </c>
      <c r="KX89" s="9">
        <f>IF(32&lt;=$G89, KT89-KW89, "")</f>
        <v/>
      </c>
      <c r="KY89" s="9">
        <f>IF(32&lt;=$G89, ROUND(KQ89*$Q89, 2), "")</f>
        <v/>
      </c>
      <c r="KZ89" s="9">
        <f>IF(32&lt;=$G89, KQ89+KY89, "")</f>
        <v/>
      </c>
      <c r="LA89" s="9">
        <f>IF(32&lt;=$G89, KU89+KY89, "")</f>
        <v/>
      </c>
      <c r="LB89" s="9">
        <f>IF(32&lt;=$G89, ($G89-32)*$N89, "")</f>
        <v/>
      </c>
      <c r="LC89" s="9">
        <f>IF(33&lt;=$G89, KX89, "")</f>
        <v/>
      </c>
      <c r="LD89" s="9">
        <f>IF(33&lt;=$G89, ROUND(LC89*$Q89, 2), "")</f>
        <v/>
      </c>
      <c r="LE89" s="9">
        <f>IF(33&lt;=$G89, $N89, "")</f>
        <v/>
      </c>
      <c r="LF89" s="9">
        <f>IF(33&lt;=$G89, LE89-LD89, "")</f>
        <v/>
      </c>
      <c r="LG89" s="9">
        <f>IF(33&lt;=$G89, LC89-LF89, "")</f>
        <v/>
      </c>
      <c r="LH89" s="9">
        <f>IF(33&lt;=$G89, ROUND(KZ89*$Q89, 2), "")</f>
        <v/>
      </c>
      <c r="LI89" s="9">
        <f>IF(33&lt;=$G89, KZ89+LH89, "")</f>
        <v/>
      </c>
      <c r="LJ89" s="9">
        <f>IF(33&lt;=$G89, LD89+LH89, "")</f>
        <v/>
      </c>
      <c r="LK89" s="9">
        <f>IF(33&lt;=$G89, ($G89-33)*$N89, "")</f>
        <v/>
      </c>
      <c r="LL89" s="9">
        <f>IF(34&lt;=$G89, LG89, "")</f>
        <v/>
      </c>
      <c r="LM89" s="9">
        <f>IF(34&lt;=$G89, ROUND(LL89*$Q89, 2), "")</f>
        <v/>
      </c>
      <c r="LN89" s="9">
        <f>IF(34&lt;=$G89, $N89, "")</f>
        <v/>
      </c>
      <c r="LO89" s="9">
        <f>IF(34&lt;=$G89, LN89-LM89, "")</f>
        <v/>
      </c>
      <c r="LP89" s="9">
        <f>IF(34&lt;=$G89, LL89-LO89, "")</f>
        <v/>
      </c>
      <c r="LQ89" s="9">
        <f>IF(34&lt;=$G89, ROUND(LI89*$Q89, 2), "")</f>
        <v/>
      </c>
      <c r="LR89" s="9">
        <f>IF(34&lt;=$G89, LI89+LQ89, "")</f>
        <v/>
      </c>
      <c r="LS89" s="9">
        <f>IF(34&lt;=$G89, LM89+LQ89, "")</f>
        <v/>
      </c>
      <c r="LT89" s="9">
        <f>IF(34&lt;=$G89, ($G89-34)*$N89, "")</f>
        <v/>
      </c>
      <c r="LU89" s="9">
        <f>IF(35&lt;=$G89, LP89, "")</f>
        <v/>
      </c>
      <c r="LV89" s="9">
        <f>IF(35&lt;=$G89, ROUND(LU89*$Q89, 2), "")</f>
        <v/>
      </c>
      <c r="LW89" s="9">
        <f>IF(35&lt;=$G89, $N89, "")</f>
        <v/>
      </c>
      <c r="LX89" s="9">
        <f>IF(35&lt;=$G89, LW89-LV89, "")</f>
        <v/>
      </c>
      <c r="LY89" s="9">
        <f>IF(35&lt;=$G89, LU89-LX89, "")</f>
        <v/>
      </c>
      <c r="LZ89" s="9">
        <f>IF(35&lt;=$G89, ROUND(LR89*$Q89, 2), "")</f>
        <v/>
      </c>
      <c r="MA89" s="9">
        <f>IF(35&lt;=$G89, LR89+LZ89, "")</f>
        <v/>
      </c>
      <c r="MB89" s="9">
        <f>IF(35&lt;=$G89, LV89+LZ89, "")</f>
        <v/>
      </c>
      <c r="MC89" s="9">
        <f>IF(35&lt;=$G89, ($G89-35)*$N89, "")</f>
        <v/>
      </c>
      <c r="MD89" s="9">
        <f>IF(36&lt;=$G89, LY89, "")</f>
        <v/>
      </c>
      <c r="ME89" s="9">
        <f>IF(36&lt;=$G89, ROUND(MD89*$Q89, 2), "")</f>
        <v/>
      </c>
      <c r="MF89" s="9">
        <f>IF(36&lt;=$G89, $N89, "")</f>
        <v/>
      </c>
      <c r="MG89" s="9">
        <f>IF(36&lt;=$G89, MF89-ME89, "")</f>
        <v/>
      </c>
      <c r="MH89" s="9">
        <f>IF(36&lt;=$G89, MD89-MG89, "")</f>
        <v/>
      </c>
      <c r="MI89" s="9">
        <f>IF(36&lt;=$G89, ROUND(MA89*$Q89, 2), "")</f>
        <v/>
      </c>
      <c r="MJ89" s="9">
        <f>IF(36&lt;=$G89, MA89+MI89, "")</f>
        <v/>
      </c>
      <c r="MK89" s="9">
        <f>IF(36&lt;=$G89, ME89+MI89, "")</f>
        <v/>
      </c>
      <c r="ML89" s="9">
        <f>IF(36&lt;=$G89, ($G89-36)*$N89, "")</f>
        <v/>
      </c>
      <c r="MM89" s="9">
        <f>IF(37&lt;=$G89, MH89, "")</f>
        <v/>
      </c>
      <c r="MN89" s="9">
        <f>IF(37&lt;=$G89, ROUND(MM89*$Q89, 2), "")</f>
        <v/>
      </c>
      <c r="MO89" s="9">
        <f>IF(37&lt;=$G89, $N89, "")</f>
        <v/>
      </c>
      <c r="MP89" s="9">
        <f>IF(37&lt;=$G89, MO89-MN89, "")</f>
        <v/>
      </c>
      <c r="MQ89" s="9">
        <f>IF(37&lt;=$G89, MM89-MP89, "")</f>
        <v/>
      </c>
      <c r="MR89" s="9">
        <f>IF(37&lt;=$G89, ROUND(MJ89*$Q89, 2), "")</f>
        <v/>
      </c>
      <c r="MS89" s="9">
        <f>IF(37&lt;=$G89, MJ89+MR89, "")</f>
        <v/>
      </c>
      <c r="MT89" s="9">
        <f>IF(37&lt;=$G89, MN89+MR89, "")</f>
        <v/>
      </c>
      <c r="MU89" s="9">
        <f>IF(37&lt;=$G89, ($G89-37)*$N89, "")</f>
        <v/>
      </c>
      <c r="MV89" s="9">
        <f>IF(38&lt;=$G89, MQ89, "")</f>
        <v/>
      </c>
      <c r="MW89" s="9">
        <f>IF(38&lt;=$G89, ROUND(MV89*$Q89, 2), "")</f>
        <v/>
      </c>
      <c r="MX89" s="9">
        <f>IF(38&lt;=$G89, $N89, "")</f>
        <v/>
      </c>
      <c r="MY89" s="9">
        <f>IF(38&lt;=$G89, MX89-MW89, "")</f>
        <v/>
      </c>
      <c r="MZ89" s="9">
        <f>IF(38&lt;=$G89, MV89-MY89, "")</f>
        <v/>
      </c>
      <c r="NA89" s="9">
        <f>IF(38&lt;=$G89, ROUND(MS89*$Q89, 2), "")</f>
        <v/>
      </c>
      <c r="NB89" s="9">
        <f>IF(38&lt;=$G89, MS89+NA89, "")</f>
        <v/>
      </c>
      <c r="NC89" s="9">
        <f>IF(38&lt;=$G89, MW89+NA89, "")</f>
        <v/>
      </c>
      <c r="ND89" s="9">
        <f>IF(38&lt;=$G89, ($G89-38)*$N89, "")</f>
        <v/>
      </c>
      <c r="NE89" s="9">
        <f>IF(39&lt;=$G89, MZ89, "")</f>
        <v/>
      </c>
      <c r="NF89" s="9">
        <f>IF(39&lt;=$G89, ROUND(NE89*$Q89, 2), "")</f>
        <v/>
      </c>
      <c r="NG89" s="9">
        <f>IF(39&lt;=$G89, $N89, "")</f>
        <v/>
      </c>
      <c r="NH89" s="9">
        <f>IF(39&lt;=$G89, NG89-NF89, "")</f>
        <v/>
      </c>
      <c r="NI89" s="9">
        <f>IF(39&lt;=$G89, NE89-NH89, "")</f>
        <v/>
      </c>
      <c r="NJ89" s="9">
        <f>IF(39&lt;=$G89, ROUND(NB89*$Q89, 2), "")</f>
        <v/>
      </c>
      <c r="NK89" s="9">
        <f>IF(39&lt;=$G89, NB89+NJ89, "")</f>
        <v/>
      </c>
      <c r="NL89" s="9">
        <f>IF(39&lt;=$G89, NF89+NJ89, "")</f>
        <v/>
      </c>
      <c r="NM89" s="9">
        <f>IF(39&lt;=$G89, ($G89-39)*$N89, "")</f>
        <v/>
      </c>
      <c r="NN89" s="9">
        <f>IF(40&lt;=$G89, NI89, "")</f>
        <v/>
      </c>
      <c r="NO89" s="9">
        <f>IF(40&lt;=$G89, ROUND(NN89*$Q89, 2), "")</f>
        <v/>
      </c>
      <c r="NP89" s="9">
        <f>IF(40&lt;=$G89, $N89, "")</f>
        <v/>
      </c>
      <c r="NQ89" s="9">
        <f>IF(40&lt;=$G89, NP89-NO89, "")</f>
        <v/>
      </c>
      <c r="NR89" s="9">
        <f>IF(40&lt;=$G89, NN89-NQ89, "")</f>
        <v/>
      </c>
      <c r="NS89" s="9">
        <f>IF(40&lt;=$G89, ROUND(NK89*$Q89, 2), "")</f>
        <v/>
      </c>
      <c r="NT89" s="9">
        <f>IF(40&lt;=$G89, NK89+NS89, "")</f>
        <v/>
      </c>
      <c r="NU89" s="9">
        <f>IF(40&lt;=$G89, NO89+NS89, "")</f>
        <v/>
      </c>
      <c r="NV89" s="9">
        <f>IF(40&lt;=$G89, ($G89-40)*$N89, "")</f>
        <v/>
      </c>
      <c r="NW89" s="9">
        <f>IF(41&lt;=$G89, NR89, "")</f>
        <v/>
      </c>
      <c r="NX89" s="9">
        <f>IF(41&lt;=$G89, ROUND(NW89*$Q89, 2), "")</f>
        <v/>
      </c>
      <c r="NY89" s="9">
        <f>IF(41&lt;=$G89, $N89, "")</f>
        <v/>
      </c>
      <c r="NZ89" s="9">
        <f>IF(41&lt;=$G89, NY89-NX89, "")</f>
        <v/>
      </c>
      <c r="OA89" s="9">
        <f>IF(41&lt;=$G89, NW89-NZ89, "")</f>
        <v/>
      </c>
      <c r="OB89" s="9">
        <f>IF(41&lt;=$G89, ROUND(NT89*$Q89, 2), "")</f>
        <v/>
      </c>
      <c r="OC89" s="9">
        <f>IF(41&lt;=$G89, NT89+OB89, "")</f>
        <v/>
      </c>
      <c r="OD89" s="9">
        <f>IF(41&lt;=$G89, NX89+OB89, "")</f>
        <v/>
      </c>
      <c r="OE89" s="9">
        <f>IF(41&lt;=$G89, ($G89-41)*$N89, "")</f>
        <v/>
      </c>
      <c r="OF89" s="9">
        <f>IF(42&lt;=$G89, OA89, "")</f>
        <v/>
      </c>
      <c r="OG89" s="9">
        <f>IF(42&lt;=$G89, ROUND(OF89*$Q89, 2), "")</f>
        <v/>
      </c>
      <c r="OH89" s="9">
        <f>IF(42&lt;=$G89, $N89, "")</f>
        <v/>
      </c>
      <c r="OI89" s="9">
        <f>IF(42&lt;=$G89, OH89-OG89, "")</f>
        <v/>
      </c>
      <c r="OJ89" s="9">
        <f>IF(42&lt;=$G89, OF89-OI89, "")</f>
        <v/>
      </c>
      <c r="OK89" s="9">
        <f>IF(42&lt;=$G89, ROUND(OC89*$Q89, 2), "")</f>
        <v/>
      </c>
      <c r="OL89" s="9">
        <f>IF(42&lt;=$G89, OC89+OK89, "")</f>
        <v/>
      </c>
      <c r="OM89" s="9">
        <f>IF(42&lt;=$G89, OG89+OK89, "")</f>
        <v/>
      </c>
      <c r="ON89" s="9">
        <f>IF(42&lt;=$G89, ($G89-42)*$N89, "")</f>
        <v/>
      </c>
      <c r="OO89" s="9">
        <f>IF(43&lt;=$G89, OJ89, "")</f>
        <v/>
      </c>
      <c r="OP89" s="9">
        <f>IF(43&lt;=$G89, ROUND(OO89*$Q89, 2), "")</f>
        <v/>
      </c>
      <c r="OQ89" s="9">
        <f>IF(43&lt;=$G89, $N89, "")</f>
        <v/>
      </c>
      <c r="OR89" s="9">
        <f>IF(43&lt;=$G89, OQ89-OP89, "")</f>
        <v/>
      </c>
      <c r="OS89" s="9">
        <f>IF(43&lt;=$G89, OO89-OR89, "")</f>
        <v/>
      </c>
      <c r="OT89" s="9">
        <f>IF(43&lt;=$G89, ROUND(OL89*$Q89, 2), "")</f>
        <v/>
      </c>
      <c r="OU89" s="9">
        <f>IF(43&lt;=$G89, OL89+OT89, "")</f>
        <v/>
      </c>
      <c r="OV89" s="9">
        <f>IF(43&lt;=$G89, OP89+OT89, "")</f>
        <v/>
      </c>
      <c r="OW89" s="9">
        <f>IF(43&lt;=$G89, ($G89-43)*$N89, "")</f>
        <v/>
      </c>
      <c r="OX89" s="9">
        <f>IF(44&lt;=$G89, OS89, "")</f>
        <v/>
      </c>
      <c r="OY89" s="9">
        <f>IF(44&lt;=$G89, ROUND(OX89*$Q89, 2), "")</f>
        <v/>
      </c>
      <c r="OZ89" s="9">
        <f>IF(44&lt;=$G89, $N89, "")</f>
        <v/>
      </c>
      <c r="PA89" s="9">
        <f>IF(44&lt;=$G89, OZ89-OY89, "")</f>
        <v/>
      </c>
      <c r="PB89" s="9">
        <f>IF(44&lt;=$G89, OX89-PA89, "")</f>
        <v/>
      </c>
      <c r="PC89" s="9">
        <f>IF(44&lt;=$G89, ROUND(OU89*$Q89, 2), "")</f>
        <v/>
      </c>
      <c r="PD89" s="9">
        <f>IF(44&lt;=$G89, OU89+PC89, "")</f>
        <v/>
      </c>
      <c r="PE89" s="9">
        <f>IF(44&lt;=$G89, OY89+PC89, "")</f>
        <v/>
      </c>
      <c r="PF89" s="9">
        <f>IF(44&lt;=$G89, ($G89-44)*$N89, "")</f>
        <v/>
      </c>
      <c r="PG89" s="9">
        <f>IF(45&lt;=$G89, PB89, "")</f>
        <v/>
      </c>
      <c r="PH89" s="9">
        <f>IF(45&lt;=$G89, ROUND(PG89*$Q89, 2), "")</f>
        <v/>
      </c>
      <c r="PI89" s="9">
        <f>IF(45&lt;=$G89, $N89, "")</f>
        <v/>
      </c>
      <c r="PJ89" s="9">
        <f>IF(45&lt;=$G89, PI89-PH89, "")</f>
        <v/>
      </c>
      <c r="PK89" s="9">
        <f>IF(45&lt;=$G89, PG89-PJ89, "")</f>
        <v/>
      </c>
      <c r="PL89" s="9">
        <f>IF(45&lt;=$G89, ROUND(PD89*$Q89, 2), "")</f>
        <v/>
      </c>
      <c r="PM89" s="9">
        <f>IF(45&lt;=$G89, PD89+PL89, "")</f>
        <v/>
      </c>
      <c r="PN89" s="9">
        <f>IF(45&lt;=$G89, PH89+PL89, "")</f>
        <v/>
      </c>
      <c r="PO89" s="9">
        <f>IF(45&lt;=$G89, ($G89-45)*$N89, "")</f>
        <v/>
      </c>
      <c r="PP89" s="9">
        <f>IF(46&lt;=$G89, PK89, "")</f>
        <v/>
      </c>
      <c r="PQ89" s="9">
        <f>IF(46&lt;=$G89, ROUND(PP89*$Q89, 2), "")</f>
        <v/>
      </c>
      <c r="PR89" s="9">
        <f>IF(46&lt;=$G89, $N89, "")</f>
        <v/>
      </c>
      <c r="PS89" s="9">
        <f>IF(46&lt;=$G89, PR89-PQ89, "")</f>
        <v/>
      </c>
      <c r="PT89" s="9">
        <f>IF(46&lt;=$G89, PP89-PS89, "")</f>
        <v/>
      </c>
      <c r="PU89" s="9">
        <f>IF(46&lt;=$G89, ROUND(PM89*$Q89, 2), "")</f>
        <v/>
      </c>
      <c r="PV89" s="9">
        <f>IF(46&lt;=$G89, PM89+PU89, "")</f>
        <v/>
      </c>
      <c r="PW89" s="9">
        <f>IF(46&lt;=$G89, PQ89+PU89, "")</f>
        <v/>
      </c>
      <c r="PX89" s="9">
        <f>IF(46&lt;=$G89, ($G89-46)*$N89, "")</f>
        <v/>
      </c>
      <c r="PY89" s="9">
        <f>IF(47&lt;=$G89, PT89, "")</f>
        <v/>
      </c>
      <c r="PZ89" s="9">
        <f>IF(47&lt;=$G89, ROUND(PY89*$Q89, 2), "")</f>
        <v/>
      </c>
      <c r="QA89" s="9">
        <f>IF(47&lt;=$G89, $N89, "")</f>
        <v/>
      </c>
      <c r="QB89" s="9">
        <f>IF(47&lt;=$G89, QA89-PZ89, "")</f>
        <v/>
      </c>
      <c r="QC89" s="9">
        <f>IF(47&lt;=$G89, PY89-QB89, "")</f>
        <v/>
      </c>
      <c r="QD89" s="9">
        <f>IF(47&lt;=$G89, ROUND(PV89*$Q89, 2), "")</f>
        <v/>
      </c>
      <c r="QE89" s="9">
        <f>IF(47&lt;=$G89, PV89+QD89, "")</f>
        <v/>
      </c>
      <c r="QF89" s="9">
        <f>IF(47&lt;=$G89, PZ89+QD89, "")</f>
        <v/>
      </c>
      <c r="QG89" s="9">
        <f>IF(47&lt;=$G89, ($G89-47)*$N89, "")</f>
        <v/>
      </c>
      <c r="QH89" s="9">
        <f>IF(48&lt;=$G89, QC89, "")</f>
        <v/>
      </c>
      <c r="QI89" s="9">
        <f>IF(48&lt;=$G89, ROUND(QH89*$Q89, 2), "")</f>
        <v/>
      </c>
      <c r="QJ89" s="9">
        <f>IF(48&lt;=$G89, $N89, "")</f>
        <v/>
      </c>
      <c r="QK89" s="9">
        <f>IF(48&lt;=$G89, QJ89-QI89, "")</f>
        <v/>
      </c>
      <c r="QL89" s="9">
        <f>IF(48&lt;=$G89, QH89-QK89, "")</f>
        <v/>
      </c>
      <c r="QM89" s="9">
        <f>IF(48&lt;=$G89, ROUND(QE89*$Q89, 2), "")</f>
        <v/>
      </c>
      <c r="QN89" s="9">
        <f>IF(48&lt;=$G89, QE89+QM89, "")</f>
        <v/>
      </c>
      <c r="QO89" s="9">
        <f>IF(48&lt;=$G89, QI89+QM89, "")</f>
        <v/>
      </c>
      <c r="QP89" s="9">
        <f>IF(48&lt;=$G89, ($G89-48)*$N89, "")</f>
        <v/>
      </c>
    </row>
    <row r="90">
      <c r="A90" s="12" t="inlineStr">
        <is>
          <t>0635-0004</t>
        </is>
      </c>
      <c r="B90" s="13" t="inlineStr">
        <is>
          <t>Ankara Food Services Sa de CV</t>
        </is>
      </c>
      <c r="C90" s="13" t="inlineStr">
        <is>
          <t>Partner</t>
        </is>
      </c>
      <c r="D90" s="12" t="inlineStr">
        <is>
          <t>ACTIVO</t>
        </is>
      </c>
      <c r="E90" s="12" t="inlineStr">
        <is>
          <t>2025-04-29</t>
        </is>
      </c>
      <c r="F90" s="12" t="inlineStr">
        <is>
          <t>2028-04-29</t>
        </is>
      </c>
      <c r="G90" s="14" t="n">
        <v>36</v>
      </c>
      <c r="H90" s="15" t="n">
        <v>343879.31</v>
      </c>
      <c r="I90" s="16" t="n">
        <v>0.1489</v>
      </c>
      <c r="J90" s="15">
        <f>ROUND(H90*I90, 2)</f>
        <v/>
      </c>
      <c r="K90" s="15">
        <f>ROUND(H90-J90, 2)</f>
        <v/>
      </c>
      <c r="L90" s="16" t="n">
        <v>0.02</v>
      </c>
      <c r="M90" s="15">
        <f>ROUND(H90*L90, 2)</f>
        <v/>
      </c>
      <c r="N90" s="15" t="n">
        <v>12358.11</v>
      </c>
      <c r="O90" s="16" t="n">
        <v>1</v>
      </c>
      <c r="P90" s="15">
        <f>ROUND(H90*O90, 2)</f>
        <v/>
      </c>
      <c r="Q90" s="17" t="n">
        <v>0.02496683</v>
      </c>
      <c r="R90" s="17">
        <f>RATE(G90, -N90, K90, -P90)</f>
        <v/>
      </c>
      <c r="S90" s="17">
        <f>ROUND(Q90*12, 8)</f>
        <v/>
      </c>
      <c r="T90" s="17">
        <f>ROUND(((1+Q90)^12)-1, 8)</f>
        <v/>
      </c>
      <c r="U90" s="15">
        <f>ROUND(PV(Q90, G90, 0, -P90), 2)</f>
        <v/>
      </c>
      <c r="V90" s="15">
        <f>SUMIF($AA$4:$QP$4, "Interes_Leasing", AA90:QP90)</f>
        <v/>
      </c>
      <c r="W90" s="15">
        <f>SUMIF($AA$4:$QP$4, "Interes_Residual", AA90:QP90)</f>
        <v/>
      </c>
      <c r="X90" s="15">
        <f>ROUND(V90+W90, 2)</f>
        <v/>
      </c>
      <c r="Y90" s="15">
        <f>ROUND((N90*G90+P90+M90)-K90, 2)</f>
        <v/>
      </c>
      <c r="Z90" s="16">
        <f>ROUND(Y90/K90, 4)</f>
        <v/>
      </c>
      <c r="AA90" s="15">
        <f>IF(1&lt;=$G90, $K90, "")</f>
        <v/>
      </c>
      <c r="AB90" s="15">
        <f>IF(1&lt;=$G90, ROUND(AA90*$Q90, 2), "")</f>
        <v/>
      </c>
      <c r="AC90" s="15">
        <f>IF(1&lt;=$G90, $N90, "")</f>
        <v/>
      </c>
      <c r="AD90" s="15">
        <f>IF(1&lt;=$G90, AC90-AB90, "")</f>
        <v/>
      </c>
      <c r="AE90" s="15">
        <f>IF(1&lt;=$G90, AA90-AD90, "")</f>
        <v/>
      </c>
      <c r="AF90" s="15">
        <f>IF(1&lt;=$G90, ROUND($U90*$Q90, 2), "")</f>
        <v/>
      </c>
      <c r="AG90" s="15">
        <f>IF(1&lt;=$G90, $U90+AF90, "")</f>
        <v/>
      </c>
      <c r="AH90" s="15">
        <f>IF(1&lt;=$G90, AB90+AF90, "")</f>
        <v/>
      </c>
      <c r="AI90" s="15">
        <f>IF(1&lt;=$G90, ($G90-1)*$N90, "")</f>
        <v/>
      </c>
      <c r="AJ90" s="15">
        <f>IF(2&lt;=$G90, AE90, "")</f>
        <v/>
      </c>
      <c r="AK90" s="15">
        <f>IF(2&lt;=$G90, ROUND(AJ90*$Q90, 2), "")</f>
        <v/>
      </c>
      <c r="AL90" s="15">
        <f>IF(2&lt;=$G90, $N90, "")</f>
        <v/>
      </c>
      <c r="AM90" s="15">
        <f>IF(2&lt;=$G90, AL90-AK90, "")</f>
        <v/>
      </c>
      <c r="AN90" s="15">
        <f>IF(2&lt;=$G90, AJ90-AM90, "")</f>
        <v/>
      </c>
      <c r="AO90" s="15">
        <f>IF(2&lt;=$G90, ROUND(AG90*$Q90, 2), "")</f>
        <v/>
      </c>
      <c r="AP90" s="15">
        <f>IF(2&lt;=$G90, AG90+AO90, "")</f>
        <v/>
      </c>
      <c r="AQ90" s="15">
        <f>IF(2&lt;=$G90, AK90+AO90, "")</f>
        <v/>
      </c>
      <c r="AR90" s="15">
        <f>IF(2&lt;=$G90, ($G90-2)*$N90, "")</f>
        <v/>
      </c>
      <c r="AS90" s="15">
        <f>IF(3&lt;=$G90, AN90, "")</f>
        <v/>
      </c>
      <c r="AT90" s="15">
        <f>IF(3&lt;=$G90, ROUND(AS90*$Q90, 2), "")</f>
        <v/>
      </c>
      <c r="AU90" s="15">
        <f>IF(3&lt;=$G90, $N90, "")</f>
        <v/>
      </c>
      <c r="AV90" s="15">
        <f>IF(3&lt;=$G90, AU90-AT90, "")</f>
        <v/>
      </c>
      <c r="AW90" s="15">
        <f>IF(3&lt;=$G90, AS90-AV90, "")</f>
        <v/>
      </c>
      <c r="AX90" s="15">
        <f>IF(3&lt;=$G90, ROUND(AP90*$Q90, 2), "")</f>
        <v/>
      </c>
      <c r="AY90" s="15">
        <f>IF(3&lt;=$G90, AP90+AX90, "")</f>
        <v/>
      </c>
      <c r="AZ90" s="15">
        <f>IF(3&lt;=$G90, AT90+AX90, "")</f>
        <v/>
      </c>
      <c r="BA90" s="15">
        <f>IF(3&lt;=$G90, ($G90-3)*$N90, "")</f>
        <v/>
      </c>
      <c r="BB90" s="15">
        <f>IF(4&lt;=$G90, AW90, "")</f>
        <v/>
      </c>
      <c r="BC90" s="15">
        <f>IF(4&lt;=$G90, ROUND(BB90*$Q90, 2), "")</f>
        <v/>
      </c>
      <c r="BD90" s="15">
        <f>IF(4&lt;=$G90, $N90, "")</f>
        <v/>
      </c>
      <c r="BE90" s="15">
        <f>IF(4&lt;=$G90, BD90-BC90, "")</f>
        <v/>
      </c>
      <c r="BF90" s="15">
        <f>IF(4&lt;=$G90, BB90-BE90, "")</f>
        <v/>
      </c>
      <c r="BG90" s="15">
        <f>IF(4&lt;=$G90, ROUND(AY90*$Q90, 2), "")</f>
        <v/>
      </c>
      <c r="BH90" s="15">
        <f>IF(4&lt;=$G90, AY90+BG90, "")</f>
        <v/>
      </c>
      <c r="BI90" s="15">
        <f>IF(4&lt;=$G90, BC90+BG90, "")</f>
        <v/>
      </c>
      <c r="BJ90" s="15">
        <f>IF(4&lt;=$G90, ($G90-4)*$N90, "")</f>
        <v/>
      </c>
      <c r="BK90" s="15">
        <f>IF(5&lt;=$G90, BF90, "")</f>
        <v/>
      </c>
      <c r="BL90" s="15">
        <f>IF(5&lt;=$G90, ROUND(BK90*$Q90, 2), "")</f>
        <v/>
      </c>
      <c r="BM90" s="15">
        <f>IF(5&lt;=$G90, $N90, "")</f>
        <v/>
      </c>
      <c r="BN90" s="15">
        <f>IF(5&lt;=$G90, BM90-BL90, "")</f>
        <v/>
      </c>
      <c r="BO90" s="15">
        <f>IF(5&lt;=$G90, BK90-BN90, "")</f>
        <v/>
      </c>
      <c r="BP90" s="15">
        <f>IF(5&lt;=$G90, ROUND(BH90*$Q90, 2), "")</f>
        <v/>
      </c>
      <c r="BQ90" s="15">
        <f>IF(5&lt;=$G90, BH90+BP90, "")</f>
        <v/>
      </c>
      <c r="BR90" s="15">
        <f>IF(5&lt;=$G90, BL90+BP90, "")</f>
        <v/>
      </c>
      <c r="BS90" s="15">
        <f>IF(5&lt;=$G90, ($G90-5)*$N90, "")</f>
        <v/>
      </c>
      <c r="BT90" s="15">
        <f>IF(6&lt;=$G90, BO90, "")</f>
        <v/>
      </c>
      <c r="BU90" s="15">
        <f>IF(6&lt;=$G90, ROUND(BT90*$Q90, 2), "")</f>
        <v/>
      </c>
      <c r="BV90" s="15">
        <f>IF(6&lt;=$G90, $N90, "")</f>
        <v/>
      </c>
      <c r="BW90" s="15">
        <f>IF(6&lt;=$G90, BV90-BU90, "")</f>
        <v/>
      </c>
      <c r="BX90" s="15">
        <f>IF(6&lt;=$G90, BT90-BW90, "")</f>
        <v/>
      </c>
      <c r="BY90" s="15">
        <f>IF(6&lt;=$G90, ROUND(BQ90*$Q90, 2), "")</f>
        <v/>
      </c>
      <c r="BZ90" s="15">
        <f>IF(6&lt;=$G90, BQ90+BY90, "")</f>
        <v/>
      </c>
      <c r="CA90" s="15">
        <f>IF(6&lt;=$G90, BU90+BY90, "")</f>
        <v/>
      </c>
      <c r="CB90" s="15">
        <f>IF(6&lt;=$G90, ($G90-6)*$N90, "")</f>
        <v/>
      </c>
      <c r="CC90" s="15">
        <f>IF(7&lt;=$G90, BX90, "")</f>
        <v/>
      </c>
      <c r="CD90" s="15">
        <f>IF(7&lt;=$G90, ROUND(CC90*$Q90, 2), "")</f>
        <v/>
      </c>
      <c r="CE90" s="15">
        <f>IF(7&lt;=$G90, $N90, "")</f>
        <v/>
      </c>
      <c r="CF90" s="15">
        <f>IF(7&lt;=$G90, CE90-CD90, "")</f>
        <v/>
      </c>
      <c r="CG90" s="15">
        <f>IF(7&lt;=$G90, CC90-CF90, "")</f>
        <v/>
      </c>
      <c r="CH90" s="15">
        <f>IF(7&lt;=$G90, ROUND(BZ90*$Q90, 2), "")</f>
        <v/>
      </c>
      <c r="CI90" s="15">
        <f>IF(7&lt;=$G90, BZ90+CH90, "")</f>
        <v/>
      </c>
      <c r="CJ90" s="15">
        <f>IF(7&lt;=$G90, CD90+CH90, "")</f>
        <v/>
      </c>
      <c r="CK90" s="15">
        <f>IF(7&lt;=$G90, ($G90-7)*$N90, "")</f>
        <v/>
      </c>
      <c r="CL90" s="15">
        <f>IF(8&lt;=$G90, CG90, "")</f>
        <v/>
      </c>
      <c r="CM90" s="15">
        <f>IF(8&lt;=$G90, ROUND(CL90*$Q90, 2), "")</f>
        <v/>
      </c>
      <c r="CN90" s="15">
        <f>IF(8&lt;=$G90, $N90, "")</f>
        <v/>
      </c>
      <c r="CO90" s="15">
        <f>IF(8&lt;=$G90, CN90-CM90, "")</f>
        <v/>
      </c>
      <c r="CP90" s="15">
        <f>IF(8&lt;=$G90, CL90-CO90, "")</f>
        <v/>
      </c>
      <c r="CQ90" s="15">
        <f>IF(8&lt;=$G90, ROUND(CI90*$Q90, 2), "")</f>
        <v/>
      </c>
      <c r="CR90" s="15">
        <f>IF(8&lt;=$G90, CI90+CQ90, "")</f>
        <v/>
      </c>
      <c r="CS90" s="15">
        <f>IF(8&lt;=$G90, CM90+CQ90, "")</f>
        <v/>
      </c>
      <c r="CT90" s="15">
        <f>IF(8&lt;=$G90, ($G90-8)*$N90, "")</f>
        <v/>
      </c>
      <c r="CU90" s="15">
        <f>IF(9&lt;=$G90, CP90, "")</f>
        <v/>
      </c>
      <c r="CV90" s="15">
        <f>IF(9&lt;=$G90, ROUND(CU90*$Q90, 2), "")</f>
        <v/>
      </c>
      <c r="CW90" s="15">
        <f>IF(9&lt;=$G90, $N90, "")</f>
        <v/>
      </c>
      <c r="CX90" s="15">
        <f>IF(9&lt;=$G90, CW90-CV90, "")</f>
        <v/>
      </c>
      <c r="CY90" s="15">
        <f>IF(9&lt;=$G90, CU90-CX90, "")</f>
        <v/>
      </c>
      <c r="CZ90" s="15">
        <f>IF(9&lt;=$G90, ROUND(CR90*$Q90, 2), "")</f>
        <v/>
      </c>
      <c r="DA90" s="15">
        <f>IF(9&lt;=$G90, CR90+CZ90, "")</f>
        <v/>
      </c>
      <c r="DB90" s="15">
        <f>IF(9&lt;=$G90, CV90+CZ90, "")</f>
        <v/>
      </c>
      <c r="DC90" s="15">
        <f>IF(9&lt;=$G90, ($G90-9)*$N90, "")</f>
        <v/>
      </c>
      <c r="DD90" s="15">
        <f>IF(10&lt;=$G90, CY90, "")</f>
        <v/>
      </c>
      <c r="DE90" s="15">
        <f>IF(10&lt;=$G90, ROUND(DD90*$Q90, 2), "")</f>
        <v/>
      </c>
      <c r="DF90" s="15">
        <f>IF(10&lt;=$G90, $N90, "")</f>
        <v/>
      </c>
      <c r="DG90" s="15">
        <f>IF(10&lt;=$G90, DF90-DE90, "")</f>
        <v/>
      </c>
      <c r="DH90" s="15">
        <f>IF(10&lt;=$G90, DD90-DG90, "")</f>
        <v/>
      </c>
      <c r="DI90" s="15">
        <f>IF(10&lt;=$G90, ROUND(DA90*$Q90, 2), "")</f>
        <v/>
      </c>
      <c r="DJ90" s="15">
        <f>IF(10&lt;=$G90, DA90+DI90, "")</f>
        <v/>
      </c>
      <c r="DK90" s="15">
        <f>IF(10&lt;=$G90, DE90+DI90, "")</f>
        <v/>
      </c>
      <c r="DL90" s="15">
        <f>IF(10&lt;=$G90, ($G90-10)*$N90, "")</f>
        <v/>
      </c>
      <c r="DM90" s="15">
        <f>IF(11&lt;=$G90, DH90, "")</f>
        <v/>
      </c>
      <c r="DN90" s="15">
        <f>IF(11&lt;=$G90, ROUND(DM90*$Q90, 2), "")</f>
        <v/>
      </c>
      <c r="DO90" s="15">
        <f>IF(11&lt;=$G90, $N90, "")</f>
        <v/>
      </c>
      <c r="DP90" s="15">
        <f>IF(11&lt;=$G90, DO90-DN90, "")</f>
        <v/>
      </c>
      <c r="DQ90" s="15">
        <f>IF(11&lt;=$G90, DM90-DP90, "")</f>
        <v/>
      </c>
      <c r="DR90" s="15">
        <f>IF(11&lt;=$G90, ROUND(DJ90*$Q90, 2), "")</f>
        <v/>
      </c>
      <c r="DS90" s="15">
        <f>IF(11&lt;=$G90, DJ90+DR90, "")</f>
        <v/>
      </c>
      <c r="DT90" s="15">
        <f>IF(11&lt;=$G90, DN90+DR90, "")</f>
        <v/>
      </c>
      <c r="DU90" s="15">
        <f>IF(11&lt;=$G90, ($G90-11)*$N90, "")</f>
        <v/>
      </c>
      <c r="DV90" s="15">
        <f>IF(12&lt;=$G90, DQ90, "")</f>
        <v/>
      </c>
      <c r="DW90" s="15">
        <f>IF(12&lt;=$G90, ROUND(DV90*$Q90, 2), "")</f>
        <v/>
      </c>
      <c r="DX90" s="15">
        <f>IF(12&lt;=$G90, $N90, "")</f>
        <v/>
      </c>
      <c r="DY90" s="15">
        <f>IF(12&lt;=$G90, DX90-DW90, "")</f>
        <v/>
      </c>
      <c r="DZ90" s="15">
        <f>IF(12&lt;=$G90, DV90-DY90, "")</f>
        <v/>
      </c>
      <c r="EA90" s="15">
        <f>IF(12&lt;=$G90, ROUND(DS90*$Q90, 2), "")</f>
        <v/>
      </c>
      <c r="EB90" s="15">
        <f>IF(12&lt;=$G90, DS90+EA90, "")</f>
        <v/>
      </c>
      <c r="EC90" s="15">
        <f>IF(12&lt;=$G90, DW90+EA90, "")</f>
        <v/>
      </c>
      <c r="ED90" s="15">
        <f>IF(12&lt;=$G90, ($G90-12)*$N90, "")</f>
        <v/>
      </c>
      <c r="EE90" s="15">
        <f>IF(13&lt;=$G90, DZ90, "")</f>
        <v/>
      </c>
      <c r="EF90" s="15">
        <f>IF(13&lt;=$G90, ROUND(EE90*$Q90, 2), "")</f>
        <v/>
      </c>
      <c r="EG90" s="15">
        <f>IF(13&lt;=$G90, $N90, "")</f>
        <v/>
      </c>
      <c r="EH90" s="15">
        <f>IF(13&lt;=$G90, EG90-EF90, "")</f>
        <v/>
      </c>
      <c r="EI90" s="15">
        <f>IF(13&lt;=$G90, EE90-EH90, "")</f>
        <v/>
      </c>
      <c r="EJ90" s="15">
        <f>IF(13&lt;=$G90, ROUND(EB90*$Q90, 2), "")</f>
        <v/>
      </c>
      <c r="EK90" s="15">
        <f>IF(13&lt;=$G90, EB90+EJ90, "")</f>
        <v/>
      </c>
      <c r="EL90" s="15">
        <f>IF(13&lt;=$G90, EF90+EJ90, "")</f>
        <v/>
      </c>
      <c r="EM90" s="15">
        <f>IF(13&lt;=$G90, ($G90-13)*$N90, "")</f>
        <v/>
      </c>
      <c r="EN90" s="15">
        <f>IF(14&lt;=$G90, EI90, "")</f>
        <v/>
      </c>
      <c r="EO90" s="15">
        <f>IF(14&lt;=$G90, ROUND(EN90*$Q90, 2), "")</f>
        <v/>
      </c>
      <c r="EP90" s="15">
        <f>IF(14&lt;=$G90, $N90, "")</f>
        <v/>
      </c>
      <c r="EQ90" s="15">
        <f>IF(14&lt;=$G90, EP90-EO90, "")</f>
        <v/>
      </c>
      <c r="ER90" s="15">
        <f>IF(14&lt;=$G90, EN90-EQ90, "")</f>
        <v/>
      </c>
      <c r="ES90" s="15">
        <f>IF(14&lt;=$G90, ROUND(EK90*$Q90, 2), "")</f>
        <v/>
      </c>
      <c r="ET90" s="15">
        <f>IF(14&lt;=$G90, EK90+ES90, "")</f>
        <v/>
      </c>
      <c r="EU90" s="15">
        <f>IF(14&lt;=$G90, EO90+ES90, "")</f>
        <v/>
      </c>
      <c r="EV90" s="15">
        <f>IF(14&lt;=$G90, ($G90-14)*$N90, "")</f>
        <v/>
      </c>
      <c r="EW90" s="15">
        <f>IF(15&lt;=$G90, ER90, "")</f>
        <v/>
      </c>
      <c r="EX90" s="15">
        <f>IF(15&lt;=$G90, ROUND(EW90*$Q90, 2), "")</f>
        <v/>
      </c>
      <c r="EY90" s="15">
        <f>IF(15&lt;=$G90, $N90, "")</f>
        <v/>
      </c>
      <c r="EZ90" s="15">
        <f>IF(15&lt;=$G90, EY90-EX90, "")</f>
        <v/>
      </c>
      <c r="FA90" s="15">
        <f>IF(15&lt;=$G90, EW90-EZ90, "")</f>
        <v/>
      </c>
      <c r="FB90" s="15">
        <f>IF(15&lt;=$G90, ROUND(ET90*$Q90, 2), "")</f>
        <v/>
      </c>
      <c r="FC90" s="15">
        <f>IF(15&lt;=$G90, ET90+FB90, "")</f>
        <v/>
      </c>
      <c r="FD90" s="15">
        <f>IF(15&lt;=$G90, EX90+FB90, "")</f>
        <v/>
      </c>
      <c r="FE90" s="15">
        <f>IF(15&lt;=$G90, ($G90-15)*$N90, "")</f>
        <v/>
      </c>
      <c r="FF90" s="15">
        <f>IF(16&lt;=$G90, FA90, "")</f>
        <v/>
      </c>
      <c r="FG90" s="15">
        <f>IF(16&lt;=$G90, ROUND(FF90*$Q90, 2), "")</f>
        <v/>
      </c>
      <c r="FH90" s="15">
        <f>IF(16&lt;=$G90, $N90, "")</f>
        <v/>
      </c>
      <c r="FI90" s="15">
        <f>IF(16&lt;=$G90, FH90-FG90, "")</f>
        <v/>
      </c>
      <c r="FJ90" s="15">
        <f>IF(16&lt;=$G90, FF90-FI90, "")</f>
        <v/>
      </c>
      <c r="FK90" s="15">
        <f>IF(16&lt;=$G90, ROUND(FC90*$Q90, 2), "")</f>
        <v/>
      </c>
      <c r="FL90" s="15">
        <f>IF(16&lt;=$G90, FC90+FK90, "")</f>
        <v/>
      </c>
      <c r="FM90" s="15">
        <f>IF(16&lt;=$G90, FG90+FK90, "")</f>
        <v/>
      </c>
      <c r="FN90" s="15">
        <f>IF(16&lt;=$G90, ($G90-16)*$N90, "")</f>
        <v/>
      </c>
      <c r="FO90" s="15">
        <f>IF(17&lt;=$G90, FJ90, "")</f>
        <v/>
      </c>
      <c r="FP90" s="15">
        <f>IF(17&lt;=$G90, ROUND(FO90*$Q90, 2), "")</f>
        <v/>
      </c>
      <c r="FQ90" s="15">
        <f>IF(17&lt;=$G90, $N90, "")</f>
        <v/>
      </c>
      <c r="FR90" s="15">
        <f>IF(17&lt;=$G90, FQ90-FP90, "")</f>
        <v/>
      </c>
      <c r="FS90" s="15">
        <f>IF(17&lt;=$G90, FO90-FR90, "")</f>
        <v/>
      </c>
      <c r="FT90" s="15">
        <f>IF(17&lt;=$G90, ROUND(FL90*$Q90, 2), "")</f>
        <v/>
      </c>
      <c r="FU90" s="15">
        <f>IF(17&lt;=$G90, FL90+FT90, "")</f>
        <v/>
      </c>
      <c r="FV90" s="15">
        <f>IF(17&lt;=$G90, FP90+FT90, "")</f>
        <v/>
      </c>
      <c r="FW90" s="15">
        <f>IF(17&lt;=$G90, ($G90-17)*$N90, "")</f>
        <v/>
      </c>
      <c r="FX90" s="15">
        <f>IF(18&lt;=$G90, FS90, "")</f>
        <v/>
      </c>
      <c r="FY90" s="15">
        <f>IF(18&lt;=$G90, ROUND(FX90*$Q90, 2), "")</f>
        <v/>
      </c>
      <c r="FZ90" s="15">
        <f>IF(18&lt;=$G90, $N90, "")</f>
        <v/>
      </c>
      <c r="GA90" s="15">
        <f>IF(18&lt;=$G90, FZ90-FY90, "")</f>
        <v/>
      </c>
      <c r="GB90" s="15">
        <f>IF(18&lt;=$G90, FX90-GA90, "")</f>
        <v/>
      </c>
      <c r="GC90" s="15">
        <f>IF(18&lt;=$G90, ROUND(FU90*$Q90, 2), "")</f>
        <v/>
      </c>
      <c r="GD90" s="15">
        <f>IF(18&lt;=$G90, FU90+GC90, "")</f>
        <v/>
      </c>
      <c r="GE90" s="15">
        <f>IF(18&lt;=$G90, FY90+GC90, "")</f>
        <v/>
      </c>
      <c r="GF90" s="15">
        <f>IF(18&lt;=$G90, ($G90-18)*$N90, "")</f>
        <v/>
      </c>
      <c r="GG90" s="15">
        <f>IF(19&lt;=$G90, GB90, "")</f>
        <v/>
      </c>
      <c r="GH90" s="15">
        <f>IF(19&lt;=$G90, ROUND(GG90*$Q90, 2), "")</f>
        <v/>
      </c>
      <c r="GI90" s="15">
        <f>IF(19&lt;=$G90, $N90, "")</f>
        <v/>
      </c>
      <c r="GJ90" s="15">
        <f>IF(19&lt;=$G90, GI90-GH90, "")</f>
        <v/>
      </c>
      <c r="GK90" s="15">
        <f>IF(19&lt;=$G90, GG90-GJ90, "")</f>
        <v/>
      </c>
      <c r="GL90" s="15">
        <f>IF(19&lt;=$G90, ROUND(GD90*$Q90, 2), "")</f>
        <v/>
      </c>
      <c r="GM90" s="15">
        <f>IF(19&lt;=$G90, GD90+GL90, "")</f>
        <v/>
      </c>
      <c r="GN90" s="15">
        <f>IF(19&lt;=$G90, GH90+GL90, "")</f>
        <v/>
      </c>
      <c r="GO90" s="15">
        <f>IF(19&lt;=$G90, ($G90-19)*$N90, "")</f>
        <v/>
      </c>
      <c r="GP90" s="15">
        <f>IF(20&lt;=$G90, GK90, "")</f>
        <v/>
      </c>
      <c r="GQ90" s="15">
        <f>IF(20&lt;=$G90, ROUND(GP90*$Q90, 2), "")</f>
        <v/>
      </c>
      <c r="GR90" s="15">
        <f>IF(20&lt;=$G90, $N90, "")</f>
        <v/>
      </c>
      <c r="GS90" s="15">
        <f>IF(20&lt;=$G90, GR90-GQ90, "")</f>
        <v/>
      </c>
      <c r="GT90" s="15">
        <f>IF(20&lt;=$G90, GP90-GS90, "")</f>
        <v/>
      </c>
      <c r="GU90" s="15">
        <f>IF(20&lt;=$G90, ROUND(GM90*$Q90, 2), "")</f>
        <v/>
      </c>
      <c r="GV90" s="15">
        <f>IF(20&lt;=$G90, GM90+GU90, "")</f>
        <v/>
      </c>
      <c r="GW90" s="15">
        <f>IF(20&lt;=$G90, GQ90+GU90, "")</f>
        <v/>
      </c>
      <c r="GX90" s="15">
        <f>IF(20&lt;=$G90, ($G90-20)*$N90, "")</f>
        <v/>
      </c>
      <c r="GY90" s="15">
        <f>IF(21&lt;=$G90, GT90, "")</f>
        <v/>
      </c>
      <c r="GZ90" s="15">
        <f>IF(21&lt;=$G90, ROUND(GY90*$Q90, 2), "")</f>
        <v/>
      </c>
      <c r="HA90" s="15">
        <f>IF(21&lt;=$G90, $N90, "")</f>
        <v/>
      </c>
      <c r="HB90" s="15">
        <f>IF(21&lt;=$G90, HA90-GZ90, "")</f>
        <v/>
      </c>
      <c r="HC90" s="15">
        <f>IF(21&lt;=$G90, GY90-HB90, "")</f>
        <v/>
      </c>
      <c r="HD90" s="15">
        <f>IF(21&lt;=$G90, ROUND(GV90*$Q90, 2), "")</f>
        <v/>
      </c>
      <c r="HE90" s="15">
        <f>IF(21&lt;=$G90, GV90+HD90, "")</f>
        <v/>
      </c>
      <c r="HF90" s="15">
        <f>IF(21&lt;=$G90, GZ90+HD90, "")</f>
        <v/>
      </c>
      <c r="HG90" s="15">
        <f>IF(21&lt;=$G90, ($G90-21)*$N90, "")</f>
        <v/>
      </c>
      <c r="HH90" s="15">
        <f>IF(22&lt;=$G90, HC90, "")</f>
        <v/>
      </c>
      <c r="HI90" s="15">
        <f>IF(22&lt;=$G90, ROUND(HH90*$Q90, 2), "")</f>
        <v/>
      </c>
      <c r="HJ90" s="15">
        <f>IF(22&lt;=$G90, $N90, "")</f>
        <v/>
      </c>
      <c r="HK90" s="15">
        <f>IF(22&lt;=$G90, HJ90-HI90, "")</f>
        <v/>
      </c>
      <c r="HL90" s="15">
        <f>IF(22&lt;=$G90, HH90-HK90, "")</f>
        <v/>
      </c>
      <c r="HM90" s="15">
        <f>IF(22&lt;=$G90, ROUND(HE90*$Q90, 2), "")</f>
        <v/>
      </c>
      <c r="HN90" s="15">
        <f>IF(22&lt;=$G90, HE90+HM90, "")</f>
        <v/>
      </c>
      <c r="HO90" s="15">
        <f>IF(22&lt;=$G90, HI90+HM90, "")</f>
        <v/>
      </c>
      <c r="HP90" s="15">
        <f>IF(22&lt;=$G90, ($G90-22)*$N90, "")</f>
        <v/>
      </c>
      <c r="HQ90" s="15">
        <f>IF(23&lt;=$G90, HL90, "")</f>
        <v/>
      </c>
      <c r="HR90" s="15">
        <f>IF(23&lt;=$G90, ROUND(HQ90*$Q90, 2), "")</f>
        <v/>
      </c>
      <c r="HS90" s="15">
        <f>IF(23&lt;=$G90, $N90, "")</f>
        <v/>
      </c>
      <c r="HT90" s="15">
        <f>IF(23&lt;=$G90, HS90-HR90, "")</f>
        <v/>
      </c>
      <c r="HU90" s="15">
        <f>IF(23&lt;=$G90, HQ90-HT90, "")</f>
        <v/>
      </c>
      <c r="HV90" s="15">
        <f>IF(23&lt;=$G90, ROUND(HN90*$Q90, 2), "")</f>
        <v/>
      </c>
      <c r="HW90" s="15">
        <f>IF(23&lt;=$G90, HN90+HV90, "")</f>
        <v/>
      </c>
      <c r="HX90" s="15">
        <f>IF(23&lt;=$G90, HR90+HV90, "")</f>
        <v/>
      </c>
      <c r="HY90" s="15">
        <f>IF(23&lt;=$G90, ($G90-23)*$N90, "")</f>
        <v/>
      </c>
      <c r="HZ90" s="15">
        <f>IF(24&lt;=$G90, HU90, "")</f>
        <v/>
      </c>
      <c r="IA90" s="15">
        <f>IF(24&lt;=$G90, ROUND(HZ90*$Q90, 2), "")</f>
        <v/>
      </c>
      <c r="IB90" s="15">
        <f>IF(24&lt;=$G90, $N90, "")</f>
        <v/>
      </c>
      <c r="IC90" s="15">
        <f>IF(24&lt;=$G90, IB90-IA90, "")</f>
        <v/>
      </c>
      <c r="ID90" s="15">
        <f>IF(24&lt;=$G90, HZ90-IC90, "")</f>
        <v/>
      </c>
      <c r="IE90" s="15">
        <f>IF(24&lt;=$G90, ROUND(HW90*$Q90, 2), "")</f>
        <v/>
      </c>
      <c r="IF90" s="15">
        <f>IF(24&lt;=$G90, HW90+IE90, "")</f>
        <v/>
      </c>
      <c r="IG90" s="15">
        <f>IF(24&lt;=$G90, IA90+IE90, "")</f>
        <v/>
      </c>
      <c r="IH90" s="15">
        <f>IF(24&lt;=$G90, ($G90-24)*$N90, "")</f>
        <v/>
      </c>
      <c r="II90" s="15">
        <f>IF(25&lt;=$G90, ID90, "")</f>
        <v/>
      </c>
      <c r="IJ90" s="15">
        <f>IF(25&lt;=$G90, ROUND(II90*$Q90, 2), "")</f>
        <v/>
      </c>
      <c r="IK90" s="15">
        <f>IF(25&lt;=$G90, $N90, "")</f>
        <v/>
      </c>
      <c r="IL90" s="15">
        <f>IF(25&lt;=$G90, IK90-IJ90, "")</f>
        <v/>
      </c>
      <c r="IM90" s="15">
        <f>IF(25&lt;=$G90, II90-IL90, "")</f>
        <v/>
      </c>
      <c r="IN90" s="15">
        <f>IF(25&lt;=$G90, ROUND(IF90*$Q90, 2), "")</f>
        <v/>
      </c>
      <c r="IO90" s="15">
        <f>IF(25&lt;=$G90, IF90+IN90, "")</f>
        <v/>
      </c>
      <c r="IP90" s="15">
        <f>IF(25&lt;=$G90, IJ90+IN90, "")</f>
        <v/>
      </c>
      <c r="IQ90" s="15">
        <f>IF(25&lt;=$G90, ($G90-25)*$N90, "")</f>
        <v/>
      </c>
      <c r="IR90" s="15">
        <f>IF(26&lt;=$G90, IM90, "")</f>
        <v/>
      </c>
      <c r="IS90" s="15">
        <f>IF(26&lt;=$G90, ROUND(IR90*$Q90, 2), "")</f>
        <v/>
      </c>
      <c r="IT90" s="15">
        <f>IF(26&lt;=$G90, $N90, "")</f>
        <v/>
      </c>
      <c r="IU90" s="15">
        <f>IF(26&lt;=$G90, IT90-IS90, "")</f>
        <v/>
      </c>
      <c r="IV90" s="15">
        <f>IF(26&lt;=$G90, IR90-IU90, "")</f>
        <v/>
      </c>
      <c r="IW90" s="15">
        <f>IF(26&lt;=$G90, ROUND(IO90*$Q90, 2), "")</f>
        <v/>
      </c>
      <c r="IX90" s="15">
        <f>IF(26&lt;=$G90, IO90+IW90, "")</f>
        <v/>
      </c>
      <c r="IY90" s="15">
        <f>IF(26&lt;=$G90, IS90+IW90, "")</f>
        <v/>
      </c>
      <c r="IZ90" s="15">
        <f>IF(26&lt;=$G90, ($G90-26)*$N90, "")</f>
        <v/>
      </c>
      <c r="JA90" s="15">
        <f>IF(27&lt;=$G90, IV90, "")</f>
        <v/>
      </c>
      <c r="JB90" s="15">
        <f>IF(27&lt;=$G90, ROUND(JA90*$Q90, 2), "")</f>
        <v/>
      </c>
      <c r="JC90" s="15">
        <f>IF(27&lt;=$G90, $N90, "")</f>
        <v/>
      </c>
      <c r="JD90" s="15">
        <f>IF(27&lt;=$G90, JC90-JB90, "")</f>
        <v/>
      </c>
      <c r="JE90" s="15">
        <f>IF(27&lt;=$G90, JA90-JD90, "")</f>
        <v/>
      </c>
      <c r="JF90" s="15">
        <f>IF(27&lt;=$G90, ROUND(IX90*$Q90, 2), "")</f>
        <v/>
      </c>
      <c r="JG90" s="15">
        <f>IF(27&lt;=$G90, IX90+JF90, "")</f>
        <v/>
      </c>
      <c r="JH90" s="15">
        <f>IF(27&lt;=$G90, JB90+JF90, "")</f>
        <v/>
      </c>
      <c r="JI90" s="15">
        <f>IF(27&lt;=$G90, ($G90-27)*$N90, "")</f>
        <v/>
      </c>
      <c r="JJ90" s="15">
        <f>IF(28&lt;=$G90, JE90, "")</f>
        <v/>
      </c>
      <c r="JK90" s="15">
        <f>IF(28&lt;=$G90, ROUND(JJ90*$Q90, 2), "")</f>
        <v/>
      </c>
      <c r="JL90" s="15">
        <f>IF(28&lt;=$G90, $N90, "")</f>
        <v/>
      </c>
      <c r="JM90" s="15">
        <f>IF(28&lt;=$G90, JL90-JK90, "")</f>
        <v/>
      </c>
      <c r="JN90" s="15">
        <f>IF(28&lt;=$G90, JJ90-JM90, "")</f>
        <v/>
      </c>
      <c r="JO90" s="15">
        <f>IF(28&lt;=$G90, ROUND(JG90*$Q90, 2), "")</f>
        <v/>
      </c>
      <c r="JP90" s="15">
        <f>IF(28&lt;=$G90, JG90+JO90, "")</f>
        <v/>
      </c>
      <c r="JQ90" s="15">
        <f>IF(28&lt;=$G90, JK90+JO90, "")</f>
        <v/>
      </c>
      <c r="JR90" s="15">
        <f>IF(28&lt;=$G90, ($G90-28)*$N90, "")</f>
        <v/>
      </c>
      <c r="JS90" s="15">
        <f>IF(29&lt;=$G90, JN90, "")</f>
        <v/>
      </c>
      <c r="JT90" s="15">
        <f>IF(29&lt;=$G90, ROUND(JS90*$Q90, 2), "")</f>
        <v/>
      </c>
      <c r="JU90" s="15">
        <f>IF(29&lt;=$G90, $N90, "")</f>
        <v/>
      </c>
      <c r="JV90" s="15">
        <f>IF(29&lt;=$G90, JU90-JT90, "")</f>
        <v/>
      </c>
      <c r="JW90" s="15">
        <f>IF(29&lt;=$G90, JS90-JV90, "")</f>
        <v/>
      </c>
      <c r="JX90" s="15">
        <f>IF(29&lt;=$G90, ROUND(JP90*$Q90, 2), "")</f>
        <v/>
      </c>
      <c r="JY90" s="15">
        <f>IF(29&lt;=$G90, JP90+JX90, "")</f>
        <v/>
      </c>
      <c r="JZ90" s="15">
        <f>IF(29&lt;=$G90, JT90+JX90, "")</f>
        <v/>
      </c>
      <c r="KA90" s="15">
        <f>IF(29&lt;=$G90, ($G90-29)*$N90, "")</f>
        <v/>
      </c>
      <c r="KB90" s="15">
        <f>IF(30&lt;=$G90, JW90, "")</f>
        <v/>
      </c>
      <c r="KC90" s="15">
        <f>IF(30&lt;=$G90, ROUND(KB90*$Q90, 2), "")</f>
        <v/>
      </c>
      <c r="KD90" s="15">
        <f>IF(30&lt;=$G90, $N90, "")</f>
        <v/>
      </c>
      <c r="KE90" s="15">
        <f>IF(30&lt;=$G90, KD90-KC90, "")</f>
        <v/>
      </c>
      <c r="KF90" s="15">
        <f>IF(30&lt;=$G90, KB90-KE90, "")</f>
        <v/>
      </c>
      <c r="KG90" s="15">
        <f>IF(30&lt;=$G90, ROUND(JY90*$Q90, 2), "")</f>
        <v/>
      </c>
      <c r="KH90" s="15">
        <f>IF(30&lt;=$G90, JY90+KG90, "")</f>
        <v/>
      </c>
      <c r="KI90" s="15">
        <f>IF(30&lt;=$G90, KC90+KG90, "")</f>
        <v/>
      </c>
      <c r="KJ90" s="15">
        <f>IF(30&lt;=$G90, ($G90-30)*$N90, "")</f>
        <v/>
      </c>
      <c r="KK90" s="15">
        <f>IF(31&lt;=$G90, KF90, "")</f>
        <v/>
      </c>
      <c r="KL90" s="15">
        <f>IF(31&lt;=$G90, ROUND(KK90*$Q90, 2), "")</f>
        <v/>
      </c>
      <c r="KM90" s="15">
        <f>IF(31&lt;=$G90, $N90, "")</f>
        <v/>
      </c>
      <c r="KN90" s="15">
        <f>IF(31&lt;=$G90, KM90-KL90, "")</f>
        <v/>
      </c>
      <c r="KO90" s="15">
        <f>IF(31&lt;=$G90, KK90-KN90, "")</f>
        <v/>
      </c>
      <c r="KP90" s="15">
        <f>IF(31&lt;=$G90, ROUND(KH90*$Q90, 2), "")</f>
        <v/>
      </c>
      <c r="KQ90" s="15">
        <f>IF(31&lt;=$G90, KH90+KP90, "")</f>
        <v/>
      </c>
      <c r="KR90" s="15">
        <f>IF(31&lt;=$G90, KL90+KP90, "")</f>
        <v/>
      </c>
      <c r="KS90" s="15">
        <f>IF(31&lt;=$G90, ($G90-31)*$N90, "")</f>
        <v/>
      </c>
      <c r="KT90" s="15">
        <f>IF(32&lt;=$G90, KO90, "")</f>
        <v/>
      </c>
      <c r="KU90" s="15">
        <f>IF(32&lt;=$G90, ROUND(KT90*$Q90, 2), "")</f>
        <v/>
      </c>
      <c r="KV90" s="15">
        <f>IF(32&lt;=$G90, $N90, "")</f>
        <v/>
      </c>
      <c r="KW90" s="15">
        <f>IF(32&lt;=$G90, KV90-KU90, "")</f>
        <v/>
      </c>
      <c r="KX90" s="15">
        <f>IF(32&lt;=$G90, KT90-KW90, "")</f>
        <v/>
      </c>
      <c r="KY90" s="15">
        <f>IF(32&lt;=$G90, ROUND(KQ90*$Q90, 2), "")</f>
        <v/>
      </c>
      <c r="KZ90" s="15">
        <f>IF(32&lt;=$G90, KQ90+KY90, "")</f>
        <v/>
      </c>
      <c r="LA90" s="15">
        <f>IF(32&lt;=$G90, KU90+KY90, "")</f>
        <v/>
      </c>
      <c r="LB90" s="15">
        <f>IF(32&lt;=$G90, ($G90-32)*$N90, "")</f>
        <v/>
      </c>
      <c r="LC90" s="15">
        <f>IF(33&lt;=$G90, KX90, "")</f>
        <v/>
      </c>
      <c r="LD90" s="15">
        <f>IF(33&lt;=$G90, ROUND(LC90*$Q90, 2), "")</f>
        <v/>
      </c>
      <c r="LE90" s="15">
        <f>IF(33&lt;=$G90, $N90, "")</f>
        <v/>
      </c>
      <c r="LF90" s="15">
        <f>IF(33&lt;=$G90, LE90-LD90, "")</f>
        <v/>
      </c>
      <c r="LG90" s="15">
        <f>IF(33&lt;=$G90, LC90-LF90, "")</f>
        <v/>
      </c>
      <c r="LH90" s="15">
        <f>IF(33&lt;=$G90, ROUND(KZ90*$Q90, 2), "")</f>
        <v/>
      </c>
      <c r="LI90" s="15">
        <f>IF(33&lt;=$G90, KZ90+LH90, "")</f>
        <v/>
      </c>
      <c r="LJ90" s="15">
        <f>IF(33&lt;=$G90, LD90+LH90, "")</f>
        <v/>
      </c>
      <c r="LK90" s="15">
        <f>IF(33&lt;=$G90, ($G90-33)*$N90, "")</f>
        <v/>
      </c>
      <c r="LL90" s="15">
        <f>IF(34&lt;=$G90, LG90, "")</f>
        <v/>
      </c>
      <c r="LM90" s="15">
        <f>IF(34&lt;=$G90, ROUND(LL90*$Q90, 2), "")</f>
        <v/>
      </c>
      <c r="LN90" s="15">
        <f>IF(34&lt;=$G90, $N90, "")</f>
        <v/>
      </c>
      <c r="LO90" s="15">
        <f>IF(34&lt;=$G90, LN90-LM90, "")</f>
        <v/>
      </c>
      <c r="LP90" s="15">
        <f>IF(34&lt;=$G90, LL90-LO90, "")</f>
        <v/>
      </c>
      <c r="LQ90" s="15">
        <f>IF(34&lt;=$G90, ROUND(LI90*$Q90, 2), "")</f>
        <v/>
      </c>
      <c r="LR90" s="15">
        <f>IF(34&lt;=$G90, LI90+LQ90, "")</f>
        <v/>
      </c>
      <c r="LS90" s="15">
        <f>IF(34&lt;=$G90, LM90+LQ90, "")</f>
        <v/>
      </c>
      <c r="LT90" s="15">
        <f>IF(34&lt;=$G90, ($G90-34)*$N90, "")</f>
        <v/>
      </c>
      <c r="LU90" s="15">
        <f>IF(35&lt;=$G90, LP90, "")</f>
        <v/>
      </c>
      <c r="LV90" s="15">
        <f>IF(35&lt;=$G90, ROUND(LU90*$Q90, 2), "")</f>
        <v/>
      </c>
      <c r="LW90" s="15">
        <f>IF(35&lt;=$G90, $N90, "")</f>
        <v/>
      </c>
      <c r="LX90" s="15">
        <f>IF(35&lt;=$G90, LW90-LV90, "")</f>
        <v/>
      </c>
      <c r="LY90" s="15">
        <f>IF(35&lt;=$G90, LU90-LX90, "")</f>
        <v/>
      </c>
      <c r="LZ90" s="15">
        <f>IF(35&lt;=$G90, ROUND(LR90*$Q90, 2), "")</f>
        <v/>
      </c>
      <c r="MA90" s="15">
        <f>IF(35&lt;=$G90, LR90+LZ90, "")</f>
        <v/>
      </c>
      <c r="MB90" s="15">
        <f>IF(35&lt;=$G90, LV90+LZ90, "")</f>
        <v/>
      </c>
      <c r="MC90" s="15">
        <f>IF(35&lt;=$G90, ($G90-35)*$N90, "")</f>
        <v/>
      </c>
      <c r="MD90" s="15">
        <f>IF(36&lt;=$G90, LY90, "")</f>
        <v/>
      </c>
      <c r="ME90" s="15">
        <f>IF(36&lt;=$G90, ROUND(MD90*$Q90, 2), "")</f>
        <v/>
      </c>
      <c r="MF90" s="15">
        <f>IF(36&lt;=$G90, $N90, "")</f>
        <v/>
      </c>
      <c r="MG90" s="15">
        <f>IF(36&lt;=$G90, MF90-ME90, "")</f>
        <v/>
      </c>
      <c r="MH90" s="15">
        <f>IF(36&lt;=$G90, MD90-MG90, "")</f>
        <v/>
      </c>
      <c r="MI90" s="15">
        <f>IF(36&lt;=$G90, ROUND(MA90*$Q90, 2), "")</f>
        <v/>
      </c>
      <c r="MJ90" s="15">
        <f>IF(36&lt;=$G90, MA90+MI90, "")</f>
        <v/>
      </c>
      <c r="MK90" s="15">
        <f>IF(36&lt;=$G90, ME90+MI90, "")</f>
        <v/>
      </c>
      <c r="ML90" s="15">
        <f>IF(36&lt;=$G90, ($G90-36)*$N90, "")</f>
        <v/>
      </c>
      <c r="MM90" s="15">
        <f>IF(37&lt;=$G90, MH90, "")</f>
        <v/>
      </c>
      <c r="MN90" s="15">
        <f>IF(37&lt;=$G90, ROUND(MM90*$Q90, 2), "")</f>
        <v/>
      </c>
      <c r="MO90" s="15">
        <f>IF(37&lt;=$G90, $N90, "")</f>
        <v/>
      </c>
      <c r="MP90" s="15">
        <f>IF(37&lt;=$G90, MO90-MN90, "")</f>
        <v/>
      </c>
      <c r="MQ90" s="15">
        <f>IF(37&lt;=$G90, MM90-MP90, "")</f>
        <v/>
      </c>
      <c r="MR90" s="15">
        <f>IF(37&lt;=$G90, ROUND(MJ90*$Q90, 2), "")</f>
        <v/>
      </c>
      <c r="MS90" s="15">
        <f>IF(37&lt;=$G90, MJ90+MR90, "")</f>
        <v/>
      </c>
      <c r="MT90" s="15">
        <f>IF(37&lt;=$G90, MN90+MR90, "")</f>
        <v/>
      </c>
      <c r="MU90" s="15">
        <f>IF(37&lt;=$G90, ($G90-37)*$N90, "")</f>
        <v/>
      </c>
      <c r="MV90" s="15">
        <f>IF(38&lt;=$G90, MQ90, "")</f>
        <v/>
      </c>
      <c r="MW90" s="15">
        <f>IF(38&lt;=$G90, ROUND(MV90*$Q90, 2), "")</f>
        <v/>
      </c>
      <c r="MX90" s="15">
        <f>IF(38&lt;=$G90, $N90, "")</f>
        <v/>
      </c>
      <c r="MY90" s="15">
        <f>IF(38&lt;=$G90, MX90-MW90, "")</f>
        <v/>
      </c>
      <c r="MZ90" s="15">
        <f>IF(38&lt;=$G90, MV90-MY90, "")</f>
        <v/>
      </c>
      <c r="NA90" s="15">
        <f>IF(38&lt;=$G90, ROUND(MS90*$Q90, 2), "")</f>
        <v/>
      </c>
      <c r="NB90" s="15">
        <f>IF(38&lt;=$G90, MS90+NA90, "")</f>
        <v/>
      </c>
      <c r="NC90" s="15">
        <f>IF(38&lt;=$G90, MW90+NA90, "")</f>
        <v/>
      </c>
      <c r="ND90" s="15">
        <f>IF(38&lt;=$G90, ($G90-38)*$N90, "")</f>
        <v/>
      </c>
      <c r="NE90" s="15">
        <f>IF(39&lt;=$G90, MZ90, "")</f>
        <v/>
      </c>
      <c r="NF90" s="15">
        <f>IF(39&lt;=$G90, ROUND(NE90*$Q90, 2), "")</f>
        <v/>
      </c>
      <c r="NG90" s="15">
        <f>IF(39&lt;=$G90, $N90, "")</f>
        <v/>
      </c>
      <c r="NH90" s="15">
        <f>IF(39&lt;=$G90, NG90-NF90, "")</f>
        <v/>
      </c>
      <c r="NI90" s="15">
        <f>IF(39&lt;=$G90, NE90-NH90, "")</f>
        <v/>
      </c>
      <c r="NJ90" s="15">
        <f>IF(39&lt;=$G90, ROUND(NB90*$Q90, 2), "")</f>
        <v/>
      </c>
      <c r="NK90" s="15">
        <f>IF(39&lt;=$G90, NB90+NJ90, "")</f>
        <v/>
      </c>
      <c r="NL90" s="15">
        <f>IF(39&lt;=$G90, NF90+NJ90, "")</f>
        <v/>
      </c>
      <c r="NM90" s="15">
        <f>IF(39&lt;=$G90, ($G90-39)*$N90, "")</f>
        <v/>
      </c>
      <c r="NN90" s="15">
        <f>IF(40&lt;=$G90, NI90, "")</f>
        <v/>
      </c>
      <c r="NO90" s="15">
        <f>IF(40&lt;=$G90, ROUND(NN90*$Q90, 2), "")</f>
        <v/>
      </c>
      <c r="NP90" s="15">
        <f>IF(40&lt;=$G90, $N90, "")</f>
        <v/>
      </c>
      <c r="NQ90" s="15">
        <f>IF(40&lt;=$G90, NP90-NO90, "")</f>
        <v/>
      </c>
      <c r="NR90" s="15">
        <f>IF(40&lt;=$G90, NN90-NQ90, "")</f>
        <v/>
      </c>
      <c r="NS90" s="15">
        <f>IF(40&lt;=$G90, ROUND(NK90*$Q90, 2), "")</f>
        <v/>
      </c>
      <c r="NT90" s="15">
        <f>IF(40&lt;=$G90, NK90+NS90, "")</f>
        <v/>
      </c>
      <c r="NU90" s="15">
        <f>IF(40&lt;=$G90, NO90+NS90, "")</f>
        <v/>
      </c>
      <c r="NV90" s="15">
        <f>IF(40&lt;=$G90, ($G90-40)*$N90, "")</f>
        <v/>
      </c>
      <c r="NW90" s="15">
        <f>IF(41&lt;=$G90, NR90, "")</f>
        <v/>
      </c>
      <c r="NX90" s="15">
        <f>IF(41&lt;=$G90, ROUND(NW90*$Q90, 2), "")</f>
        <v/>
      </c>
      <c r="NY90" s="15">
        <f>IF(41&lt;=$G90, $N90, "")</f>
        <v/>
      </c>
      <c r="NZ90" s="15">
        <f>IF(41&lt;=$G90, NY90-NX90, "")</f>
        <v/>
      </c>
      <c r="OA90" s="15">
        <f>IF(41&lt;=$G90, NW90-NZ90, "")</f>
        <v/>
      </c>
      <c r="OB90" s="15">
        <f>IF(41&lt;=$G90, ROUND(NT90*$Q90, 2), "")</f>
        <v/>
      </c>
      <c r="OC90" s="15">
        <f>IF(41&lt;=$G90, NT90+OB90, "")</f>
        <v/>
      </c>
      <c r="OD90" s="15">
        <f>IF(41&lt;=$G90, NX90+OB90, "")</f>
        <v/>
      </c>
      <c r="OE90" s="15">
        <f>IF(41&lt;=$G90, ($G90-41)*$N90, "")</f>
        <v/>
      </c>
      <c r="OF90" s="15">
        <f>IF(42&lt;=$G90, OA90, "")</f>
        <v/>
      </c>
      <c r="OG90" s="15">
        <f>IF(42&lt;=$G90, ROUND(OF90*$Q90, 2), "")</f>
        <v/>
      </c>
      <c r="OH90" s="15">
        <f>IF(42&lt;=$G90, $N90, "")</f>
        <v/>
      </c>
      <c r="OI90" s="15">
        <f>IF(42&lt;=$G90, OH90-OG90, "")</f>
        <v/>
      </c>
      <c r="OJ90" s="15">
        <f>IF(42&lt;=$G90, OF90-OI90, "")</f>
        <v/>
      </c>
      <c r="OK90" s="15">
        <f>IF(42&lt;=$G90, ROUND(OC90*$Q90, 2), "")</f>
        <v/>
      </c>
      <c r="OL90" s="15">
        <f>IF(42&lt;=$G90, OC90+OK90, "")</f>
        <v/>
      </c>
      <c r="OM90" s="15">
        <f>IF(42&lt;=$G90, OG90+OK90, "")</f>
        <v/>
      </c>
      <c r="ON90" s="15">
        <f>IF(42&lt;=$G90, ($G90-42)*$N90, "")</f>
        <v/>
      </c>
      <c r="OO90" s="15">
        <f>IF(43&lt;=$G90, OJ90, "")</f>
        <v/>
      </c>
      <c r="OP90" s="15">
        <f>IF(43&lt;=$G90, ROUND(OO90*$Q90, 2), "")</f>
        <v/>
      </c>
      <c r="OQ90" s="15">
        <f>IF(43&lt;=$G90, $N90, "")</f>
        <v/>
      </c>
      <c r="OR90" s="15">
        <f>IF(43&lt;=$G90, OQ90-OP90, "")</f>
        <v/>
      </c>
      <c r="OS90" s="15">
        <f>IF(43&lt;=$G90, OO90-OR90, "")</f>
        <v/>
      </c>
      <c r="OT90" s="15">
        <f>IF(43&lt;=$G90, ROUND(OL90*$Q90, 2), "")</f>
        <v/>
      </c>
      <c r="OU90" s="15">
        <f>IF(43&lt;=$G90, OL90+OT90, "")</f>
        <v/>
      </c>
      <c r="OV90" s="15">
        <f>IF(43&lt;=$G90, OP90+OT90, "")</f>
        <v/>
      </c>
      <c r="OW90" s="15">
        <f>IF(43&lt;=$G90, ($G90-43)*$N90, "")</f>
        <v/>
      </c>
      <c r="OX90" s="15">
        <f>IF(44&lt;=$G90, OS90, "")</f>
        <v/>
      </c>
      <c r="OY90" s="15">
        <f>IF(44&lt;=$G90, ROUND(OX90*$Q90, 2), "")</f>
        <v/>
      </c>
      <c r="OZ90" s="15">
        <f>IF(44&lt;=$G90, $N90, "")</f>
        <v/>
      </c>
      <c r="PA90" s="15">
        <f>IF(44&lt;=$G90, OZ90-OY90, "")</f>
        <v/>
      </c>
      <c r="PB90" s="15">
        <f>IF(44&lt;=$G90, OX90-PA90, "")</f>
        <v/>
      </c>
      <c r="PC90" s="15">
        <f>IF(44&lt;=$G90, ROUND(OU90*$Q90, 2), "")</f>
        <v/>
      </c>
      <c r="PD90" s="15">
        <f>IF(44&lt;=$G90, OU90+PC90, "")</f>
        <v/>
      </c>
      <c r="PE90" s="15">
        <f>IF(44&lt;=$G90, OY90+PC90, "")</f>
        <v/>
      </c>
      <c r="PF90" s="15">
        <f>IF(44&lt;=$G90, ($G90-44)*$N90, "")</f>
        <v/>
      </c>
      <c r="PG90" s="15">
        <f>IF(45&lt;=$G90, PB90, "")</f>
        <v/>
      </c>
      <c r="PH90" s="15">
        <f>IF(45&lt;=$G90, ROUND(PG90*$Q90, 2), "")</f>
        <v/>
      </c>
      <c r="PI90" s="15">
        <f>IF(45&lt;=$G90, $N90, "")</f>
        <v/>
      </c>
      <c r="PJ90" s="15">
        <f>IF(45&lt;=$G90, PI90-PH90, "")</f>
        <v/>
      </c>
      <c r="PK90" s="15">
        <f>IF(45&lt;=$G90, PG90-PJ90, "")</f>
        <v/>
      </c>
      <c r="PL90" s="15">
        <f>IF(45&lt;=$G90, ROUND(PD90*$Q90, 2), "")</f>
        <v/>
      </c>
      <c r="PM90" s="15">
        <f>IF(45&lt;=$G90, PD90+PL90, "")</f>
        <v/>
      </c>
      <c r="PN90" s="15">
        <f>IF(45&lt;=$G90, PH90+PL90, "")</f>
        <v/>
      </c>
      <c r="PO90" s="15">
        <f>IF(45&lt;=$G90, ($G90-45)*$N90, "")</f>
        <v/>
      </c>
      <c r="PP90" s="15">
        <f>IF(46&lt;=$G90, PK90, "")</f>
        <v/>
      </c>
      <c r="PQ90" s="15">
        <f>IF(46&lt;=$G90, ROUND(PP90*$Q90, 2), "")</f>
        <v/>
      </c>
      <c r="PR90" s="15">
        <f>IF(46&lt;=$G90, $N90, "")</f>
        <v/>
      </c>
      <c r="PS90" s="15">
        <f>IF(46&lt;=$G90, PR90-PQ90, "")</f>
        <v/>
      </c>
      <c r="PT90" s="15">
        <f>IF(46&lt;=$G90, PP90-PS90, "")</f>
        <v/>
      </c>
      <c r="PU90" s="15">
        <f>IF(46&lt;=$G90, ROUND(PM90*$Q90, 2), "")</f>
        <v/>
      </c>
      <c r="PV90" s="15">
        <f>IF(46&lt;=$G90, PM90+PU90, "")</f>
        <v/>
      </c>
      <c r="PW90" s="15">
        <f>IF(46&lt;=$G90, PQ90+PU90, "")</f>
        <v/>
      </c>
      <c r="PX90" s="15">
        <f>IF(46&lt;=$G90, ($G90-46)*$N90, "")</f>
        <v/>
      </c>
      <c r="PY90" s="15">
        <f>IF(47&lt;=$G90, PT90, "")</f>
        <v/>
      </c>
      <c r="PZ90" s="15">
        <f>IF(47&lt;=$G90, ROUND(PY90*$Q90, 2), "")</f>
        <v/>
      </c>
      <c r="QA90" s="15">
        <f>IF(47&lt;=$G90, $N90, "")</f>
        <v/>
      </c>
      <c r="QB90" s="15">
        <f>IF(47&lt;=$G90, QA90-PZ90, "")</f>
        <v/>
      </c>
      <c r="QC90" s="15">
        <f>IF(47&lt;=$G90, PY90-QB90, "")</f>
        <v/>
      </c>
      <c r="QD90" s="15">
        <f>IF(47&lt;=$G90, ROUND(PV90*$Q90, 2), "")</f>
        <v/>
      </c>
      <c r="QE90" s="15">
        <f>IF(47&lt;=$G90, PV90+QD90, "")</f>
        <v/>
      </c>
      <c r="QF90" s="15">
        <f>IF(47&lt;=$G90, PZ90+QD90, "")</f>
        <v/>
      </c>
      <c r="QG90" s="15">
        <f>IF(47&lt;=$G90, ($G90-47)*$N90, "")</f>
        <v/>
      </c>
      <c r="QH90" s="15">
        <f>IF(48&lt;=$G90, QC90, "")</f>
        <v/>
      </c>
      <c r="QI90" s="15">
        <f>IF(48&lt;=$G90, ROUND(QH90*$Q90, 2), "")</f>
        <v/>
      </c>
      <c r="QJ90" s="15">
        <f>IF(48&lt;=$G90, $N90, "")</f>
        <v/>
      </c>
      <c r="QK90" s="15">
        <f>IF(48&lt;=$G90, QJ90-QI90, "")</f>
        <v/>
      </c>
      <c r="QL90" s="15">
        <f>IF(48&lt;=$G90, QH90-QK90, "")</f>
        <v/>
      </c>
      <c r="QM90" s="15">
        <f>IF(48&lt;=$G90, ROUND(QE90*$Q90, 2), "")</f>
        <v/>
      </c>
      <c r="QN90" s="15">
        <f>IF(48&lt;=$G90, QE90+QM90, "")</f>
        <v/>
      </c>
      <c r="QO90" s="15">
        <f>IF(48&lt;=$G90, QI90+QM90, "")</f>
        <v/>
      </c>
      <c r="QP90" s="15">
        <f>IF(48&lt;=$G90, ($G90-48)*$N90, "")</f>
        <v/>
      </c>
    </row>
    <row r="91">
      <c r="A91" s="6" t="inlineStr">
        <is>
          <t>0635-0005</t>
        </is>
      </c>
      <c r="B91" s="7" t="inlineStr">
        <is>
          <t>Ankara Food Services Sa de CV</t>
        </is>
      </c>
      <c r="C91" s="7" t="inlineStr">
        <is>
          <t>Manager</t>
        </is>
      </c>
      <c r="D91" s="6" t="inlineStr">
        <is>
          <t>ACTIVO</t>
        </is>
      </c>
      <c r="E91" s="6" t="inlineStr">
        <is>
          <t>2025-04-29</t>
        </is>
      </c>
      <c r="F91" s="6" t="inlineStr">
        <is>
          <t>2028-04-29</t>
        </is>
      </c>
      <c r="G91" s="8" t="n">
        <v>36</v>
      </c>
      <c r="H91" s="9" t="n">
        <v>531810.34</v>
      </c>
      <c r="I91" s="10" t="n">
        <v>0.1489</v>
      </c>
      <c r="J91" s="9">
        <f>ROUND(H91*I91, 2)</f>
        <v/>
      </c>
      <c r="K91" s="9">
        <f>ROUND(H91-J91, 2)</f>
        <v/>
      </c>
      <c r="L91" s="10" t="n">
        <v>0</v>
      </c>
      <c r="M91" s="9">
        <f>ROUND(H91*L91, 2)</f>
        <v/>
      </c>
      <c r="N91" s="9" t="n">
        <v>19111.85</v>
      </c>
      <c r="O91" s="10" t="n">
        <v>1</v>
      </c>
      <c r="P91" s="9">
        <f>ROUND(H91*O91, 2)</f>
        <v/>
      </c>
      <c r="Q91" s="11" t="n">
        <v>0.02496682</v>
      </c>
      <c r="R91" s="11">
        <f>RATE(G91, -N91, K91, -P91)</f>
        <v/>
      </c>
      <c r="S91" s="11">
        <f>ROUND(Q91*12, 8)</f>
        <v/>
      </c>
      <c r="T91" s="11">
        <f>ROUND(((1+Q91)^12)-1, 8)</f>
        <v/>
      </c>
      <c r="U91" s="9">
        <f>ROUND(PV(Q91, G91, 0, -P91), 2)</f>
        <v/>
      </c>
      <c r="V91" s="9">
        <f>SUMIF($AA$4:$QP$4, "Interes_Leasing", AA91:QP91)</f>
        <v/>
      </c>
      <c r="W91" s="9">
        <f>SUMIF($AA$4:$QP$4, "Interes_Residual", AA91:QP91)</f>
        <v/>
      </c>
      <c r="X91" s="9">
        <f>ROUND(V91+W91, 2)</f>
        <v/>
      </c>
      <c r="Y91" s="9">
        <f>ROUND((N91*G91+P91+M91)-K91, 2)</f>
        <v/>
      </c>
      <c r="Z91" s="10">
        <f>ROUND(Y91/K91, 4)</f>
        <v/>
      </c>
      <c r="AA91" s="9">
        <f>IF(1&lt;=$G91, $K91, "")</f>
        <v/>
      </c>
      <c r="AB91" s="9">
        <f>IF(1&lt;=$G91, ROUND(AA91*$Q91, 2), "")</f>
        <v/>
      </c>
      <c r="AC91" s="9">
        <f>IF(1&lt;=$G91, $N91, "")</f>
        <v/>
      </c>
      <c r="AD91" s="9">
        <f>IF(1&lt;=$G91, AC91-AB91, "")</f>
        <v/>
      </c>
      <c r="AE91" s="9">
        <f>IF(1&lt;=$G91, AA91-AD91, "")</f>
        <v/>
      </c>
      <c r="AF91" s="9">
        <f>IF(1&lt;=$G91, ROUND($U91*$Q91, 2), "")</f>
        <v/>
      </c>
      <c r="AG91" s="9">
        <f>IF(1&lt;=$G91, $U91+AF91, "")</f>
        <v/>
      </c>
      <c r="AH91" s="9">
        <f>IF(1&lt;=$G91, AB91+AF91, "")</f>
        <v/>
      </c>
      <c r="AI91" s="9">
        <f>IF(1&lt;=$G91, ($G91-1)*$N91, "")</f>
        <v/>
      </c>
      <c r="AJ91" s="9">
        <f>IF(2&lt;=$G91, AE91, "")</f>
        <v/>
      </c>
      <c r="AK91" s="9">
        <f>IF(2&lt;=$G91, ROUND(AJ91*$Q91, 2), "")</f>
        <v/>
      </c>
      <c r="AL91" s="9">
        <f>IF(2&lt;=$G91, $N91, "")</f>
        <v/>
      </c>
      <c r="AM91" s="9">
        <f>IF(2&lt;=$G91, AL91-AK91, "")</f>
        <v/>
      </c>
      <c r="AN91" s="9">
        <f>IF(2&lt;=$G91, AJ91-AM91, "")</f>
        <v/>
      </c>
      <c r="AO91" s="9">
        <f>IF(2&lt;=$G91, ROUND(AG91*$Q91, 2), "")</f>
        <v/>
      </c>
      <c r="AP91" s="9">
        <f>IF(2&lt;=$G91, AG91+AO91, "")</f>
        <v/>
      </c>
      <c r="AQ91" s="9">
        <f>IF(2&lt;=$G91, AK91+AO91, "")</f>
        <v/>
      </c>
      <c r="AR91" s="9">
        <f>IF(2&lt;=$G91, ($G91-2)*$N91, "")</f>
        <v/>
      </c>
      <c r="AS91" s="9">
        <f>IF(3&lt;=$G91, AN91, "")</f>
        <v/>
      </c>
      <c r="AT91" s="9">
        <f>IF(3&lt;=$G91, ROUND(AS91*$Q91, 2), "")</f>
        <v/>
      </c>
      <c r="AU91" s="9">
        <f>IF(3&lt;=$G91, $N91, "")</f>
        <v/>
      </c>
      <c r="AV91" s="9">
        <f>IF(3&lt;=$G91, AU91-AT91, "")</f>
        <v/>
      </c>
      <c r="AW91" s="9">
        <f>IF(3&lt;=$G91, AS91-AV91, "")</f>
        <v/>
      </c>
      <c r="AX91" s="9">
        <f>IF(3&lt;=$G91, ROUND(AP91*$Q91, 2), "")</f>
        <v/>
      </c>
      <c r="AY91" s="9">
        <f>IF(3&lt;=$G91, AP91+AX91, "")</f>
        <v/>
      </c>
      <c r="AZ91" s="9">
        <f>IF(3&lt;=$G91, AT91+AX91, "")</f>
        <v/>
      </c>
      <c r="BA91" s="9">
        <f>IF(3&lt;=$G91, ($G91-3)*$N91, "")</f>
        <v/>
      </c>
      <c r="BB91" s="9">
        <f>IF(4&lt;=$G91, AW91, "")</f>
        <v/>
      </c>
      <c r="BC91" s="9">
        <f>IF(4&lt;=$G91, ROUND(BB91*$Q91, 2), "")</f>
        <v/>
      </c>
      <c r="BD91" s="9">
        <f>IF(4&lt;=$G91, $N91, "")</f>
        <v/>
      </c>
      <c r="BE91" s="9">
        <f>IF(4&lt;=$G91, BD91-BC91, "")</f>
        <v/>
      </c>
      <c r="BF91" s="9">
        <f>IF(4&lt;=$G91, BB91-BE91, "")</f>
        <v/>
      </c>
      <c r="BG91" s="9">
        <f>IF(4&lt;=$G91, ROUND(AY91*$Q91, 2), "")</f>
        <v/>
      </c>
      <c r="BH91" s="9">
        <f>IF(4&lt;=$G91, AY91+BG91, "")</f>
        <v/>
      </c>
      <c r="BI91" s="9">
        <f>IF(4&lt;=$G91, BC91+BG91, "")</f>
        <v/>
      </c>
      <c r="BJ91" s="9">
        <f>IF(4&lt;=$G91, ($G91-4)*$N91, "")</f>
        <v/>
      </c>
      <c r="BK91" s="9">
        <f>IF(5&lt;=$G91, BF91, "")</f>
        <v/>
      </c>
      <c r="BL91" s="9">
        <f>IF(5&lt;=$G91, ROUND(BK91*$Q91, 2), "")</f>
        <v/>
      </c>
      <c r="BM91" s="9">
        <f>IF(5&lt;=$G91, $N91, "")</f>
        <v/>
      </c>
      <c r="BN91" s="9">
        <f>IF(5&lt;=$G91, BM91-BL91, "")</f>
        <v/>
      </c>
      <c r="BO91" s="9">
        <f>IF(5&lt;=$G91, BK91-BN91, "")</f>
        <v/>
      </c>
      <c r="BP91" s="9">
        <f>IF(5&lt;=$G91, ROUND(BH91*$Q91, 2), "")</f>
        <v/>
      </c>
      <c r="BQ91" s="9">
        <f>IF(5&lt;=$G91, BH91+BP91, "")</f>
        <v/>
      </c>
      <c r="BR91" s="9">
        <f>IF(5&lt;=$G91, BL91+BP91, "")</f>
        <v/>
      </c>
      <c r="BS91" s="9">
        <f>IF(5&lt;=$G91, ($G91-5)*$N91, "")</f>
        <v/>
      </c>
      <c r="BT91" s="9">
        <f>IF(6&lt;=$G91, BO91, "")</f>
        <v/>
      </c>
      <c r="BU91" s="9">
        <f>IF(6&lt;=$G91, ROUND(BT91*$Q91, 2), "")</f>
        <v/>
      </c>
      <c r="BV91" s="9">
        <f>IF(6&lt;=$G91, $N91, "")</f>
        <v/>
      </c>
      <c r="BW91" s="9">
        <f>IF(6&lt;=$G91, BV91-BU91, "")</f>
        <v/>
      </c>
      <c r="BX91" s="9">
        <f>IF(6&lt;=$G91, BT91-BW91, "")</f>
        <v/>
      </c>
      <c r="BY91" s="9">
        <f>IF(6&lt;=$G91, ROUND(BQ91*$Q91, 2), "")</f>
        <v/>
      </c>
      <c r="BZ91" s="9">
        <f>IF(6&lt;=$G91, BQ91+BY91, "")</f>
        <v/>
      </c>
      <c r="CA91" s="9">
        <f>IF(6&lt;=$G91, BU91+BY91, "")</f>
        <v/>
      </c>
      <c r="CB91" s="9">
        <f>IF(6&lt;=$G91, ($G91-6)*$N91, "")</f>
        <v/>
      </c>
      <c r="CC91" s="9">
        <f>IF(7&lt;=$G91, BX91, "")</f>
        <v/>
      </c>
      <c r="CD91" s="9">
        <f>IF(7&lt;=$G91, ROUND(CC91*$Q91, 2), "")</f>
        <v/>
      </c>
      <c r="CE91" s="9">
        <f>IF(7&lt;=$G91, $N91, "")</f>
        <v/>
      </c>
      <c r="CF91" s="9">
        <f>IF(7&lt;=$G91, CE91-CD91, "")</f>
        <v/>
      </c>
      <c r="CG91" s="9">
        <f>IF(7&lt;=$G91, CC91-CF91, "")</f>
        <v/>
      </c>
      <c r="CH91" s="9">
        <f>IF(7&lt;=$G91, ROUND(BZ91*$Q91, 2), "")</f>
        <v/>
      </c>
      <c r="CI91" s="9">
        <f>IF(7&lt;=$G91, BZ91+CH91, "")</f>
        <v/>
      </c>
      <c r="CJ91" s="9">
        <f>IF(7&lt;=$G91, CD91+CH91, "")</f>
        <v/>
      </c>
      <c r="CK91" s="9">
        <f>IF(7&lt;=$G91, ($G91-7)*$N91, "")</f>
        <v/>
      </c>
      <c r="CL91" s="9">
        <f>IF(8&lt;=$G91, CG91, "")</f>
        <v/>
      </c>
      <c r="CM91" s="9">
        <f>IF(8&lt;=$G91, ROUND(CL91*$Q91, 2), "")</f>
        <v/>
      </c>
      <c r="CN91" s="9">
        <f>IF(8&lt;=$G91, $N91, "")</f>
        <v/>
      </c>
      <c r="CO91" s="9">
        <f>IF(8&lt;=$G91, CN91-CM91, "")</f>
        <v/>
      </c>
      <c r="CP91" s="9">
        <f>IF(8&lt;=$G91, CL91-CO91, "")</f>
        <v/>
      </c>
      <c r="CQ91" s="9">
        <f>IF(8&lt;=$G91, ROUND(CI91*$Q91, 2), "")</f>
        <v/>
      </c>
      <c r="CR91" s="9">
        <f>IF(8&lt;=$G91, CI91+CQ91, "")</f>
        <v/>
      </c>
      <c r="CS91" s="9">
        <f>IF(8&lt;=$G91, CM91+CQ91, "")</f>
        <v/>
      </c>
      <c r="CT91" s="9">
        <f>IF(8&lt;=$G91, ($G91-8)*$N91, "")</f>
        <v/>
      </c>
      <c r="CU91" s="9">
        <f>IF(9&lt;=$G91, CP91, "")</f>
        <v/>
      </c>
      <c r="CV91" s="9">
        <f>IF(9&lt;=$G91, ROUND(CU91*$Q91, 2), "")</f>
        <v/>
      </c>
      <c r="CW91" s="9">
        <f>IF(9&lt;=$G91, $N91, "")</f>
        <v/>
      </c>
      <c r="CX91" s="9">
        <f>IF(9&lt;=$G91, CW91-CV91, "")</f>
        <v/>
      </c>
      <c r="CY91" s="9">
        <f>IF(9&lt;=$G91, CU91-CX91, "")</f>
        <v/>
      </c>
      <c r="CZ91" s="9">
        <f>IF(9&lt;=$G91, ROUND(CR91*$Q91, 2), "")</f>
        <v/>
      </c>
      <c r="DA91" s="9">
        <f>IF(9&lt;=$G91, CR91+CZ91, "")</f>
        <v/>
      </c>
      <c r="DB91" s="9">
        <f>IF(9&lt;=$G91, CV91+CZ91, "")</f>
        <v/>
      </c>
      <c r="DC91" s="9">
        <f>IF(9&lt;=$G91, ($G91-9)*$N91, "")</f>
        <v/>
      </c>
      <c r="DD91" s="9">
        <f>IF(10&lt;=$G91, CY91, "")</f>
        <v/>
      </c>
      <c r="DE91" s="9">
        <f>IF(10&lt;=$G91, ROUND(DD91*$Q91, 2), "")</f>
        <v/>
      </c>
      <c r="DF91" s="9">
        <f>IF(10&lt;=$G91, $N91, "")</f>
        <v/>
      </c>
      <c r="DG91" s="9">
        <f>IF(10&lt;=$G91, DF91-DE91, "")</f>
        <v/>
      </c>
      <c r="DH91" s="9">
        <f>IF(10&lt;=$G91, DD91-DG91, "")</f>
        <v/>
      </c>
      <c r="DI91" s="9">
        <f>IF(10&lt;=$G91, ROUND(DA91*$Q91, 2), "")</f>
        <v/>
      </c>
      <c r="DJ91" s="9">
        <f>IF(10&lt;=$G91, DA91+DI91, "")</f>
        <v/>
      </c>
      <c r="DK91" s="9">
        <f>IF(10&lt;=$G91, DE91+DI91, "")</f>
        <v/>
      </c>
      <c r="DL91" s="9">
        <f>IF(10&lt;=$G91, ($G91-10)*$N91, "")</f>
        <v/>
      </c>
      <c r="DM91" s="9">
        <f>IF(11&lt;=$G91, DH91, "")</f>
        <v/>
      </c>
      <c r="DN91" s="9">
        <f>IF(11&lt;=$G91, ROUND(DM91*$Q91, 2), "")</f>
        <v/>
      </c>
      <c r="DO91" s="9">
        <f>IF(11&lt;=$G91, $N91, "")</f>
        <v/>
      </c>
      <c r="DP91" s="9">
        <f>IF(11&lt;=$G91, DO91-DN91, "")</f>
        <v/>
      </c>
      <c r="DQ91" s="9">
        <f>IF(11&lt;=$G91, DM91-DP91, "")</f>
        <v/>
      </c>
      <c r="DR91" s="9">
        <f>IF(11&lt;=$G91, ROUND(DJ91*$Q91, 2), "")</f>
        <v/>
      </c>
      <c r="DS91" s="9">
        <f>IF(11&lt;=$G91, DJ91+DR91, "")</f>
        <v/>
      </c>
      <c r="DT91" s="9">
        <f>IF(11&lt;=$G91, DN91+DR91, "")</f>
        <v/>
      </c>
      <c r="DU91" s="9">
        <f>IF(11&lt;=$G91, ($G91-11)*$N91, "")</f>
        <v/>
      </c>
      <c r="DV91" s="9">
        <f>IF(12&lt;=$G91, DQ91, "")</f>
        <v/>
      </c>
      <c r="DW91" s="9">
        <f>IF(12&lt;=$G91, ROUND(DV91*$Q91, 2), "")</f>
        <v/>
      </c>
      <c r="DX91" s="9">
        <f>IF(12&lt;=$G91, $N91, "")</f>
        <v/>
      </c>
      <c r="DY91" s="9">
        <f>IF(12&lt;=$G91, DX91-DW91, "")</f>
        <v/>
      </c>
      <c r="DZ91" s="9">
        <f>IF(12&lt;=$G91, DV91-DY91, "")</f>
        <v/>
      </c>
      <c r="EA91" s="9">
        <f>IF(12&lt;=$G91, ROUND(DS91*$Q91, 2), "")</f>
        <v/>
      </c>
      <c r="EB91" s="9">
        <f>IF(12&lt;=$G91, DS91+EA91, "")</f>
        <v/>
      </c>
      <c r="EC91" s="9">
        <f>IF(12&lt;=$G91, DW91+EA91, "")</f>
        <v/>
      </c>
      <c r="ED91" s="9">
        <f>IF(12&lt;=$G91, ($G91-12)*$N91, "")</f>
        <v/>
      </c>
      <c r="EE91" s="9">
        <f>IF(13&lt;=$G91, DZ91, "")</f>
        <v/>
      </c>
      <c r="EF91" s="9">
        <f>IF(13&lt;=$G91, ROUND(EE91*$Q91, 2), "")</f>
        <v/>
      </c>
      <c r="EG91" s="9">
        <f>IF(13&lt;=$G91, $N91, "")</f>
        <v/>
      </c>
      <c r="EH91" s="9">
        <f>IF(13&lt;=$G91, EG91-EF91, "")</f>
        <v/>
      </c>
      <c r="EI91" s="9">
        <f>IF(13&lt;=$G91, EE91-EH91, "")</f>
        <v/>
      </c>
      <c r="EJ91" s="9">
        <f>IF(13&lt;=$G91, ROUND(EB91*$Q91, 2), "")</f>
        <v/>
      </c>
      <c r="EK91" s="9">
        <f>IF(13&lt;=$G91, EB91+EJ91, "")</f>
        <v/>
      </c>
      <c r="EL91" s="9">
        <f>IF(13&lt;=$G91, EF91+EJ91, "")</f>
        <v/>
      </c>
      <c r="EM91" s="9">
        <f>IF(13&lt;=$G91, ($G91-13)*$N91, "")</f>
        <v/>
      </c>
      <c r="EN91" s="9">
        <f>IF(14&lt;=$G91, EI91, "")</f>
        <v/>
      </c>
      <c r="EO91" s="9">
        <f>IF(14&lt;=$G91, ROUND(EN91*$Q91, 2), "")</f>
        <v/>
      </c>
      <c r="EP91" s="9">
        <f>IF(14&lt;=$G91, $N91, "")</f>
        <v/>
      </c>
      <c r="EQ91" s="9">
        <f>IF(14&lt;=$G91, EP91-EO91, "")</f>
        <v/>
      </c>
      <c r="ER91" s="9">
        <f>IF(14&lt;=$G91, EN91-EQ91, "")</f>
        <v/>
      </c>
      <c r="ES91" s="9">
        <f>IF(14&lt;=$G91, ROUND(EK91*$Q91, 2), "")</f>
        <v/>
      </c>
      <c r="ET91" s="9">
        <f>IF(14&lt;=$G91, EK91+ES91, "")</f>
        <v/>
      </c>
      <c r="EU91" s="9">
        <f>IF(14&lt;=$G91, EO91+ES91, "")</f>
        <v/>
      </c>
      <c r="EV91" s="9">
        <f>IF(14&lt;=$G91, ($G91-14)*$N91, "")</f>
        <v/>
      </c>
      <c r="EW91" s="9">
        <f>IF(15&lt;=$G91, ER91, "")</f>
        <v/>
      </c>
      <c r="EX91" s="9">
        <f>IF(15&lt;=$G91, ROUND(EW91*$Q91, 2), "")</f>
        <v/>
      </c>
      <c r="EY91" s="9">
        <f>IF(15&lt;=$G91, $N91, "")</f>
        <v/>
      </c>
      <c r="EZ91" s="9">
        <f>IF(15&lt;=$G91, EY91-EX91, "")</f>
        <v/>
      </c>
      <c r="FA91" s="9">
        <f>IF(15&lt;=$G91, EW91-EZ91, "")</f>
        <v/>
      </c>
      <c r="FB91" s="9">
        <f>IF(15&lt;=$G91, ROUND(ET91*$Q91, 2), "")</f>
        <v/>
      </c>
      <c r="FC91" s="9">
        <f>IF(15&lt;=$G91, ET91+FB91, "")</f>
        <v/>
      </c>
      <c r="FD91" s="9">
        <f>IF(15&lt;=$G91, EX91+FB91, "")</f>
        <v/>
      </c>
      <c r="FE91" s="9">
        <f>IF(15&lt;=$G91, ($G91-15)*$N91, "")</f>
        <v/>
      </c>
      <c r="FF91" s="9">
        <f>IF(16&lt;=$G91, FA91, "")</f>
        <v/>
      </c>
      <c r="FG91" s="9">
        <f>IF(16&lt;=$G91, ROUND(FF91*$Q91, 2), "")</f>
        <v/>
      </c>
      <c r="FH91" s="9">
        <f>IF(16&lt;=$G91, $N91, "")</f>
        <v/>
      </c>
      <c r="FI91" s="9">
        <f>IF(16&lt;=$G91, FH91-FG91, "")</f>
        <v/>
      </c>
      <c r="FJ91" s="9">
        <f>IF(16&lt;=$G91, FF91-FI91, "")</f>
        <v/>
      </c>
      <c r="FK91" s="9">
        <f>IF(16&lt;=$G91, ROUND(FC91*$Q91, 2), "")</f>
        <v/>
      </c>
      <c r="FL91" s="9">
        <f>IF(16&lt;=$G91, FC91+FK91, "")</f>
        <v/>
      </c>
      <c r="FM91" s="9">
        <f>IF(16&lt;=$G91, FG91+FK91, "")</f>
        <v/>
      </c>
      <c r="FN91" s="9">
        <f>IF(16&lt;=$G91, ($G91-16)*$N91, "")</f>
        <v/>
      </c>
      <c r="FO91" s="9">
        <f>IF(17&lt;=$G91, FJ91, "")</f>
        <v/>
      </c>
      <c r="FP91" s="9">
        <f>IF(17&lt;=$G91, ROUND(FO91*$Q91, 2), "")</f>
        <v/>
      </c>
      <c r="FQ91" s="9">
        <f>IF(17&lt;=$G91, $N91, "")</f>
        <v/>
      </c>
      <c r="FR91" s="9">
        <f>IF(17&lt;=$G91, FQ91-FP91, "")</f>
        <v/>
      </c>
      <c r="FS91" s="9">
        <f>IF(17&lt;=$G91, FO91-FR91, "")</f>
        <v/>
      </c>
      <c r="FT91" s="9">
        <f>IF(17&lt;=$G91, ROUND(FL91*$Q91, 2), "")</f>
        <v/>
      </c>
      <c r="FU91" s="9">
        <f>IF(17&lt;=$G91, FL91+FT91, "")</f>
        <v/>
      </c>
      <c r="FV91" s="9">
        <f>IF(17&lt;=$G91, FP91+FT91, "")</f>
        <v/>
      </c>
      <c r="FW91" s="9">
        <f>IF(17&lt;=$G91, ($G91-17)*$N91, "")</f>
        <v/>
      </c>
      <c r="FX91" s="9">
        <f>IF(18&lt;=$G91, FS91, "")</f>
        <v/>
      </c>
      <c r="FY91" s="9">
        <f>IF(18&lt;=$G91, ROUND(FX91*$Q91, 2), "")</f>
        <v/>
      </c>
      <c r="FZ91" s="9">
        <f>IF(18&lt;=$G91, $N91, "")</f>
        <v/>
      </c>
      <c r="GA91" s="9">
        <f>IF(18&lt;=$G91, FZ91-FY91, "")</f>
        <v/>
      </c>
      <c r="GB91" s="9">
        <f>IF(18&lt;=$G91, FX91-GA91, "")</f>
        <v/>
      </c>
      <c r="GC91" s="9">
        <f>IF(18&lt;=$G91, ROUND(FU91*$Q91, 2), "")</f>
        <v/>
      </c>
      <c r="GD91" s="9">
        <f>IF(18&lt;=$G91, FU91+GC91, "")</f>
        <v/>
      </c>
      <c r="GE91" s="9">
        <f>IF(18&lt;=$G91, FY91+GC91, "")</f>
        <v/>
      </c>
      <c r="GF91" s="9">
        <f>IF(18&lt;=$G91, ($G91-18)*$N91, "")</f>
        <v/>
      </c>
      <c r="GG91" s="9">
        <f>IF(19&lt;=$G91, GB91, "")</f>
        <v/>
      </c>
      <c r="GH91" s="9">
        <f>IF(19&lt;=$G91, ROUND(GG91*$Q91, 2), "")</f>
        <v/>
      </c>
      <c r="GI91" s="9">
        <f>IF(19&lt;=$G91, $N91, "")</f>
        <v/>
      </c>
      <c r="GJ91" s="9">
        <f>IF(19&lt;=$G91, GI91-GH91, "")</f>
        <v/>
      </c>
      <c r="GK91" s="9">
        <f>IF(19&lt;=$G91, GG91-GJ91, "")</f>
        <v/>
      </c>
      <c r="GL91" s="9">
        <f>IF(19&lt;=$G91, ROUND(GD91*$Q91, 2), "")</f>
        <v/>
      </c>
      <c r="GM91" s="9">
        <f>IF(19&lt;=$G91, GD91+GL91, "")</f>
        <v/>
      </c>
      <c r="GN91" s="9">
        <f>IF(19&lt;=$G91, GH91+GL91, "")</f>
        <v/>
      </c>
      <c r="GO91" s="9">
        <f>IF(19&lt;=$G91, ($G91-19)*$N91, "")</f>
        <v/>
      </c>
      <c r="GP91" s="9">
        <f>IF(20&lt;=$G91, GK91, "")</f>
        <v/>
      </c>
      <c r="GQ91" s="9">
        <f>IF(20&lt;=$G91, ROUND(GP91*$Q91, 2), "")</f>
        <v/>
      </c>
      <c r="GR91" s="9">
        <f>IF(20&lt;=$G91, $N91, "")</f>
        <v/>
      </c>
      <c r="GS91" s="9">
        <f>IF(20&lt;=$G91, GR91-GQ91, "")</f>
        <v/>
      </c>
      <c r="GT91" s="9">
        <f>IF(20&lt;=$G91, GP91-GS91, "")</f>
        <v/>
      </c>
      <c r="GU91" s="9">
        <f>IF(20&lt;=$G91, ROUND(GM91*$Q91, 2), "")</f>
        <v/>
      </c>
      <c r="GV91" s="9">
        <f>IF(20&lt;=$G91, GM91+GU91, "")</f>
        <v/>
      </c>
      <c r="GW91" s="9">
        <f>IF(20&lt;=$G91, GQ91+GU91, "")</f>
        <v/>
      </c>
      <c r="GX91" s="9">
        <f>IF(20&lt;=$G91, ($G91-20)*$N91, "")</f>
        <v/>
      </c>
      <c r="GY91" s="9">
        <f>IF(21&lt;=$G91, GT91, "")</f>
        <v/>
      </c>
      <c r="GZ91" s="9">
        <f>IF(21&lt;=$G91, ROUND(GY91*$Q91, 2), "")</f>
        <v/>
      </c>
      <c r="HA91" s="9">
        <f>IF(21&lt;=$G91, $N91, "")</f>
        <v/>
      </c>
      <c r="HB91" s="9">
        <f>IF(21&lt;=$G91, HA91-GZ91, "")</f>
        <v/>
      </c>
      <c r="HC91" s="9">
        <f>IF(21&lt;=$G91, GY91-HB91, "")</f>
        <v/>
      </c>
      <c r="HD91" s="9">
        <f>IF(21&lt;=$G91, ROUND(GV91*$Q91, 2), "")</f>
        <v/>
      </c>
      <c r="HE91" s="9">
        <f>IF(21&lt;=$G91, GV91+HD91, "")</f>
        <v/>
      </c>
      <c r="HF91" s="9">
        <f>IF(21&lt;=$G91, GZ91+HD91, "")</f>
        <v/>
      </c>
      <c r="HG91" s="9">
        <f>IF(21&lt;=$G91, ($G91-21)*$N91, "")</f>
        <v/>
      </c>
      <c r="HH91" s="9">
        <f>IF(22&lt;=$G91, HC91, "")</f>
        <v/>
      </c>
      <c r="HI91" s="9">
        <f>IF(22&lt;=$G91, ROUND(HH91*$Q91, 2), "")</f>
        <v/>
      </c>
      <c r="HJ91" s="9">
        <f>IF(22&lt;=$G91, $N91, "")</f>
        <v/>
      </c>
      <c r="HK91" s="9">
        <f>IF(22&lt;=$G91, HJ91-HI91, "")</f>
        <v/>
      </c>
      <c r="HL91" s="9">
        <f>IF(22&lt;=$G91, HH91-HK91, "")</f>
        <v/>
      </c>
      <c r="HM91" s="9">
        <f>IF(22&lt;=$G91, ROUND(HE91*$Q91, 2), "")</f>
        <v/>
      </c>
      <c r="HN91" s="9">
        <f>IF(22&lt;=$G91, HE91+HM91, "")</f>
        <v/>
      </c>
      <c r="HO91" s="9">
        <f>IF(22&lt;=$G91, HI91+HM91, "")</f>
        <v/>
      </c>
      <c r="HP91" s="9">
        <f>IF(22&lt;=$G91, ($G91-22)*$N91, "")</f>
        <v/>
      </c>
      <c r="HQ91" s="9">
        <f>IF(23&lt;=$G91, HL91, "")</f>
        <v/>
      </c>
      <c r="HR91" s="9">
        <f>IF(23&lt;=$G91, ROUND(HQ91*$Q91, 2), "")</f>
        <v/>
      </c>
      <c r="HS91" s="9">
        <f>IF(23&lt;=$G91, $N91, "")</f>
        <v/>
      </c>
      <c r="HT91" s="9">
        <f>IF(23&lt;=$G91, HS91-HR91, "")</f>
        <v/>
      </c>
      <c r="HU91" s="9">
        <f>IF(23&lt;=$G91, HQ91-HT91, "")</f>
        <v/>
      </c>
      <c r="HV91" s="9">
        <f>IF(23&lt;=$G91, ROUND(HN91*$Q91, 2), "")</f>
        <v/>
      </c>
      <c r="HW91" s="9">
        <f>IF(23&lt;=$G91, HN91+HV91, "")</f>
        <v/>
      </c>
      <c r="HX91" s="9">
        <f>IF(23&lt;=$G91, HR91+HV91, "")</f>
        <v/>
      </c>
      <c r="HY91" s="9">
        <f>IF(23&lt;=$G91, ($G91-23)*$N91, "")</f>
        <v/>
      </c>
      <c r="HZ91" s="9">
        <f>IF(24&lt;=$G91, HU91, "")</f>
        <v/>
      </c>
      <c r="IA91" s="9">
        <f>IF(24&lt;=$G91, ROUND(HZ91*$Q91, 2), "")</f>
        <v/>
      </c>
      <c r="IB91" s="9">
        <f>IF(24&lt;=$G91, $N91, "")</f>
        <v/>
      </c>
      <c r="IC91" s="9">
        <f>IF(24&lt;=$G91, IB91-IA91, "")</f>
        <v/>
      </c>
      <c r="ID91" s="9">
        <f>IF(24&lt;=$G91, HZ91-IC91, "")</f>
        <v/>
      </c>
      <c r="IE91" s="9">
        <f>IF(24&lt;=$G91, ROUND(HW91*$Q91, 2), "")</f>
        <v/>
      </c>
      <c r="IF91" s="9">
        <f>IF(24&lt;=$G91, HW91+IE91, "")</f>
        <v/>
      </c>
      <c r="IG91" s="9">
        <f>IF(24&lt;=$G91, IA91+IE91, "")</f>
        <v/>
      </c>
      <c r="IH91" s="9">
        <f>IF(24&lt;=$G91, ($G91-24)*$N91, "")</f>
        <v/>
      </c>
      <c r="II91" s="9">
        <f>IF(25&lt;=$G91, ID91, "")</f>
        <v/>
      </c>
      <c r="IJ91" s="9">
        <f>IF(25&lt;=$G91, ROUND(II91*$Q91, 2), "")</f>
        <v/>
      </c>
      <c r="IK91" s="9">
        <f>IF(25&lt;=$G91, $N91, "")</f>
        <v/>
      </c>
      <c r="IL91" s="9">
        <f>IF(25&lt;=$G91, IK91-IJ91, "")</f>
        <v/>
      </c>
      <c r="IM91" s="9">
        <f>IF(25&lt;=$G91, II91-IL91, "")</f>
        <v/>
      </c>
      <c r="IN91" s="9">
        <f>IF(25&lt;=$G91, ROUND(IF91*$Q91, 2), "")</f>
        <v/>
      </c>
      <c r="IO91" s="9">
        <f>IF(25&lt;=$G91, IF91+IN91, "")</f>
        <v/>
      </c>
      <c r="IP91" s="9">
        <f>IF(25&lt;=$G91, IJ91+IN91, "")</f>
        <v/>
      </c>
      <c r="IQ91" s="9">
        <f>IF(25&lt;=$G91, ($G91-25)*$N91, "")</f>
        <v/>
      </c>
      <c r="IR91" s="9">
        <f>IF(26&lt;=$G91, IM91, "")</f>
        <v/>
      </c>
      <c r="IS91" s="9">
        <f>IF(26&lt;=$G91, ROUND(IR91*$Q91, 2), "")</f>
        <v/>
      </c>
      <c r="IT91" s="9">
        <f>IF(26&lt;=$G91, $N91, "")</f>
        <v/>
      </c>
      <c r="IU91" s="9">
        <f>IF(26&lt;=$G91, IT91-IS91, "")</f>
        <v/>
      </c>
      <c r="IV91" s="9">
        <f>IF(26&lt;=$G91, IR91-IU91, "")</f>
        <v/>
      </c>
      <c r="IW91" s="9">
        <f>IF(26&lt;=$G91, ROUND(IO91*$Q91, 2), "")</f>
        <v/>
      </c>
      <c r="IX91" s="9">
        <f>IF(26&lt;=$G91, IO91+IW91, "")</f>
        <v/>
      </c>
      <c r="IY91" s="9">
        <f>IF(26&lt;=$G91, IS91+IW91, "")</f>
        <v/>
      </c>
      <c r="IZ91" s="9">
        <f>IF(26&lt;=$G91, ($G91-26)*$N91, "")</f>
        <v/>
      </c>
      <c r="JA91" s="9">
        <f>IF(27&lt;=$G91, IV91, "")</f>
        <v/>
      </c>
      <c r="JB91" s="9">
        <f>IF(27&lt;=$G91, ROUND(JA91*$Q91, 2), "")</f>
        <v/>
      </c>
      <c r="JC91" s="9">
        <f>IF(27&lt;=$G91, $N91, "")</f>
        <v/>
      </c>
      <c r="JD91" s="9">
        <f>IF(27&lt;=$G91, JC91-JB91, "")</f>
        <v/>
      </c>
      <c r="JE91" s="9">
        <f>IF(27&lt;=$G91, JA91-JD91, "")</f>
        <v/>
      </c>
      <c r="JF91" s="9">
        <f>IF(27&lt;=$G91, ROUND(IX91*$Q91, 2), "")</f>
        <v/>
      </c>
      <c r="JG91" s="9">
        <f>IF(27&lt;=$G91, IX91+JF91, "")</f>
        <v/>
      </c>
      <c r="JH91" s="9">
        <f>IF(27&lt;=$G91, JB91+JF91, "")</f>
        <v/>
      </c>
      <c r="JI91" s="9">
        <f>IF(27&lt;=$G91, ($G91-27)*$N91, "")</f>
        <v/>
      </c>
      <c r="JJ91" s="9">
        <f>IF(28&lt;=$G91, JE91, "")</f>
        <v/>
      </c>
      <c r="JK91" s="9">
        <f>IF(28&lt;=$G91, ROUND(JJ91*$Q91, 2), "")</f>
        <v/>
      </c>
      <c r="JL91" s="9">
        <f>IF(28&lt;=$G91, $N91, "")</f>
        <v/>
      </c>
      <c r="JM91" s="9">
        <f>IF(28&lt;=$G91, JL91-JK91, "")</f>
        <v/>
      </c>
      <c r="JN91" s="9">
        <f>IF(28&lt;=$G91, JJ91-JM91, "")</f>
        <v/>
      </c>
      <c r="JO91" s="9">
        <f>IF(28&lt;=$G91, ROUND(JG91*$Q91, 2), "")</f>
        <v/>
      </c>
      <c r="JP91" s="9">
        <f>IF(28&lt;=$G91, JG91+JO91, "")</f>
        <v/>
      </c>
      <c r="JQ91" s="9">
        <f>IF(28&lt;=$G91, JK91+JO91, "")</f>
        <v/>
      </c>
      <c r="JR91" s="9">
        <f>IF(28&lt;=$G91, ($G91-28)*$N91, "")</f>
        <v/>
      </c>
      <c r="JS91" s="9">
        <f>IF(29&lt;=$G91, JN91, "")</f>
        <v/>
      </c>
      <c r="JT91" s="9">
        <f>IF(29&lt;=$G91, ROUND(JS91*$Q91, 2), "")</f>
        <v/>
      </c>
      <c r="JU91" s="9">
        <f>IF(29&lt;=$G91, $N91, "")</f>
        <v/>
      </c>
      <c r="JV91" s="9">
        <f>IF(29&lt;=$G91, JU91-JT91, "")</f>
        <v/>
      </c>
      <c r="JW91" s="9">
        <f>IF(29&lt;=$G91, JS91-JV91, "")</f>
        <v/>
      </c>
      <c r="JX91" s="9">
        <f>IF(29&lt;=$G91, ROUND(JP91*$Q91, 2), "")</f>
        <v/>
      </c>
      <c r="JY91" s="9">
        <f>IF(29&lt;=$G91, JP91+JX91, "")</f>
        <v/>
      </c>
      <c r="JZ91" s="9">
        <f>IF(29&lt;=$G91, JT91+JX91, "")</f>
        <v/>
      </c>
      <c r="KA91" s="9">
        <f>IF(29&lt;=$G91, ($G91-29)*$N91, "")</f>
        <v/>
      </c>
      <c r="KB91" s="9">
        <f>IF(30&lt;=$G91, JW91, "")</f>
        <v/>
      </c>
      <c r="KC91" s="9">
        <f>IF(30&lt;=$G91, ROUND(KB91*$Q91, 2), "")</f>
        <v/>
      </c>
      <c r="KD91" s="9">
        <f>IF(30&lt;=$G91, $N91, "")</f>
        <v/>
      </c>
      <c r="KE91" s="9">
        <f>IF(30&lt;=$G91, KD91-KC91, "")</f>
        <v/>
      </c>
      <c r="KF91" s="9">
        <f>IF(30&lt;=$G91, KB91-KE91, "")</f>
        <v/>
      </c>
      <c r="KG91" s="9">
        <f>IF(30&lt;=$G91, ROUND(JY91*$Q91, 2), "")</f>
        <v/>
      </c>
      <c r="KH91" s="9">
        <f>IF(30&lt;=$G91, JY91+KG91, "")</f>
        <v/>
      </c>
      <c r="KI91" s="9">
        <f>IF(30&lt;=$G91, KC91+KG91, "")</f>
        <v/>
      </c>
      <c r="KJ91" s="9">
        <f>IF(30&lt;=$G91, ($G91-30)*$N91, "")</f>
        <v/>
      </c>
      <c r="KK91" s="9">
        <f>IF(31&lt;=$G91, KF91, "")</f>
        <v/>
      </c>
      <c r="KL91" s="9">
        <f>IF(31&lt;=$G91, ROUND(KK91*$Q91, 2), "")</f>
        <v/>
      </c>
      <c r="KM91" s="9">
        <f>IF(31&lt;=$G91, $N91, "")</f>
        <v/>
      </c>
      <c r="KN91" s="9">
        <f>IF(31&lt;=$G91, KM91-KL91, "")</f>
        <v/>
      </c>
      <c r="KO91" s="9">
        <f>IF(31&lt;=$G91, KK91-KN91, "")</f>
        <v/>
      </c>
      <c r="KP91" s="9">
        <f>IF(31&lt;=$G91, ROUND(KH91*$Q91, 2), "")</f>
        <v/>
      </c>
      <c r="KQ91" s="9">
        <f>IF(31&lt;=$G91, KH91+KP91, "")</f>
        <v/>
      </c>
      <c r="KR91" s="9">
        <f>IF(31&lt;=$G91, KL91+KP91, "")</f>
        <v/>
      </c>
      <c r="KS91" s="9">
        <f>IF(31&lt;=$G91, ($G91-31)*$N91, "")</f>
        <v/>
      </c>
      <c r="KT91" s="9">
        <f>IF(32&lt;=$G91, KO91, "")</f>
        <v/>
      </c>
      <c r="KU91" s="9">
        <f>IF(32&lt;=$G91, ROUND(KT91*$Q91, 2), "")</f>
        <v/>
      </c>
      <c r="KV91" s="9">
        <f>IF(32&lt;=$G91, $N91, "")</f>
        <v/>
      </c>
      <c r="KW91" s="9">
        <f>IF(32&lt;=$G91, KV91-KU91, "")</f>
        <v/>
      </c>
      <c r="KX91" s="9">
        <f>IF(32&lt;=$G91, KT91-KW91, "")</f>
        <v/>
      </c>
      <c r="KY91" s="9">
        <f>IF(32&lt;=$G91, ROUND(KQ91*$Q91, 2), "")</f>
        <v/>
      </c>
      <c r="KZ91" s="9">
        <f>IF(32&lt;=$G91, KQ91+KY91, "")</f>
        <v/>
      </c>
      <c r="LA91" s="9">
        <f>IF(32&lt;=$G91, KU91+KY91, "")</f>
        <v/>
      </c>
      <c r="LB91" s="9">
        <f>IF(32&lt;=$G91, ($G91-32)*$N91, "")</f>
        <v/>
      </c>
      <c r="LC91" s="9">
        <f>IF(33&lt;=$G91, KX91, "")</f>
        <v/>
      </c>
      <c r="LD91" s="9">
        <f>IF(33&lt;=$G91, ROUND(LC91*$Q91, 2), "")</f>
        <v/>
      </c>
      <c r="LE91" s="9">
        <f>IF(33&lt;=$G91, $N91, "")</f>
        <v/>
      </c>
      <c r="LF91" s="9">
        <f>IF(33&lt;=$G91, LE91-LD91, "")</f>
        <v/>
      </c>
      <c r="LG91" s="9">
        <f>IF(33&lt;=$G91, LC91-LF91, "")</f>
        <v/>
      </c>
      <c r="LH91" s="9">
        <f>IF(33&lt;=$G91, ROUND(KZ91*$Q91, 2), "")</f>
        <v/>
      </c>
      <c r="LI91" s="9">
        <f>IF(33&lt;=$G91, KZ91+LH91, "")</f>
        <v/>
      </c>
      <c r="LJ91" s="9">
        <f>IF(33&lt;=$G91, LD91+LH91, "")</f>
        <v/>
      </c>
      <c r="LK91" s="9">
        <f>IF(33&lt;=$G91, ($G91-33)*$N91, "")</f>
        <v/>
      </c>
      <c r="LL91" s="9">
        <f>IF(34&lt;=$G91, LG91, "")</f>
        <v/>
      </c>
      <c r="LM91" s="9">
        <f>IF(34&lt;=$G91, ROUND(LL91*$Q91, 2), "")</f>
        <v/>
      </c>
      <c r="LN91" s="9">
        <f>IF(34&lt;=$G91, $N91, "")</f>
        <v/>
      </c>
      <c r="LO91" s="9">
        <f>IF(34&lt;=$G91, LN91-LM91, "")</f>
        <v/>
      </c>
      <c r="LP91" s="9">
        <f>IF(34&lt;=$G91, LL91-LO91, "")</f>
        <v/>
      </c>
      <c r="LQ91" s="9">
        <f>IF(34&lt;=$G91, ROUND(LI91*$Q91, 2), "")</f>
        <v/>
      </c>
      <c r="LR91" s="9">
        <f>IF(34&lt;=$G91, LI91+LQ91, "")</f>
        <v/>
      </c>
      <c r="LS91" s="9">
        <f>IF(34&lt;=$G91, LM91+LQ91, "")</f>
        <v/>
      </c>
      <c r="LT91" s="9">
        <f>IF(34&lt;=$G91, ($G91-34)*$N91, "")</f>
        <v/>
      </c>
      <c r="LU91" s="9">
        <f>IF(35&lt;=$G91, LP91, "")</f>
        <v/>
      </c>
      <c r="LV91" s="9">
        <f>IF(35&lt;=$G91, ROUND(LU91*$Q91, 2), "")</f>
        <v/>
      </c>
      <c r="LW91" s="9">
        <f>IF(35&lt;=$G91, $N91, "")</f>
        <v/>
      </c>
      <c r="LX91" s="9">
        <f>IF(35&lt;=$G91, LW91-LV91, "")</f>
        <v/>
      </c>
      <c r="LY91" s="9">
        <f>IF(35&lt;=$G91, LU91-LX91, "")</f>
        <v/>
      </c>
      <c r="LZ91" s="9">
        <f>IF(35&lt;=$G91, ROUND(LR91*$Q91, 2), "")</f>
        <v/>
      </c>
      <c r="MA91" s="9">
        <f>IF(35&lt;=$G91, LR91+LZ91, "")</f>
        <v/>
      </c>
      <c r="MB91" s="9">
        <f>IF(35&lt;=$G91, LV91+LZ91, "")</f>
        <v/>
      </c>
      <c r="MC91" s="9">
        <f>IF(35&lt;=$G91, ($G91-35)*$N91, "")</f>
        <v/>
      </c>
      <c r="MD91" s="9">
        <f>IF(36&lt;=$G91, LY91, "")</f>
        <v/>
      </c>
      <c r="ME91" s="9">
        <f>IF(36&lt;=$G91, ROUND(MD91*$Q91, 2), "")</f>
        <v/>
      </c>
      <c r="MF91" s="9">
        <f>IF(36&lt;=$G91, $N91, "")</f>
        <v/>
      </c>
      <c r="MG91" s="9">
        <f>IF(36&lt;=$G91, MF91-ME91, "")</f>
        <v/>
      </c>
      <c r="MH91" s="9">
        <f>IF(36&lt;=$G91, MD91-MG91, "")</f>
        <v/>
      </c>
      <c r="MI91" s="9">
        <f>IF(36&lt;=$G91, ROUND(MA91*$Q91, 2), "")</f>
        <v/>
      </c>
      <c r="MJ91" s="9">
        <f>IF(36&lt;=$G91, MA91+MI91, "")</f>
        <v/>
      </c>
      <c r="MK91" s="9">
        <f>IF(36&lt;=$G91, ME91+MI91, "")</f>
        <v/>
      </c>
      <c r="ML91" s="9">
        <f>IF(36&lt;=$G91, ($G91-36)*$N91, "")</f>
        <v/>
      </c>
      <c r="MM91" s="9">
        <f>IF(37&lt;=$G91, MH91, "")</f>
        <v/>
      </c>
      <c r="MN91" s="9">
        <f>IF(37&lt;=$G91, ROUND(MM91*$Q91, 2), "")</f>
        <v/>
      </c>
      <c r="MO91" s="9">
        <f>IF(37&lt;=$G91, $N91, "")</f>
        <v/>
      </c>
      <c r="MP91" s="9">
        <f>IF(37&lt;=$G91, MO91-MN91, "")</f>
        <v/>
      </c>
      <c r="MQ91" s="9">
        <f>IF(37&lt;=$G91, MM91-MP91, "")</f>
        <v/>
      </c>
      <c r="MR91" s="9">
        <f>IF(37&lt;=$G91, ROUND(MJ91*$Q91, 2), "")</f>
        <v/>
      </c>
      <c r="MS91" s="9">
        <f>IF(37&lt;=$G91, MJ91+MR91, "")</f>
        <v/>
      </c>
      <c r="MT91" s="9">
        <f>IF(37&lt;=$G91, MN91+MR91, "")</f>
        <v/>
      </c>
      <c r="MU91" s="9">
        <f>IF(37&lt;=$G91, ($G91-37)*$N91, "")</f>
        <v/>
      </c>
      <c r="MV91" s="9">
        <f>IF(38&lt;=$G91, MQ91, "")</f>
        <v/>
      </c>
      <c r="MW91" s="9">
        <f>IF(38&lt;=$G91, ROUND(MV91*$Q91, 2), "")</f>
        <v/>
      </c>
      <c r="MX91" s="9">
        <f>IF(38&lt;=$G91, $N91, "")</f>
        <v/>
      </c>
      <c r="MY91" s="9">
        <f>IF(38&lt;=$G91, MX91-MW91, "")</f>
        <v/>
      </c>
      <c r="MZ91" s="9">
        <f>IF(38&lt;=$G91, MV91-MY91, "")</f>
        <v/>
      </c>
      <c r="NA91" s="9">
        <f>IF(38&lt;=$G91, ROUND(MS91*$Q91, 2), "")</f>
        <v/>
      </c>
      <c r="NB91" s="9">
        <f>IF(38&lt;=$G91, MS91+NA91, "")</f>
        <v/>
      </c>
      <c r="NC91" s="9">
        <f>IF(38&lt;=$G91, MW91+NA91, "")</f>
        <v/>
      </c>
      <c r="ND91" s="9">
        <f>IF(38&lt;=$G91, ($G91-38)*$N91, "")</f>
        <v/>
      </c>
      <c r="NE91" s="9">
        <f>IF(39&lt;=$G91, MZ91, "")</f>
        <v/>
      </c>
      <c r="NF91" s="9">
        <f>IF(39&lt;=$G91, ROUND(NE91*$Q91, 2), "")</f>
        <v/>
      </c>
      <c r="NG91" s="9">
        <f>IF(39&lt;=$G91, $N91, "")</f>
        <v/>
      </c>
      <c r="NH91" s="9">
        <f>IF(39&lt;=$G91, NG91-NF91, "")</f>
        <v/>
      </c>
      <c r="NI91" s="9">
        <f>IF(39&lt;=$G91, NE91-NH91, "")</f>
        <v/>
      </c>
      <c r="NJ91" s="9">
        <f>IF(39&lt;=$G91, ROUND(NB91*$Q91, 2), "")</f>
        <v/>
      </c>
      <c r="NK91" s="9">
        <f>IF(39&lt;=$G91, NB91+NJ91, "")</f>
        <v/>
      </c>
      <c r="NL91" s="9">
        <f>IF(39&lt;=$G91, NF91+NJ91, "")</f>
        <v/>
      </c>
      <c r="NM91" s="9">
        <f>IF(39&lt;=$G91, ($G91-39)*$N91, "")</f>
        <v/>
      </c>
      <c r="NN91" s="9">
        <f>IF(40&lt;=$G91, NI91, "")</f>
        <v/>
      </c>
      <c r="NO91" s="9">
        <f>IF(40&lt;=$G91, ROUND(NN91*$Q91, 2), "")</f>
        <v/>
      </c>
      <c r="NP91" s="9">
        <f>IF(40&lt;=$G91, $N91, "")</f>
        <v/>
      </c>
      <c r="NQ91" s="9">
        <f>IF(40&lt;=$G91, NP91-NO91, "")</f>
        <v/>
      </c>
      <c r="NR91" s="9">
        <f>IF(40&lt;=$G91, NN91-NQ91, "")</f>
        <v/>
      </c>
      <c r="NS91" s="9">
        <f>IF(40&lt;=$G91, ROUND(NK91*$Q91, 2), "")</f>
        <v/>
      </c>
      <c r="NT91" s="9">
        <f>IF(40&lt;=$G91, NK91+NS91, "")</f>
        <v/>
      </c>
      <c r="NU91" s="9">
        <f>IF(40&lt;=$G91, NO91+NS91, "")</f>
        <v/>
      </c>
      <c r="NV91" s="9">
        <f>IF(40&lt;=$G91, ($G91-40)*$N91, "")</f>
        <v/>
      </c>
      <c r="NW91" s="9">
        <f>IF(41&lt;=$G91, NR91, "")</f>
        <v/>
      </c>
      <c r="NX91" s="9">
        <f>IF(41&lt;=$G91, ROUND(NW91*$Q91, 2), "")</f>
        <v/>
      </c>
      <c r="NY91" s="9">
        <f>IF(41&lt;=$G91, $N91, "")</f>
        <v/>
      </c>
      <c r="NZ91" s="9">
        <f>IF(41&lt;=$G91, NY91-NX91, "")</f>
        <v/>
      </c>
      <c r="OA91" s="9">
        <f>IF(41&lt;=$G91, NW91-NZ91, "")</f>
        <v/>
      </c>
      <c r="OB91" s="9">
        <f>IF(41&lt;=$G91, ROUND(NT91*$Q91, 2), "")</f>
        <v/>
      </c>
      <c r="OC91" s="9">
        <f>IF(41&lt;=$G91, NT91+OB91, "")</f>
        <v/>
      </c>
      <c r="OD91" s="9">
        <f>IF(41&lt;=$G91, NX91+OB91, "")</f>
        <v/>
      </c>
      <c r="OE91" s="9">
        <f>IF(41&lt;=$G91, ($G91-41)*$N91, "")</f>
        <v/>
      </c>
      <c r="OF91" s="9">
        <f>IF(42&lt;=$G91, OA91, "")</f>
        <v/>
      </c>
      <c r="OG91" s="9">
        <f>IF(42&lt;=$G91, ROUND(OF91*$Q91, 2), "")</f>
        <v/>
      </c>
      <c r="OH91" s="9">
        <f>IF(42&lt;=$G91, $N91, "")</f>
        <v/>
      </c>
      <c r="OI91" s="9">
        <f>IF(42&lt;=$G91, OH91-OG91, "")</f>
        <v/>
      </c>
      <c r="OJ91" s="9">
        <f>IF(42&lt;=$G91, OF91-OI91, "")</f>
        <v/>
      </c>
      <c r="OK91" s="9">
        <f>IF(42&lt;=$G91, ROUND(OC91*$Q91, 2), "")</f>
        <v/>
      </c>
      <c r="OL91" s="9">
        <f>IF(42&lt;=$G91, OC91+OK91, "")</f>
        <v/>
      </c>
      <c r="OM91" s="9">
        <f>IF(42&lt;=$G91, OG91+OK91, "")</f>
        <v/>
      </c>
      <c r="ON91" s="9">
        <f>IF(42&lt;=$G91, ($G91-42)*$N91, "")</f>
        <v/>
      </c>
      <c r="OO91" s="9">
        <f>IF(43&lt;=$G91, OJ91, "")</f>
        <v/>
      </c>
      <c r="OP91" s="9">
        <f>IF(43&lt;=$G91, ROUND(OO91*$Q91, 2), "")</f>
        <v/>
      </c>
      <c r="OQ91" s="9">
        <f>IF(43&lt;=$G91, $N91, "")</f>
        <v/>
      </c>
      <c r="OR91" s="9">
        <f>IF(43&lt;=$G91, OQ91-OP91, "")</f>
        <v/>
      </c>
      <c r="OS91" s="9">
        <f>IF(43&lt;=$G91, OO91-OR91, "")</f>
        <v/>
      </c>
      <c r="OT91" s="9">
        <f>IF(43&lt;=$G91, ROUND(OL91*$Q91, 2), "")</f>
        <v/>
      </c>
      <c r="OU91" s="9">
        <f>IF(43&lt;=$G91, OL91+OT91, "")</f>
        <v/>
      </c>
      <c r="OV91" s="9">
        <f>IF(43&lt;=$G91, OP91+OT91, "")</f>
        <v/>
      </c>
      <c r="OW91" s="9">
        <f>IF(43&lt;=$G91, ($G91-43)*$N91, "")</f>
        <v/>
      </c>
      <c r="OX91" s="9">
        <f>IF(44&lt;=$G91, OS91, "")</f>
        <v/>
      </c>
      <c r="OY91" s="9">
        <f>IF(44&lt;=$G91, ROUND(OX91*$Q91, 2), "")</f>
        <v/>
      </c>
      <c r="OZ91" s="9">
        <f>IF(44&lt;=$G91, $N91, "")</f>
        <v/>
      </c>
      <c r="PA91" s="9">
        <f>IF(44&lt;=$G91, OZ91-OY91, "")</f>
        <v/>
      </c>
      <c r="PB91" s="9">
        <f>IF(44&lt;=$G91, OX91-PA91, "")</f>
        <v/>
      </c>
      <c r="PC91" s="9">
        <f>IF(44&lt;=$G91, ROUND(OU91*$Q91, 2), "")</f>
        <v/>
      </c>
      <c r="PD91" s="9">
        <f>IF(44&lt;=$G91, OU91+PC91, "")</f>
        <v/>
      </c>
      <c r="PE91" s="9">
        <f>IF(44&lt;=$G91, OY91+PC91, "")</f>
        <v/>
      </c>
      <c r="PF91" s="9">
        <f>IF(44&lt;=$G91, ($G91-44)*$N91, "")</f>
        <v/>
      </c>
      <c r="PG91" s="9">
        <f>IF(45&lt;=$G91, PB91, "")</f>
        <v/>
      </c>
      <c r="PH91" s="9">
        <f>IF(45&lt;=$G91, ROUND(PG91*$Q91, 2), "")</f>
        <v/>
      </c>
      <c r="PI91" s="9">
        <f>IF(45&lt;=$G91, $N91, "")</f>
        <v/>
      </c>
      <c r="PJ91" s="9">
        <f>IF(45&lt;=$G91, PI91-PH91, "")</f>
        <v/>
      </c>
      <c r="PK91" s="9">
        <f>IF(45&lt;=$G91, PG91-PJ91, "")</f>
        <v/>
      </c>
      <c r="PL91" s="9">
        <f>IF(45&lt;=$G91, ROUND(PD91*$Q91, 2), "")</f>
        <v/>
      </c>
      <c r="PM91" s="9">
        <f>IF(45&lt;=$G91, PD91+PL91, "")</f>
        <v/>
      </c>
      <c r="PN91" s="9">
        <f>IF(45&lt;=$G91, PH91+PL91, "")</f>
        <v/>
      </c>
      <c r="PO91" s="9">
        <f>IF(45&lt;=$G91, ($G91-45)*$N91, "")</f>
        <v/>
      </c>
      <c r="PP91" s="9">
        <f>IF(46&lt;=$G91, PK91, "")</f>
        <v/>
      </c>
      <c r="PQ91" s="9">
        <f>IF(46&lt;=$G91, ROUND(PP91*$Q91, 2), "")</f>
        <v/>
      </c>
      <c r="PR91" s="9">
        <f>IF(46&lt;=$G91, $N91, "")</f>
        <v/>
      </c>
      <c r="PS91" s="9">
        <f>IF(46&lt;=$G91, PR91-PQ91, "")</f>
        <v/>
      </c>
      <c r="PT91" s="9">
        <f>IF(46&lt;=$G91, PP91-PS91, "")</f>
        <v/>
      </c>
      <c r="PU91" s="9">
        <f>IF(46&lt;=$G91, ROUND(PM91*$Q91, 2), "")</f>
        <v/>
      </c>
      <c r="PV91" s="9">
        <f>IF(46&lt;=$G91, PM91+PU91, "")</f>
        <v/>
      </c>
      <c r="PW91" s="9">
        <f>IF(46&lt;=$G91, PQ91+PU91, "")</f>
        <v/>
      </c>
      <c r="PX91" s="9">
        <f>IF(46&lt;=$G91, ($G91-46)*$N91, "")</f>
        <v/>
      </c>
      <c r="PY91" s="9">
        <f>IF(47&lt;=$G91, PT91, "")</f>
        <v/>
      </c>
      <c r="PZ91" s="9">
        <f>IF(47&lt;=$G91, ROUND(PY91*$Q91, 2), "")</f>
        <v/>
      </c>
      <c r="QA91" s="9">
        <f>IF(47&lt;=$G91, $N91, "")</f>
        <v/>
      </c>
      <c r="QB91" s="9">
        <f>IF(47&lt;=$G91, QA91-PZ91, "")</f>
        <v/>
      </c>
      <c r="QC91" s="9">
        <f>IF(47&lt;=$G91, PY91-QB91, "")</f>
        <v/>
      </c>
      <c r="QD91" s="9">
        <f>IF(47&lt;=$G91, ROUND(PV91*$Q91, 2), "")</f>
        <v/>
      </c>
      <c r="QE91" s="9">
        <f>IF(47&lt;=$G91, PV91+QD91, "")</f>
        <v/>
      </c>
      <c r="QF91" s="9">
        <f>IF(47&lt;=$G91, PZ91+QD91, "")</f>
        <v/>
      </c>
      <c r="QG91" s="9">
        <f>IF(47&lt;=$G91, ($G91-47)*$N91, "")</f>
        <v/>
      </c>
      <c r="QH91" s="9">
        <f>IF(48&lt;=$G91, QC91, "")</f>
        <v/>
      </c>
      <c r="QI91" s="9">
        <f>IF(48&lt;=$G91, ROUND(QH91*$Q91, 2), "")</f>
        <v/>
      </c>
      <c r="QJ91" s="9">
        <f>IF(48&lt;=$G91, $N91, "")</f>
        <v/>
      </c>
      <c r="QK91" s="9">
        <f>IF(48&lt;=$G91, QJ91-QI91, "")</f>
        <v/>
      </c>
      <c r="QL91" s="9">
        <f>IF(48&lt;=$G91, QH91-QK91, "")</f>
        <v/>
      </c>
      <c r="QM91" s="9">
        <f>IF(48&lt;=$G91, ROUND(QE91*$Q91, 2), "")</f>
        <v/>
      </c>
      <c r="QN91" s="9">
        <f>IF(48&lt;=$G91, QE91+QM91, "")</f>
        <v/>
      </c>
      <c r="QO91" s="9">
        <f>IF(48&lt;=$G91, QI91+QM91, "")</f>
        <v/>
      </c>
      <c r="QP91" s="9">
        <f>IF(48&lt;=$G91, ($G91-48)*$N91, "")</f>
        <v/>
      </c>
    </row>
    <row r="92">
      <c r="A92" s="12" t="inlineStr">
        <is>
          <t>0635-0006</t>
        </is>
      </c>
      <c r="B92" s="13" t="inlineStr">
        <is>
          <t>Ankara Food Services Sa de CV</t>
        </is>
      </c>
      <c r="C92" s="13" t="inlineStr">
        <is>
          <t>Mobi</t>
        </is>
      </c>
      <c r="D92" s="12" t="inlineStr">
        <is>
          <t>ACTIVO</t>
        </is>
      </c>
      <c r="E92" s="12" t="inlineStr">
        <is>
          <t>2025-06-17</t>
        </is>
      </c>
      <c r="F92" s="12" t="inlineStr">
        <is>
          <t>2027-06-17</t>
        </is>
      </c>
      <c r="G92" s="14" t="n">
        <v>24</v>
      </c>
      <c r="H92" s="15" t="n">
        <v>212931.03</v>
      </c>
      <c r="I92" s="16" t="n">
        <v>0.3</v>
      </c>
      <c r="J92" s="15">
        <f>ROUND(H92*I92, 2)</f>
        <v/>
      </c>
      <c r="K92" s="15">
        <f>ROUND(H92-J92, 2)</f>
        <v/>
      </c>
      <c r="L92" s="16" t="n">
        <v>0.02</v>
      </c>
      <c r="M92" s="15">
        <f>ROUND(H92*L92, 2)</f>
        <v/>
      </c>
      <c r="N92" s="15" t="n">
        <v>8203.17</v>
      </c>
      <c r="O92" s="16" t="n">
        <v>1</v>
      </c>
      <c r="P92" s="15">
        <f>ROUND(H92*O92, 2)</f>
        <v/>
      </c>
      <c r="Q92" s="17" t="n">
        <v>0.02429975</v>
      </c>
      <c r="R92" s="17">
        <f>RATE(G92, -N92, K92, -P92)</f>
        <v/>
      </c>
      <c r="S92" s="17">
        <f>ROUND(Q92*12, 8)</f>
        <v/>
      </c>
      <c r="T92" s="17">
        <f>ROUND(((1+Q92)^12)-1, 8)</f>
        <v/>
      </c>
      <c r="U92" s="15">
        <f>ROUND(PV(Q92, G92, 0, -P92), 2)</f>
        <v/>
      </c>
      <c r="V92" s="15">
        <f>SUMIF($AA$4:$QP$4, "Interes_Leasing", AA92:QP92)</f>
        <v/>
      </c>
      <c r="W92" s="15">
        <f>SUMIF($AA$4:$QP$4, "Interes_Residual", AA92:QP92)</f>
        <v/>
      </c>
      <c r="X92" s="15">
        <f>ROUND(V92+W92, 2)</f>
        <v/>
      </c>
      <c r="Y92" s="15">
        <f>ROUND((N92*G92+P92+M92)-K92, 2)</f>
        <v/>
      </c>
      <c r="Z92" s="16">
        <f>ROUND(Y92/K92, 4)</f>
        <v/>
      </c>
      <c r="AA92" s="15">
        <f>IF(1&lt;=$G92, $K92, "")</f>
        <v/>
      </c>
      <c r="AB92" s="15">
        <f>IF(1&lt;=$G92, ROUND(AA92*$Q92, 2), "")</f>
        <v/>
      </c>
      <c r="AC92" s="15">
        <f>IF(1&lt;=$G92, $N92, "")</f>
        <v/>
      </c>
      <c r="AD92" s="15">
        <f>IF(1&lt;=$G92, AC92-AB92, "")</f>
        <v/>
      </c>
      <c r="AE92" s="15">
        <f>IF(1&lt;=$G92, AA92-AD92, "")</f>
        <v/>
      </c>
      <c r="AF92" s="15">
        <f>IF(1&lt;=$G92, ROUND($U92*$Q92, 2), "")</f>
        <v/>
      </c>
      <c r="AG92" s="15">
        <f>IF(1&lt;=$G92, $U92+AF92, "")</f>
        <v/>
      </c>
      <c r="AH92" s="15">
        <f>IF(1&lt;=$G92, AB92+AF92, "")</f>
        <v/>
      </c>
      <c r="AI92" s="15">
        <f>IF(1&lt;=$G92, ($G92-1)*$N92, "")</f>
        <v/>
      </c>
      <c r="AJ92" s="15">
        <f>IF(2&lt;=$G92, AE92, "")</f>
        <v/>
      </c>
      <c r="AK92" s="15">
        <f>IF(2&lt;=$G92, ROUND(AJ92*$Q92, 2), "")</f>
        <v/>
      </c>
      <c r="AL92" s="15">
        <f>IF(2&lt;=$G92, $N92, "")</f>
        <v/>
      </c>
      <c r="AM92" s="15">
        <f>IF(2&lt;=$G92, AL92-AK92, "")</f>
        <v/>
      </c>
      <c r="AN92" s="15">
        <f>IF(2&lt;=$G92, AJ92-AM92, "")</f>
        <v/>
      </c>
      <c r="AO92" s="15">
        <f>IF(2&lt;=$G92, ROUND(AG92*$Q92, 2), "")</f>
        <v/>
      </c>
      <c r="AP92" s="15">
        <f>IF(2&lt;=$G92, AG92+AO92, "")</f>
        <v/>
      </c>
      <c r="AQ92" s="15">
        <f>IF(2&lt;=$G92, AK92+AO92, "")</f>
        <v/>
      </c>
      <c r="AR92" s="15">
        <f>IF(2&lt;=$G92, ($G92-2)*$N92, "")</f>
        <v/>
      </c>
      <c r="AS92" s="15">
        <f>IF(3&lt;=$G92, AN92, "")</f>
        <v/>
      </c>
      <c r="AT92" s="15">
        <f>IF(3&lt;=$G92, ROUND(AS92*$Q92, 2), "")</f>
        <v/>
      </c>
      <c r="AU92" s="15">
        <f>IF(3&lt;=$G92, $N92, "")</f>
        <v/>
      </c>
      <c r="AV92" s="15">
        <f>IF(3&lt;=$G92, AU92-AT92, "")</f>
        <v/>
      </c>
      <c r="AW92" s="15">
        <f>IF(3&lt;=$G92, AS92-AV92, "")</f>
        <v/>
      </c>
      <c r="AX92" s="15">
        <f>IF(3&lt;=$G92, ROUND(AP92*$Q92, 2), "")</f>
        <v/>
      </c>
      <c r="AY92" s="15">
        <f>IF(3&lt;=$G92, AP92+AX92, "")</f>
        <v/>
      </c>
      <c r="AZ92" s="15">
        <f>IF(3&lt;=$G92, AT92+AX92, "")</f>
        <v/>
      </c>
      <c r="BA92" s="15">
        <f>IF(3&lt;=$G92, ($G92-3)*$N92, "")</f>
        <v/>
      </c>
      <c r="BB92" s="15">
        <f>IF(4&lt;=$G92, AW92, "")</f>
        <v/>
      </c>
      <c r="BC92" s="15">
        <f>IF(4&lt;=$G92, ROUND(BB92*$Q92, 2), "")</f>
        <v/>
      </c>
      <c r="BD92" s="15">
        <f>IF(4&lt;=$G92, $N92, "")</f>
        <v/>
      </c>
      <c r="BE92" s="15">
        <f>IF(4&lt;=$G92, BD92-BC92, "")</f>
        <v/>
      </c>
      <c r="BF92" s="15">
        <f>IF(4&lt;=$G92, BB92-BE92, "")</f>
        <v/>
      </c>
      <c r="BG92" s="15">
        <f>IF(4&lt;=$G92, ROUND(AY92*$Q92, 2), "")</f>
        <v/>
      </c>
      <c r="BH92" s="15">
        <f>IF(4&lt;=$G92, AY92+BG92, "")</f>
        <v/>
      </c>
      <c r="BI92" s="15">
        <f>IF(4&lt;=$G92, BC92+BG92, "")</f>
        <v/>
      </c>
      <c r="BJ92" s="15">
        <f>IF(4&lt;=$G92, ($G92-4)*$N92, "")</f>
        <v/>
      </c>
      <c r="BK92" s="15">
        <f>IF(5&lt;=$G92, BF92, "")</f>
        <v/>
      </c>
      <c r="BL92" s="15">
        <f>IF(5&lt;=$G92, ROUND(BK92*$Q92, 2), "")</f>
        <v/>
      </c>
      <c r="BM92" s="15">
        <f>IF(5&lt;=$G92, $N92, "")</f>
        <v/>
      </c>
      <c r="BN92" s="15">
        <f>IF(5&lt;=$G92, BM92-BL92, "")</f>
        <v/>
      </c>
      <c r="BO92" s="15">
        <f>IF(5&lt;=$G92, BK92-BN92, "")</f>
        <v/>
      </c>
      <c r="BP92" s="15">
        <f>IF(5&lt;=$G92, ROUND(BH92*$Q92, 2), "")</f>
        <v/>
      </c>
      <c r="BQ92" s="15">
        <f>IF(5&lt;=$G92, BH92+BP92, "")</f>
        <v/>
      </c>
      <c r="BR92" s="15">
        <f>IF(5&lt;=$G92, BL92+BP92, "")</f>
        <v/>
      </c>
      <c r="BS92" s="15">
        <f>IF(5&lt;=$G92, ($G92-5)*$N92, "")</f>
        <v/>
      </c>
      <c r="BT92" s="15">
        <f>IF(6&lt;=$G92, BO92, "")</f>
        <v/>
      </c>
      <c r="BU92" s="15">
        <f>IF(6&lt;=$G92, ROUND(BT92*$Q92, 2), "")</f>
        <v/>
      </c>
      <c r="BV92" s="15">
        <f>IF(6&lt;=$G92, $N92, "")</f>
        <v/>
      </c>
      <c r="BW92" s="15">
        <f>IF(6&lt;=$G92, BV92-BU92, "")</f>
        <v/>
      </c>
      <c r="BX92" s="15">
        <f>IF(6&lt;=$G92, BT92-BW92, "")</f>
        <v/>
      </c>
      <c r="BY92" s="15">
        <f>IF(6&lt;=$G92, ROUND(BQ92*$Q92, 2), "")</f>
        <v/>
      </c>
      <c r="BZ92" s="15">
        <f>IF(6&lt;=$G92, BQ92+BY92, "")</f>
        <v/>
      </c>
      <c r="CA92" s="15">
        <f>IF(6&lt;=$G92, BU92+BY92, "")</f>
        <v/>
      </c>
      <c r="CB92" s="15">
        <f>IF(6&lt;=$G92, ($G92-6)*$N92, "")</f>
        <v/>
      </c>
      <c r="CC92" s="15">
        <f>IF(7&lt;=$G92, BX92, "")</f>
        <v/>
      </c>
      <c r="CD92" s="15">
        <f>IF(7&lt;=$G92, ROUND(CC92*$Q92, 2), "")</f>
        <v/>
      </c>
      <c r="CE92" s="15">
        <f>IF(7&lt;=$G92, $N92, "")</f>
        <v/>
      </c>
      <c r="CF92" s="15">
        <f>IF(7&lt;=$G92, CE92-CD92, "")</f>
        <v/>
      </c>
      <c r="CG92" s="15">
        <f>IF(7&lt;=$G92, CC92-CF92, "")</f>
        <v/>
      </c>
      <c r="CH92" s="15">
        <f>IF(7&lt;=$G92, ROUND(BZ92*$Q92, 2), "")</f>
        <v/>
      </c>
      <c r="CI92" s="15">
        <f>IF(7&lt;=$G92, BZ92+CH92, "")</f>
        <v/>
      </c>
      <c r="CJ92" s="15">
        <f>IF(7&lt;=$G92, CD92+CH92, "")</f>
        <v/>
      </c>
      <c r="CK92" s="15">
        <f>IF(7&lt;=$G92, ($G92-7)*$N92, "")</f>
        <v/>
      </c>
      <c r="CL92" s="15">
        <f>IF(8&lt;=$G92, CG92, "")</f>
        <v/>
      </c>
      <c r="CM92" s="15">
        <f>IF(8&lt;=$G92, ROUND(CL92*$Q92, 2), "")</f>
        <v/>
      </c>
      <c r="CN92" s="15">
        <f>IF(8&lt;=$G92, $N92, "")</f>
        <v/>
      </c>
      <c r="CO92" s="15">
        <f>IF(8&lt;=$G92, CN92-CM92, "")</f>
        <v/>
      </c>
      <c r="CP92" s="15">
        <f>IF(8&lt;=$G92, CL92-CO92, "")</f>
        <v/>
      </c>
      <c r="CQ92" s="15">
        <f>IF(8&lt;=$G92, ROUND(CI92*$Q92, 2), "")</f>
        <v/>
      </c>
      <c r="CR92" s="15">
        <f>IF(8&lt;=$G92, CI92+CQ92, "")</f>
        <v/>
      </c>
      <c r="CS92" s="15">
        <f>IF(8&lt;=$G92, CM92+CQ92, "")</f>
        <v/>
      </c>
      <c r="CT92" s="15">
        <f>IF(8&lt;=$G92, ($G92-8)*$N92, "")</f>
        <v/>
      </c>
      <c r="CU92" s="15">
        <f>IF(9&lt;=$G92, CP92, "")</f>
        <v/>
      </c>
      <c r="CV92" s="15">
        <f>IF(9&lt;=$G92, ROUND(CU92*$Q92, 2), "")</f>
        <v/>
      </c>
      <c r="CW92" s="15">
        <f>IF(9&lt;=$G92, $N92, "")</f>
        <v/>
      </c>
      <c r="CX92" s="15">
        <f>IF(9&lt;=$G92, CW92-CV92, "")</f>
        <v/>
      </c>
      <c r="CY92" s="15">
        <f>IF(9&lt;=$G92, CU92-CX92, "")</f>
        <v/>
      </c>
      <c r="CZ92" s="15">
        <f>IF(9&lt;=$G92, ROUND(CR92*$Q92, 2), "")</f>
        <v/>
      </c>
      <c r="DA92" s="15">
        <f>IF(9&lt;=$G92, CR92+CZ92, "")</f>
        <v/>
      </c>
      <c r="DB92" s="15">
        <f>IF(9&lt;=$G92, CV92+CZ92, "")</f>
        <v/>
      </c>
      <c r="DC92" s="15">
        <f>IF(9&lt;=$G92, ($G92-9)*$N92, "")</f>
        <v/>
      </c>
      <c r="DD92" s="15">
        <f>IF(10&lt;=$G92, CY92, "")</f>
        <v/>
      </c>
      <c r="DE92" s="15">
        <f>IF(10&lt;=$G92, ROUND(DD92*$Q92, 2), "")</f>
        <v/>
      </c>
      <c r="DF92" s="15">
        <f>IF(10&lt;=$G92, $N92, "")</f>
        <v/>
      </c>
      <c r="DG92" s="15">
        <f>IF(10&lt;=$G92, DF92-DE92, "")</f>
        <v/>
      </c>
      <c r="DH92" s="15">
        <f>IF(10&lt;=$G92, DD92-DG92, "")</f>
        <v/>
      </c>
      <c r="DI92" s="15">
        <f>IF(10&lt;=$G92, ROUND(DA92*$Q92, 2), "")</f>
        <v/>
      </c>
      <c r="DJ92" s="15">
        <f>IF(10&lt;=$G92, DA92+DI92, "")</f>
        <v/>
      </c>
      <c r="DK92" s="15">
        <f>IF(10&lt;=$G92, DE92+DI92, "")</f>
        <v/>
      </c>
      <c r="DL92" s="15">
        <f>IF(10&lt;=$G92, ($G92-10)*$N92, "")</f>
        <v/>
      </c>
      <c r="DM92" s="15">
        <f>IF(11&lt;=$G92, DH92, "")</f>
        <v/>
      </c>
      <c r="DN92" s="15">
        <f>IF(11&lt;=$G92, ROUND(DM92*$Q92, 2), "")</f>
        <v/>
      </c>
      <c r="DO92" s="15">
        <f>IF(11&lt;=$G92, $N92, "")</f>
        <v/>
      </c>
      <c r="DP92" s="15">
        <f>IF(11&lt;=$G92, DO92-DN92, "")</f>
        <v/>
      </c>
      <c r="DQ92" s="15">
        <f>IF(11&lt;=$G92, DM92-DP92, "")</f>
        <v/>
      </c>
      <c r="DR92" s="15">
        <f>IF(11&lt;=$G92, ROUND(DJ92*$Q92, 2), "")</f>
        <v/>
      </c>
      <c r="DS92" s="15">
        <f>IF(11&lt;=$G92, DJ92+DR92, "")</f>
        <v/>
      </c>
      <c r="DT92" s="15">
        <f>IF(11&lt;=$G92, DN92+DR92, "")</f>
        <v/>
      </c>
      <c r="DU92" s="15">
        <f>IF(11&lt;=$G92, ($G92-11)*$N92, "")</f>
        <v/>
      </c>
      <c r="DV92" s="15">
        <f>IF(12&lt;=$G92, DQ92, "")</f>
        <v/>
      </c>
      <c r="DW92" s="15">
        <f>IF(12&lt;=$G92, ROUND(DV92*$Q92, 2), "")</f>
        <v/>
      </c>
      <c r="DX92" s="15">
        <f>IF(12&lt;=$G92, $N92, "")</f>
        <v/>
      </c>
      <c r="DY92" s="15">
        <f>IF(12&lt;=$G92, DX92-DW92, "")</f>
        <v/>
      </c>
      <c r="DZ92" s="15">
        <f>IF(12&lt;=$G92, DV92-DY92, "")</f>
        <v/>
      </c>
      <c r="EA92" s="15">
        <f>IF(12&lt;=$G92, ROUND(DS92*$Q92, 2), "")</f>
        <v/>
      </c>
      <c r="EB92" s="15">
        <f>IF(12&lt;=$G92, DS92+EA92, "")</f>
        <v/>
      </c>
      <c r="EC92" s="15">
        <f>IF(12&lt;=$G92, DW92+EA92, "")</f>
        <v/>
      </c>
      <c r="ED92" s="15">
        <f>IF(12&lt;=$G92, ($G92-12)*$N92, "")</f>
        <v/>
      </c>
      <c r="EE92" s="15">
        <f>IF(13&lt;=$G92, DZ92, "")</f>
        <v/>
      </c>
      <c r="EF92" s="15">
        <f>IF(13&lt;=$G92, ROUND(EE92*$Q92, 2), "")</f>
        <v/>
      </c>
      <c r="EG92" s="15">
        <f>IF(13&lt;=$G92, $N92, "")</f>
        <v/>
      </c>
      <c r="EH92" s="15">
        <f>IF(13&lt;=$G92, EG92-EF92, "")</f>
        <v/>
      </c>
      <c r="EI92" s="15">
        <f>IF(13&lt;=$G92, EE92-EH92, "")</f>
        <v/>
      </c>
      <c r="EJ92" s="15">
        <f>IF(13&lt;=$G92, ROUND(EB92*$Q92, 2), "")</f>
        <v/>
      </c>
      <c r="EK92" s="15">
        <f>IF(13&lt;=$G92, EB92+EJ92, "")</f>
        <v/>
      </c>
      <c r="EL92" s="15">
        <f>IF(13&lt;=$G92, EF92+EJ92, "")</f>
        <v/>
      </c>
      <c r="EM92" s="15">
        <f>IF(13&lt;=$G92, ($G92-13)*$N92, "")</f>
        <v/>
      </c>
      <c r="EN92" s="15">
        <f>IF(14&lt;=$G92, EI92, "")</f>
        <v/>
      </c>
      <c r="EO92" s="15">
        <f>IF(14&lt;=$G92, ROUND(EN92*$Q92, 2), "")</f>
        <v/>
      </c>
      <c r="EP92" s="15">
        <f>IF(14&lt;=$G92, $N92, "")</f>
        <v/>
      </c>
      <c r="EQ92" s="15">
        <f>IF(14&lt;=$G92, EP92-EO92, "")</f>
        <v/>
      </c>
      <c r="ER92" s="15">
        <f>IF(14&lt;=$G92, EN92-EQ92, "")</f>
        <v/>
      </c>
      <c r="ES92" s="15">
        <f>IF(14&lt;=$G92, ROUND(EK92*$Q92, 2), "")</f>
        <v/>
      </c>
      <c r="ET92" s="15">
        <f>IF(14&lt;=$G92, EK92+ES92, "")</f>
        <v/>
      </c>
      <c r="EU92" s="15">
        <f>IF(14&lt;=$G92, EO92+ES92, "")</f>
        <v/>
      </c>
      <c r="EV92" s="15">
        <f>IF(14&lt;=$G92, ($G92-14)*$N92, "")</f>
        <v/>
      </c>
      <c r="EW92" s="15">
        <f>IF(15&lt;=$G92, ER92, "")</f>
        <v/>
      </c>
      <c r="EX92" s="15">
        <f>IF(15&lt;=$G92, ROUND(EW92*$Q92, 2), "")</f>
        <v/>
      </c>
      <c r="EY92" s="15">
        <f>IF(15&lt;=$G92, $N92, "")</f>
        <v/>
      </c>
      <c r="EZ92" s="15">
        <f>IF(15&lt;=$G92, EY92-EX92, "")</f>
        <v/>
      </c>
      <c r="FA92" s="15">
        <f>IF(15&lt;=$G92, EW92-EZ92, "")</f>
        <v/>
      </c>
      <c r="FB92" s="15">
        <f>IF(15&lt;=$G92, ROUND(ET92*$Q92, 2), "")</f>
        <v/>
      </c>
      <c r="FC92" s="15">
        <f>IF(15&lt;=$G92, ET92+FB92, "")</f>
        <v/>
      </c>
      <c r="FD92" s="15">
        <f>IF(15&lt;=$G92, EX92+FB92, "")</f>
        <v/>
      </c>
      <c r="FE92" s="15">
        <f>IF(15&lt;=$G92, ($G92-15)*$N92, "")</f>
        <v/>
      </c>
      <c r="FF92" s="15">
        <f>IF(16&lt;=$G92, FA92, "")</f>
        <v/>
      </c>
      <c r="FG92" s="15">
        <f>IF(16&lt;=$G92, ROUND(FF92*$Q92, 2), "")</f>
        <v/>
      </c>
      <c r="FH92" s="15">
        <f>IF(16&lt;=$G92, $N92, "")</f>
        <v/>
      </c>
      <c r="FI92" s="15">
        <f>IF(16&lt;=$G92, FH92-FG92, "")</f>
        <v/>
      </c>
      <c r="FJ92" s="15">
        <f>IF(16&lt;=$G92, FF92-FI92, "")</f>
        <v/>
      </c>
      <c r="FK92" s="15">
        <f>IF(16&lt;=$G92, ROUND(FC92*$Q92, 2), "")</f>
        <v/>
      </c>
      <c r="FL92" s="15">
        <f>IF(16&lt;=$G92, FC92+FK92, "")</f>
        <v/>
      </c>
      <c r="FM92" s="15">
        <f>IF(16&lt;=$G92, FG92+FK92, "")</f>
        <v/>
      </c>
      <c r="FN92" s="15">
        <f>IF(16&lt;=$G92, ($G92-16)*$N92, "")</f>
        <v/>
      </c>
      <c r="FO92" s="15">
        <f>IF(17&lt;=$G92, FJ92, "")</f>
        <v/>
      </c>
      <c r="FP92" s="15">
        <f>IF(17&lt;=$G92, ROUND(FO92*$Q92, 2), "")</f>
        <v/>
      </c>
      <c r="FQ92" s="15">
        <f>IF(17&lt;=$G92, $N92, "")</f>
        <v/>
      </c>
      <c r="FR92" s="15">
        <f>IF(17&lt;=$G92, FQ92-FP92, "")</f>
        <v/>
      </c>
      <c r="FS92" s="15">
        <f>IF(17&lt;=$G92, FO92-FR92, "")</f>
        <v/>
      </c>
      <c r="FT92" s="15">
        <f>IF(17&lt;=$G92, ROUND(FL92*$Q92, 2), "")</f>
        <v/>
      </c>
      <c r="FU92" s="15">
        <f>IF(17&lt;=$G92, FL92+FT92, "")</f>
        <v/>
      </c>
      <c r="FV92" s="15">
        <f>IF(17&lt;=$G92, FP92+FT92, "")</f>
        <v/>
      </c>
      <c r="FW92" s="15">
        <f>IF(17&lt;=$G92, ($G92-17)*$N92, "")</f>
        <v/>
      </c>
      <c r="FX92" s="15">
        <f>IF(18&lt;=$G92, FS92, "")</f>
        <v/>
      </c>
      <c r="FY92" s="15">
        <f>IF(18&lt;=$G92, ROUND(FX92*$Q92, 2), "")</f>
        <v/>
      </c>
      <c r="FZ92" s="15">
        <f>IF(18&lt;=$G92, $N92, "")</f>
        <v/>
      </c>
      <c r="GA92" s="15">
        <f>IF(18&lt;=$G92, FZ92-FY92, "")</f>
        <v/>
      </c>
      <c r="GB92" s="15">
        <f>IF(18&lt;=$G92, FX92-GA92, "")</f>
        <v/>
      </c>
      <c r="GC92" s="15">
        <f>IF(18&lt;=$G92, ROUND(FU92*$Q92, 2), "")</f>
        <v/>
      </c>
      <c r="GD92" s="15">
        <f>IF(18&lt;=$G92, FU92+GC92, "")</f>
        <v/>
      </c>
      <c r="GE92" s="15">
        <f>IF(18&lt;=$G92, FY92+GC92, "")</f>
        <v/>
      </c>
      <c r="GF92" s="15">
        <f>IF(18&lt;=$G92, ($G92-18)*$N92, "")</f>
        <v/>
      </c>
      <c r="GG92" s="15">
        <f>IF(19&lt;=$G92, GB92, "")</f>
        <v/>
      </c>
      <c r="GH92" s="15">
        <f>IF(19&lt;=$G92, ROUND(GG92*$Q92, 2), "")</f>
        <v/>
      </c>
      <c r="GI92" s="15">
        <f>IF(19&lt;=$G92, $N92, "")</f>
        <v/>
      </c>
      <c r="GJ92" s="15">
        <f>IF(19&lt;=$G92, GI92-GH92, "")</f>
        <v/>
      </c>
      <c r="GK92" s="15">
        <f>IF(19&lt;=$G92, GG92-GJ92, "")</f>
        <v/>
      </c>
      <c r="GL92" s="15">
        <f>IF(19&lt;=$G92, ROUND(GD92*$Q92, 2), "")</f>
        <v/>
      </c>
      <c r="GM92" s="15">
        <f>IF(19&lt;=$G92, GD92+GL92, "")</f>
        <v/>
      </c>
      <c r="GN92" s="15">
        <f>IF(19&lt;=$G92, GH92+GL92, "")</f>
        <v/>
      </c>
      <c r="GO92" s="15">
        <f>IF(19&lt;=$G92, ($G92-19)*$N92, "")</f>
        <v/>
      </c>
      <c r="GP92" s="15">
        <f>IF(20&lt;=$G92, GK92, "")</f>
        <v/>
      </c>
      <c r="GQ92" s="15">
        <f>IF(20&lt;=$G92, ROUND(GP92*$Q92, 2), "")</f>
        <v/>
      </c>
      <c r="GR92" s="15">
        <f>IF(20&lt;=$G92, $N92, "")</f>
        <v/>
      </c>
      <c r="GS92" s="15">
        <f>IF(20&lt;=$G92, GR92-GQ92, "")</f>
        <v/>
      </c>
      <c r="GT92" s="15">
        <f>IF(20&lt;=$G92, GP92-GS92, "")</f>
        <v/>
      </c>
      <c r="GU92" s="15">
        <f>IF(20&lt;=$G92, ROUND(GM92*$Q92, 2), "")</f>
        <v/>
      </c>
      <c r="GV92" s="15">
        <f>IF(20&lt;=$G92, GM92+GU92, "")</f>
        <v/>
      </c>
      <c r="GW92" s="15">
        <f>IF(20&lt;=$G92, GQ92+GU92, "")</f>
        <v/>
      </c>
      <c r="GX92" s="15">
        <f>IF(20&lt;=$G92, ($G92-20)*$N92, "")</f>
        <v/>
      </c>
      <c r="GY92" s="15">
        <f>IF(21&lt;=$G92, GT92, "")</f>
        <v/>
      </c>
      <c r="GZ92" s="15">
        <f>IF(21&lt;=$G92, ROUND(GY92*$Q92, 2), "")</f>
        <v/>
      </c>
      <c r="HA92" s="15">
        <f>IF(21&lt;=$G92, $N92, "")</f>
        <v/>
      </c>
      <c r="HB92" s="15">
        <f>IF(21&lt;=$G92, HA92-GZ92, "")</f>
        <v/>
      </c>
      <c r="HC92" s="15">
        <f>IF(21&lt;=$G92, GY92-HB92, "")</f>
        <v/>
      </c>
      <c r="HD92" s="15">
        <f>IF(21&lt;=$G92, ROUND(GV92*$Q92, 2), "")</f>
        <v/>
      </c>
      <c r="HE92" s="15">
        <f>IF(21&lt;=$G92, GV92+HD92, "")</f>
        <v/>
      </c>
      <c r="HF92" s="15">
        <f>IF(21&lt;=$G92, GZ92+HD92, "")</f>
        <v/>
      </c>
      <c r="HG92" s="15">
        <f>IF(21&lt;=$G92, ($G92-21)*$N92, "")</f>
        <v/>
      </c>
      <c r="HH92" s="15">
        <f>IF(22&lt;=$G92, HC92, "")</f>
        <v/>
      </c>
      <c r="HI92" s="15">
        <f>IF(22&lt;=$G92, ROUND(HH92*$Q92, 2), "")</f>
        <v/>
      </c>
      <c r="HJ92" s="15">
        <f>IF(22&lt;=$G92, $N92, "")</f>
        <v/>
      </c>
      <c r="HK92" s="15">
        <f>IF(22&lt;=$G92, HJ92-HI92, "")</f>
        <v/>
      </c>
      <c r="HL92" s="15">
        <f>IF(22&lt;=$G92, HH92-HK92, "")</f>
        <v/>
      </c>
      <c r="HM92" s="15">
        <f>IF(22&lt;=$G92, ROUND(HE92*$Q92, 2), "")</f>
        <v/>
      </c>
      <c r="HN92" s="15">
        <f>IF(22&lt;=$G92, HE92+HM92, "")</f>
        <v/>
      </c>
      <c r="HO92" s="15">
        <f>IF(22&lt;=$G92, HI92+HM92, "")</f>
        <v/>
      </c>
      <c r="HP92" s="15">
        <f>IF(22&lt;=$G92, ($G92-22)*$N92, "")</f>
        <v/>
      </c>
      <c r="HQ92" s="15">
        <f>IF(23&lt;=$G92, HL92, "")</f>
        <v/>
      </c>
      <c r="HR92" s="15">
        <f>IF(23&lt;=$G92, ROUND(HQ92*$Q92, 2), "")</f>
        <v/>
      </c>
      <c r="HS92" s="15">
        <f>IF(23&lt;=$G92, $N92, "")</f>
        <v/>
      </c>
      <c r="HT92" s="15">
        <f>IF(23&lt;=$G92, HS92-HR92, "")</f>
        <v/>
      </c>
      <c r="HU92" s="15">
        <f>IF(23&lt;=$G92, HQ92-HT92, "")</f>
        <v/>
      </c>
      <c r="HV92" s="15">
        <f>IF(23&lt;=$G92, ROUND(HN92*$Q92, 2), "")</f>
        <v/>
      </c>
      <c r="HW92" s="15">
        <f>IF(23&lt;=$G92, HN92+HV92, "")</f>
        <v/>
      </c>
      <c r="HX92" s="15">
        <f>IF(23&lt;=$G92, HR92+HV92, "")</f>
        <v/>
      </c>
      <c r="HY92" s="15">
        <f>IF(23&lt;=$G92, ($G92-23)*$N92, "")</f>
        <v/>
      </c>
      <c r="HZ92" s="15">
        <f>IF(24&lt;=$G92, HU92, "")</f>
        <v/>
      </c>
      <c r="IA92" s="15">
        <f>IF(24&lt;=$G92, ROUND(HZ92*$Q92, 2), "")</f>
        <v/>
      </c>
      <c r="IB92" s="15">
        <f>IF(24&lt;=$G92, $N92, "")</f>
        <v/>
      </c>
      <c r="IC92" s="15">
        <f>IF(24&lt;=$G92, IB92-IA92, "")</f>
        <v/>
      </c>
      <c r="ID92" s="15">
        <f>IF(24&lt;=$G92, HZ92-IC92, "")</f>
        <v/>
      </c>
      <c r="IE92" s="15">
        <f>IF(24&lt;=$G92, ROUND(HW92*$Q92, 2), "")</f>
        <v/>
      </c>
      <c r="IF92" s="15">
        <f>IF(24&lt;=$G92, HW92+IE92, "")</f>
        <v/>
      </c>
      <c r="IG92" s="15">
        <f>IF(24&lt;=$G92, IA92+IE92, "")</f>
        <v/>
      </c>
      <c r="IH92" s="15">
        <f>IF(24&lt;=$G92, ($G92-24)*$N92, "")</f>
        <v/>
      </c>
      <c r="II92" s="15">
        <f>IF(25&lt;=$G92, ID92, "")</f>
        <v/>
      </c>
      <c r="IJ92" s="15">
        <f>IF(25&lt;=$G92, ROUND(II92*$Q92, 2), "")</f>
        <v/>
      </c>
      <c r="IK92" s="15">
        <f>IF(25&lt;=$G92, $N92, "")</f>
        <v/>
      </c>
      <c r="IL92" s="15">
        <f>IF(25&lt;=$G92, IK92-IJ92, "")</f>
        <v/>
      </c>
      <c r="IM92" s="15">
        <f>IF(25&lt;=$G92, II92-IL92, "")</f>
        <v/>
      </c>
      <c r="IN92" s="15">
        <f>IF(25&lt;=$G92, ROUND(IF92*$Q92, 2), "")</f>
        <v/>
      </c>
      <c r="IO92" s="15">
        <f>IF(25&lt;=$G92, IF92+IN92, "")</f>
        <v/>
      </c>
      <c r="IP92" s="15">
        <f>IF(25&lt;=$G92, IJ92+IN92, "")</f>
        <v/>
      </c>
      <c r="IQ92" s="15">
        <f>IF(25&lt;=$G92, ($G92-25)*$N92, "")</f>
        <v/>
      </c>
      <c r="IR92" s="15">
        <f>IF(26&lt;=$G92, IM92, "")</f>
        <v/>
      </c>
      <c r="IS92" s="15">
        <f>IF(26&lt;=$G92, ROUND(IR92*$Q92, 2), "")</f>
        <v/>
      </c>
      <c r="IT92" s="15">
        <f>IF(26&lt;=$G92, $N92, "")</f>
        <v/>
      </c>
      <c r="IU92" s="15">
        <f>IF(26&lt;=$G92, IT92-IS92, "")</f>
        <v/>
      </c>
      <c r="IV92" s="15">
        <f>IF(26&lt;=$G92, IR92-IU92, "")</f>
        <v/>
      </c>
      <c r="IW92" s="15">
        <f>IF(26&lt;=$G92, ROUND(IO92*$Q92, 2), "")</f>
        <v/>
      </c>
      <c r="IX92" s="15">
        <f>IF(26&lt;=$G92, IO92+IW92, "")</f>
        <v/>
      </c>
      <c r="IY92" s="15">
        <f>IF(26&lt;=$G92, IS92+IW92, "")</f>
        <v/>
      </c>
      <c r="IZ92" s="15">
        <f>IF(26&lt;=$G92, ($G92-26)*$N92, "")</f>
        <v/>
      </c>
      <c r="JA92" s="15">
        <f>IF(27&lt;=$G92, IV92, "")</f>
        <v/>
      </c>
      <c r="JB92" s="15">
        <f>IF(27&lt;=$G92, ROUND(JA92*$Q92, 2), "")</f>
        <v/>
      </c>
      <c r="JC92" s="15">
        <f>IF(27&lt;=$G92, $N92, "")</f>
        <v/>
      </c>
      <c r="JD92" s="15">
        <f>IF(27&lt;=$G92, JC92-JB92, "")</f>
        <v/>
      </c>
      <c r="JE92" s="15">
        <f>IF(27&lt;=$G92, JA92-JD92, "")</f>
        <v/>
      </c>
      <c r="JF92" s="15">
        <f>IF(27&lt;=$G92, ROUND(IX92*$Q92, 2), "")</f>
        <v/>
      </c>
      <c r="JG92" s="15">
        <f>IF(27&lt;=$G92, IX92+JF92, "")</f>
        <v/>
      </c>
      <c r="JH92" s="15">
        <f>IF(27&lt;=$G92, JB92+JF92, "")</f>
        <v/>
      </c>
      <c r="JI92" s="15">
        <f>IF(27&lt;=$G92, ($G92-27)*$N92, "")</f>
        <v/>
      </c>
      <c r="JJ92" s="15">
        <f>IF(28&lt;=$G92, JE92, "")</f>
        <v/>
      </c>
      <c r="JK92" s="15">
        <f>IF(28&lt;=$G92, ROUND(JJ92*$Q92, 2), "")</f>
        <v/>
      </c>
      <c r="JL92" s="15">
        <f>IF(28&lt;=$G92, $N92, "")</f>
        <v/>
      </c>
      <c r="JM92" s="15">
        <f>IF(28&lt;=$G92, JL92-JK92, "")</f>
        <v/>
      </c>
      <c r="JN92" s="15">
        <f>IF(28&lt;=$G92, JJ92-JM92, "")</f>
        <v/>
      </c>
      <c r="JO92" s="15">
        <f>IF(28&lt;=$G92, ROUND(JG92*$Q92, 2), "")</f>
        <v/>
      </c>
      <c r="JP92" s="15">
        <f>IF(28&lt;=$G92, JG92+JO92, "")</f>
        <v/>
      </c>
      <c r="JQ92" s="15">
        <f>IF(28&lt;=$G92, JK92+JO92, "")</f>
        <v/>
      </c>
      <c r="JR92" s="15">
        <f>IF(28&lt;=$G92, ($G92-28)*$N92, "")</f>
        <v/>
      </c>
      <c r="JS92" s="15">
        <f>IF(29&lt;=$G92, JN92, "")</f>
        <v/>
      </c>
      <c r="JT92" s="15">
        <f>IF(29&lt;=$G92, ROUND(JS92*$Q92, 2), "")</f>
        <v/>
      </c>
      <c r="JU92" s="15">
        <f>IF(29&lt;=$G92, $N92, "")</f>
        <v/>
      </c>
      <c r="JV92" s="15">
        <f>IF(29&lt;=$G92, JU92-JT92, "")</f>
        <v/>
      </c>
      <c r="JW92" s="15">
        <f>IF(29&lt;=$G92, JS92-JV92, "")</f>
        <v/>
      </c>
      <c r="JX92" s="15">
        <f>IF(29&lt;=$G92, ROUND(JP92*$Q92, 2), "")</f>
        <v/>
      </c>
      <c r="JY92" s="15">
        <f>IF(29&lt;=$G92, JP92+JX92, "")</f>
        <v/>
      </c>
      <c r="JZ92" s="15">
        <f>IF(29&lt;=$G92, JT92+JX92, "")</f>
        <v/>
      </c>
      <c r="KA92" s="15">
        <f>IF(29&lt;=$G92, ($G92-29)*$N92, "")</f>
        <v/>
      </c>
      <c r="KB92" s="15">
        <f>IF(30&lt;=$G92, JW92, "")</f>
        <v/>
      </c>
      <c r="KC92" s="15">
        <f>IF(30&lt;=$G92, ROUND(KB92*$Q92, 2), "")</f>
        <v/>
      </c>
      <c r="KD92" s="15">
        <f>IF(30&lt;=$G92, $N92, "")</f>
        <v/>
      </c>
      <c r="KE92" s="15">
        <f>IF(30&lt;=$G92, KD92-KC92, "")</f>
        <v/>
      </c>
      <c r="KF92" s="15">
        <f>IF(30&lt;=$G92, KB92-KE92, "")</f>
        <v/>
      </c>
      <c r="KG92" s="15">
        <f>IF(30&lt;=$G92, ROUND(JY92*$Q92, 2), "")</f>
        <v/>
      </c>
      <c r="KH92" s="15">
        <f>IF(30&lt;=$G92, JY92+KG92, "")</f>
        <v/>
      </c>
      <c r="KI92" s="15">
        <f>IF(30&lt;=$G92, KC92+KG92, "")</f>
        <v/>
      </c>
      <c r="KJ92" s="15">
        <f>IF(30&lt;=$G92, ($G92-30)*$N92, "")</f>
        <v/>
      </c>
      <c r="KK92" s="15">
        <f>IF(31&lt;=$G92, KF92, "")</f>
        <v/>
      </c>
      <c r="KL92" s="15">
        <f>IF(31&lt;=$G92, ROUND(KK92*$Q92, 2), "")</f>
        <v/>
      </c>
      <c r="KM92" s="15">
        <f>IF(31&lt;=$G92, $N92, "")</f>
        <v/>
      </c>
      <c r="KN92" s="15">
        <f>IF(31&lt;=$G92, KM92-KL92, "")</f>
        <v/>
      </c>
      <c r="KO92" s="15">
        <f>IF(31&lt;=$G92, KK92-KN92, "")</f>
        <v/>
      </c>
      <c r="KP92" s="15">
        <f>IF(31&lt;=$G92, ROUND(KH92*$Q92, 2), "")</f>
        <v/>
      </c>
      <c r="KQ92" s="15">
        <f>IF(31&lt;=$G92, KH92+KP92, "")</f>
        <v/>
      </c>
      <c r="KR92" s="15">
        <f>IF(31&lt;=$G92, KL92+KP92, "")</f>
        <v/>
      </c>
      <c r="KS92" s="15">
        <f>IF(31&lt;=$G92, ($G92-31)*$N92, "")</f>
        <v/>
      </c>
      <c r="KT92" s="15">
        <f>IF(32&lt;=$G92, KO92, "")</f>
        <v/>
      </c>
      <c r="KU92" s="15">
        <f>IF(32&lt;=$G92, ROUND(KT92*$Q92, 2), "")</f>
        <v/>
      </c>
      <c r="KV92" s="15">
        <f>IF(32&lt;=$G92, $N92, "")</f>
        <v/>
      </c>
      <c r="KW92" s="15">
        <f>IF(32&lt;=$G92, KV92-KU92, "")</f>
        <v/>
      </c>
      <c r="KX92" s="15">
        <f>IF(32&lt;=$G92, KT92-KW92, "")</f>
        <v/>
      </c>
      <c r="KY92" s="15">
        <f>IF(32&lt;=$G92, ROUND(KQ92*$Q92, 2), "")</f>
        <v/>
      </c>
      <c r="KZ92" s="15">
        <f>IF(32&lt;=$G92, KQ92+KY92, "")</f>
        <v/>
      </c>
      <c r="LA92" s="15">
        <f>IF(32&lt;=$G92, KU92+KY92, "")</f>
        <v/>
      </c>
      <c r="LB92" s="15">
        <f>IF(32&lt;=$G92, ($G92-32)*$N92, "")</f>
        <v/>
      </c>
      <c r="LC92" s="15">
        <f>IF(33&lt;=$G92, KX92, "")</f>
        <v/>
      </c>
      <c r="LD92" s="15">
        <f>IF(33&lt;=$G92, ROUND(LC92*$Q92, 2), "")</f>
        <v/>
      </c>
      <c r="LE92" s="15">
        <f>IF(33&lt;=$G92, $N92, "")</f>
        <v/>
      </c>
      <c r="LF92" s="15">
        <f>IF(33&lt;=$G92, LE92-LD92, "")</f>
        <v/>
      </c>
      <c r="LG92" s="15">
        <f>IF(33&lt;=$G92, LC92-LF92, "")</f>
        <v/>
      </c>
      <c r="LH92" s="15">
        <f>IF(33&lt;=$G92, ROUND(KZ92*$Q92, 2), "")</f>
        <v/>
      </c>
      <c r="LI92" s="15">
        <f>IF(33&lt;=$G92, KZ92+LH92, "")</f>
        <v/>
      </c>
      <c r="LJ92" s="15">
        <f>IF(33&lt;=$G92, LD92+LH92, "")</f>
        <v/>
      </c>
      <c r="LK92" s="15">
        <f>IF(33&lt;=$G92, ($G92-33)*$N92, "")</f>
        <v/>
      </c>
      <c r="LL92" s="15">
        <f>IF(34&lt;=$G92, LG92, "")</f>
        <v/>
      </c>
      <c r="LM92" s="15">
        <f>IF(34&lt;=$G92, ROUND(LL92*$Q92, 2), "")</f>
        <v/>
      </c>
      <c r="LN92" s="15">
        <f>IF(34&lt;=$G92, $N92, "")</f>
        <v/>
      </c>
      <c r="LO92" s="15">
        <f>IF(34&lt;=$G92, LN92-LM92, "")</f>
        <v/>
      </c>
      <c r="LP92" s="15">
        <f>IF(34&lt;=$G92, LL92-LO92, "")</f>
        <v/>
      </c>
      <c r="LQ92" s="15">
        <f>IF(34&lt;=$G92, ROUND(LI92*$Q92, 2), "")</f>
        <v/>
      </c>
      <c r="LR92" s="15">
        <f>IF(34&lt;=$G92, LI92+LQ92, "")</f>
        <v/>
      </c>
      <c r="LS92" s="15">
        <f>IF(34&lt;=$G92, LM92+LQ92, "")</f>
        <v/>
      </c>
      <c r="LT92" s="15">
        <f>IF(34&lt;=$G92, ($G92-34)*$N92, "")</f>
        <v/>
      </c>
      <c r="LU92" s="15">
        <f>IF(35&lt;=$G92, LP92, "")</f>
        <v/>
      </c>
      <c r="LV92" s="15">
        <f>IF(35&lt;=$G92, ROUND(LU92*$Q92, 2), "")</f>
        <v/>
      </c>
      <c r="LW92" s="15">
        <f>IF(35&lt;=$G92, $N92, "")</f>
        <v/>
      </c>
      <c r="LX92" s="15">
        <f>IF(35&lt;=$G92, LW92-LV92, "")</f>
        <v/>
      </c>
      <c r="LY92" s="15">
        <f>IF(35&lt;=$G92, LU92-LX92, "")</f>
        <v/>
      </c>
      <c r="LZ92" s="15">
        <f>IF(35&lt;=$G92, ROUND(LR92*$Q92, 2), "")</f>
        <v/>
      </c>
      <c r="MA92" s="15">
        <f>IF(35&lt;=$G92, LR92+LZ92, "")</f>
        <v/>
      </c>
      <c r="MB92" s="15">
        <f>IF(35&lt;=$G92, LV92+LZ92, "")</f>
        <v/>
      </c>
      <c r="MC92" s="15">
        <f>IF(35&lt;=$G92, ($G92-35)*$N92, "")</f>
        <v/>
      </c>
      <c r="MD92" s="15">
        <f>IF(36&lt;=$G92, LY92, "")</f>
        <v/>
      </c>
      <c r="ME92" s="15">
        <f>IF(36&lt;=$G92, ROUND(MD92*$Q92, 2), "")</f>
        <v/>
      </c>
      <c r="MF92" s="15">
        <f>IF(36&lt;=$G92, $N92, "")</f>
        <v/>
      </c>
      <c r="MG92" s="15">
        <f>IF(36&lt;=$G92, MF92-ME92, "")</f>
        <v/>
      </c>
      <c r="MH92" s="15">
        <f>IF(36&lt;=$G92, MD92-MG92, "")</f>
        <v/>
      </c>
      <c r="MI92" s="15">
        <f>IF(36&lt;=$G92, ROUND(MA92*$Q92, 2), "")</f>
        <v/>
      </c>
      <c r="MJ92" s="15">
        <f>IF(36&lt;=$G92, MA92+MI92, "")</f>
        <v/>
      </c>
      <c r="MK92" s="15">
        <f>IF(36&lt;=$G92, ME92+MI92, "")</f>
        <v/>
      </c>
      <c r="ML92" s="15">
        <f>IF(36&lt;=$G92, ($G92-36)*$N92, "")</f>
        <v/>
      </c>
      <c r="MM92" s="15">
        <f>IF(37&lt;=$G92, MH92, "")</f>
        <v/>
      </c>
      <c r="MN92" s="15">
        <f>IF(37&lt;=$G92, ROUND(MM92*$Q92, 2), "")</f>
        <v/>
      </c>
      <c r="MO92" s="15">
        <f>IF(37&lt;=$G92, $N92, "")</f>
        <v/>
      </c>
      <c r="MP92" s="15">
        <f>IF(37&lt;=$G92, MO92-MN92, "")</f>
        <v/>
      </c>
      <c r="MQ92" s="15">
        <f>IF(37&lt;=$G92, MM92-MP92, "")</f>
        <v/>
      </c>
      <c r="MR92" s="15">
        <f>IF(37&lt;=$G92, ROUND(MJ92*$Q92, 2), "")</f>
        <v/>
      </c>
      <c r="MS92" s="15">
        <f>IF(37&lt;=$G92, MJ92+MR92, "")</f>
        <v/>
      </c>
      <c r="MT92" s="15">
        <f>IF(37&lt;=$G92, MN92+MR92, "")</f>
        <v/>
      </c>
      <c r="MU92" s="15">
        <f>IF(37&lt;=$G92, ($G92-37)*$N92, "")</f>
        <v/>
      </c>
      <c r="MV92" s="15">
        <f>IF(38&lt;=$G92, MQ92, "")</f>
        <v/>
      </c>
      <c r="MW92" s="15">
        <f>IF(38&lt;=$G92, ROUND(MV92*$Q92, 2), "")</f>
        <v/>
      </c>
      <c r="MX92" s="15">
        <f>IF(38&lt;=$G92, $N92, "")</f>
        <v/>
      </c>
      <c r="MY92" s="15">
        <f>IF(38&lt;=$G92, MX92-MW92, "")</f>
        <v/>
      </c>
      <c r="MZ92" s="15">
        <f>IF(38&lt;=$G92, MV92-MY92, "")</f>
        <v/>
      </c>
      <c r="NA92" s="15">
        <f>IF(38&lt;=$G92, ROUND(MS92*$Q92, 2), "")</f>
        <v/>
      </c>
      <c r="NB92" s="15">
        <f>IF(38&lt;=$G92, MS92+NA92, "")</f>
        <v/>
      </c>
      <c r="NC92" s="15">
        <f>IF(38&lt;=$G92, MW92+NA92, "")</f>
        <v/>
      </c>
      <c r="ND92" s="15">
        <f>IF(38&lt;=$G92, ($G92-38)*$N92, "")</f>
        <v/>
      </c>
      <c r="NE92" s="15">
        <f>IF(39&lt;=$G92, MZ92, "")</f>
        <v/>
      </c>
      <c r="NF92" s="15">
        <f>IF(39&lt;=$G92, ROUND(NE92*$Q92, 2), "")</f>
        <v/>
      </c>
      <c r="NG92" s="15">
        <f>IF(39&lt;=$G92, $N92, "")</f>
        <v/>
      </c>
      <c r="NH92" s="15">
        <f>IF(39&lt;=$G92, NG92-NF92, "")</f>
        <v/>
      </c>
      <c r="NI92" s="15">
        <f>IF(39&lt;=$G92, NE92-NH92, "")</f>
        <v/>
      </c>
      <c r="NJ92" s="15">
        <f>IF(39&lt;=$G92, ROUND(NB92*$Q92, 2), "")</f>
        <v/>
      </c>
      <c r="NK92" s="15">
        <f>IF(39&lt;=$G92, NB92+NJ92, "")</f>
        <v/>
      </c>
      <c r="NL92" s="15">
        <f>IF(39&lt;=$G92, NF92+NJ92, "")</f>
        <v/>
      </c>
      <c r="NM92" s="15">
        <f>IF(39&lt;=$G92, ($G92-39)*$N92, "")</f>
        <v/>
      </c>
      <c r="NN92" s="15">
        <f>IF(40&lt;=$G92, NI92, "")</f>
        <v/>
      </c>
      <c r="NO92" s="15">
        <f>IF(40&lt;=$G92, ROUND(NN92*$Q92, 2), "")</f>
        <v/>
      </c>
      <c r="NP92" s="15">
        <f>IF(40&lt;=$G92, $N92, "")</f>
        <v/>
      </c>
      <c r="NQ92" s="15">
        <f>IF(40&lt;=$G92, NP92-NO92, "")</f>
        <v/>
      </c>
      <c r="NR92" s="15">
        <f>IF(40&lt;=$G92, NN92-NQ92, "")</f>
        <v/>
      </c>
      <c r="NS92" s="15">
        <f>IF(40&lt;=$G92, ROUND(NK92*$Q92, 2), "")</f>
        <v/>
      </c>
      <c r="NT92" s="15">
        <f>IF(40&lt;=$G92, NK92+NS92, "")</f>
        <v/>
      </c>
      <c r="NU92" s="15">
        <f>IF(40&lt;=$G92, NO92+NS92, "")</f>
        <v/>
      </c>
      <c r="NV92" s="15">
        <f>IF(40&lt;=$G92, ($G92-40)*$N92, "")</f>
        <v/>
      </c>
      <c r="NW92" s="15">
        <f>IF(41&lt;=$G92, NR92, "")</f>
        <v/>
      </c>
      <c r="NX92" s="15">
        <f>IF(41&lt;=$G92, ROUND(NW92*$Q92, 2), "")</f>
        <v/>
      </c>
      <c r="NY92" s="15">
        <f>IF(41&lt;=$G92, $N92, "")</f>
        <v/>
      </c>
      <c r="NZ92" s="15">
        <f>IF(41&lt;=$G92, NY92-NX92, "")</f>
        <v/>
      </c>
      <c r="OA92" s="15">
        <f>IF(41&lt;=$G92, NW92-NZ92, "")</f>
        <v/>
      </c>
      <c r="OB92" s="15">
        <f>IF(41&lt;=$G92, ROUND(NT92*$Q92, 2), "")</f>
        <v/>
      </c>
      <c r="OC92" s="15">
        <f>IF(41&lt;=$G92, NT92+OB92, "")</f>
        <v/>
      </c>
      <c r="OD92" s="15">
        <f>IF(41&lt;=$G92, NX92+OB92, "")</f>
        <v/>
      </c>
      <c r="OE92" s="15">
        <f>IF(41&lt;=$G92, ($G92-41)*$N92, "")</f>
        <v/>
      </c>
      <c r="OF92" s="15">
        <f>IF(42&lt;=$G92, OA92, "")</f>
        <v/>
      </c>
      <c r="OG92" s="15">
        <f>IF(42&lt;=$G92, ROUND(OF92*$Q92, 2), "")</f>
        <v/>
      </c>
      <c r="OH92" s="15">
        <f>IF(42&lt;=$G92, $N92, "")</f>
        <v/>
      </c>
      <c r="OI92" s="15">
        <f>IF(42&lt;=$G92, OH92-OG92, "")</f>
        <v/>
      </c>
      <c r="OJ92" s="15">
        <f>IF(42&lt;=$G92, OF92-OI92, "")</f>
        <v/>
      </c>
      <c r="OK92" s="15">
        <f>IF(42&lt;=$G92, ROUND(OC92*$Q92, 2), "")</f>
        <v/>
      </c>
      <c r="OL92" s="15">
        <f>IF(42&lt;=$G92, OC92+OK92, "")</f>
        <v/>
      </c>
      <c r="OM92" s="15">
        <f>IF(42&lt;=$G92, OG92+OK92, "")</f>
        <v/>
      </c>
      <c r="ON92" s="15">
        <f>IF(42&lt;=$G92, ($G92-42)*$N92, "")</f>
        <v/>
      </c>
      <c r="OO92" s="15">
        <f>IF(43&lt;=$G92, OJ92, "")</f>
        <v/>
      </c>
      <c r="OP92" s="15">
        <f>IF(43&lt;=$G92, ROUND(OO92*$Q92, 2), "")</f>
        <v/>
      </c>
      <c r="OQ92" s="15">
        <f>IF(43&lt;=$G92, $N92, "")</f>
        <v/>
      </c>
      <c r="OR92" s="15">
        <f>IF(43&lt;=$G92, OQ92-OP92, "")</f>
        <v/>
      </c>
      <c r="OS92" s="15">
        <f>IF(43&lt;=$G92, OO92-OR92, "")</f>
        <v/>
      </c>
      <c r="OT92" s="15">
        <f>IF(43&lt;=$G92, ROUND(OL92*$Q92, 2), "")</f>
        <v/>
      </c>
      <c r="OU92" s="15">
        <f>IF(43&lt;=$G92, OL92+OT92, "")</f>
        <v/>
      </c>
      <c r="OV92" s="15">
        <f>IF(43&lt;=$G92, OP92+OT92, "")</f>
        <v/>
      </c>
      <c r="OW92" s="15">
        <f>IF(43&lt;=$G92, ($G92-43)*$N92, "")</f>
        <v/>
      </c>
      <c r="OX92" s="15">
        <f>IF(44&lt;=$G92, OS92, "")</f>
        <v/>
      </c>
      <c r="OY92" s="15">
        <f>IF(44&lt;=$G92, ROUND(OX92*$Q92, 2), "")</f>
        <v/>
      </c>
      <c r="OZ92" s="15">
        <f>IF(44&lt;=$G92, $N92, "")</f>
        <v/>
      </c>
      <c r="PA92" s="15">
        <f>IF(44&lt;=$G92, OZ92-OY92, "")</f>
        <v/>
      </c>
      <c r="PB92" s="15">
        <f>IF(44&lt;=$G92, OX92-PA92, "")</f>
        <v/>
      </c>
      <c r="PC92" s="15">
        <f>IF(44&lt;=$G92, ROUND(OU92*$Q92, 2), "")</f>
        <v/>
      </c>
      <c r="PD92" s="15">
        <f>IF(44&lt;=$G92, OU92+PC92, "")</f>
        <v/>
      </c>
      <c r="PE92" s="15">
        <f>IF(44&lt;=$G92, OY92+PC92, "")</f>
        <v/>
      </c>
      <c r="PF92" s="15">
        <f>IF(44&lt;=$G92, ($G92-44)*$N92, "")</f>
        <v/>
      </c>
      <c r="PG92" s="15">
        <f>IF(45&lt;=$G92, PB92, "")</f>
        <v/>
      </c>
      <c r="PH92" s="15">
        <f>IF(45&lt;=$G92, ROUND(PG92*$Q92, 2), "")</f>
        <v/>
      </c>
      <c r="PI92" s="15">
        <f>IF(45&lt;=$G92, $N92, "")</f>
        <v/>
      </c>
      <c r="PJ92" s="15">
        <f>IF(45&lt;=$G92, PI92-PH92, "")</f>
        <v/>
      </c>
      <c r="PK92" s="15">
        <f>IF(45&lt;=$G92, PG92-PJ92, "")</f>
        <v/>
      </c>
      <c r="PL92" s="15">
        <f>IF(45&lt;=$G92, ROUND(PD92*$Q92, 2), "")</f>
        <v/>
      </c>
      <c r="PM92" s="15">
        <f>IF(45&lt;=$G92, PD92+PL92, "")</f>
        <v/>
      </c>
      <c r="PN92" s="15">
        <f>IF(45&lt;=$G92, PH92+PL92, "")</f>
        <v/>
      </c>
      <c r="PO92" s="15">
        <f>IF(45&lt;=$G92, ($G92-45)*$N92, "")</f>
        <v/>
      </c>
      <c r="PP92" s="15">
        <f>IF(46&lt;=$G92, PK92, "")</f>
        <v/>
      </c>
      <c r="PQ92" s="15">
        <f>IF(46&lt;=$G92, ROUND(PP92*$Q92, 2), "")</f>
        <v/>
      </c>
      <c r="PR92" s="15">
        <f>IF(46&lt;=$G92, $N92, "")</f>
        <v/>
      </c>
      <c r="PS92" s="15">
        <f>IF(46&lt;=$G92, PR92-PQ92, "")</f>
        <v/>
      </c>
      <c r="PT92" s="15">
        <f>IF(46&lt;=$G92, PP92-PS92, "")</f>
        <v/>
      </c>
      <c r="PU92" s="15">
        <f>IF(46&lt;=$G92, ROUND(PM92*$Q92, 2), "")</f>
        <v/>
      </c>
      <c r="PV92" s="15">
        <f>IF(46&lt;=$G92, PM92+PU92, "")</f>
        <v/>
      </c>
      <c r="PW92" s="15">
        <f>IF(46&lt;=$G92, PQ92+PU92, "")</f>
        <v/>
      </c>
      <c r="PX92" s="15">
        <f>IF(46&lt;=$G92, ($G92-46)*$N92, "")</f>
        <v/>
      </c>
      <c r="PY92" s="15">
        <f>IF(47&lt;=$G92, PT92, "")</f>
        <v/>
      </c>
      <c r="PZ92" s="15">
        <f>IF(47&lt;=$G92, ROUND(PY92*$Q92, 2), "")</f>
        <v/>
      </c>
      <c r="QA92" s="15">
        <f>IF(47&lt;=$G92, $N92, "")</f>
        <v/>
      </c>
      <c r="QB92" s="15">
        <f>IF(47&lt;=$G92, QA92-PZ92, "")</f>
        <v/>
      </c>
      <c r="QC92" s="15">
        <f>IF(47&lt;=$G92, PY92-QB92, "")</f>
        <v/>
      </c>
      <c r="QD92" s="15">
        <f>IF(47&lt;=$G92, ROUND(PV92*$Q92, 2), "")</f>
        <v/>
      </c>
      <c r="QE92" s="15">
        <f>IF(47&lt;=$G92, PV92+QD92, "")</f>
        <v/>
      </c>
      <c r="QF92" s="15">
        <f>IF(47&lt;=$G92, PZ92+QD92, "")</f>
        <v/>
      </c>
      <c r="QG92" s="15">
        <f>IF(47&lt;=$G92, ($G92-47)*$N92, "")</f>
        <v/>
      </c>
      <c r="QH92" s="15">
        <f>IF(48&lt;=$G92, QC92, "")</f>
        <v/>
      </c>
      <c r="QI92" s="15">
        <f>IF(48&lt;=$G92, ROUND(QH92*$Q92, 2), "")</f>
        <v/>
      </c>
      <c r="QJ92" s="15">
        <f>IF(48&lt;=$G92, $N92, "")</f>
        <v/>
      </c>
      <c r="QK92" s="15">
        <f>IF(48&lt;=$G92, QJ92-QI92, "")</f>
        <v/>
      </c>
      <c r="QL92" s="15">
        <f>IF(48&lt;=$G92, QH92-QK92, "")</f>
        <v/>
      </c>
      <c r="QM92" s="15">
        <f>IF(48&lt;=$G92, ROUND(QE92*$Q92, 2), "")</f>
        <v/>
      </c>
      <c r="QN92" s="15">
        <f>IF(48&lt;=$G92, QE92+QM92, "")</f>
        <v/>
      </c>
      <c r="QO92" s="15">
        <f>IF(48&lt;=$G92, QI92+QM92, "")</f>
        <v/>
      </c>
      <c r="QP92" s="15">
        <f>IF(48&lt;=$G92, ($G92-48)*$N92, "")</f>
        <v/>
      </c>
    </row>
    <row r="93">
      <c r="A93" s="6" t="inlineStr">
        <is>
          <t>0635-0007</t>
        </is>
      </c>
      <c r="B93" s="7" t="inlineStr">
        <is>
          <t>Ankara Food Services Sa de CV</t>
        </is>
      </c>
      <c r="C93" s="7" t="inlineStr">
        <is>
          <t>Mobi</t>
        </is>
      </c>
      <c r="D93" s="6" t="inlineStr">
        <is>
          <t>ACTIVO</t>
        </is>
      </c>
      <c r="E93" s="6" t="inlineStr">
        <is>
          <t>2025-06-17</t>
        </is>
      </c>
      <c r="F93" s="6" t="inlineStr">
        <is>
          <t>2027-06-17</t>
        </is>
      </c>
      <c r="G93" s="8" t="n">
        <v>24</v>
      </c>
      <c r="H93" s="9" t="n">
        <v>212931.03</v>
      </c>
      <c r="I93" s="10" t="n">
        <v>0.3</v>
      </c>
      <c r="J93" s="9">
        <f>ROUND(H93*I93, 2)</f>
        <v/>
      </c>
      <c r="K93" s="9">
        <f>ROUND(H93-J93, 2)</f>
        <v/>
      </c>
      <c r="L93" s="10" t="n">
        <v>0.02</v>
      </c>
      <c r="M93" s="9">
        <f>ROUND(H93*L93, 2)</f>
        <v/>
      </c>
      <c r="N93" s="9" t="n">
        <v>8203.17</v>
      </c>
      <c r="O93" s="10" t="n">
        <v>1</v>
      </c>
      <c r="P93" s="9">
        <f>ROUND(H93*O93, 2)</f>
        <v/>
      </c>
      <c r="Q93" s="11" t="n">
        <v>0.02429975</v>
      </c>
      <c r="R93" s="11">
        <f>RATE(G93, -N93, K93, -P93)</f>
        <v/>
      </c>
      <c r="S93" s="11">
        <f>ROUND(Q93*12, 8)</f>
        <v/>
      </c>
      <c r="T93" s="11">
        <f>ROUND(((1+Q93)^12)-1, 8)</f>
        <v/>
      </c>
      <c r="U93" s="9">
        <f>ROUND(PV(Q93, G93, 0, -P93), 2)</f>
        <v/>
      </c>
      <c r="V93" s="9">
        <f>SUMIF($AA$4:$QP$4, "Interes_Leasing", AA93:QP93)</f>
        <v/>
      </c>
      <c r="W93" s="9">
        <f>SUMIF($AA$4:$QP$4, "Interes_Residual", AA93:QP93)</f>
        <v/>
      </c>
      <c r="X93" s="9">
        <f>ROUND(V93+W93, 2)</f>
        <v/>
      </c>
      <c r="Y93" s="9">
        <f>ROUND((N93*G93+P93+M93)-K93, 2)</f>
        <v/>
      </c>
      <c r="Z93" s="10">
        <f>ROUND(Y93/K93, 4)</f>
        <v/>
      </c>
      <c r="AA93" s="9">
        <f>IF(1&lt;=$G93, $K93, "")</f>
        <v/>
      </c>
      <c r="AB93" s="9">
        <f>IF(1&lt;=$G93, ROUND(AA93*$Q93, 2), "")</f>
        <v/>
      </c>
      <c r="AC93" s="9">
        <f>IF(1&lt;=$G93, $N93, "")</f>
        <v/>
      </c>
      <c r="AD93" s="9">
        <f>IF(1&lt;=$G93, AC93-AB93, "")</f>
        <v/>
      </c>
      <c r="AE93" s="9">
        <f>IF(1&lt;=$G93, AA93-AD93, "")</f>
        <v/>
      </c>
      <c r="AF93" s="9">
        <f>IF(1&lt;=$G93, ROUND($U93*$Q93, 2), "")</f>
        <v/>
      </c>
      <c r="AG93" s="9">
        <f>IF(1&lt;=$G93, $U93+AF93, "")</f>
        <v/>
      </c>
      <c r="AH93" s="9">
        <f>IF(1&lt;=$G93, AB93+AF93, "")</f>
        <v/>
      </c>
      <c r="AI93" s="9">
        <f>IF(1&lt;=$G93, ($G93-1)*$N93, "")</f>
        <v/>
      </c>
      <c r="AJ93" s="9">
        <f>IF(2&lt;=$G93, AE93, "")</f>
        <v/>
      </c>
      <c r="AK93" s="9">
        <f>IF(2&lt;=$G93, ROUND(AJ93*$Q93, 2), "")</f>
        <v/>
      </c>
      <c r="AL93" s="9">
        <f>IF(2&lt;=$G93, $N93, "")</f>
        <v/>
      </c>
      <c r="AM93" s="9">
        <f>IF(2&lt;=$G93, AL93-AK93, "")</f>
        <v/>
      </c>
      <c r="AN93" s="9">
        <f>IF(2&lt;=$G93, AJ93-AM93, "")</f>
        <v/>
      </c>
      <c r="AO93" s="9">
        <f>IF(2&lt;=$G93, ROUND(AG93*$Q93, 2), "")</f>
        <v/>
      </c>
      <c r="AP93" s="9">
        <f>IF(2&lt;=$G93, AG93+AO93, "")</f>
        <v/>
      </c>
      <c r="AQ93" s="9">
        <f>IF(2&lt;=$G93, AK93+AO93, "")</f>
        <v/>
      </c>
      <c r="AR93" s="9">
        <f>IF(2&lt;=$G93, ($G93-2)*$N93, "")</f>
        <v/>
      </c>
      <c r="AS93" s="9">
        <f>IF(3&lt;=$G93, AN93, "")</f>
        <v/>
      </c>
      <c r="AT93" s="9">
        <f>IF(3&lt;=$G93, ROUND(AS93*$Q93, 2), "")</f>
        <v/>
      </c>
      <c r="AU93" s="9">
        <f>IF(3&lt;=$G93, $N93, "")</f>
        <v/>
      </c>
      <c r="AV93" s="9">
        <f>IF(3&lt;=$G93, AU93-AT93, "")</f>
        <v/>
      </c>
      <c r="AW93" s="9">
        <f>IF(3&lt;=$G93, AS93-AV93, "")</f>
        <v/>
      </c>
      <c r="AX93" s="9">
        <f>IF(3&lt;=$G93, ROUND(AP93*$Q93, 2), "")</f>
        <v/>
      </c>
      <c r="AY93" s="9">
        <f>IF(3&lt;=$G93, AP93+AX93, "")</f>
        <v/>
      </c>
      <c r="AZ93" s="9">
        <f>IF(3&lt;=$G93, AT93+AX93, "")</f>
        <v/>
      </c>
      <c r="BA93" s="9">
        <f>IF(3&lt;=$G93, ($G93-3)*$N93, "")</f>
        <v/>
      </c>
      <c r="BB93" s="9">
        <f>IF(4&lt;=$G93, AW93, "")</f>
        <v/>
      </c>
      <c r="BC93" s="9">
        <f>IF(4&lt;=$G93, ROUND(BB93*$Q93, 2), "")</f>
        <v/>
      </c>
      <c r="BD93" s="9">
        <f>IF(4&lt;=$G93, $N93, "")</f>
        <v/>
      </c>
      <c r="BE93" s="9">
        <f>IF(4&lt;=$G93, BD93-BC93, "")</f>
        <v/>
      </c>
      <c r="BF93" s="9">
        <f>IF(4&lt;=$G93, BB93-BE93, "")</f>
        <v/>
      </c>
      <c r="BG93" s="9">
        <f>IF(4&lt;=$G93, ROUND(AY93*$Q93, 2), "")</f>
        <v/>
      </c>
      <c r="BH93" s="9">
        <f>IF(4&lt;=$G93, AY93+BG93, "")</f>
        <v/>
      </c>
      <c r="BI93" s="9">
        <f>IF(4&lt;=$G93, BC93+BG93, "")</f>
        <v/>
      </c>
      <c r="BJ93" s="9">
        <f>IF(4&lt;=$G93, ($G93-4)*$N93, "")</f>
        <v/>
      </c>
      <c r="BK93" s="9">
        <f>IF(5&lt;=$G93, BF93, "")</f>
        <v/>
      </c>
      <c r="BL93" s="9">
        <f>IF(5&lt;=$G93, ROUND(BK93*$Q93, 2), "")</f>
        <v/>
      </c>
      <c r="BM93" s="9">
        <f>IF(5&lt;=$G93, $N93, "")</f>
        <v/>
      </c>
      <c r="BN93" s="9">
        <f>IF(5&lt;=$G93, BM93-BL93, "")</f>
        <v/>
      </c>
      <c r="BO93" s="9">
        <f>IF(5&lt;=$G93, BK93-BN93, "")</f>
        <v/>
      </c>
      <c r="BP93" s="9">
        <f>IF(5&lt;=$G93, ROUND(BH93*$Q93, 2), "")</f>
        <v/>
      </c>
      <c r="BQ93" s="9">
        <f>IF(5&lt;=$G93, BH93+BP93, "")</f>
        <v/>
      </c>
      <c r="BR93" s="9">
        <f>IF(5&lt;=$G93, BL93+BP93, "")</f>
        <v/>
      </c>
      <c r="BS93" s="9">
        <f>IF(5&lt;=$G93, ($G93-5)*$N93, "")</f>
        <v/>
      </c>
      <c r="BT93" s="9">
        <f>IF(6&lt;=$G93, BO93, "")</f>
        <v/>
      </c>
      <c r="BU93" s="9">
        <f>IF(6&lt;=$G93, ROUND(BT93*$Q93, 2), "")</f>
        <v/>
      </c>
      <c r="BV93" s="9">
        <f>IF(6&lt;=$G93, $N93, "")</f>
        <v/>
      </c>
      <c r="BW93" s="9">
        <f>IF(6&lt;=$G93, BV93-BU93, "")</f>
        <v/>
      </c>
      <c r="BX93" s="9">
        <f>IF(6&lt;=$G93, BT93-BW93, "")</f>
        <v/>
      </c>
      <c r="BY93" s="9">
        <f>IF(6&lt;=$G93, ROUND(BQ93*$Q93, 2), "")</f>
        <v/>
      </c>
      <c r="BZ93" s="9">
        <f>IF(6&lt;=$G93, BQ93+BY93, "")</f>
        <v/>
      </c>
      <c r="CA93" s="9">
        <f>IF(6&lt;=$G93, BU93+BY93, "")</f>
        <v/>
      </c>
      <c r="CB93" s="9">
        <f>IF(6&lt;=$G93, ($G93-6)*$N93, "")</f>
        <v/>
      </c>
      <c r="CC93" s="9">
        <f>IF(7&lt;=$G93, BX93, "")</f>
        <v/>
      </c>
      <c r="CD93" s="9">
        <f>IF(7&lt;=$G93, ROUND(CC93*$Q93, 2), "")</f>
        <v/>
      </c>
      <c r="CE93" s="9">
        <f>IF(7&lt;=$G93, $N93, "")</f>
        <v/>
      </c>
      <c r="CF93" s="9">
        <f>IF(7&lt;=$G93, CE93-CD93, "")</f>
        <v/>
      </c>
      <c r="CG93" s="9">
        <f>IF(7&lt;=$G93, CC93-CF93, "")</f>
        <v/>
      </c>
      <c r="CH93" s="9">
        <f>IF(7&lt;=$G93, ROUND(BZ93*$Q93, 2), "")</f>
        <v/>
      </c>
      <c r="CI93" s="9">
        <f>IF(7&lt;=$G93, BZ93+CH93, "")</f>
        <v/>
      </c>
      <c r="CJ93" s="9">
        <f>IF(7&lt;=$G93, CD93+CH93, "")</f>
        <v/>
      </c>
      <c r="CK93" s="9">
        <f>IF(7&lt;=$G93, ($G93-7)*$N93, "")</f>
        <v/>
      </c>
      <c r="CL93" s="9">
        <f>IF(8&lt;=$G93, CG93, "")</f>
        <v/>
      </c>
      <c r="CM93" s="9">
        <f>IF(8&lt;=$G93, ROUND(CL93*$Q93, 2), "")</f>
        <v/>
      </c>
      <c r="CN93" s="9">
        <f>IF(8&lt;=$G93, $N93, "")</f>
        <v/>
      </c>
      <c r="CO93" s="9">
        <f>IF(8&lt;=$G93, CN93-CM93, "")</f>
        <v/>
      </c>
      <c r="CP93" s="9">
        <f>IF(8&lt;=$G93, CL93-CO93, "")</f>
        <v/>
      </c>
      <c r="CQ93" s="9">
        <f>IF(8&lt;=$G93, ROUND(CI93*$Q93, 2), "")</f>
        <v/>
      </c>
      <c r="CR93" s="9">
        <f>IF(8&lt;=$G93, CI93+CQ93, "")</f>
        <v/>
      </c>
      <c r="CS93" s="9">
        <f>IF(8&lt;=$G93, CM93+CQ93, "")</f>
        <v/>
      </c>
      <c r="CT93" s="9">
        <f>IF(8&lt;=$G93, ($G93-8)*$N93, "")</f>
        <v/>
      </c>
      <c r="CU93" s="9">
        <f>IF(9&lt;=$G93, CP93, "")</f>
        <v/>
      </c>
      <c r="CV93" s="9">
        <f>IF(9&lt;=$G93, ROUND(CU93*$Q93, 2), "")</f>
        <v/>
      </c>
      <c r="CW93" s="9">
        <f>IF(9&lt;=$G93, $N93, "")</f>
        <v/>
      </c>
      <c r="CX93" s="9">
        <f>IF(9&lt;=$G93, CW93-CV93, "")</f>
        <v/>
      </c>
      <c r="CY93" s="9">
        <f>IF(9&lt;=$G93, CU93-CX93, "")</f>
        <v/>
      </c>
      <c r="CZ93" s="9">
        <f>IF(9&lt;=$G93, ROUND(CR93*$Q93, 2), "")</f>
        <v/>
      </c>
      <c r="DA93" s="9">
        <f>IF(9&lt;=$G93, CR93+CZ93, "")</f>
        <v/>
      </c>
      <c r="DB93" s="9">
        <f>IF(9&lt;=$G93, CV93+CZ93, "")</f>
        <v/>
      </c>
      <c r="DC93" s="9">
        <f>IF(9&lt;=$G93, ($G93-9)*$N93, "")</f>
        <v/>
      </c>
      <c r="DD93" s="9">
        <f>IF(10&lt;=$G93, CY93, "")</f>
        <v/>
      </c>
      <c r="DE93" s="9">
        <f>IF(10&lt;=$G93, ROUND(DD93*$Q93, 2), "")</f>
        <v/>
      </c>
      <c r="DF93" s="9">
        <f>IF(10&lt;=$G93, $N93, "")</f>
        <v/>
      </c>
      <c r="DG93" s="9">
        <f>IF(10&lt;=$G93, DF93-DE93, "")</f>
        <v/>
      </c>
      <c r="DH93" s="9">
        <f>IF(10&lt;=$G93, DD93-DG93, "")</f>
        <v/>
      </c>
      <c r="DI93" s="9">
        <f>IF(10&lt;=$G93, ROUND(DA93*$Q93, 2), "")</f>
        <v/>
      </c>
      <c r="DJ93" s="9">
        <f>IF(10&lt;=$G93, DA93+DI93, "")</f>
        <v/>
      </c>
      <c r="DK93" s="9">
        <f>IF(10&lt;=$G93, DE93+DI93, "")</f>
        <v/>
      </c>
      <c r="DL93" s="9">
        <f>IF(10&lt;=$G93, ($G93-10)*$N93, "")</f>
        <v/>
      </c>
      <c r="DM93" s="9">
        <f>IF(11&lt;=$G93, DH93, "")</f>
        <v/>
      </c>
      <c r="DN93" s="9">
        <f>IF(11&lt;=$G93, ROUND(DM93*$Q93, 2), "")</f>
        <v/>
      </c>
      <c r="DO93" s="9">
        <f>IF(11&lt;=$G93, $N93, "")</f>
        <v/>
      </c>
      <c r="DP93" s="9">
        <f>IF(11&lt;=$G93, DO93-DN93, "")</f>
        <v/>
      </c>
      <c r="DQ93" s="9">
        <f>IF(11&lt;=$G93, DM93-DP93, "")</f>
        <v/>
      </c>
      <c r="DR93" s="9">
        <f>IF(11&lt;=$G93, ROUND(DJ93*$Q93, 2), "")</f>
        <v/>
      </c>
      <c r="DS93" s="9">
        <f>IF(11&lt;=$G93, DJ93+DR93, "")</f>
        <v/>
      </c>
      <c r="DT93" s="9">
        <f>IF(11&lt;=$G93, DN93+DR93, "")</f>
        <v/>
      </c>
      <c r="DU93" s="9">
        <f>IF(11&lt;=$G93, ($G93-11)*$N93, "")</f>
        <v/>
      </c>
      <c r="DV93" s="9">
        <f>IF(12&lt;=$G93, DQ93, "")</f>
        <v/>
      </c>
      <c r="DW93" s="9">
        <f>IF(12&lt;=$G93, ROUND(DV93*$Q93, 2), "")</f>
        <v/>
      </c>
      <c r="DX93" s="9">
        <f>IF(12&lt;=$G93, $N93, "")</f>
        <v/>
      </c>
      <c r="DY93" s="9">
        <f>IF(12&lt;=$G93, DX93-DW93, "")</f>
        <v/>
      </c>
      <c r="DZ93" s="9">
        <f>IF(12&lt;=$G93, DV93-DY93, "")</f>
        <v/>
      </c>
      <c r="EA93" s="9">
        <f>IF(12&lt;=$G93, ROUND(DS93*$Q93, 2), "")</f>
        <v/>
      </c>
      <c r="EB93" s="9">
        <f>IF(12&lt;=$G93, DS93+EA93, "")</f>
        <v/>
      </c>
      <c r="EC93" s="9">
        <f>IF(12&lt;=$G93, DW93+EA93, "")</f>
        <v/>
      </c>
      <c r="ED93" s="9">
        <f>IF(12&lt;=$G93, ($G93-12)*$N93, "")</f>
        <v/>
      </c>
      <c r="EE93" s="9">
        <f>IF(13&lt;=$G93, DZ93, "")</f>
        <v/>
      </c>
      <c r="EF93" s="9">
        <f>IF(13&lt;=$G93, ROUND(EE93*$Q93, 2), "")</f>
        <v/>
      </c>
      <c r="EG93" s="9">
        <f>IF(13&lt;=$G93, $N93, "")</f>
        <v/>
      </c>
      <c r="EH93" s="9">
        <f>IF(13&lt;=$G93, EG93-EF93, "")</f>
        <v/>
      </c>
      <c r="EI93" s="9">
        <f>IF(13&lt;=$G93, EE93-EH93, "")</f>
        <v/>
      </c>
      <c r="EJ93" s="9">
        <f>IF(13&lt;=$G93, ROUND(EB93*$Q93, 2), "")</f>
        <v/>
      </c>
      <c r="EK93" s="9">
        <f>IF(13&lt;=$G93, EB93+EJ93, "")</f>
        <v/>
      </c>
      <c r="EL93" s="9">
        <f>IF(13&lt;=$G93, EF93+EJ93, "")</f>
        <v/>
      </c>
      <c r="EM93" s="9">
        <f>IF(13&lt;=$G93, ($G93-13)*$N93, "")</f>
        <v/>
      </c>
      <c r="EN93" s="9">
        <f>IF(14&lt;=$G93, EI93, "")</f>
        <v/>
      </c>
      <c r="EO93" s="9">
        <f>IF(14&lt;=$G93, ROUND(EN93*$Q93, 2), "")</f>
        <v/>
      </c>
      <c r="EP93" s="9">
        <f>IF(14&lt;=$G93, $N93, "")</f>
        <v/>
      </c>
      <c r="EQ93" s="9">
        <f>IF(14&lt;=$G93, EP93-EO93, "")</f>
        <v/>
      </c>
      <c r="ER93" s="9">
        <f>IF(14&lt;=$G93, EN93-EQ93, "")</f>
        <v/>
      </c>
      <c r="ES93" s="9">
        <f>IF(14&lt;=$G93, ROUND(EK93*$Q93, 2), "")</f>
        <v/>
      </c>
      <c r="ET93" s="9">
        <f>IF(14&lt;=$G93, EK93+ES93, "")</f>
        <v/>
      </c>
      <c r="EU93" s="9">
        <f>IF(14&lt;=$G93, EO93+ES93, "")</f>
        <v/>
      </c>
      <c r="EV93" s="9">
        <f>IF(14&lt;=$G93, ($G93-14)*$N93, "")</f>
        <v/>
      </c>
      <c r="EW93" s="9">
        <f>IF(15&lt;=$G93, ER93, "")</f>
        <v/>
      </c>
      <c r="EX93" s="9">
        <f>IF(15&lt;=$G93, ROUND(EW93*$Q93, 2), "")</f>
        <v/>
      </c>
      <c r="EY93" s="9">
        <f>IF(15&lt;=$G93, $N93, "")</f>
        <v/>
      </c>
      <c r="EZ93" s="9">
        <f>IF(15&lt;=$G93, EY93-EX93, "")</f>
        <v/>
      </c>
      <c r="FA93" s="9">
        <f>IF(15&lt;=$G93, EW93-EZ93, "")</f>
        <v/>
      </c>
      <c r="FB93" s="9">
        <f>IF(15&lt;=$G93, ROUND(ET93*$Q93, 2), "")</f>
        <v/>
      </c>
      <c r="FC93" s="9">
        <f>IF(15&lt;=$G93, ET93+FB93, "")</f>
        <v/>
      </c>
      <c r="FD93" s="9">
        <f>IF(15&lt;=$G93, EX93+FB93, "")</f>
        <v/>
      </c>
      <c r="FE93" s="9">
        <f>IF(15&lt;=$G93, ($G93-15)*$N93, "")</f>
        <v/>
      </c>
      <c r="FF93" s="9">
        <f>IF(16&lt;=$G93, FA93, "")</f>
        <v/>
      </c>
      <c r="FG93" s="9">
        <f>IF(16&lt;=$G93, ROUND(FF93*$Q93, 2), "")</f>
        <v/>
      </c>
      <c r="FH93" s="9">
        <f>IF(16&lt;=$G93, $N93, "")</f>
        <v/>
      </c>
      <c r="FI93" s="9">
        <f>IF(16&lt;=$G93, FH93-FG93, "")</f>
        <v/>
      </c>
      <c r="FJ93" s="9">
        <f>IF(16&lt;=$G93, FF93-FI93, "")</f>
        <v/>
      </c>
      <c r="FK93" s="9">
        <f>IF(16&lt;=$G93, ROUND(FC93*$Q93, 2), "")</f>
        <v/>
      </c>
      <c r="FL93" s="9">
        <f>IF(16&lt;=$G93, FC93+FK93, "")</f>
        <v/>
      </c>
      <c r="FM93" s="9">
        <f>IF(16&lt;=$G93, FG93+FK93, "")</f>
        <v/>
      </c>
      <c r="FN93" s="9">
        <f>IF(16&lt;=$G93, ($G93-16)*$N93, "")</f>
        <v/>
      </c>
      <c r="FO93" s="9">
        <f>IF(17&lt;=$G93, FJ93, "")</f>
        <v/>
      </c>
      <c r="FP93" s="9">
        <f>IF(17&lt;=$G93, ROUND(FO93*$Q93, 2), "")</f>
        <v/>
      </c>
      <c r="FQ93" s="9">
        <f>IF(17&lt;=$G93, $N93, "")</f>
        <v/>
      </c>
      <c r="FR93" s="9">
        <f>IF(17&lt;=$G93, FQ93-FP93, "")</f>
        <v/>
      </c>
      <c r="FS93" s="9">
        <f>IF(17&lt;=$G93, FO93-FR93, "")</f>
        <v/>
      </c>
      <c r="FT93" s="9">
        <f>IF(17&lt;=$G93, ROUND(FL93*$Q93, 2), "")</f>
        <v/>
      </c>
      <c r="FU93" s="9">
        <f>IF(17&lt;=$G93, FL93+FT93, "")</f>
        <v/>
      </c>
      <c r="FV93" s="9">
        <f>IF(17&lt;=$G93, FP93+FT93, "")</f>
        <v/>
      </c>
      <c r="FW93" s="9">
        <f>IF(17&lt;=$G93, ($G93-17)*$N93, "")</f>
        <v/>
      </c>
      <c r="FX93" s="9">
        <f>IF(18&lt;=$G93, FS93, "")</f>
        <v/>
      </c>
      <c r="FY93" s="9">
        <f>IF(18&lt;=$G93, ROUND(FX93*$Q93, 2), "")</f>
        <v/>
      </c>
      <c r="FZ93" s="9">
        <f>IF(18&lt;=$G93, $N93, "")</f>
        <v/>
      </c>
      <c r="GA93" s="9">
        <f>IF(18&lt;=$G93, FZ93-FY93, "")</f>
        <v/>
      </c>
      <c r="GB93" s="9">
        <f>IF(18&lt;=$G93, FX93-GA93, "")</f>
        <v/>
      </c>
      <c r="GC93" s="9">
        <f>IF(18&lt;=$G93, ROUND(FU93*$Q93, 2), "")</f>
        <v/>
      </c>
      <c r="GD93" s="9">
        <f>IF(18&lt;=$G93, FU93+GC93, "")</f>
        <v/>
      </c>
      <c r="GE93" s="9">
        <f>IF(18&lt;=$G93, FY93+GC93, "")</f>
        <v/>
      </c>
      <c r="GF93" s="9">
        <f>IF(18&lt;=$G93, ($G93-18)*$N93, "")</f>
        <v/>
      </c>
      <c r="GG93" s="9">
        <f>IF(19&lt;=$G93, GB93, "")</f>
        <v/>
      </c>
      <c r="GH93" s="9">
        <f>IF(19&lt;=$G93, ROUND(GG93*$Q93, 2), "")</f>
        <v/>
      </c>
      <c r="GI93" s="9">
        <f>IF(19&lt;=$G93, $N93, "")</f>
        <v/>
      </c>
      <c r="GJ93" s="9">
        <f>IF(19&lt;=$G93, GI93-GH93, "")</f>
        <v/>
      </c>
      <c r="GK93" s="9">
        <f>IF(19&lt;=$G93, GG93-GJ93, "")</f>
        <v/>
      </c>
      <c r="GL93" s="9">
        <f>IF(19&lt;=$G93, ROUND(GD93*$Q93, 2), "")</f>
        <v/>
      </c>
      <c r="GM93" s="9">
        <f>IF(19&lt;=$G93, GD93+GL93, "")</f>
        <v/>
      </c>
      <c r="GN93" s="9">
        <f>IF(19&lt;=$G93, GH93+GL93, "")</f>
        <v/>
      </c>
      <c r="GO93" s="9">
        <f>IF(19&lt;=$G93, ($G93-19)*$N93, "")</f>
        <v/>
      </c>
      <c r="GP93" s="9">
        <f>IF(20&lt;=$G93, GK93, "")</f>
        <v/>
      </c>
      <c r="GQ93" s="9">
        <f>IF(20&lt;=$G93, ROUND(GP93*$Q93, 2), "")</f>
        <v/>
      </c>
      <c r="GR93" s="9">
        <f>IF(20&lt;=$G93, $N93, "")</f>
        <v/>
      </c>
      <c r="GS93" s="9">
        <f>IF(20&lt;=$G93, GR93-GQ93, "")</f>
        <v/>
      </c>
      <c r="GT93" s="9">
        <f>IF(20&lt;=$G93, GP93-GS93, "")</f>
        <v/>
      </c>
      <c r="GU93" s="9">
        <f>IF(20&lt;=$G93, ROUND(GM93*$Q93, 2), "")</f>
        <v/>
      </c>
      <c r="GV93" s="9">
        <f>IF(20&lt;=$G93, GM93+GU93, "")</f>
        <v/>
      </c>
      <c r="GW93" s="9">
        <f>IF(20&lt;=$G93, GQ93+GU93, "")</f>
        <v/>
      </c>
      <c r="GX93" s="9">
        <f>IF(20&lt;=$G93, ($G93-20)*$N93, "")</f>
        <v/>
      </c>
      <c r="GY93" s="9">
        <f>IF(21&lt;=$G93, GT93, "")</f>
        <v/>
      </c>
      <c r="GZ93" s="9">
        <f>IF(21&lt;=$G93, ROUND(GY93*$Q93, 2), "")</f>
        <v/>
      </c>
      <c r="HA93" s="9">
        <f>IF(21&lt;=$G93, $N93, "")</f>
        <v/>
      </c>
      <c r="HB93" s="9">
        <f>IF(21&lt;=$G93, HA93-GZ93, "")</f>
        <v/>
      </c>
      <c r="HC93" s="9">
        <f>IF(21&lt;=$G93, GY93-HB93, "")</f>
        <v/>
      </c>
      <c r="HD93" s="9">
        <f>IF(21&lt;=$G93, ROUND(GV93*$Q93, 2), "")</f>
        <v/>
      </c>
      <c r="HE93" s="9">
        <f>IF(21&lt;=$G93, GV93+HD93, "")</f>
        <v/>
      </c>
      <c r="HF93" s="9">
        <f>IF(21&lt;=$G93, GZ93+HD93, "")</f>
        <v/>
      </c>
      <c r="HG93" s="9">
        <f>IF(21&lt;=$G93, ($G93-21)*$N93, "")</f>
        <v/>
      </c>
      <c r="HH93" s="9">
        <f>IF(22&lt;=$G93, HC93, "")</f>
        <v/>
      </c>
      <c r="HI93" s="9">
        <f>IF(22&lt;=$G93, ROUND(HH93*$Q93, 2), "")</f>
        <v/>
      </c>
      <c r="HJ93" s="9">
        <f>IF(22&lt;=$G93, $N93, "")</f>
        <v/>
      </c>
      <c r="HK93" s="9">
        <f>IF(22&lt;=$G93, HJ93-HI93, "")</f>
        <v/>
      </c>
      <c r="HL93" s="9">
        <f>IF(22&lt;=$G93, HH93-HK93, "")</f>
        <v/>
      </c>
      <c r="HM93" s="9">
        <f>IF(22&lt;=$G93, ROUND(HE93*$Q93, 2), "")</f>
        <v/>
      </c>
      <c r="HN93" s="9">
        <f>IF(22&lt;=$G93, HE93+HM93, "")</f>
        <v/>
      </c>
      <c r="HO93" s="9">
        <f>IF(22&lt;=$G93, HI93+HM93, "")</f>
        <v/>
      </c>
      <c r="HP93" s="9">
        <f>IF(22&lt;=$G93, ($G93-22)*$N93, "")</f>
        <v/>
      </c>
      <c r="HQ93" s="9">
        <f>IF(23&lt;=$G93, HL93, "")</f>
        <v/>
      </c>
      <c r="HR93" s="9">
        <f>IF(23&lt;=$G93, ROUND(HQ93*$Q93, 2), "")</f>
        <v/>
      </c>
      <c r="HS93" s="9">
        <f>IF(23&lt;=$G93, $N93, "")</f>
        <v/>
      </c>
      <c r="HT93" s="9">
        <f>IF(23&lt;=$G93, HS93-HR93, "")</f>
        <v/>
      </c>
      <c r="HU93" s="9">
        <f>IF(23&lt;=$G93, HQ93-HT93, "")</f>
        <v/>
      </c>
      <c r="HV93" s="9">
        <f>IF(23&lt;=$G93, ROUND(HN93*$Q93, 2), "")</f>
        <v/>
      </c>
      <c r="HW93" s="9">
        <f>IF(23&lt;=$G93, HN93+HV93, "")</f>
        <v/>
      </c>
      <c r="HX93" s="9">
        <f>IF(23&lt;=$G93, HR93+HV93, "")</f>
        <v/>
      </c>
      <c r="HY93" s="9">
        <f>IF(23&lt;=$G93, ($G93-23)*$N93, "")</f>
        <v/>
      </c>
      <c r="HZ93" s="9">
        <f>IF(24&lt;=$G93, HU93, "")</f>
        <v/>
      </c>
      <c r="IA93" s="9">
        <f>IF(24&lt;=$G93, ROUND(HZ93*$Q93, 2), "")</f>
        <v/>
      </c>
      <c r="IB93" s="9">
        <f>IF(24&lt;=$G93, $N93, "")</f>
        <v/>
      </c>
      <c r="IC93" s="9">
        <f>IF(24&lt;=$G93, IB93-IA93, "")</f>
        <v/>
      </c>
      <c r="ID93" s="9">
        <f>IF(24&lt;=$G93, HZ93-IC93, "")</f>
        <v/>
      </c>
      <c r="IE93" s="9">
        <f>IF(24&lt;=$G93, ROUND(HW93*$Q93, 2), "")</f>
        <v/>
      </c>
      <c r="IF93" s="9">
        <f>IF(24&lt;=$G93, HW93+IE93, "")</f>
        <v/>
      </c>
      <c r="IG93" s="9">
        <f>IF(24&lt;=$G93, IA93+IE93, "")</f>
        <v/>
      </c>
      <c r="IH93" s="9">
        <f>IF(24&lt;=$G93, ($G93-24)*$N93, "")</f>
        <v/>
      </c>
      <c r="II93" s="9">
        <f>IF(25&lt;=$G93, ID93, "")</f>
        <v/>
      </c>
      <c r="IJ93" s="9">
        <f>IF(25&lt;=$G93, ROUND(II93*$Q93, 2), "")</f>
        <v/>
      </c>
      <c r="IK93" s="9">
        <f>IF(25&lt;=$G93, $N93, "")</f>
        <v/>
      </c>
      <c r="IL93" s="9">
        <f>IF(25&lt;=$G93, IK93-IJ93, "")</f>
        <v/>
      </c>
      <c r="IM93" s="9">
        <f>IF(25&lt;=$G93, II93-IL93, "")</f>
        <v/>
      </c>
      <c r="IN93" s="9">
        <f>IF(25&lt;=$G93, ROUND(IF93*$Q93, 2), "")</f>
        <v/>
      </c>
      <c r="IO93" s="9">
        <f>IF(25&lt;=$G93, IF93+IN93, "")</f>
        <v/>
      </c>
      <c r="IP93" s="9">
        <f>IF(25&lt;=$G93, IJ93+IN93, "")</f>
        <v/>
      </c>
      <c r="IQ93" s="9">
        <f>IF(25&lt;=$G93, ($G93-25)*$N93, "")</f>
        <v/>
      </c>
      <c r="IR93" s="9">
        <f>IF(26&lt;=$G93, IM93, "")</f>
        <v/>
      </c>
      <c r="IS93" s="9">
        <f>IF(26&lt;=$G93, ROUND(IR93*$Q93, 2), "")</f>
        <v/>
      </c>
      <c r="IT93" s="9">
        <f>IF(26&lt;=$G93, $N93, "")</f>
        <v/>
      </c>
      <c r="IU93" s="9">
        <f>IF(26&lt;=$G93, IT93-IS93, "")</f>
        <v/>
      </c>
      <c r="IV93" s="9">
        <f>IF(26&lt;=$G93, IR93-IU93, "")</f>
        <v/>
      </c>
      <c r="IW93" s="9">
        <f>IF(26&lt;=$G93, ROUND(IO93*$Q93, 2), "")</f>
        <v/>
      </c>
      <c r="IX93" s="9">
        <f>IF(26&lt;=$G93, IO93+IW93, "")</f>
        <v/>
      </c>
      <c r="IY93" s="9">
        <f>IF(26&lt;=$G93, IS93+IW93, "")</f>
        <v/>
      </c>
      <c r="IZ93" s="9">
        <f>IF(26&lt;=$G93, ($G93-26)*$N93, "")</f>
        <v/>
      </c>
      <c r="JA93" s="9">
        <f>IF(27&lt;=$G93, IV93, "")</f>
        <v/>
      </c>
      <c r="JB93" s="9">
        <f>IF(27&lt;=$G93, ROUND(JA93*$Q93, 2), "")</f>
        <v/>
      </c>
      <c r="JC93" s="9">
        <f>IF(27&lt;=$G93, $N93, "")</f>
        <v/>
      </c>
      <c r="JD93" s="9">
        <f>IF(27&lt;=$G93, JC93-JB93, "")</f>
        <v/>
      </c>
      <c r="JE93" s="9">
        <f>IF(27&lt;=$G93, JA93-JD93, "")</f>
        <v/>
      </c>
      <c r="JF93" s="9">
        <f>IF(27&lt;=$G93, ROUND(IX93*$Q93, 2), "")</f>
        <v/>
      </c>
      <c r="JG93" s="9">
        <f>IF(27&lt;=$G93, IX93+JF93, "")</f>
        <v/>
      </c>
      <c r="JH93" s="9">
        <f>IF(27&lt;=$G93, JB93+JF93, "")</f>
        <v/>
      </c>
      <c r="JI93" s="9">
        <f>IF(27&lt;=$G93, ($G93-27)*$N93, "")</f>
        <v/>
      </c>
      <c r="JJ93" s="9">
        <f>IF(28&lt;=$G93, JE93, "")</f>
        <v/>
      </c>
      <c r="JK93" s="9">
        <f>IF(28&lt;=$G93, ROUND(JJ93*$Q93, 2), "")</f>
        <v/>
      </c>
      <c r="JL93" s="9">
        <f>IF(28&lt;=$G93, $N93, "")</f>
        <v/>
      </c>
      <c r="JM93" s="9">
        <f>IF(28&lt;=$G93, JL93-JK93, "")</f>
        <v/>
      </c>
      <c r="JN93" s="9">
        <f>IF(28&lt;=$G93, JJ93-JM93, "")</f>
        <v/>
      </c>
      <c r="JO93" s="9">
        <f>IF(28&lt;=$G93, ROUND(JG93*$Q93, 2), "")</f>
        <v/>
      </c>
      <c r="JP93" s="9">
        <f>IF(28&lt;=$G93, JG93+JO93, "")</f>
        <v/>
      </c>
      <c r="JQ93" s="9">
        <f>IF(28&lt;=$G93, JK93+JO93, "")</f>
        <v/>
      </c>
      <c r="JR93" s="9">
        <f>IF(28&lt;=$G93, ($G93-28)*$N93, "")</f>
        <v/>
      </c>
      <c r="JS93" s="9">
        <f>IF(29&lt;=$G93, JN93, "")</f>
        <v/>
      </c>
      <c r="JT93" s="9">
        <f>IF(29&lt;=$G93, ROUND(JS93*$Q93, 2), "")</f>
        <v/>
      </c>
      <c r="JU93" s="9">
        <f>IF(29&lt;=$G93, $N93, "")</f>
        <v/>
      </c>
      <c r="JV93" s="9">
        <f>IF(29&lt;=$G93, JU93-JT93, "")</f>
        <v/>
      </c>
      <c r="JW93" s="9">
        <f>IF(29&lt;=$G93, JS93-JV93, "")</f>
        <v/>
      </c>
      <c r="JX93" s="9">
        <f>IF(29&lt;=$G93, ROUND(JP93*$Q93, 2), "")</f>
        <v/>
      </c>
      <c r="JY93" s="9">
        <f>IF(29&lt;=$G93, JP93+JX93, "")</f>
        <v/>
      </c>
      <c r="JZ93" s="9">
        <f>IF(29&lt;=$G93, JT93+JX93, "")</f>
        <v/>
      </c>
      <c r="KA93" s="9">
        <f>IF(29&lt;=$G93, ($G93-29)*$N93, "")</f>
        <v/>
      </c>
      <c r="KB93" s="9">
        <f>IF(30&lt;=$G93, JW93, "")</f>
        <v/>
      </c>
      <c r="KC93" s="9">
        <f>IF(30&lt;=$G93, ROUND(KB93*$Q93, 2), "")</f>
        <v/>
      </c>
      <c r="KD93" s="9">
        <f>IF(30&lt;=$G93, $N93, "")</f>
        <v/>
      </c>
      <c r="KE93" s="9">
        <f>IF(30&lt;=$G93, KD93-KC93, "")</f>
        <v/>
      </c>
      <c r="KF93" s="9">
        <f>IF(30&lt;=$G93, KB93-KE93, "")</f>
        <v/>
      </c>
      <c r="KG93" s="9">
        <f>IF(30&lt;=$G93, ROUND(JY93*$Q93, 2), "")</f>
        <v/>
      </c>
      <c r="KH93" s="9">
        <f>IF(30&lt;=$G93, JY93+KG93, "")</f>
        <v/>
      </c>
      <c r="KI93" s="9">
        <f>IF(30&lt;=$G93, KC93+KG93, "")</f>
        <v/>
      </c>
      <c r="KJ93" s="9">
        <f>IF(30&lt;=$G93, ($G93-30)*$N93, "")</f>
        <v/>
      </c>
      <c r="KK93" s="9">
        <f>IF(31&lt;=$G93, KF93, "")</f>
        <v/>
      </c>
      <c r="KL93" s="9">
        <f>IF(31&lt;=$G93, ROUND(KK93*$Q93, 2), "")</f>
        <v/>
      </c>
      <c r="KM93" s="9">
        <f>IF(31&lt;=$G93, $N93, "")</f>
        <v/>
      </c>
      <c r="KN93" s="9">
        <f>IF(31&lt;=$G93, KM93-KL93, "")</f>
        <v/>
      </c>
      <c r="KO93" s="9">
        <f>IF(31&lt;=$G93, KK93-KN93, "")</f>
        <v/>
      </c>
      <c r="KP93" s="9">
        <f>IF(31&lt;=$G93, ROUND(KH93*$Q93, 2), "")</f>
        <v/>
      </c>
      <c r="KQ93" s="9">
        <f>IF(31&lt;=$G93, KH93+KP93, "")</f>
        <v/>
      </c>
      <c r="KR93" s="9">
        <f>IF(31&lt;=$G93, KL93+KP93, "")</f>
        <v/>
      </c>
      <c r="KS93" s="9">
        <f>IF(31&lt;=$G93, ($G93-31)*$N93, "")</f>
        <v/>
      </c>
      <c r="KT93" s="9">
        <f>IF(32&lt;=$G93, KO93, "")</f>
        <v/>
      </c>
      <c r="KU93" s="9">
        <f>IF(32&lt;=$G93, ROUND(KT93*$Q93, 2), "")</f>
        <v/>
      </c>
      <c r="KV93" s="9">
        <f>IF(32&lt;=$G93, $N93, "")</f>
        <v/>
      </c>
      <c r="KW93" s="9">
        <f>IF(32&lt;=$G93, KV93-KU93, "")</f>
        <v/>
      </c>
      <c r="KX93" s="9">
        <f>IF(32&lt;=$G93, KT93-KW93, "")</f>
        <v/>
      </c>
      <c r="KY93" s="9">
        <f>IF(32&lt;=$G93, ROUND(KQ93*$Q93, 2), "")</f>
        <v/>
      </c>
      <c r="KZ93" s="9">
        <f>IF(32&lt;=$G93, KQ93+KY93, "")</f>
        <v/>
      </c>
      <c r="LA93" s="9">
        <f>IF(32&lt;=$G93, KU93+KY93, "")</f>
        <v/>
      </c>
      <c r="LB93" s="9">
        <f>IF(32&lt;=$G93, ($G93-32)*$N93, "")</f>
        <v/>
      </c>
      <c r="LC93" s="9">
        <f>IF(33&lt;=$G93, KX93, "")</f>
        <v/>
      </c>
      <c r="LD93" s="9">
        <f>IF(33&lt;=$G93, ROUND(LC93*$Q93, 2), "")</f>
        <v/>
      </c>
      <c r="LE93" s="9">
        <f>IF(33&lt;=$G93, $N93, "")</f>
        <v/>
      </c>
      <c r="LF93" s="9">
        <f>IF(33&lt;=$G93, LE93-LD93, "")</f>
        <v/>
      </c>
      <c r="LG93" s="9">
        <f>IF(33&lt;=$G93, LC93-LF93, "")</f>
        <v/>
      </c>
      <c r="LH93" s="9">
        <f>IF(33&lt;=$G93, ROUND(KZ93*$Q93, 2), "")</f>
        <v/>
      </c>
      <c r="LI93" s="9">
        <f>IF(33&lt;=$G93, KZ93+LH93, "")</f>
        <v/>
      </c>
      <c r="LJ93" s="9">
        <f>IF(33&lt;=$G93, LD93+LH93, "")</f>
        <v/>
      </c>
      <c r="LK93" s="9">
        <f>IF(33&lt;=$G93, ($G93-33)*$N93, "")</f>
        <v/>
      </c>
      <c r="LL93" s="9">
        <f>IF(34&lt;=$G93, LG93, "")</f>
        <v/>
      </c>
      <c r="LM93" s="9">
        <f>IF(34&lt;=$G93, ROUND(LL93*$Q93, 2), "")</f>
        <v/>
      </c>
      <c r="LN93" s="9">
        <f>IF(34&lt;=$G93, $N93, "")</f>
        <v/>
      </c>
      <c r="LO93" s="9">
        <f>IF(34&lt;=$G93, LN93-LM93, "")</f>
        <v/>
      </c>
      <c r="LP93" s="9">
        <f>IF(34&lt;=$G93, LL93-LO93, "")</f>
        <v/>
      </c>
      <c r="LQ93" s="9">
        <f>IF(34&lt;=$G93, ROUND(LI93*$Q93, 2), "")</f>
        <v/>
      </c>
      <c r="LR93" s="9">
        <f>IF(34&lt;=$G93, LI93+LQ93, "")</f>
        <v/>
      </c>
      <c r="LS93" s="9">
        <f>IF(34&lt;=$G93, LM93+LQ93, "")</f>
        <v/>
      </c>
      <c r="LT93" s="9">
        <f>IF(34&lt;=$G93, ($G93-34)*$N93, "")</f>
        <v/>
      </c>
      <c r="LU93" s="9">
        <f>IF(35&lt;=$G93, LP93, "")</f>
        <v/>
      </c>
      <c r="LV93" s="9">
        <f>IF(35&lt;=$G93, ROUND(LU93*$Q93, 2), "")</f>
        <v/>
      </c>
      <c r="LW93" s="9">
        <f>IF(35&lt;=$G93, $N93, "")</f>
        <v/>
      </c>
      <c r="LX93" s="9">
        <f>IF(35&lt;=$G93, LW93-LV93, "")</f>
        <v/>
      </c>
      <c r="LY93" s="9">
        <f>IF(35&lt;=$G93, LU93-LX93, "")</f>
        <v/>
      </c>
      <c r="LZ93" s="9">
        <f>IF(35&lt;=$G93, ROUND(LR93*$Q93, 2), "")</f>
        <v/>
      </c>
      <c r="MA93" s="9">
        <f>IF(35&lt;=$G93, LR93+LZ93, "")</f>
        <v/>
      </c>
      <c r="MB93" s="9">
        <f>IF(35&lt;=$G93, LV93+LZ93, "")</f>
        <v/>
      </c>
      <c r="MC93" s="9">
        <f>IF(35&lt;=$G93, ($G93-35)*$N93, "")</f>
        <v/>
      </c>
      <c r="MD93" s="9">
        <f>IF(36&lt;=$G93, LY93, "")</f>
        <v/>
      </c>
      <c r="ME93" s="9">
        <f>IF(36&lt;=$G93, ROUND(MD93*$Q93, 2), "")</f>
        <v/>
      </c>
      <c r="MF93" s="9">
        <f>IF(36&lt;=$G93, $N93, "")</f>
        <v/>
      </c>
      <c r="MG93" s="9">
        <f>IF(36&lt;=$G93, MF93-ME93, "")</f>
        <v/>
      </c>
      <c r="MH93" s="9">
        <f>IF(36&lt;=$G93, MD93-MG93, "")</f>
        <v/>
      </c>
      <c r="MI93" s="9">
        <f>IF(36&lt;=$G93, ROUND(MA93*$Q93, 2), "")</f>
        <v/>
      </c>
      <c r="MJ93" s="9">
        <f>IF(36&lt;=$G93, MA93+MI93, "")</f>
        <v/>
      </c>
      <c r="MK93" s="9">
        <f>IF(36&lt;=$G93, ME93+MI93, "")</f>
        <v/>
      </c>
      <c r="ML93" s="9">
        <f>IF(36&lt;=$G93, ($G93-36)*$N93, "")</f>
        <v/>
      </c>
      <c r="MM93" s="9">
        <f>IF(37&lt;=$G93, MH93, "")</f>
        <v/>
      </c>
      <c r="MN93" s="9">
        <f>IF(37&lt;=$G93, ROUND(MM93*$Q93, 2), "")</f>
        <v/>
      </c>
      <c r="MO93" s="9">
        <f>IF(37&lt;=$G93, $N93, "")</f>
        <v/>
      </c>
      <c r="MP93" s="9">
        <f>IF(37&lt;=$G93, MO93-MN93, "")</f>
        <v/>
      </c>
      <c r="MQ93" s="9">
        <f>IF(37&lt;=$G93, MM93-MP93, "")</f>
        <v/>
      </c>
      <c r="MR93" s="9">
        <f>IF(37&lt;=$G93, ROUND(MJ93*$Q93, 2), "")</f>
        <v/>
      </c>
      <c r="MS93" s="9">
        <f>IF(37&lt;=$G93, MJ93+MR93, "")</f>
        <v/>
      </c>
      <c r="MT93" s="9">
        <f>IF(37&lt;=$G93, MN93+MR93, "")</f>
        <v/>
      </c>
      <c r="MU93" s="9">
        <f>IF(37&lt;=$G93, ($G93-37)*$N93, "")</f>
        <v/>
      </c>
      <c r="MV93" s="9">
        <f>IF(38&lt;=$G93, MQ93, "")</f>
        <v/>
      </c>
      <c r="MW93" s="9">
        <f>IF(38&lt;=$G93, ROUND(MV93*$Q93, 2), "")</f>
        <v/>
      </c>
      <c r="MX93" s="9">
        <f>IF(38&lt;=$G93, $N93, "")</f>
        <v/>
      </c>
      <c r="MY93" s="9">
        <f>IF(38&lt;=$G93, MX93-MW93, "")</f>
        <v/>
      </c>
      <c r="MZ93" s="9">
        <f>IF(38&lt;=$G93, MV93-MY93, "")</f>
        <v/>
      </c>
      <c r="NA93" s="9">
        <f>IF(38&lt;=$G93, ROUND(MS93*$Q93, 2), "")</f>
        <v/>
      </c>
      <c r="NB93" s="9">
        <f>IF(38&lt;=$G93, MS93+NA93, "")</f>
        <v/>
      </c>
      <c r="NC93" s="9">
        <f>IF(38&lt;=$G93, MW93+NA93, "")</f>
        <v/>
      </c>
      <c r="ND93" s="9">
        <f>IF(38&lt;=$G93, ($G93-38)*$N93, "")</f>
        <v/>
      </c>
      <c r="NE93" s="9">
        <f>IF(39&lt;=$G93, MZ93, "")</f>
        <v/>
      </c>
      <c r="NF93" s="9">
        <f>IF(39&lt;=$G93, ROUND(NE93*$Q93, 2), "")</f>
        <v/>
      </c>
      <c r="NG93" s="9">
        <f>IF(39&lt;=$G93, $N93, "")</f>
        <v/>
      </c>
      <c r="NH93" s="9">
        <f>IF(39&lt;=$G93, NG93-NF93, "")</f>
        <v/>
      </c>
      <c r="NI93" s="9">
        <f>IF(39&lt;=$G93, NE93-NH93, "")</f>
        <v/>
      </c>
      <c r="NJ93" s="9">
        <f>IF(39&lt;=$G93, ROUND(NB93*$Q93, 2), "")</f>
        <v/>
      </c>
      <c r="NK93" s="9">
        <f>IF(39&lt;=$G93, NB93+NJ93, "")</f>
        <v/>
      </c>
      <c r="NL93" s="9">
        <f>IF(39&lt;=$G93, NF93+NJ93, "")</f>
        <v/>
      </c>
      <c r="NM93" s="9">
        <f>IF(39&lt;=$G93, ($G93-39)*$N93, "")</f>
        <v/>
      </c>
      <c r="NN93" s="9">
        <f>IF(40&lt;=$G93, NI93, "")</f>
        <v/>
      </c>
      <c r="NO93" s="9">
        <f>IF(40&lt;=$G93, ROUND(NN93*$Q93, 2), "")</f>
        <v/>
      </c>
      <c r="NP93" s="9">
        <f>IF(40&lt;=$G93, $N93, "")</f>
        <v/>
      </c>
      <c r="NQ93" s="9">
        <f>IF(40&lt;=$G93, NP93-NO93, "")</f>
        <v/>
      </c>
      <c r="NR93" s="9">
        <f>IF(40&lt;=$G93, NN93-NQ93, "")</f>
        <v/>
      </c>
      <c r="NS93" s="9">
        <f>IF(40&lt;=$G93, ROUND(NK93*$Q93, 2), "")</f>
        <v/>
      </c>
      <c r="NT93" s="9">
        <f>IF(40&lt;=$G93, NK93+NS93, "")</f>
        <v/>
      </c>
      <c r="NU93" s="9">
        <f>IF(40&lt;=$G93, NO93+NS93, "")</f>
        <v/>
      </c>
      <c r="NV93" s="9">
        <f>IF(40&lt;=$G93, ($G93-40)*$N93, "")</f>
        <v/>
      </c>
      <c r="NW93" s="9">
        <f>IF(41&lt;=$G93, NR93, "")</f>
        <v/>
      </c>
      <c r="NX93" s="9">
        <f>IF(41&lt;=$G93, ROUND(NW93*$Q93, 2), "")</f>
        <v/>
      </c>
      <c r="NY93" s="9">
        <f>IF(41&lt;=$G93, $N93, "")</f>
        <v/>
      </c>
      <c r="NZ93" s="9">
        <f>IF(41&lt;=$G93, NY93-NX93, "")</f>
        <v/>
      </c>
      <c r="OA93" s="9">
        <f>IF(41&lt;=$G93, NW93-NZ93, "")</f>
        <v/>
      </c>
      <c r="OB93" s="9">
        <f>IF(41&lt;=$G93, ROUND(NT93*$Q93, 2), "")</f>
        <v/>
      </c>
      <c r="OC93" s="9">
        <f>IF(41&lt;=$G93, NT93+OB93, "")</f>
        <v/>
      </c>
      <c r="OD93" s="9">
        <f>IF(41&lt;=$G93, NX93+OB93, "")</f>
        <v/>
      </c>
      <c r="OE93" s="9">
        <f>IF(41&lt;=$G93, ($G93-41)*$N93, "")</f>
        <v/>
      </c>
      <c r="OF93" s="9">
        <f>IF(42&lt;=$G93, OA93, "")</f>
        <v/>
      </c>
      <c r="OG93" s="9">
        <f>IF(42&lt;=$G93, ROUND(OF93*$Q93, 2), "")</f>
        <v/>
      </c>
      <c r="OH93" s="9">
        <f>IF(42&lt;=$G93, $N93, "")</f>
        <v/>
      </c>
      <c r="OI93" s="9">
        <f>IF(42&lt;=$G93, OH93-OG93, "")</f>
        <v/>
      </c>
      <c r="OJ93" s="9">
        <f>IF(42&lt;=$G93, OF93-OI93, "")</f>
        <v/>
      </c>
      <c r="OK93" s="9">
        <f>IF(42&lt;=$G93, ROUND(OC93*$Q93, 2), "")</f>
        <v/>
      </c>
      <c r="OL93" s="9">
        <f>IF(42&lt;=$G93, OC93+OK93, "")</f>
        <v/>
      </c>
      <c r="OM93" s="9">
        <f>IF(42&lt;=$G93, OG93+OK93, "")</f>
        <v/>
      </c>
      <c r="ON93" s="9">
        <f>IF(42&lt;=$G93, ($G93-42)*$N93, "")</f>
        <v/>
      </c>
      <c r="OO93" s="9">
        <f>IF(43&lt;=$G93, OJ93, "")</f>
        <v/>
      </c>
      <c r="OP93" s="9">
        <f>IF(43&lt;=$G93, ROUND(OO93*$Q93, 2), "")</f>
        <v/>
      </c>
      <c r="OQ93" s="9">
        <f>IF(43&lt;=$G93, $N93, "")</f>
        <v/>
      </c>
      <c r="OR93" s="9">
        <f>IF(43&lt;=$G93, OQ93-OP93, "")</f>
        <v/>
      </c>
      <c r="OS93" s="9">
        <f>IF(43&lt;=$G93, OO93-OR93, "")</f>
        <v/>
      </c>
      <c r="OT93" s="9">
        <f>IF(43&lt;=$G93, ROUND(OL93*$Q93, 2), "")</f>
        <v/>
      </c>
      <c r="OU93" s="9">
        <f>IF(43&lt;=$G93, OL93+OT93, "")</f>
        <v/>
      </c>
      <c r="OV93" s="9">
        <f>IF(43&lt;=$G93, OP93+OT93, "")</f>
        <v/>
      </c>
      <c r="OW93" s="9">
        <f>IF(43&lt;=$G93, ($G93-43)*$N93, "")</f>
        <v/>
      </c>
      <c r="OX93" s="9">
        <f>IF(44&lt;=$G93, OS93, "")</f>
        <v/>
      </c>
      <c r="OY93" s="9">
        <f>IF(44&lt;=$G93, ROUND(OX93*$Q93, 2), "")</f>
        <v/>
      </c>
      <c r="OZ93" s="9">
        <f>IF(44&lt;=$G93, $N93, "")</f>
        <v/>
      </c>
      <c r="PA93" s="9">
        <f>IF(44&lt;=$G93, OZ93-OY93, "")</f>
        <v/>
      </c>
      <c r="PB93" s="9">
        <f>IF(44&lt;=$G93, OX93-PA93, "")</f>
        <v/>
      </c>
      <c r="PC93" s="9">
        <f>IF(44&lt;=$G93, ROUND(OU93*$Q93, 2), "")</f>
        <v/>
      </c>
      <c r="PD93" s="9">
        <f>IF(44&lt;=$G93, OU93+PC93, "")</f>
        <v/>
      </c>
      <c r="PE93" s="9">
        <f>IF(44&lt;=$G93, OY93+PC93, "")</f>
        <v/>
      </c>
      <c r="PF93" s="9">
        <f>IF(44&lt;=$G93, ($G93-44)*$N93, "")</f>
        <v/>
      </c>
      <c r="PG93" s="9">
        <f>IF(45&lt;=$G93, PB93, "")</f>
        <v/>
      </c>
      <c r="PH93" s="9">
        <f>IF(45&lt;=$G93, ROUND(PG93*$Q93, 2), "")</f>
        <v/>
      </c>
      <c r="PI93" s="9">
        <f>IF(45&lt;=$G93, $N93, "")</f>
        <v/>
      </c>
      <c r="PJ93" s="9">
        <f>IF(45&lt;=$G93, PI93-PH93, "")</f>
        <v/>
      </c>
      <c r="PK93" s="9">
        <f>IF(45&lt;=$G93, PG93-PJ93, "")</f>
        <v/>
      </c>
      <c r="PL93" s="9">
        <f>IF(45&lt;=$G93, ROUND(PD93*$Q93, 2), "")</f>
        <v/>
      </c>
      <c r="PM93" s="9">
        <f>IF(45&lt;=$G93, PD93+PL93, "")</f>
        <v/>
      </c>
      <c r="PN93" s="9">
        <f>IF(45&lt;=$G93, PH93+PL93, "")</f>
        <v/>
      </c>
      <c r="PO93" s="9">
        <f>IF(45&lt;=$G93, ($G93-45)*$N93, "")</f>
        <v/>
      </c>
      <c r="PP93" s="9">
        <f>IF(46&lt;=$G93, PK93, "")</f>
        <v/>
      </c>
      <c r="PQ93" s="9">
        <f>IF(46&lt;=$G93, ROUND(PP93*$Q93, 2), "")</f>
        <v/>
      </c>
      <c r="PR93" s="9">
        <f>IF(46&lt;=$G93, $N93, "")</f>
        <v/>
      </c>
      <c r="PS93" s="9">
        <f>IF(46&lt;=$G93, PR93-PQ93, "")</f>
        <v/>
      </c>
      <c r="PT93" s="9">
        <f>IF(46&lt;=$G93, PP93-PS93, "")</f>
        <v/>
      </c>
      <c r="PU93" s="9">
        <f>IF(46&lt;=$G93, ROUND(PM93*$Q93, 2), "")</f>
        <v/>
      </c>
      <c r="PV93" s="9">
        <f>IF(46&lt;=$G93, PM93+PU93, "")</f>
        <v/>
      </c>
      <c r="PW93" s="9">
        <f>IF(46&lt;=$G93, PQ93+PU93, "")</f>
        <v/>
      </c>
      <c r="PX93" s="9">
        <f>IF(46&lt;=$G93, ($G93-46)*$N93, "")</f>
        <v/>
      </c>
      <c r="PY93" s="9">
        <f>IF(47&lt;=$G93, PT93, "")</f>
        <v/>
      </c>
      <c r="PZ93" s="9">
        <f>IF(47&lt;=$G93, ROUND(PY93*$Q93, 2), "")</f>
        <v/>
      </c>
      <c r="QA93" s="9">
        <f>IF(47&lt;=$G93, $N93, "")</f>
        <v/>
      </c>
      <c r="QB93" s="9">
        <f>IF(47&lt;=$G93, QA93-PZ93, "")</f>
        <v/>
      </c>
      <c r="QC93" s="9">
        <f>IF(47&lt;=$G93, PY93-QB93, "")</f>
        <v/>
      </c>
      <c r="QD93" s="9">
        <f>IF(47&lt;=$G93, ROUND(PV93*$Q93, 2), "")</f>
        <v/>
      </c>
      <c r="QE93" s="9">
        <f>IF(47&lt;=$G93, PV93+QD93, "")</f>
        <v/>
      </c>
      <c r="QF93" s="9">
        <f>IF(47&lt;=$G93, PZ93+QD93, "")</f>
        <v/>
      </c>
      <c r="QG93" s="9">
        <f>IF(47&lt;=$G93, ($G93-47)*$N93, "")</f>
        <v/>
      </c>
      <c r="QH93" s="9">
        <f>IF(48&lt;=$G93, QC93, "")</f>
        <v/>
      </c>
      <c r="QI93" s="9">
        <f>IF(48&lt;=$G93, ROUND(QH93*$Q93, 2), "")</f>
        <v/>
      </c>
      <c r="QJ93" s="9">
        <f>IF(48&lt;=$G93, $N93, "")</f>
        <v/>
      </c>
      <c r="QK93" s="9">
        <f>IF(48&lt;=$G93, QJ93-QI93, "")</f>
        <v/>
      </c>
      <c r="QL93" s="9">
        <f>IF(48&lt;=$G93, QH93-QK93, "")</f>
        <v/>
      </c>
      <c r="QM93" s="9">
        <f>IF(48&lt;=$G93, ROUND(QE93*$Q93, 2), "")</f>
        <v/>
      </c>
      <c r="QN93" s="9">
        <f>IF(48&lt;=$G93, QE93+QM93, "")</f>
        <v/>
      </c>
      <c r="QO93" s="9">
        <f>IF(48&lt;=$G93, QI93+QM93, "")</f>
        <v/>
      </c>
      <c r="QP93" s="9">
        <f>IF(48&lt;=$G93, ($G93-48)*$N93, "")</f>
        <v/>
      </c>
    </row>
    <row r="94">
      <c r="A94" s="12" t="inlineStr">
        <is>
          <t>0635-0008</t>
        </is>
      </c>
      <c r="B94" s="13" t="inlineStr">
        <is>
          <t>Ankara Food Services Sa de CV</t>
        </is>
      </c>
      <c r="C94" s="13" t="inlineStr">
        <is>
          <t>Wrangler 4 XE</t>
        </is>
      </c>
      <c r="D94" s="12" t="inlineStr">
        <is>
          <t>ACTIVO</t>
        </is>
      </c>
      <c r="E94" s="12" t="inlineStr">
        <is>
          <t>2025-10-31</t>
        </is>
      </c>
      <c r="F94" s="12" t="inlineStr">
        <is>
          <t>2029-10-31</t>
        </is>
      </c>
      <c r="G94" s="14" t="n">
        <v>48</v>
      </c>
      <c r="H94" s="15" t="n">
        <v>1229224.14</v>
      </c>
      <c r="I94" s="16" t="n">
        <v>0.4</v>
      </c>
      <c r="J94" s="15">
        <f>ROUND(H94*I94, 2)</f>
        <v/>
      </c>
      <c r="K94" s="15">
        <f>ROUND(H94-J94, 2)</f>
        <v/>
      </c>
      <c r="L94" s="16" t="n">
        <v>0</v>
      </c>
      <c r="M94" s="15">
        <f>ROUND(H94*L94, 2)</f>
        <v/>
      </c>
      <c r="N94" s="15" t="n">
        <v>26263.81</v>
      </c>
      <c r="O94" s="16" t="n">
        <v>0.1</v>
      </c>
      <c r="P94" s="15">
        <f>ROUND(H94*O94, 2)</f>
        <v/>
      </c>
      <c r="Q94" s="17" t="n">
        <v>0.02690906</v>
      </c>
      <c r="R94" s="17">
        <f>RATE(G94, -N94, K94, -P94)</f>
        <v/>
      </c>
      <c r="S94" s="17">
        <f>ROUND(Q94*12, 8)</f>
        <v/>
      </c>
      <c r="T94" s="17">
        <f>ROUND(((1+Q94)^12)-1, 8)</f>
        <v/>
      </c>
      <c r="U94" s="15">
        <f>ROUND(PV(Q94, G94, 0, -P94), 2)</f>
        <v/>
      </c>
      <c r="V94" s="15">
        <f>SUMIF($AA$4:$QP$4, "Interes_Leasing", AA94:QP94)</f>
        <v/>
      </c>
      <c r="W94" s="15">
        <f>SUMIF($AA$4:$QP$4, "Interes_Residual", AA94:QP94)</f>
        <v/>
      </c>
      <c r="X94" s="15">
        <f>ROUND(V94+W94, 2)</f>
        <v/>
      </c>
      <c r="Y94" s="15">
        <f>ROUND((N94*G94+P94+M94)-K94, 2)</f>
        <v/>
      </c>
      <c r="Z94" s="16">
        <f>ROUND(Y94/K94, 4)</f>
        <v/>
      </c>
      <c r="AA94" s="15">
        <f>IF(1&lt;=$G94, $K94, "")</f>
        <v/>
      </c>
      <c r="AB94" s="15">
        <f>IF(1&lt;=$G94, ROUND(AA94*$Q94, 2), "")</f>
        <v/>
      </c>
      <c r="AC94" s="15">
        <f>IF(1&lt;=$G94, $N94, "")</f>
        <v/>
      </c>
      <c r="AD94" s="15">
        <f>IF(1&lt;=$G94, AC94-AB94, "")</f>
        <v/>
      </c>
      <c r="AE94" s="15">
        <f>IF(1&lt;=$G94, AA94-AD94, "")</f>
        <v/>
      </c>
      <c r="AF94" s="15">
        <f>IF(1&lt;=$G94, ROUND($U94*$Q94, 2), "")</f>
        <v/>
      </c>
      <c r="AG94" s="15">
        <f>IF(1&lt;=$G94, $U94+AF94, "")</f>
        <v/>
      </c>
      <c r="AH94" s="15">
        <f>IF(1&lt;=$G94, AB94+AF94, "")</f>
        <v/>
      </c>
      <c r="AI94" s="15">
        <f>IF(1&lt;=$G94, ($G94-1)*$N94, "")</f>
        <v/>
      </c>
      <c r="AJ94" s="15">
        <f>IF(2&lt;=$G94, AE94, "")</f>
        <v/>
      </c>
      <c r="AK94" s="15">
        <f>IF(2&lt;=$G94, ROUND(AJ94*$Q94, 2), "")</f>
        <v/>
      </c>
      <c r="AL94" s="15">
        <f>IF(2&lt;=$G94, $N94, "")</f>
        <v/>
      </c>
      <c r="AM94" s="15">
        <f>IF(2&lt;=$G94, AL94-AK94, "")</f>
        <v/>
      </c>
      <c r="AN94" s="15">
        <f>IF(2&lt;=$G94, AJ94-AM94, "")</f>
        <v/>
      </c>
      <c r="AO94" s="15">
        <f>IF(2&lt;=$G94, ROUND(AG94*$Q94, 2), "")</f>
        <v/>
      </c>
      <c r="AP94" s="15">
        <f>IF(2&lt;=$G94, AG94+AO94, "")</f>
        <v/>
      </c>
      <c r="AQ94" s="15">
        <f>IF(2&lt;=$G94, AK94+AO94, "")</f>
        <v/>
      </c>
      <c r="AR94" s="15">
        <f>IF(2&lt;=$G94, ($G94-2)*$N94, "")</f>
        <v/>
      </c>
      <c r="AS94" s="15">
        <f>IF(3&lt;=$G94, AN94, "")</f>
        <v/>
      </c>
      <c r="AT94" s="15">
        <f>IF(3&lt;=$G94, ROUND(AS94*$Q94, 2), "")</f>
        <v/>
      </c>
      <c r="AU94" s="15">
        <f>IF(3&lt;=$G94, $N94, "")</f>
        <v/>
      </c>
      <c r="AV94" s="15">
        <f>IF(3&lt;=$G94, AU94-AT94, "")</f>
        <v/>
      </c>
      <c r="AW94" s="15">
        <f>IF(3&lt;=$G94, AS94-AV94, "")</f>
        <v/>
      </c>
      <c r="AX94" s="15">
        <f>IF(3&lt;=$G94, ROUND(AP94*$Q94, 2), "")</f>
        <v/>
      </c>
      <c r="AY94" s="15">
        <f>IF(3&lt;=$G94, AP94+AX94, "")</f>
        <v/>
      </c>
      <c r="AZ94" s="15">
        <f>IF(3&lt;=$G94, AT94+AX94, "")</f>
        <v/>
      </c>
      <c r="BA94" s="15">
        <f>IF(3&lt;=$G94, ($G94-3)*$N94, "")</f>
        <v/>
      </c>
      <c r="BB94" s="15">
        <f>IF(4&lt;=$G94, AW94, "")</f>
        <v/>
      </c>
      <c r="BC94" s="15">
        <f>IF(4&lt;=$G94, ROUND(BB94*$Q94, 2), "")</f>
        <v/>
      </c>
      <c r="BD94" s="15">
        <f>IF(4&lt;=$G94, $N94, "")</f>
        <v/>
      </c>
      <c r="BE94" s="15">
        <f>IF(4&lt;=$G94, BD94-BC94, "")</f>
        <v/>
      </c>
      <c r="BF94" s="15">
        <f>IF(4&lt;=$G94, BB94-BE94, "")</f>
        <v/>
      </c>
      <c r="BG94" s="15">
        <f>IF(4&lt;=$G94, ROUND(AY94*$Q94, 2), "")</f>
        <v/>
      </c>
      <c r="BH94" s="15">
        <f>IF(4&lt;=$G94, AY94+BG94, "")</f>
        <v/>
      </c>
      <c r="BI94" s="15">
        <f>IF(4&lt;=$G94, BC94+BG94, "")</f>
        <v/>
      </c>
      <c r="BJ94" s="15">
        <f>IF(4&lt;=$G94, ($G94-4)*$N94, "")</f>
        <v/>
      </c>
      <c r="BK94" s="15">
        <f>IF(5&lt;=$G94, BF94, "")</f>
        <v/>
      </c>
      <c r="BL94" s="15">
        <f>IF(5&lt;=$G94, ROUND(BK94*$Q94, 2), "")</f>
        <v/>
      </c>
      <c r="BM94" s="15">
        <f>IF(5&lt;=$G94, $N94, "")</f>
        <v/>
      </c>
      <c r="BN94" s="15">
        <f>IF(5&lt;=$G94, BM94-BL94, "")</f>
        <v/>
      </c>
      <c r="BO94" s="15">
        <f>IF(5&lt;=$G94, BK94-BN94, "")</f>
        <v/>
      </c>
      <c r="BP94" s="15">
        <f>IF(5&lt;=$G94, ROUND(BH94*$Q94, 2), "")</f>
        <v/>
      </c>
      <c r="BQ94" s="15">
        <f>IF(5&lt;=$G94, BH94+BP94, "")</f>
        <v/>
      </c>
      <c r="BR94" s="15">
        <f>IF(5&lt;=$G94, BL94+BP94, "")</f>
        <v/>
      </c>
      <c r="BS94" s="15">
        <f>IF(5&lt;=$G94, ($G94-5)*$N94, "")</f>
        <v/>
      </c>
      <c r="BT94" s="15">
        <f>IF(6&lt;=$G94, BO94, "")</f>
        <v/>
      </c>
      <c r="BU94" s="15">
        <f>IF(6&lt;=$G94, ROUND(BT94*$Q94, 2), "")</f>
        <v/>
      </c>
      <c r="BV94" s="15">
        <f>IF(6&lt;=$G94, $N94, "")</f>
        <v/>
      </c>
      <c r="BW94" s="15">
        <f>IF(6&lt;=$G94, BV94-BU94, "")</f>
        <v/>
      </c>
      <c r="BX94" s="15">
        <f>IF(6&lt;=$G94, BT94-BW94, "")</f>
        <v/>
      </c>
      <c r="BY94" s="15">
        <f>IF(6&lt;=$G94, ROUND(BQ94*$Q94, 2), "")</f>
        <v/>
      </c>
      <c r="BZ94" s="15">
        <f>IF(6&lt;=$G94, BQ94+BY94, "")</f>
        <v/>
      </c>
      <c r="CA94" s="15">
        <f>IF(6&lt;=$G94, BU94+BY94, "")</f>
        <v/>
      </c>
      <c r="CB94" s="15">
        <f>IF(6&lt;=$G94, ($G94-6)*$N94, "")</f>
        <v/>
      </c>
      <c r="CC94" s="15">
        <f>IF(7&lt;=$G94, BX94, "")</f>
        <v/>
      </c>
      <c r="CD94" s="15">
        <f>IF(7&lt;=$G94, ROUND(CC94*$Q94, 2), "")</f>
        <v/>
      </c>
      <c r="CE94" s="15">
        <f>IF(7&lt;=$G94, $N94, "")</f>
        <v/>
      </c>
      <c r="CF94" s="15">
        <f>IF(7&lt;=$G94, CE94-CD94, "")</f>
        <v/>
      </c>
      <c r="CG94" s="15">
        <f>IF(7&lt;=$G94, CC94-CF94, "")</f>
        <v/>
      </c>
      <c r="CH94" s="15">
        <f>IF(7&lt;=$G94, ROUND(BZ94*$Q94, 2), "")</f>
        <v/>
      </c>
      <c r="CI94" s="15">
        <f>IF(7&lt;=$G94, BZ94+CH94, "")</f>
        <v/>
      </c>
      <c r="CJ94" s="15">
        <f>IF(7&lt;=$G94, CD94+CH94, "")</f>
        <v/>
      </c>
      <c r="CK94" s="15">
        <f>IF(7&lt;=$G94, ($G94-7)*$N94, "")</f>
        <v/>
      </c>
      <c r="CL94" s="15">
        <f>IF(8&lt;=$G94, CG94, "")</f>
        <v/>
      </c>
      <c r="CM94" s="15">
        <f>IF(8&lt;=$G94, ROUND(CL94*$Q94, 2), "")</f>
        <v/>
      </c>
      <c r="CN94" s="15">
        <f>IF(8&lt;=$G94, $N94, "")</f>
        <v/>
      </c>
      <c r="CO94" s="15">
        <f>IF(8&lt;=$G94, CN94-CM94, "")</f>
        <v/>
      </c>
      <c r="CP94" s="15">
        <f>IF(8&lt;=$G94, CL94-CO94, "")</f>
        <v/>
      </c>
      <c r="CQ94" s="15">
        <f>IF(8&lt;=$G94, ROUND(CI94*$Q94, 2), "")</f>
        <v/>
      </c>
      <c r="CR94" s="15">
        <f>IF(8&lt;=$G94, CI94+CQ94, "")</f>
        <v/>
      </c>
      <c r="CS94" s="15">
        <f>IF(8&lt;=$G94, CM94+CQ94, "")</f>
        <v/>
      </c>
      <c r="CT94" s="15">
        <f>IF(8&lt;=$G94, ($G94-8)*$N94, "")</f>
        <v/>
      </c>
      <c r="CU94" s="15">
        <f>IF(9&lt;=$G94, CP94, "")</f>
        <v/>
      </c>
      <c r="CV94" s="15">
        <f>IF(9&lt;=$G94, ROUND(CU94*$Q94, 2), "")</f>
        <v/>
      </c>
      <c r="CW94" s="15">
        <f>IF(9&lt;=$G94, $N94, "")</f>
        <v/>
      </c>
      <c r="CX94" s="15">
        <f>IF(9&lt;=$G94, CW94-CV94, "")</f>
        <v/>
      </c>
      <c r="CY94" s="15">
        <f>IF(9&lt;=$G94, CU94-CX94, "")</f>
        <v/>
      </c>
      <c r="CZ94" s="15">
        <f>IF(9&lt;=$G94, ROUND(CR94*$Q94, 2), "")</f>
        <v/>
      </c>
      <c r="DA94" s="15">
        <f>IF(9&lt;=$G94, CR94+CZ94, "")</f>
        <v/>
      </c>
      <c r="DB94" s="15">
        <f>IF(9&lt;=$G94, CV94+CZ94, "")</f>
        <v/>
      </c>
      <c r="DC94" s="15">
        <f>IF(9&lt;=$G94, ($G94-9)*$N94, "")</f>
        <v/>
      </c>
      <c r="DD94" s="15">
        <f>IF(10&lt;=$G94, CY94, "")</f>
        <v/>
      </c>
      <c r="DE94" s="15">
        <f>IF(10&lt;=$G94, ROUND(DD94*$Q94, 2), "")</f>
        <v/>
      </c>
      <c r="DF94" s="15">
        <f>IF(10&lt;=$G94, $N94, "")</f>
        <v/>
      </c>
      <c r="DG94" s="15">
        <f>IF(10&lt;=$G94, DF94-DE94, "")</f>
        <v/>
      </c>
      <c r="DH94" s="15">
        <f>IF(10&lt;=$G94, DD94-DG94, "")</f>
        <v/>
      </c>
      <c r="DI94" s="15">
        <f>IF(10&lt;=$G94, ROUND(DA94*$Q94, 2), "")</f>
        <v/>
      </c>
      <c r="DJ94" s="15">
        <f>IF(10&lt;=$G94, DA94+DI94, "")</f>
        <v/>
      </c>
      <c r="DK94" s="15">
        <f>IF(10&lt;=$G94, DE94+DI94, "")</f>
        <v/>
      </c>
      <c r="DL94" s="15">
        <f>IF(10&lt;=$G94, ($G94-10)*$N94, "")</f>
        <v/>
      </c>
      <c r="DM94" s="15">
        <f>IF(11&lt;=$G94, DH94, "")</f>
        <v/>
      </c>
      <c r="DN94" s="15">
        <f>IF(11&lt;=$G94, ROUND(DM94*$Q94, 2), "")</f>
        <v/>
      </c>
      <c r="DO94" s="15">
        <f>IF(11&lt;=$G94, $N94, "")</f>
        <v/>
      </c>
      <c r="DP94" s="15">
        <f>IF(11&lt;=$G94, DO94-DN94, "")</f>
        <v/>
      </c>
      <c r="DQ94" s="15">
        <f>IF(11&lt;=$G94, DM94-DP94, "")</f>
        <v/>
      </c>
      <c r="DR94" s="15">
        <f>IF(11&lt;=$G94, ROUND(DJ94*$Q94, 2), "")</f>
        <v/>
      </c>
      <c r="DS94" s="15">
        <f>IF(11&lt;=$G94, DJ94+DR94, "")</f>
        <v/>
      </c>
      <c r="DT94" s="15">
        <f>IF(11&lt;=$G94, DN94+DR94, "")</f>
        <v/>
      </c>
      <c r="DU94" s="15">
        <f>IF(11&lt;=$G94, ($G94-11)*$N94, "")</f>
        <v/>
      </c>
      <c r="DV94" s="15">
        <f>IF(12&lt;=$G94, DQ94, "")</f>
        <v/>
      </c>
      <c r="DW94" s="15">
        <f>IF(12&lt;=$G94, ROUND(DV94*$Q94, 2), "")</f>
        <v/>
      </c>
      <c r="DX94" s="15">
        <f>IF(12&lt;=$G94, $N94, "")</f>
        <v/>
      </c>
      <c r="DY94" s="15">
        <f>IF(12&lt;=$G94, DX94-DW94, "")</f>
        <v/>
      </c>
      <c r="DZ94" s="15">
        <f>IF(12&lt;=$G94, DV94-DY94, "")</f>
        <v/>
      </c>
      <c r="EA94" s="15">
        <f>IF(12&lt;=$G94, ROUND(DS94*$Q94, 2), "")</f>
        <v/>
      </c>
      <c r="EB94" s="15">
        <f>IF(12&lt;=$G94, DS94+EA94, "")</f>
        <v/>
      </c>
      <c r="EC94" s="15">
        <f>IF(12&lt;=$G94, DW94+EA94, "")</f>
        <v/>
      </c>
      <c r="ED94" s="15">
        <f>IF(12&lt;=$G94, ($G94-12)*$N94, "")</f>
        <v/>
      </c>
      <c r="EE94" s="15">
        <f>IF(13&lt;=$G94, DZ94, "")</f>
        <v/>
      </c>
      <c r="EF94" s="15">
        <f>IF(13&lt;=$G94, ROUND(EE94*$Q94, 2), "")</f>
        <v/>
      </c>
      <c r="EG94" s="15">
        <f>IF(13&lt;=$G94, $N94, "")</f>
        <v/>
      </c>
      <c r="EH94" s="15">
        <f>IF(13&lt;=$G94, EG94-EF94, "")</f>
        <v/>
      </c>
      <c r="EI94" s="15">
        <f>IF(13&lt;=$G94, EE94-EH94, "")</f>
        <v/>
      </c>
      <c r="EJ94" s="15">
        <f>IF(13&lt;=$G94, ROUND(EB94*$Q94, 2), "")</f>
        <v/>
      </c>
      <c r="EK94" s="15">
        <f>IF(13&lt;=$G94, EB94+EJ94, "")</f>
        <v/>
      </c>
      <c r="EL94" s="15">
        <f>IF(13&lt;=$G94, EF94+EJ94, "")</f>
        <v/>
      </c>
      <c r="EM94" s="15">
        <f>IF(13&lt;=$G94, ($G94-13)*$N94, "")</f>
        <v/>
      </c>
      <c r="EN94" s="15">
        <f>IF(14&lt;=$G94, EI94, "")</f>
        <v/>
      </c>
      <c r="EO94" s="15">
        <f>IF(14&lt;=$G94, ROUND(EN94*$Q94, 2), "")</f>
        <v/>
      </c>
      <c r="EP94" s="15">
        <f>IF(14&lt;=$G94, $N94, "")</f>
        <v/>
      </c>
      <c r="EQ94" s="15">
        <f>IF(14&lt;=$G94, EP94-EO94, "")</f>
        <v/>
      </c>
      <c r="ER94" s="15">
        <f>IF(14&lt;=$G94, EN94-EQ94, "")</f>
        <v/>
      </c>
      <c r="ES94" s="15">
        <f>IF(14&lt;=$G94, ROUND(EK94*$Q94, 2), "")</f>
        <v/>
      </c>
      <c r="ET94" s="15">
        <f>IF(14&lt;=$G94, EK94+ES94, "")</f>
        <v/>
      </c>
      <c r="EU94" s="15">
        <f>IF(14&lt;=$G94, EO94+ES94, "")</f>
        <v/>
      </c>
      <c r="EV94" s="15">
        <f>IF(14&lt;=$G94, ($G94-14)*$N94, "")</f>
        <v/>
      </c>
      <c r="EW94" s="15">
        <f>IF(15&lt;=$G94, ER94, "")</f>
        <v/>
      </c>
      <c r="EX94" s="15">
        <f>IF(15&lt;=$G94, ROUND(EW94*$Q94, 2), "")</f>
        <v/>
      </c>
      <c r="EY94" s="15">
        <f>IF(15&lt;=$G94, $N94, "")</f>
        <v/>
      </c>
      <c r="EZ94" s="15">
        <f>IF(15&lt;=$G94, EY94-EX94, "")</f>
        <v/>
      </c>
      <c r="FA94" s="15">
        <f>IF(15&lt;=$G94, EW94-EZ94, "")</f>
        <v/>
      </c>
      <c r="FB94" s="15">
        <f>IF(15&lt;=$G94, ROUND(ET94*$Q94, 2), "")</f>
        <v/>
      </c>
      <c r="FC94" s="15">
        <f>IF(15&lt;=$G94, ET94+FB94, "")</f>
        <v/>
      </c>
      <c r="FD94" s="15">
        <f>IF(15&lt;=$G94, EX94+FB94, "")</f>
        <v/>
      </c>
      <c r="FE94" s="15">
        <f>IF(15&lt;=$G94, ($G94-15)*$N94, "")</f>
        <v/>
      </c>
      <c r="FF94" s="15">
        <f>IF(16&lt;=$G94, FA94, "")</f>
        <v/>
      </c>
      <c r="FG94" s="15">
        <f>IF(16&lt;=$G94, ROUND(FF94*$Q94, 2), "")</f>
        <v/>
      </c>
      <c r="FH94" s="15">
        <f>IF(16&lt;=$G94, $N94, "")</f>
        <v/>
      </c>
      <c r="FI94" s="15">
        <f>IF(16&lt;=$G94, FH94-FG94, "")</f>
        <v/>
      </c>
      <c r="FJ94" s="15">
        <f>IF(16&lt;=$G94, FF94-FI94, "")</f>
        <v/>
      </c>
      <c r="FK94" s="15">
        <f>IF(16&lt;=$G94, ROUND(FC94*$Q94, 2), "")</f>
        <v/>
      </c>
      <c r="FL94" s="15">
        <f>IF(16&lt;=$G94, FC94+FK94, "")</f>
        <v/>
      </c>
      <c r="FM94" s="15">
        <f>IF(16&lt;=$G94, FG94+FK94, "")</f>
        <v/>
      </c>
      <c r="FN94" s="15">
        <f>IF(16&lt;=$G94, ($G94-16)*$N94, "")</f>
        <v/>
      </c>
      <c r="FO94" s="15">
        <f>IF(17&lt;=$G94, FJ94, "")</f>
        <v/>
      </c>
      <c r="FP94" s="15">
        <f>IF(17&lt;=$G94, ROUND(FO94*$Q94, 2), "")</f>
        <v/>
      </c>
      <c r="FQ94" s="15">
        <f>IF(17&lt;=$G94, $N94, "")</f>
        <v/>
      </c>
      <c r="FR94" s="15">
        <f>IF(17&lt;=$G94, FQ94-FP94, "")</f>
        <v/>
      </c>
      <c r="FS94" s="15">
        <f>IF(17&lt;=$G94, FO94-FR94, "")</f>
        <v/>
      </c>
      <c r="FT94" s="15">
        <f>IF(17&lt;=$G94, ROUND(FL94*$Q94, 2), "")</f>
        <v/>
      </c>
      <c r="FU94" s="15">
        <f>IF(17&lt;=$G94, FL94+FT94, "")</f>
        <v/>
      </c>
      <c r="FV94" s="15">
        <f>IF(17&lt;=$G94, FP94+FT94, "")</f>
        <v/>
      </c>
      <c r="FW94" s="15">
        <f>IF(17&lt;=$G94, ($G94-17)*$N94, "")</f>
        <v/>
      </c>
      <c r="FX94" s="15">
        <f>IF(18&lt;=$G94, FS94, "")</f>
        <v/>
      </c>
      <c r="FY94" s="15">
        <f>IF(18&lt;=$G94, ROUND(FX94*$Q94, 2), "")</f>
        <v/>
      </c>
      <c r="FZ94" s="15">
        <f>IF(18&lt;=$G94, $N94, "")</f>
        <v/>
      </c>
      <c r="GA94" s="15">
        <f>IF(18&lt;=$G94, FZ94-FY94, "")</f>
        <v/>
      </c>
      <c r="GB94" s="15">
        <f>IF(18&lt;=$G94, FX94-GA94, "")</f>
        <v/>
      </c>
      <c r="GC94" s="15">
        <f>IF(18&lt;=$G94, ROUND(FU94*$Q94, 2), "")</f>
        <v/>
      </c>
      <c r="GD94" s="15">
        <f>IF(18&lt;=$G94, FU94+GC94, "")</f>
        <v/>
      </c>
      <c r="GE94" s="15">
        <f>IF(18&lt;=$G94, FY94+GC94, "")</f>
        <v/>
      </c>
      <c r="GF94" s="15">
        <f>IF(18&lt;=$G94, ($G94-18)*$N94, "")</f>
        <v/>
      </c>
      <c r="GG94" s="15">
        <f>IF(19&lt;=$G94, GB94, "")</f>
        <v/>
      </c>
      <c r="GH94" s="15">
        <f>IF(19&lt;=$G94, ROUND(GG94*$Q94, 2), "")</f>
        <v/>
      </c>
      <c r="GI94" s="15">
        <f>IF(19&lt;=$G94, $N94, "")</f>
        <v/>
      </c>
      <c r="GJ94" s="15">
        <f>IF(19&lt;=$G94, GI94-GH94, "")</f>
        <v/>
      </c>
      <c r="GK94" s="15">
        <f>IF(19&lt;=$G94, GG94-GJ94, "")</f>
        <v/>
      </c>
      <c r="GL94" s="15">
        <f>IF(19&lt;=$G94, ROUND(GD94*$Q94, 2), "")</f>
        <v/>
      </c>
      <c r="GM94" s="15">
        <f>IF(19&lt;=$G94, GD94+GL94, "")</f>
        <v/>
      </c>
      <c r="GN94" s="15">
        <f>IF(19&lt;=$G94, GH94+GL94, "")</f>
        <v/>
      </c>
      <c r="GO94" s="15">
        <f>IF(19&lt;=$G94, ($G94-19)*$N94, "")</f>
        <v/>
      </c>
      <c r="GP94" s="15">
        <f>IF(20&lt;=$G94, GK94, "")</f>
        <v/>
      </c>
      <c r="GQ94" s="15">
        <f>IF(20&lt;=$G94, ROUND(GP94*$Q94, 2), "")</f>
        <v/>
      </c>
      <c r="GR94" s="15">
        <f>IF(20&lt;=$G94, $N94, "")</f>
        <v/>
      </c>
      <c r="GS94" s="15">
        <f>IF(20&lt;=$G94, GR94-GQ94, "")</f>
        <v/>
      </c>
      <c r="GT94" s="15">
        <f>IF(20&lt;=$G94, GP94-GS94, "")</f>
        <v/>
      </c>
      <c r="GU94" s="15">
        <f>IF(20&lt;=$G94, ROUND(GM94*$Q94, 2), "")</f>
        <v/>
      </c>
      <c r="GV94" s="15">
        <f>IF(20&lt;=$G94, GM94+GU94, "")</f>
        <v/>
      </c>
      <c r="GW94" s="15">
        <f>IF(20&lt;=$G94, GQ94+GU94, "")</f>
        <v/>
      </c>
      <c r="GX94" s="15">
        <f>IF(20&lt;=$G94, ($G94-20)*$N94, "")</f>
        <v/>
      </c>
      <c r="GY94" s="15">
        <f>IF(21&lt;=$G94, GT94, "")</f>
        <v/>
      </c>
      <c r="GZ94" s="15">
        <f>IF(21&lt;=$G94, ROUND(GY94*$Q94, 2), "")</f>
        <v/>
      </c>
      <c r="HA94" s="15">
        <f>IF(21&lt;=$G94, $N94, "")</f>
        <v/>
      </c>
      <c r="HB94" s="15">
        <f>IF(21&lt;=$G94, HA94-GZ94, "")</f>
        <v/>
      </c>
      <c r="HC94" s="15">
        <f>IF(21&lt;=$G94, GY94-HB94, "")</f>
        <v/>
      </c>
      <c r="HD94" s="15">
        <f>IF(21&lt;=$G94, ROUND(GV94*$Q94, 2), "")</f>
        <v/>
      </c>
      <c r="HE94" s="15">
        <f>IF(21&lt;=$G94, GV94+HD94, "")</f>
        <v/>
      </c>
      <c r="HF94" s="15">
        <f>IF(21&lt;=$G94, GZ94+HD94, "")</f>
        <v/>
      </c>
      <c r="HG94" s="15">
        <f>IF(21&lt;=$G94, ($G94-21)*$N94, "")</f>
        <v/>
      </c>
      <c r="HH94" s="15">
        <f>IF(22&lt;=$G94, HC94, "")</f>
        <v/>
      </c>
      <c r="HI94" s="15">
        <f>IF(22&lt;=$G94, ROUND(HH94*$Q94, 2), "")</f>
        <v/>
      </c>
      <c r="HJ94" s="15">
        <f>IF(22&lt;=$G94, $N94, "")</f>
        <v/>
      </c>
      <c r="HK94" s="15">
        <f>IF(22&lt;=$G94, HJ94-HI94, "")</f>
        <v/>
      </c>
      <c r="HL94" s="15">
        <f>IF(22&lt;=$G94, HH94-HK94, "")</f>
        <v/>
      </c>
      <c r="HM94" s="15">
        <f>IF(22&lt;=$G94, ROUND(HE94*$Q94, 2), "")</f>
        <v/>
      </c>
      <c r="HN94" s="15">
        <f>IF(22&lt;=$G94, HE94+HM94, "")</f>
        <v/>
      </c>
      <c r="HO94" s="15">
        <f>IF(22&lt;=$G94, HI94+HM94, "")</f>
        <v/>
      </c>
      <c r="HP94" s="15">
        <f>IF(22&lt;=$G94, ($G94-22)*$N94, "")</f>
        <v/>
      </c>
      <c r="HQ94" s="15">
        <f>IF(23&lt;=$G94, HL94, "")</f>
        <v/>
      </c>
      <c r="HR94" s="15">
        <f>IF(23&lt;=$G94, ROUND(HQ94*$Q94, 2), "")</f>
        <v/>
      </c>
      <c r="HS94" s="15">
        <f>IF(23&lt;=$G94, $N94, "")</f>
        <v/>
      </c>
      <c r="HT94" s="15">
        <f>IF(23&lt;=$G94, HS94-HR94, "")</f>
        <v/>
      </c>
      <c r="HU94" s="15">
        <f>IF(23&lt;=$G94, HQ94-HT94, "")</f>
        <v/>
      </c>
      <c r="HV94" s="15">
        <f>IF(23&lt;=$G94, ROUND(HN94*$Q94, 2), "")</f>
        <v/>
      </c>
      <c r="HW94" s="15">
        <f>IF(23&lt;=$G94, HN94+HV94, "")</f>
        <v/>
      </c>
      <c r="HX94" s="15">
        <f>IF(23&lt;=$G94, HR94+HV94, "")</f>
        <v/>
      </c>
      <c r="HY94" s="15">
        <f>IF(23&lt;=$G94, ($G94-23)*$N94, "")</f>
        <v/>
      </c>
      <c r="HZ94" s="15">
        <f>IF(24&lt;=$G94, HU94, "")</f>
        <v/>
      </c>
      <c r="IA94" s="15">
        <f>IF(24&lt;=$G94, ROUND(HZ94*$Q94, 2), "")</f>
        <v/>
      </c>
      <c r="IB94" s="15">
        <f>IF(24&lt;=$G94, $N94, "")</f>
        <v/>
      </c>
      <c r="IC94" s="15">
        <f>IF(24&lt;=$G94, IB94-IA94, "")</f>
        <v/>
      </c>
      <c r="ID94" s="15">
        <f>IF(24&lt;=$G94, HZ94-IC94, "")</f>
        <v/>
      </c>
      <c r="IE94" s="15">
        <f>IF(24&lt;=$G94, ROUND(HW94*$Q94, 2), "")</f>
        <v/>
      </c>
      <c r="IF94" s="15">
        <f>IF(24&lt;=$G94, HW94+IE94, "")</f>
        <v/>
      </c>
      <c r="IG94" s="15">
        <f>IF(24&lt;=$G94, IA94+IE94, "")</f>
        <v/>
      </c>
      <c r="IH94" s="15">
        <f>IF(24&lt;=$G94, ($G94-24)*$N94, "")</f>
        <v/>
      </c>
      <c r="II94" s="15">
        <f>IF(25&lt;=$G94, ID94, "")</f>
        <v/>
      </c>
      <c r="IJ94" s="15">
        <f>IF(25&lt;=$G94, ROUND(II94*$Q94, 2), "")</f>
        <v/>
      </c>
      <c r="IK94" s="15">
        <f>IF(25&lt;=$G94, $N94, "")</f>
        <v/>
      </c>
      <c r="IL94" s="15">
        <f>IF(25&lt;=$G94, IK94-IJ94, "")</f>
        <v/>
      </c>
      <c r="IM94" s="15">
        <f>IF(25&lt;=$G94, II94-IL94, "")</f>
        <v/>
      </c>
      <c r="IN94" s="15">
        <f>IF(25&lt;=$G94, ROUND(IF94*$Q94, 2), "")</f>
        <v/>
      </c>
      <c r="IO94" s="15">
        <f>IF(25&lt;=$G94, IF94+IN94, "")</f>
        <v/>
      </c>
      <c r="IP94" s="15">
        <f>IF(25&lt;=$G94, IJ94+IN94, "")</f>
        <v/>
      </c>
      <c r="IQ94" s="15">
        <f>IF(25&lt;=$G94, ($G94-25)*$N94, "")</f>
        <v/>
      </c>
      <c r="IR94" s="15">
        <f>IF(26&lt;=$G94, IM94, "")</f>
        <v/>
      </c>
      <c r="IS94" s="15">
        <f>IF(26&lt;=$G94, ROUND(IR94*$Q94, 2), "")</f>
        <v/>
      </c>
      <c r="IT94" s="15">
        <f>IF(26&lt;=$G94, $N94, "")</f>
        <v/>
      </c>
      <c r="IU94" s="15">
        <f>IF(26&lt;=$G94, IT94-IS94, "")</f>
        <v/>
      </c>
      <c r="IV94" s="15">
        <f>IF(26&lt;=$G94, IR94-IU94, "")</f>
        <v/>
      </c>
      <c r="IW94" s="15">
        <f>IF(26&lt;=$G94, ROUND(IO94*$Q94, 2), "")</f>
        <v/>
      </c>
      <c r="IX94" s="15">
        <f>IF(26&lt;=$G94, IO94+IW94, "")</f>
        <v/>
      </c>
      <c r="IY94" s="15">
        <f>IF(26&lt;=$G94, IS94+IW94, "")</f>
        <v/>
      </c>
      <c r="IZ94" s="15">
        <f>IF(26&lt;=$G94, ($G94-26)*$N94, "")</f>
        <v/>
      </c>
      <c r="JA94" s="15">
        <f>IF(27&lt;=$G94, IV94, "")</f>
        <v/>
      </c>
      <c r="JB94" s="15">
        <f>IF(27&lt;=$G94, ROUND(JA94*$Q94, 2), "")</f>
        <v/>
      </c>
      <c r="JC94" s="15">
        <f>IF(27&lt;=$G94, $N94, "")</f>
        <v/>
      </c>
      <c r="JD94" s="15">
        <f>IF(27&lt;=$G94, JC94-JB94, "")</f>
        <v/>
      </c>
      <c r="JE94" s="15">
        <f>IF(27&lt;=$G94, JA94-JD94, "")</f>
        <v/>
      </c>
      <c r="JF94" s="15">
        <f>IF(27&lt;=$G94, ROUND(IX94*$Q94, 2), "")</f>
        <v/>
      </c>
      <c r="JG94" s="15">
        <f>IF(27&lt;=$G94, IX94+JF94, "")</f>
        <v/>
      </c>
      <c r="JH94" s="15">
        <f>IF(27&lt;=$G94, JB94+JF94, "")</f>
        <v/>
      </c>
      <c r="JI94" s="15">
        <f>IF(27&lt;=$G94, ($G94-27)*$N94, "")</f>
        <v/>
      </c>
      <c r="JJ94" s="15">
        <f>IF(28&lt;=$G94, JE94, "")</f>
        <v/>
      </c>
      <c r="JK94" s="15">
        <f>IF(28&lt;=$G94, ROUND(JJ94*$Q94, 2), "")</f>
        <v/>
      </c>
      <c r="JL94" s="15">
        <f>IF(28&lt;=$G94, $N94, "")</f>
        <v/>
      </c>
      <c r="JM94" s="15">
        <f>IF(28&lt;=$G94, JL94-JK94, "")</f>
        <v/>
      </c>
      <c r="JN94" s="15">
        <f>IF(28&lt;=$G94, JJ94-JM94, "")</f>
        <v/>
      </c>
      <c r="JO94" s="15">
        <f>IF(28&lt;=$G94, ROUND(JG94*$Q94, 2), "")</f>
        <v/>
      </c>
      <c r="JP94" s="15">
        <f>IF(28&lt;=$G94, JG94+JO94, "")</f>
        <v/>
      </c>
      <c r="JQ94" s="15">
        <f>IF(28&lt;=$G94, JK94+JO94, "")</f>
        <v/>
      </c>
      <c r="JR94" s="15">
        <f>IF(28&lt;=$G94, ($G94-28)*$N94, "")</f>
        <v/>
      </c>
      <c r="JS94" s="15">
        <f>IF(29&lt;=$G94, JN94, "")</f>
        <v/>
      </c>
      <c r="JT94" s="15">
        <f>IF(29&lt;=$G94, ROUND(JS94*$Q94, 2), "")</f>
        <v/>
      </c>
      <c r="JU94" s="15">
        <f>IF(29&lt;=$G94, $N94, "")</f>
        <v/>
      </c>
      <c r="JV94" s="15">
        <f>IF(29&lt;=$G94, JU94-JT94, "")</f>
        <v/>
      </c>
      <c r="JW94" s="15">
        <f>IF(29&lt;=$G94, JS94-JV94, "")</f>
        <v/>
      </c>
      <c r="JX94" s="15">
        <f>IF(29&lt;=$G94, ROUND(JP94*$Q94, 2), "")</f>
        <v/>
      </c>
      <c r="JY94" s="15">
        <f>IF(29&lt;=$G94, JP94+JX94, "")</f>
        <v/>
      </c>
      <c r="JZ94" s="15">
        <f>IF(29&lt;=$G94, JT94+JX94, "")</f>
        <v/>
      </c>
      <c r="KA94" s="15">
        <f>IF(29&lt;=$G94, ($G94-29)*$N94, "")</f>
        <v/>
      </c>
      <c r="KB94" s="15">
        <f>IF(30&lt;=$G94, JW94, "")</f>
        <v/>
      </c>
      <c r="KC94" s="15">
        <f>IF(30&lt;=$G94, ROUND(KB94*$Q94, 2), "")</f>
        <v/>
      </c>
      <c r="KD94" s="15">
        <f>IF(30&lt;=$G94, $N94, "")</f>
        <v/>
      </c>
      <c r="KE94" s="15">
        <f>IF(30&lt;=$G94, KD94-KC94, "")</f>
        <v/>
      </c>
      <c r="KF94" s="15">
        <f>IF(30&lt;=$G94, KB94-KE94, "")</f>
        <v/>
      </c>
      <c r="KG94" s="15">
        <f>IF(30&lt;=$G94, ROUND(JY94*$Q94, 2), "")</f>
        <v/>
      </c>
      <c r="KH94" s="15">
        <f>IF(30&lt;=$G94, JY94+KG94, "")</f>
        <v/>
      </c>
      <c r="KI94" s="15">
        <f>IF(30&lt;=$G94, KC94+KG94, "")</f>
        <v/>
      </c>
      <c r="KJ94" s="15">
        <f>IF(30&lt;=$G94, ($G94-30)*$N94, "")</f>
        <v/>
      </c>
      <c r="KK94" s="15">
        <f>IF(31&lt;=$G94, KF94, "")</f>
        <v/>
      </c>
      <c r="KL94" s="15">
        <f>IF(31&lt;=$G94, ROUND(KK94*$Q94, 2), "")</f>
        <v/>
      </c>
      <c r="KM94" s="15">
        <f>IF(31&lt;=$G94, $N94, "")</f>
        <v/>
      </c>
      <c r="KN94" s="15">
        <f>IF(31&lt;=$G94, KM94-KL94, "")</f>
        <v/>
      </c>
      <c r="KO94" s="15">
        <f>IF(31&lt;=$G94, KK94-KN94, "")</f>
        <v/>
      </c>
      <c r="KP94" s="15">
        <f>IF(31&lt;=$G94, ROUND(KH94*$Q94, 2), "")</f>
        <v/>
      </c>
      <c r="KQ94" s="15">
        <f>IF(31&lt;=$G94, KH94+KP94, "")</f>
        <v/>
      </c>
      <c r="KR94" s="15">
        <f>IF(31&lt;=$G94, KL94+KP94, "")</f>
        <v/>
      </c>
      <c r="KS94" s="15">
        <f>IF(31&lt;=$G94, ($G94-31)*$N94, "")</f>
        <v/>
      </c>
      <c r="KT94" s="15">
        <f>IF(32&lt;=$G94, KO94, "")</f>
        <v/>
      </c>
      <c r="KU94" s="15">
        <f>IF(32&lt;=$G94, ROUND(KT94*$Q94, 2), "")</f>
        <v/>
      </c>
      <c r="KV94" s="15">
        <f>IF(32&lt;=$G94, $N94, "")</f>
        <v/>
      </c>
      <c r="KW94" s="15">
        <f>IF(32&lt;=$G94, KV94-KU94, "")</f>
        <v/>
      </c>
      <c r="KX94" s="15">
        <f>IF(32&lt;=$G94, KT94-KW94, "")</f>
        <v/>
      </c>
      <c r="KY94" s="15">
        <f>IF(32&lt;=$G94, ROUND(KQ94*$Q94, 2), "")</f>
        <v/>
      </c>
      <c r="KZ94" s="15">
        <f>IF(32&lt;=$G94, KQ94+KY94, "")</f>
        <v/>
      </c>
      <c r="LA94" s="15">
        <f>IF(32&lt;=$G94, KU94+KY94, "")</f>
        <v/>
      </c>
      <c r="LB94" s="15">
        <f>IF(32&lt;=$G94, ($G94-32)*$N94, "")</f>
        <v/>
      </c>
      <c r="LC94" s="15">
        <f>IF(33&lt;=$G94, KX94, "")</f>
        <v/>
      </c>
      <c r="LD94" s="15">
        <f>IF(33&lt;=$G94, ROUND(LC94*$Q94, 2), "")</f>
        <v/>
      </c>
      <c r="LE94" s="15">
        <f>IF(33&lt;=$G94, $N94, "")</f>
        <v/>
      </c>
      <c r="LF94" s="15">
        <f>IF(33&lt;=$G94, LE94-LD94, "")</f>
        <v/>
      </c>
      <c r="LG94" s="15">
        <f>IF(33&lt;=$G94, LC94-LF94, "")</f>
        <v/>
      </c>
      <c r="LH94" s="15">
        <f>IF(33&lt;=$G94, ROUND(KZ94*$Q94, 2), "")</f>
        <v/>
      </c>
      <c r="LI94" s="15">
        <f>IF(33&lt;=$G94, KZ94+LH94, "")</f>
        <v/>
      </c>
      <c r="LJ94" s="15">
        <f>IF(33&lt;=$G94, LD94+LH94, "")</f>
        <v/>
      </c>
      <c r="LK94" s="15">
        <f>IF(33&lt;=$G94, ($G94-33)*$N94, "")</f>
        <v/>
      </c>
      <c r="LL94" s="15">
        <f>IF(34&lt;=$G94, LG94, "")</f>
        <v/>
      </c>
      <c r="LM94" s="15">
        <f>IF(34&lt;=$G94, ROUND(LL94*$Q94, 2), "")</f>
        <v/>
      </c>
      <c r="LN94" s="15">
        <f>IF(34&lt;=$G94, $N94, "")</f>
        <v/>
      </c>
      <c r="LO94" s="15">
        <f>IF(34&lt;=$G94, LN94-LM94, "")</f>
        <v/>
      </c>
      <c r="LP94" s="15">
        <f>IF(34&lt;=$G94, LL94-LO94, "")</f>
        <v/>
      </c>
      <c r="LQ94" s="15">
        <f>IF(34&lt;=$G94, ROUND(LI94*$Q94, 2), "")</f>
        <v/>
      </c>
      <c r="LR94" s="15">
        <f>IF(34&lt;=$G94, LI94+LQ94, "")</f>
        <v/>
      </c>
      <c r="LS94" s="15">
        <f>IF(34&lt;=$G94, LM94+LQ94, "")</f>
        <v/>
      </c>
      <c r="LT94" s="15">
        <f>IF(34&lt;=$G94, ($G94-34)*$N94, "")</f>
        <v/>
      </c>
      <c r="LU94" s="15">
        <f>IF(35&lt;=$G94, LP94, "")</f>
        <v/>
      </c>
      <c r="LV94" s="15">
        <f>IF(35&lt;=$G94, ROUND(LU94*$Q94, 2), "")</f>
        <v/>
      </c>
      <c r="LW94" s="15">
        <f>IF(35&lt;=$G94, $N94, "")</f>
        <v/>
      </c>
      <c r="LX94" s="15">
        <f>IF(35&lt;=$G94, LW94-LV94, "")</f>
        <v/>
      </c>
      <c r="LY94" s="15">
        <f>IF(35&lt;=$G94, LU94-LX94, "")</f>
        <v/>
      </c>
      <c r="LZ94" s="15">
        <f>IF(35&lt;=$G94, ROUND(LR94*$Q94, 2), "")</f>
        <v/>
      </c>
      <c r="MA94" s="15">
        <f>IF(35&lt;=$G94, LR94+LZ94, "")</f>
        <v/>
      </c>
      <c r="MB94" s="15">
        <f>IF(35&lt;=$G94, LV94+LZ94, "")</f>
        <v/>
      </c>
      <c r="MC94" s="15">
        <f>IF(35&lt;=$G94, ($G94-35)*$N94, "")</f>
        <v/>
      </c>
      <c r="MD94" s="15">
        <f>IF(36&lt;=$G94, LY94, "")</f>
        <v/>
      </c>
      <c r="ME94" s="15">
        <f>IF(36&lt;=$G94, ROUND(MD94*$Q94, 2), "")</f>
        <v/>
      </c>
      <c r="MF94" s="15">
        <f>IF(36&lt;=$G94, $N94, "")</f>
        <v/>
      </c>
      <c r="MG94" s="15">
        <f>IF(36&lt;=$G94, MF94-ME94, "")</f>
        <v/>
      </c>
      <c r="MH94" s="15">
        <f>IF(36&lt;=$G94, MD94-MG94, "")</f>
        <v/>
      </c>
      <c r="MI94" s="15">
        <f>IF(36&lt;=$G94, ROUND(MA94*$Q94, 2), "")</f>
        <v/>
      </c>
      <c r="MJ94" s="15">
        <f>IF(36&lt;=$G94, MA94+MI94, "")</f>
        <v/>
      </c>
      <c r="MK94" s="15">
        <f>IF(36&lt;=$G94, ME94+MI94, "")</f>
        <v/>
      </c>
      <c r="ML94" s="15">
        <f>IF(36&lt;=$G94, ($G94-36)*$N94, "")</f>
        <v/>
      </c>
      <c r="MM94" s="15">
        <f>IF(37&lt;=$G94, MH94, "")</f>
        <v/>
      </c>
      <c r="MN94" s="15">
        <f>IF(37&lt;=$G94, ROUND(MM94*$Q94, 2), "")</f>
        <v/>
      </c>
      <c r="MO94" s="15">
        <f>IF(37&lt;=$G94, $N94, "")</f>
        <v/>
      </c>
      <c r="MP94" s="15">
        <f>IF(37&lt;=$G94, MO94-MN94, "")</f>
        <v/>
      </c>
      <c r="MQ94" s="15">
        <f>IF(37&lt;=$G94, MM94-MP94, "")</f>
        <v/>
      </c>
      <c r="MR94" s="15">
        <f>IF(37&lt;=$G94, ROUND(MJ94*$Q94, 2), "")</f>
        <v/>
      </c>
      <c r="MS94" s="15">
        <f>IF(37&lt;=$G94, MJ94+MR94, "")</f>
        <v/>
      </c>
      <c r="MT94" s="15">
        <f>IF(37&lt;=$G94, MN94+MR94, "")</f>
        <v/>
      </c>
      <c r="MU94" s="15">
        <f>IF(37&lt;=$G94, ($G94-37)*$N94, "")</f>
        <v/>
      </c>
      <c r="MV94" s="15">
        <f>IF(38&lt;=$G94, MQ94, "")</f>
        <v/>
      </c>
      <c r="MW94" s="15">
        <f>IF(38&lt;=$G94, ROUND(MV94*$Q94, 2), "")</f>
        <v/>
      </c>
      <c r="MX94" s="15">
        <f>IF(38&lt;=$G94, $N94, "")</f>
        <v/>
      </c>
      <c r="MY94" s="15">
        <f>IF(38&lt;=$G94, MX94-MW94, "")</f>
        <v/>
      </c>
      <c r="MZ94" s="15">
        <f>IF(38&lt;=$G94, MV94-MY94, "")</f>
        <v/>
      </c>
      <c r="NA94" s="15">
        <f>IF(38&lt;=$G94, ROUND(MS94*$Q94, 2), "")</f>
        <v/>
      </c>
      <c r="NB94" s="15">
        <f>IF(38&lt;=$G94, MS94+NA94, "")</f>
        <v/>
      </c>
      <c r="NC94" s="15">
        <f>IF(38&lt;=$G94, MW94+NA94, "")</f>
        <v/>
      </c>
      <c r="ND94" s="15">
        <f>IF(38&lt;=$G94, ($G94-38)*$N94, "")</f>
        <v/>
      </c>
      <c r="NE94" s="15">
        <f>IF(39&lt;=$G94, MZ94, "")</f>
        <v/>
      </c>
      <c r="NF94" s="15">
        <f>IF(39&lt;=$G94, ROUND(NE94*$Q94, 2), "")</f>
        <v/>
      </c>
      <c r="NG94" s="15">
        <f>IF(39&lt;=$G94, $N94, "")</f>
        <v/>
      </c>
      <c r="NH94" s="15">
        <f>IF(39&lt;=$G94, NG94-NF94, "")</f>
        <v/>
      </c>
      <c r="NI94" s="15">
        <f>IF(39&lt;=$G94, NE94-NH94, "")</f>
        <v/>
      </c>
      <c r="NJ94" s="15">
        <f>IF(39&lt;=$G94, ROUND(NB94*$Q94, 2), "")</f>
        <v/>
      </c>
      <c r="NK94" s="15">
        <f>IF(39&lt;=$G94, NB94+NJ94, "")</f>
        <v/>
      </c>
      <c r="NL94" s="15">
        <f>IF(39&lt;=$G94, NF94+NJ94, "")</f>
        <v/>
      </c>
      <c r="NM94" s="15">
        <f>IF(39&lt;=$G94, ($G94-39)*$N94, "")</f>
        <v/>
      </c>
      <c r="NN94" s="15">
        <f>IF(40&lt;=$G94, NI94, "")</f>
        <v/>
      </c>
      <c r="NO94" s="15">
        <f>IF(40&lt;=$G94, ROUND(NN94*$Q94, 2), "")</f>
        <v/>
      </c>
      <c r="NP94" s="15">
        <f>IF(40&lt;=$G94, $N94, "")</f>
        <v/>
      </c>
      <c r="NQ94" s="15">
        <f>IF(40&lt;=$G94, NP94-NO94, "")</f>
        <v/>
      </c>
      <c r="NR94" s="15">
        <f>IF(40&lt;=$G94, NN94-NQ94, "")</f>
        <v/>
      </c>
      <c r="NS94" s="15">
        <f>IF(40&lt;=$G94, ROUND(NK94*$Q94, 2), "")</f>
        <v/>
      </c>
      <c r="NT94" s="15">
        <f>IF(40&lt;=$G94, NK94+NS94, "")</f>
        <v/>
      </c>
      <c r="NU94" s="15">
        <f>IF(40&lt;=$G94, NO94+NS94, "")</f>
        <v/>
      </c>
      <c r="NV94" s="15">
        <f>IF(40&lt;=$G94, ($G94-40)*$N94, "")</f>
        <v/>
      </c>
      <c r="NW94" s="15">
        <f>IF(41&lt;=$G94, NR94, "")</f>
        <v/>
      </c>
      <c r="NX94" s="15">
        <f>IF(41&lt;=$G94, ROUND(NW94*$Q94, 2), "")</f>
        <v/>
      </c>
      <c r="NY94" s="15">
        <f>IF(41&lt;=$G94, $N94, "")</f>
        <v/>
      </c>
      <c r="NZ94" s="15">
        <f>IF(41&lt;=$G94, NY94-NX94, "")</f>
        <v/>
      </c>
      <c r="OA94" s="15">
        <f>IF(41&lt;=$G94, NW94-NZ94, "")</f>
        <v/>
      </c>
      <c r="OB94" s="15">
        <f>IF(41&lt;=$G94, ROUND(NT94*$Q94, 2), "")</f>
        <v/>
      </c>
      <c r="OC94" s="15">
        <f>IF(41&lt;=$G94, NT94+OB94, "")</f>
        <v/>
      </c>
      <c r="OD94" s="15">
        <f>IF(41&lt;=$G94, NX94+OB94, "")</f>
        <v/>
      </c>
      <c r="OE94" s="15">
        <f>IF(41&lt;=$G94, ($G94-41)*$N94, "")</f>
        <v/>
      </c>
      <c r="OF94" s="15">
        <f>IF(42&lt;=$G94, OA94, "")</f>
        <v/>
      </c>
      <c r="OG94" s="15">
        <f>IF(42&lt;=$G94, ROUND(OF94*$Q94, 2), "")</f>
        <v/>
      </c>
      <c r="OH94" s="15">
        <f>IF(42&lt;=$G94, $N94, "")</f>
        <v/>
      </c>
      <c r="OI94" s="15">
        <f>IF(42&lt;=$G94, OH94-OG94, "")</f>
        <v/>
      </c>
      <c r="OJ94" s="15">
        <f>IF(42&lt;=$G94, OF94-OI94, "")</f>
        <v/>
      </c>
      <c r="OK94" s="15">
        <f>IF(42&lt;=$G94, ROUND(OC94*$Q94, 2), "")</f>
        <v/>
      </c>
      <c r="OL94" s="15">
        <f>IF(42&lt;=$G94, OC94+OK94, "")</f>
        <v/>
      </c>
      <c r="OM94" s="15">
        <f>IF(42&lt;=$G94, OG94+OK94, "")</f>
        <v/>
      </c>
      <c r="ON94" s="15">
        <f>IF(42&lt;=$G94, ($G94-42)*$N94, "")</f>
        <v/>
      </c>
      <c r="OO94" s="15">
        <f>IF(43&lt;=$G94, OJ94, "")</f>
        <v/>
      </c>
      <c r="OP94" s="15">
        <f>IF(43&lt;=$G94, ROUND(OO94*$Q94, 2), "")</f>
        <v/>
      </c>
      <c r="OQ94" s="15">
        <f>IF(43&lt;=$G94, $N94, "")</f>
        <v/>
      </c>
      <c r="OR94" s="15">
        <f>IF(43&lt;=$G94, OQ94-OP94, "")</f>
        <v/>
      </c>
      <c r="OS94" s="15">
        <f>IF(43&lt;=$G94, OO94-OR94, "")</f>
        <v/>
      </c>
      <c r="OT94" s="15">
        <f>IF(43&lt;=$G94, ROUND(OL94*$Q94, 2), "")</f>
        <v/>
      </c>
      <c r="OU94" s="15">
        <f>IF(43&lt;=$G94, OL94+OT94, "")</f>
        <v/>
      </c>
      <c r="OV94" s="15">
        <f>IF(43&lt;=$G94, OP94+OT94, "")</f>
        <v/>
      </c>
      <c r="OW94" s="15">
        <f>IF(43&lt;=$G94, ($G94-43)*$N94, "")</f>
        <v/>
      </c>
      <c r="OX94" s="15">
        <f>IF(44&lt;=$G94, OS94, "")</f>
        <v/>
      </c>
      <c r="OY94" s="15">
        <f>IF(44&lt;=$G94, ROUND(OX94*$Q94, 2), "")</f>
        <v/>
      </c>
      <c r="OZ94" s="15">
        <f>IF(44&lt;=$G94, $N94, "")</f>
        <v/>
      </c>
      <c r="PA94" s="15">
        <f>IF(44&lt;=$G94, OZ94-OY94, "")</f>
        <v/>
      </c>
      <c r="PB94" s="15">
        <f>IF(44&lt;=$G94, OX94-PA94, "")</f>
        <v/>
      </c>
      <c r="PC94" s="15">
        <f>IF(44&lt;=$G94, ROUND(OU94*$Q94, 2), "")</f>
        <v/>
      </c>
      <c r="PD94" s="15">
        <f>IF(44&lt;=$G94, OU94+PC94, "")</f>
        <v/>
      </c>
      <c r="PE94" s="15">
        <f>IF(44&lt;=$G94, OY94+PC94, "")</f>
        <v/>
      </c>
      <c r="PF94" s="15">
        <f>IF(44&lt;=$G94, ($G94-44)*$N94, "")</f>
        <v/>
      </c>
      <c r="PG94" s="15">
        <f>IF(45&lt;=$G94, PB94, "")</f>
        <v/>
      </c>
      <c r="PH94" s="15">
        <f>IF(45&lt;=$G94, ROUND(PG94*$Q94, 2), "")</f>
        <v/>
      </c>
      <c r="PI94" s="15">
        <f>IF(45&lt;=$G94, $N94, "")</f>
        <v/>
      </c>
      <c r="PJ94" s="15">
        <f>IF(45&lt;=$G94, PI94-PH94, "")</f>
        <v/>
      </c>
      <c r="PK94" s="15">
        <f>IF(45&lt;=$G94, PG94-PJ94, "")</f>
        <v/>
      </c>
      <c r="PL94" s="15">
        <f>IF(45&lt;=$G94, ROUND(PD94*$Q94, 2), "")</f>
        <v/>
      </c>
      <c r="PM94" s="15">
        <f>IF(45&lt;=$G94, PD94+PL94, "")</f>
        <v/>
      </c>
      <c r="PN94" s="15">
        <f>IF(45&lt;=$G94, PH94+PL94, "")</f>
        <v/>
      </c>
      <c r="PO94" s="15">
        <f>IF(45&lt;=$G94, ($G94-45)*$N94, "")</f>
        <v/>
      </c>
      <c r="PP94" s="15">
        <f>IF(46&lt;=$G94, PK94, "")</f>
        <v/>
      </c>
      <c r="PQ94" s="15">
        <f>IF(46&lt;=$G94, ROUND(PP94*$Q94, 2), "")</f>
        <v/>
      </c>
      <c r="PR94" s="15">
        <f>IF(46&lt;=$G94, $N94, "")</f>
        <v/>
      </c>
      <c r="PS94" s="15">
        <f>IF(46&lt;=$G94, PR94-PQ94, "")</f>
        <v/>
      </c>
      <c r="PT94" s="15">
        <f>IF(46&lt;=$G94, PP94-PS94, "")</f>
        <v/>
      </c>
      <c r="PU94" s="15">
        <f>IF(46&lt;=$G94, ROUND(PM94*$Q94, 2), "")</f>
        <v/>
      </c>
      <c r="PV94" s="15">
        <f>IF(46&lt;=$G94, PM94+PU94, "")</f>
        <v/>
      </c>
      <c r="PW94" s="15">
        <f>IF(46&lt;=$G94, PQ94+PU94, "")</f>
        <v/>
      </c>
      <c r="PX94" s="15">
        <f>IF(46&lt;=$G94, ($G94-46)*$N94, "")</f>
        <v/>
      </c>
      <c r="PY94" s="15">
        <f>IF(47&lt;=$G94, PT94, "")</f>
        <v/>
      </c>
      <c r="PZ94" s="15">
        <f>IF(47&lt;=$G94, ROUND(PY94*$Q94, 2), "")</f>
        <v/>
      </c>
      <c r="QA94" s="15">
        <f>IF(47&lt;=$G94, $N94, "")</f>
        <v/>
      </c>
      <c r="QB94" s="15">
        <f>IF(47&lt;=$G94, QA94-PZ94, "")</f>
        <v/>
      </c>
      <c r="QC94" s="15">
        <f>IF(47&lt;=$G94, PY94-QB94, "")</f>
        <v/>
      </c>
      <c r="QD94" s="15">
        <f>IF(47&lt;=$G94, ROUND(PV94*$Q94, 2), "")</f>
        <v/>
      </c>
      <c r="QE94" s="15">
        <f>IF(47&lt;=$G94, PV94+QD94, "")</f>
        <v/>
      </c>
      <c r="QF94" s="15">
        <f>IF(47&lt;=$G94, PZ94+QD94, "")</f>
        <v/>
      </c>
      <c r="QG94" s="15">
        <f>IF(47&lt;=$G94, ($G94-47)*$N94, "")</f>
        <v/>
      </c>
      <c r="QH94" s="15">
        <f>IF(48&lt;=$G94, QC94, "")</f>
        <v/>
      </c>
      <c r="QI94" s="15">
        <f>IF(48&lt;=$G94, ROUND(QH94*$Q94, 2), "")</f>
        <v/>
      </c>
      <c r="QJ94" s="15">
        <f>IF(48&lt;=$G94, $N94, "")</f>
        <v/>
      </c>
      <c r="QK94" s="15">
        <f>IF(48&lt;=$G94, QJ94-QI94, "")</f>
        <v/>
      </c>
      <c r="QL94" s="15">
        <f>IF(48&lt;=$G94, QH94-QK94, "")</f>
        <v/>
      </c>
      <c r="QM94" s="15">
        <f>IF(48&lt;=$G94, ROUND(QE94*$Q94, 2), "")</f>
        <v/>
      </c>
      <c r="QN94" s="15">
        <f>IF(48&lt;=$G94, QE94+QM94, "")</f>
        <v/>
      </c>
      <c r="QO94" s="15">
        <f>IF(48&lt;=$G94, QI94+QM94, "")</f>
        <v/>
      </c>
      <c r="QP94" s="15">
        <f>IF(48&lt;=$G94, ($G94-48)*$N94, "")</f>
        <v/>
      </c>
    </row>
    <row r="95">
      <c r="A95" s="6" t="inlineStr">
        <is>
          <t>0640-0001</t>
        </is>
      </c>
      <c r="B95" s="7" t="inlineStr">
        <is>
          <t>Marco Abner Hernand Barragan</t>
        </is>
      </c>
      <c r="C95" s="7" t="inlineStr">
        <is>
          <t>RIFTER</t>
        </is>
      </c>
      <c r="D95" s="6" t="inlineStr">
        <is>
          <t>ACTIVO</t>
        </is>
      </c>
      <c r="E95" s="6" t="inlineStr">
        <is>
          <t>2023-12-13</t>
        </is>
      </c>
      <c r="F95" s="6" t="inlineStr">
        <is>
          <t>2027-12-13</t>
        </is>
      </c>
      <c r="G95" s="8" t="n">
        <v>48</v>
      </c>
      <c r="H95" s="9" t="n">
        <v>446465.52</v>
      </c>
      <c r="I95" s="10" t="n">
        <v>0.1</v>
      </c>
      <c r="J95" s="9">
        <f>ROUND(H95*I95, 2)</f>
        <v/>
      </c>
      <c r="K95" s="9">
        <f>ROUND(H95-J95, 2)</f>
        <v/>
      </c>
      <c r="L95" s="10" t="n">
        <v>0.027</v>
      </c>
      <c r="M95" s="9">
        <f>ROUND(H95*L95, 2)</f>
        <v/>
      </c>
      <c r="N95" s="9" t="n">
        <v>15572.15</v>
      </c>
      <c r="O95" s="10" t="n">
        <v>0.2</v>
      </c>
      <c r="P95" s="9">
        <f>ROUND(H95*O95, 2)</f>
        <v/>
      </c>
      <c r="Q95" s="11" t="n">
        <v>0.03164265</v>
      </c>
      <c r="R95" s="11">
        <f>RATE(G95, -N95, K95, -P95)</f>
        <v/>
      </c>
      <c r="S95" s="11">
        <f>ROUND(Q95*12, 8)</f>
        <v/>
      </c>
      <c r="T95" s="11">
        <f>ROUND(((1+Q95)^12)-1, 8)</f>
        <v/>
      </c>
      <c r="U95" s="9">
        <f>ROUND(PV(Q95, G95, 0, -P95), 2)</f>
        <v/>
      </c>
      <c r="V95" s="9">
        <f>SUMIF($AA$4:$QP$4, "Interes_Leasing", AA95:QP95)</f>
        <v/>
      </c>
      <c r="W95" s="9">
        <f>SUMIF($AA$4:$QP$4, "Interes_Residual", AA95:QP95)</f>
        <v/>
      </c>
      <c r="X95" s="9">
        <f>ROUND(V95+W95, 2)</f>
        <v/>
      </c>
      <c r="Y95" s="9">
        <f>ROUND((N95*G95+P95+M95)-K95, 2)</f>
        <v/>
      </c>
      <c r="Z95" s="10">
        <f>ROUND(Y95/K95, 4)</f>
        <v/>
      </c>
      <c r="AA95" s="9">
        <f>IF(1&lt;=$G95, $K95, "")</f>
        <v/>
      </c>
      <c r="AB95" s="9">
        <f>IF(1&lt;=$G95, ROUND(AA95*$Q95, 2), "")</f>
        <v/>
      </c>
      <c r="AC95" s="9">
        <f>IF(1&lt;=$G95, $N95, "")</f>
        <v/>
      </c>
      <c r="AD95" s="9">
        <f>IF(1&lt;=$G95, AC95-AB95, "")</f>
        <v/>
      </c>
      <c r="AE95" s="9">
        <f>IF(1&lt;=$G95, AA95-AD95, "")</f>
        <v/>
      </c>
      <c r="AF95" s="9">
        <f>IF(1&lt;=$G95, ROUND($U95*$Q95, 2), "")</f>
        <v/>
      </c>
      <c r="AG95" s="9">
        <f>IF(1&lt;=$G95, $U95+AF95, "")</f>
        <v/>
      </c>
      <c r="AH95" s="9">
        <f>IF(1&lt;=$G95, AB95+AF95, "")</f>
        <v/>
      </c>
      <c r="AI95" s="9">
        <f>IF(1&lt;=$G95, ($G95-1)*$N95, "")</f>
        <v/>
      </c>
      <c r="AJ95" s="9">
        <f>IF(2&lt;=$G95, AE95, "")</f>
        <v/>
      </c>
      <c r="AK95" s="9">
        <f>IF(2&lt;=$G95, ROUND(AJ95*$Q95, 2), "")</f>
        <v/>
      </c>
      <c r="AL95" s="9">
        <f>IF(2&lt;=$G95, $N95, "")</f>
        <v/>
      </c>
      <c r="AM95" s="9">
        <f>IF(2&lt;=$G95, AL95-AK95, "")</f>
        <v/>
      </c>
      <c r="AN95" s="9">
        <f>IF(2&lt;=$G95, AJ95-AM95, "")</f>
        <v/>
      </c>
      <c r="AO95" s="9">
        <f>IF(2&lt;=$G95, ROUND(AG95*$Q95, 2), "")</f>
        <v/>
      </c>
      <c r="AP95" s="9">
        <f>IF(2&lt;=$G95, AG95+AO95, "")</f>
        <v/>
      </c>
      <c r="AQ95" s="9">
        <f>IF(2&lt;=$G95, AK95+AO95, "")</f>
        <v/>
      </c>
      <c r="AR95" s="9">
        <f>IF(2&lt;=$G95, ($G95-2)*$N95, "")</f>
        <v/>
      </c>
      <c r="AS95" s="9">
        <f>IF(3&lt;=$G95, AN95, "")</f>
        <v/>
      </c>
      <c r="AT95" s="9">
        <f>IF(3&lt;=$G95, ROUND(AS95*$Q95, 2), "")</f>
        <v/>
      </c>
      <c r="AU95" s="9">
        <f>IF(3&lt;=$G95, $N95, "")</f>
        <v/>
      </c>
      <c r="AV95" s="9">
        <f>IF(3&lt;=$G95, AU95-AT95, "")</f>
        <v/>
      </c>
      <c r="AW95" s="9">
        <f>IF(3&lt;=$G95, AS95-AV95, "")</f>
        <v/>
      </c>
      <c r="AX95" s="9">
        <f>IF(3&lt;=$G95, ROUND(AP95*$Q95, 2), "")</f>
        <v/>
      </c>
      <c r="AY95" s="9">
        <f>IF(3&lt;=$G95, AP95+AX95, "")</f>
        <v/>
      </c>
      <c r="AZ95" s="9">
        <f>IF(3&lt;=$G95, AT95+AX95, "")</f>
        <v/>
      </c>
      <c r="BA95" s="9">
        <f>IF(3&lt;=$G95, ($G95-3)*$N95, "")</f>
        <v/>
      </c>
      <c r="BB95" s="9">
        <f>IF(4&lt;=$G95, AW95, "")</f>
        <v/>
      </c>
      <c r="BC95" s="9">
        <f>IF(4&lt;=$G95, ROUND(BB95*$Q95, 2), "")</f>
        <v/>
      </c>
      <c r="BD95" s="9">
        <f>IF(4&lt;=$G95, $N95, "")</f>
        <v/>
      </c>
      <c r="BE95" s="9">
        <f>IF(4&lt;=$G95, BD95-BC95, "")</f>
        <v/>
      </c>
      <c r="BF95" s="9">
        <f>IF(4&lt;=$G95, BB95-BE95, "")</f>
        <v/>
      </c>
      <c r="BG95" s="9">
        <f>IF(4&lt;=$G95, ROUND(AY95*$Q95, 2), "")</f>
        <v/>
      </c>
      <c r="BH95" s="9">
        <f>IF(4&lt;=$G95, AY95+BG95, "")</f>
        <v/>
      </c>
      <c r="BI95" s="9">
        <f>IF(4&lt;=$G95, BC95+BG95, "")</f>
        <v/>
      </c>
      <c r="BJ95" s="9">
        <f>IF(4&lt;=$G95, ($G95-4)*$N95, "")</f>
        <v/>
      </c>
      <c r="BK95" s="9">
        <f>IF(5&lt;=$G95, BF95, "")</f>
        <v/>
      </c>
      <c r="BL95" s="9">
        <f>IF(5&lt;=$G95, ROUND(BK95*$Q95, 2), "")</f>
        <v/>
      </c>
      <c r="BM95" s="9">
        <f>IF(5&lt;=$G95, $N95, "")</f>
        <v/>
      </c>
      <c r="BN95" s="9">
        <f>IF(5&lt;=$G95, BM95-BL95, "")</f>
        <v/>
      </c>
      <c r="BO95" s="9">
        <f>IF(5&lt;=$G95, BK95-BN95, "")</f>
        <v/>
      </c>
      <c r="BP95" s="9">
        <f>IF(5&lt;=$G95, ROUND(BH95*$Q95, 2), "")</f>
        <v/>
      </c>
      <c r="BQ95" s="9">
        <f>IF(5&lt;=$G95, BH95+BP95, "")</f>
        <v/>
      </c>
      <c r="BR95" s="9">
        <f>IF(5&lt;=$G95, BL95+BP95, "")</f>
        <v/>
      </c>
      <c r="BS95" s="9">
        <f>IF(5&lt;=$G95, ($G95-5)*$N95, "")</f>
        <v/>
      </c>
      <c r="BT95" s="9">
        <f>IF(6&lt;=$G95, BO95, "")</f>
        <v/>
      </c>
      <c r="BU95" s="9">
        <f>IF(6&lt;=$G95, ROUND(BT95*$Q95, 2), "")</f>
        <v/>
      </c>
      <c r="BV95" s="9">
        <f>IF(6&lt;=$G95, $N95, "")</f>
        <v/>
      </c>
      <c r="BW95" s="9">
        <f>IF(6&lt;=$G95, BV95-BU95, "")</f>
        <v/>
      </c>
      <c r="BX95" s="9">
        <f>IF(6&lt;=$G95, BT95-BW95, "")</f>
        <v/>
      </c>
      <c r="BY95" s="9">
        <f>IF(6&lt;=$G95, ROUND(BQ95*$Q95, 2), "")</f>
        <v/>
      </c>
      <c r="BZ95" s="9">
        <f>IF(6&lt;=$G95, BQ95+BY95, "")</f>
        <v/>
      </c>
      <c r="CA95" s="9">
        <f>IF(6&lt;=$G95, BU95+BY95, "")</f>
        <v/>
      </c>
      <c r="CB95" s="9">
        <f>IF(6&lt;=$G95, ($G95-6)*$N95, "")</f>
        <v/>
      </c>
      <c r="CC95" s="9">
        <f>IF(7&lt;=$G95, BX95, "")</f>
        <v/>
      </c>
      <c r="CD95" s="9">
        <f>IF(7&lt;=$G95, ROUND(CC95*$Q95, 2), "")</f>
        <v/>
      </c>
      <c r="CE95" s="9">
        <f>IF(7&lt;=$G95, $N95, "")</f>
        <v/>
      </c>
      <c r="CF95" s="9">
        <f>IF(7&lt;=$G95, CE95-CD95, "")</f>
        <v/>
      </c>
      <c r="CG95" s="9">
        <f>IF(7&lt;=$G95, CC95-CF95, "")</f>
        <v/>
      </c>
      <c r="CH95" s="9">
        <f>IF(7&lt;=$G95, ROUND(BZ95*$Q95, 2), "")</f>
        <v/>
      </c>
      <c r="CI95" s="9">
        <f>IF(7&lt;=$G95, BZ95+CH95, "")</f>
        <v/>
      </c>
      <c r="CJ95" s="9">
        <f>IF(7&lt;=$G95, CD95+CH95, "")</f>
        <v/>
      </c>
      <c r="CK95" s="9">
        <f>IF(7&lt;=$G95, ($G95-7)*$N95, "")</f>
        <v/>
      </c>
      <c r="CL95" s="9">
        <f>IF(8&lt;=$G95, CG95, "")</f>
        <v/>
      </c>
      <c r="CM95" s="9">
        <f>IF(8&lt;=$G95, ROUND(CL95*$Q95, 2), "")</f>
        <v/>
      </c>
      <c r="CN95" s="9">
        <f>IF(8&lt;=$G95, $N95, "")</f>
        <v/>
      </c>
      <c r="CO95" s="9">
        <f>IF(8&lt;=$G95, CN95-CM95, "")</f>
        <v/>
      </c>
      <c r="CP95" s="9">
        <f>IF(8&lt;=$G95, CL95-CO95, "")</f>
        <v/>
      </c>
      <c r="CQ95" s="9">
        <f>IF(8&lt;=$G95, ROUND(CI95*$Q95, 2), "")</f>
        <v/>
      </c>
      <c r="CR95" s="9">
        <f>IF(8&lt;=$G95, CI95+CQ95, "")</f>
        <v/>
      </c>
      <c r="CS95" s="9">
        <f>IF(8&lt;=$G95, CM95+CQ95, "")</f>
        <v/>
      </c>
      <c r="CT95" s="9">
        <f>IF(8&lt;=$G95, ($G95-8)*$N95, "")</f>
        <v/>
      </c>
      <c r="CU95" s="9">
        <f>IF(9&lt;=$G95, CP95, "")</f>
        <v/>
      </c>
      <c r="CV95" s="9">
        <f>IF(9&lt;=$G95, ROUND(CU95*$Q95, 2), "")</f>
        <v/>
      </c>
      <c r="CW95" s="9">
        <f>IF(9&lt;=$G95, $N95, "")</f>
        <v/>
      </c>
      <c r="CX95" s="9">
        <f>IF(9&lt;=$G95, CW95-CV95, "")</f>
        <v/>
      </c>
      <c r="CY95" s="9">
        <f>IF(9&lt;=$G95, CU95-CX95, "")</f>
        <v/>
      </c>
      <c r="CZ95" s="9">
        <f>IF(9&lt;=$G95, ROUND(CR95*$Q95, 2), "")</f>
        <v/>
      </c>
      <c r="DA95" s="9">
        <f>IF(9&lt;=$G95, CR95+CZ95, "")</f>
        <v/>
      </c>
      <c r="DB95" s="9">
        <f>IF(9&lt;=$G95, CV95+CZ95, "")</f>
        <v/>
      </c>
      <c r="DC95" s="9">
        <f>IF(9&lt;=$G95, ($G95-9)*$N95, "")</f>
        <v/>
      </c>
      <c r="DD95" s="9">
        <f>IF(10&lt;=$G95, CY95, "")</f>
        <v/>
      </c>
      <c r="DE95" s="9">
        <f>IF(10&lt;=$G95, ROUND(DD95*$Q95, 2), "")</f>
        <v/>
      </c>
      <c r="DF95" s="9">
        <f>IF(10&lt;=$G95, $N95, "")</f>
        <v/>
      </c>
      <c r="DG95" s="9">
        <f>IF(10&lt;=$G95, DF95-DE95, "")</f>
        <v/>
      </c>
      <c r="DH95" s="9">
        <f>IF(10&lt;=$G95, DD95-DG95, "")</f>
        <v/>
      </c>
      <c r="DI95" s="9">
        <f>IF(10&lt;=$G95, ROUND(DA95*$Q95, 2), "")</f>
        <v/>
      </c>
      <c r="DJ95" s="9">
        <f>IF(10&lt;=$G95, DA95+DI95, "")</f>
        <v/>
      </c>
      <c r="DK95" s="9">
        <f>IF(10&lt;=$G95, DE95+DI95, "")</f>
        <v/>
      </c>
      <c r="DL95" s="9">
        <f>IF(10&lt;=$G95, ($G95-10)*$N95, "")</f>
        <v/>
      </c>
      <c r="DM95" s="9">
        <f>IF(11&lt;=$G95, DH95, "")</f>
        <v/>
      </c>
      <c r="DN95" s="9">
        <f>IF(11&lt;=$G95, ROUND(DM95*$Q95, 2), "")</f>
        <v/>
      </c>
      <c r="DO95" s="9">
        <f>IF(11&lt;=$G95, $N95, "")</f>
        <v/>
      </c>
      <c r="DP95" s="9">
        <f>IF(11&lt;=$G95, DO95-DN95, "")</f>
        <v/>
      </c>
      <c r="DQ95" s="9">
        <f>IF(11&lt;=$G95, DM95-DP95, "")</f>
        <v/>
      </c>
      <c r="DR95" s="9">
        <f>IF(11&lt;=$G95, ROUND(DJ95*$Q95, 2), "")</f>
        <v/>
      </c>
      <c r="DS95" s="9">
        <f>IF(11&lt;=$G95, DJ95+DR95, "")</f>
        <v/>
      </c>
      <c r="DT95" s="9">
        <f>IF(11&lt;=$G95, DN95+DR95, "")</f>
        <v/>
      </c>
      <c r="DU95" s="9">
        <f>IF(11&lt;=$G95, ($G95-11)*$N95, "")</f>
        <v/>
      </c>
      <c r="DV95" s="9">
        <f>IF(12&lt;=$G95, DQ95, "")</f>
        <v/>
      </c>
      <c r="DW95" s="9">
        <f>IF(12&lt;=$G95, ROUND(DV95*$Q95, 2), "")</f>
        <v/>
      </c>
      <c r="DX95" s="9">
        <f>IF(12&lt;=$G95, $N95, "")</f>
        <v/>
      </c>
      <c r="DY95" s="9">
        <f>IF(12&lt;=$G95, DX95-DW95, "")</f>
        <v/>
      </c>
      <c r="DZ95" s="9">
        <f>IF(12&lt;=$G95, DV95-DY95, "")</f>
        <v/>
      </c>
      <c r="EA95" s="9">
        <f>IF(12&lt;=$G95, ROUND(DS95*$Q95, 2), "")</f>
        <v/>
      </c>
      <c r="EB95" s="9">
        <f>IF(12&lt;=$G95, DS95+EA95, "")</f>
        <v/>
      </c>
      <c r="EC95" s="9">
        <f>IF(12&lt;=$G95, DW95+EA95, "")</f>
        <v/>
      </c>
      <c r="ED95" s="9">
        <f>IF(12&lt;=$G95, ($G95-12)*$N95, "")</f>
        <v/>
      </c>
      <c r="EE95" s="9">
        <f>IF(13&lt;=$G95, DZ95, "")</f>
        <v/>
      </c>
      <c r="EF95" s="9">
        <f>IF(13&lt;=$G95, ROUND(EE95*$Q95, 2), "")</f>
        <v/>
      </c>
      <c r="EG95" s="9">
        <f>IF(13&lt;=$G95, $N95, "")</f>
        <v/>
      </c>
      <c r="EH95" s="9">
        <f>IF(13&lt;=$G95, EG95-EF95, "")</f>
        <v/>
      </c>
      <c r="EI95" s="9">
        <f>IF(13&lt;=$G95, EE95-EH95, "")</f>
        <v/>
      </c>
      <c r="EJ95" s="9">
        <f>IF(13&lt;=$G95, ROUND(EB95*$Q95, 2), "")</f>
        <v/>
      </c>
      <c r="EK95" s="9">
        <f>IF(13&lt;=$G95, EB95+EJ95, "")</f>
        <v/>
      </c>
      <c r="EL95" s="9">
        <f>IF(13&lt;=$G95, EF95+EJ95, "")</f>
        <v/>
      </c>
      <c r="EM95" s="9">
        <f>IF(13&lt;=$G95, ($G95-13)*$N95, "")</f>
        <v/>
      </c>
      <c r="EN95" s="9">
        <f>IF(14&lt;=$G95, EI95, "")</f>
        <v/>
      </c>
      <c r="EO95" s="9">
        <f>IF(14&lt;=$G95, ROUND(EN95*$Q95, 2), "")</f>
        <v/>
      </c>
      <c r="EP95" s="9">
        <f>IF(14&lt;=$G95, $N95, "")</f>
        <v/>
      </c>
      <c r="EQ95" s="9">
        <f>IF(14&lt;=$G95, EP95-EO95, "")</f>
        <v/>
      </c>
      <c r="ER95" s="9">
        <f>IF(14&lt;=$G95, EN95-EQ95, "")</f>
        <v/>
      </c>
      <c r="ES95" s="9">
        <f>IF(14&lt;=$G95, ROUND(EK95*$Q95, 2), "")</f>
        <v/>
      </c>
      <c r="ET95" s="9">
        <f>IF(14&lt;=$G95, EK95+ES95, "")</f>
        <v/>
      </c>
      <c r="EU95" s="9">
        <f>IF(14&lt;=$G95, EO95+ES95, "")</f>
        <v/>
      </c>
      <c r="EV95" s="9">
        <f>IF(14&lt;=$G95, ($G95-14)*$N95, "")</f>
        <v/>
      </c>
      <c r="EW95" s="9">
        <f>IF(15&lt;=$G95, ER95, "")</f>
        <v/>
      </c>
      <c r="EX95" s="9">
        <f>IF(15&lt;=$G95, ROUND(EW95*$Q95, 2), "")</f>
        <v/>
      </c>
      <c r="EY95" s="9">
        <f>IF(15&lt;=$G95, $N95, "")</f>
        <v/>
      </c>
      <c r="EZ95" s="9">
        <f>IF(15&lt;=$G95, EY95-EX95, "")</f>
        <v/>
      </c>
      <c r="FA95" s="9">
        <f>IF(15&lt;=$G95, EW95-EZ95, "")</f>
        <v/>
      </c>
      <c r="FB95" s="9">
        <f>IF(15&lt;=$G95, ROUND(ET95*$Q95, 2), "")</f>
        <v/>
      </c>
      <c r="FC95" s="9">
        <f>IF(15&lt;=$G95, ET95+FB95, "")</f>
        <v/>
      </c>
      <c r="FD95" s="9">
        <f>IF(15&lt;=$G95, EX95+FB95, "")</f>
        <v/>
      </c>
      <c r="FE95" s="9">
        <f>IF(15&lt;=$G95, ($G95-15)*$N95, "")</f>
        <v/>
      </c>
      <c r="FF95" s="9">
        <f>IF(16&lt;=$G95, FA95, "")</f>
        <v/>
      </c>
      <c r="FG95" s="9">
        <f>IF(16&lt;=$G95, ROUND(FF95*$Q95, 2), "")</f>
        <v/>
      </c>
      <c r="FH95" s="9">
        <f>IF(16&lt;=$G95, $N95, "")</f>
        <v/>
      </c>
      <c r="FI95" s="9">
        <f>IF(16&lt;=$G95, FH95-FG95, "")</f>
        <v/>
      </c>
      <c r="FJ95" s="9">
        <f>IF(16&lt;=$G95, FF95-FI95, "")</f>
        <v/>
      </c>
      <c r="FK95" s="9">
        <f>IF(16&lt;=$G95, ROUND(FC95*$Q95, 2), "")</f>
        <v/>
      </c>
      <c r="FL95" s="9">
        <f>IF(16&lt;=$G95, FC95+FK95, "")</f>
        <v/>
      </c>
      <c r="FM95" s="9">
        <f>IF(16&lt;=$G95, FG95+FK95, "")</f>
        <v/>
      </c>
      <c r="FN95" s="9">
        <f>IF(16&lt;=$G95, ($G95-16)*$N95, "")</f>
        <v/>
      </c>
      <c r="FO95" s="9">
        <f>IF(17&lt;=$G95, FJ95, "")</f>
        <v/>
      </c>
      <c r="FP95" s="9">
        <f>IF(17&lt;=$G95, ROUND(FO95*$Q95, 2), "")</f>
        <v/>
      </c>
      <c r="FQ95" s="9">
        <f>IF(17&lt;=$G95, $N95, "")</f>
        <v/>
      </c>
      <c r="FR95" s="9">
        <f>IF(17&lt;=$G95, FQ95-FP95, "")</f>
        <v/>
      </c>
      <c r="FS95" s="9">
        <f>IF(17&lt;=$G95, FO95-FR95, "")</f>
        <v/>
      </c>
      <c r="FT95" s="9">
        <f>IF(17&lt;=$G95, ROUND(FL95*$Q95, 2), "")</f>
        <v/>
      </c>
      <c r="FU95" s="9">
        <f>IF(17&lt;=$G95, FL95+FT95, "")</f>
        <v/>
      </c>
      <c r="FV95" s="9">
        <f>IF(17&lt;=$G95, FP95+FT95, "")</f>
        <v/>
      </c>
      <c r="FW95" s="9">
        <f>IF(17&lt;=$G95, ($G95-17)*$N95, "")</f>
        <v/>
      </c>
      <c r="FX95" s="9">
        <f>IF(18&lt;=$G95, FS95, "")</f>
        <v/>
      </c>
      <c r="FY95" s="9">
        <f>IF(18&lt;=$G95, ROUND(FX95*$Q95, 2), "")</f>
        <v/>
      </c>
      <c r="FZ95" s="9">
        <f>IF(18&lt;=$G95, $N95, "")</f>
        <v/>
      </c>
      <c r="GA95" s="9">
        <f>IF(18&lt;=$G95, FZ95-FY95, "")</f>
        <v/>
      </c>
      <c r="GB95" s="9">
        <f>IF(18&lt;=$G95, FX95-GA95, "")</f>
        <v/>
      </c>
      <c r="GC95" s="9">
        <f>IF(18&lt;=$G95, ROUND(FU95*$Q95, 2), "")</f>
        <v/>
      </c>
      <c r="GD95" s="9">
        <f>IF(18&lt;=$G95, FU95+GC95, "")</f>
        <v/>
      </c>
      <c r="GE95" s="9">
        <f>IF(18&lt;=$G95, FY95+GC95, "")</f>
        <v/>
      </c>
      <c r="GF95" s="9">
        <f>IF(18&lt;=$G95, ($G95-18)*$N95, "")</f>
        <v/>
      </c>
      <c r="GG95" s="9">
        <f>IF(19&lt;=$G95, GB95, "")</f>
        <v/>
      </c>
      <c r="GH95" s="9">
        <f>IF(19&lt;=$G95, ROUND(GG95*$Q95, 2), "")</f>
        <v/>
      </c>
      <c r="GI95" s="9">
        <f>IF(19&lt;=$G95, $N95, "")</f>
        <v/>
      </c>
      <c r="GJ95" s="9">
        <f>IF(19&lt;=$G95, GI95-GH95, "")</f>
        <v/>
      </c>
      <c r="GK95" s="9">
        <f>IF(19&lt;=$G95, GG95-GJ95, "")</f>
        <v/>
      </c>
      <c r="GL95" s="9">
        <f>IF(19&lt;=$G95, ROUND(GD95*$Q95, 2), "")</f>
        <v/>
      </c>
      <c r="GM95" s="9">
        <f>IF(19&lt;=$G95, GD95+GL95, "")</f>
        <v/>
      </c>
      <c r="GN95" s="9">
        <f>IF(19&lt;=$G95, GH95+GL95, "")</f>
        <v/>
      </c>
      <c r="GO95" s="9">
        <f>IF(19&lt;=$G95, ($G95-19)*$N95, "")</f>
        <v/>
      </c>
      <c r="GP95" s="9">
        <f>IF(20&lt;=$G95, GK95, "")</f>
        <v/>
      </c>
      <c r="GQ95" s="9">
        <f>IF(20&lt;=$G95, ROUND(GP95*$Q95, 2), "")</f>
        <v/>
      </c>
      <c r="GR95" s="9">
        <f>IF(20&lt;=$G95, $N95, "")</f>
        <v/>
      </c>
      <c r="GS95" s="9">
        <f>IF(20&lt;=$G95, GR95-GQ95, "")</f>
        <v/>
      </c>
      <c r="GT95" s="9">
        <f>IF(20&lt;=$G95, GP95-GS95, "")</f>
        <v/>
      </c>
      <c r="GU95" s="9">
        <f>IF(20&lt;=$G95, ROUND(GM95*$Q95, 2), "")</f>
        <v/>
      </c>
      <c r="GV95" s="9">
        <f>IF(20&lt;=$G95, GM95+GU95, "")</f>
        <v/>
      </c>
      <c r="GW95" s="9">
        <f>IF(20&lt;=$G95, GQ95+GU95, "")</f>
        <v/>
      </c>
      <c r="GX95" s="9">
        <f>IF(20&lt;=$G95, ($G95-20)*$N95, "")</f>
        <v/>
      </c>
      <c r="GY95" s="9">
        <f>IF(21&lt;=$G95, GT95, "")</f>
        <v/>
      </c>
      <c r="GZ95" s="9">
        <f>IF(21&lt;=$G95, ROUND(GY95*$Q95, 2), "")</f>
        <v/>
      </c>
      <c r="HA95" s="9">
        <f>IF(21&lt;=$G95, $N95, "")</f>
        <v/>
      </c>
      <c r="HB95" s="9">
        <f>IF(21&lt;=$G95, HA95-GZ95, "")</f>
        <v/>
      </c>
      <c r="HC95" s="9">
        <f>IF(21&lt;=$G95, GY95-HB95, "")</f>
        <v/>
      </c>
      <c r="HD95" s="9">
        <f>IF(21&lt;=$G95, ROUND(GV95*$Q95, 2), "")</f>
        <v/>
      </c>
      <c r="HE95" s="9">
        <f>IF(21&lt;=$G95, GV95+HD95, "")</f>
        <v/>
      </c>
      <c r="HF95" s="9">
        <f>IF(21&lt;=$G95, GZ95+HD95, "")</f>
        <v/>
      </c>
      <c r="HG95" s="9">
        <f>IF(21&lt;=$G95, ($G95-21)*$N95, "")</f>
        <v/>
      </c>
      <c r="HH95" s="9">
        <f>IF(22&lt;=$G95, HC95, "")</f>
        <v/>
      </c>
      <c r="HI95" s="9">
        <f>IF(22&lt;=$G95, ROUND(HH95*$Q95, 2), "")</f>
        <v/>
      </c>
      <c r="HJ95" s="9">
        <f>IF(22&lt;=$G95, $N95, "")</f>
        <v/>
      </c>
      <c r="HK95" s="9">
        <f>IF(22&lt;=$G95, HJ95-HI95, "")</f>
        <v/>
      </c>
      <c r="HL95" s="9">
        <f>IF(22&lt;=$G95, HH95-HK95, "")</f>
        <v/>
      </c>
      <c r="HM95" s="9">
        <f>IF(22&lt;=$G95, ROUND(HE95*$Q95, 2), "")</f>
        <v/>
      </c>
      <c r="HN95" s="9">
        <f>IF(22&lt;=$G95, HE95+HM95, "")</f>
        <v/>
      </c>
      <c r="HO95" s="9">
        <f>IF(22&lt;=$G95, HI95+HM95, "")</f>
        <v/>
      </c>
      <c r="HP95" s="9">
        <f>IF(22&lt;=$G95, ($G95-22)*$N95, "")</f>
        <v/>
      </c>
      <c r="HQ95" s="9">
        <f>IF(23&lt;=$G95, HL95, "")</f>
        <v/>
      </c>
      <c r="HR95" s="9">
        <f>IF(23&lt;=$G95, ROUND(HQ95*$Q95, 2), "")</f>
        <v/>
      </c>
      <c r="HS95" s="9">
        <f>IF(23&lt;=$G95, $N95, "")</f>
        <v/>
      </c>
      <c r="HT95" s="9">
        <f>IF(23&lt;=$G95, HS95-HR95, "")</f>
        <v/>
      </c>
      <c r="HU95" s="9">
        <f>IF(23&lt;=$G95, HQ95-HT95, "")</f>
        <v/>
      </c>
      <c r="HV95" s="9">
        <f>IF(23&lt;=$G95, ROUND(HN95*$Q95, 2), "")</f>
        <v/>
      </c>
      <c r="HW95" s="9">
        <f>IF(23&lt;=$G95, HN95+HV95, "")</f>
        <v/>
      </c>
      <c r="HX95" s="9">
        <f>IF(23&lt;=$G95, HR95+HV95, "")</f>
        <v/>
      </c>
      <c r="HY95" s="9">
        <f>IF(23&lt;=$G95, ($G95-23)*$N95, "")</f>
        <v/>
      </c>
      <c r="HZ95" s="9">
        <f>IF(24&lt;=$G95, HU95, "")</f>
        <v/>
      </c>
      <c r="IA95" s="9">
        <f>IF(24&lt;=$G95, ROUND(HZ95*$Q95, 2), "")</f>
        <v/>
      </c>
      <c r="IB95" s="9">
        <f>IF(24&lt;=$G95, $N95, "")</f>
        <v/>
      </c>
      <c r="IC95" s="9">
        <f>IF(24&lt;=$G95, IB95-IA95, "")</f>
        <v/>
      </c>
      <c r="ID95" s="9">
        <f>IF(24&lt;=$G95, HZ95-IC95, "")</f>
        <v/>
      </c>
      <c r="IE95" s="9">
        <f>IF(24&lt;=$G95, ROUND(HW95*$Q95, 2), "")</f>
        <v/>
      </c>
      <c r="IF95" s="9">
        <f>IF(24&lt;=$G95, HW95+IE95, "")</f>
        <v/>
      </c>
      <c r="IG95" s="9">
        <f>IF(24&lt;=$G95, IA95+IE95, "")</f>
        <v/>
      </c>
      <c r="IH95" s="9">
        <f>IF(24&lt;=$G95, ($G95-24)*$N95, "")</f>
        <v/>
      </c>
      <c r="II95" s="9">
        <f>IF(25&lt;=$G95, ID95, "")</f>
        <v/>
      </c>
      <c r="IJ95" s="9">
        <f>IF(25&lt;=$G95, ROUND(II95*$Q95, 2), "")</f>
        <v/>
      </c>
      <c r="IK95" s="9">
        <f>IF(25&lt;=$G95, $N95, "")</f>
        <v/>
      </c>
      <c r="IL95" s="9">
        <f>IF(25&lt;=$G95, IK95-IJ95, "")</f>
        <v/>
      </c>
      <c r="IM95" s="9">
        <f>IF(25&lt;=$G95, II95-IL95, "")</f>
        <v/>
      </c>
      <c r="IN95" s="9">
        <f>IF(25&lt;=$G95, ROUND(IF95*$Q95, 2), "")</f>
        <v/>
      </c>
      <c r="IO95" s="9">
        <f>IF(25&lt;=$G95, IF95+IN95, "")</f>
        <v/>
      </c>
      <c r="IP95" s="9">
        <f>IF(25&lt;=$G95, IJ95+IN95, "")</f>
        <v/>
      </c>
      <c r="IQ95" s="9">
        <f>IF(25&lt;=$G95, ($G95-25)*$N95, "")</f>
        <v/>
      </c>
      <c r="IR95" s="9">
        <f>IF(26&lt;=$G95, IM95, "")</f>
        <v/>
      </c>
      <c r="IS95" s="9">
        <f>IF(26&lt;=$G95, ROUND(IR95*$Q95, 2), "")</f>
        <v/>
      </c>
      <c r="IT95" s="9">
        <f>IF(26&lt;=$G95, $N95, "")</f>
        <v/>
      </c>
      <c r="IU95" s="9">
        <f>IF(26&lt;=$G95, IT95-IS95, "")</f>
        <v/>
      </c>
      <c r="IV95" s="9">
        <f>IF(26&lt;=$G95, IR95-IU95, "")</f>
        <v/>
      </c>
      <c r="IW95" s="9">
        <f>IF(26&lt;=$G95, ROUND(IO95*$Q95, 2), "")</f>
        <v/>
      </c>
      <c r="IX95" s="9">
        <f>IF(26&lt;=$G95, IO95+IW95, "")</f>
        <v/>
      </c>
      <c r="IY95" s="9">
        <f>IF(26&lt;=$G95, IS95+IW95, "")</f>
        <v/>
      </c>
      <c r="IZ95" s="9">
        <f>IF(26&lt;=$G95, ($G95-26)*$N95, "")</f>
        <v/>
      </c>
      <c r="JA95" s="9">
        <f>IF(27&lt;=$G95, IV95, "")</f>
        <v/>
      </c>
      <c r="JB95" s="9">
        <f>IF(27&lt;=$G95, ROUND(JA95*$Q95, 2), "")</f>
        <v/>
      </c>
      <c r="JC95" s="9">
        <f>IF(27&lt;=$G95, $N95, "")</f>
        <v/>
      </c>
      <c r="JD95" s="9">
        <f>IF(27&lt;=$G95, JC95-JB95, "")</f>
        <v/>
      </c>
      <c r="JE95" s="9">
        <f>IF(27&lt;=$G95, JA95-JD95, "")</f>
        <v/>
      </c>
      <c r="JF95" s="9">
        <f>IF(27&lt;=$G95, ROUND(IX95*$Q95, 2), "")</f>
        <v/>
      </c>
      <c r="JG95" s="9">
        <f>IF(27&lt;=$G95, IX95+JF95, "")</f>
        <v/>
      </c>
      <c r="JH95" s="9">
        <f>IF(27&lt;=$G95, JB95+JF95, "")</f>
        <v/>
      </c>
      <c r="JI95" s="9">
        <f>IF(27&lt;=$G95, ($G95-27)*$N95, "")</f>
        <v/>
      </c>
      <c r="JJ95" s="9">
        <f>IF(28&lt;=$G95, JE95, "")</f>
        <v/>
      </c>
      <c r="JK95" s="9">
        <f>IF(28&lt;=$G95, ROUND(JJ95*$Q95, 2), "")</f>
        <v/>
      </c>
      <c r="JL95" s="9">
        <f>IF(28&lt;=$G95, $N95, "")</f>
        <v/>
      </c>
      <c r="JM95" s="9">
        <f>IF(28&lt;=$G95, JL95-JK95, "")</f>
        <v/>
      </c>
      <c r="JN95" s="9">
        <f>IF(28&lt;=$G95, JJ95-JM95, "")</f>
        <v/>
      </c>
      <c r="JO95" s="9">
        <f>IF(28&lt;=$G95, ROUND(JG95*$Q95, 2), "")</f>
        <v/>
      </c>
      <c r="JP95" s="9">
        <f>IF(28&lt;=$G95, JG95+JO95, "")</f>
        <v/>
      </c>
      <c r="JQ95" s="9">
        <f>IF(28&lt;=$G95, JK95+JO95, "")</f>
        <v/>
      </c>
      <c r="JR95" s="9">
        <f>IF(28&lt;=$G95, ($G95-28)*$N95, "")</f>
        <v/>
      </c>
      <c r="JS95" s="9">
        <f>IF(29&lt;=$G95, JN95, "")</f>
        <v/>
      </c>
      <c r="JT95" s="9">
        <f>IF(29&lt;=$G95, ROUND(JS95*$Q95, 2), "")</f>
        <v/>
      </c>
      <c r="JU95" s="9">
        <f>IF(29&lt;=$G95, $N95, "")</f>
        <v/>
      </c>
      <c r="JV95" s="9">
        <f>IF(29&lt;=$G95, JU95-JT95, "")</f>
        <v/>
      </c>
      <c r="JW95" s="9">
        <f>IF(29&lt;=$G95, JS95-JV95, "")</f>
        <v/>
      </c>
      <c r="JX95" s="9">
        <f>IF(29&lt;=$G95, ROUND(JP95*$Q95, 2), "")</f>
        <v/>
      </c>
      <c r="JY95" s="9">
        <f>IF(29&lt;=$G95, JP95+JX95, "")</f>
        <v/>
      </c>
      <c r="JZ95" s="9">
        <f>IF(29&lt;=$G95, JT95+JX95, "")</f>
        <v/>
      </c>
      <c r="KA95" s="9">
        <f>IF(29&lt;=$G95, ($G95-29)*$N95, "")</f>
        <v/>
      </c>
      <c r="KB95" s="9">
        <f>IF(30&lt;=$G95, JW95, "")</f>
        <v/>
      </c>
      <c r="KC95" s="9">
        <f>IF(30&lt;=$G95, ROUND(KB95*$Q95, 2), "")</f>
        <v/>
      </c>
      <c r="KD95" s="9">
        <f>IF(30&lt;=$G95, $N95, "")</f>
        <v/>
      </c>
      <c r="KE95" s="9">
        <f>IF(30&lt;=$G95, KD95-KC95, "")</f>
        <v/>
      </c>
      <c r="KF95" s="9">
        <f>IF(30&lt;=$G95, KB95-KE95, "")</f>
        <v/>
      </c>
      <c r="KG95" s="9">
        <f>IF(30&lt;=$G95, ROUND(JY95*$Q95, 2), "")</f>
        <v/>
      </c>
      <c r="KH95" s="9">
        <f>IF(30&lt;=$G95, JY95+KG95, "")</f>
        <v/>
      </c>
      <c r="KI95" s="9">
        <f>IF(30&lt;=$G95, KC95+KG95, "")</f>
        <v/>
      </c>
      <c r="KJ95" s="9">
        <f>IF(30&lt;=$G95, ($G95-30)*$N95, "")</f>
        <v/>
      </c>
      <c r="KK95" s="9">
        <f>IF(31&lt;=$G95, KF95, "")</f>
        <v/>
      </c>
      <c r="KL95" s="9">
        <f>IF(31&lt;=$G95, ROUND(KK95*$Q95, 2), "")</f>
        <v/>
      </c>
      <c r="KM95" s="9">
        <f>IF(31&lt;=$G95, $N95, "")</f>
        <v/>
      </c>
      <c r="KN95" s="9">
        <f>IF(31&lt;=$G95, KM95-KL95, "")</f>
        <v/>
      </c>
      <c r="KO95" s="9">
        <f>IF(31&lt;=$G95, KK95-KN95, "")</f>
        <v/>
      </c>
      <c r="KP95" s="9">
        <f>IF(31&lt;=$G95, ROUND(KH95*$Q95, 2), "")</f>
        <v/>
      </c>
      <c r="KQ95" s="9">
        <f>IF(31&lt;=$G95, KH95+KP95, "")</f>
        <v/>
      </c>
      <c r="KR95" s="9">
        <f>IF(31&lt;=$G95, KL95+KP95, "")</f>
        <v/>
      </c>
      <c r="KS95" s="9">
        <f>IF(31&lt;=$G95, ($G95-31)*$N95, "")</f>
        <v/>
      </c>
      <c r="KT95" s="9">
        <f>IF(32&lt;=$G95, KO95, "")</f>
        <v/>
      </c>
      <c r="KU95" s="9">
        <f>IF(32&lt;=$G95, ROUND(KT95*$Q95, 2), "")</f>
        <v/>
      </c>
      <c r="KV95" s="9">
        <f>IF(32&lt;=$G95, $N95, "")</f>
        <v/>
      </c>
      <c r="KW95" s="9">
        <f>IF(32&lt;=$G95, KV95-KU95, "")</f>
        <v/>
      </c>
      <c r="KX95" s="9">
        <f>IF(32&lt;=$G95, KT95-KW95, "")</f>
        <v/>
      </c>
      <c r="KY95" s="9">
        <f>IF(32&lt;=$G95, ROUND(KQ95*$Q95, 2), "")</f>
        <v/>
      </c>
      <c r="KZ95" s="9">
        <f>IF(32&lt;=$G95, KQ95+KY95, "")</f>
        <v/>
      </c>
      <c r="LA95" s="9">
        <f>IF(32&lt;=$G95, KU95+KY95, "")</f>
        <v/>
      </c>
      <c r="LB95" s="9">
        <f>IF(32&lt;=$G95, ($G95-32)*$N95, "")</f>
        <v/>
      </c>
      <c r="LC95" s="9">
        <f>IF(33&lt;=$G95, KX95, "")</f>
        <v/>
      </c>
      <c r="LD95" s="9">
        <f>IF(33&lt;=$G95, ROUND(LC95*$Q95, 2), "")</f>
        <v/>
      </c>
      <c r="LE95" s="9">
        <f>IF(33&lt;=$G95, $N95, "")</f>
        <v/>
      </c>
      <c r="LF95" s="9">
        <f>IF(33&lt;=$G95, LE95-LD95, "")</f>
        <v/>
      </c>
      <c r="LG95" s="9">
        <f>IF(33&lt;=$G95, LC95-LF95, "")</f>
        <v/>
      </c>
      <c r="LH95" s="9">
        <f>IF(33&lt;=$G95, ROUND(KZ95*$Q95, 2), "")</f>
        <v/>
      </c>
      <c r="LI95" s="9">
        <f>IF(33&lt;=$G95, KZ95+LH95, "")</f>
        <v/>
      </c>
      <c r="LJ95" s="9">
        <f>IF(33&lt;=$G95, LD95+LH95, "")</f>
        <v/>
      </c>
      <c r="LK95" s="9">
        <f>IF(33&lt;=$G95, ($G95-33)*$N95, "")</f>
        <v/>
      </c>
      <c r="LL95" s="9">
        <f>IF(34&lt;=$G95, LG95, "")</f>
        <v/>
      </c>
      <c r="LM95" s="9">
        <f>IF(34&lt;=$G95, ROUND(LL95*$Q95, 2), "")</f>
        <v/>
      </c>
      <c r="LN95" s="9">
        <f>IF(34&lt;=$G95, $N95, "")</f>
        <v/>
      </c>
      <c r="LO95" s="9">
        <f>IF(34&lt;=$G95, LN95-LM95, "")</f>
        <v/>
      </c>
      <c r="LP95" s="9">
        <f>IF(34&lt;=$G95, LL95-LO95, "")</f>
        <v/>
      </c>
      <c r="LQ95" s="9">
        <f>IF(34&lt;=$G95, ROUND(LI95*$Q95, 2), "")</f>
        <v/>
      </c>
      <c r="LR95" s="9">
        <f>IF(34&lt;=$G95, LI95+LQ95, "")</f>
        <v/>
      </c>
      <c r="LS95" s="9">
        <f>IF(34&lt;=$G95, LM95+LQ95, "")</f>
        <v/>
      </c>
      <c r="LT95" s="9">
        <f>IF(34&lt;=$G95, ($G95-34)*$N95, "")</f>
        <v/>
      </c>
      <c r="LU95" s="9">
        <f>IF(35&lt;=$G95, LP95, "")</f>
        <v/>
      </c>
      <c r="LV95" s="9">
        <f>IF(35&lt;=$G95, ROUND(LU95*$Q95, 2), "")</f>
        <v/>
      </c>
      <c r="LW95" s="9">
        <f>IF(35&lt;=$G95, $N95, "")</f>
        <v/>
      </c>
      <c r="LX95" s="9">
        <f>IF(35&lt;=$G95, LW95-LV95, "")</f>
        <v/>
      </c>
      <c r="LY95" s="9">
        <f>IF(35&lt;=$G95, LU95-LX95, "")</f>
        <v/>
      </c>
      <c r="LZ95" s="9">
        <f>IF(35&lt;=$G95, ROUND(LR95*$Q95, 2), "")</f>
        <v/>
      </c>
      <c r="MA95" s="9">
        <f>IF(35&lt;=$G95, LR95+LZ95, "")</f>
        <v/>
      </c>
      <c r="MB95" s="9">
        <f>IF(35&lt;=$G95, LV95+LZ95, "")</f>
        <v/>
      </c>
      <c r="MC95" s="9">
        <f>IF(35&lt;=$G95, ($G95-35)*$N95, "")</f>
        <v/>
      </c>
      <c r="MD95" s="9">
        <f>IF(36&lt;=$G95, LY95, "")</f>
        <v/>
      </c>
      <c r="ME95" s="9">
        <f>IF(36&lt;=$G95, ROUND(MD95*$Q95, 2), "")</f>
        <v/>
      </c>
      <c r="MF95" s="9">
        <f>IF(36&lt;=$G95, $N95, "")</f>
        <v/>
      </c>
      <c r="MG95" s="9">
        <f>IF(36&lt;=$G95, MF95-ME95, "")</f>
        <v/>
      </c>
      <c r="MH95" s="9">
        <f>IF(36&lt;=$G95, MD95-MG95, "")</f>
        <v/>
      </c>
      <c r="MI95" s="9">
        <f>IF(36&lt;=$G95, ROUND(MA95*$Q95, 2), "")</f>
        <v/>
      </c>
      <c r="MJ95" s="9">
        <f>IF(36&lt;=$G95, MA95+MI95, "")</f>
        <v/>
      </c>
      <c r="MK95" s="9">
        <f>IF(36&lt;=$G95, ME95+MI95, "")</f>
        <v/>
      </c>
      <c r="ML95" s="9">
        <f>IF(36&lt;=$G95, ($G95-36)*$N95, "")</f>
        <v/>
      </c>
      <c r="MM95" s="9">
        <f>IF(37&lt;=$G95, MH95, "")</f>
        <v/>
      </c>
      <c r="MN95" s="9">
        <f>IF(37&lt;=$G95, ROUND(MM95*$Q95, 2), "")</f>
        <v/>
      </c>
      <c r="MO95" s="9">
        <f>IF(37&lt;=$G95, $N95, "")</f>
        <v/>
      </c>
      <c r="MP95" s="9">
        <f>IF(37&lt;=$G95, MO95-MN95, "")</f>
        <v/>
      </c>
      <c r="MQ95" s="9">
        <f>IF(37&lt;=$G95, MM95-MP95, "")</f>
        <v/>
      </c>
      <c r="MR95" s="9">
        <f>IF(37&lt;=$G95, ROUND(MJ95*$Q95, 2), "")</f>
        <v/>
      </c>
      <c r="MS95" s="9">
        <f>IF(37&lt;=$G95, MJ95+MR95, "")</f>
        <v/>
      </c>
      <c r="MT95" s="9">
        <f>IF(37&lt;=$G95, MN95+MR95, "")</f>
        <v/>
      </c>
      <c r="MU95" s="9">
        <f>IF(37&lt;=$G95, ($G95-37)*$N95, "")</f>
        <v/>
      </c>
      <c r="MV95" s="9">
        <f>IF(38&lt;=$G95, MQ95, "")</f>
        <v/>
      </c>
      <c r="MW95" s="9">
        <f>IF(38&lt;=$G95, ROUND(MV95*$Q95, 2), "")</f>
        <v/>
      </c>
      <c r="MX95" s="9">
        <f>IF(38&lt;=$G95, $N95, "")</f>
        <v/>
      </c>
      <c r="MY95" s="9">
        <f>IF(38&lt;=$G95, MX95-MW95, "")</f>
        <v/>
      </c>
      <c r="MZ95" s="9">
        <f>IF(38&lt;=$G95, MV95-MY95, "")</f>
        <v/>
      </c>
      <c r="NA95" s="9">
        <f>IF(38&lt;=$G95, ROUND(MS95*$Q95, 2), "")</f>
        <v/>
      </c>
      <c r="NB95" s="9">
        <f>IF(38&lt;=$G95, MS95+NA95, "")</f>
        <v/>
      </c>
      <c r="NC95" s="9">
        <f>IF(38&lt;=$G95, MW95+NA95, "")</f>
        <v/>
      </c>
      <c r="ND95" s="9">
        <f>IF(38&lt;=$G95, ($G95-38)*$N95, "")</f>
        <v/>
      </c>
      <c r="NE95" s="9">
        <f>IF(39&lt;=$G95, MZ95, "")</f>
        <v/>
      </c>
      <c r="NF95" s="9">
        <f>IF(39&lt;=$G95, ROUND(NE95*$Q95, 2), "")</f>
        <v/>
      </c>
      <c r="NG95" s="9">
        <f>IF(39&lt;=$G95, $N95, "")</f>
        <v/>
      </c>
      <c r="NH95" s="9">
        <f>IF(39&lt;=$G95, NG95-NF95, "")</f>
        <v/>
      </c>
      <c r="NI95" s="9">
        <f>IF(39&lt;=$G95, NE95-NH95, "")</f>
        <v/>
      </c>
      <c r="NJ95" s="9">
        <f>IF(39&lt;=$G95, ROUND(NB95*$Q95, 2), "")</f>
        <v/>
      </c>
      <c r="NK95" s="9">
        <f>IF(39&lt;=$G95, NB95+NJ95, "")</f>
        <v/>
      </c>
      <c r="NL95" s="9">
        <f>IF(39&lt;=$G95, NF95+NJ95, "")</f>
        <v/>
      </c>
      <c r="NM95" s="9">
        <f>IF(39&lt;=$G95, ($G95-39)*$N95, "")</f>
        <v/>
      </c>
      <c r="NN95" s="9">
        <f>IF(40&lt;=$G95, NI95, "")</f>
        <v/>
      </c>
      <c r="NO95" s="9">
        <f>IF(40&lt;=$G95, ROUND(NN95*$Q95, 2), "")</f>
        <v/>
      </c>
      <c r="NP95" s="9">
        <f>IF(40&lt;=$G95, $N95, "")</f>
        <v/>
      </c>
      <c r="NQ95" s="9">
        <f>IF(40&lt;=$G95, NP95-NO95, "")</f>
        <v/>
      </c>
      <c r="NR95" s="9">
        <f>IF(40&lt;=$G95, NN95-NQ95, "")</f>
        <v/>
      </c>
      <c r="NS95" s="9">
        <f>IF(40&lt;=$G95, ROUND(NK95*$Q95, 2), "")</f>
        <v/>
      </c>
      <c r="NT95" s="9">
        <f>IF(40&lt;=$G95, NK95+NS95, "")</f>
        <v/>
      </c>
      <c r="NU95" s="9">
        <f>IF(40&lt;=$G95, NO95+NS95, "")</f>
        <v/>
      </c>
      <c r="NV95" s="9">
        <f>IF(40&lt;=$G95, ($G95-40)*$N95, "")</f>
        <v/>
      </c>
      <c r="NW95" s="9">
        <f>IF(41&lt;=$G95, NR95, "")</f>
        <v/>
      </c>
      <c r="NX95" s="9">
        <f>IF(41&lt;=$G95, ROUND(NW95*$Q95, 2), "")</f>
        <v/>
      </c>
      <c r="NY95" s="9">
        <f>IF(41&lt;=$G95, $N95, "")</f>
        <v/>
      </c>
      <c r="NZ95" s="9">
        <f>IF(41&lt;=$G95, NY95-NX95, "")</f>
        <v/>
      </c>
      <c r="OA95" s="9">
        <f>IF(41&lt;=$G95, NW95-NZ95, "")</f>
        <v/>
      </c>
      <c r="OB95" s="9">
        <f>IF(41&lt;=$G95, ROUND(NT95*$Q95, 2), "")</f>
        <v/>
      </c>
      <c r="OC95" s="9">
        <f>IF(41&lt;=$G95, NT95+OB95, "")</f>
        <v/>
      </c>
      <c r="OD95" s="9">
        <f>IF(41&lt;=$G95, NX95+OB95, "")</f>
        <v/>
      </c>
      <c r="OE95" s="9">
        <f>IF(41&lt;=$G95, ($G95-41)*$N95, "")</f>
        <v/>
      </c>
      <c r="OF95" s="9">
        <f>IF(42&lt;=$G95, OA95, "")</f>
        <v/>
      </c>
      <c r="OG95" s="9">
        <f>IF(42&lt;=$G95, ROUND(OF95*$Q95, 2), "")</f>
        <v/>
      </c>
      <c r="OH95" s="9">
        <f>IF(42&lt;=$G95, $N95, "")</f>
        <v/>
      </c>
      <c r="OI95" s="9">
        <f>IF(42&lt;=$G95, OH95-OG95, "")</f>
        <v/>
      </c>
      <c r="OJ95" s="9">
        <f>IF(42&lt;=$G95, OF95-OI95, "")</f>
        <v/>
      </c>
      <c r="OK95" s="9">
        <f>IF(42&lt;=$G95, ROUND(OC95*$Q95, 2), "")</f>
        <v/>
      </c>
      <c r="OL95" s="9">
        <f>IF(42&lt;=$G95, OC95+OK95, "")</f>
        <v/>
      </c>
      <c r="OM95" s="9">
        <f>IF(42&lt;=$G95, OG95+OK95, "")</f>
        <v/>
      </c>
      <c r="ON95" s="9">
        <f>IF(42&lt;=$G95, ($G95-42)*$N95, "")</f>
        <v/>
      </c>
      <c r="OO95" s="9">
        <f>IF(43&lt;=$G95, OJ95, "")</f>
        <v/>
      </c>
      <c r="OP95" s="9">
        <f>IF(43&lt;=$G95, ROUND(OO95*$Q95, 2), "")</f>
        <v/>
      </c>
      <c r="OQ95" s="9">
        <f>IF(43&lt;=$G95, $N95, "")</f>
        <v/>
      </c>
      <c r="OR95" s="9">
        <f>IF(43&lt;=$G95, OQ95-OP95, "")</f>
        <v/>
      </c>
      <c r="OS95" s="9">
        <f>IF(43&lt;=$G95, OO95-OR95, "")</f>
        <v/>
      </c>
      <c r="OT95" s="9">
        <f>IF(43&lt;=$G95, ROUND(OL95*$Q95, 2), "")</f>
        <v/>
      </c>
      <c r="OU95" s="9">
        <f>IF(43&lt;=$G95, OL95+OT95, "")</f>
        <v/>
      </c>
      <c r="OV95" s="9">
        <f>IF(43&lt;=$G95, OP95+OT95, "")</f>
        <v/>
      </c>
      <c r="OW95" s="9">
        <f>IF(43&lt;=$G95, ($G95-43)*$N95, "")</f>
        <v/>
      </c>
      <c r="OX95" s="9">
        <f>IF(44&lt;=$G95, OS95, "")</f>
        <v/>
      </c>
      <c r="OY95" s="9">
        <f>IF(44&lt;=$G95, ROUND(OX95*$Q95, 2), "")</f>
        <v/>
      </c>
      <c r="OZ95" s="9">
        <f>IF(44&lt;=$G95, $N95, "")</f>
        <v/>
      </c>
      <c r="PA95" s="9">
        <f>IF(44&lt;=$G95, OZ95-OY95, "")</f>
        <v/>
      </c>
      <c r="PB95" s="9">
        <f>IF(44&lt;=$G95, OX95-PA95, "")</f>
        <v/>
      </c>
      <c r="PC95" s="9">
        <f>IF(44&lt;=$G95, ROUND(OU95*$Q95, 2), "")</f>
        <v/>
      </c>
      <c r="PD95" s="9">
        <f>IF(44&lt;=$G95, OU95+PC95, "")</f>
        <v/>
      </c>
      <c r="PE95" s="9">
        <f>IF(44&lt;=$G95, OY95+PC95, "")</f>
        <v/>
      </c>
      <c r="PF95" s="9">
        <f>IF(44&lt;=$G95, ($G95-44)*$N95, "")</f>
        <v/>
      </c>
      <c r="PG95" s="9">
        <f>IF(45&lt;=$G95, PB95, "")</f>
        <v/>
      </c>
      <c r="PH95" s="9">
        <f>IF(45&lt;=$G95, ROUND(PG95*$Q95, 2), "")</f>
        <v/>
      </c>
      <c r="PI95" s="9">
        <f>IF(45&lt;=$G95, $N95, "")</f>
        <v/>
      </c>
      <c r="PJ95" s="9">
        <f>IF(45&lt;=$G95, PI95-PH95, "")</f>
        <v/>
      </c>
      <c r="PK95" s="9">
        <f>IF(45&lt;=$G95, PG95-PJ95, "")</f>
        <v/>
      </c>
      <c r="PL95" s="9">
        <f>IF(45&lt;=$G95, ROUND(PD95*$Q95, 2), "")</f>
        <v/>
      </c>
      <c r="PM95" s="9">
        <f>IF(45&lt;=$G95, PD95+PL95, "")</f>
        <v/>
      </c>
      <c r="PN95" s="9">
        <f>IF(45&lt;=$G95, PH95+PL95, "")</f>
        <v/>
      </c>
      <c r="PO95" s="9">
        <f>IF(45&lt;=$G95, ($G95-45)*$N95, "")</f>
        <v/>
      </c>
      <c r="PP95" s="9">
        <f>IF(46&lt;=$G95, PK95, "")</f>
        <v/>
      </c>
      <c r="PQ95" s="9">
        <f>IF(46&lt;=$G95, ROUND(PP95*$Q95, 2), "")</f>
        <v/>
      </c>
      <c r="PR95" s="9">
        <f>IF(46&lt;=$G95, $N95, "")</f>
        <v/>
      </c>
      <c r="PS95" s="9">
        <f>IF(46&lt;=$G95, PR95-PQ95, "")</f>
        <v/>
      </c>
      <c r="PT95" s="9">
        <f>IF(46&lt;=$G95, PP95-PS95, "")</f>
        <v/>
      </c>
      <c r="PU95" s="9">
        <f>IF(46&lt;=$G95, ROUND(PM95*$Q95, 2), "")</f>
        <v/>
      </c>
      <c r="PV95" s="9">
        <f>IF(46&lt;=$G95, PM95+PU95, "")</f>
        <v/>
      </c>
      <c r="PW95" s="9">
        <f>IF(46&lt;=$G95, PQ95+PU95, "")</f>
        <v/>
      </c>
      <c r="PX95" s="9">
        <f>IF(46&lt;=$G95, ($G95-46)*$N95, "")</f>
        <v/>
      </c>
      <c r="PY95" s="9">
        <f>IF(47&lt;=$G95, PT95, "")</f>
        <v/>
      </c>
      <c r="PZ95" s="9">
        <f>IF(47&lt;=$G95, ROUND(PY95*$Q95, 2), "")</f>
        <v/>
      </c>
      <c r="QA95" s="9">
        <f>IF(47&lt;=$G95, $N95, "")</f>
        <v/>
      </c>
      <c r="QB95" s="9">
        <f>IF(47&lt;=$G95, QA95-PZ95, "")</f>
        <v/>
      </c>
      <c r="QC95" s="9">
        <f>IF(47&lt;=$G95, PY95-QB95, "")</f>
        <v/>
      </c>
      <c r="QD95" s="9">
        <f>IF(47&lt;=$G95, ROUND(PV95*$Q95, 2), "")</f>
        <v/>
      </c>
      <c r="QE95" s="9">
        <f>IF(47&lt;=$G95, PV95+QD95, "")</f>
        <v/>
      </c>
      <c r="QF95" s="9">
        <f>IF(47&lt;=$G95, PZ95+QD95, "")</f>
        <v/>
      </c>
      <c r="QG95" s="9">
        <f>IF(47&lt;=$G95, ($G95-47)*$N95, "")</f>
        <v/>
      </c>
      <c r="QH95" s="9">
        <f>IF(48&lt;=$G95, QC95, "")</f>
        <v/>
      </c>
      <c r="QI95" s="9">
        <f>IF(48&lt;=$G95, ROUND(QH95*$Q95, 2), "")</f>
        <v/>
      </c>
      <c r="QJ95" s="9">
        <f>IF(48&lt;=$G95, $N95, "")</f>
        <v/>
      </c>
      <c r="QK95" s="9">
        <f>IF(48&lt;=$G95, QJ95-QI95, "")</f>
        <v/>
      </c>
      <c r="QL95" s="9">
        <f>IF(48&lt;=$G95, QH95-QK95, "")</f>
        <v/>
      </c>
      <c r="QM95" s="9">
        <f>IF(48&lt;=$G95, ROUND(QE95*$Q95, 2), "")</f>
        <v/>
      </c>
      <c r="QN95" s="9">
        <f>IF(48&lt;=$G95, QE95+QM95, "")</f>
        <v/>
      </c>
      <c r="QO95" s="9">
        <f>IF(48&lt;=$G95, QI95+QM95, "")</f>
        <v/>
      </c>
      <c r="QP95" s="9">
        <f>IF(48&lt;=$G95, ($G95-48)*$N95, "")</f>
        <v/>
      </c>
    </row>
    <row r="96">
      <c r="A96" s="12" t="inlineStr">
        <is>
          <t>0641-0001</t>
        </is>
      </c>
      <c r="B96" s="13" t="inlineStr">
        <is>
          <t>Agrideaz Sa de Cv</t>
        </is>
      </c>
      <c r="C96" s="13" t="inlineStr">
        <is>
          <t>Pulse Audace</t>
        </is>
      </c>
      <c r="D96" s="12" t="inlineStr">
        <is>
          <t>ACTIVO</t>
        </is>
      </c>
      <c r="E96" s="12" t="inlineStr">
        <is>
          <t>2023-11-30</t>
        </is>
      </c>
      <c r="F96" s="12" t="inlineStr">
        <is>
          <t>2026-11-30</t>
        </is>
      </c>
      <c r="G96" s="14" t="n">
        <v>36</v>
      </c>
      <c r="H96" s="15" t="n">
        <v>350344.83</v>
      </c>
      <c r="I96" s="16" t="n">
        <v>0.35</v>
      </c>
      <c r="J96" s="15">
        <f>ROUND(H96*I96, 2)</f>
        <v/>
      </c>
      <c r="K96" s="15">
        <f>ROUND(H96-J96, 2)</f>
        <v/>
      </c>
      <c r="L96" s="16" t="n">
        <v>0.027</v>
      </c>
      <c r="M96" s="15">
        <f>ROUND(H96*L96, 2)</f>
        <v/>
      </c>
      <c r="N96" s="15" t="n">
        <v>13065.38</v>
      </c>
      <c r="O96" s="16" t="n">
        <v>0.35</v>
      </c>
      <c r="P96" s="15">
        <f>ROUND(H96*O96, 2)</f>
        <v/>
      </c>
      <c r="Q96" s="17" t="n">
        <v>0.05284384</v>
      </c>
      <c r="R96" s="17">
        <f>RATE(G96, -N96, K96, -P96)</f>
        <v/>
      </c>
      <c r="S96" s="17">
        <f>ROUND(Q96*12, 8)</f>
        <v/>
      </c>
      <c r="T96" s="17">
        <f>ROUND(((1+Q96)^12)-1, 8)</f>
        <v/>
      </c>
      <c r="U96" s="15">
        <f>ROUND(PV(Q96, G96, 0, -P96), 2)</f>
        <v/>
      </c>
      <c r="V96" s="15">
        <f>SUMIF($AA$4:$QP$4, "Interes_Leasing", AA96:QP96)</f>
        <v/>
      </c>
      <c r="W96" s="15">
        <f>SUMIF($AA$4:$QP$4, "Interes_Residual", AA96:QP96)</f>
        <v/>
      </c>
      <c r="X96" s="15">
        <f>ROUND(V96+W96, 2)</f>
        <v/>
      </c>
      <c r="Y96" s="15">
        <f>ROUND((N96*G96+P96+M96)-K96, 2)</f>
        <v/>
      </c>
      <c r="Z96" s="16">
        <f>ROUND(Y96/K96, 4)</f>
        <v/>
      </c>
      <c r="AA96" s="15">
        <f>IF(1&lt;=$G96, $K96, "")</f>
        <v/>
      </c>
      <c r="AB96" s="15">
        <f>IF(1&lt;=$G96, ROUND(AA96*$Q96, 2), "")</f>
        <v/>
      </c>
      <c r="AC96" s="15">
        <f>IF(1&lt;=$G96, $N96, "")</f>
        <v/>
      </c>
      <c r="AD96" s="15">
        <f>IF(1&lt;=$G96, AC96-AB96, "")</f>
        <v/>
      </c>
      <c r="AE96" s="15">
        <f>IF(1&lt;=$G96, AA96-AD96, "")</f>
        <v/>
      </c>
      <c r="AF96" s="15">
        <f>IF(1&lt;=$G96, ROUND($U96*$Q96, 2), "")</f>
        <v/>
      </c>
      <c r="AG96" s="15">
        <f>IF(1&lt;=$G96, $U96+AF96, "")</f>
        <v/>
      </c>
      <c r="AH96" s="15">
        <f>IF(1&lt;=$G96, AB96+AF96, "")</f>
        <v/>
      </c>
      <c r="AI96" s="15">
        <f>IF(1&lt;=$G96, ($G96-1)*$N96, "")</f>
        <v/>
      </c>
      <c r="AJ96" s="15">
        <f>IF(2&lt;=$G96, AE96, "")</f>
        <v/>
      </c>
      <c r="AK96" s="15">
        <f>IF(2&lt;=$G96, ROUND(AJ96*$Q96, 2), "")</f>
        <v/>
      </c>
      <c r="AL96" s="15">
        <f>IF(2&lt;=$G96, $N96, "")</f>
        <v/>
      </c>
      <c r="AM96" s="15">
        <f>IF(2&lt;=$G96, AL96-AK96, "")</f>
        <v/>
      </c>
      <c r="AN96" s="15">
        <f>IF(2&lt;=$G96, AJ96-AM96, "")</f>
        <v/>
      </c>
      <c r="AO96" s="15">
        <f>IF(2&lt;=$G96, ROUND(AG96*$Q96, 2), "")</f>
        <v/>
      </c>
      <c r="AP96" s="15">
        <f>IF(2&lt;=$G96, AG96+AO96, "")</f>
        <v/>
      </c>
      <c r="AQ96" s="15">
        <f>IF(2&lt;=$G96, AK96+AO96, "")</f>
        <v/>
      </c>
      <c r="AR96" s="15">
        <f>IF(2&lt;=$G96, ($G96-2)*$N96, "")</f>
        <v/>
      </c>
      <c r="AS96" s="15">
        <f>IF(3&lt;=$G96, AN96, "")</f>
        <v/>
      </c>
      <c r="AT96" s="15">
        <f>IF(3&lt;=$G96, ROUND(AS96*$Q96, 2), "")</f>
        <v/>
      </c>
      <c r="AU96" s="15">
        <f>IF(3&lt;=$G96, $N96, "")</f>
        <v/>
      </c>
      <c r="AV96" s="15">
        <f>IF(3&lt;=$G96, AU96-AT96, "")</f>
        <v/>
      </c>
      <c r="AW96" s="15">
        <f>IF(3&lt;=$G96, AS96-AV96, "")</f>
        <v/>
      </c>
      <c r="AX96" s="15">
        <f>IF(3&lt;=$G96, ROUND(AP96*$Q96, 2), "")</f>
        <v/>
      </c>
      <c r="AY96" s="15">
        <f>IF(3&lt;=$G96, AP96+AX96, "")</f>
        <v/>
      </c>
      <c r="AZ96" s="15">
        <f>IF(3&lt;=$G96, AT96+AX96, "")</f>
        <v/>
      </c>
      <c r="BA96" s="15">
        <f>IF(3&lt;=$G96, ($G96-3)*$N96, "")</f>
        <v/>
      </c>
      <c r="BB96" s="15">
        <f>IF(4&lt;=$G96, AW96, "")</f>
        <v/>
      </c>
      <c r="BC96" s="15">
        <f>IF(4&lt;=$G96, ROUND(BB96*$Q96, 2), "")</f>
        <v/>
      </c>
      <c r="BD96" s="15">
        <f>IF(4&lt;=$G96, $N96, "")</f>
        <v/>
      </c>
      <c r="BE96" s="15">
        <f>IF(4&lt;=$G96, BD96-BC96, "")</f>
        <v/>
      </c>
      <c r="BF96" s="15">
        <f>IF(4&lt;=$G96, BB96-BE96, "")</f>
        <v/>
      </c>
      <c r="BG96" s="15">
        <f>IF(4&lt;=$G96, ROUND(AY96*$Q96, 2), "")</f>
        <v/>
      </c>
      <c r="BH96" s="15">
        <f>IF(4&lt;=$G96, AY96+BG96, "")</f>
        <v/>
      </c>
      <c r="BI96" s="15">
        <f>IF(4&lt;=$G96, BC96+BG96, "")</f>
        <v/>
      </c>
      <c r="BJ96" s="15">
        <f>IF(4&lt;=$G96, ($G96-4)*$N96, "")</f>
        <v/>
      </c>
      <c r="BK96" s="15">
        <f>IF(5&lt;=$G96, BF96, "")</f>
        <v/>
      </c>
      <c r="BL96" s="15">
        <f>IF(5&lt;=$G96, ROUND(BK96*$Q96, 2), "")</f>
        <v/>
      </c>
      <c r="BM96" s="15">
        <f>IF(5&lt;=$G96, $N96, "")</f>
        <v/>
      </c>
      <c r="BN96" s="15">
        <f>IF(5&lt;=$G96, BM96-BL96, "")</f>
        <v/>
      </c>
      <c r="BO96" s="15">
        <f>IF(5&lt;=$G96, BK96-BN96, "")</f>
        <v/>
      </c>
      <c r="BP96" s="15">
        <f>IF(5&lt;=$G96, ROUND(BH96*$Q96, 2), "")</f>
        <v/>
      </c>
      <c r="BQ96" s="15">
        <f>IF(5&lt;=$G96, BH96+BP96, "")</f>
        <v/>
      </c>
      <c r="BR96" s="15">
        <f>IF(5&lt;=$G96, BL96+BP96, "")</f>
        <v/>
      </c>
      <c r="BS96" s="15">
        <f>IF(5&lt;=$G96, ($G96-5)*$N96, "")</f>
        <v/>
      </c>
      <c r="BT96" s="15">
        <f>IF(6&lt;=$G96, BO96, "")</f>
        <v/>
      </c>
      <c r="BU96" s="15">
        <f>IF(6&lt;=$G96, ROUND(BT96*$Q96, 2), "")</f>
        <v/>
      </c>
      <c r="BV96" s="15">
        <f>IF(6&lt;=$G96, $N96, "")</f>
        <v/>
      </c>
      <c r="BW96" s="15">
        <f>IF(6&lt;=$G96, BV96-BU96, "")</f>
        <v/>
      </c>
      <c r="BX96" s="15">
        <f>IF(6&lt;=$G96, BT96-BW96, "")</f>
        <v/>
      </c>
      <c r="BY96" s="15">
        <f>IF(6&lt;=$G96, ROUND(BQ96*$Q96, 2), "")</f>
        <v/>
      </c>
      <c r="BZ96" s="15">
        <f>IF(6&lt;=$G96, BQ96+BY96, "")</f>
        <v/>
      </c>
      <c r="CA96" s="15">
        <f>IF(6&lt;=$G96, BU96+BY96, "")</f>
        <v/>
      </c>
      <c r="CB96" s="15">
        <f>IF(6&lt;=$G96, ($G96-6)*$N96, "")</f>
        <v/>
      </c>
      <c r="CC96" s="15">
        <f>IF(7&lt;=$G96, BX96, "")</f>
        <v/>
      </c>
      <c r="CD96" s="15">
        <f>IF(7&lt;=$G96, ROUND(CC96*$Q96, 2), "")</f>
        <v/>
      </c>
      <c r="CE96" s="15">
        <f>IF(7&lt;=$G96, $N96, "")</f>
        <v/>
      </c>
      <c r="CF96" s="15">
        <f>IF(7&lt;=$G96, CE96-CD96, "")</f>
        <v/>
      </c>
      <c r="CG96" s="15">
        <f>IF(7&lt;=$G96, CC96-CF96, "")</f>
        <v/>
      </c>
      <c r="CH96" s="15">
        <f>IF(7&lt;=$G96, ROUND(BZ96*$Q96, 2), "")</f>
        <v/>
      </c>
      <c r="CI96" s="15">
        <f>IF(7&lt;=$G96, BZ96+CH96, "")</f>
        <v/>
      </c>
      <c r="CJ96" s="15">
        <f>IF(7&lt;=$G96, CD96+CH96, "")</f>
        <v/>
      </c>
      <c r="CK96" s="15">
        <f>IF(7&lt;=$G96, ($G96-7)*$N96, "")</f>
        <v/>
      </c>
      <c r="CL96" s="15">
        <f>IF(8&lt;=$G96, CG96, "")</f>
        <v/>
      </c>
      <c r="CM96" s="15">
        <f>IF(8&lt;=$G96, ROUND(CL96*$Q96, 2), "")</f>
        <v/>
      </c>
      <c r="CN96" s="15">
        <f>IF(8&lt;=$G96, $N96, "")</f>
        <v/>
      </c>
      <c r="CO96" s="15">
        <f>IF(8&lt;=$G96, CN96-CM96, "")</f>
        <v/>
      </c>
      <c r="CP96" s="15">
        <f>IF(8&lt;=$G96, CL96-CO96, "")</f>
        <v/>
      </c>
      <c r="CQ96" s="15">
        <f>IF(8&lt;=$G96, ROUND(CI96*$Q96, 2), "")</f>
        <v/>
      </c>
      <c r="CR96" s="15">
        <f>IF(8&lt;=$G96, CI96+CQ96, "")</f>
        <v/>
      </c>
      <c r="CS96" s="15">
        <f>IF(8&lt;=$G96, CM96+CQ96, "")</f>
        <v/>
      </c>
      <c r="CT96" s="15">
        <f>IF(8&lt;=$G96, ($G96-8)*$N96, "")</f>
        <v/>
      </c>
      <c r="CU96" s="15">
        <f>IF(9&lt;=$G96, CP96, "")</f>
        <v/>
      </c>
      <c r="CV96" s="15">
        <f>IF(9&lt;=$G96, ROUND(CU96*$Q96, 2), "")</f>
        <v/>
      </c>
      <c r="CW96" s="15">
        <f>IF(9&lt;=$G96, $N96, "")</f>
        <v/>
      </c>
      <c r="CX96" s="15">
        <f>IF(9&lt;=$G96, CW96-CV96, "")</f>
        <v/>
      </c>
      <c r="CY96" s="15">
        <f>IF(9&lt;=$G96, CU96-CX96, "")</f>
        <v/>
      </c>
      <c r="CZ96" s="15">
        <f>IF(9&lt;=$G96, ROUND(CR96*$Q96, 2), "")</f>
        <v/>
      </c>
      <c r="DA96" s="15">
        <f>IF(9&lt;=$G96, CR96+CZ96, "")</f>
        <v/>
      </c>
      <c r="DB96" s="15">
        <f>IF(9&lt;=$G96, CV96+CZ96, "")</f>
        <v/>
      </c>
      <c r="DC96" s="15">
        <f>IF(9&lt;=$G96, ($G96-9)*$N96, "")</f>
        <v/>
      </c>
      <c r="DD96" s="15">
        <f>IF(10&lt;=$G96, CY96, "")</f>
        <v/>
      </c>
      <c r="DE96" s="15">
        <f>IF(10&lt;=$G96, ROUND(DD96*$Q96, 2), "")</f>
        <v/>
      </c>
      <c r="DF96" s="15">
        <f>IF(10&lt;=$G96, $N96, "")</f>
        <v/>
      </c>
      <c r="DG96" s="15">
        <f>IF(10&lt;=$G96, DF96-DE96, "")</f>
        <v/>
      </c>
      <c r="DH96" s="15">
        <f>IF(10&lt;=$G96, DD96-DG96, "")</f>
        <v/>
      </c>
      <c r="DI96" s="15">
        <f>IF(10&lt;=$G96, ROUND(DA96*$Q96, 2), "")</f>
        <v/>
      </c>
      <c r="DJ96" s="15">
        <f>IF(10&lt;=$G96, DA96+DI96, "")</f>
        <v/>
      </c>
      <c r="DK96" s="15">
        <f>IF(10&lt;=$G96, DE96+DI96, "")</f>
        <v/>
      </c>
      <c r="DL96" s="15">
        <f>IF(10&lt;=$G96, ($G96-10)*$N96, "")</f>
        <v/>
      </c>
      <c r="DM96" s="15">
        <f>IF(11&lt;=$G96, DH96, "")</f>
        <v/>
      </c>
      <c r="DN96" s="15">
        <f>IF(11&lt;=$G96, ROUND(DM96*$Q96, 2), "")</f>
        <v/>
      </c>
      <c r="DO96" s="15">
        <f>IF(11&lt;=$G96, $N96, "")</f>
        <v/>
      </c>
      <c r="DP96" s="15">
        <f>IF(11&lt;=$G96, DO96-DN96, "")</f>
        <v/>
      </c>
      <c r="DQ96" s="15">
        <f>IF(11&lt;=$G96, DM96-DP96, "")</f>
        <v/>
      </c>
      <c r="DR96" s="15">
        <f>IF(11&lt;=$G96, ROUND(DJ96*$Q96, 2), "")</f>
        <v/>
      </c>
      <c r="DS96" s="15">
        <f>IF(11&lt;=$G96, DJ96+DR96, "")</f>
        <v/>
      </c>
      <c r="DT96" s="15">
        <f>IF(11&lt;=$G96, DN96+DR96, "")</f>
        <v/>
      </c>
      <c r="DU96" s="15">
        <f>IF(11&lt;=$G96, ($G96-11)*$N96, "")</f>
        <v/>
      </c>
      <c r="DV96" s="15">
        <f>IF(12&lt;=$G96, DQ96, "")</f>
        <v/>
      </c>
      <c r="DW96" s="15">
        <f>IF(12&lt;=$G96, ROUND(DV96*$Q96, 2), "")</f>
        <v/>
      </c>
      <c r="DX96" s="15">
        <f>IF(12&lt;=$G96, $N96, "")</f>
        <v/>
      </c>
      <c r="DY96" s="15">
        <f>IF(12&lt;=$G96, DX96-DW96, "")</f>
        <v/>
      </c>
      <c r="DZ96" s="15">
        <f>IF(12&lt;=$G96, DV96-DY96, "")</f>
        <v/>
      </c>
      <c r="EA96" s="15">
        <f>IF(12&lt;=$G96, ROUND(DS96*$Q96, 2), "")</f>
        <v/>
      </c>
      <c r="EB96" s="15">
        <f>IF(12&lt;=$G96, DS96+EA96, "")</f>
        <v/>
      </c>
      <c r="EC96" s="15">
        <f>IF(12&lt;=$G96, DW96+EA96, "")</f>
        <v/>
      </c>
      <c r="ED96" s="15">
        <f>IF(12&lt;=$G96, ($G96-12)*$N96, "")</f>
        <v/>
      </c>
      <c r="EE96" s="15">
        <f>IF(13&lt;=$G96, DZ96, "")</f>
        <v/>
      </c>
      <c r="EF96" s="15">
        <f>IF(13&lt;=$G96, ROUND(EE96*$Q96, 2), "")</f>
        <v/>
      </c>
      <c r="EG96" s="15">
        <f>IF(13&lt;=$G96, $N96, "")</f>
        <v/>
      </c>
      <c r="EH96" s="15">
        <f>IF(13&lt;=$G96, EG96-EF96, "")</f>
        <v/>
      </c>
      <c r="EI96" s="15">
        <f>IF(13&lt;=$G96, EE96-EH96, "")</f>
        <v/>
      </c>
      <c r="EJ96" s="15">
        <f>IF(13&lt;=$G96, ROUND(EB96*$Q96, 2), "")</f>
        <v/>
      </c>
      <c r="EK96" s="15">
        <f>IF(13&lt;=$G96, EB96+EJ96, "")</f>
        <v/>
      </c>
      <c r="EL96" s="15">
        <f>IF(13&lt;=$G96, EF96+EJ96, "")</f>
        <v/>
      </c>
      <c r="EM96" s="15">
        <f>IF(13&lt;=$G96, ($G96-13)*$N96, "")</f>
        <v/>
      </c>
      <c r="EN96" s="15">
        <f>IF(14&lt;=$G96, EI96, "")</f>
        <v/>
      </c>
      <c r="EO96" s="15">
        <f>IF(14&lt;=$G96, ROUND(EN96*$Q96, 2), "")</f>
        <v/>
      </c>
      <c r="EP96" s="15">
        <f>IF(14&lt;=$G96, $N96, "")</f>
        <v/>
      </c>
      <c r="EQ96" s="15">
        <f>IF(14&lt;=$G96, EP96-EO96, "")</f>
        <v/>
      </c>
      <c r="ER96" s="15">
        <f>IF(14&lt;=$G96, EN96-EQ96, "")</f>
        <v/>
      </c>
      <c r="ES96" s="15">
        <f>IF(14&lt;=$G96, ROUND(EK96*$Q96, 2), "")</f>
        <v/>
      </c>
      <c r="ET96" s="15">
        <f>IF(14&lt;=$G96, EK96+ES96, "")</f>
        <v/>
      </c>
      <c r="EU96" s="15">
        <f>IF(14&lt;=$G96, EO96+ES96, "")</f>
        <v/>
      </c>
      <c r="EV96" s="15">
        <f>IF(14&lt;=$G96, ($G96-14)*$N96, "")</f>
        <v/>
      </c>
      <c r="EW96" s="15">
        <f>IF(15&lt;=$G96, ER96, "")</f>
        <v/>
      </c>
      <c r="EX96" s="15">
        <f>IF(15&lt;=$G96, ROUND(EW96*$Q96, 2), "")</f>
        <v/>
      </c>
      <c r="EY96" s="15">
        <f>IF(15&lt;=$G96, $N96, "")</f>
        <v/>
      </c>
      <c r="EZ96" s="15">
        <f>IF(15&lt;=$G96, EY96-EX96, "")</f>
        <v/>
      </c>
      <c r="FA96" s="15">
        <f>IF(15&lt;=$G96, EW96-EZ96, "")</f>
        <v/>
      </c>
      <c r="FB96" s="15">
        <f>IF(15&lt;=$G96, ROUND(ET96*$Q96, 2), "")</f>
        <v/>
      </c>
      <c r="FC96" s="15">
        <f>IF(15&lt;=$G96, ET96+FB96, "")</f>
        <v/>
      </c>
      <c r="FD96" s="15">
        <f>IF(15&lt;=$G96, EX96+FB96, "")</f>
        <v/>
      </c>
      <c r="FE96" s="15">
        <f>IF(15&lt;=$G96, ($G96-15)*$N96, "")</f>
        <v/>
      </c>
      <c r="FF96" s="15">
        <f>IF(16&lt;=$G96, FA96, "")</f>
        <v/>
      </c>
      <c r="FG96" s="15">
        <f>IF(16&lt;=$G96, ROUND(FF96*$Q96, 2), "")</f>
        <v/>
      </c>
      <c r="FH96" s="15">
        <f>IF(16&lt;=$G96, $N96, "")</f>
        <v/>
      </c>
      <c r="FI96" s="15">
        <f>IF(16&lt;=$G96, FH96-FG96, "")</f>
        <v/>
      </c>
      <c r="FJ96" s="15">
        <f>IF(16&lt;=$G96, FF96-FI96, "")</f>
        <v/>
      </c>
      <c r="FK96" s="15">
        <f>IF(16&lt;=$G96, ROUND(FC96*$Q96, 2), "")</f>
        <v/>
      </c>
      <c r="FL96" s="15">
        <f>IF(16&lt;=$G96, FC96+FK96, "")</f>
        <v/>
      </c>
      <c r="FM96" s="15">
        <f>IF(16&lt;=$G96, FG96+FK96, "")</f>
        <v/>
      </c>
      <c r="FN96" s="15">
        <f>IF(16&lt;=$G96, ($G96-16)*$N96, "")</f>
        <v/>
      </c>
      <c r="FO96" s="15">
        <f>IF(17&lt;=$G96, FJ96, "")</f>
        <v/>
      </c>
      <c r="FP96" s="15">
        <f>IF(17&lt;=$G96, ROUND(FO96*$Q96, 2), "")</f>
        <v/>
      </c>
      <c r="FQ96" s="15">
        <f>IF(17&lt;=$G96, $N96, "")</f>
        <v/>
      </c>
      <c r="FR96" s="15">
        <f>IF(17&lt;=$G96, FQ96-FP96, "")</f>
        <v/>
      </c>
      <c r="FS96" s="15">
        <f>IF(17&lt;=$G96, FO96-FR96, "")</f>
        <v/>
      </c>
      <c r="FT96" s="15">
        <f>IF(17&lt;=$G96, ROUND(FL96*$Q96, 2), "")</f>
        <v/>
      </c>
      <c r="FU96" s="15">
        <f>IF(17&lt;=$G96, FL96+FT96, "")</f>
        <v/>
      </c>
      <c r="FV96" s="15">
        <f>IF(17&lt;=$G96, FP96+FT96, "")</f>
        <v/>
      </c>
      <c r="FW96" s="15">
        <f>IF(17&lt;=$G96, ($G96-17)*$N96, "")</f>
        <v/>
      </c>
      <c r="FX96" s="15">
        <f>IF(18&lt;=$G96, FS96, "")</f>
        <v/>
      </c>
      <c r="FY96" s="15">
        <f>IF(18&lt;=$G96, ROUND(FX96*$Q96, 2), "")</f>
        <v/>
      </c>
      <c r="FZ96" s="15">
        <f>IF(18&lt;=$G96, $N96, "")</f>
        <v/>
      </c>
      <c r="GA96" s="15">
        <f>IF(18&lt;=$G96, FZ96-FY96, "")</f>
        <v/>
      </c>
      <c r="GB96" s="15">
        <f>IF(18&lt;=$G96, FX96-GA96, "")</f>
        <v/>
      </c>
      <c r="GC96" s="15">
        <f>IF(18&lt;=$G96, ROUND(FU96*$Q96, 2), "")</f>
        <v/>
      </c>
      <c r="GD96" s="15">
        <f>IF(18&lt;=$G96, FU96+GC96, "")</f>
        <v/>
      </c>
      <c r="GE96" s="15">
        <f>IF(18&lt;=$G96, FY96+GC96, "")</f>
        <v/>
      </c>
      <c r="GF96" s="15">
        <f>IF(18&lt;=$G96, ($G96-18)*$N96, "")</f>
        <v/>
      </c>
      <c r="GG96" s="15">
        <f>IF(19&lt;=$G96, GB96, "")</f>
        <v/>
      </c>
      <c r="GH96" s="15">
        <f>IF(19&lt;=$G96, ROUND(GG96*$Q96, 2), "")</f>
        <v/>
      </c>
      <c r="GI96" s="15">
        <f>IF(19&lt;=$G96, $N96, "")</f>
        <v/>
      </c>
      <c r="GJ96" s="15">
        <f>IF(19&lt;=$G96, GI96-GH96, "")</f>
        <v/>
      </c>
      <c r="GK96" s="15">
        <f>IF(19&lt;=$G96, GG96-GJ96, "")</f>
        <v/>
      </c>
      <c r="GL96" s="15">
        <f>IF(19&lt;=$G96, ROUND(GD96*$Q96, 2), "")</f>
        <v/>
      </c>
      <c r="GM96" s="15">
        <f>IF(19&lt;=$G96, GD96+GL96, "")</f>
        <v/>
      </c>
      <c r="GN96" s="15">
        <f>IF(19&lt;=$G96, GH96+GL96, "")</f>
        <v/>
      </c>
      <c r="GO96" s="15">
        <f>IF(19&lt;=$G96, ($G96-19)*$N96, "")</f>
        <v/>
      </c>
      <c r="GP96" s="15">
        <f>IF(20&lt;=$G96, GK96, "")</f>
        <v/>
      </c>
      <c r="GQ96" s="15">
        <f>IF(20&lt;=$G96, ROUND(GP96*$Q96, 2), "")</f>
        <v/>
      </c>
      <c r="GR96" s="15">
        <f>IF(20&lt;=$G96, $N96, "")</f>
        <v/>
      </c>
      <c r="GS96" s="15">
        <f>IF(20&lt;=$G96, GR96-GQ96, "")</f>
        <v/>
      </c>
      <c r="GT96" s="15">
        <f>IF(20&lt;=$G96, GP96-GS96, "")</f>
        <v/>
      </c>
      <c r="GU96" s="15">
        <f>IF(20&lt;=$G96, ROUND(GM96*$Q96, 2), "")</f>
        <v/>
      </c>
      <c r="GV96" s="15">
        <f>IF(20&lt;=$G96, GM96+GU96, "")</f>
        <v/>
      </c>
      <c r="GW96" s="15">
        <f>IF(20&lt;=$G96, GQ96+GU96, "")</f>
        <v/>
      </c>
      <c r="GX96" s="15">
        <f>IF(20&lt;=$G96, ($G96-20)*$N96, "")</f>
        <v/>
      </c>
      <c r="GY96" s="15">
        <f>IF(21&lt;=$G96, GT96, "")</f>
        <v/>
      </c>
      <c r="GZ96" s="15">
        <f>IF(21&lt;=$G96, ROUND(GY96*$Q96, 2), "")</f>
        <v/>
      </c>
      <c r="HA96" s="15">
        <f>IF(21&lt;=$G96, $N96, "")</f>
        <v/>
      </c>
      <c r="HB96" s="15">
        <f>IF(21&lt;=$G96, HA96-GZ96, "")</f>
        <v/>
      </c>
      <c r="HC96" s="15">
        <f>IF(21&lt;=$G96, GY96-HB96, "")</f>
        <v/>
      </c>
      <c r="HD96" s="15">
        <f>IF(21&lt;=$G96, ROUND(GV96*$Q96, 2), "")</f>
        <v/>
      </c>
      <c r="HE96" s="15">
        <f>IF(21&lt;=$G96, GV96+HD96, "")</f>
        <v/>
      </c>
      <c r="HF96" s="15">
        <f>IF(21&lt;=$G96, GZ96+HD96, "")</f>
        <v/>
      </c>
      <c r="HG96" s="15">
        <f>IF(21&lt;=$G96, ($G96-21)*$N96, "")</f>
        <v/>
      </c>
      <c r="HH96" s="15">
        <f>IF(22&lt;=$G96, HC96, "")</f>
        <v/>
      </c>
      <c r="HI96" s="15">
        <f>IF(22&lt;=$G96, ROUND(HH96*$Q96, 2), "")</f>
        <v/>
      </c>
      <c r="HJ96" s="15">
        <f>IF(22&lt;=$G96, $N96, "")</f>
        <v/>
      </c>
      <c r="HK96" s="15">
        <f>IF(22&lt;=$G96, HJ96-HI96, "")</f>
        <v/>
      </c>
      <c r="HL96" s="15">
        <f>IF(22&lt;=$G96, HH96-HK96, "")</f>
        <v/>
      </c>
      <c r="HM96" s="15">
        <f>IF(22&lt;=$G96, ROUND(HE96*$Q96, 2), "")</f>
        <v/>
      </c>
      <c r="HN96" s="15">
        <f>IF(22&lt;=$G96, HE96+HM96, "")</f>
        <v/>
      </c>
      <c r="HO96" s="15">
        <f>IF(22&lt;=$G96, HI96+HM96, "")</f>
        <v/>
      </c>
      <c r="HP96" s="15">
        <f>IF(22&lt;=$G96, ($G96-22)*$N96, "")</f>
        <v/>
      </c>
      <c r="HQ96" s="15">
        <f>IF(23&lt;=$G96, HL96, "")</f>
        <v/>
      </c>
      <c r="HR96" s="15">
        <f>IF(23&lt;=$G96, ROUND(HQ96*$Q96, 2), "")</f>
        <v/>
      </c>
      <c r="HS96" s="15">
        <f>IF(23&lt;=$G96, $N96, "")</f>
        <v/>
      </c>
      <c r="HT96" s="15">
        <f>IF(23&lt;=$G96, HS96-HR96, "")</f>
        <v/>
      </c>
      <c r="HU96" s="15">
        <f>IF(23&lt;=$G96, HQ96-HT96, "")</f>
        <v/>
      </c>
      <c r="HV96" s="15">
        <f>IF(23&lt;=$G96, ROUND(HN96*$Q96, 2), "")</f>
        <v/>
      </c>
      <c r="HW96" s="15">
        <f>IF(23&lt;=$G96, HN96+HV96, "")</f>
        <v/>
      </c>
      <c r="HX96" s="15">
        <f>IF(23&lt;=$G96, HR96+HV96, "")</f>
        <v/>
      </c>
      <c r="HY96" s="15">
        <f>IF(23&lt;=$G96, ($G96-23)*$N96, "")</f>
        <v/>
      </c>
      <c r="HZ96" s="15">
        <f>IF(24&lt;=$G96, HU96, "")</f>
        <v/>
      </c>
      <c r="IA96" s="15">
        <f>IF(24&lt;=$G96, ROUND(HZ96*$Q96, 2), "")</f>
        <v/>
      </c>
      <c r="IB96" s="15">
        <f>IF(24&lt;=$G96, $N96, "")</f>
        <v/>
      </c>
      <c r="IC96" s="15">
        <f>IF(24&lt;=$G96, IB96-IA96, "")</f>
        <v/>
      </c>
      <c r="ID96" s="15">
        <f>IF(24&lt;=$G96, HZ96-IC96, "")</f>
        <v/>
      </c>
      <c r="IE96" s="15">
        <f>IF(24&lt;=$G96, ROUND(HW96*$Q96, 2), "")</f>
        <v/>
      </c>
      <c r="IF96" s="15">
        <f>IF(24&lt;=$G96, HW96+IE96, "")</f>
        <v/>
      </c>
      <c r="IG96" s="15">
        <f>IF(24&lt;=$G96, IA96+IE96, "")</f>
        <v/>
      </c>
      <c r="IH96" s="15">
        <f>IF(24&lt;=$G96, ($G96-24)*$N96, "")</f>
        <v/>
      </c>
      <c r="II96" s="15">
        <f>IF(25&lt;=$G96, ID96, "")</f>
        <v/>
      </c>
      <c r="IJ96" s="15">
        <f>IF(25&lt;=$G96, ROUND(II96*$Q96, 2), "")</f>
        <v/>
      </c>
      <c r="IK96" s="15">
        <f>IF(25&lt;=$G96, $N96, "")</f>
        <v/>
      </c>
      <c r="IL96" s="15">
        <f>IF(25&lt;=$G96, IK96-IJ96, "")</f>
        <v/>
      </c>
      <c r="IM96" s="15">
        <f>IF(25&lt;=$G96, II96-IL96, "")</f>
        <v/>
      </c>
      <c r="IN96" s="15">
        <f>IF(25&lt;=$G96, ROUND(IF96*$Q96, 2), "")</f>
        <v/>
      </c>
      <c r="IO96" s="15">
        <f>IF(25&lt;=$G96, IF96+IN96, "")</f>
        <v/>
      </c>
      <c r="IP96" s="15">
        <f>IF(25&lt;=$G96, IJ96+IN96, "")</f>
        <v/>
      </c>
      <c r="IQ96" s="15">
        <f>IF(25&lt;=$G96, ($G96-25)*$N96, "")</f>
        <v/>
      </c>
      <c r="IR96" s="15">
        <f>IF(26&lt;=$G96, IM96, "")</f>
        <v/>
      </c>
      <c r="IS96" s="15">
        <f>IF(26&lt;=$G96, ROUND(IR96*$Q96, 2), "")</f>
        <v/>
      </c>
      <c r="IT96" s="15">
        <f>IF(26&lt;=$G96, $N96, "")</f>
        <v/>
      </c>
      <c r="IU96" s="15">
        <f>IF(26&lt;=$G96, IT96-IS96, "")</f>
        <v/>
      </c>
      <c r="IV96" s="15">
        <f>IF(26&lt;=$G96, IR96-IU96, "")</f>
        <v/>
      </c>
      <c r="IW96" s="15">
        <f>IF(26&lt;=$G96, ROUND(IO96*$Q96, 2), "")</f>
        <v/>
      </c>
      <c r="IX96" s="15">
        <f>IF(26&lt;=$G96, IO96+IW96, "")</f>
        <v/>
      </c>
      <c r="IY96" s="15">
        <f>IF(26&lt;=$G96, IS96+IW96, "")</f>
        <v/>
      </c>
      <c r="IZ96" s="15">
        <f>IF(26&lt;=$G96, ($G96-26)*$N96, "")</f>
        <v/>
      </c>
      <c r="JA96" s="15">
        <f>IF(27&lt;=$G96, IV96, "")</f>
        <v/>
      </c>
      <c r="JB96" s="15">
        <f>IF(27&lt;=$G96, ROUND(JA96*$Q96, 2), "")</f>
        <v/>
      </c>
      <c r="JC96" s="15">
        <f>IF(27&lt;=$G96, $N96, "")</f>
        <v/>
      </c>
      <c r="JD96" s="15">
        <f>IF(27&lt;=$G96, JC96-JB96, "")</f>
        <v/>
      </c>
      <c r="JE96" s="15">
        <f>IF(27&lt;=$G96, JA96-JD96, "")</f>
        <v/>
      </c>
      <c r="JF96" s="15">
        <f>IF(27&lt;=$G96, ROUND(IX96*$Q96, 2), "")</f>
        <v/>
      </c>
      <c r="JG96" s="15">
        <f>IF(27&lt;=$G96, IX96+JF96, "")</f>
        <v/>
      </c>
      <c r="JH96" s="15">
        <f>IF(27&lt;=$G96, JB96+JF96, "")</f>
        <v/>
      </c>
      <c r="JI96" s="15">
        <f>IF(27&lt;=$G96, ($G96-27)*$N96, "")</f>
        <v/>
      </c>
      <c r="JJ96" s="15">
        <f>IF(28&lt;=$G96, JE96, "")</f>
        <v/>
      </c>
      <c r="JK96" s="15">
        <f>IF(28&lt;=$G96, ROUND(JJ96*$Q96, 2), "")</f>
        <v/>
      </c>
      <c r="JL96" s="15">
        <f>IF(28&lt;=$G96, $N96, "")</f>
        <v/>
      </c>
      <c r="JM96" s="15">
        <f>IF(28&lt;=$G96, JL96-JK96, "")</f>
        <v/>
      </c>
      <c r="JN96" s="15">
        <f>IF(28&lt;=$G96, JJ96-JM96, "")</f>
        <v/>
      </c>
      <c r="JO96" s="15">
        <f>IF(28&lt;=$G96, ROUND(JG96*$Q96, 2), "")</f>
        <v/>
      </c>
      <c r="JP96" s="15">
        <f>IF(28&lt;=$G96, JG96+JO96, "")</f>
        <v/>
      </c>
      <c r="JQ96" s="15">
        <f>IF(28&lt;=$G96, JK96+JO96, "")</f>
        <v/>
      </c>
      <c r="JR96" s="15">
        <f>IF(28&lt;=$G96, ($G96-28)*$N96, "")</f>
        <v/>
      </c>
      <c r="JS96" s="15">
        <f>IF(29&lt;=$G96, JN96, "")</f>
        <v/>
      </c>
      <c r="JT96" s="15">
        <f>IF(29&lt;=$G96, ROUND(JS96*$Q96, 2), "")</f>
        <v/>
      </c>
      <c r="JU96" s="15">
        <f>IF(29&lt;=$G96, $N96, "")</f>
        <v/>
      </c>
      <c r="JV96" s="15">
        <f>IF(29&lt;=$G96, JU96-JT96, "")</f>
        <v/>
      </c>
      <c r="JW96" s="15">
        <f>IF(29&lt;=$G96, JS96-JV96, "")</f>
        <v/>
      </c>
      <c r="JX96" s="15">
        <f>IF(29&lt;=$G96, ROUND(JP96*$Q96, 2), "")</f>
        <v/>
      </c>
      <c r="JY96" s="15">
        <f>IF(29&lt;=$G96, JP96+JX96, "")</f>
        <v/>
      </c>
      <c r="JZ96" s="15">
        <f>IF(29&lt;=$G96, JT96+JX96, "")</f>
        <v/>
      </c>
      <c r="KA96" s="15">
        <f>IF(29&lt;=$G96, ($G96-29)*$N96, "")</f>
        <v/>
      </c>
      <c r="KB96" s="15">
        <f>IF(30&lt;=$G96, JW96, "")</f>
        <v/>
      </c>
      <c r="KC96" s="15">
        <f>IF(30&lt;=$G96, ROUND(KB96*$Q96, 2), "")</f>
        <v/>
      </c>
      <c r="KD96" s="15">
        <f>IF(30&lt;=$G96, $N96, "")</f>
        <v/>
      </c>
      <c r="KE96" s="15">
        <f>IF(30&lt;=$G96, KD96-KC96, "")</f>
        <v/>
      </c>
      <c r="KF96" s="15">
        <f>IF(30&lt;=$G96, KB96-KE96, "")</f>
        <v/>
      </c>
      <c r="KG96" s="15">
        <f>IF(30&lt;=$G96, ROUND(JY96*$Q96, 2), "")</f>
        <v/>
      </c>
      <c r="KH96" s="15">
        <f>IF(30&lt;=$G96, JY96+KG96, "")</f>
        <v/>
      </c>
      <c r="KI96" s="15">
        <f>IF(30&lt;=$G96, KC96+KG96, "")</f>
        <v/>
      </c>
      <c r="KJ96" s="15">
        <f>IF(30&lt;=$G96, ($G96-30)*$N96, "")</f>
        <v/>
      </c>
      <c r="KK96" s="15">
        <f>IF(31&lt;=$G96, KF96, "")</f>
        <v/>
      </c>
      <c r="KL96" s="15">
        <f>IF(31&lt;=$G96, ROUND(KK96*$Q96, 2), "")</f>
        <v/>
      </c>
      <c r="KM96" s="15">
        <f>IF(31&lt;=$G96, $N96, "")</f>
        <v/>
      </c>
      <c r="KN96" s="15">
        <f>IF(31&lt;=$G96, KM96-KL96, "")</f>
        <v/>
      </c>
      <c r="KO96" s="15">
        <f>IF(31&lt;=$G96, KK96-KN96, "")</f>
        <v/>
      </c>
      <c r="KP96" s="15">
        <f>IF(31&lt;=$G96, ROUND(KH96*$Q96, 2), "")</f>
        <v/>
      </c>
      <c r="KQ96" s="15">
        <f>IF(31&lt;=$G96, KH96+KP96, "")</f>
        <v/>
      </c>
      <c r="KR96" s="15">
        <f>IF(31&lt;=$G96, KL96+KP96, "")</f>
        <v/>
      </c>
      <c r="KS96" s="15">
        <f>IF(31&lt;=$G96, ($G96-31)*$N96, "")</f>
        <v/>
      </c>
      <c r="KT96" s="15">
        <f>IF(32&lt;=$G96, KO96, "")</f>
        <v/>
      </c>
      <c r="KU96" s="15">
        <f>IF(32&lt;=$G96, ROUND(KT96*$Q96, 2), "")</f>
        <v/>
      </c>
      <c r="KV96" s="15">
        <f>IF(32&lt;=$G96, $N96, "")</f>
        <v/>
      </c>
      <c r="KW96" s="15">
        <f>IF(32&lt;=$G96, KV96-KU96, "")</f>
        <v/>
      </c>
      <c r="KX96" s="15">
        <f>IF(32&lt;=$G96, KT96-KW96, "")</f>
        <v/>
      </c>
      <c r="KY96" s="15">
        <f>IF(32&lt;=$G96, ROUND(KQ96*$Q96, 2), "")</f>
        <v/>
      </c>
      <c r="KZ96" s="15">
        <f>IF(32&lt;=$G96, KQ96+KY96, "")</f>
        <v/>
      </c>
      <c r="LA96" s="15">
        <f>IF(32&lt;=$G96, KU96+KY96, "")</f>
        <v/>
      </c>
      <c r="LB96" s="15">
        <f>IF(32&lt;=$G96, ($G96-32)*$N96, "")</f>
        <v/>
      </c>
      <c r="LC96" s="15">
        <f>IF(33&lt;=$G96, KX96, "")</f>
        <v/>
      </c>
      <c r="LD96" s="15">
        <f>IF(33&lt;=$G96, ROUND(LC96*$Q96, 2), "")</f>
        <v/>
      </c>
      <c r="LE96" s="15">
        <f>IF(33&lt;=$G96, $N96, "")</f>
        <v/>
      </c>
      <c r="LF96" s="15">
        <f>IF(33&lt;=$G96, LE96-LD96, "")</f>
        <v/>
      </c>
      <c r="LG96" s="15">
        <f>IF(33&lt;=$G96, LC96-LF96, "")</f>
        <v/>
      </c>
      <c r="LH96" s="15">
        <f>IF(33&lt;=$G96, ROUND(KZ96*$Q96, 2), "")</f>
        <v/>
      </c>
      <c r="LI96" s="15">
        <f>IF(33&lt;=$G96, KZ96+LH96, "")</f>
        <v/>
      </c>
      <c r="LJ96" s="15">
        <f>IF(33&lt;=$G96, LD96+LH96, "")</f>
        <v/>
      </c>
      <c r="LK96" s="15">
        <f>IF(33&lt;=$G96, ($G96-33)*$N96, "")</f>
        <v/>
      </c>
      <c r="LL96" s="15">
        <f>IF(34&lt;=$G96, LG96, "")</f>
        <v/>
      </c>
      <c r="LM96" s="15">
        <f>IF(34&lt;=$G96, ROUND(LL96*$Q96, 2), "")</f>
        <v/>
      </c>
      <c r="LN96" s="15">
        <f>IF(34&lt;=$G96, $N96, "")</f>
        <v/>
      </c>
      <c r="LO96" s="15">
        <f>IF(34&lt;=$G96, LN96-LM96, "")</f>
        <v/>
      </c>
      <c r="LP96" s="15">
        <f>IF(34&lt;=$G96, LL96-LO96, "")</f>
        <v/>
      </c>
      <c r="LQ96" s="15">
        <f>IF(34&lt;=$G96, ROUND(LI96*$Q96, 2), "")</f>
        <v/>
      </c>
      <c r="LR96" s="15">
        <f>IF(34&lt;=$G96, LI96+LQ96, "")</f>
        <v/>
      </c>
      <c r="LS96" s="15">
        <f>IF(34&lt;=$G96, LM96+LQ96, "")</f>
        <v/>
      </c>
      <c r="LT96" s="15">
        <f>IF(34&lt;=$G96, ($G96-34)*$N96, "")</f>
        <v/>
      </c>
      <c r="LU96" s="15">
        <f>IF(35&lt;=$G96, LP96, "")</f>
        <v/>
      </c>
      <c r="LV96" s="15">
        <f>IF(35&lt;=$G96, ROUND(LU96*$Q96, 2), "")</f>
        <v/>
      </c>
      <c r="LW96" s="15">
        <f>IF(35&lt;=$G96, $N96, "")</f>
        <v/>
      </c>
      <c r="LX96" s="15">
        <f>IF(35&lt;=$G96, LW96-LV96, "")</f>
        <v/>
      </c>
      <c r="LY96" s="15">
        <f>IF(35&lt;=$G96, LU96-LX96, "")</f>
        <v/>
      </c>
      <c r="LZ96" s="15">
        <f>IF(35&lt;=$G96, ROUND(LR96*$Q96, 2), "")</f>
        <v/>
      </c>
      <c r="MA96" s="15">
        <f>IF(35&lt;=$G96, LR96+LZ96, "")</f>
        <v/>
      </c>
      <c r="MB96" s="15">
        <f>IF(35&lt;=$G96, LV96+LZ96, "")</f>
        <v/>
      </c>
      <c r="MC96" s="15">
        <f>IF(35&lt;=$G96, ($G96-35)*$N96, "")</f>
        <v/>
      </c>
      <c r="MD96" s="15">
        <f>IF(36&lt;=$G96, LY96, "")</f>
        <v/>
      </c>
      <c r="ME96" s="15">
        <f>IF(36&lt;=$G96, ROUND(MD96*$Q96, 2), "")</f>
        <v/>
      </c>
      <c r="MF96" s="15">
        <f>IF(36&lt;=$G96, $N96, "")</f>
        <v/>
      </c>
      <c r="MG96" s="15">
        <f>IF(36&lt;=$G96, MF96-ME96, "")</f>
        <v/>
      </c>
      <c r="MH96" s="15">
        <f>IF(36&lt;=$G96, MD96-MG96, "")</f>
        <v/>
      </c>
      <c r="MI96" s="15">
        <f>IF(36&lt;=$G96, ROUND(MA96*$Q96, 2), "")</f>
        <v/>
      </c>
      <c r="MJ96" s="15">
        <f>IF(36&lt;=$G96, MA96+MI96, "")</f>
        <v/>
      </c>
      <c r="MK96" s="15">
        <f>IF(36&lt;=$G96, ME96+MI96, "")</f>
        <v/>
      </c>
      <c r="ML96" s="15">
        <f>IF(36&lt;=$G96, ($G96-36)*$N96, "")</f>
        <v/>
      </c>
      <c r="MM96" s="15">
        <f>IF(37&lt;=$G96, MH96, "")</f>
        <v/>
      </c>
      <c r="MN96" s="15">
        <f>IF(37&lt;=$G96, ROUND(MM96*$Q96, 2), "")</f>
        <v/>
      </c>
      <c r="MO96" s="15">
        <f>IF(37&lt;=$G96, $N96, "")</f>
        <v/>
      </c>
      <c r="MP96" s="15">
        <f>IF(37&lt;=$G96, MO96-MN96, "")</f>
        <v/>
      </c>
      <c r="MQ96" s="15">
        <f>IF(37&lt;=$G96, MM96-MP96, "")</f>
        <v/>
      </c>
      <c r="MR96" s="15">
        <f>IF(37&lt;=$G96, ROUND(MJ96*$Q96, 2), "")</f>
        <v/>
      </c>
      <c r="MS96" s="15">
        <f>IF(37&lt;=$G96, MJ96+MR96, "")</f>
        <v/>
      </c>
      <c r="MT96" s="15">
        <f>IF(37&lt;=$G96, MN96+MR96, "")</f>
        <v/>
      </c>
      <c r="MU96" s="15">
        <f>IF(37&lt;=$G96, ($G96-37)*$N96, "")</f>
        <v/>
      </c>
      <c r="MV96" s="15">
        <f>IF(38&lt;=$G96, MQ96, "")</f>
        <v/>
      </c>
      <c r="MW96" s="15">
        <f>IF(38&lt;=$G96, ROUND(MV96*$Q96, 2), "")</f>
        <v/>
      </c>
      <c r="MX96" s="15">
        <f>IF(38&lt;=$G96, $N96, "")</f>
        <v/>
      </c>
      <c r="MY96" s="15">
        <f>IF(38&lt;=$G96, MX96-MW96, "")</f>
        <v/>
      </c>
      <c r="MZ96" s="15">
        <f>IF(38&lt;=$G96, MV96-MY96, "")</f>
        <v/>
      </c>
      <c r="NA96" s="15">
        <f>IF(38&lt;=$G96, ROUND(MS96*$Q96, 2), "")</f>
        <v/>
      </c>
      <c r="NB96" s="15">
        <f>IF(38&lt;=$G96, MS96+NA96, "")</f>
        <v/>
      </c>
      <c r="NC96" s="15">
        <f>IF(38&lt;=$G96, MW96+NA96, "")</f>
        <v/>
      </c>
      <c r="ND96" s="15">
        <f>IF(38&lt;=$G96, ($G96-38)*$N96, "")</f>
        <v/>
      </c>
      <c r="NE96" s="15">
        <f>IF(39&lt;=$G96, MZ96, "")</f>
        <v/>
      </c>
      <c r="NF96" s="15">
        <f>IF(39&lt;=$G96, ROUND(NE96*$Q96, 2), "")</f>
        <v/>
      </c>
      <c r="NG96" s="15">
        <f>IF(39&lt;=$G96, $N96, "")</f>
        <v/>
      </c>
      <c r="NH96" s="15">
        <f>IF(39&lt;=$G96, NG96-NF96, "")</f>
        <v/>
      </c>
      <c r="NI96" s="15">
        <f>IF(39&lt;=$G96, NE96-NH96, "")</f>
        <v/>
      </c>
      <c r="NJ96" s="15">
        <f>IF(39&lt;=$G96, ROUND(NB96*$Q96, 2), "")</f>
        <v/>
      </c>
      <c r="NK96" s="15">
        <f>IF(39&lt;=$G96, NB96+NJ96, "")</f>
        <v/>
      </c>
      <c r="NL96" s="15">
        <f>IF(39&lt;=$G96, NF96+NJ96, "")</f>
        <v/>
      </c>
      <c r="NM96" s="15">
        <f>IF(39&lt;=$G96, ($G96-39)*$N96, "")</f>
        <v/>
      </c>
      <c r="NN96" s="15">
        <f>IF(40&lt;=$G96, NI96, "")</f>
        <v/>
      </c>
      <c r="NO96" s="15">
        <f>IF(40&lt;=$G96, ROUND(NN96*$Q96, 2), "")</f>
        <v/>
      </c>
      <c r="NP96" s="15">
        <f>IF(40&lt;=$G96, $N96, "")</f>
        <v/>
      </c>
      <c r="NQ96" s="15">
        <f>IF(40&lt;=$G96, NP96-NO96, "")</f>
        <v/>
      </c>
      <c r="NR96" s="15">
        <f>IF(40&lt;=$G96, NN96-NQ96, "")</f>
        <v/>
      </c>
      <c r="NS96" s="15">
        <f>IF(40&lt;=$G96, ROUND(NK96*$Q96, 2), "")</f>
        <v/>
      </c>
      <c r="NT96" s="15">
        <f>IF(40&lt;=$G96, NK96+NS96, "")</f>
        <v/>
      </c>
      <c r="NU96" s="15">
        <f>IF(40&lt;=$G96, NO96+NS96, "")</f>
        <v/>
      </c>
      <c r="NV96" s="15">
        <f>IF(40&lt;=$G96, ($G96-40)*$N96, "")</f>
        <v/>
      </c>
      <c r="NW96" s="15">
        <f>IF(41&lt;=$G96, NR96, "")</f>
        <v/>
      </c>
      <c r="NX96" s="15">
        <f>IF(41&lt;=$G96, ROUND(NW96*$Q96, 2), "")</f>
        <v/>
      </c>
      <c r="NY96" s="15">
        <f>IF(41&lt;=$G96, $N96, "")</f>
        <v/>
      </c>
      <c r="NZ96" s="15">
        <f>IF(41&lt;=$G96, NY96-NX96, "")</f>
        <v/>
      </c>
      <c r="OA96" s="15">
        <f>IF(41&lt;=$G96, NW96-NZ96, "")</f>
        <v/>
      </c>
      <c r="OB96" s="15">
        <f>IF(41&lt;=$G96, ROUND(NT96*$Q96, 2), "")</f>
        <v/>
      </c>
      <c r="OC96" s="15">
        <f>IF(41&lt;=$G96, NT96+OB96, "")</f>
        <v/>
      </c>
      <c r="OD96" s="15">
        <f>IF(41&lt;=$G96, NX96+OB96, "")</f>
        <v/>
      </c>
      <c r="OE96" s="15">
        <f>IF(41&lt;=$G96, ($G96-41)*$N96, "")</f>
        <v/>
      </c>
      <c r="OF96" s="15">
        <f>IF(42&lt;=$G96, OA96, "")</f>
        <v/>
      </c>
      <c r="OG96" s="15">
        <f>IF(42&lt;=$G96, ROUND(OF96*$Q96, 2), "")</f>
        <v/>
      </c>
      <c r="OH96" s="15">
        <f>IF(42&lt;=$G96, $N96, "")</f>
        <v/>
      </c>
      <c r="OI96" s="15">
        <f>IF(42&lt;=$G96, OH96-OG96, "")</f>
        <v/>
      </c>
      <c r="OJ96" s="15">
        <f>IF(42&lt;=$G96, OF96-OI96, "")</f>
        <v/>
      </c>
      <c r="OK96" s="15">
        <f>IF(42&lt;=$G96, ROUND(OC96*$Q96, 2), "")</f>
        <v/>
      </c>
      <c r="OL96" s="15">
        <f>IF(42&lt;=$G96, OC96+OK96, "")</f>
        <v/>
      </c>
      <c r="OM96" s="15">
        <f>IF(42&lt;=$G96, OG96+OK96, "")</f>
        <v/>
      </c>
      <c r="ON96" s="15">
        <f>IF(42&lt;=$G96, ($G96-42)*$N96, "")</f>
        <v/>
      </c>
      <c r="OO96" s="15">
        <f>IF(43&lt;=$G96, OJ96, "")</f>
        <v/>
      </c>
      <c r="OP96" s="15">
        <f>IF(43&lt;=$G96, ROUND(OO96*$Q96, 2), "")</f>
        <v/>
      </c>
      <c r="OQ96" s="15">
        <f>IF(43&lt;=$G96, $N96, "")</f>
        <v/>
      </c>
      <c r="OR96" s="15">
        <f>IF(43&lt;=$G96, OQ96-OP96, "")</f>
        <v/>
      </c>
      <c r="OS96" s="15">
        <f>IF(43&lt;=$G96, OO96-OR96, "")</f>
        <v/>
      </c>
      <c r="OT96" s="15">
        <f>IF(43&lt;=$G96, ROUND(OL96*$Q96, 2), "")</f>
        <v/>
      </c>
      <c r="OU96" s="15">
        <f>IF(43&lt;=$G96, OL96+OT96, "")</f>
        <v/>
      </c>
      <c r="OV96" s="15">
        <f>IF(43&lt;=$G96, OP96+OT96, "")</f>
        <v/>
      </c>
      <c r="OW96" s="15">
        <f>IF(43&lt;=$G96, ($G96-43)*$N96, "")</f>
        <v/>
      </c>
      <c r="OX96" s="15">
        <f>IF(44&lt;=$G96, OS96, "")</f>
        <v/>
      </c>
      <c r="OY96" s="15">
        <f>IF(44&lt;=$G96, ROUND(OX96*$Q96, 2), "")</f>
        <v/>
      </c>
      <c r="OZ96" s="15">
        <f>IF(44&lt;=$G96, $N96, "")</f>
        <v/>
      </c>
      <c r="PA96" s="15">
        <f>IF(44&lt;=$G96, OZ96-OY96, "")</f>
        <v/>
      </c>
      <c r="PB96" s="15">
        <f>IF(44&lt;=$G96, OX96-PA96, "")</f>
        <v/>
      </c>
      <c r="PC96" s="15">
        <f>IF(44&lt;=$G96, ROUND(OU96*$Q96, 2), "")</f>
        <v/>
      </c>
      <c r="PD96" s="15">
        <f>IF(44&lt;=$G96, OU96+PC96, "")</f>
        <v/>
      </c>
      <c r="PE96" s="15">
        <f>IF(44&lt;=$G96, OY96+PC96, "")</f>
        <v/>
      </c>
      <c r="PF96" s="15">
        <f>IF(44&lt;=$G96, ($G96-44)*$N96, "")</f>
        <v/>
      </c>
      <c r="PG96" s="15">
        <f>IF(45&lt;=$G96, PB96, "")</f>
        <v/>
      </c>
      <c r="PH96" s="15">
        <f>IF(45&lt;=$G96, ROUND(PG96*$Q96, 2), "")</f>
        <v/>
      </c>
      <c r="PI96" s="15">
        <f>IF(45&lt;=$G96, $N96, "")</f>
        <v/>
      </c>
      <c r="PJ96" s="15">
        <f>IF(45&lt;=$G96, PI96-PH96, "")</f>
        <v/>
      </c>
      <c r="PK96" s="15">
        <f>IF(45&lt;=$G96, PG96-PJ96, "")</f>
        <v/>
      </c>
      <c r="PL96" s="15">
        <f>IF(45&lt;=$G96, ROUND(PD96*$Q96, 2), "")</f>
        <v/>
      </c>
      <c r="PM96" s="15">
        <f>IF(45&lt;=$G96, PD96+PL96, "")</f>
        <v/>
      </c>
      <c r="PN96" s="15">
        <f>IF(45&lt;=$G96, PH96+PL96, "")</f>
        <v/>
      </c>
      <c r="PO96" s="15">
        <f>IF(45&lt;=$G96, ($G96-45)*$N96, "")</f>
        <v/>
      </c>
      <c r="PP96" s="15">
        <f>IF(46&lt;=$G96, PK96, "")</f>
        <v/>
      </c>
      <c r="PQ96" s="15">
        <f>IF(46&lt;=$G96, ROUND(PP96*$Q96, 2), "")</f>
        <v/>
      </c>
      <c r="PR96" s="15">
        <f>IF(46&lt;=$G96, $N96, "")</f>
        <v/>
      </c>
      <c r="PS96" s="15">
        <f>IF(46&lt;=$G96, PR96-PQ96, "")</f>
        <v/>
      </c>
      <c r="PT96" s="15">
        <f>IF(46&lt;=$G96, PP96-PS96, "")</f>
        <v/>
      </c>
      <c r="PU96" s="15">
        <f>IF(46&lt;=$G96, ROUND(PM96*$Q96, 2), "")</f>
        <v/>
      </c>
      <c r="PV96" s="15">
        <f>IF(46&lt;=$G96, PM96+PU96, "")</f>
        <v/>
      </c>
      <c r="PW96" s="15">
        <f>IF(46&lt;=$G96, PQ96+PU96, "")</f>
        <v/>
      </c>
      <c r="PX96" s="15">
        <f>IF(46&lt;=$G96, ($G96-46)*$N96, "")</f>
        <v/>
      </c>
      <c r="PY96" s="15">
        <f>IF(47&lt;=$G96, PT96, "")</f>
        <v/>
      </c>
      <c r="PZ96" s="15">
        <f>IF(47&lt;=$G96, ROUND(PY96*$Q96, 2), "")</f>
        <v/>
      </c>
      <c r="QA96" s="15">
        <f>IF(47&lt;=$G96, $N96, "")</f>
        <v/>
      </c>
      <c r="QB96" s="15">
        <f>IF(47&lt;=$G96, QA96-PZ96, "")</f>
        <v/>
      </c>
      <c r="QC96" s="15">
        <f>IF(47&lt;=$G96, PY96-QB96, "")</f>
        <v/>
      </c>
      <c r="QD96" s="15">
        <f>IF(47&lt;=$G96, ROUND(PV96*$Q96, 2), "")</f>
        <v/>
      </c>
      <c r="QE96" s="15">
        <f>IF(47&lt;=$G96, PV96+QD96, "")</f>
        <v/>
      </c>
      <c r="QF96" s="15">
        <f>IF(47&lt;=$G96, PZ96+QD96, "")</f>
        <v/>
      </c>
      <c r="QG96" s="15">
        <f>IF(47&lt;=$G96, ($G96-47)*$N96, "")</f>
        <v/>
      </c>
      <c r="QH96" s="15">
        <f>IF(48&lt;=$G96, QC96, "")</f>
        <v/>
      </c>
      <c r="QI96" s="15">
        <f>IF(48&lt;=$G96, ROUND(QH96*$Q96, 2), "")</f>
        <v/>
      </c>
      <c r="QJ96" s="15">
        <f>IF(48&lt;=$G96, $N96, "")</f>
        <v/>
      </c>
      <c r="QK96" s="15">
        <f>IF(48&lt;=$G96, QJ96-QI96, "")</f>
        <v/>
      </c>
      <c r="QL96" s="15">
        <f>IF(48&lt;=$G96, QH96-QK96, "")</f>
        <v/>
      </c>
      <c r="QM96" s="15">
        <f>IF(48&lt;=$G96, ROUND(QE96*$Q96, 2), "")</f>
        <v/>
      </c>
      <c r="QN96" s="15">
        <f>IF(48&lt;=$G96, QE96+QM96, "")</f>
        <v/>
      </c>
      <c r="QO96" s="15">
        <f>IF(48&lt;=$G96, QI96+QM96, "")</f>
        <v/>
      </c>
      <c r="QP96" s="15">
        <f>IF(48&lt;=$G96, ($G96-48)*$N96, "")</f>
        <v/>
      </c>
    </row>
    <row r="97">
      <c r="A97" s="6" t="inlineStr">
        <is>
          <t>0641-0002</t>
        </is>
      </c>
      <c r="B97" s="7" t="inlineStr">
        <is>
          <t>Agrideaz Sa de Cv</t>
        </is>
      </c>
      <c r="C97" s="7" t="inlineStr">
        <is>
          <t>MOBI</t>
        </is>
      </c>
      <c r="D97" s="6" t="inlineStr">
        <is>
          <t>ACTIVO</t>
        </is>
      </c>
      <c r="E97" s="6" t="inlineStr">
        <is>
          <t>2023-11-30</t>
        </is>
      </c>
      <c r="F97" s="6" t="inlineStr">
        <is>
          <t>2026-11-30</t>
        </is>
      </c>
      <c r="G97" s="8" t="n">
        <v>36</v>
      </c>
      <c r="H97" s="9" t="n">
        <v>217241.38</v>
      </c>
      <c r="I97" s="10" t="n">
        <v>0.35</v>
      </c>
      <c r="J97" s="9">
        <f>ROUND(H97*I97, 2)</f>
        <v/>
      </c>
      <c r="K97" s="9">
        <f>ROUND(H97-J97, 2)</f>
        <v/>
      </c>
      <c r="L97" s="10" t="n">
        <v>0.027</v>
      </c>
      <c r="M97" s="9">
        <f>ROUND(H97*L97, 2)</f>
        <v/>
      </c>
      <c r="N97" s="9" t="n">
        <v>8223.959999999999</v>
      </c>
      <c r="O97" s="10" t="n">
        <v>0.35</v>
      </c>
      <c r="P97" s="9">
        <f>ROUND(H97*O97, 2)</f>
        <v/>
      </c>
      <c r="Q97" s="11" t="n">
        <v>0.05380382</v>
      </c>
      <c r="R97" s="11">
        <f>RATE(G97, -N97, K97, -P97)</f>
        <v/>
      </c>
      <c r="S97" s="11">
        <f>ROUND(Q97*12, 8)</f>
        <v/>
      </c>
      <c r="T97" s="11">
        <f>ROUND(((1+Q97)^12)-1, 8)</f>
        <v/>
      </c>
      <c r="U97" s="9">
        <f>ROUND(PV(Q97, G97, 0, -P97), 2)</f>
        <v/>
      </c>
      <c r="V97" s="9">
        <f>SUMIF($AA$4:$QP$4, "Interes_Leasing", AA97:QP97)</f>
        <v/>
      </c>
      <c r="W97" s="9">
        <f>SUMIF($AA$4:$QP$4, "Interes_Residual", AA97:QP97)</f>
        <v/>
      </c>
      <c r="X97" s="9">
        <f>ROUND(V97+W97, 2)</f>
        <v/>
      </c>
      <c r="Y97" s="9">
        <f>ROUND((N97*G97+P97+M97)-K97, 2)</f>
        <v/>
      </c>
      <c r="Z97" s="10">
        <f>ROUND(Y97/K97, 4)</f>
        <v/>
      </c>
      <c r="AA97" s="9">
        <f>IF(1&lt;=$G97, $K97, "")</f>
        <v/>
      </c>
      <c r="AB97" s="9">
        <f>IF(1&lt;=$G97, ROUND(AA97*$Q97, 2), "")</f>
        <v/>
      </c>
      <c r="AC97" s="9">
        <f>IF(1&lt;=$G97, $N97, "")</f>
        <v/>
      </c>
      <c r="AD97" s="9">
        <f>IF(1&lt;=$G97, AC97-AB97, "")</f>
        <v/>
      </c>
      <c r="AE97" s="9">
        <f>IF(1&lt;=$G97, AA97-AD97, "")</f>
        <v/>
      </c>
      <c r="AF97" s="9">
        <f>IF(1&lt;=$G97, ROUND($U97*$Q97, 2), "")</f>
        <v/>
      </c>
      <c r="AG97" s="9">
        <f>IF(1&lt;=$G97, $U97+AF97, "")</f>
        <v/>
      </c>
      <c r="AH97" s="9">
        <f>IF(1&lt;=$G97, AB97+AF97, "")</f>
        <v/>
      </c>
      <c r="AI97" s="9">
        <f>IF(1&lt;=$G97, ($G97-1)*$N97, "")</f>
        <v/>
      </c>
      <c r="AJ97" s="9">
        <f>IF(2&lt;=$G97, AE97, "")</f>
        <v/>
      </c>
      <c r="AK97" s="9">
        <f>IF(2&lt;=$G97, ROUND(AJ97*$Q97, 2), "")</f>
        <v/>
      </c>
      <c r="AL97" s="9">
        <f>IF(2&lt;=$G97, $N97, "")</f>
        <v/>
      </c>
      <c r="AM97" s="9">
        <f>IF(2&lt;=$G97, AL97-AK97, "")</f>
        <v/>
      </c>
      <c r="AN97" s="9">
        <f>IF(2&lt;=$G97, AJ97-AM97, "")</f>
        <v/>
      </c>
      <c r="AO97" s="9">
        <f>IF(2&lt;=$G97, ROUND(AG97*$Q97, 2), "")</f>
        <v/>
      </c>
      <c r="AP97" s="9">
        <f>IF(2&lt;=$G97, AG97+AO97, "")</f>
        <v/>
      </c>
      <c r="AQ97" s="9">
        <f>IF(2&lt;=$G97, AK97+AO97, "")</f>
        <v/>
      </c>
      <c r="AR97" s="9">
        <f>IF(2&lt;=$G97, ($G97-2)*$N97, "")</f>
        <v/>
      </c>
      <c r="AS97" s="9">
        <f>IF(3&lt;=$G97, AN97, "")</f>
        <v/>
      </c>
      <c r="AT97" s="9">
        <f>IF(3&lt;=$G97, ROUND(AS97*$Q97, 2), "")</f>
        <v/>
      </c>
      <c r="AU97" s="9">
        <f>IF(3&lt;=$G97, $N97, "")</f>
        <v/>
      </c>
      <c r="AV97" s="9">
        <f>IF(3&lt;=$G97, AU97-AT97, "")</f>
        <v/>
      </c>
      <c r="AW97" s="9">
        <f>IF(3&lt;=$G97, AS97-AV97, "")</f>
        <v/>
      </c>
      <c r="AX97" s="9">
        <f>IF(3&lt;=$G97, ROUND(AP97*$Q97, 2), "")</f>
        <v/>
      </c>
      <c r="AY97" s="9">
        <f>IF(3&lt;=$G97, AP97+AX97, "")</f>
        <v/>
      </c>
      <c r="AZ97" s="9">
        <f>IF(3&lt;=$G97, AT97+AX97, "")</f>
        <v/>
      </c>
      <c r="BA97" s="9">
        <f>IF(3&lt;=$G97, ($G97-3)*$N97, "")</f>
        <v/>
      </c>
      <c r="BB97" s="9">
        <f>IF(4&lt;=$G97, AW97, "")</f>
        <v/>
      </c>
      <c r="BC97" s="9">
        <f>IF(4&lt;=$G97, ROUND(BB97*$Q97, 2), "")</f>
        <v/>
      </c>
      <c r="BD97" s="9">
        <f>IF(4&lt;=$G97, $N97, "")</f>
        <v/>
      </c>
      <c r="BE97" s="9">
        <f>IF(4&lt;=$G97, BD97-BC97, "")</f>
        <v/>
      </c>
      <c r="BF97" s="9">
        <f>IF(4&lt;=$G97, BB97-BE97, "")</f>
        <v/>
      </c>
      <c r="BG97" s="9">
        <f>IF(4&lt;=$G97, ROUND(AY97*$Q97, 2), "")</f>
        <v/>
      </c>
      <c r="BH97" s="9">
        <f>IF(4&lt;=$G97, AY97+BG97, "")</f>
        <v/>
      </c>
      <c r="BI97" s="9">
        <f>IF(4&lt;=$G97, BC97+BG97, "")</f>
        <v/>
      </c>
      <c r="BJ97" s="9">
        <f>IF(4&lt;=$G97, ($G97-4)*$N97, "")</f>
        <v/>
      </c>
      <c r="BK97" s="9">
        <f>IF(5&lt;=$G97, BF97, "")</f>
        <v/>
      </c>
      <c r="BL97" s="9">
        <f>IF(5&lt;=$G97, ROUND(BK97*$Q97, 2), "")</f>
        <v/>
      </c>
      <c r="BM97" s="9">
        <f>IF(5&lt;=$G97, $N97, "")</f>
        <v/>
      </c>
      <c r="BN97" s="9">
        <f>IF(5&lt;=$G97, BM97-BL97, "")</f>
        <v/>
      </c>
      <c r="BO97" s="9">
        <f>IF(5&lt;=$G97, BK97-BN97, "")</f>
        <v/>
      </c>
      <c r="BP97" s="9">
        <f>IF(5&lt;=$G97, ROUND(BH97*$Q97, 2), "")</f>
        <v/>
      </c>
      <c r="BQ97" s="9">
        <f>IF(5&lt;=$G97, BH97+BP97, "")</f>
        <v/>
      </c>
      <c r="BR97" s="9">
        <f>IF(5&lt;=$G97, BL97+BP97, "")</f>
        <v/>
      </c>
      <c r="BS97" s="9">
        <f>IF(5&lt;=$G97, ($G97-5)*$N97, "")</f>
        <v/>
      </c>
      <c r="BT97" s="9">
        <f>IF(6&lt;=$G97, BO97, "")</f>
        <v/>
      </c>
      <c r="BU97" s="9">
        <f>IF(6&lt;=$G97, ROUND(BT97*$Q97, 2), "")</f>
        <v/>
      </c>
      <c r="BV97" s="9">
        <f>IF(6&lt;=$G97, $N97, "")</f>
        <v/>
      </c>
      <c r="BW97" s="9">
        <f>IF(6&lt;=$G97, BV97-BU97, "")</f>
        <v/>
      </c>
      <c r="BX97" s="9">
        <f>IF(6&lt;=$G97, BT97-BW97, "")</f>
        <v/>
      </c>
      <c r="BY97" s="9">
        <f>IF(6&lt;=$G97, ROUND(BQ97*$Q97, 2), "")</f>
        <v/>
      </c>
      <c r="BZ97" s="9">
        <f>IF(6&lt;=$G97, BQ97+BY97, "")</f>
        <v/>
      </c>
      <c r="CA97" s="9">
        <f>IF(6&lt;=$G97, BU97+BY97, "")</f>
        <v/>
      </c>
      <c r="CB97" s="9">
        <f>IF(6&lt;=$G97, ($G97-6)*$N97, "")</f>
        <v/>
      </c>
      <c r="CC97" s="9">
        <f>IF(7&lt;=$G97, BX97, "")</f>
        <v/>
      </c>
      <c r="CD97" s="9">
        <f>IF(7&lt;=$G97, ROUND(CC97*$Q97, 2), "")</f>
        <v/>
      </c>
      <c r="CE97" s="9">
        <f>IF(7&lt;=$G97, $N97, "")</f>
        <v/>
      </c>
      <c r="CF97" s="9">
        <f>IF(7&lt;=$G97, CE97-CD97, "")</f>
        <v/>
      </c>
      <c r="CG97" s="9">
        <f>IF(7&lt;=$G97, CC97-CF97, "")</f>
        <v/>
      </c>
      <c r="CH97" s="9">
        <f>IF(7&lt;=$G97, ROUND(BZ97*$Q97, 2), "")</f>
        <v/>
      </c>
      <c r="CI97" s="9">
        <f>IF(7&lt;=$G97, BZ97+CH97, "")</f>
        <v/>
      </c>
      <c r="CJ97" s="9">
        <f>IF(7&lt;=$G97, CD97+CH97, "")</f>
        <v/>
      </c>
      <c r="CK97" s="9">
        <f>IF(7&lt;=$G97, ($G97-7)*$N97, "")</f>
        <v/>
      </c>
      <c r="CL97" s="9">
        <f>IF(8&lt;=$G97, CG97, "")</f>
        <v/>
      </c>
      <c r="CM97" s="9">
        <f>IF(8&lt;=$G97, ROUND(CL97*$Q97, 2), "")</f>
        <v/>
      </c>
      <c r="CN97" s="9">
        <f>IF(8&lt;=$G97, $N97, "")</f>
        <v/>
      </c>
      <c r="CO97" s="9">
        <f>IF(8&lt;=$G97, CN97-CM97, "")</f>
        <v/>
      </c>
      <c r="CP97" s="9">
        <f>IF(8&lt;=$G97, CL97-CO97, "")</f>
        <v/>
      </c>
      <c r="CQ97" s="9">
        <f>IF(8&lt;=$G97, ROUND(CI97*$Q97, 2), "")</f>
        <v/>
      </c>
      <c r="CR97" s="9">
        <f>IF(8&lt;=$G97, CI97+CQ97, "")</f>
        <v/>
      </c>
      <c r="CS97" s="9">
        <f>IF(8&lt;=$G97, CM97+CQ97, "")</f>
        <v/>
      </c>
      <c r="CT97" s="9">
        <f>IF(8&lt;=$G97, ($G97-8)*$N97, "")</f>
        <v/>
      </c>
      <c r="CU97" s="9">
        <f>IF(9&lt;=$G97, CP97, "")</f>
        <v/>
      </c>
      <c r="CV97" s="9">
        <f>IF(9&lt;=$G97, ROUND(CU97*$Q97, 2), "")</f>
        <v/>
      </c>
      <c r="CW97" s="9">
        <f>IF(9&lt;=$G97, $N97, "")</f>
        <v/>
      </c>
      <c r="CX97" s="9">
        <f>IF(9&lt;=$G97, CW97-CV97, "")</f>
        <v/>
      </c>
      <c r="CY97" s="9">
        <f>IF(9&lt;=$G97, CU97-CX97, "")</f>
        <v/>
      </c>
      <c r="CZ97" s="9">
        <f>IF(9&lt;=$G97, ROUND(CR97*$Q97, 2), "")</f>
        <v/>
      </c>
      <c r="DA97" s="9">
        <f>IF(9&lt;=$G97, CR97+CZ97, "")</f>
        <v/>
      </c>
      <c r="DB97" s="9">
        <f>IF(9&lt;=$G97, CV97+CZ97, "")</f>
        <v/>
      </c>
      <c r="DC97" s="9">
        <f>IF(9&lt;=$G97, ($G97-9)*$N97, "")</f>
        <v/>
      </c>
      <c r="DD97" s="9">
        <f>IF(10&lt;=$G97, CY97, "")</f>
        <v/>
      </c>
      <c r="DE97" s="9">
        <f>IF(10&lt;=$G97, ROUND(DD97*$Q97, 2), "")</f>
        <v/>
      </c>
      <c r="DF97" s="9">
        <f>IF(10&lt;=$G97, $N97, "")</f>
        <v/>
      </c>
      <c r="DG97" s="9">
        <f>IF(10&lt;=$G97, DF97-DE97, "")</f>
        <v/>
      </c>
      <c r="DH97" s="9">
        <f>IF(10&lt;=$G97, DD97-DG97, "")</f>
        <v/>
      </c>
      <c r="DI97" s="9">
        <f>IF(10&lt;=$G97, ROUND(DA97*$Q97, 2), "")</f>
        <v/>
      </c>
      <c r="DJ97" s="9">
        <f>IF(10&lt;=$G97, DA97+DI97, "")</f>
        <v/>
      </c>
      <c r="DK97" s="9">
        <f>IF(10&lt;=$G97, DE97+DI97, "")</f>
        <v/>
      </c>
      <c r="DL97" s="9">
        <f>IF(10&lt;=$G97, ($G97-10)*$N97, "")</f>
        <v/>
      </c>
      <c r="DM97" s="9">
        <f>IF(11&lt;=$G97, DH97, "")</f>
        <v/>
      </c>
      <c r="DN97" s="9">
        <f>IF(11&lt;=$G97, ROUND(DM97*$Q97, 2), "")</f>
        <v/>
      </c>
      <c r="DO97" s="9">
        <f>IF(11&lt;=$G97, $N97, "")</f>
        <v/>
      </c>
      <c r="DP97" s="9">
        <f>IF(11&lt;=$G97, DO97-DN97, "")</f>
        <v/>
      </c>
      <c r="DQ97" s="9">
        <f>IF(11&lt;=$G97, DM97-DP97, "")</f>
        <v/>
      </c>
      <c r="DR97" s="9">
        <f>IF(11&lt;=$G97, ROUND(DJ97*$Q97, 2), "")</f>
        <v/>
      </c>
      <c r="DS97" s="9">
        <f>IF(11&lt;=$G97, DJ97+DR97, "")</f>
        <v/>
      </c>
      <c r="DT97" s="9">
        <f>IF(11&lt;=$G97, DN97+DR97, "")</f>
        <v/>
      </c>
      <c r="DU97" s="9">
        <f>IF(11&lt;=$G97, ($G97-11)*$N97, "")</f>
        <v/>
      </c>
      <c r="DV97" s="9">
        <f>IF(12&lt;=$G97, DQ97, "")</f>
        <v/>
      </c>
      <c r="DW97" s="9">
        <f>IF(12&lt;=$G97, ROUND(DV97*$Q97, 2), "")</f>
        <v/>
      </c>
      <c r="DX97" s="9">
        <f>IF(12&lt;=$G97, $N97, "")</f>
        <v/>
      </c>
      <c r="DY97" s="9">
        <f>IF(12&lt;=$G97, DX97-DW97, "")</f>
        <v/>
      </c>
      <c r="DZ97" s="9">
        <f>IF(12&lt;=$G97, DV97-DY97, "")</f>
        <v/>
      </c>
      <c r="EA97" s="9">
        <f>IF(12&lt;=$G97, ROUND(DS97*$Q97, 2), "")</f>
        <v/>
      </c>
      <c r="EB97" s="9">
        <f>IF(12&lt;=$G97, DS97+EA97, "")</f>
        <v/>
      </c>
      <c r="EC97" s="9">
        <f>IF(12&lt;=$G97, DW97+EA97, "")</f>
        <v/>
      </c>
      <c r="ED97" s="9">
        <f>IF(12&lt;=$G97, ($G97-12)*$N97, "")</f>
        <v/>
      </c>
      <c r="EE97" s="9">
        <f>IF(13&lt;=$G97, DZ97, "")</f>
        <v/>
      </c>
      <c r="EF97" s="9">
        <f>IF(13&lt;=$G97, ROUND(EE97*$Q97, 2), "")</f>
        <v/>
      </c>
      <c r="EG97" s="9">
        <f>IF(13&lt;=$G97, $N97, "")</f>
        <v/>
      </c>
      <c r="EH97" s="9">
        <f>IF(13&lt;=$G97, EG97-EF97, "")</f>
        <v/>
      </c>
      <c r="EI97" s="9">
        <f>IF(13&lt;=$G97, EE97-EH97, "")</f>
        <v/>
      </c>
      <c r="EJ97" s="9">
        <f>IF(13&lt;=$G97, ROUND(EB97*$Q97, 2), "")</f>
        <v/>
      </c>
      <c r="EK97" s="9">
        <f>IF(13&lt;=$G97, EB97+EJ97, "")</f>
        <v/>
      </c>
      <c r="EL97" s="9">
        <f>IF(13&lt;=$G97, EF97+EJ97, "")</f>
        <v/>
      </c>
      <c r="EM97" s="9">
        <f>IF(13&lt;=$G97, ($G97-13)*$N97, "")</f>
        <v/>
      </c>
      <c r="EN97" s="9">
        <f>IF(14&lt;=$G97, EI97, "")</f>
        <v/>
      </c>
      <c r="EO97" s="9">
        <f>IF(14&lt;=$G97, ROUND(EN97*$Q97, 2), "")</f>
        <v/>
      </c>
      <c r="EP97" s="9">
        <f>IF(14&lt;=$G97, $N97, "")</f>
        <v/>
      </c>
      <c r="EQ97" s="9">
        <f>IF(14&lt;=$G97, EP97-EO97, "")</f>
        <v/>
      </c>
      <c r="ER97" s="9">
        <f>IF(14&lt;=$G97, EN97-EQ97, "")</f>
        <v/>
      </c>
      <c r="ES97" s="9">
        <f>IF(14&lt;=$G97, ROUND(EK97*$Q97, 2), "")</f>
        <v/>
      </c>
      <c r="ET97" s="9">
        <f>IF(14&lt;=$G97, EK97+ES97, "")</f>
        <v/>
      </c>
      <c r="EU97" s="9">
        <f>IF(14&lt;=$G97, EO97+ES97, "")</f>
        <v/>
      </c>
      <c r="EV97" s="9">
        <f>IF(14&lt;=$G97, ($G97-14)*$N97, "")</f>
        <v/>
      </c>
      <c r="EW97" s="9">
        <f>IF(15&lt;=$G97, ER97, "")</f>
        <v/>
      </c>
      <c r="EX97" s="9">
        <f>IF(15&lt;=$G97, ROUND(EW97*$Q97, 2), "")</f>
        <v/>
      </c>
      <c r="EY97" s="9">
        <f>IF(15&lt;=$G97, $N97, "")</f>
        <v/>
      </c>
      <c r="EZ97" s="9">
        <f>IF(15&lt;=$G97, EY97-EX97, "")</f>
        <v/>
      </c>
      <c r="FA97" s="9">
        <f>IF(15&lt;=$G97, EW97-EZ97, "")</f>
        <v/>
      </c>
      <c r="FB97" s="9">
        <f>IF(15&lt;=$G97, ROUND(ET97*$Q97, 2), "")</f>
        <v/>
      </c>
      <c r="FC97" s="9">
        <f>IF(15&lt;=$G97, ET97+FB97, "")</f>
        <v/>
      </c>
      <c r="FD97" s="9">
        <f>IF(15&lt;=$G97, EX97+FB97, "")</f>
        <v/>
      </c>
      <c r="FE97" s="9">
        <f>IF(15&lt;=$G97, ($G97-15)*$N97, "")</f>
        <v/>
      </c>
      <c r="FF97" s="9">
        <f>IF(16&lt;=$G97, FA97, "")</f>
        <v/>
      </c>
      <c r="FG97" s="9">
        <f>IF(16&lt;=$G97, ROUND(FF97*$Q97, 2), "")</f>
        <v/>
      </c>
      <c r="FH97" s="9">
        <f>IF(16&lt;=$G97, $N97, "")</f>
        <v/>
      </c>
      <c r="FI97" s="9">
        <f>IF(16&lt;=$G97, FH97-FG97, "")</f>
        <v/>
      </c>
      <c r="FJ97" s="9">
        <f>IF(16&lt;=$G97, FF97-FI97, "")</f>
        <v/>
      </c>
      <c r="FK97" s="9">
        <f>IF(16&lt;=$G97, ROUND(FC97*$Q97, 2), "")</f>
        <v/>
      </c>
      <c r="FL97" s="9">
        <f>IF(16&lt;=$G97, FC97+FK97, "")</f>
        <v/>
      </c>
      <c r="FM97" s="9">
        <f>IF(16&lt;=$G97, FG97+FK97, "")</f>
        <v/>
      </c>
      <c r="FN97" s="9">
        <f>IF(16&lt;=$G97, ($G97-16)*$N97, "")</f>
        <v/>
      </c>
      <c r="FO97" s="9">
        <f>IF(17&lt;=$G97, FJ97, "")</f>
        <v/>
      </c>
      <c r="FP97" s="9">
        <f>IF(17&lt;=$G97, ROUND(FO97*$Q97, 2), "")</f>
        <v/>
      </c>
      <c r="FQ97" s="9">
        <f>IF(17&lt;=$G97, $N97, "")</f>
        <v/>
      </c>
      <c r="FR97" s="9">
        <f>IF(17&lt;=$G97, FQ97-FP97, "")</f>
        <v/>
      </c>
      <c r="FS97" s="9">
        <f>IF(17&lt;=$G97, FO97-FR97, "")</f>
        <v/>
      </c>
      <c r="FT97" s="9">
        <f>IF(17&lt;=$G97, ROUND(FL97*$Q97, 2), "")</f>
        <v/>
      </c>
      <c r="FU97" s="9">
        <f>IF(17&lt;=$G97, FL97+FT97, "")</f>
        <v/>
      </c>
      <c r="FV97" s="9">
        <f>IF(17&lt;=$G97, FP97+FT97, "")</f>
        <v/>
      </c>
      <c r="FW97" s="9">
        <f>IF(17&lt;=$G97, ($G97-17)*$N97, "")</f>
        <v/>
      </c>
      <c r="FX97" s="9">
        <f>IF(18&lt;=$G97, FS97, "")</f>
        <v/>
      </c>
      <c r="FY97" s="9">
        <f>IF(18&lt;=$G97, ROUND(FX97*$Q97, 2), "")</f>
        <v/>
      </c>
      <c r="FZ97" s="9">
        <f>IF(18&lt;=$G97, $N97, "")</f>
        <v/>
      </c>
      <c r="GA97" s="9">
        <f>IF(18&lt;=$G97, FZ97-FY97, "")</f>
        <v/>
      </c>
      <c r="GB97" s="9">
        <f>IF(18&lt;=$G97, FX97-GA97, "")</f>
        <v/>
      </c>
      <c r="GC97" s="9">
        <f>IF(18&lt;=$G97, ROUND(FU97*$Q97, 2), "")</f>
        <v/>
      </c>
      <c r="GD97" s="9">
        <f>IF(18&lt;=$G97, FU97+GC97, "")</f>
        <v/>
      </c>
      <c r="GE97" s="9">
        <f>IF(18&lt;=$G97, FY97+GC97, "")</f>
        <v/>
      </c>
      <c r="GF97" s="9">
        <f>IF(18&lt;=$G97, ($G97-18)*$N97, "")</f>
        <v/>
      </c>
      <c r="GG97" s="9">
        <f>IF(19&lt;=$G97, GB97, "")</f>
        <v/>
      </c>
      <c r="GH97" s="9">
        <f>IF(19&lt;=$G97, ROUND(GG97*$Q97, 2), "")</f>
        <v/>
      </c>
      <c r="GI97" s="9">
        <f>IF(19&lt;=$G97, $N97, "")</f>
        <v/>
      </c>
      <c r="GJ97" s="9">
        <f>IF(19&lt;=$G97, GI97-GH97, "")</f>
        <v/>
      </c>
      <c r="GK97" s="9">
        <f>IF(19&lt;=$G97, GG97-GJ97, "")</f>
        <v/>
      </c>
      <c r="GL97" s="9">
        <f>IF(19&lt;=$G97, ROUND(GD97*$Q97, 2), "")</f>
        <v/>
      </c>
      <c r="GM97" s="9">
        <f>IF(19&lt;=$G97, GD97+GL97, "")</f>
        <v/>
      </c>
      <c r="GN97" s="9">
        <f>IF(19&lt;=$G97, GH97+GL97, "")</f>
        <v/>
      </c>
      <c r="GO97" s="9">
        <f>IF(19&lt;=$G97, ($G97-19)*$N97, "")</f>
        <v/>
      </c>
      <c r="GP97" s="9">
        <f>IF(20&lt;=$G97, GK97, "")</f>
        <v/>
      </c>
      <c r="GQ97" s="9">
        <f>IF(20&lt;=$G97, ROUND(GP97*$Q97, 2), "")</f>
        <v/>
      </c>
      <c r="GR97" s="9">
        <f>IF(20&lt;=$G97, $N97, "")</f>
        <v/>
      </c>
      <c r="GS97" s="9">
        <f>IF(20&lt;=$G97, GR97-GQ97, "")</f>
        <v/>
      </c>
      <c r="GT97" s="9">
        <f>IF(20&lt;=$G97, GP97-GS97, "")</f>
        <v/>
      </c>
      <c r="GU97" s="9">
        <f>IF(20&lt;=$G97, ROUND(GM97*$Q97, 2), "")</f>
        <v/>
      </c>
      <c r="GV97" s="9">
        <f>IF(20&lt;=$G97, GM97+GU97, "")</f>
        <v/>
      </c>
      <c r="GW97" s="9">
        <f>IF(20&lt;=$G97, GQ97+GU97, "")</f>
        <v/>
      </c>
      <c r="GX97" s="9">
        <f>IF(20&lt;=$G97, ($G97-20)*$N97, "")</f>
        <v/>
      </c>
      <c r="GY97" s="9">
        <f>IF(21&lt;=$G97, GT97, "")</f>
        <v/>
      </c>
      <c r="GZ97" s="9">
        <f>IF(21&lt;=$G97, ROUND(GY97*$Q97, 2), "")</f>
        <v/>
      </c>
      <c r="HA97" s="9">
        <f>IF(21&lt;=$G97, $N97, "")</f>
        <v/>
      </c>
      <c r="HB97" s="9">
        <f>IF(21&lt;=$G97, HA97-GZ97, "")</f>
        <v/>
      </c>
      <c r="HC97" s="9">
        <f>IF(21&lt;=$G97, GY97-HB97, "")</f>
        <v/>
      </c>
      <c r="HD97" s="9">
        <f>IF(21&lt;=$G97, ROUND(GV97*$Q97, 2), "")</f>
        <v/>
      </c>
      <c r="HE97" s="9">
        <f>IF(21&lt;=$G97, GV97+HD97, "")</f>
        <v/>
      </c>
      <c r="HF97" s="9">
        <f>IF(21&lt;=$G97, GZ97+HD97, "")</f>
        <v/>
      </c>
      <c r="HG97" s="9">
        <f>IF(21&lt;=$G97, ($G97-21)*$N97, "")</f>
        <v/>
      </c>
      <c r="HH97" s="9">
        <f>IF(22&lt;=$G97, HC97, "")</f>
        <v/>
      </c>
      <c r="HI97" s="9">
        <f>IF(22&lt;=$G97, ROUND(HH97*$Q97, 2), "")</f>
        <v/>
      </c>
      <c r="HJ97" s="9">
        <f>IF(22&lt;=$G97, $N97, "")</f>
        <v/>
      </c>
      <c r="HK97" s="9">
        <f>IF(22&lt;=$G97, HJ97-HI97, "")</f>
        <v/>
      </c>
      <c r="HL97" s="9">
        <f>IF(22&lt;=$G97, HH97-HK97, "")</f>
        <v/>
      </c>
      <c r="HM97" s="9">
        <f>IF(22&lt;=$G97, ROUND(HE97*$Q97, 2), "")</f>
        <v/>
      </c>
      <c r="HN97" s="9">
        <f>IF(22&lt;=$G97, HE97+HM97, "")</f>
        <v/>
      </c>
      <c r="HO97" s="9">
        <f>IF(22&lt;=$G97, HI97+HM97, "")</f>
        <v/>
      </c>
      <c r="HP97" s="9">
        <f>IF(22&lt;=$G97, ($G97-22)*$N97, "")</f>
        <v/>
      </c>
      <c r="HQ97" s="9">
        <f>IF(23&lt;=$G97, HL97, "")</f>
        <v/>
      </c>
      <c r="HR97" s="9">
        <f>IF(23&lt;=$G97, ROUND(HQ97*$Q97, 2), "")</f>
        <v/>
      </c>
      <c r="HS97" s="9">
        <f>IF(23&lt;=$G97, $N97, "")</f>
        <v/>
      </c>
      <c r="HT97" s="9">
        <f>IF(23&lt;=$G97, HS97-HR97, "")</f>
        <v/>
      </c>
      <c r="HU97" s="9">
        <f>IF(23&lt;=$G97, HQ97-HT97, "")</f>
        <v/>
      </c>
      <c r="HV97" s="9">
        <f>IF(23&lt;=$G97, ROUND(HN97*$Q97, 2), "")</f>
        <v/>
      </c>
      <c r="HW97" s="9">
        <f>IF(23&lt;=$G97, HN97+HV97, "")</f>
        <v/>
      </c>
      <c r="HX97" s="9">
        <f>IF(23&lt;=$G97, HR97+HV97, "")</f>
        <v/>
      </c>
      <c r="HY97" s="9">
        <f>IF(23&lt;=$G97, ($G97-23)*$N97, "")</f>
        <v/>
      </c>
      <c r="HZ97" s="9">
        <f>IF(24&lt;=$G97, HU97, "")</f>
        <v/>
      </c>
      <c r="IA97" s="9">
        <f>IF(24&lt;=$G97, ROUND(HZ97*$Q97, 2), "")</f>
        <v/>
      </c>
      <c r="IB97" s="9">
        <f>IF(24&lt;=$G97, $N97, "")</f>
        <v/>
      </c>
      <c r="IC97" s="9">
        <f>IF(24&lt;=$G97, IB97-IA97, "")</f>
        <v/>
      </c>
      <c r="ID97" s="9">
        <f>IF(24&lt;=$G97, HZ97-IC97, "")</f>
        <v/>
      </c>
      <c r="IE97" s="9">
        <f>IF(24&lt;=$G97, ROUND(HW97*$Q97, 2), "")</f>
        <v/>
      </c>
      <c r="IF97" s="9">
        <f>IF(24&lt;=$G97, HW97+IE97, "")</f>
        <v/>
      </c>
      <c r="IG97" s="9">
        <f>IF(24&lt;=$G97, IA97+IE97, "")</f>
        <v/>
      </c>
      <c r="IH97" s="9">
        <f>IF(24&lt;=$G97, ($G97-24)*$N97, "")</f>
        <v/>
      </c>
      <c r="II97" s="9">
        <f>IF(25&lt;=$G97, ID97, "")</f>
        <v/>
      </c>
      <c r="IJ97" s="9">
        <f>IF(25&lt;=$G97, ROUND(II97*$Q97, 2), "")</f>
        <v/>
      </c>
      <c r="IK97" s="9">
        <f>IF(25&lt;=$G97, $N97, "")</f>
        <v/>
      </c>
      <c r="IL97" s="9">
        <f>IF(25&lt;=$G97, IK97-IJ97, "")</f>
        <v/>
      </c>
      <c r="IM97" s="9">
        <f>IF(25&lt;=$G97, II97-IL97, "")</f>
        <v/>
      </c>
      <c r="IN97" s="9">
        <f>IF(25&lt;=$G97, ROUND(IF97*$Q97, 2), "")</f>
        <v/>
      </c>
      <c r="IO97" s="9">
        <f>IF(25&lt;=$G97, IF97+IN97, "")</f>
        <v/>
      </c>
      <c r="IP97" s="9">
        <f>IF(25&lt;=$G97, IJ97+IN97, "")</f>
        <v/>
      </c>
      <c r="IQ97" s="9">
        <f>IF(25&lt;=$G97, ($G97-25)*$N97, "")</f>
        <v/>
      </c>
      <c r="IR97" s="9">
        <f>IF(26&lt;=$G97, IM97, "")</f>
        <v/>
      </c>
      <c r="IS97" s="9">
        <f>IF(26&lt;=$G97, ROUND(IR97*$Q97, 2), "")</f>
        <v/>
      </c>
      <c r="IT97" s="9">
        <f>IF(26&lt;=$G97, $N97, "")</f>
        <v/>
      </c>
      <c r="IU97" s="9">
        <f>IF(26&lt;=$G97, IT97-IS97, "")</f>
        <v/>
      </c>
      <c r="IV97" s="9">
        <f>IF(26&lt;=$G97, IR97-IU97, "")</f>
        <v/>
      </c>
      <c r="IW97" s="9">
        <f>IF(26&lt;=$G97, ROUND(IO97*$Q97, 2), "")</f>
        <v/>
      </c>
      <c r="IX97" s="9">
        <f>IF(26&lt;=$G97, IO97+IW97, "")</f>
        <v/>
      </c>
      <c r="IY97" s="9">
        <f>IF(26&lt;=$G97, IS97+IW97, "")</f>
        <v/>
      </c>
      <c r="IZ97" s="9">
        <f>IF(26&lt;=$G97, ($G97-26)*$N97, "")</f>
        <v/>
      </c>
      <c r="JA97" s="9">
        <f>IF(27&lt;=$G97, IV97, "")</f>
        <v/>
      </c>
      <c r="JB97" s="9">
        <f>IF(27&lt;=$G97, ROUND(JA97*$Q97, 2), "")</f>
        <v/>
      </c>
      <c r="JC97" s="9">
        <f>IF(27&lt;=$G97, $N97, "")</f>
        <v/>
      </c>
      <c r="JD97" s="9">
        <f>IF(27&lt;=$G97, JC97-JB97, "")</f>
        <v/>
      </c>
      <c r="JE97" s="9">
        <f>IF(27&lt;=$G97, JA97-JD97, "")</f>
        <v/>
      </c>
      <c r="JF97" s="9">
        <f>IF(27&lt;=$G97, ROUND(IX97*$Q97, 2), "")</f>
        <v/>
      </c>
      <c r="JG97" s="9">
        <f>IF(27&lt;=$G97, IX97+JF97, "")</f>
        <v/>
      </c>
      <c r="JH97" s="9">
        <f>IF(27&lt;=$G97, JB97+JF97, "")</f>
        <v/>
      </c>
      <c r="JI97" s="9">
        <f>IF(27&lt;=$G97, ($G97-27)*$N97, "")</f>
        <v/>
      </c>
      <c r="JJ97" s="9">
        <f>IF(28&lt;=$G97, JE97, "")</f>
        <v/>
      </c>
      <c r="JK97" s="9">
        <f>IF(28&lt;=$G97, ROUND(JJ97*$Q97, 2), "")</f>
        <v/>
      </c>
      <c r="JL97" s="9">
        <f>IF(28&lt;=$G97, $N97, "")</f>
        <v/>
      </c>
      <c r="JM97" s="9">
        <f>IF(28&lt;=$G97, JL97-JK97, "")</f>
        <v/>
      </c>
      <c r="JN97" s="9">
        <f>IF(28&lt;=$G97, JJ97-JM97, "")</f>
        <v/>
      </c>
      <c r="JO97" s="9">
        <f>IF(28&lt;=$G97, ROUND(JG97*$Q97, 2), "")</f>
        <v/>
      </c>
      <c r="JP97" s="9">
        <f>IF(28&lt;=$G97, JG97+JO97, "")</f>
        <v/>
      </c>
      <c r="JQ97" s="9">
        <f>IF(28&lt;=$G97, JK97+JO97, "")</f>
        <v/>
      </c>
      <c r="JR97" s="9">
        <f>IF(28&lt;=$G97, ($G97-28)*$N97, "")</f>
        <v/>
      </c>
      <c r="JS97" s="9">
        <f>IF(29&lt;=$G97, JN97, "")</f>
        <v/>
      </c>
      <c r="JT97" s="9">
        <f>IF(29&lt;=$G97, ROUND(JS97*$Q97, 2), "")</f>
        <v/>
      </c>
      <c r="JU97" s="9">
        <f>IF(29&lt;=$G97, $N97, "")</f>
        <v/>
      </c>
      <c r="JV97" s="9">
        <f>IF(29&lt;=$G97, JU97-JT97, "")</f>
        <v/>
      </c>
      <c r="JW97" s="9">
        <f>IF(29&lt;=$G97, JS97-JV97, "")</f>
        <v/>
      </c>
      <c r="JX97" s="9">
        <f>IF(29&lt;=$G97, ROUND(JP97*$Q97, 2), "")</f>
        <v/>
      </c>
      <c r="JY97" s="9">
        <f>IF(29&lt;=$G97, JP97+JX97, "")</f>
        <v/>
      </c>
      <c r="JZ97" s="9">
        <f>IF(29&lt;=$G97, JT97+JX97, "")</f>
        <v/>
      </c>
      <c r="KA97" s="9">
        <f>IF(29&lt;=$G97, ($G97-29)*$N97, "")</f>
        <v/>
      </c>
      <c r="KB97" s="9">
        <f>IF(30&lt;=$G97, JW97, "")</f>
        <v/>
      </c>
      <c r="KC97" s="9">
        <f>IF(30&lt;=$G97, ROUND(KB97*$Q97, 2), "")</f>
        <v/>
      </c>
      <c r="KD97" s="9">
        <f>IF(30&lt;=$G97, $N97, "")</f>
        <v/>
      </c>
      <c r="KE97" s="9">
        <f>IF(30&lt;=$G97, KD97-KC97, "")</f>
        <v/>
      </c>
      <c r="KF97" s="9">
        <f>IF(30&lt;=$G97, KB97-KE97, "")</f>
        <v/>
      </c>
      <c r="KG97" s="9">
        <f>IF(30&lt;=$G97, ROUND(JY97*$Q97, 2), "")</f>
        <v/>
      </c>
      <c r="KH97" s="9">
        <f>IF(30&lt;=$G97, JY97+KG97, "")</f>
        <v/>
      </c>
      <c r="KI97" s="9">
        <f>IF(30&lt;=$G97, KC97+KG97, "")</f>
        <v/>
      </c>
      <c r="KJ97" s="9">
        <f>IF(30&lt;=$G97, ($G97-30)*$N97, "")</f>
        <v/>
      </c>
      <c r="KK97" s="9">
        <f>IF(31&lt;=$G97, KF97, "")</f>
        <v/>
      </c>
      <c r="KL97" s="9">
        <f>IF(31&lt;=$G97, ROUND(KK97*$Q97, 2), "")</f>
        <v/>
      </c>
      <c r="KM97" s="9">
        <f>IF(31&lt;=$G97, $N97, "")</f>
        <v/>
      </c>
      <c r="KN97" s="9">
        <f>IF(31&lt;=$G97, KM97-KL97, "")</f>
        <v/>
      </c>
      <c r="KO97" s="9">
        <f>IF(31&lt;=$G97, KK97-KN97, "")</f>
        <v/>
      </c>
      <c r="KP97" s="9">
        <f>IF(31&lt;=$G97, ROUND(KH97*$Q97, 2), "")</f>
        <v/>
      </c>
      <c r="KQ97" s="9">
        <f>IF(31&lt;=$G97, KH97+KP97, "")</f>
        <v/>
      </c>
      <c r="KR97" s="9">
        <f>IF(31&lt;=$G97, KL97+KP97, "")</f>
        <v/>
      </c>
      <c r="KS97" s="9">
        <f>IF(31&lt;=$G97, ($G97-31)*$N97, "")</f>
        <v/>
      </c>
      <c r="KT97" s="9">
        <f>IF(32&lt;=$G97, KO97, "")</f>
        <v/>
      </c>
      <c r="KU97" s="9">
        <f>IF(32&lt;=$G97, ROUND(KT97*$Q97, 2), "")</f>
        <v/>
      </c>
      <c r="KV97" s="9">
        <f>IF(32&lt;=$G97, $N97, "")</f>
        <v/>
      </c>
      <c r="KW97" s="9">
        <f>IF(32&lt;=$G97, KV97-KU97, "")</f>
        <v/>
      </c>
      <c r="KX97" s="9">
        <f>IF(32&lt;=$G97, KT97-KW97, "")</f>
        <v/>
      </c>
      <c r="KY97" s="9">
        <f>IF(32&lt;=$G97, ROUND(KQ97*$Q97, 2), "")</f>
        <v/>
      </c>
      <c r="KZ97" s="9">
        <f>IF(32&lt;=$G97, KQ97+KY97, "")</f>
        <v/>
      </c>
      <c r="LA97" s="9">
        <f>IF(32&lt;=$G97, KU97+KY97, "")</f>
        <v/>
      </c>
      <c r="LB97" s="9">
        <f>IF(32&lt;=$G97, ($G97-32)*$N97, "")</f>
        <v/>
      </c>
      <c r="LC97" s="9">
        <f>IF(33&lt;=$G97, KX97, "")</f>
        <v/>
      </c>
      <c r="LD97" s="9">
        <f>IF(33&lt;=$G97, ROUND(LC97*$Q97, 2), "")</f>
        <v/>
      </c>
      <c r="LE97" s="9">
        <f>IF(33&lt;=$G97, $N97, "")</f>
        <v/>
      </c>
      <c r="LF97" s="9">
        <f>IF(33&lt;=$G97, LE97-LD97, "")</f>
        <v/>
      </c>
      <c r="LG97" s="9">
        <f>IF(33&lt;=$G97, LC97-LF97, "")</f>
        <v/>
      </c>
      <c r="LH97" s="9">
        <f>IF(33&lt;=$G97, ROUND(KZ97*$Q97, 2), "")</f>
        <v/>
      </c>
      <c r="LI97" s="9">
        <f>IF(33&lt;=$G97, KZ97+LH97, "")</f>
        <v/>
      </c>
      <c r="LJ97" s="9">
        <f>IF(33&lt;=$G97, LD97+LH97, "")</f>
        <v/>
      </c>
      <c r="LK97" s="9">
        <f>IF(33&lt;=$G97, ($G97-33)*$N97, "")</f>
        <v/>
      </c>
      <c r="LL97" s="9">
        <f>IF(34&lt;=$G97, LG97, "")</f>
        <v/>
      </c>
      <c r="LM97" s="9">
        <f>IF(34&lt;=$G97, ROUND(LL97*$Q97, 2), "")</f>
        <v/>
      </c>
      <c r="LN97" s="9">
        <f>IF(34&lt;=$G97, $N97, "")</f>
        <v/>
      </c>
      <c r="LO97" s="9">
        <f>IF(34&lt;=$G97, LN97-LM97, "")</f>
        <v/>
      </c>
      <c r="LP97" s="9">
        <f>IF(34&lt;=$G97, LL97-LO97, "")</f>
        <v/>
      </c>
      <c r="LQ97" s="9">
        <f>IF(34&lt;=$G97, ROUND(LI97*$Q97, 2), "")</f>
        <v/>
      </c>
      <c r="LR97" s="9">
        <f>IF(34&lt;=$G97, LI97+LQ97, "")</f>
        <v/>
      </c>
      <c r="LS97" s="9">
        <f>IF(34&lt;=$G97, LM97+LQ97, "")</f>
        <v/>
      </c>
      <c r="LT97" s="9">
        <f>IF(34&lt;=$G97, ($G97-34)*$N97, "")</f>
        <v/>
      </c>
      <c r="LU97" s="9">
        <f>IF(35&lt;=$G97, LP97, "")</f>
        <v/>
      </c>
      <c r="LV97" s="9">
        <f>IF(35&lt;=$G97, ROUND(LU97*$Q97, 2), "")</f>
        <v/>
      </c>
      <c r="LW97" s="9">
        <f>IF(35&lt;=$G97, $N97, "")</f>
        <v/>
      </c>
      <c r="LX97" s="9">
        <f>IF(35&lt;=$G97, LW97-LV97, "")</f>
        <v/>
      </c>
      <c r="LY97" s="9">
        <f>IF(35&lt;=$G97, LU97-LX97, "")</f>
        <v/>
      </c>
      <c r="LZ97" s="9">
        <f>IF(35&lt;=$G97, ROUND(LR97*$Q97, 2), "")</f>
        <v/>
      </c>
      <c r="MA97" s="9">
        <f>IF(35&lt;=$G97, LR97+LZ97, "")</f>
        <v/>
      </c>
      <c r="MB97" s="9">
        <f>IF(35&lt;=$G97, LV97+LZ97, "")</f>
        <v/>
      </c>
      <c r="MC97" s="9">
        <f>IF(35&lt;=$G97, ($G97-35)*$N97, "")</f>
        <v/>
      </c>
      <c r="MD97" s="9">
        <f>IF(36&lt;=$G97, LY97, "")</f>
        <v/>
      </c>
      <c r="ME97" s="9">
        <f>IF(36&lt;=$G97, ROUND(MD97*$Q97, 2), "")</f>
        <v/>
      </c>
      <c r="MF97" s="9">
        <f>IF(36&lt;=$G97, $N97, "")</f>
        <v/>
      </c>
      <c r="MG97" s="9">
        <f>IF(36&lt;=$G97, MF97-ME97, "")</f>
        <v/>
      </c>
      <c r="MH97" s="9">
        <f>IF(36&lt;=$G97, MD97-MG97, "")</f>
        <v/>
      </c>
      <c r="MI97" s="9">
        <f>IF(36&lt;=$G97, ROUND(MA97*$Q97, 2), "")</f>
        <v/>
      </c>
      <c r="MJ97" s="9">
        <f>IF(36&lt;=$G97, MA97+MI97, "")</f>
        <v/>
      </c>
      <c r="MK97" s="9">
        <f>IF(36&lt;=$G97, ME97+MI97, "")</f>
        <v/>
      </c>
      <c r="ML97" s="9">
        <f>IF(36&lt;=$G97, ($G97-36)*$N97, "")</f>
        <v/>
      </c>
      <c r="MM97" s="9">
        <f>IF(37&lt;=$G97, MH97, "")</f>
        <v/>
      </c>
      <c r="MN97" s="9">
        <f>IF(37&lt;=$G97, ROUND(MM97*$Q97, 2), "")</f>
        <v/>
      </c>
      <c r="MO97" s="9">
        <f>IF(37&lt;=$G97, $N97, "")</f>
        <v/>
      </c>
      <c r="MP97" s="9">
        <f>IF(37&lt;=$G97, MO97-MN97, "")</f>
        <v/>
      </c>
      <c r="MQ97" s="9">
        <f>IF(37&lt;=$G97, MM97-MP97, "")</f>
        <v/>
      </c>
      <c r="MR97" s="9">
        <f>IF(37&lt;=$G97, ROUND(MJ97*$Q97, 2), "")</f>
        <v/>
      </c>
      <c r="MS97" s="9">
        <f>IF(37&lt;=$G97, MJ97+MR97, "")</f>
        <v/>
      </c>
      <c r="MT97" s="9">
        <f>IF(37&lt;=$G97, MN97+MR97, "")</f>
        <v/>
      </c>
      <c r="MU97" s="9">
        <f>IF(37&lt;=$G97, ($G97-37)*$N97, "")</f>
        <v/>
      </c>
      <c r="MV97" s="9">
        <f>IF(38&lt;=$G97, MQ97, "")</f>
        <v/>
      </c>
      <c r="MW97" s="9">
        <f>IF(38&lt;=$G97, ROUND(MV97*$Q97, 2), "")</f>
        <v/>
      </c>
      <c r="MX97" s="9">
        <f>IF(38&lt;=$G97, $N97, "")</f>
        <v/>
      </c>
      <c r="MY97" s="9">
        <f>IF(38&lt;=$G97, MX97-MW97, "")</f>
        <v/>
      </c>
      <c r="MZ97" s="9">
        <f>IF(38&lt;=$G97, MV97-MY97, "")</f>
        <v/>
      </c>
      <c r="NA97" s="9">
        <f>IF(38&lt;=$G97, ROUND(MS97*$Q97, 2), "")</f>
        <v/>
      </c>
      <c r="NB97" s="9">
        <f>IF(38&lt;=$G97, MS97+NA97, "")</f>
        <v/>
      </c>
      <c r="NC97" s="9">
        <f>IF(38&lt;=$G97, MW97+NA97, "")</f>
        <v/>
      </c>
      <c r="ND97" s="9">
        <f>IF(38&lt;=$G97, ($G97-38)*$N97, "")</f>
        <v/>
      </c>
      <c r="NE97" s="9">
        <f>IF(39&lt;=$G97, MZ97, "")</f>
        <v/>
      </c>
      <c r="NF97" s="9">
        <f>IF(39&lt;=$G97, ROUND(NE97*$Q97, 2), "")</f>
        <v/>
      </c>
      <c r="NG97" s="9">
        <f>IF(39&lt;=$G97, $N97, "")</f>
        <v/>
      </c>
      <c r="NH97" s="9">
        <f>IF(39&lt;=$G97, NG97-NF97, "")</f>
        <v/>
      </c>
      <c r="NI97" s="9">
        <f>IF(39&lt;=$G97, NE97-NH97, "")</f>
        <v/>
      </c>
      <c r="NJ97" s="9">
        <f>IF(39&lt;=$G97, ROUND(NB97*$Q97, 2), "")</f>
        <v/>
      </c>
      <c r="NK97" s="9">
        <f>IF(39&lt;=$G97, NB97+NJ97, "")</f>
        <v/>
      </c>
      <c r="NL97" s="9">
        <f>IF(39&lt;=$G97, NF97+NJ97, "")</f>
        <v/>
      </c>
      <c r="NM97" s="9">
        <f>IF(39&lt;=$G97, ($G97-39)*$N97, "")</f>
        <v/>
      </c>
      <c r="NN97" s="9">
        <f>IF(40&lt;=$G97, NI97, "")</f>
        <v/>
      </c>
      <c r="NO97" s="9">
        <f>IF(40&lt;=$G97, ROUND(NN97*$Q97, 2), "")</f>
        <v/>
      </c>
      <c r="NP97" s="9">
        <f>IF(40&lt;=$G97, $N97, "")</f>
        <v/>
      </c>
      <c r="NQ97" s="9">
        <f>IF(40&lt;=$G97, NP97-NO97, "")</f>
        <v/>
      </c>
      <c r="NR97" s="9">
        <f>IF(40&lt;=$G97, NN97-NQ97, "")</f>
        <v/>
      </c>
      <c r="NS97" s="9">
        <f>IF(40&lt;=$G97, ROUND(NK97*$Q97, 2), "")</f>
        <v/>
      </c>
      <c r="NT97" s="9">
        <f>IF(40&lt;=$G97, NK97+NS97, "")</f>
        <v/>
      </c>
      <c r="NU97" s="9">
        <f>IF(40&lt;=$G97, NO97+NS97, "")</f>
        <v/>
      </c>
      <c r="NV97" s="9">
        <f>IF(40&lt;=$G97, ($G97-40)*$N97, "")</f>
        <v/>
      </c>
      <c r="NW97" s="9">
        <f>IF(41&lt;=$G97, NR97, "")</f>
        <v/>
      </c>
      <c r="NX97" s="9">
        <f>IF(41&lt;=$G97, ROUND(NW97*$Q97, 2), "")</f>
        <v/>
      </c>
      <c r="NY97" s="9">
        <f>IF(41&lt;=$G97, $N97, "")</f>
        <v/>
      </c>
      <c r="NZ97" s="9">
        <f>IF(41&lt;=$G97, NY97-NX97, "")</f>
        <v/>
      </c>
      <c r="OA97" s="9">
        <f>IF(41&lt;=$G97, NW97-NZ97, "")</f>
        <v/>
      </c>
      <c r="OB97" s="9">
        <f>IF(41&lt;=$G97, ROUND(NT97*$Q97, 2), "")</f>
        <v/>
      </c>
      <c r="OC97" s="9">
        <f>IF(41&lt;=$G97, NT97+OB97, "")</f>
        <v/>
      </c>
      <c r="OD97" s="9">
        <f>IF(41&lt;=$G97, NX97+OB97, "")</f>
        <v/>
      </c>
      <c r="OE97" s="9">
        <f>IF(41&lt;=$G97, ($G97-41)*$N97, "")</f>
        <v/>
      </c>
      <c r="OF97" s="9">
        <f>IF(42&lt;=$G97, OA97, "")</f>
        <v/>
      </c>
      <c r="OG97" s="9">
        <f>IF(42&lt;=$G97, ROUND(OF97*$Q97, 2), "")</f>
        <v/>
      </c>
      <c r="OH97" s="9">
        <f>IF(42&lt;=$G97, $N97, "")</f>
        <v/>
      </c>
      <c r="OI97" s="9">
        <f>IF(42&lt;=$G97, OH97-OG97, "")</f>
        <v/>
      </c>
      <c r="OJ97" s="9">
        <f>IF(42&lt;=$G97, OF97-OI97, "")</f>
        <v/>
      </c>
      <c r="OK97" s="9">
        <f>IF(42&lt;=$G97, ROUND(OC97*$Q97, 2), "")</f>
        <v/>
      </c>
      <c r="OL97" s="9">
        <f>IF(42&lt;=$G97, OC97+OK97, "")</f>
        <v/>
      </c>
      <c r="OM97" s="9">
        <f>IF(42&lt;=$G97, OG97+OK97, "")</f>
        <v/>
      </c>
      <c r="ON97" s="9">
        <f>IF(42&lt;=$G97, ($G97-42)*$N97, "")</f>
        <v/>
      </c>
      <c r="OO97" s="9">
        <f>IF(43&lt;=$G97, OJ97, "")</f>
        <v/>
      </c>
      <c r="OP97" s="9">
        <f>IF(43&lt;=$G97, ROUND(OO97*$Q97, 2), "")</f>
        <v/>
      </c>
      <c r="OQ97" s="9">
        <f>IF(43&lt;=$G97, $N97, "")</f>
        <v/>
      </c>
      <c r="OR97" s="9">
        <f>IF(43&lt;=$G97, OQ97-OP97, "")</f>
        <v/>
      </c>
      <c r="OS97" s="9">
        <f>IF(43&lt;=$G97, OO97-OR97, "")</f>
        <v/>
      </c>
      <c r="OT97" s="9">
        <f>IF(43&lt;=$G97, ROUND(OL97*$Q97, 2), "")</f>
        <v/>
      </c>
      <c r="OU97" s="9">
        <f>IF(43&lt;=$G97, OL97+OT97, "")</f>
        <v/>
      </c>
      <c r="OV97" s="9">
        <f>IF(43&lt;=$G97, OP97+OT97, "")</f>
        <v/>
      </c>
      <c r="OW97" s="9">
        <f>IF(43&lt;=$G97, ($G97-43)*$N97, "")</f>
        <v/>
      </c>
      <c r="OX97" s="9">
        <f>IF(44&lt;=$G97, OS97, "")</f>
        <v/>
      </c>
      <c r="OY97" s="9">
        <f>IF(44&lt;=$G97, ROUND(OX97*$Q97, 2), "")</f>
        <v/>
      </c>
      <c r="OZ97" s="9">
        <f>IF(44&lt;=$G97, $N97, "")</f>
        <v/>
      </c>
      <c r="PA97" s="9">
        <f>IF(44&lt;=$G97, OZ97-OY97, "")</f>
        <v/>
      </c>
      <c r="PB97" s="9">
        <f>IF(44&lt;=$G97, OX97-PA97, "")</f>
        <v/>
      </c>
      <c r="PC97" s="9">
        <f>IF(44&lt;=$G97, ROUND(OU97*$Q97, 2), "")</f>
        <v/>
      </c>
      <c r="PD97" s="9">
        <f>IF(44&lt;=$G97, OU97+PC97, "")</f>
        <v/>
      </c>
      <c r="PE97" s="9">
        <f>IF(44&lt;=$G97, OY97+PC97, "")</f>
        <v/>
      </c>
      <c r="PF97" s="9">
        <f>IF(44&lt;=$G97, ($G97-44)*$N97, "")</f>
        <v/>
      </c>
      <c r="PG97" s="9">
        <f>IF(45&lt;=$G97, PB97, "")</f>
        <v/>
      </c>
      <c r="PH97" s="9">
        <f>IF(45&lt;=$G97, ROUND(PG97*$Q97, 2), "")</f>
        <v/>
      </c>
      <c r="PI97" s="9">
        <f>IF(45&lt;=$G97, $N97, "")</f>
        <v/>
      </c>
      <c r="PJ97" s="9">
        <f>IF(45&lt;=$G97, PI97-PH97, "")</f>
        <v/>
      </c>
      <c r="PK97" s="9">
        <f>IF(45&lt;=$G97, PG97-PJ97, "")</f>
        <v/>
      </c>
      <c r="PL97" s="9">
        <f>IF(45&lt;=$G97, ROUND(PD97*$Q97, 2), "")</f>
        <v/>
      </c>
      <c r="PM97" s="9">
        <f>IF(45&lt;=$G97, PD97+PL97, "")</f>
        <v/>
      </c>
      <c r="PN97" s="9">
        <f>IF(45&lt;=$G97, PH97+PL97, "")</f>
        <v/>
      </c>
      <c r="PO97" s="9">
        <f>IF(45&lt;=$G97, ($G97-45)*$N97, "")</f>
        <v/>
      </c>
      <c r="PP97" s="9">
        <f>IF(46&lt;=$G97, PK97, "")</f>
        <v/>
      </c>
      <c r="PQ97" s="9">
        <f>IF(46&lt;=$G97, ROUND(PP97*$Q97, 2), "")</f>
        <v/>
      </c>
      <c r="PR97" s="9">
        <f>IF(46&lt;=$G97, $N97, "")</f>
        <v/>
      </c>
      <c r="PS97" s="9">
        <f>IF(46&lt;=$G97, PR97-PQ97, "")</f>
        <v/>
      </c>
      <c r="PT97" s="9">
        <f>IF(46&lt;=$G97, PP97-PS97, "")</f>
        <v/>
      </c>
      <c r="PU97" s="9">
        <f>IF(46&lt;=$G97, ROUND(PM97*$Q97, 2), "")</f>
        <v/>
      </c>
      <c r="PV97" s="9">
        <f>IF(46&lt;=$G97, PM97+PU97, "")</f>
        <v/>
      </c>
      <c r="PW97" s="9">
        <f>IF(46&lt;=$G97, PQ97+PU97, "")</f>
        <v/>
      </c>
      <c r="PX97" s="9">
        <f>IF(46&lt;=$G97, ($G97-46)*$N97, "")</f>
        <v/>
      </c>
      <c r="PY97" s="9">
        <f>IF(47&lt;=$G97, PT97, "")</f>
        <v/>
      </c>
      <c r="PZ97" s="9">
        <f>IF(47&lt;=$G97, ROUND(PY97*$Q97, 2), "")</f>
        <v/>
      </c>
      <c r="QA97" s="9">
        <f>IF(47&lt;=$G97, $N97, "")</f>
        <v/>
      </c>
      <c r="QB97" s="9">
        <f>IF(47&lt;=$G97, QA97-PZ97, "")</f>
        <v/>
      </c>
      <c r="QC97" s="9">
        <f>IF(47&lt;=$G97, PY97-QB97, "")</f>
        <v/>
      </c>
      <c r="QD97" s="9">
        <f>IF(47&lt;=$G97, ROUND(PV97*$Q97, 2), "")</f>
        <v/>
      </c>
      <c r="QE97" s="9">
        <f>IF(47&lt;=$G97, PV97+QD97, "")</f>
        <v/>
      </c>
      <c r="QF97" s="9">
        <f>IF(47&lt;=$G97, PZ97+QD97, "")</f>
        <v/>
      </c>
      <c r="QG97" s="9">
        <f>IF(47&lt;=$G97, ($G97-47)*$N97, "")</f>
        <v/>
      </c>
      <c r="QH97" s="9">
        <f>IF(48&lt;=$G97, QC97, "")</f>
        <v/>
      </c>
      <c r="QI97" s="9">
        <f>IF(48&lt;=$G97, ROUND(QH97*$Q97, 2), "")</f>
        <v/>
      </c>
      <c r="QJ97" s="9">
        <f>IF(48&lt;=$G97, $N97, "")</f>
        <v/>
      </c>
      <c r="QK97" s="9">
        <f>IF(48&lt;=$G97, QJ97-QI97, "")</f>
        <v/>
      </c>
      <c r="QL97" s="9">
        <f>IF(48&lt;=$G97, QH97-QK97, "")</f>
        <v/>
      </c>
      <c r="QM97" s="9">
        <f>IF(48&lt;=$G97, ROUND(QE97*$Q97, 2), "")</f>
        <v/>
      </c>
      <c r="QN97" s="9">
        <f>IF(48&lt;=$G97, QE97+QM97, "")</f>
        <v/>
      </c>
      <c r="QO97" s="9">
        <f>IF(48&lt;=$G97, QI97+QM97, "")</f>
        <v/>
      </c>
      <c r="QP97" s="9">
        <f>IF(48&lt;=$G97, ($G97-48)*$N97, "")</f>
        <v/>
      </c>
    </row>
    <row r="98">
      <c r="A98" s="12" t="inlineStr">
        <is>
          <t>0642-0001</t>
        </is>
      </c>
      <c r="B98" s="13" t="inlineStr">
        <is>
          <t>Incubadora de Occidente Sa de Cv</t>
        </is>
      </c>
      <c r="C98" s="13" t="inlineStr">
        <is>
          <t>GRAND CHEROKEE LIMITED</t>
        </is>
      </c>
      <c r="D98" s="12" t="inlineStr">
        <is>
          <t>ACTIVO</t>
        </is>
      </c>
      <c r="E98" s="12" t="inlineStr">
        <is>
          <t>2023-12-22</t>
        </is>
      </c>
      <c r="F98" s="12" t="inlineStr">
        <is>
          <t>2027-12-22</t>
        </is>
      </c>
      <c r="G98" s="14" t="n">
        <v>48</v>
      </c>
      <c r="H98" s="15" t="n">
        <v>1137898.28</v>
      </c>
      <c r="I98" s="16" t="n">
        <v>0.2227</v>
      </c>
      <c r="J98" s="15">
        <f>ROUND(H98*I98, 2)</f>
        <v/>
      </c>
      <c r="K98" s="15">
        <f>ROUND(H98-J98, 2)</f>
        <v/>
      </c>
      <c r="L98" s="16" t="n">
        <v>0.015</v>
      </c>
      <c r="M98" s="15">
        <f>ROUND(H98*L98, 2)</f>
        <v/>
      </c>
      <c r="N98" s="15" t="n">
        <v>30755.77</v>
      </c>
      <c r="O98" s="16" t="n">
        <v>0.35</v>
      </c>
      <c r="P98" s="15">
        <f>ROUND(H98*O98, 2)</f>
        <v/>
      </c>
      <c r="Q98" s="17" t="n">
        <v>0.02942085</v>
      </c>
      <c r="R98" s="17">
        <f>RATE(G98, -N98, K98, -P98)</f>
        <v/>
      </c>
      <c r="S98" s="17">
        <f>ROUND(Q98*12, 8)</f>
        <v/>
      </c>
      <c r="T98" s="17">
        <f>ROUND(((1+Q98)^12)-1, 8)</f>
        <v/>
      </c>
      <c r="U98" s="15">
        <f>ROUND(PV(Q98, G98, 0, -P98), 2)</f>
        <v/>
      </c>
      <c r="V98" s="15">
        <f>SUMIF($AA$4:$QP$4, "Interes_Leasing", AA98:QP98)</f>
        <v/>
      </c>
      <c r="W98" s="15">
        <f>SUMIF($AA$4:$QP$4, "Interes_Residual", AA98:QP98)</f>
        <v/>
      </c>
      <c r="X98" s="15">
        <f>ROUND(V98+W98, 2)</f>
        <v/>
      </c>
      <c r="Y98" s="15">
        <f>ROUND((N98*G98+P98+M98)-K98, 2)</f>
        <v/>
      </c>
      <c r="Z98" s="16">
        <f>ROUND(Y98/K98, 4)</f>
        <v/>
      </c>
      <c r="AA98" s="15">
        <f>IF(1&lt;=$G98, $K98, "")</f>
        <v/>
      </c>
      <c r="AB98" s="15">
        <f>IF(1&lt;=$G98, ROUND(AA98*$Q98, 2), "")</f>
        <v/>
      </c>
      <c r="AC98" s="15">
        <f>IF(1&lt;=$G98, $N98, "")</f>
        <v/>
      </c>
      <c r="AD98" s="15">
        <f>IF(1&lt;=$G98, AC98-AB98, "")</f>
        <v/>
      </c>
      <c r="AE98" s="15">
        <f>IF(1&lt;=$G98, AA98-AD98, "")</f>
        <v/>
      </c>
      <c r="AF98" s="15">
        <f>IF(1&lt;=$G98, ROUND($U98*$Q98, 2), "")</f>
        <v/>
      </c>
      <c r="AG98" s="15">
        <f>IF(1&lt;=$G98, $U98+AF98, "")</f>
        <v/>
      </c>
      <c r="AH98" s="15">
        <f>IF(1&lt;=$G98, AB98+AF98, "")</f>
        <v/>
      </c>
      <c r="AI98" s="15">
        <f>IF(1&lt;=$G98, ($G98-1)*$N98, "")</f>
        <v/>
      </c>
      <c r="AJ98" s="15">
        <f>IF(2&lt;=$G98, AE98, "")</f>
        <v/>
      </c>
      <c r="AK98" s="15">
        <f>IF(2&lt;=$G98, ROUND(AJ98*$Q98, 2), "")</f>
        <v/>
      </c>
      <c r="AL98" s="15">
        <f>IF(2&lt;=$G98, $N98, "")</f>
        <v/>
      </c>
      <c r="AM98" s="15">
        <f>IF(2&lt;=$G98, AL98-AK98, "")</f>
        <v/>
      </c>
      <c r="AN98" s="15">
        <f>IF(2&lt;=$G98, AJ98-AM98, "")</f>
        <v/>
      </c>
      <c r="AO98" s="15">
        <f>IF(2&lt;=$G98, ROUND(AG98*$Q98, 2), "")</f>
        <v/>
      </c>
      <c r="AP98" s="15">
        <f>IF(2&lt;=$G98, AG98+AO98, "")</f>
        <v/>
      </c>
      <c r="AQ98" s="15">
        <f>IF(2&lt;=$G98, AK98+AO98, "")</f>
        <v/>
      </c>
      <c r="AR98" s="15">
        <f>IF(2&lt;=$G98, ($G98-2)*$N98, "")</f>
        <v/>
      </c>
      <c r="AS98" s="15">
        <f>IF(3&lt;=$G98, AN98, "")</f>
        <v/>
      </c>
      <c r="AT98" s="15">
        <f>IF(3&lt;=$G98, ROUND(AS98*$Q98, 2), "")</f>
        <v/>
      </c>
      <c r="AU98" s="15">
        <f>IF(3&lt;=$G98, $N98, "")</f>
        <v/>
      </c>
      <c r="AV98" s="15">
        <f>IF(3&lt;=$G98, AU98-AT98, "")</f>
        <v/>
      </c>
      <c r="AW98" s="15">
        <f>IF(3&lt;=$G98, AS98-AV98, "")</f>
        <v/>
      </c>
      <c r="AX98" s="15">
        <f>IF(3&lt;=$G98, ROUND(AP98*$Q98, 2), "")</f>
        <v/>
      </c>
      <c r="AY98" s="15">
        <f>IF(3&lt;=$G98, AP98+AX98, "")</f>
        <v/>
      </c>
      <c r="AZ98" s="15">
        <f>IF(3&lt;=$G98, AT98+AX98, "")</f>
        <v/>
      </c>
      <c r="BA98" s="15">
        <f>IF(3&lt;=$G98, ($G98-3)*$N98, "")</f>
        <v/>
      </c>
      <c r="BB98" s="15">
        <f>IF(4&lt;=$G98, AW98, "")</f>
        <v/>
      </c>
      <c r="BC98" s="15">
        <f>IF(4&lt;=$G98, ROUND(BB98*$Q98, 2), "")</f>
        <v/>
      </c>
      <c r="BD98" s="15">
        <f>IF(4&lt;=$G98, $N98, "")</f>
        <v/>
      </c>
      <c r="BE98" s="15">
        <f>IF(4&lt;=$G98, BD98-BC98, "")</f>
        <v/>
      </c>
      <c r="BF98" s="15">
        <f>IF(4&lt;=$G98, BB98-BE98, "")</f>
        <v/>
      </c>
      <c r="BG98" s="15">
        <f>IF(4&lt;=$G98, ROUND(AY98*$Q98, 2), "")</f>
        <v/>
      </c>
      <c r="BH98" s="15">
        <f>IF(4&lt;=$G98, AY98+BG98, "")</f>
        <v/>
      </c>
      <c r="BI98" s="15">
        <f>IF(4&lt;=$G98, BC98+BG98, "")</f>
        <v/>
      </c>
      <c r="BJ98" s="15">
        <f>IF(4&lt;=$G98, ($G98-4)*$N98, "")</f>
        <v/>
      </c>
      <c r="BK98" s="15">
        <f>IF(5&lt;=$G98, BF98, "")</f>
        <v/>
      </c>
      <c r="BL98" s="15">
        <f>IF(5&lt;=$G98, ROUND(BK98*$Q98, 2), "")</f>
        <v/>
      </c>
      <c r="BM98" s="15">
        <f>IF(5&lt;=$G98, $N98, "")</f>
        <v/>
      </c>
      <c r="BN98" s="15">
        <f>IF(5&lt;=$G98, BM98-BL98, "")</f>
        <v/>
      </c>
      <c r="BO98" s="15">
        <f>IF(5&lt;=$G98, BK98-BN98, "")</f>
        <v/>
      </c>
      <c r="BP98" s="15">
        <f>IF(5&lt;=$G98, ROUND(BH98*$Q98, 2), "")</f>
        <v/>
      </c>
      <c r="BQ98" s="15">
        <f>IF(5&lt;=$G98, BH98+BP98, "")</f>
        <v/>
      </c>
      <c r="BR98" s="15">
        <f>IF(5&lt;=$G98, BL98+BP98, "")</f>
        <v/>
      </c>
      <c r="BS98" s="15">
        <f>IF(5&lt;=$G98, ($G98-5)*$N98, "")</f>
        <v/>
      </c>
      <c r="BT98" s="15">
        <f>IF(6&lt;=$G98, BO98, "")</f>
        <v/>
      </c>
      <c r="BU98" s="15">
        <f>IF(6&lt;=$G98, ROUND(BT98*$Q98, 2), "")</f>
        <v/>
      </c>
      <c r="BV98" s="15">
        <f>IF(6&lt;=$G98, $N98, "")</f>
        <v/>
      </c>
      <c r="BW98" s="15">
        <f>IF(6&lt;=$G98, BV98-BU98, "")</f>
        <v/>
      </c>
      <c r="BX98" s="15">
        <f>IF(6&lt;=$G98, BT98-BW98, "")</f>
        <v/>
      </c>
      <c r="BY98" s="15">
        <f>IF(6&lt;=$G98, ROUND(BQ98*$Q98, 2), "")</f>
        <v/>
      </c>
      <c r="BZ98" s="15">
        <f>IF(6&lt;=$G98, BQ98+BY98, "")</f>
        <v/>
      </c>
      <c r="CA98" s="15">
        <f>IF(6&lt;=$G98, BU98+BY98, "")</f>
        <v/>
      </c>
      <c r="CB98" s="15">
        <f>IF(6&lt;=$G98, ($G98-6)*$N98, "")</f>
        <v/>
      </c>
      <c r="CC98" s="15">
        <f>IF(7&lt;=$G98, BX98, "")</f>
        <v/>
      </c>
      <c r="CD98" s="15">
        <f>IF(7&lt;=$G98, ROUND(CC98*$Q98, 2), "")</f>
        <v/>
      </c>
      <c r="CE98" s="15">
        <f>IF(7&lt;=$G98, $N98, "")</f>
        <v/>
      </c>
      <c r="CF98" s="15">
        <f>IF(7&lt;=$G98, CE98-CD98, "")</f>
        <v/>
      </c>
      <c r="CG98" s="15">
        <f>IF(7&lt;=$G98, CC98-CF98, "")</f>
        <v/>
      </c>
      <c r="CH98" s="15">
        <f>IF(7&lt;=$G98, ROUND(BZ98*$Q98, 2), "")</f>
        <v/>
      </c>
      <c r="CI98" s="15">
        <f>IF(7&lt;=$G98, BZ98+CH98, "")</f>
        <v/>
      </c>
      <c r="CJ98" s="15">
        <f>IF(7&lt;=$G98, CD98+CH98, "")</f>
        <v/>
      </c>
      <c r="CK98" s="15">
        <f>IF(7&lt;=$G98, ($G98-7)*$N98, "")</f>
        <v/>
      </c>
      <c r="CL98" s="15">
        <f>IF(8&lt;=$G98, CG98, "")</f>
        <v/>
      </c>
      <c r="CM98" s="15">
        <f>IF(8&lt;=$G98, ROUND(CL98*$Q98, 2), "")</f>
        <v/>
      </c>
      <c r="CN98" s="15">
        <f>IF(8&lt;=$G98, $N98, "")</f>
        <v/>
      </c>
      <c r="CO98" s="15">
        <f>IF(8&lt;=$G98, CN98-CM98, "")</f>
        <v/>
      </c>
      <c r="CP98" s="15">
        <f>IF(8&lt;=$G98, CL98-CO98, "")</f>
        <v/>
      </c>
      <c r="CQ98" s="15">
        <f>IF(8&lt;=$G98, ROUND(CI98*$Q98, 2), "")</f>
        <v/>
      </c>
      <c r="CR98" s="15">
        <f>IF(8&lt;=$G98, CI98+CQ98, "")</f>
        <v/>
      </c>
      <c r="CS98" s="15">
        <f>IF(8&lt;=$G98, CM98+CQ98, "")</f>
        <v/>
      </c>
      <c r="CT98" s="15">
        <f>IF(8&lt;=$G98, ($G98-8)*$N98, "")</f>
        <v/>
      </c>
      <c r="CU98" s="15">
        <f>IF(9&lt;=$G98, CP98, "")</f>
        <v/>
      </c>
      <c r="CV98" s="15">
        <f>IF(9&lt;=$G98, ROUND(CU98*$Q98, 2), "")</f>
        <v/>
      </c>
      <c r="CW98" s="15">
        <f>IF(9&lt;=$G98, $N98, "")</f>
        <v/>
      </c>
      <c r="CX98" s="15">
        <f>IF(9&lt;=$G98, CW98-CV98, "")</f>
        <v/>
      </c>
      <c r="CY98" s="15">
        <f>IF(9&lt;=$G98, CU98-CX98, "")</f>
        <v/>
      </c>
      <c r="CZ98" s="15">
        <f>IF(9&lt;=$G98, ROUND(CR98*$Q98, 2), "")</f>
        <v/>
      </c>
      <c r="DA98" s="15">
        <f>IF(9&lt;=$G98, CR98+CZ98, "")</f>
        <v/>
      </c>
      <c r="DB98" s="15">
        <f>IF(9&lt;=$G98, CV98+CZ98, "")</f>
        <v/>
      </c>
      <c r="DC98" s="15">
        <f>IF(9&lt;=$G98, ($G98-9)*$N98, "")</f>
        <v/>
      </c>
      <c r="DD98" s="15">
        <f>IF(10&lt;=$G98, CY98, "")</f>
        <v/>
      </c>
      <c r="DE98" s="15">
        <f>IF(10&lt;=$G98, ROUND(DD98*$Q98, 2), "")</f>
        <v/>
      </c>
      <c r="DF98" s="15">
        <f>IF(10&lt;=$G98, $N98, "")</f>
        <v/>
      </c>
      <c r="DG98" s="15">
        <f>IF(10&lt;=$G98, DF98-DE98, "")</f>
        <v/>
      </c>
      <c r="DH98" s="15">
        <f>IF(10&lt;=$G98, DD98-DG98, "")</f>
        <v/>
      </c>
      <c r="DI98" s="15">
        <f>IF(10&lt;=$G98, ROUND(DA98*$Q98, 2), "")</f>
        <v/>
      </c>
      <c r="DJ98" s="15">
        <f>IF(10&lt;=$G98, DA98+DI98, "")</f>
        <v/>
      </c>
      <c r="DK98" s="15">
        <f>IF(10&lt;=$G98, DE98+DI98, "")</f>
        <v/>
      </c>
      <c r="DL98" s="15">
        <f>IF(10&lt;=$G98, ($G98-10)*$N98, "")</f>
        <v/>
      </c>
      <c r="DM98" s="15">
        <f>IF(11&lt;=$G98, DH98, "")</f>
        <v/>
      </c>
      <c r="DN98" s="15">
        <f>IF(11&lt;=$G98, ROUND(DM98*$Q98, 2), "")</f>
        <v/>
      </c>
      <c r="DO98" s="15">
        <f>IF(11&lt;=$G98, $N98, "")</f>
        <v/>
      </c>
      <c r="DP98" s="15">
        <f>IF(11&lt;=$G98, DO98-DN98, "")</f>
        <v/>
      </c>
      <c r="DQ98" s="15">
        <f>IF(11&lt;=$G98, DM98-DP98, "")</f>
        <v/>
      </c>
      <c r="DR98" s="15">
        <f>IF(11&lt;=$G98, ROUND(DJ98*$Q98, 2), "")</f>
        <v/>
      </c>
      <c r="DS98" s="15">
        <f>IF(11&lt;=$G98, DJ98+DR98, "")</f>
        <v/>
      </c>
      <c r="DT98" s="15">
        <f>IF(11&lt;=$G98, DN98+DR98, "")</f>
        <v/>
      </c>
      <c r="DU98" s="15">
        <f>IF(11&lt;=$G98, ($G98-11)*$N98, "")</f>
        <v/>
      </c>
      <c r="DV98" s="15">
        <f>IF(12&lt;=$G98, DQ98, "")</f>
        <v/>
      </c>
      <c r="DW98" s="15">
        <f>IF(12&lt;=$G98, ROUND(DV98*$Q98, 2), "")</f>
        <v/>
      </c>
      <c r="DX98" s="15">
        <f>IF(12&lt;=$G98, $N98, "")</f>
        <v/>
      </c>
      <c r="DY98" s="15">
        <f>IF(12&lt;=$G98, DX98-DW98, "")</f>
        <v/>
      </c>
      <c r="DZ98" s="15">
        <f>IF(12&lt;=$G98, DV98-DY98, "")</f>
        <v/>
      </c>
      <c r="EA98" s="15">
        <f>IF(12&lt;=$G98, ROUND(DS98*$Q98, 2), "")</f>
        <v/>
      </c>
      <c r="EB98" s="15">
        <f>IF(12&lt;=$G98, DS98+EA98, "")</f>
        <v/>
      </c>
      <c r="EC98" s="15">
        <f>IF(12&lt;=$G98, DW98+EA98, "")</f>
        <v/>
      </c>
      <c r="ED98" s="15">
        <f>IF(12&lt;=$G98, ($G98-12)*$N98, "")</f>
        <v/>
      </c>
      <c r="EE98" s="15">
        <f>IF(13&lt;=$G98, DZ98, "")</f>
        <v/>
      </c>
      <c r="EF98" s="15">
        <f>IF(13&lt;=$G98, ROUND(EE98*$Q98, 2), "")</f>
        <v/>
      </c>
      <c r="EG98" s="15">
        <f>IF(13&lt;=$G98, $N98, "")</f>
        <v/>
      </c>
      <c r="EH98" s="15">
        <f>IF(13&lt;=$G98, EG98-EF98, "")</f>
        <v/>
      </c>
      <c r="EI98" s="15">
        <f>IF(13&lt;=$G98, EE98-EH98, "")</f>
        <v/>
      </c>
      <c r="EJ98" s="15">
        <f>IF(13&lt;=$G98, ROUND(EB98*$Q98, 2), "")</f>
        <v/>
      </c>
      <c r="EK98" s="15">
        <f>IF(13&lt;=$G98, EB98+EJ98, "")</f>
        <v/>
      </c>
      <c r="EL98" s="15">
        <f>IF(13&lt;=$G98, EF98+EJ98, "")</f>
        <v/>
      </c>
      <c r="EM98" s="15">
        <f>IF(13&lt;=$G98, ($G98-13)*$N98, "")</f>
        <v/>
      </c>
      <c r="EN98" s="15">
        <f>IF(14&lt;=$G98, EI98, "")</f>
        <v/>
      </c>
      <c r="EO98" s="15">
        <f>IF(14&lt;=$G98, ROUND(EN98*$Q98, 2), "")</f>
        <v/>
      </c>
      <c r="EP98" s="15">
        <f>IF(14&lt;=$G98, $N98, "")</f>
        <v/>
      </c>
      <c r="EQ98" s="15">
        <f>IF(14&lt;=$G98, EP98-EO98, "")</f>
        <v/>
      </c>
      <c r="ER98" s="15">
        <f>IF(14&lt;=$G98, EN98-EQ98, "")</f>
        <v/>
      </c>
      <c r="ES98" s="15">
        <f>IF(14&lt;=$G98, ROUND(EK98*$Q98, 2), "")</f>
        <v/>
      </c>
      <c r="ET98" s="15">
        <f>IF(14&lt;=$G98, EK98+ES98, "")</f>
        <v/>
      </c>
      <c r="EU98" s="15">
        <f>IF(14&lt;=$G98, EO98+ES98, "")</f>
        <v/>
      </c>
      <c r="EV98" s="15">
        <f>IF(14&lt;=$G98, ($G98-14)*$N98, "")</f>
        <v/>
      </c>
      <c r="EW98" s="15">
        <f>IF(15&lt;=$G98, ER98, "")</f>
        <v/>
      </c>
      <c r="EX98" s="15">
        <f>IF(15&lt;=$G98, ROUND(EW98*$Q98, 2), "")</f>
        <v/>
      </c>
      <c r="EY98" s="15">
        <f>IF(15&lt;=$G98, $N98, "")</f>
        <v/>
      </c>
      <c r="EZ98" s="15">
        <f>IF(15&lt;=$G98, EY98-EX98, "")</f>
        <v/>
      </c>
      <c r="FA98" s="15">
        <f>IF(15&lt;=$G98, EW98-EZ98, "")</f>
        <v/>
      </c>
      <c r="FB98" s="15">
        <f>IF(15&lt;=$G98, ROUND(ET98*$Q98, 2), "")</f>
        <v/>
      </c>
      <c r="FC98" s="15">
        <f>IF(15&lt;=$G98, ET98+FB98, "")</f>
        <v/>
      </c>
      <c r="FD98" s="15">
        <f>IF(15&lt;=$G98, EX98+FB98, "")</f>
        <v/>
      </c>
      <c r="FE98" s="15">
        <f>IF(15&lt;=$G98, ($G98-15)*$N98, "")</f>
        <v/>
      </c>
      <c r="FF98" s="15">
        <f>IF(16&lt;=$G98, FA98, "")</f>
        <v/>
      </c>
      <c r="FG98" s="15">
        <f>IF(16&lt;=$G98, ROUND(FF98*$Q98, 2), "")</f>
        <v/>
      </c>
      <c r="FH98" s="15">
        <f>IF(16&lt;=$G98, $N98, "")</f>
        <v/>
      </c>
      <c r="FI98" s="15">
        <f>IF(16&lt;=$G98, FH98-FG98, "")</f>
        <v/>
      </c>
      <c r="FJ98" s="15">
        <f>IF(16&lt;=$G98, FF98-FI98, "")</f>
        <v/>
      </c>
      <c r="FK98" s="15">
        <f>IF(16&lt;=$G98, ROUND(FC98*$Q98, 2), "")</f>
        <v/>
      </c>
      <c r="FL98" s="15">
        <f>IF(16&lt;=$G98, FC98+FK98, "")</f>
        <v/>
      </c>
      <c r="FM98" s="15">
        <f>IF(16&lt;=$G98, FG98+FK98, "")</f>
        <v/>
      </c>
      <c r="FN98" s="15">
        <f>IF(16&lt;=$G98, ($G98-16)*$N98, "")</f>
        <v/>
      </c>
      <c r="FO98" s="15">
        <f>IF(17&lt;=$G98, FJ98, "")</f>
        <v/>
      </c>
      <c r="FP98" s="15">
        <f>IF(17&lt;=$G98, ROUND(FO98*$Q98, 2), "")</f>
        <v/>
      </c>
      <c r="FQ98" s="15">
        <f>IF(17&lt;=$G98, $N98, "")</f>
        <v/>
      </c>
      <c r="FR98" s="15">
        <f>IF(17&lt;=$G98, FQ98-FP98, "")</f>
        <v/>
      </c>
      <c r="FS98" s="15">
        <f>IF(17&lt;=$G98, FO98-FR98, "")</f>
        <v/>
      </c>
      <c r="FT98" s="15">
        <f>IF(17&lt;=$G98, ROUND(FL98*$Q98, 2), "")</f>
        <v/>
      </c>
      <c r="FU98" s="15">
        <f>IF(17&lt;=$G98, FL98+FT98, "")</f>
        <v/>
      </c>
      <c r="FV98" s="15">
        <f>IF(17&lt;=$G98, FP98+FT98, "")</f>
        <v/>
      </c>
      <c r="FW98" s="15">
        <f>IF(17&lt;=$G98, ($G98-17)*$N98, "")</f>
        <v/>
      </c>
      <c r="FX98" s="15">
        <f>IF(18&lt;=$G98, FS98, "")</f>
        <v/>
      </c>
      <c r="FY98" s="15">
        <f>IF(18&lt;=$G98, ROUND(FX98*$Q98, 2), "")</f>
        <v/>
      </c>
      <c r="FZ98" s="15">
        <f>IF(18&lt;=$G98, $N98, "")</f>
        <v/>
      </c>
      <c r="GA98" s="15">
        <f>IF(18&lt;=$G98, FZ98-FY98, "")</f>
        <v/>
      </c>
      <c r="GB98" s="15">
        <f>IF(18&lt;=$G98, FX98-GA98, "")</f>
        <v/>
      </c>
      <c r="GC98" s="15">
        <f>IF(18&lt;=$G98, ROUND(FU98*$Q98, 2), "")</f>
        <v/>
      </c>
      <c r="GD98" s="15">
        <f>IF(18&lt;=$G98, FU98+GC98, "")</f>
        <v/>
      </c>
      <c r="GE98" s="15">
        <f>IF(18&lt;=$G98, FY98+GC98, "")</f>
        <v/>
      </c>
      <c r="GF98" s="15">
        <f>IF(18&lt;=$G98, ($G98-18)*$N98, "")</f>
        <v/>
      </c>
      <c r="GG98" s="15">
        <f>IF(19&lt;=$G98, GB98, "")</f>
        <v/>
      </c>
      <c r="GH98" s="15">
        <f>IF(19&lt;=$G98, ROUND(GG98*$Q98, 2), "")</f>
        <v/>
      </c>
      <c r="GI98" s="15">
        <f>IF(19&lt;=$G98, $N98, "")</f>
        <v/>
      </c>
      <c r="GJ98" s="15">
        <f>IF(19&lt;=$G98, GI98-GH98, "")</f>
        <v/>
      </c>
      <c r="GK98" s="15">
        <f>IF(19&lt;=$G98, GG98-GJ98, "")</f>
        <v/>
      </c>
      <c r="GL98" s="15">
        <f>IF(19&lt;=$G98, ROUND(GD98*$Q98, 2), "")</f>
        <v/>
      </c>
      <c r="GM98" s="15">
        <f>IF(19&lt;=$G98, GD98+GL98, "")</f>
        <v/>
      </c>
      <c r="GN98" s="15">
        <f>IF(19&lt;=$G98, GH98+GL98, "")</f>
        <v/>
      </c>
      <c r="GO98" s="15">
        <f>IF(19&lt;=$G98, ($G98-19)*$N98, "")</f>
        <v/>
      </c>
      <c r="GP98" s="15">
        <f>IF(20&lt;=$G98, GK98, "")</f>
        <v/>
      </c>
      <c r="GQ98" s="15">
        <f>IF(20&lt;=$G98, ROUND(GP98*$Q98, 2), "")</f>
        <v/>
      </c>
      <c r="GR98" s="15">
        <f>IF(20&lt;=$G98, $N98, "")</f>
        <v/>
      </c>
      <c r="GS98" s="15">
        <f>IF(20&lt;=$G98, GR98-GQ98, "")</f>
        <v/>
      </c>
      <c r="GT98" s="15">
        <f>IF(20&lt;=$G98, GP98-GS98, "")</f>
        <v/>
      </c>
      <c r="GU98" s="15">
        <f>IF(20&lt;=$G98, ROUND(GM98*$Q98, 2), "")</f>
        <v/>
      </c>
      <c r="GV98" s="15">
        <f>IF(20&lt;=$G98, GM98+GU98, "")</f>
        <v/>
      </c>
      <c r="GW98" s="15">
        <f>IF(20&lt;=$G98, GQ98+GU98, "")</f>
        <v/>
      </c>
      <c r="GX98" s="15">
        <f>IF(20&lt;=$G98, ($G98-20)*$N98, "")</f>
        <v/>
      </c>
      <c r="GY98" s="15">
        <f>IF(21&lt;=$G98, GT98, "")</f>
        <v/>
      </c>
      <c r="GZ98" s="15">
        <f>IF(21&lt;=$G98, ROUND(GY98*$Q98, 2), "")</f>
        <v/>
      </c>
      <c r="HA98" s="15">
        <f>IF(21&lt;=$G98, $N98, "")</f>
        <v/>
      </c>
      <c r="HB98" s="15">
        <f>IF(21&lt;=$G98, HA98-GZ98, "")</f>
        <v/>
      </c>
      <c r="HC98" s="15">
        <f>IF(21&lt;=$G98, GY98-HB98, "")</f>
        <v/>
      </c>
      <c r="HD98" s="15">
        <f>IF(21&lt;=$G98, ROUND(GV98*$Q98, 2), "")</f>
        <v/>
      </c>
      <c r="HE98" s="15">
        <f>IF(21&lt;=$G98, GV98+HD98, "")</f>
        <v/>
      </c>
      <c r="HF98" s="15">
        <f>IF(21&lt;=$G98, GZ98+HD98, "")</f>
        <v/>
      </c>
      <c r="HG98" s="15">
        <f>IF(21&lt;=$G98, ($G98-21)*$N98, "")</f>
        <v/>
      </c>
      <c r="HH98" s="15">
        <f>IF(22&lt;=$G98, HC98, "")</f>
        <v/>
      </c>
      <c r="HI98" s="15">
        <f>IF(22&lt;=$G98, ROUND(HH98*$Q98, 2), "")</f>
        <v/>
      </c>
      <c r="HJ98" s="15">
        <f>IF(22&lt;=$G98, $N98, "")</f>
        <v/>
      </c>
      <c r="HK98" s="15">
        <f>IF(22&lt;=$G98, HJ98-HI98, "")</f>
        <v/>
      </c>
      <c r="HL98" s="15">
        <f>IF(22&lt;=$G98, HH98-HK98, "")</f>
        <v/>
      </c>
      <c r="HM98" s="15">
        <f>IF(22&lt;=$G98, ROUND(HE98*$Q98, 2), "")</f>
        <v/>
      </c>
      <c r="HN98" s="15">
        <f>IF(22&lt;=$G98, HE98+HM98, "")</f>
        <v/>
      </c>
      <c r="HO98" s="15">
        <f>IF(22&lt;=$G98, HI98+HM98, "")</f>
        <v/>
      </c>
      <c r="HP98" s="15">
        <f>IF(22&lt;=$G98, ($G98-22)*$N98, "")</f>
        <v/>
      </c>
      <c r="HQ98" s="15">
        <f>IF(23&lt;=$G98, HL98, "")</f>
        <v/>
      </c>
      <c r="HR98" s="15">
        <f>IF(23&lt;=$G98, ROUND(HQ98*$Q98, 2), "")</f>
        <v/>
      </c>
      <c r="HS98" s="15">
        <f>IF(23&lt;=$G98, $N98, "")</f>
        <v/>
      </c>
      <c r="HT98" s="15">
        <f>IF(23&lt;=$G98, HS98-HR98, "")</f>
        <v/>
      </c>
      <c r="HU98" s="15">
        <f>IF(23&lt;=$G98, HQ98-HT98, "")</f>
        <v/>
      </c>
      <c r="HV98" s="15">
        <f>IF(23&lt;=$G98, ROUND(HN98*$Q98, 2), "")</f>
        <v/>
      </c>
      <c r="HW98" s="15">
        <f>IF(23&lt;=$G98, HN98+HV98, "")</f>
        <v/>
      </c>
      <c r="HX98" s="15">
        <f>IF(23&lt;=$G98, HR98+HV98, "")</f>
        <v/>
      </c>
      <c r="HY98" s="15">
        <f>IF(23&lt;=$G98, ($G98-23)*$N98, "")</f>
        <v/>
      </c>
      <c r="HZ98" s="15">
        <f>IF(24&lt;=$G98, HU98, "")</f>
        <v/>
      </c>
      <c r="IA98" s="15">
        <f>IF(24&lt;=$G98, ROUND(HZ98*$Q98, 2), "")</f>
        <v/>
      </c>
      <c r="IB98" s="15">
        <f>IF(24&lt;=$G98, $N98, "")</f>
        <v/>
      </c>
      <c r="IC98" s="15">
        <f>IF(24&lt;=$G98, IB98-IA98, "")</f>
        <v/>
      </c>
      <c r="ID98" s="15">
        <f>IF(24&lt;=$G98, HZ98-IC98, "")</f>
        <v/>
      </c>
      <c r="IE98" s="15">
        <f>IF(24&lt;=$G98, ROUND(HW98*$Q98, 2), "")</f>
        <v/>
      </c>
      <c r="IF98" s="15">
        <f>IF(24&lt;=$G98, HW98+IE98, "")</f>
        <v/>
      </c>
      <c r="IG98" s="15">
        <f>IF(24&lt;=$G98, IA98+IE98, "")</f>
        <v/>
      </c>
      <c r="IH98" s="15">
        <f>IF(24&lt;=$G98, ($G98-24)*$N98, "")</f>
        <v/>
      </c>
      <c r="II98" s="15">
        <f>IF(25&lt;=$G98, ID98, "")</f>
        <v/>
      </c>
      <c r="IJ98" s="15">
        <f>IF(25&lt;=$G98, ROUND(II98*$Q98, 2), "")</f>
        <v/>
      </c>
      <c r="IK98" s="15">
        <f>IF(25&lt;=$G98, $N98, "")</f>
        <v/>
      </c>
      <c r="IL98" s="15">
        <f>IF(25&lt;=$G98, IK98-IJ98, "")</f>
        <v/>
      </c>
      <c r="IM98" s="15">
        <f>IF(25&lt;=$G98, II98-IL98, "")</f>
        <v/>
      </c>
      <c r="IN98" s="15">
        <f>IF(25&lt;=$G98, ROUND(IF98*$Q98, 2), "")</f>
        <v/>
      </c>
      <c r="IO98" s="15">
        <f>IF(25&lt;=$G98, IF98+IN98, "")</f>
        <v/>
      </c>
      <c r="IP98" s="15">
        <f>IF(25&lt;=$G98, IJ98+IN98, "")</f>
        <v/>
      </c>
      <c r="IQ98" s="15">
        <f>IF(25&lt;=$G98, ($G98-25)*$N98, "")</f>
        <v/>
      </c>
      <c r="IR98" s="15">
        <f>IF(26&lt;=$G98, IM98, "")</f>
        <v/>
      </c>
      <c r="IS98" s="15">
        <f>IF(26&lt;=$G98, ROUND(IR98*$Q98, 2), "")</f>
        <v/>
      </c>
      <c r="IT98" s="15">
        <f>IF(26&lt;=$G98, $N98, "")</f>
        <v/>
      </c>
      <c r="IU98" s="15">
        <f>IF(26&lt;=$G98, IT98-IS98, "")</f>
        <v/>
      </c>
      <c r="IV98" s="15">
        <f>IF(26&lt;=$G98, IR98-IU98, "")</f>
        <v/>
      </c>
      <c r="IW98" s="15">
        <f>IF(26&lt;=$G98, ROUND(IO98*$Q98, 2), "")</f>
        <v/>
      </c>
      <c r="IX98" s="15">
        <f>IF(26&lt;=$G98, IO98+IW98, "")</f>
        <v/>
      </c>
      <c r="IY98" s="15">
        <f>IF(26&lt;=$G98, IS98+IW98, "")</f>
        <v/>
      </c>
      <c r="IZ98" s="15">
        <f>IF(26&lt;=$G98, ($G98-26)*$N98, "")</f>
        <v/>
      </c>
      <c r="JA98" s="15">
        <f>IF(27&lt;=$G98, IV98, "")</f>
        <v/>
      </c>
      <c r="JB98" s="15">
        <f>IF(27&lt;=$G98, ROUND(JA98*$Q98, 2), "")</f>
        <v/>
      </c>
      <c r="JC98" s="15">
        <f>IF(27&lt;=$G98, $N98, "")</f>
        <v/>
      </c>
      <c r="JD98" s="15">
        <f>IF(27&lt;=$G98, JC98-JB98, "")</f>
        <v/>
      </c>
      <c r="JE98" s="15">
        <f>IF(27&lt;=$G98, JA98-JD98, "")</f>
        <v/>
      </c>
      <c r="JF98" s="15">
        <f>IF(27&lt;=$G98, ROUND(IX98*$Q98, 2), "")</f>
        <v/>
      </c>
      <c r="JG98" s="15">
        <f>IF(27&lt;=$G98, IX98+JF98, "")</f>
        <v/>
      </c>
      <c r="JH98" s="15">
        <f>IF(27&lt;=$G98, JB98+JF98, "")</f>
        <v/>
      </c>
      <c r="JI98" s="15">
        <f>IF(27&lt;=$G98, ($G98-27)*$N98, "")</f>
        <v/>
      </c>
      <c r="JJ98" s="15">
        <f>IF(28&lt;=$G98, JE98, "")</f>
        <v/>
      </c>
      <c r="JK98" s="15">
        <f>IF(28&lt;=$G98, ROUND(JJ98*$Q98, 2), "")</f>
        <v/>
      </c>
      <c r="JL98" s="15">
        <f>IF(28&lt;=$G98, $N98, "")</f>
        <v/>
      </c>
      <c r="JM98" s="15">
        <f>IF(28&lt;=$G98, JL98-JK98, "")</f>
        <v/>
      </c>
      <c r="JN98" s="15">
        <f>IF(28&lt;=$G98, JJ98-JM98, "")</f>
        <v/>
      </c>
      <c r="JO98" s="15">
        <f>IF(28&lt;=$G98, ROUND(JG98*$Q98, 2), "")</f>
        <v/>
      </c>
      <c r="JP98" s="15">
        <f>IF(28&lt;=$G98, JG98+JO98, "")</f>
        <v/>
      </c>
      <c r="JQ98" s="15">
        <f>IF(28&lt;=$G98, JK98+JO98, "")</f>
        <v/>
      </c>
      <c r="JR98" s="15">
        <f>IF(28&lt;=$G98, ($G98-28)*$N98, "")</f>
        <v/>
      </c>
      <c r="JS98" s="15">
        <f>IF(29&lt;=$G98, JN98, "")</f>
        <v/>
      </c>
      <c r="JT98" s="15">
        <f>IF(29&lt;=$G98, ROUND(JS98*$Q98, 2), "")</f>
        <v/>
      </c>
      <c r="JU98" s="15">
        <f>IF(29&lt;=$G98, $N98, "")</f>
        <v/>
      </c>
      <c r="JV98" s="15">
        <f>IF(29&lt;=$G98, JU98-JT98, "")</f>
        <v/>
      </c>
      <c r="JW98" s="15">
        <f>IF(29&lt;=$G98, JS98-JV98, "")</f>
        <v/>
      </c>
      <c r="JX98" s="15">
        <f>IF(29&lt;=$G98, ROUND(JP98*$Q98, 2), "")</f>
        <v/>
      </c>
      <c r="JY98" s="15">
        <f>IF(29&lt;=$G98, JP98+JX98, "")</f>
        <v/>
      </c>
      <c r="JZ98" s="15">
        <f>IF(29&lt;=$G98, JT98+JX98, "")</f>
        <v/>
      </c>
      <c r="KA98" s="15">
        <f>IF(29&lt;=$G98, ($G98-29)*$N98, "")</f>
        <v/>
      </c>
      <c r="KB98" s="15">
        <f>IF(30&lt;=$G98, JW98, "")</f>
        <v/>
      </c>
      <c r="KC98" s="15">
        <f>IF(30&lt;=$G98, ROUND(KB98*$Q98, 2), "")</f>
        <v/>
      </c>
      <c r="KD98" s="15">
        <f>IF(30&lt;=$G98, $N98, "")</f>
        <v/>
      </c>
      <c r="KE98" s="15">
        <f>IF(30&lt;=$G98, KD98-KC98, "")</f>
        <v/>
      </c>
      <c r="KF98" s="15">
        <f>IF(30&lt;=$G98, KB98-KE98, "")</f>
        <v/>
      </c>
      <c r="KG98" s="15">
        <f>IF(30&lt;=$G98, ROUND(JY98*$Q98, 2), "")</f>
        <v/>
      </c>
      <c r="KH98" s="15">
        <f>IF(30&lt;=$G98, JY98+KG98, "")</f>
        <v/>
      </c>
      <c r="KI98" s="15">
        <f>IF(30&lt;=$G98, KC98+KG98, "")</f>
        <v/>
      </c>
      <c r="KJ98" s="15">
        <f>IF(30&lt;=$G98, ($G98-30)*$N98, "")</f>
        <v/>
      </c>
      <c r="KK98" s="15">
        <f>IF(31&lt;=$G98, KF98, "")</f>
        <v/>
      </c>
      <c r="KL98" s="15">
        <f>IF(31&lt;=$G98, ROUND(KK98*$Q98, 2), "")</f>
        <v/>
      </c>
      <c r="KM98" s="15">
        <f>IF(31&lt;=$G98, $N98, "")</f>
        <v/>
      </c>
      <c r="KN98" s="15">
        <f>IF(31&lt;=$G98, KM98-KL98, "")</f>
        <v/>
      </c>
      <c r="KO98" s="15">
        <f>IF(31&lt;=$G98, KK98-KN98, "")</f>
        <v/>
      </c>
      <c r="KP98" s="15">
        <f>IF(31&lt;=$G98, ROUND(KH98*$Q98, 2), "")</f>
        <v/>
      </c>
      <c r="KQ98" s="15">
        <f>IF(31&lt;=$G98, KH98+KP98, "")</f>
        <v/>
      </c>
      <c r="KR98" s="15">
        <f>IF(31&lt;=$G98, KL98+KP98, "")</f>
        <v/>
      </c>
      <c r="KS98" s="15">
        <f>IF(31&lt;=$G98, ($G98-31)*$N98, "")</f>
        <v/>
      </c>
      <c r="KT98" s="15">
        <f>IF(32&lt;=$G98, KO98, "")</f>
        <v/>
      </c>
      <c r="KU98" s="15">
        <f>IF(32&lt;=$G98, ROUND(KT98*$Q98, 2), "")</f>
        <v/>
      </c>
      <c r="KV98" s="15">
        <f>IF(32&lt;=$G98, $N98, "")</f>
        <v/>
      </c>
      <c r="KW98" s="15">
        <f>IF(32&lt;=$G98, KV98-KU98, "")</f>
        <v/>
      </c>
      <c r="KX98" s="15">
        <f>IF(32&lt;=$G98, KT98-KW98, "")</f>
        <v/>
      </c>
      <c r="KY98" s="15">
        <f>IF(32&lt;=$G98, ROUND(KQ98*$Q98, 2), "")</f>
        <v/>
      </c>
      <c r="KZ98" s="15">
        <f>IF(32&lt;=$G98, KQ98+KY98, "")</f>
        <v/>
      </c>
      <c r="LA98" s="15">
        <f>IF(32&lt;=$G98, KU98+KY98, "")</f>
        <v/>
      </c>
      <c r="LB98" s="15">
        <f>IF(32&lt;=$G98, ($G98-32)*$N98, "")</f>
        <v/>
      </c>
      <c r="LC98" s="15">
        <f>IF(33&lt;=$G98, KX98, "")</f>
        <v/>
      </c>
      <c r="LD98" s="15">
        <f>IF(33&lt;=$G98, ROUND(LC98*$Q98, 2), "")</f>
        <v/>
      </c>
      <c r="LE98" s="15">
        <f>IF(33&lt;=$G98, $N98, "")</f>
        <v/>
      </c>
      <c r="LF98" s="15">
        <f>IF(33&lt;=$G98, LE98-LD98, "")</f>
        <v/>
      </c>
      <c r="LG98" s="15">
        <f>IF(33&lt;=$G98, LC98-LF98, "")</f>
        <v/>
      </c>
      <c r="LH98" s="15">
        <f>IF(33&lt;=$G98, ROUND(KZ98*$Q98, 2), "")</f>
        <v/>
      </c>
      <c r="LI98" s="15">
        <f>IF(33&lt;=$G98, KZ98+LH98, "")</f>
        <v/>
      </c>
      <c r="LJ98" s="15">
        <f>IF(33&lt;=$G98, LD98+LH98, "")</f>
        <v/>
      </c>
      <c r="LK98" s="15">
        <f>IF(33&lt;=$G98, ($G98-33)*$N98, "")</f>
        <v/>
      </c>
      <c r="LL98" s="15">
        <f>IF(34&lt;=$G98, LG98, "")</f>
        <v/>
      </c>
      <c r="LM98" s="15">
        <f>IF(34&lt;=$G98, ROUND(LL98*$Q98, 2), "")</f>
        <v/>
      </c>
      <c r="LN98" s="15">
        <f>IF(34&lt;=$G98, $N98, "")</f>
        <v/>
      </c>
      <c r="LO98" s="15">
        <f>IF(34&lt;=$G98, LN98-LM98, "")</f>
        <v/>
      </c>
      <c r="LP98" s="15">
        <f>IF(34&lt;=$G98, LL98-LO98, "")</f>
        <v/>
      </c>
      <c r="LQ98" s="15">
        <f>IF(34&lt;=$G98, ROUND(LI98*$Q98, 2), "")</f>
        <v/>
      </c>
      <c r="LR98" s="15">
        <f>IF(34&lt;=$G98, LI98+LQ98, "")</f>
        <v/>
      </c>
      <c r="LS98" s="15">
        <f>IF(34&lt;=$G98, LM98+LQ98, "")</f>
        <v/>
      </c>
      <c r="LT98" s="15">
        <f>IF(34&lt;=$G98, ($G98-34)*$N98, "")</f>
        <v/>
      </c>
      <c r="LU98" s="15">
        <f>IF(35&lt;=$G98, LP98, "")</f>
        <v/>
      </c>
      <c r="LV98" s="15">
        <f>IF(35&lt;=$G98, ROUND(LU98*$Q98, 2), "")</f>
        <v/>
      </c>
      <c r="LW98" s="15">
        <f>IF(35&lt;=$G98, $N98, "")</f>
        <v/>
      </c>
      <c r="LX98" s="15">
        <f>IF(35&lt;=$G98, LW98-LV98, "")</f>
        <v/>
      </c>
      <c r="LY98" s="15">
        <f>IF(35&lt;=$G98, LU98-LX98, "")</f>
        <v/>
      </c>
      <c r="LZ98" s="15">
        <f>IF(35&lt;=$G98, ROUND(LR98*$Q98, 2), "")</f>
        <v/>
      </c>
      <c r="MA98" s="15">
        <f>IF(35&lt;=$G98, LR98+LZ98, "")</f>
        <v/>
      </c>
      <c r="MB98" s="15">
        <f>IF(35&lt;=$G98, LV98+LZ98, "")</f>
        <v/>
      </c>
      <c r="MC98" s="15">
        <f>IF(35&lt;=$G98, ($G98-35)*$N98, "")</f>
        <v/>
      </c>
      <c r="MD98" s="15">
        <f>IF(36&lt;=$G98, LY98, "")</f>
        <v/>
      </c>
      <c r="ME98" s="15">
        <f>IF(36&lt;=$G98, ROUND(MD98*$Q98, 2), "")</f>
        <v/>
      </c>
      <c r="MF98" s="15">
        <f>IF(36&lt;=$G98, $N98, "")</f>
        <v/>
      </c>
      <c r="MG98" s="15">
        <f>IF(36&lt;=$G98, MF98-ME98, "")</f>
        <v/>
      </c>
      <c r="MH98" s="15">
        <f>IF(36&lt;=$G98, MD98-MG98, "")</f>
        <v/>
      </c>
      <c r="MI98" s="15">
        <f>IF(36&lt;=$G98, ROUND(MA98*$Q98, 2), "")</f>
        <v/>
      </c>
      <c r="MJ98" s="15">
        <f>IF(36&lt;=$G98, MA98+MI98, "")</f>
        <v/>
      </c>
      <c r="MK98" s="15">
        <f>IF(36&lt;=$G98, ME98+MI98, "")</f>
        <v/>
      </c>
      <c r="ML98" s="15">
        <f>IF(36&lt;=$G98, ($G98-36)*$N98, "")</f>
        <v/>
      </c>
      <c r="MM98" s="15">
        <f>IF(37&lt;=$G98, MH98, "")</f>
        <v/>
      </c>
      <c r="MN98" s="15">
        <f>IF(37&lt;=$G98, ROUND(MM98*$Q98, 2), "")</f>
        <v/>
      </c>
      <c r="MO98" s="15">
        <f>IF(37&lt;=$G98, $N98, "")</f>
        <v/>
      </c>
      <c r="MP98" s="15">
        <f>IF(37&lt;=$G98, MO98-MN98, "")</f>
        <v/>
      </c>
      <c r="MQ98" s="15">
        <f>IF(37&lt;=$G98, MM98-MP98, "")</f>
        <v/>
      </c>
      <c r="MR98" s="15">
        <f>IF(37&lt;=$G98, ROUND(MJ98*$Q98, 2), "")</f>
        <v/>
      </c>
      <c r="MS98" s="15">
        <f>IF(37&lt;=$G98, MJ98+MR98, "")</f>
        <v/>
      </c>
      <c r="MT98" s="15">
        <f>IF(37&lt;=$G98, MN98+MR98, "")</f>
        <v/>
      </c>
      <c r="MU98" s="15">
        <f>IF(37&lt;=$G98, ($G98-37)*$N98, "")</f>
        <v/>
      </c>
      <c r="MV98" s="15">
        <f>IF(38&lt;=$G98, MQ98, "")</f>
        <v/>
      </c>
      <c r="MW98" s="15">
        <f>IF(38&lt;=$G98, ROUND(MV98*$Q98, 2), "")</f>
        <v/>
      </c>
      <c r="MX98" s="15">
        <f>IF(38&lt;=$G98, $N98, "")</f>
        <v/>
      </c>
      <c r="MY98" s="15">
        <f>IF(38&lt;=$G98, MX98-MW98, "")</f>
        <v/>
      </c>
      <c r="MZ98" s="15">
        <f>IF(38&lt;=$G98, MV98-MY98, "")</f>
        <v/>
      </c>
      <c r="NA98" s="15">
        <f>IF(38&lt;=$G98, ROUND(MS98*$Q98, 2), "")</f>
        <v/>
      </c>
      <c r="NB98" s="15">
        <f>IF(38&lt;=$G98, MS98+NA98, "")</f>
        <v/>
      </c>
      <c r="NC98" s="15">
        <f>IF(38&lt;=$G98, MW98+NA98, "")</f>
        <v/>
      </c>
      <c r="ND98" s="15">
        <f>IF(38&lt;=$G98, ($G98-38)*$N98, "")</f>
        <v/>
      </c>
      <c r="NE98" s="15">
        <f>IF(39&lt;=$G98, MZ98, "")</f>
        <v/>
      </c>
      <c r="NF98" s="15">
        <f>IF(39&lt;=$G98, ROUND(NE98*$Q98, 2), "")</f>
        <v/>
      </c>
      <c r="NG98" s="15">
        <f>IF(39&lt;=$G98, $N98, "")</f>
        <v/>
      </c>
      <c r="NH98" s="15">
        <f>IF(39&lt;=$G98, NG98-NF98, "")</f>
        <v/>
      </c>
      <c r="NI98" s="15">
        <f>IF(39&lt;=$G98, NE98-NH98, "")</f>
        <v/>
      </c>
      <c r="NJ98" s="15">
        <f>IF(39&lt;=$G98, ROUND(NB98*$Q98, 2), "")</f>
        <v/>
      </c>
      <c r="NK98" s="15">
        <f>IF(39&lt;=$G98, NB98+NJ98, "")</f>
        <v/>
      </c>
      <c r="NL98" s="15">
        <f>IF(39&lt;=$G98, NF98+NJ98, "")</f>
        <v/>
      </c>
      <c r="NM98" s="15">
        <f>IF(39&lt;=$G98, ($G98-39)*$N98, "")</f>
        <v/>
      </c>
      <c r="NN98" s="15">
        <f>IF(40&lt;=$G98, NI98, "")</f>
        <v/>
      </c>
      <c r="NO98" s="15">
        <f>IF(40&lt;=$G98, ROUND(NN98*$Q98, 2), "")</f>
        <v/>
      </c>
      <c r="NP98" s="15">
        <f>IF(40&lt;=$G98, $N98, "")</f>
        <v/>
      </c>
      <c r="NQ98" s="15">
        <f>IF(40&lt;=$G98, NP98-NO98, "")</f>
        <v/>
      </c>
      <c r="NR98" s="15">
        <f>IF(40&lt;=$G98, NN98-NQ98, "")</f>
        <v/>
      </c>
      <c r="NS98" s="15">
        <f>IF(40&lt;=$G98, ROUND(NK98*$Q98, 2), "")</f>
        <v/>
      </c>
      <c r="NT98" s="15">
        <f>IF(40&lt;=$G98, NK98+NS98, "")</f>
        <v/>
      </c>
      <c r="NU98" s="15">
        <f>IF(40&lt;=$G98, NO98+NS98, "")</f>
        <v/>
      </c>
      <c r="NV98" s="15">
        <f>IF(40&lt;=$G98, ($G98-40)*$N98, "")</f>
        <v/>
      </c>
      <c r="NW98" s="15">
        <f>IF(41&lt;=$G98, NR98, "")</f>
        <v/>
      </c>
      <c r="NX98" s="15">
        <f>IF(41&lt;=$G98, ROUND(NW98*$Q98, 2), "")</f>
        <v/>
      </c>
      <c r="NY98" s="15">
        <f>IF(41&lt;=$G98, $N98, "")</f>
        <v/>
      </c>
      <c r="NZ98" s="15">
        <f>IF(41&lt;=$G98, NY98-NX98, "")</f>
        <v/>
      </c>
      <c r="OA98" s="15">
        <f>IF(41&lt;=$G98, NW98-NZ98, "")</f>
        <v/>
      </c>
      <c r="OB98" s="15">
        <f>IF(41&lt;=$G98, ROUND(NT98*$Q98, 2), "")</f>
        <v/>
      </c>
      <c r="OC98" s="15">
        <f>IF(41&lt;=$G98, NT98+OB98, "")</f>
        <v/>
      </c>
      <c r="OD98" s="15">
        <f>IF(41&lt;=$G98, NX98+OB98, "")</f>
        <v/>
      </c>
      <c r="OE98" s="15">
        <f>IF(41&lt;=$G98, ($G98-41)*$N98, "")</f>
        <v/>
      </c>
      <c r="OF98" s="15">
        <f>IF(42&lt;=$G98, OA98, "")</f>
        <v/>
      </c>
      <c r="OG98" s="15">
        <f>IF(42&lt;=$G98, ROUND(OF98*$Q98, 2), "")</f>
        <v/>
      </c>
      <c r="OH98" s="15">
        <f>IF(42&lt;=$G98, $N98, "")</f>
        <v/>
      </c>
      <c r="OI98" s="15">
        <f>IF(42&lt;=$G98, OH98-OG98, "")</f>
        <v/>
      </c>
      <c r="OJ98" s="15">
        <f>IF(42&lt;=$G98, OF98-OI98, "")</f>
        <v/>
      </c>
      <c r="OK98" s="15">
        <f>IF(42&lt;=$G98, ROUND(OC98*$Q98, 2), "")</f>
        <v/>
      </c>
      <c r="OL98" s="15">
        <f>IF(42&lt;=$G98, OC98+OK98, "")</f>
        <v/>
      </c>
      <c r="OM98" s="15">
        <f>IF(42&lt;=$G98, OG98+OK98, "")</f>
        <v/>
      </c>
      <c r="ON98" s="15">
        <f>IF(42&lt;=$G98, ($G98-42)*$N98, "")</f>
        <v/>
      </c>
      <c r="OO98" s="15">
        <f>IF(43&lt;=$G98, OJ98, "")</f>
        <v/>
      </c>
      <c r="OP98" s="15">
        <f>IF(43&lt;=$G98, ROUND(OO98*$Q98, 2), "")</f>
        <v/>
      </c>
      <c r="OQ98" s="15">
        <f>IF(43&lt;=$G98, $N98, "")</f>
        <v/>
      </c>
      <c r="OR98" s="15">
        <f>IF(43&lt;=$G98, OQ98-OP98, "")</f>
        <v/>
      </c>
      <c r="OS98" s="15">
        <f>IF(43&lt;=$G98, OO98-OR98, "")</f>
        <v/>
      </c>
      <c r="OT98" s="15">
        <f>IF(43&lt;=$G98, ROUND(OL98*$Q98, 2), "")</f>
        <v/>
      </c>
      <c r="OU98" s="15">
        <f>IF(43&lt;=$G98, OL98+OT98, "")</f>
        <v/>
      </c>
      <c r="OV98" s="15">
        <f>IF(43&lt;=$G98, OP98+OT98, "")</f>
        <v/>
      </c>
      <c r="OW98" s="15">
        <f>IF(43&lt;=$G98, ($G98-43)*$N98, "")</f>
        <v/>
      </c>
      <c r="OX98" s="15">
        <f>IF(44&lt;=$G98, OS98, "")</f>
        <v/>
      </c>
      <c r="OY98" s="15">
        <f>IF(44&lt;=$G98, ROUND(OX98*$Q98, 2), "")</f>
        <v/>
      </c>
      <c r="OZ98" s="15">
        <f>IF(44&lt;=$G98, $N98, "")</f>
        <v/>
      </c>
      <c r="PA98" s="15">
        <f>IF(44&lt;=$G98, OZ98-OY98, "")</f>
        <v/>
      </c>
      <c r="PB98" s="15">
        <f>IF(44&lt;=$G98, OX98-PA98, "")</f>
        <v/>
      </c>
      <c r="PC98" s="15">
        <f>IF(44&lt;=$G98, ROUND(OU98*$Q98, 2), "")</f>
        <v/>
      </c>
      <c r="PD98" s="15">
        <f>IF(44&lt;=$G98, OU98+PC98, "")</f>
        <v/>
      </c>
      <c r="PE98" s="15">
        <f>IF(44&lt;=$G98, OY98+PC98, "")</f>
        <v/>
      </c>
      <c r="PF98" s="15">
        <f>IF(44&lt;=$G98, ($G98-44)*$N98, "")</f>
        <v/>
      </c>
      <c r="PG98" s="15">
        <f>IF(45&lt;=$G98, PB98, "")</f>
        <v/>
      </c>
      <c r="PH98" s="15">
        <f>IF(45&lt;=$G98, ROUND(PG98*$Q98, 2), "")</f>
        <v/>
      </c>
      <c r="PI98" s="15">
        <f>IF(45&lt;=$G98, $N98, "")</f>
        <v/>
      </c>
      <c r="PJ98" s="15">
        <f>IF(45&lt;=$G98, PI98-PH98, "")</f>
        <v/>
      </c>
      <c r="PK98" s="15">
        <f>IF(45&lt;=$G98, PG98-PJ98, "")</f>
        <v/>
      </c>
      <c r="PL98" s="15">
        <f>IF(45&lt;=$G98, ROUND(PD98*$Q98, 2), "")</f>
        <v/>
      </c>
      <c r="PM98" s="15">
        <f>IF(45&lt;=$G98, PD98+PL98, "")</f>
        <v/>
      </c>
      <c r="PN98" s="15">
        <f>IF(45&lt;=$G98, PH98+PL98, "")</f>
        <v/>
      </c>
      <c r="PO98" s="15">
        <f>IF(45&lt;=$G98, ($G98-45)*$N98, "")</f>
        <v/>
      </c>
      <c r="PP98" s="15">
        <f>IF(46&lt;=$G98, PK98, "")</f>
        <v/>
      </c>
      <c r="PQ98" s="15">
        <f>IF(46&lt;=$G98, ROUND(PP98*$Q98, 2), "")</f>
        <v/>
      </c>
      <c r="PR98" s="15">
        <f>IF(46&lt;=$G98, $N98, "")</f>
        <v/>
      </c>
      <c r="PS98" s="15">
        <f>IF(46&lt;=$G98, PR98-PQ98, "")</f>
        <v/>
      </c>
      <c r="PT98" s="15">
        <f>IF(46&lt;=$G98, PP98-PS98, "")</f>
        <v/>
      </c>
      <c r="PU98" s="15">
        <f>IF(46&lt;=$G98, ROUND(PM98*$Q98, 2), "")</f>
        <v/>
      </c>
      <c r="PV98" s="15">
        <f>IF(46&lt;=$G98, PM98+PU98, "")</f>
        <v/>
      </c>
      <c r="PW98" s="15">
        <f>IF(46&lt;=$G98, PQ98+PU98, "")</f>
        <v/>
      </c>
      <c r="PX98" s="15">
        <f>IF(46&lt;=$G98, ($G98-46)*$N98, "")</f>
        <v/>
      </c>
      <c r="PY98" s="15">
        <f>IF(47&lt;=$G98, PT98, "")</f>
        <v/>
      </c>
      <c r="PZ98" s="15">
        <f>IF(47&lt;=$G98, ROUND(PY98*$Q98, 2), "")</f>
        <v/>
      </c>
      <c r="QA98" s="15">
        <f>IF(47&lt;=$G98, $N98, "")</f>
        <v/>
      </c>
      <c r="QB98" s="15">
        <f>IF(47&lt;=$G98, QA98-PZ98, "")</f>
        <v/>
      </c>
      <c r="QC98" s="15">
        <f>IF(47&lt;=$G98, PY98-QB98, "")</f>
        <v/>
      </c>
      <c r="QD98" s="15">
        <f>IF(47&lt;=$G98, ROUND(PV98*$Q98, 2), "")</f>
        <v/>
      </c>
      <c r="QE98" s="15">
        <f>IF(47&lt;=$G98, PV98+QD98, "")</f>
        <v/>
      </c>
      <c r="QF98" s="15">
        <f>IF(47&lt;=$G98, PZ98+QD98, "")</f>
        <v/>
      </c>
      <c r="QG98" s="15">
        <f>IF(47&lt;=$G98, ($G98-47)*$N98, "")</f>
        <v/>
      </c>
      <c r="QH98" s="15">
        <f>IF(48&lt;=$G98, QC98, "")</f>
        <v/>
      </c>
      <c r="QI98" s="15">
        <f>IF(48&lt;=$G98, ROUND(QH98*$Q98, 2), "")</f>
        <v/>
      </c>
      <c r="QJ98" s="15">
        <f>IF(48&lt;=$G98, $N98, "")</f>
        <v/>
      </c>
      <c r="QK98" s="15">
        <f>IF(48&lt;=$G98, QJ98-QI98, "")</f>
        <v/>
      </c>
      <c r="QL98" s="15">
        <f>IF(48&lt;=$G98, QH98-QK98, "")</f>
        <v/>
      </c>
      <c r="QM98" s="15">
        <f>IF(48&lt;=$G98, ROUND(QE98*$Q98, 2), "")</f>
        <v/>
      </c>
      <c r="QN98" s="15">
        <f>IF(48&lt;=$G98, QE98+QM98, "")</f>
        <v/>
      </c>
      <c r="QO98" s="15">
        <f>IF(48&lt;=$G98, QI98+QM98, "")</f>
        <v/>
      </c>
      <c r="QP98" s="15">
        <f>IF(48&lt;=$G98, ($G98-48)*$N98, "")</f>
        <v/>
      </c>
    </row>
    <row r="99">
      <c r="A99" s="6" t="inlineStr">
        <is>
          <t>0644-0005</t>
        </is>
      </c>
      <c r="B99" s="7" t="inlineStr">
        <is>
          <t>Bakaya S.A.P.I.</t>
        </is>
      </c>
      <c r="C99" s="7" t="inlineStr">
        <is>
          <t>i118</t>
        </is>
      </c>
      <c r="D99" s="6" t="inlineStr">
        <is>
          <t>ACTIVO</t>
        </is>
      </c>
      <c r="E99" s="6" t="inlineStr">
        <is>
          <t>2025-12-10</t>
        </is>
      </c>
      <c r="F99" s="6" t="inlineStr">
        <is>
          <t>2028-12-10</t>
        </is>
      </c>
      <c r="G99" s="8" t="n">
        <v>36</v>
      </c>
      <c r="H99" s="9" t="n">
        <v>710689.66</v>
      </c>
      <c r="I99" s="10" t="n">
        <v>0.1</v>
      </c>
      <c r="J99" s="9">
        <f>ROUND(H99*I99, 2)</f>
        <v/>
      </c>
      <c r="K99" s="9">
        <f>ROUND(H99-J99, 2)</f>
        <v/>
      </c>
      <c r="L99" s="10" t="n">
        <v>1</v>
      </c>
      <c r="M99" s="9">
        <f>ROUND(H99*L99, 2)</f>
        <v/>
      </c>
      <c r="N99" s="9" t="n">
        <v>20728.19</v>
      </c>
      <c r="O99" s="10" t="n">
        <v>0.4</v>
      </c>
      <c r="P99" s="9">
        <f>ROUND(H99*O99, 2)</f>
        <v/>
      </c>
      <c r="Q99" s="11" t="n">
        <v>0.02215859</v>
      </c>
      <c r="R99" s="11">
        <f>RATE(G99, -N99, K99, -P99)</f>
        <v/>
      </c>
      <c r="S99" s="11">
        <f>ROUND(Q99*12, 8)</f>
        <v/>
      </c>
      <c r="T99" s="11">
        <f>ROUND(((1+Q99)^12)-1, 8)</f>
        <v/>
      </c>
      <c r="U99" s="9">
        <f>ROUND(PV(Q99, G99, 0, -P99), 2)</f>
        <v/>
      </c>
      <c r="V99" s="9">
        <f>SUMIF($AA$4:$QP$4, "Interes_Leasing", AA99:QP99)</f>
        <v/>
      </c>
      <c r="W99" s="9">
        <f>SUMIF($AA$4:$QP$4, "Interes_Residual", AA99:QP99)</f>
        <v/>
      </c>
      <c r="X99" s="9">
        <f>ROUND(V99+W99, 2)</f>
        <v/>
      </c>
      <c r="Y99" s="9">
        <f>ROUND((N99*G99+P99+M99)-K99, 2)</f>
        <v/>
      </c>
      <c r="Z99" s="10">
        <f>ROUND(Y99/K99, 4)</f>
        <v/>
      </c>
      <c r="AA99" s="9">
        <f>IF(1&lt;=$G99, $K99, "")</f>
        <v/>
      </c>
      <c r="AB99" s="9">
        <f>IF(1&lt;=$G99, ROUND(AA99*$Q99, 2), "")</f>
        <v/>
      </c>
      <c r="AC99" s="9">
        <f>IF(1&lt;=$G99, $N99, "")</f>
        <v/>
      </c>
      <c r="AD99" s="9">
        <f>IF(1&lt;=$G99, AC99-AB99, "")</f>
        <v/>
      </c>
      <c r="AE99" s="9">
        <f>IF(1&lt;=$G99, AA99-AD99, "")</f>
        <v/>
      </c>
      <c r="AF99" s="9">
        <f>IF(1&lt;=$G99, ROUND($U99*$Q99, 2), "")</f>
        <v/>
      </c>
      <c r="AG99" s="9">
        <f>IF(1&lt;=$G99, $U99+AF99, "")</f>
        <v/>
      </c>
      <c r="AH99" s="9">
        <f>IF(1&lt;=$G99, AB99+AF99, "")</f>
        <v/>
      </c>
      <c r="AI99" s="9">
        <f>IF(1&lt;=$G99, ($G99-1)*$N99, "")</f>
        <v/>
      </c>
      <c r="AJ99" s="9">
        <f>IF(2&lt;=$G99, AE99, "")</f>
        <v/>
      </c>
      <c r="AK99" s="9">
        <f>IF(2&lt;=$G99, ROUND(AJ99*$Q99, 2), "")</f>
        <v/>
      </c>
      <c r="AL99" s="9">
        <f>IF(2&lt;=$G99, $N99, "")</f>
        <v/>
      </c>
      <c r="AM99" s="9">
        <f>IF(2&lt;=$G99, AL99-AK99, "")</f>
        <v/>
      </c>
      <c r="AN99" s="9">
        <f>IF(2&lt;=$G99, AJ99-AM99, "")</f>
        <v/>
      </c>
      <c r="AO99" s="9">
        <f>IF(2&lt;=$G99, ROUND(AG99*$Q99, 2), "")</f>
        <v/>
      </c>
      <c r="AP99" s="9">
        <f>IF(2&lt;=$G99, AG99+AO99, "")</f>
        <v/>
      </c>
      <c r="AQ99" s="9">
        <f>IF(2&lt;=$G99, AK99+AO99, "")</f>
        <v/>
      </c>
      <c r="AR99" s="9">
        <f>IF(2&lt;=$G99, ($G99-2)*$N99, "")</f>
        <v/>
      </c>
      <c r="AS99" s="9">
        <f>IF(3&lt;=$G99, AN99, "")</f>
        <v/>
      </c>
      <c r="AT99" s="9">
        <f>IF(3&lt;=$G99, ROUND(AS99*$Q99, 2), "")</f>
        <v/>
      </c>
      <c r="AU99" s="9">
        <f>IF(3&lt;=$G99, $N99, "")</f>
        <v/>
      </c>
      <c r="AV99" s="9">
        <f>IF(3&lt;=$G99, AU99-AT99, "")</f>
        <v/>
      </c>
      <c r="AW99" s="9">
        <f>IF(3&lt;=$G99, AS99-AV99, "")</f>
        <v/>
      </c>
      <c r="AX99" s="9">
        <f>IF(3&lt;=$G99, ROUND(AP99*$Q99, 2), "")</f>
        <v/>
      </c>
      <c r="AY99" s="9">
        <f>IF(3&lt;=$G99, AP99+AX99, "")</f>
        <v/>
      </c>
      <c r="AZ99" s="9">
        <f>IF(3&lt;=$G99, AT99+AX99, "")</f>
        <v/>
      </c>
      <c r="BA99" s="9">
        <f>IF(3&lt;=$G99, ($G99-3)*$N99, "")</f>
        <v/>
      </c>
      <c r="BB99" s="9">
        <f>IF(4&lt;=$G99, AW99, "")</f>
        <v/>
      </c>
      <c r="BC99" s="9">
        <f>IF(4&lt;=$G99, ROUND(BB99*$Q99, 2), "")</f>
        <v/>
      </c>
      <c r="BD99" s="9">
        <f>IF(4&lt;=$G99, $N99, "")</f>
        <v/>
      </c>
      <c r="BE99" s="9">
        <f>IF(4&lt;=$G99, BD99-BC99, "")</f>
        <v/>
      </c>
      <c r="BF99" s="9">
        <f>IF(4&lt;=$G99, BB99-BE99, "")</f>
        <v/>
      </c>
      <c r="BG99" s="9">
        <f>IF(4&lt;=$G99, ROUND(AY99*$Q99, 2), "")</f>
        <v/>
      </c>
      <c r="BH99" s="9">
        <f>IF(4&lt;=$G99, AY99+BG99, "")</f>
        <v/>
      </c>
      <c r="BI99" s="9">
        <f>IF(4&lt;=$G99, BC99+BG99, "")</f>
        <v/>
      </c>
      <c r="BJ99" s="9">
        <f>IF(4&lt;=$G99, ($G99-4)*$N99, "")</f>
        <v/>
      </c>
      <c r="BK99" s="9">
        <f>IF(5&lt;=$G99, BF99, "")</f>
        <v/>
      </c>
      <c r="BL99" s="9">
        <f>IF(5&lt;=$G99, ROUND(BK99*$Q99, 2), "")</f>
        <v/>
      </c>
      <c r="BM99" s="9">
        <f>IF(5&lt;=$G99, $N99, "")</f>
        <v/>
      </c>
      <c r="BN99" s="9">
        <f>IF(5&lt;=$G99, BM99-BL99, "")</f>
        <v/>
      </c>
      <c r="BO99" s="9">
        <f>IF(5&lt;=$G99, BK99-BN99, "")</f>
        <v/>
      </c>
      <c r="BP99" s="9">
        <f>IF(5&lt;=$G99, ROUND(BH99*$Q99, 2), "")</f>
        <v/>
      </c>
      <c r="BQ99" s="9">
        <f>IF(5&lt;=$G99, BH99+BP99, "")</f>
        <v/>
      </c>
      <c r="BR99" s="9">
        <f>IF(5&lt;=$G99, BL99+BP99, "")</f>
        <v/>
      </c>
      <c r="BS99" s="9">
        <f>IF(5&lt;=$G99, ($G99-5)*$N99, "")</f>
        <v/>
      </c>
      <c r="BT99" s="9">
        <f>IF(6&lt;=$G99, BO99, "")</f>
        <v/>
      </c>
      <c r="BU99" s="9">
        <f>IF(6&lt;=$G99, ROUND(BT99*$Q99, 2), "")</f>
        <v/>
      </c>
      <c r="BV99" s="9">
        <f>IF(6&lt;=$G99, $N99, "")</f>
        <v/>
      </c>
      <c r="BW99" s="9">
        <f>IF(6&lt;=$G99, BV99-BU99, "")</f>
        <v/>
      </c>
      <c r="BX99" s="9">
        <f>IF(6&lt;=$G99, BT99-BW99, "")</f>
        <v/>
      </c>
      <c r="BY99" s="9">
        <f>IF(6&lt;=$G99, ROUND(BQ99*$Q99, 2), "")</f>
        <v/>
      </c>
      <c r="BZ99" s="9">
        <f>IF(6&lt;=$G99, BQ99+BY99, "")</f>
        <v/>
      </c>
      <c r="CA99" s="9">
        <f>IF(6&lt;=$G99, BU99+BY99, "")</f>
        <v/>
      </c>
      <c r="CB99" s="9">
        <f>IF(6&lt;=$G99, ($G99-6)*$N99, "")</f>
        <v/>
      </c>
      <c r="CC99" s="9">
        <f>IF(7&lt;=$G99, BX99, "")</f>
        <v/>
      </c>
      <c r="CD99" s="9">
        <f>IF(7&lt;=$G99, ROUND(CC99*$Q99, 2), "")</f>
        <v/>
      </c>
      <c r="CE99" s="9">
        <f>IF(7&lt;=$G99, $N99, "")</f>
        <v/>
      </c>
      <c r="CF99" s="9">
        <f>IF(7&lt;=$G99, CE99-CD99, "")</f>
        <v/>
      </c>
      <c r="CG99" s="9">
        <f>IF(7&lt;=$G99, CC99-CF99, "")</f>
        <v/>
      </c>
      <c r="CH99" s="9">
        <f>IF(7&lt;=$G99, ROUND(BZ99*$Q99, 2), "")</f>
        <v/>
      </c>
      <c r="CI99" s="9">
        <f>IF(7&lt;=$G99, BZ99+CH99, "")</f>
        <v/>
      </c>
      <c r="CJ99" s="9">
        <f>IF(7&lt;=$G99, CD99+CH99, "")</f>
        <v/>
      </c>
      <c r="CK99" s="9">
        <f>IF(7&lt;=$G99, ($G99-7)*$N99, "")</f>
        <v/>
      </c>
      <c r="CL99" s="9">
        <f>IF(8&lt;=$G99, CG99, "")</f>
        <v/>
      </c>
      <c r="CM99" s="9">
        <f>IF(8&lt;=$G99, ROUND(CL99*$Q99, 2), "")</f>
        <v/>
      </c>
      <c r="CN99" s="9">
        <f>IF(8&lt;=$G99, $N99, "")</f>
        <v/>
      </c>
      <c r="CO99" s="9">
        <f>IF(8&lt;=$G99, CN99-CM99, "")</f>
        <v/>
      </c>
      <c r="CP99" s="9">
        <f>IF(8&lt;=$G99, CL99-CO99, "")</f>
        <v/>
      </c>
      <c r="CQ99" s="9">
        <f>IF(8&lt;=$G99, ROUND(CI99*$Q99, 2), "")</f>
        <v/>
      </c>
      <c r="CR99" s="9">
        <f>IF(8&lt;=$G99, CI99+CQ99, "")</f>
        <v/>
      </c>
      <c r="CS99" s="9">
        <f>IF(8&lt;=$G99, CM99+CQ99, "")</f>
        <v/>
      </c>
      <c r="CT99" s="9">
        <f>IF(8&lt;=$G99, ($G99-8)*$N99, "")</f>
        <v/>
      </c>
      <c r="CU99" s="9">
        <f>IF(9&lt;=$G99, CP99, "")</f>
        <v/>
      </c>
      <c r="CV99" s="9">
        <f>IF(9&lt;=$G99, ROUND(CU99*$Q99, 2), "")</f>
        <v/>
      </c>
      <c r="CW99" s="9">
        <f>IF(9&lt;=$G99, $N99, "")</f>
        <v/>
      </c>
      <c r="CX99" s="9">
        <f>IF(9&lt;=$G99, CW99-CV99, "")</f>
        <v/>
      </c>
      <c r="CY99" s="9">
        <f>IF(9&lt;=$G99, CU99-CX99, "")</f>
        <v/>
      </c>
      <c r="CZ99" s="9">
        <f>IF(9&lt;=$G99, ROUND(CR99*$Q99, 2), "")</f>
        <v/>
      </c>
      <c r="DA99" s="9">
        <f>IF(9&lt;=$G99, CR99+CZ99, "")</f>
        <v/>
      </c>
      <c r="DB99" s="9">
        <f>IF(9&lt;=$G99, CV99+CZ99, "")</f>
        <v/>
      </c>
      <c r="DC99" s="9">
        <f>IF(9&lt;=$G99, ($G99-9)*$N99, "")</f>
        <v/>
      </c>
      <c r="DD99" s="9">
        <f>IF(10&lt;=$G99, CY99, "")</f>
        <v/>
      </c>
      <c r="DE99" s="9">
        <f>IF(10&lt;=$G99, ROUND(DD99*$Q99, 2), "")</f>
        <v/>
      </c>
      <c r="DF99" s="9">
        <f>IF(10&lt;=$G99, $N99, "")</f>
        <v/>
      </c>
      <c r="DG99" s="9">
        <f>IF(10&lt;=$G99, DF99-DE99, "")</f>
        <v/>
      </c>
      <c r="DH99" s="9">
        <f>IF(10&lt;=$G99, DD99-DG99, "")</f>
        <v/>
      </c>
      <c r="DI99" s="9">
        <f>IF(10&lt;=$G99, ROUND(DA99*$Q99, 2), "")</f>
        <v/>
      </c>
      <c r="DJ99" s="9">
        <f>IF(10&lt;=$G99, DA99+DI99, "")</f>
        <v/>
      </c>
      <c r="DK99" s="9">
        <f>IF(10&lt;=$G99, DE99+DI99, "")</f>
        <v/>
      </c>
      <c r="DL99" s="9">
        <f>IF(10&lt;=$G99, ($G99-10)*$N99, "")</f>
        <v/>
      </c>
      <c r="DM99" s="9">
        <f>IF(11&lt;=$G99, DH99, "")</f>
        <v/>
      </c>
      <c r="DN99" s="9">
        <f>IF(11&lt;=$G99, ROUND(DM99*$Q99, 2), "")</f>
        <v/>
      </c>
      <c r="DO99" s="9">
        <f>IF(11&lt;=$G99, $N99, "")</f>
        <v/>
      </c>
      <c r="DP99" s="9">
        <f>IF(11&lt;=$G99, DO99-DN99, "")</f>
        <v/>
      </c>
      <c r="DQ99" s="9">
        <f>IF(11&lt;=$G99, DM99-DP99, "")</f>
        <v/>
      </c>
      <c r="DR99" s="9">
        <f>IF(11&lt;=$G99, ROUND(DJ99*$Q99, 2), "")</f>
        <v/>
      </c>
      <c r="DS99" s="9">
        <f>IF(11&lt;=$G99, DJ99+DR99, "")</f>
        <v/>
      </c>
      <c r="DT99" s="9">
        <f>IF(11&lt;=$G99, DN99+DR99, "")</f>
        <v/>
      </c>
      <c r="DU99" s="9">
        <f>IF(11&lt;=$G99, ($G99-11)*$N99, "")</f>
        <v/>
      </c>
      <c r="DV99" s="9">
        <f>IF(12&lt;=$G99, DQ99, "")</f>
        <v/>
      </c>
      <c r="DW99" s="9">
        <f>IF(12&lt;=$G99, ROUND(DV99*$Q99, 2), "")</f>
        <v/>
      </c>
      <c r="DX99" s="9">
        <f>IF(12&lt;=$G99, $N99, "")</f>
        <v/>
      </c>
      <c r="DY99" s="9">
        <f>IF(12&lt;=$G99, DX99-DW99, "")</f>
        <v/>
      </c>
      <c r="DZ99" s="9">
        <f>IF(12&lt;=$G99, DV99-DY99, "")</f>
        <v/>
      </c>
      <c r="EA99" s="9">
        <f>IF(12&lt;=$G99, ROUND(DS99*$Q99, 2), "")</f>
        <v/>
      </c>
      <c r="EB99" s="9">
        <f>IF(12&lt;=$G99, DS99+EA99, "")</f>
        <v/>
      </c>
      <c r="EC99" s="9">
        <f>IF(12&lt;=$G99, DW99+EA99, "")</f>
        <v/>
      </c>
      <c r="ED99" s="9">
        <f>IF(12&lt;=$G99, ($G99-12)*$N99, "")</f>
        <v/>
      </c>
      <c r="EE99" s="9">
        <f>IF(13&lt;=$G99, DZ99, "")</f>
        <v/>
      </c>
      <c r="EF99" s="9">
        <f>IF(13&lt;=$G99, ROUND(EE99*$Q99, 2), "")</f>
        <v/>
      </c>
      <c r="EG99" s="9">
        <f>IF(13&lt;=$G99, $N99, "")</f>
        <v/>
      </c>
      <c r="EH99" s="9">
        <f>IF(13&lt;=$G99, EG99-EF99, "")</f>
        <v/>
      </c>
      <c r="EI99" s="9">
        <f>IF(13&lt;=$G99, EE99-EH99, "")</f>
        <v/>
      </c>
      <c r="EJ99" s="9">
        <f>IF(13&lt;=$G99, ROUND(EB99*$Q99, 2), "")</f>
        <v/>
      </c>
      <c r="EK99" s="9">
        <f>IF(13&lt;=$G99, EB99+EJ99, "")</f>
        <v/>
      </c>
      <c r="EL99" s="9">
        <f>IF(13&lt;=$G99, EF99+EJ99, "")</f>
        <v/>
      </c>
      <c r="EM99" s="9">
        <f>IF(13&lt;=$G99, ($G99-13)*$N99, "")</f>
        <v/>
      </c>
      <c r="EN99" s="9">
        <f>IF(14&lt;=$G99, EI99, "")</f>
        <v/>
      </c>
      <c r="EO99" s="9">
        <f>IF(14&lt;=$G99, ROUND(EN99*$Q99, 2), "")</f>
        <v/>
      </c>
      <c r="EP99" s="9">
        <f>IF(14&lt;=$G99, $N99, "")</f>
        <v/>
      </c>
      <c r="EQ99" s="9">
        <f>IF(14&lt;=$G99, EP99-EO99, "")</f>
        <v/>
      </c>
      <c r="ER99" s="9">
        <f>IF(14&lt;=$G99, EN99-EQ99, "")</f>
        <v/>
      </c>
      <c r="ES99" s="9">
        <f>IF(14&lt;=$G99, ROUND(EK99*$Q99, 2), "")</f>
        <v/>
      </c>
      <c r="ET99" s="9">
        <f>IF(14&lt;=$G99, EK99+ES99, "")</f>
        <v/>
      </c>
      <c r="EU99" s="9">
        <f>IF(14&lt;=$G99, EO99+ES99, "")</f>
        <v/>
      </c>
      <c r="EV99" s="9">
        <f>IF(14&lt;=$G99, ($G99-14)*$N99, "")</f>
        <v/>
      </c>
      <c r="EW99" s="9">
        <f>IF(15&lt;=$G99, ER99, "")</f>
        <v/>
      </c>
      <c r="EX99" s="9">
        <f>IF(15&lt;=$G99, ROUND(EW99*$Q99, 2), "")</f>
        <v/>
      </c>
      <c r="EY99" s="9">
        <f>IF(15&lt;=$G99, $N99, "")</f>
        <v/>
      </c>
      <c r="EZ99" s="9">
        <f>IF(15&lt;=$G99, EY99-EX99, "")</f>
        <v/>
      </c>
      <c r="FA99" s="9">
        <f>IF(15&lt;=$G99, EW99-EZ99, "")</f>
        <v/>
      </c>
      <c r="FB99" s="9">
        <f>IF(15&lt;=$G99, ROUND(ET99*$Q99, 2), "")</f>
        <v/>
      </c>
      <c r="FC99" s="9">
        <f>IF(15&lt;=$G99, ET99+FB99, "")</f>
        <v/>
      </c>
      <c r="FD99" s="9">
        <f>IF(15&lt;=$G99, EX99+FB99, "")</f>
        <v/>
      </c>
      <c r="FE99" s="9">
        <f>IF(15&lt;=$G99, ($G99-15)*$N99, "")</f>
        <v/>
      </c>
      <c r="FF99" s="9">
        <f>IF(16&lt;=$G99, FA99, "")</f>
        <v/>
      </c>
      <c r="FG99" s="9">
        <f>IF(16&lt;=$G99, ROUND(FF99*$Q99, 2), "")</f>
        <v/>
      </c>
      <c r="FH99" s="9">
        <f>IF(16&lt;=$G99, $N99, "")</f>
        <v/>
      </c>
      <c r="FI99" s="9">
        <f>IF(16&lt;=$G99, FH99-FG99, "")</f>
        <v/>
      </c>
      <c r="FJ99" s="9">
        <f>IF(16&lt;=$G99, FF99-FI99, "")</f>
        <v/>
      </c>
      <c r="FK99" s="9">
        <f>IF(16&lt;=$G99, ROUND(FC99*$Q99, 2), "")</f>
        <v/>
      </c>
      <c r="FL99" s="9">
        <f>IF(16&lt;=$G99, FC99+FK99, "")</f>
        <v/>
      </c>
      <c r="FM99" s="9">
        <f>IF(16&lt;=$G99, FG99+FK99, "")</f>
        <v/>
      </c>
      <c r="FN99" s="9">
        <f>IF(16&lt;=$G99, ($G99-16)*$N99, "")</f>
        <v/>
      </c>
      <c r="FO99" s="9">
        <f>IF(17&lt;=$G99, FJ99, "")</f>
        <v/>
      </c>
      <c r="FP99" s="9">
        <f>IF(17&lt;=$G99, ROUND(FO99*$Q99, 2), "")</f>
        <v/>
      </c>
      <c r="FQ99" s="9">
        <f>IF(17&lt;=$G99, $N99, "")</f>
        <v/>
      </c>
      <c r="FR99" s="9">
        <f>IF(17&lt;=$G99, FQ99-FP99, "")</f>
        <v/>
      </c>
      <c r="FS99" s="9">
        <f>IF(17&lt;=$G99, FO99-FR99, "")</f>
        <v/>
      </c>
      <c r="FT99" s="9">
        <f>IF(17&lt;=$G99, ROUND(FL99*$Q99, 2), "")</f>
        <v/>
      </c>
      <c r="FU99" s="9">
        <f>IF(17&lt;=$G99, FL99+FT99, "")</f>
        <v/>
      </c>
      <c r="FV99" s="9">
        <f>IF(17&lt;=$G99, FP99+FT99, "")</f>
        <v/>
      </c>
      <c r="FW99" s="9">
        <f>IF(17&lt;=$G99, ($G99-17)*$N99, "")</f>
        <v/>
      </c>
      <c r="FX99" s="9">
        <f>IF(18&lt;=$G99, FS99, "")</f>
        <v/>
      </c>
      <c r="FY99" s="9">
        <f>IF(18&lt;=$G99, ROUND(FX99*$Q99, 2), "")</f>
        <v/>
      </c>
      <c r="FZ99" s="9">
        <f>IF(18&lt;=$G99, $N99, "")</f>
        <v/>
      </c>
      <c r="GA99" s="9">
        <f>IF(18&lt;=$G99, FZ99-FY99, "")</f>
        <v/>
      </c>
      <c r="GB99" s="9">
        <f>IF(18&lt;=$G99, FX99-GA99, "")</f>
        <v/>
      </c>
      <c r="GC99" s="9">
        <f>IF(18&lt;=$G99, ROUND(FU99*$Q99, 2), "")</f>
        <v/>
      </c>
      <c r="GD99" s="9">
        <f>IF(18&lt;=$G99, FU99+GC99, "")</f>
        <v/>
      </c>
      <c r="GE99" s="9">
        <f>IF(18&lt;=$G99, FY99+GC99, "")</f>
        <v/>
      </c>
      <c r="GF99" s="9">
        <f>IF(18&lt;=$G99, ($G99-18)*$N99, "")</f>
        <v/>
      </c>
      <c r="GG99" s="9">
        <f>IF(19&lt;=$G99, GB99, "")</f>
        <v/>
      </c>
      <c r="GH99" s="9">
        <f>IF(19&lt;=$G99, ROUND(GG99*$Q99, 2), "")</f>
        <v/>
      </c>
      <c r="GI99" s="9">
        <f>IF(19&lt;=$G99, $N99, "")</f>
        <v/>
      </c>
      <c r="GJ99" s="9">
        <f>IF(19&lt;=$G99, GI99-GH99, "")</f>
        <v/>
      </c>
      <c r="GK99" s="9">
        <f>IF(19&lt;=$G99, GG99-GJ99, "")</f>
        <v/>
      </c>
      <c r="GL99" s="9">
        <f>IF(19&lt;=$G99, ROUND(GD99*$Q99, 2), "")</f>
        <v/>
      </c>
      <c r="GM99" s="9">
        <f>IF(19&lt;=$G99, GD99+GL99, "")</f>
        <v/>
      </c>
      <c r="GN99" s="9">
        <f>IF(19&lt;=$G99, GH99+GL99, "")</f>
        <v/>
      </c>
      <c r="GO99" s="9">
        <f>IF(19&lt;=$G99, ($G99-19)*$N99, "")</f>
        <v/>
      </c>
      <c r="GP99" s="9">
        <f>IF(20&lt;=$G99, GK99, "")</f>
        <v/>
      </c>
      <c r="GQ99" s="9">
        <f>IF(20&lt;=$G99, ROUND(GP99*$Q99, 2), "")</f>
        <v/>
      </c>
      <c r="GR99" s="9">
        <f>IF(20&lt;=$G99, $N99, "")</f>
        <v/>
      </c>
      <c r="GS99" s="9">
        <f>IF(20&lt;=$G99, GR99-GQ99, "")</f>
        <v/>
      </c>
      <c r="GT99" s="9">
        <f>IF(20&lt;=$G99, GP99-GS99, "")</f>
        <v/>
      </c>
      <c r="GU99" s="9">
        <f>IF(20&lt;=$G99, ROUND(GM99*$Q99, 2), "")</f>
        <v/>
      </c>
      <c r="GV99" s="9">
        <f>IF(20&lt;=$G99, GM99+GU99, "")</f>
        <v/>
      </c>
      <c r="GW99" s="9">
        <f>IF(20&lt;=$G99, GQ99+GU99, "")</f>
        <v/>
      </c>
      <c r="GX99" s="9">
        <f>IF(20&lt;=$G99, ($G99-20)*$N99, "")</f>
        <v/>
      </c>
      <c r="GY99" s="9">
        <f>IF(21&lt;=$G99, GT99, "")</f>
        <v/>
      </c>
      <c r="GZ99" s="9">
        <f>IF(21&lt;=$G99, ROUND(GY99*$Q99, 2), "")</f>
        <v/>
      </c>
      <c r="HA99" s="9">
        <f>IF(21&lt;=$G99, $N99, "")</f>
        <v/>
      </c>
      <c r="HB99" s="9">
        <f>IF(21&lt;=$G99, HA99-GZ99, "")</f>
        <v/>
      </c>
      <c r="HC99" s="9">
        <f>IF(21&lt;=$G99, GY99-HB99, "")</f>
        <v/>
      </c>
      <c r="HD99" s="9">
        <f>IF(21&lt;=$G99, ROUND(GV99*$Q99, 2), "")</f>
        <v/>
      </c>
      <c r="HE99" s="9">
        <f>IF(21&lt;=$G99, GV99+HD99, "")</f>
        <v/>
      </c>
      <c r="HF99" s="9">
        <f>IF(21&lt;=$G99, GZ99+HD99, "")</f>
        <v/>
      </c>
      <c r="HG99" s="9">
        <f>IF(21&lt;=$G99, ($G99-21)*$N99, "")</f>
        <v/>
      </c>
      <c r="HH99" s="9">
        <f>IF(22&lt;=$G99, HC99, "")</f>
        <v/>
      </c>
      <c r="HI99" s="9">
        <f>IF(22&lt;=$G99, ROUND(HH99*$Q99, 2), "")</f>
        <v/>
      </c>
      <c r="HJ99" s="9">
        <f>IF(22&lt;=$G99, $N99, "")</f>
        <v/>
      </c>
      <c r="HK99" s="9">
        <f>IF(22&lt;=$G99, HJ99-HI99, "")</f>
        <v/>
      </c>
      <c r="HL99" s="9">
        <f>IF(22&lt;=$G99, HH99-HK99, "")</f>
        <v/>
      </c>
      <c r="HM99" s="9">
        <f>IF(22&lt;=$G99, ROUND(HE99*$Q99, 2), "")</f>
        <v/>
      </c>
      <c r="HN99" s="9">
        <f>IF(22&lt;=$G99, HE99+HM99, "")</f>
        <v/>
      </c>
      <c r="HO99" s="9">
        <f>IF(22&lt;=$G99, HI99+HM99, "")</f>
        <v/>
      </c>
      <c r="HP99" s="9">
        <f>IF(22&lt;=$G99, ($G99-22)*$N99, "")</f>
        <v/>
      </c>
      <c r="HQ99" s="9">
        <f>IF(23&lt;=$G99, HL99, "")</f>
        <v/>
      </c>
      <c r="HR99" s="9">
        <f>IF(23&lt;=$G99, ROUND(HQ99*$Q99, 2), "")</f>
        <v/>
      </c>
      <c r="HS99" s="9">
        <f>IF(23&lt;=$G99, $N99, "")</f>
        <v/>
      </c>
      <c r="HT99" s="9">
        <f>IF(23&lt;=$G99, HS99-HR99, "")</f>
        <v/>
      </c>
      <c r="HU99" s="9">
        <f>IF(23&lt;=$G99, HQ99-HT99, "")</f>
        <v/>
      </c>
      <c r="HV99" s="9">
        <f>IF(23&lt;=$G99, ROUND(HN99*$Q99, 2), "")</f>
        <v/>
      </c>
      <c r="HW99" s="9">
        <f>IF(23&lt;=$G99, HN99+HV99, "")</f>
        <v/>
      </c>
      <c r="HX99" s="9">
        <f>IF(23&lt;=$G99, HR99+HV99, "")</f>
        <v/>
      </c>
      <c r="HY99" s="9">
        <f>IF(23&lt;=$G99, ($G99-23)*$N99, "")</f>
        <v/>
      </c>
      <c r="HZ99" s="9">
        <f>IF(24&lt;=$G99, HU99, "")</f>
        <v/>
      </c>
      <c r="IA99" s="9">
        <f>IF(24&lt;=$G99, ROUND(HZ99*$Q99, 2), "")</f>
        <v/>
      </c>
      <c r="IB99" s="9">
        <f>IF(24&lt;=$G99, $N99, "")</f>
        <v/>
      </c>
      <c r="IC99" s="9">
        <f>IF(24&lt;=$G99, IB99-IA99, "")</f>
        <v/>
      </c>
      <c r="ID99" s="9">
        <f>IF(24&lt;=$G99, HZ99-IC99, "")</f>
        <v/>
      </c>
      <c r="IE99" s="9">
        <f>IF(24&lt;=$G99, ROUND(HW99*$Q99, 2), "")</f>
        <v/>
      </c>
      <c r="IF99" s="9">
        <f>IF(24&lt;=$G99, HW99+IE99, "")</f>
        <v/>
      </c>
      <c r="IG99" s="9">
        <f>IF(24&lt;=$G99, IA99+IE99, "")</f>
        <v/>
      </c>
      <c r="IH99" s="9">
        <f>IF(24&lt;=$G99, ($G99-24)*$N99, "")</f>
        <v/>
      </c>
      <c r="II99" s="9">
        <f>IF(25&lt;=$G99, ID99, "")</f>
        <v/>
      </c>
      <c r="IJ99" s="9">
        <f>IF(25&lt;=$G99, ROUND(II99*$Q99, 2), "")</f>
        <v/>
      </c>
      <c r="IK99" s="9">
        <f>IF(25&lt;=$G99, $N99, "")</f>
        <v/>
      </c>
      <c r="IL99" s="9">
        <f>IF(25&lt;=$G99, IK99-IJ99, "")</f>
        <v/>
      </c>
      <c r="IM99" s="9">
        <f>IF(25&lt;=$G99, II99-IL99, "")</f>
        <v/>
      </c>
      <c r="IN99" s="9">
        <f>IF(25&lt;=$G99, ROUND(IF99*$Q99, 2), "")</f>
        <v/>
      </c>
      <c r="IO99" s="9">
        <f>IF(25&lt;=$G99, IF99+IN99, "")</f>
        <v/>
      </c>
      <c r="IP99" s="9">
        <f>IF(25&lt;=$G99, IJ99+IN99, "")</f>
        <v/>
      </c>
      <c r="IQ99" s="9">
        <f>IF(25&lt;=$G99, ($G99-25)*$N99, "")</f>
        <v/>
      </c>
      <c r="IR99" s="9">
        <f>IF(26&lt;=$G99, IM99, "")</f>
        <v/>
      </c>
      <c r="IS99" s="9">
        <f>IF(26&lt;=$G99, ROUND(IR99*$Q99, 2), "")</f>
        <v/>
      </c>
      <c r="IT99" s="9">
        <f>IF(26&lt;=$G99, $N99, "")</f>
        <v/>
      </c>
      <c r="IU99" s="9">
        <f>IF(26&lt;=$G99, IT99-IS99, "")</f>
        <v/>
      </c>
      <c r="IV99" s="9">
        <f>IF(26&lt;=$G99, IR99-IU99, "")</f>
        <v/>
      </c>
      <c r="IW99" s="9">
        <f>IF(26&lt;=$G99, ROUND(IO99*$Q99, 2), "")</f>
        <v/>
      </c>
      <c r="IX99" s="9">
        <f>IF(26&lt;=$G99, IO99+IW99, "")</f>
        <v/>
      </c>
      <c r="IY99" s="9">
        <f>IF(26&lt;=$G99, IS99+IW99, "")</f>
        <v/>
      </c>
      <c r="IZ99" s="9">
        <f>IF(26&lt;=$G99, ($G99-26)*$N99, "")</f>
        <v/>
      </c>
      <c r="JA99" s="9">
        <f>IF(27&lt;=$G99, IV99, "")</f>
        <v/>
      </c>
      <c r="JB99" s="9">
        <f>IF(27&lt;=$G99, ROUND(JA99*$Q99, 2), "")</f>
        <v/>
      </c>
      <c r="JC99" s="9">
        <f>IF(27&lt;=$G99, $N99, "")</f>
        <v/>
      </c>
      <c r="JD99" s="9">
        <f>IF(27&lt;=$G99, JC99-JB99, "")</f>
        <v/>
      </c>
      <c r="JE99" s="9">
        <f>IF(27&lt;=$G99, JA99-JD99, "")</f>
        <v/>
      </c>
      <c r="JF99" s="9">
        <f>IF(27&lt;=$G99, ROUND(IX99*$Q99, 2), "")</f>
        <v/>
      </c>
      <c r="JG99" s="9">
        <f>IF(27&lt;=$G99, IX99+JF99, "")</f>
        <v/>
      </c>
      <c r="JH99" s="9">
        <f>IF(27&lt;=$G99, JB99+JF99, "")</f>
        <v/>
      </c>
      <c r="JI99" s="9">
        <f>IF(27&lt;=$G99, ($G99-27)*$N99, "")</f>
        <v/>
      </c>
      <c r="JJ99" s="9">
        <f>IF(28&lt;=$G99, JE99, "")</f>
        <v/>
      </c>
      <c r="JK99" s="9">
        <f>IF(28&lt;=$G99, ROUND(JJ99*$Q99, 2), "")</f>
        <v/>
      </c>
      <c r="JL99" s="9">
        <f>IF(28&lt;=$G99, $N99, "")</f>
        <v/>
      </c>
      <c r="JM99" s="9">
        <f>IF(28&lt;=$G99, JL99-JK99, "")</f>
        <v/>
      </c>
      <c r="JN99" s="9">
        <f>IF(28&lt;=$G99, JJ99-JM99, "")</f>
        <v/>
      </c>
      <c r="JO99" s="9">
        <f>IF(28&lt;=$G99, ROUND(JG99*$Q99, 2), "")</f>
        <v/>
      </c>
      <c r="JP99" s="9">
        <f>IF(28&lt;=$G99, JG99+JO99, "")</f>
        <v/>
      </c>
      <c r="JQ99" s="9">
        <f>IF(28&lt;=$G99, JK99+JO99, "")</f>
        <v/>
      </c>
      <c r="JR99" s="9">
        <f>IF(28&lt;=$G99, ($G99-28)*$N99, "")</f>
        <v/>
      </c>
      <c r="JS99" s="9">
        <f>IF(29&lt;=$G99, JN99, "")</f>
        <v/>
      </c>
      <c r="JT99" s="9">
        <f>IF(29&lt;=$G99, ROUND(JS99*$Q99, 2), "")</f>
        <v/>
      </c>
      <c r="JU99" s="9">
        <f>IF(29&lt;=$G99, $N99, "")</f>
        <v/>
      </c>
      <c r="JV99" s="9">
        <f>IF(29&lt;=$G99, JU99-JT99, "")</f>
        <v/>
      </c>
      <c r="JW99" s="9">
        <f>IF(29&lt;=$G99, JS99-JV99, "")</f>
        <v/>
      </c>
      <c r="JX99" s="9">
        <f>IF(29&lt;=$G99, ROUND(JP99*$Q99, 2), "")</f>
        <v/>
      </c>
      <c r="JY99" s="9">
        <f>IF(29&lt;=$G99, JP99+JX99, "")</f>
        <v/>
      </c>
      <c r="JZ99" s="9">
        <f>IF(29&lt;=$G99, JT99+JX99, "")</f>
        <v/>
      </c>
      <c r="KA99" s="9">
        <f>IF(29&lt;=$G99, ($G99-29)*$N99, "")</f>
        <v/>
      </c>
      <c r="KB99" s="9">
        <f>IF(30&lt;=$G99, JW99, "")</f>
        <v/>
      </c>
      <c r="KC99" s="9">
        <f>IF(30&lt;=$G99, ROUND(KB99*$Q99, 2), "")</f>
        <v/>
      </c>
      <c r="KD99" s="9">
        <f>IF(30&lt;=$G99, $N99, "")</f>
        <v/>
      </c>
      <c r="KE99" s="9">
        <f>IF(30&lt;=$G99, KD99-KC99, "")</f>
        <v/>
      </c>
      <c r="KF99" s="9">
        <f>IF(30&lt;=$G99, KB99-KE99, "")</f>
        <v/>
      </c>
      <c r="KG99" s="9">
        <f>IF(30&lt;=$G99, ROUND(JY99*$Q99, 2), "")</f>
        <v/>
      </c>
      <c r="KH99" s="9">
        <f>IF(30&lt;=$G99, JY99+KG99, "")</f>
        <v/>
      </c>
      <c r="KI99" s="9">
        <f>IF(30&lt;=$G99, KC99+KG99, "")</f>
        <v/>
      </c>
      <c r="KJ99" s="9">
        <f>IF(30&lt;=$G99, ($G99-30)*$N99, "")</f>
        <v/>
      </c>
      <c r="KK99" s="9">
        <f>IF(31&lt;=$G99, KF99, "")</f>
        <v/>
      </c>
      <c r="KL99" s="9">
        <f>IF(31&lt;=$G99, ROUND(KK99*$Q99, 2), "")</f>
        <v/>
      </c>
      <c r="KM99" s="9">
        <f>IF(31&lt;=$G99, $N99, "")</f>
        <v/>
      </c>
      <c r="KN99" s="9">
        <f>IF(31&lt;=$G99, KM99-KL99, "")</f>
        <v/>
      </c>
      <c r="KO99" s="9">
        <f>IF(31&lt;=$G99, KK99-KN99, "")</f>
        <v/>
      </c>
      <c r="KP99" s="9">
        <f>IF(31&lt;=$G99, ROUND(KH99*$Q99, 2), "")</f>
        <v/>
      </c>
      <c r="KQ99" s="9">
        <f>IF(31&lt;=$G99, KH99+KP99, "")</f>
        <v/>
      </c>
      <c r="KR99" s="9">
        <f>IF(31&lt;=$G99, KL99+KP99, "")</f>
        <v/>
      </c>
      <c r="KS99" s="9">
        <f>IF(31&lt;=$G99, ($G99-31)*$N99, "")</f>
        <v/>
      </c>
      <c r="KT99" s="9">
        <f>IF(32&lt;=$G99, KO99, "")</f>
        <v/>
      </c>
      <c r="KU99" s="9">
        <f>IF(32&lt;=$G99, ROUND(KT99*$Q99, 2), "")</f>
        <v/>
      </c>
      <c r="KV99" s="9">
        <f>IF(32&lt;=$G99, $N99, "")</f>
        <v/>
      </c>
      <c r="KW99" s="9">
        <f>IF(32&lt;=$G99, KV99-KU99, "")</f>
        <v/>
      </c>
      <c r="KX99" s="9">
        <f>IF(32&lt;=$G99, KT99-KW99, "")</f>
        <v/>
      </c>
      <c r="KY99" s="9">
        <f>IF(32&lt;=$G99, ROUND(KQ99*$Q99, 2), "")</f>
        <v/>
      </c>
      <c r="KZ99" s="9">
        <f>IF(32&lt;=$G99, KQ99+KY99, "")</f>
        <v/>
      </c>
      <c r="LA99" s="9">
        <f>IF(32&lt;=$G99, KU99+KY99, "")</f>
        <v/>
      </c>
      <c r="LB99" s="9">
        <f>IF(32&lt;=$G99, ($G99-32)*$N99, "")</f>
        <v/>
      </c>
      <c r="LC99" s="9">
        <f>IF(33&lt;=$G99, KX99, "")</f>
        <v/>
      </c>
      <c r="LD99" s="9">
        <f>IF(33&lt;=$G99, ROUND(LC99*$Q99, 2), "")</f>
        <v/>
      </c>
      <c r="LE99" s="9">
        <f>IF(33&lt;=$G99, $N99, "")</f>
        <v/>
      </c>
      <c r="LF99" s="9">
        <f>IF(33&lt;=$G99, LE99-LD99, "")</f>
        <v/>
      </c>
      <c r="LG99" s="9">
        <f>IF(33&lt;=$G99, LC99-LF99, "")</f>
        <v/>
      </c>
      <c r="LH99" s="9">
        <f>IF(33&lt;=$G99, ROUND(KZ99*$Q99, 2), "")</f>
        <v/>
      </c>
      <c r="LI99" s="9">
        <f>IF(33&lt;=$G99, KZ99+LH99, "")</f>
        <v/>
      </c>
      <c r="LJ99" s="9">
        <f>IF(33&lt;=$G99, LD99+LH99, "")</f>
        <v/>
      </c>
      <c r="LK99" s="9">
        <f>IF(33&lt;=$G99, ($G99-33)*$N99, "")</f>
        <v/>
      </c>
      <c r="LL99" s="9">
        <f>IF(34&lt;=$G99, LG99, "")</f>
        <v/>
      </c>
      <c r="LM99" s="9">
        <f>IF(34&lt;=$G99, ROUND(LL99*$Q99, 2), "")</f>
        <v/>
      </c>
      <c r="LN99" s="9">
        <f>IF(34&lt;=$G99, $N99, "")</f>
        <v/>
      </c>
      <c r="LO99" s="9">
        <f>IF(34&lt;=$G99, LN99-LM99, "")</f>
        <v/>
      </c>
      <c r="LP99" s="9">
        <f>IF(34&lt;=$G99, LL99-LO99, "")</f>
        <v/>
      </c>
      <c r="LQ99" s="9">
        <f>IF(34&lt;=$G99, ROUND(LI99*$Q99, 2), "")</f>
        <v/>
      </c>
      <c r="LR99" s="9">
        <f>IF(34&lt;=$G99, LI99+LQ99, "")</f>
        <v/>
      </c>
      <c r="LS99" s="9">
        <f>IF(34&lt;=$G99, LM99+LQ99, "")</f>
        <v/>
      </c>
      <c r="LT99" s="9">
        <f>IF(34&lt;=$G99, ($G99-34)*$N99, "")</f>
        <v/>
      </c>
      <c r="LU99" s="9">
        <f>IF(35&lt;=$G99, LP99, "")</f>
        <v/>
      </c>
      <c r="LV99" s="9">
        <f>IF(35&lt;=$G99, ROUND(LU99*$Q99, 2), "")</f>
        <v/>
      </c>
      <c r="LW99" s="9">
        <f>IF(35&lt;=$G99, $N99, "")</f>
        <v/>
      </c>
      <c r="LX99" s="9">
        <f>IF(35&lt;=$G99, LW99-LV99, "")</f>
        <v/>
      </c>
      <c r="LY99" s="9">
        <f>IF(35&lt;=$G99, LU99-LX99, "")</f>
        <v/>
      </c>
      <c r="LZ99" s="9">
        <f>IF(35&lt;=$G99, ROUND(LR99*$Q99, 2), "")</f>
        <v/>
      </c>
      <c r="MA99" s="9">
        <f>IF(35&lt;=$G99, LR99+LZ99, "")</f>
        <v/>
      </c>
      <c r="MB99" s="9">
        <f>IF(35&lt;=$G99, LV99+LZ99, "")</f>
        <v/>
      </c>
      <c r="MC99" s="9">
        <f>IF(35&lt;=$G99, ($G99-35)*$N99, "")</f>
        <v/>
      </c>
      <c r="MD99" s="9">
        <f>IF(36&lt;=$G99, LY99, "")</f>
        <v/>
      </c>
      <c r="ME99" s="9">
        <f>IF(36&lt;=$G99, ROUND(MD99*$Q99, 2), "")</f>
        <v/>
      </c>
      <c r="MF99" s="9">
        <f>IF(36&lt;=$G99, $N99, "")</f>
        <v/>
      </c>
      <c r="MG99" s="9">
        <f>IF(36&lt;=$G99, MF99-ME99, "")</f>
        <v/>
      </c>
      <c r="MH99" s="9">
        <f>IF(36&lt;=$G99, MD99-MG99, "")</f>
        <v/>
      </c>
      <c r="MI99" s="9">
        <f>IF(36&lt;=$G99, ROUND(MA99*$Q99, 2), "")</f>
        <v/>
      </c>
      <c r="MJ99" s="9">
        <f>IF(36&lt;=$G99, MA99+MI99, "")</f>
        <v/>
      </c>
      <c r="MK99" s="9">
        <f>IF(36&lt;=$G99, ME99+MI99, "")</f>
        <v/>
      </c>
      <c r="ML99" s="9">
        <f>IF(36&lt;=$G99, ($G99-36)*$N99, "")</f>
        <v/>
      </c>
      <c r="MM99" s="9">
        <f>IF(37&lt;=$G99, MH99, "")</f>
        <v/>
      </c>
      <c r="MN99" s="9">
        <f>IF(37&lt;=$G99, ROUND(MM99*$Q99, 2), "")</f>
        <v/>
      </c>
      <c r="MO99" s="9">
        <f>IF(37&lt;=$G99, $N99, "")</f>
        <v/>
      </c>
      <c r="MP99" s="9">
        <f>IF(37&lt;=$G99, MO99-MN99, "")</f>
        <v/>
      </c>
      <c r="MQ99" s="9">
        <f>IF(37&lt;=$G99, MM99-MP99, "")</f>
        <v/>
      </c>
      <c r="MR99" s="9">
        <f>IF(37&lt;=$G99, ROUND(MJ99*$Q99, 2), "")</f>
        <v/>
      </c>
      <c r="MS99" s="9">
        <f>IF(37&lt;=$G99, MJ99+MR99, "")</f>
        <v/>
      </c>
      <c r="MT99" s="9">
        <f>IF(37&lt;=$G99, MN99+MR99, "")</f>
        <v/>
      </c>
      <c r="MU99" s="9">
        <f>IF(37&lt;=$G99, ($G99-37)*$N99, "")</f>
        <v/>
      </c>
      <c r="MV99" s="9">
        <f>IF(38&lt;=$G99, MQ99, "")</f>
        <v/>
      </c>
      <c r="MW99" s="9">
        <f>IF(38&lt;=$G99, ROUND(MV99*$Q99, 2), "")</f>
        <v/>
      </c>
      <c r="MX99" s="9">
        <f>IF(38&lt;=$G99, $N99, "")</f>
        <v/>
      </c>
      <c r="MY99" s="9">
        <f>IF(38&lt;=$G99, MX99-MW99, "")</f>
        <v/>
      </c>
      <c r="MZ99" s="9">
        <f>IF(38&lt;=$G99, MV99-MY99, "")</f>
        <v/>
      </c>
      <c r="NA99" s="9">
        <f>IF(38&lt;=$G99, ROUND(MS99*$Q99, 2), "")</f>
        <v/>
      </c>
      <c r="NB99" s="9">
        <f>IF(38&lt;=$G99, MS99+NA99, "")</f>
        <v/>
      </c>
      <c r="NC99" s="9">
        <f>IF(38&lt;=$G99, MW99+NA99, "")</f>
        <v/>
      </c>
      <c r="ND99" s="9">
        <f>IF(38&lt;=$G99, ($G99-38)*$N99, "")</f>
        <v/>
      </c>
      <c r="NE99" s="9">
        <f>IF(39&lt;=$G99, MZ99, "")</f>
        <v/>
      </c>
      <c r="NF99" s="9">
        <f>IF(39&lt;=$G99, ROUND(NE99*$Q99, 2), "")</f>
        <v/>
      </c>
      <c r="NG99" s="9">
        <f>IF(39&lt;=$G99, $N99, "")</f>
        <v/>
      </c>
      <c r="NH99" s="9">
        <f>IF(39&lt;=$G99, NG99-NF99, "")</f>
        <v/>
      </c>
      <c r="NI99" s="9">
        <f>IF(39&lt;=$G99, NE99-NH99, "")</f>
        <v/>
      </c>
      <c r="NJ99" s="9">
        <f>IF(39&lt;=$G99, ROUND(NB99*$Q99, 2), "")</f>
        <v/>
      </c>
      <c r="NK99" s="9">
        <f>IF(39&lt;=$G99, NB99+NJ99, "")</f>
        <v/>
      </c>
      <c r="NL99" s="9">
        <f>IF(39&lt;=$G99, NF99+NJ99, "")</f>
        <v/>
      </c>
      <c r="NM99" s="9">
        <f>IF(39&lt;=$G99, ($G99-39)*$N99, "")</f>
        <v/>
      </c>
      <c r="NN99" s="9">
        <f>IF(40&lt;=$G99, NI99, "")</f>
        <v/>
      </c>
      <c r="NO99" s="9">
        <f>IF(40&lt;=$G99, ROUND(NN99*$Q99, 2), "")</f>
        <v/>
      </c>
      <c r="NP99" s="9">
        <f>IF(40&lt;=$G99, $N99, "")</f>
        <v/>
      </c>
      <c r="NQ99" s="9">
        <f>IF(40&lt;=$G99, NP99-NO99, "")</f>
        <v/>
      </c>
      <c r="NR99" s="9">
        <f>IF(40&lt;=$G99, NN99-NQ99, "")</f>
        <v/>
      </c>
      <c r="NS99" s="9">
        <f>IF(40&lt;=$G99, ROUND(NK99*$Q99, 2), "")</f>
        <v/>
      </c>
      <c r="NT99" s="9">
        <f>IF(40&lt;=$G99, NK99+NS99, "")</f>
        <v/>
      </c>
      <c r="NU99" s="9">
        <f>IF(40&lt;=$G99, NO99+NS99, "")</f>
        <v/>
      </c>
      <c r="NV99" s="9">
        <f>IF(40&lt;=$G99, ($G99-40)*$N99, "")</f>
        <v/>
      </c>
      <c r="NW99" s="9">
        <f>IF(41&lt;=$G99, NR99, "")</f>
        <v/>
      </c>
      <c r="NX99" s="9">
        <f>IF(41&lt;=$G99, ROUND(NW99*$Q99, 2), "")</f>
        <v/>
      </c>
      <c r="NY99" s="9">
        <f>IF(41&lt;=$G99, $N99, "")</f>
        <v/>
      </c>
      <c r="NZ99" s="9">
        <f>IF(41&lt;=$G99, NY99-NX99, "")</f>
        <v/>
      </c>
      <c r="OA99" s="9">
        <f>IF(41&lt;=$G99, NW99-NZ99, "")</f>
        <v/>
      </c>
      <c r="OB99" s="9">
        <f>IF(41&lt;=$G99, ROUND(NT99*$Q99, 2), "")</f>
        <v/>
      </c>
      <c r="OC99" s="9">
        <f>IF(41&lt;=$G99, NT99+OB99, "")</f>
        <v/>
      </c>
      <c r="OD99" s="9">
        <f>IF(41&lt;=$G99, NX99+OB99, "")</f>
        <v/>
      </c>
      <c r="OE99" s="9">
        <f>IF(41&lt;=$G99, ($G99-41)*$N99, "")</f>
        <v/>
      </c>
      <c r="OF99" s="9">
        <f>IF(42&lt;=$G99, OA99, "")</f>
        <v/>
      </c>
      <c r="OG99" s="9">
        <f>IF(42&lt;=$G99, ROUND(OF99*$Q99, 2), "")</f>
        <v/>
      </c>
      <c r="OH99" s="9">
        <f>IF(42&lt;=$G99, $N99, "")</f>
        <v/>
      </c>
      <c r="OI99" s="9">
        <f>IF(42&lt;=$G99, OH99-OG99, "")</f>
        <v/>
      </c>
      <c r="OJ99" s="9">
        <f>IF(42&lt;=$G99, OF99-OI99, "")</f>
        <v/>
      </c>
      <c r="OK99" s="9">
        <f>IF(42&lt;=$G99, ROUND(OC99*$Q99, 2), "")</f>
        <v/>
      </c>
      <c r="OL99" s="9">
        <f>IF(42&lt;=$G99, OC99+OK99, "")</f>
        <v/>
      </c>
      <c r="OM99" s="9">
        <f>IF(42&lt;=$G99, OG99+OK99, "")</f>
        <v/>
      </c>
      <c r="ON99" s="9">
        <f>IF(42&lt;=$G99, ($G99-42)*$N99, "")</f>
        <v/>
      </c>
      <c r="OO99" s="9">
        <f>IF(43&lt;=$G99, OJ99, "")</f>
        <v/>
      </c>
      <c r="OP99" s="9">
        <f>IF(43&lt;=$G99, ROUND(OO99*$Q99, 2), "")</f>
        <v/>
      </c>
      <c r="OQ99" s="9">
        <f>IF(43&lt;=$G99, $N99, "")</f>
        <v/>
      </c>
      <c r="OR99" s="9">
        <f>IF(43&lt;=$G99, OQ99-OP99, "")</f>
        <v/>
      </c>
      <c r="OS99" s="9">
        <f>IF(43&lt;=$G99, OO99-OR99, "")</f>
        <v/>
      </c>
      <c r="OT99" s="9">
        <f>IF(43&lt;=$G99, ROUND(OL99*$Q99, 2), "")</f>
        <v/>
      </c>
      <c r="OU99" s="9">
        <f>IF(43&lt;=$G99, OL99+OT99, "")</f>
        <v/>
      </c>
      <c r="OV99" s="9">
        <f>IF(43&lt;=$G99, OP99+OT99, "")</f>
        <v/>
      </c>
      <c r="OW99" s="9">
        <f>IF(43&lt;=$G99, ($G99-43)*$N99, "")</f>
        <v/>
      </c>
      <c r="OX99" s="9">
        <f>IF(44&lt;=$G99, OS99, "")</f>
        <v/>
      </c>
      <c r="OY99" s="9">
        <f>IF(44&lt;=$G99, ROUND(OX99*$Q99, 2), "")</f>
        <v/>
      </c>
      <c r="OZ99" s="9">
        <f>IF(44&lt;=$G99, $N99, "")</f>
        <v/>
      </c>
      <c r="PA99" s="9">
        <f>IF(44&lt;=$G99, OZ99-OY99, "")</f>
        <v/>
      </c>
      <c r="PB99" s="9">
        <f>IF(44&lt;=$G99, OX99-PA99, "")</f>
        <v/>
      </c>
      <c r="PC99" s="9">
        <f>IF(44&lt;=$G99, ROUND(OU99*$Q99, 2), "")</f>
        <v/>
      </c>
      <c r="PD99" s="9">
        <f>IF(44&lt;=$G99, OU99+PC99, "")</f>
        <v/>
      </c>
      <c r="PE99" s="9">
        <f>IF(44&lt;=$G99, OY99+PC99, "")</f>
        <v/>
      </c>
      <c r="PF99" s="9">
        <f>IF(44&lt;=$G99, ($G99-44)*$N99, "")</f>
        <v/>
      </c>
      <c r="PG99" s="9">
        <f>IF(45&lt;=$G99, PB99, "")</f>
        <v/>
      </c>
      <c r="PH99" s="9">
        <f>IF(45&lt;=$G99, ROUND(PG99*$Q99, 2), "")</f>
        <v/>
      </c>
      <c r="PI99" s="9">
        <f>IF(45&lt;=$G99, $N99, "")</f>
        <v/>
      </c>
      <c r="PJ99" s="9">
        <f>IF(45&lt;=$G99, PI99-PH99, "")</f>
        <v/>
      </c>
      <c r="PK99" s="9">
        <f>IF(45&lt;=$G99, PG99-PJ99, "")</f>
        <v/>
      </c>
      <c r="PL99" s="9">
        <f>IF(45&lt;=$G99, ROUND(PD99*$Q99, 2), "")</f>
        <v/>
      </c>
      <c r="PM99" s="9">
        <f>IF(45&lt;=$G99, PD99+PL99, "")</f>
        <v/>
      </c>
      <c r="PN99" s="9">
        <f>IF(45&lt;=$G99, PH99+PL99, "")</f>
        <v/>
      </c>
      <c r="PO99" s="9">
        <f>IF(45&lt;=$G99, ($G99-45)*$N99, "")</f>
        <v/>
      </c>
      <c r="PP99" s="9">
        <f>IF(46&lt;=$G99, PK99, "")</f>
        <v/>
      </c>
      <c r="PQ99" s="9">
        <f>IF(46&lt;=$G99, ROUND(PP99*$Q99, 2), "")</f>
        <v/>
      </c>
      <c r="PR99" s="9">
        <f>IF(46&lt;=$G99, $N99, "")</f>
        <v/>
      </c>
      <c r="PS99" s="9">
        <f>IF(46&lt;=$G99, PR99-PQ99, "")</f>
        <v/>
      </c>
      <c r="PT99" s="9">
        <f>IF(46&lt;=$G99, PP99-PS99, "")</f>
        <v/>
      </c>
      <c r="PU99" s="9">
        <f>IF(46&lt;=$G99, ROUND(PM99*$Q99, 2), "")</f>
        <v/>
      </c>
      <c r="PV99" s="9">
        <f>IF(46&lt;=$G99, PM99+PU99, "")</f>
        <v/>
      </c>
      <c r="PW99" s="9">
        <f>IF(46&lt;=$G99, PQ99+PU99, "")</f>
        <v/>
      </c>
      <c r="PX99" s="9">
        <f>IF(46&lt;=$G99, ($G99-46)*$N99, "")</f>
        <v/>
      </c>
      <c r="PY99" s="9">
        <f>IF(47&lt;=$G99, PT99, "")</f>
        <v/>
      </c>
      <c r="PZ99" s="9">
        <f>IF(47&lt;=$G99, ROUND(PY99*$Q99, 2), "")</f>
        <v/>
      </c>
      <c r="QA99" s="9">
        <f>IF(47&lt;=$G99, $N99, "")</f>
        <v/>
      </c>
      <c r="QB99" s="9">
        <f>IF(47&lt;=$G99, QA99-PZ99, "")</f>
        <v/>
      </c>
      <c r="QC99" s="9">
        <f>IF(47&lt;=$G99, PY99-QB99, "")</f>
        <v/>
      </c>
      <c r="QD99" s="9">
        <f>IF(47&lt;=$G99, ROUND(PV99*$Q99, 2), "")</f>
        <v/>
      </c>
      <c r="QE99" s="9">
        <f>IF(47&lt;=$G99, PV99+QD99, "")</f>
        <v/>
      </c>
      <c r="QF99" s="9">
        <f>IF(47&lt;=$G99, PZ99+QD99, "")</f>
        <v/>
      </c>
      <c r="QG99" s="9">
        <f>IF(47&lt;=$G99, ($G99-47)*$N99, "")</f>
        <v/>
      </c>
      <c r="QH99" s="9">
        <f>IF(48&lt;=$G99, QC99, "")</f>
        <v/>
      </c>
      <c r="QI99" s="9">
        <f>IF(48&lt;=$G99, ROUND(QH99*$Q99, 2), "")</f>
        <v/>
      </c>
      <c r="QJ99" s="9">
        <f>IF(48&lt;=$G99, $N99, "")</f>
        <v/>
      </c>
      <c r="QK99" s="9">
        <f>IF(48&lt;=$G99, QJ99-QI99, "")</f>
        <v/>
      </c>
      <c r="QL99" s="9">
        <f>IF(48&lt;=$G99, QH99-QK99, "")</f>
        <v/>
      </c>
      <c r="QM99" s="9">
        <f>IF(48&lt;=$G99, ROUND(QE99*$Q99, 2), "")</f>
        <v/>
      </c>
      <c r="QN99" s="9">
        <f>IF(48&lt;=$G99, QE99+QM99, "")</f>
        <v/>
      </c>
      <c r="QO99" s="9">
        <f>IF(48&lt;=$G99, QI99+QM99, "")</f>
        <v/>
      </c>
      <c r="QP99" s="9">
        <f>IF(48&lt;=$G99, ($G99-48)*$N99, "")</f>
        <v/>
      </c>
    </row>
    <row r="100">
      <c r="A100" s="12" t="inlineStr">
        <is>
          <t>0644-0006</t>
        </is>
      </c>
      <c r="B100" s="13" t="inlineStr">
        <is>
          <t>Bkaya S.A.P.I.</t>
        </is>
      </c>
      <c r="C100" s="13" t="inlineStr">
        <is>
          <t>Highlander XLE</t>
        </is>
      </c>
      <c r="D100" s="12" t="inlineStr">
        <is>
          <t>ACTIVO</t>
        </is>
      </c>
      <c r="E100" s="12" t="inlineStr">
        <is>
          <t>2026-02-25</t>
        </is>
      </c>
      <c r="F100" s="12" t="inlineStr">
        <is>
          <t>2029-02-25</t>
        </is>
      </c>
      <c r="G100" s="14" t="n">
        <v>36</v>
      </c>
      <c r="H100" s="15" t="n">
        <v>819741.38</v>
      </c>
      <c r="I100" s="16" t="n">
        <v>0.08</v>
      </c>
      <c r="J100" s="15">
        <f>ROUND(H100*I100, 2)</f>
        <v/>
      </c>
      <c r="K100" s="15">
        <f>ROUND(H100-J100, 2)</f>
        <v/>
      </c>
      <c r="L100" s="16" t="n">
        <v>1</v>
      </c>
      <c r="M100" s="15">
        <f>ROUND(H100*L100, 2)</f>
        <v/>
      </c>
      <c r="N100" s="15" t="n">
        <v>24081.62</v>
      </c>
      <c r="O100" s="16" t="n">
        <v>0.5</v>
      </c>
      <c r="P100" s="15">
        <f>ROUND(H100*O100, 2)</f>
        <v/>
      </c>
      <c r="Q100" s="17" t="n">
        <v>0.02377035</v>
      </c>
      <c r="R100" s="17">
        <f>RATE(G100, -N100, K100, -P100)</f>
        <v/>
      </c>
      <c r="S100" s="17">
        <f>ROUND(Q100*12, 8)</f>
        <v/>
      </c>
      <c r="T100" s="17">
        <f>ROUND(((1+Q100)^12)-1, 8)</f>
        <v/>
      </c>
      <c r="U100" s="15">
        <f>ROUND(PV(Q100, G100, 0, -P100), 2)</f>
        <v/>
      </c>
      <c r="V100" s="15">
        <f>SUMIF($AA$4:$QP$4, "Interes_Leasing", AA100:QP100)</f>
        <v/>
      </c>
      <c r="W100" s="15">
        <f>SUMIF($AA$4:$QP$4, "Interes_Residual", AA100:QP100)</f>
        <v/>
      </c>
      <c r="X100" s="15">
        <f>ROUND(V100+W100, 2)</f>
        <v/>
      </c>
      <c r="Y100" s="15">
        <f>ROUND((N100*G100+P100+M100)-K100, 2)</f>
        <v/>
      </c>
      <c r="Z100" s="16">
        <f>ROUND(Y100/K100, 4)</f>
        <v/>
      </c>
      <c r="AA100" s="15">
        <f>IF(1&lt;=$G100, $K100, "")</f>
        <v/>
      </c>
      <c r="AB100" s="15">
        <f>IF(1&lt;=$G100, ROUND(AA100*$Q100, 2), "")</f>
        <v/>
      </c>
      <c r="AC100" s="15">
        <f>IF(1&lt;=$G100, $N100, "")</f>
        <v/>
      </c>
      <c r="AD100" s="15">
        <f>IF(1&lt;=$G100, AC100-AB100, "")</f>
        <v/>
      </c>
      <c r="AE100" s="15">
        <f>IF(1&lt;=$G100, AA100-AD100, "")</f>
        <v/>
      </c>
      <c r="AF100" s="15">
        <f>IF(1&lt;=$G100, ROUND($U100*$Q100, 2), "")</f>
        <v/>
      </c>
      <c r="AG100" s="15">
        <f>IF(1&lt;=$G100, $U100+AF100, "")</f>
        <v/>
      </c>
      <c r="AH100" s="15">
        <f>IF(1&lt;=$G100, AB100+AF100, "")</f>
        <v/>
      </c>
      <c r="AI100" s="15">
        <f>IF(1&lt;=$G100, ($G100-1)*$N100, "")</f>
        <v/>
      </c>
      <c r="AJ100" s="15">
        <f>IF(2&lt;=$G100, AE100, "")</f>
        <v/>
      </c>
      <c r="AK100" s="15">
        <f>IF(2&lt;=$G100, ROUND(AJ100*$Q100, 2), "")</f>
        <v/>
      </c>
      <c r="AL100" s="15">
        <f>IF(2&lt;=$G100, $N100, "")</f>
        <v/>
      </c>
      <c r="AM100" s="15">
        <f>IF(2&lt;=$G100, AL100-AK100, "")</f>
        <v/>
      </c>
      <c r="AN100" s="15">
        <f>IF(2&lt;=$G100, AJ100-AM100, "")</f>
        <v/>
      </c>
      <c r="AO100" s="15">
        <f>IF(2&lt;=$G100, ROUND(AG100*$Q100, 2), "")</f>
        <v/>
      </c>
      <c r="AP100" s="15">
        <f>IF(2&lt;=$G100, AG100+AO100, "")</f>
        <v/>
      </c>
      <c r="AQ100" s="15">
        <f>IF(2&lt;=$G100, AK100+AO100, "")</f>
        <v/>
      </c>
      <c r="AR100" s="15">
        <f>IF(2&lt;=$G100, ($G100-2)*$N100, "")</f>
        <v/>
      </c>
      <c r="AS100" s="15">
        <f>IF(3&lt;=$G100, AN100, "")</f>
        <v/>
      </c>
      <c r="AT100" s="15">
        <f>IF(3&lt;=$G100, ROUND(AS100*$Q100, 2), "")</f>
        <v/>
      </c>
      <c r="AU100" s="15">
        <f>IF(3&lt;=$G100, $N100, "")</f>
        <v/>
      </c>
      <c r="AV100" s="15">
        <f>IF(3&lt;=$G100, AU100-AT100, "")</f>
        <v/>
      </c>
      <c r="AW100" s="15">
        <f>IF(3&lt;=$G100, AS100-AV100, "")</f>
        <v/>
      </c>
      <c r="AX100" s="15">
        <f>IF(3&lt;=$G100, ROUND(AP100*$Q100, 2), "")</f>
        <v/>
      </c>
      <c r="AY100" s="15">
        <f>IF(3&lt;=$G100, AP100+AX100, "")</f>
        <v/>
      </c>
      <c r="AZ100" s="15">
        <f>IF(3&lt;=$G100, AT100+AX100, "")</f>
        <v/>
      </c>
      <c r="BA100" s="15">
        <f>IF(3&lt;=$G100, ($G100-3)*$N100, "")</f>
        <v/>
      </c>
      <c r="BB100" s="15">
        <f>IF(4&lt;=$G100, AW100, "")</f>
        <v/>
      </c>
      <c r="BC100" s="15">
        <f>IF(4&lt;=$G100, ROUND(BB100*$Q100, 2), "")</f>
        <v/>
      </c>
      <c r="BD100" s="15">
        <f>IF(4&lt;=$G100, $N100, "")</f>
        <v/>
      </c>
      <c r="BE100" s="15">
        <f>IF(4&lt;=$G100, BD100-BC100, "")</f>
        <v/>
      </c>
      <c r="BF100" s="15">
        <f>IF(4&lt;=$G100, BB100-BE100, "")</f>
        <v/>
      </c>
      <c r="BG100" s="15">
        <f>IF(4&lt;=$G100, ROUND(AY100*$Q100, 2), "")</f>
        <v/>
      </c>
      <c r="BH100" s="15">
        <f>IF(4&lt;=$G100, AY100+BG100, "")</f>
        <v/>
      </c>
      <c r="BI100" s="15">
        <f>IF(4&lt;=$G100, BC100+BG100, "")</f>
        <v/>
      </c>
      <c r="BJ100" s="15">
        <f>IF(4&lt;=$G100, ($G100-4)*$N100, "")</f>
        <v/>
      </c>
      <c r="BK100" s="15">
        <f>IF(5&lt;=$G100, BF100, "")</f>
        <v/>
      </c>
      <c r="BL100" s="15">
        <f>IF(5&lt;=$G100, ROUND(BK100*$Q100, 2), "")</f>
        <v/>
      </c>
      <c r="BM100" s="15">
        <f>IF(5&lt;=$G100, $N100, "")</f>
        <v/>
      </c>
      <c r="BN100" s="15">
        <f>IF(5&lt;=$G100, BM100-BL100, "")</f>
        <v/>
      </c>
      <c r="BO100" s="15">
        <f>IF(5&lt;=$G100, BK100-BN100, "")</f>
        <v/>
      </c>
      <c r="BP100" s="15">
        <f>IF(5&lt;=$G100, ROUND(BH100*$Q100, 2), "")</f>
        <v/>
      </c>
      <c r="BQ100" s="15">
        <f>IF(5&lt;=$G100, BH100+BP100, "")</f>
        <v/>
      </c>
      <c r="BR100" s="15">
        <f>IF(5&lt;=$G100, BL100+BP100, "")</f>
        <v/>
      </c>
      <c r="BS100" s="15">
        <f>IF(5&lt;=$G100, ($G100-5)*$N100, "")</f>
        <v/>
      </c>
      <c r="BT100" s="15">
        <f>IF(6&lt;=$G100, BO100, "")</f>
        <v/>
      </c>
      <c r="BU100" s="15">
        <f>IF(6&lt;=$G100, ROUND(BT100*$Q100, 2), "")</f>
        <v/>
      </c>
      <c r="BV100" s="15">
        <f>IF(6&lt;=$G100, $N100, "")</f>
        <v/>
      </c>
      <c r="BW100" s="15">
        <f>IF(6&lt;=$G100, BV100-BU100, "")</f>
        <v/>
      </c>
      <c r="BX100" s="15">
        <f>IF(6&lt;=$G100, BT100-BW100, "")</f>
        <v/>
      </c>
      <c r="BY100" s="15">
        <f>IF(6&lt;=$G100, ROUND(BQ100*$Q100, 2), "")</f>
        <v/>
      </c>
      <c r="BZ100" s="15">
        <f>IF(6&lt;=$G100, BQ100+BY100, "")</f>
        <v/>
      </c>
      <c r="CA100" s="15">
        <f>IF(6&lt;=$G100, BU100+BY100, "")</f>
        <v/>
      </c>
      <c r="CB100" s="15">
        <f>IF(6&lt;=$G100, ($G100-6)*$N100, "")</f>
        <v/>
      </c>
      <c r="CC100" s="15">
        <f>IF(7&lt;=$G100, BX100, "")</f>
        <v/>
      </c>
      <c r="CD100" s="15">
        <f>IF(7&lt;=$G100, ROUND(CC100*$Q100, 2), "")</f>
        <v/>
      </c>
      <c r="CE100" s="15">
        <f>IF(7&lt;=$G100, $N100, "")</f>
        <v/>
      </c>
      <c r="CF100" s="15">
        <f>IF(7&lt;=$G100, CE100-CD100, "")</f>
        <v/>
      </c>
      <c r="CG100" s="15">
        <f>IF(7&lt;=$G100, CC100-CF100, "")</f>
        <v/>
      </c>
      <c r="CH100" s="15">
        <f>IF(7&lt;=$G100, ROUND(BZ100*$Q100, 2), "")</f>
        <v/>
      </c>
      <c r="CI100" s="15">
        <f>IF(7&lt;=$G100, BZ100+CH100, "")</f>
        <v/>
      </c>
      <c r="CJ100" s="15">
        <f>IF(7&lt;=$G100, CD100+CH100, "")</f>
        <v/>
      </c>
      <c r="CK100" s="15">
        <f>IF(7&lt;=$G100, ($G100-7)*$N100, "")</f>
        <v/>
      </c>
      <c r="CL100" s="15">
        <f>IF(8&lt;=$G100, CG100, "")</f>
        <v/>
      </c>
      <c r="CM100" s="15">
        <f>IF(8&lt;=$G100, ROUND(CL100*$Q100, 2), "")</f>
        <v/>
      </c>
      <c r="CN100" s="15">
        <f>IF(8&lt;=$G100, $N100, "")</f>
        <v/>
      </c>
      <c r="CO100" s="15">
        <f>IF(8&lt;=$G100, CN100-CM100, "")</f>
        <v/>
      </c>
      <c r="CP100" s="15">
        <f>IF(8&lt;=$G100, CL100-CO100, "")</f>
        <v/>
      </c>
      <c r="CQ100" s="15">
        <f>IF(8&lt;=$G100, ROUND(CI100*$Q100, 2), "")</f>
        <v/>
      </c>
      <c r="CR100" s="15">
        <f>IF(8&lt;=$G100, CI100+CQ100, "")</f>
        <v/>
      </c>
      <c r="CS100" s="15">
        <f>IF(8&lt;=$G100, CM100+CQ100, "")</f>
        <v/>
      </c>
      <c r="CT100" s="15">
        <f>IF(8&lt;=$G100, ($G100-8)*$N100, "")</f>
        <v/>
      </c>
      <c r="CU100" s="15">
        <f>IF(9&lt;=$G100, CP100, "")</f>
        <v/>
      </c>
      <c r="CV100" s="15">
        <f>IF(9&lt;=$G100, ROUND(CU100*$Q100, 2), "")</f>
        <v/>
      </c>
      <c r="CW100" s="15">
        <f>IF(9&lt;=$G100, $N100, "")</f>
        <v/>
      </c>
      <c r="CX100" s="15">
        <f>IF(9&lt;=$G100, CW100-CV100, "")</f>
        <v/>
      </c>
      <c r="CY100" s="15">
        <f>IF(9&lt;=$G100, CU100-CX100, "")</f>
        <v/>
      </c>
      <c r="CZ100" s="15">
        <f>IF(9&lt;=$G100, ROUND(CR100*$Q100, 2), "")</f>
        <v/>
      </c>
      <c r="DA100" s="15">
        <f>IF(9&lt;=$G100, CR100+CZ100, "")</f>
        <v/>
      </c>
      <c r="DB100" s="15">
        <f>IF(9&lt;=$G100, CV100+CZ100, "")</f>
        <v/>
      </c>
      <c r="DC100" s="15">
        <f>IF(9&lt;=$G100, ($G100-9)*$N100, "")</f>
        <v/>
      </c>
      <c r="DD100" s="15">
        <f>IF(10&lt;=$G100, CY100, "")</f>
        <v/>
      </c>
      <c r="DE100" s="15">
        <f>IF(10&lt;=$G100, ROUND(DD100*$Q100, 2), "")</f>
        <v/>
      </c>
      <c r="DF100" s="15">
        <f>IF(10&lt;=$G100, $N100, "")</f>
        <v/>
      </c>
      <c r="DG100" s="15">
        <f>IF(10&lt;=$G100, DF100-DE100, "")</f>
        <v/>
      </c>
      <c r="DH100" s="15">
        <f>IF(10&lt;=$G100, DD100-DG100, "")</f>
        <v/>
      </c>
      <c r="DI100" s="15">
        <f>IF(10&lt;=$G100, ROUND(DA100*$Q100, 2), "")</f>
        <v/>
      </c>
      <c r="DJ100" s="15">
        <f>IF(10&lt;=$G100, DA100+DI100, "")</f>
        <v/>
      </c>
      <c r="DK100" s="15">
        <f>IF(10&lt;=$G100, DE100+DI100, "")</f>
        <v/>
      </c>
      <c r="DL100" s="15">
        <f>IF(10&lt;=$G100, ($G100-10)*$N100, "")</f>
        <v/>
      </c>
      <c r="DM100" s="15">
        <f>IF(11&lt;=$G100, DH100, "")</f>
        <v/>
      </c>
      <c r="DN100" s="15">
        <f>IF(11&lt;=$G100, ROUND(DM100*$Q100, 2), "")</f>
        <v/>
      </c>
      <c r="DO100" s="15">
        <f>IF(11&lt;=$G100, $N100, "")</f>
        <v/>
      </c>
      <c r="DP100" s="15">
        <f>IF(11&lt;=$G100, DO100-DN100, "")</f>
        <v/>
      </c>
      <c r="DQ100" s="15">
        <f>IF(11&lt;=$G100, DM100-DP100, "")</f>
        <v/>
      </c>
      <c r="DR100" s="15">
        <f>IF(11&lt;=$G100, ROUND(DJ100*$Q100, 2), "")</f>
        <v/>
      </c>
      <c r="DS100" s="15">
        <f>IF(11&lt;=$G100, DJ100+DR100, "")</f>
        <v/>
      </c>
      <c r="DT100" s="15">
        <f>IF(11&lt;=$G100, DN100+DR100, "")</f>
        <v/>
      </c>
      <c r="DU100" s="15">
        <f>IF(11&lt;=$G100, ($G100-11)*$N100, "")</f>
        <v/>
      </c>
      <c r="DV100" s="15">
        <f>IF(12&lt;=$G100, DQ100, "")</f>
        <v/>
      </c>
      <c r="DW100" s="15">
        <f>IF(12&lt;=$G100, ROUND(DV100*$Q100, 2), "")</f>
        <v/>
      </c>
      <c r="DX100" s="15">
        <f>IF(12&lt;=$G100, $N100, "")</f>
        <v/>
      </c>
      <c r="DY100" s="15">
        <f>IF(12&lt;=$G100, DX100-DW100, "")</f>
        <v/>
      </c>
      <c r="DZ100" s="15">
        <f>IF(12&lt;=$G100, DV100-DY100, "")</f>
        <v/>
      </c>
      <c r="EA100" s="15">
        <f>IF(12&lt;=$G100, ROUND(DS100*$Q100, 2), "")</f>
        <v/>
      </c>
      <c r="EB100" s="15">
        <f>IF(12&lt;=$G100, DS100+EA100, "")</f>
        <v/>
      </c>
      <c r="EC100" s="15">
        <f>IF(12&lt;=$G100, DW100+EA100, "")</f>
        <v/>
      </c>
      <c r="ED100" s="15">
        <f>IF(12&lt;=$G100, ($G100-12)*$N100, "")</f>
        <v/>
      </c>
      <c r="EE100" s="15">
        <f>IF(13&lt;=$G100, DZ100, "")</f>
        <v/>
      </c>
      <c r="EF100" s="15">
        <f>IF(13&lt;=$G100, ROUND(EE100*$Q100, 2), "")</f>
        <v/>
      </c>
      <c r="EG100" s="15">
        <f>IF(13&lt;=$G100, $N100, "")</f>
        <v/>
      </c>
      <c r="EH100" s="15">
        <f>IF(13&lt;=$G100, EG100-EF100, "")</f>
        <v/>
      </c>
      <c r="EI100" s="15">
        <f>IF(13&lt;=$G100, EE100-EH100, "")</f>
        <v/>
      </c>
      <c r="EJ100" s="15">
        <f>IF(13&lt;=$G100, ROUND(EB100*$Q100, 2), "")</f>
        <v/>
      </c>
      <c r="EK100" s="15">
        <f>IF(13&lt;=$G100, EB100+EJ100, "")</f>
        <v/>
      </c>
      <c r="EL100" s="15">
        <f>IF(13&lt;=$G100, EF100+EJ100, "")</f>
        <v/>
      </c>
      <c r="EM100" s="15">
        <f>IF(13&lt;=$G100, ($G100-13)*$N100, "")</f>
        <v/>
      </c>
      <c r="EN100" s="15">
        <f>IF(14&lt;=$G100, EI100, "")</f>
        <v/>
      </c>
      <c r="EO100" s="15">
        <f>IF(14&lt;=$G100, ROUND(EN100*$Q100, 2), "")</f>
        <v/>
      </c>
      <c r="EP100" s="15">
        <f>IF(14&lt;=$G100, $N100, "")</f>
        <v/>
      </c>
      <c r="EQ100" s="15">
        <f>IF(14&lt;=$G100, EP100-EO100, "")</f>
        <v/>
      </c>
      <c r="ER100" s="15">
        <f>IF(14&lt;=$G100, EN100-EQ100, "")</f>
        <v/>
      </c>
      <c r="ES100" s="15">
        <f>IF(14&lt;=$G100, ROUND(EK100*$Q100, 2), "")</f>
        <v/>
      </c>
      <c r="ET100" s="15">
        <f>IF(14&lt;=$G100, EK100+ES100, "")</f>
        <v/>
      </c>
      <c r="EU100" s="15">
        <f>IF(14&lt;=$G100, EO100+ES100, "")</f>
        <v/>
      </c>
      <c r="EV100" s="15">
        <f>IF(14&lt;=$G100, ($G100-14)*$N100, "")</f>
        <v/>
      </c>
      <c r="EW100" s="15">
        <f>IF(15&lt;=$G100, ER100, "")</f>
        <v/>
      </c>
      <c r="EX100" s="15">
        <f>IF(15&lt;=$G100, ROUND(EW100*$Q100, 2), "")</f>
        <v/>
      </c>
      <c r="EY100" s="15">
        <f>IF(15&lt;=$G100, $N100, "")</f>
        <v/>
      </c>
      <c r="EZ100" s="15">
        <f>IF(15&lt;=$G100, EY100-EX100, "")</f>
        <v/>
      </c>
      <c r="FA100" s="15">
        <f>IF(15&lt;=$G100, EW100-EZ100, "")</f>
        <v/>
      </c>
      <c r="FB100" s="15">
        <f>IF(15&lt;=$G100, ROUND(ET100*$Q100, 2), "")</f>
        <v/>
      </c>
      <c r="FC100" s="15">
        <f>IF(15&lt;=$G100, ET100+FB100, "")</f>
        <v/>
      </c>
      <c r="FD100" s="15">
        <f>IF(15&lt;=$G100, EX100+FB100, "")</f>
        <v/>
      </c>
      <c r="FE100" s="15">
        <f>IF(15&lt;=$G100, ($G100-15)*$N100, "")</f>
        <v/>
      </c>
      <c r="FF100" s="15">
        <f>IF(16&lt;=$G100, FA100, "")</f>
        <v/>
      </c>
      <c r="FG100" s="15">
        <f>IF(16&lt;=$G100, ROUND(FF100*$Q100, 2), "")</f>
        <v/>
      </c>
      <c r="FH100" s="15">
        <f>IF(16&lt;=$G100, $N100, "")</f>
        <v/>
      </c>
      <c r="FI100" s="15">
        <f>IF(16&lt;=$G100, FH100-FG100, "")</f>
        <v/>
      </c>
      <c r="FJ100" s="15">
        <f>IF(16&lt;=$G100, FF100-FI100, "")</f>
        <v/>
      </c>
      <c r="FK100" s="15">
        <f>IF(16&lt;=$G100, ROUND(FC100*$Q100, 2), "")</f>
        <v/>
      </c>
      <c r="FL100" s="15">
        <f>IF(16&lt;=$G100, FC100+FK100, "")</f>
        <v/>
      </c>
      <c r="FM100" s="15">
        <f>IF(16&lt;=$G100, FG100+FK100, "")</f>
        <v/>
      </c>
      <c r="FN100" s="15">
        <f>IF(16&lt;=$G100, ($G100-16)*$N100, "")</f>
        <v/>
      </c>
      <c r="FO100" s="15">
        <f>IF(17&lt;=$G100, FJ100, "")</f>
        <v/>
      </c>
      <c r="FP100" s="15">
        <f>IF(17&lt;=$G100, ROUND(FO100*$Q100, 2), "")</f>
        <v/>
      </c>
      <c r="FQ100" s="15">
        <f>IF(17&lt;=$G100, $N100, "")</f>
        <v/>
      </c>
      <c r="FR100" s="15">
        <f>IF(17&lt;=$G100, FQ100-FP100, "")</f>
        <v/>
      </c>
      <c r="FS100" s="15">
        <f>IF(17&lt;=$G100, FO100-FR100, "")</f>
        <v/>
      </c>
      <c r="FT100" s="15">
        <f>IF(17&lt;=$G100, ROUND(FL100*$Q100, 2), "")</f>
        <v/>
      </c>
      <c r="FU100" s="15">
        <f>IF(17&lt;=$G100, FL100+FT100, "")</f>
        <v/>
      </c>
      <c r="FV100" s="15">
        <f>IF(17&lt;=$G100, FP100+FT100, "")</f>
        <v/>
      </c>
      <c r="FW100" s="15">
        <f>IF(17&lt;=$G100, ($G100-17)*$N100, "")</f>
        <v/>
      </c>
      <c r="FX100" s="15">
        <f>IF(18&lt;=$G100, FS100, "")</f>
        <v/>
      </c>
      <c r="FY100" s="15">
        <f>IF(18&lt;=$G100, ROUND(FX100*$Q100, 2), "")</f>
        <v/>
      </c>
      <c r="FZ100" s="15">
        <f>IF(18&lt;=$G100, $N100, "")</f>
        <v/>
      </c>
      <c r="GA100" s="15">
        <f>IF(18&lt;=$G100, FZ100-FY100, "")</f>
        <v/>
      </c>
      <c r="GB100" s="15">
        <f>IF(18&lt;=$G100, FX100-GA100, "")</f>
        <v/>
      </c>
      <c r="GC100" s="15">
        <f>IF(18&lt;=$G100, ROUND(FU100*$Q100, 2), "")</f>
        <v/>
      </c>
      <c r="GD100" s="15">
        <f>IF(18&lt;=$G100, FU100+GC100, "")</f>
        <v/>
      </c>
      <c r="GE100" s="15">
        <f>IF(18&lt;=$G100, FY100+GC100, "")</f>
        <v/>
      </c>
      <c r="GF100" s="15">
        <f>IF(18&lt;=$G100, ($G100-18)*$N100, "")</f>
        <v/>
      </c>
      <c r="GG100" s="15">
        <f>IF(19&lt;=$G100, GB100, "")</f>
        <v/>
      </c>
      <c r="GH100" s="15">
        <f>IF(19&lt;=$G100, ROUND(GG100*$Q100, 2), "")</f>
        <v/>
      </c>
      <c r="GI100" s="15">
        <f>IF(19&lt;=$G100, $N100, "")</f>
        <v/>
      </c>
      <c r="GJ100" s="15">
        <f>IF(19&lt;=$G100, GI100-GH100, "")</f>
        <v/>
      </c>
      <c r="GK100" s="15">
        <f>IF(19&lt;=$G100, GG100-GJ100, "")</f>
        <v/>
      </c>
      <c r="GL100" s="15">
        <f>IF(19&lt;=$G100, ROUND(GD100*$Q100, 2), "")</f>
        <v/>
      </c>
      <c r="GM100" s="15">
        <f>IF(19&lt;=$G100, GD100+GL100, "")</f>
        <v/>
      </c>
      <c r="GN100" s="15">
        <f>IF(19&lt;=$G100, GH100+GL100, "")</f>
        <v/>
      </c>
      <c r="GO100" s="15">
        <f>IF(19&lt;=$G100, ($G100-19)*$N100, "")</f>
        <v/>
      </c>
      <c r="GP100" s="15">
        <f>IF(20&lt;=$G100, GK100, "")</f>
        <v/>
      </c>
      <c r="GQ100" s="15">
        <f>IF(20&lt;=$G100, ROUND(GP100*$Q100, 2), "")</f>
        <v/>
      </c>
      <c r="GR100" s="15">
        <f>IF(20&lt;=$G100, $N100, "")</f>
        <v/>
      </c>
      <c r="GS100" s="15">
        <f>IF(20&lt;=$G100, GR100-GQ100, "")</f>
        <v/>
      </c>
      <c r="GT100" s="15">
        <f>IF(20&lt;=$G100, GP100-GS100, "")</f>
        <v/>
      </c>
      <c r="GU100" s="15">
        <f>IF(20&lt;=$G100, ROUND(GM100*$Q100, 2), "")</f>
        <v/>
      </c>
      <c r="GV100" s="15">
        <f>IF(20&lt;=$G100, GM100+GU100, "")</f>
        <v/>
      </c>
      <c r="GW100" s="15">
        <f>IF(20&lt;=$G100, GQ100+GU100, "")</f>
        <v/>
      </c>
      <c r="GX100" s="15">
        <f>IF(20&lt;=$G100, ($G100-20)*$N100, "")</f>
        <v/>
      </c>
      <c r="GY100" s="15">
        <f>IF(21&lt;=$G100, GT100, "")</f>
        <v/>
      </c>
      <c r="GZ100" s="15">
        <f>IF(21&lt;=$G100, ROUND(GY100*$Q100, 2), "")</f>
        <v/>
      </c>
      <c r="HA100" s="15">
        <f>IF(21&lt;=$G100, $N100, "")</f>
        <v/>
      </c>
      <c r="HB100" s="15">
        <f>IF(21&lt;=$G100, HA100-GZ100, "")</f>
        <v/>
      </c>
      <c r="HC100" s="15">
        <f>IF(21&lt;=$G100, GY100-HB100, "")</f>
        <v/>
      </c>
      <c r="HD100" s="15">
        <f>IF(21&lt;=$G100, ROUND(GV100*$Q100, 2), "")</f>
        <v/>
      </c>
      <c r="HE100" s="15">
        <f>IF(21&lt;=$G100, GV100+HD100, "")</f>
        <v/>
      </c>
      <c r="HF100" s="15">
        <f>IF(21&lt;=$G100, GZ100+HD100, "")</f>
        <v/>
      </c>
      <c r="HG100" s="15">
        <f>IF(21&lt;=$G100, ($G100-21)*$N100, "")</f>
        <v/>
      </c>
      <c r="HH100" s="15">
        <f>IF(22&lt;=$G100, HC100, "")</f>
        <v/>
      </c>
      <c r="HI100" s="15">
        <f>IF(22&lt;=$G100, ROUND(HH100*$Q100, 2), "")</f>
        <v/>
      </c>
      <c r="HJ100" s="15">
        <f>IF(22&lt;=$G100, $N100, "")</f>
        <v/>
      </c>
      <c r="HK100" s="15">
        <f>IF(22&lt;=$G100, HJ100-HI100, "")</f>
        <v/>
      </c>
      <c r="HL100" s="15">
        <f>IF(22&lt;=$G100, HH100-HK100, "")</f>
        <v/>
      </c>
      <c r="HM100" s="15">
        <f>IF(22&lt;=$G100, ROUND(HE100*$Q100, 2), "")</f>
        <v/>
      </c>
      <c r="HN100" s="15">
        <f>IF(22&lt;=$G100, HE100+HM100, "")</f>
        <v/>
      </c>
      <c r="HO100" s="15">
        <f>IF(22&lt;=$G100, HI100+HM100, "")</f>
        <v/>
      </c>
      <c r="HP100" s="15">
        <f>IF(22&lt;=$G100, ($G100-22)*$N100, "")</f>
        <v/>
      </c>
      <c r="HQ100" s="15">
        <f>IF(23&lt;=$G100, HL100, "")</f>
        <v/>
      </c>
      <c r="HR100" s="15">
        <f>IF(23&lt;=$G100, ROUND(HQ100*$Q100, 2), "")</f>
        <v/>
      </c>
      <c r="HS100" s="15">
        <f>IF(23&lt;=$G100, $N100, "")</f>
        <v/>
      </c>
      <c r="HT100" s="15">
        <f>IF(23&lt;=$G100, HS100-HR100, "")</f>
        <v/>
      </c>
      <c r="HU100" s="15">
        <f>IF(23&lt;=$G100, HQ100-HT100, "")</f>
        <v/>
      </c>
      <c r="HV100" s="15">
        <f>IF(23&lt;=$G100, ROUND(HN100*$Q100, 2), "")</f>
        <v/>
      </c>
      <c r="HW100" s="15">
        <f>IF(23&lt;=$G100, HN100+HV100, "")</f>
        <v/>
      </c>
      <c r="HX100" s="15">
        <f>IF(23&lt;=$G100, HR100+HV100, "")</f>
        <v/>
      </c>
      <c r="HY100" s="15">
        <f>IF(23&lt;=$G100, ($G100-23)*$N100, "")</f>
        <v/>
      </c>
      <c r="HZ100" s="15">
        <f>IF(24&lt;=$G100, HU100, "")</f>
        <v/>
      </c>
      <c r="IA100" s="15">
        <f>IF(24&lt;=$G100, ROUND(HZ100*$Q100, 2), "")</f>
        <v/>
      </c>
      <c r="IB100" s="15">
        <f>IF(24&lt;=$G100, $N100, "")</f>
        <v/>
      </c>
      <c r="IC100" s="15">
        <f>IF(24&lt;=$G100, IB100-IA100, "")</f>
        <v/>
      </c>
      <c r="ID100" s="15">
        <f>IF(24&lt;=$G100, HZ100-IC100, "")</f>
        <v/>
      </c>
      <c r="IE100" s="15">
        <f>IF(24&lt;=$G100, ROUND(HW100*$Q100, 2), "")</f>
        <v/>
      </c>
      <c r="IF100" s="15">
        <f>IF(24&lt;=$G100, HW100+IE100, "")</f>
        <v/>
      </c>
      <c r="IG100" s="15">
        <f>IF(24&lt;=$G100, IA100+IE100, "")</f>
        <v/>
      </c>
      <c r="IH100" s="15">
        <f>IF(24&lt;=$G100, ($G100-24)*$N100, "")</f>
        <v/>
      </c>
      <c r="II100" s="15">
        <f>IF(25&lt;=$G100, ID100, "")</f>
        <v/>
      </c>
      <c r="IJ100" s="15">
        <f>IF(25&lt;=$G100, ROUND(II100*$Q100, 2), "")</f>
        <v/>
      </c>
      <c r="IK100" s="15">
        <f>IF(25&lt;=$G100, $N100, "")</f>
        <v/>
      </c>
      <c r="IL100" s="15">
        <f>IF(25&lt;=$G100, IK100-IJ100, "")</f>
        <v/>
      </c>
      <c r="IM100" s="15">
        <f>IF(25&lt;=$G100, II100-IL100, "")</f>
        <v/>
      </c>
      <c r="IN100" s="15">
        <f>IF(25&lt;=$G100, ROUND(IF100*$Q100, 2), "")</f>
        <v/>
      </c>
      <c r="IO100" s="15">
        <f>IF(25&lt;=$G100, IF100+IN100, "")</f>
        <v/>
      </c>
      <c r="IP100" s="15">
        <f>IF(25&lt;=$G100, IJ100+IN100, "")</f>
        <v/>
      </c>
      <c r="IQ100" s="15">
        <f>IF(25&lt;=$G100, ($G100-25)*$N100, "")</f>
        <v/>
      </c>
      <c r="IR100" s="15">
        <f>IF(26&lt;=$G100, IM100, "")</f>
        <v/>
      </c>
      <c r="IS100" s="15">
        <f>IF(26&lt;=$G100, ROUND(IR100*$Q100, 2), "")</f>
        <v/>
      </c>
      <c r="IT100" s="15">
        <f>IF(26&lt;=$G100, $N100, "")</f>
        <v/>
      </c>
      <c r="IU100" s="15">
        <f>IF(26&lt;=$G100, IT100-IS100, "")</f>
        <v/>
      </c>
      <c r="IV100" s="15">
        <f>IF(26&lt;=$G100, IR100-IU100, "")</f>
        <v/>
      </c>
      <c r="IW100" s="15">
        <f>IF(26&lt;=$G100, ROUND(IO100*$Q100, 2), "")</f>
        <v/>
      </c>
      <c r="IX100" s="15">
        <f>IF(26&lt;=$G100, IO100+IW100, "")</f>
        <v/>
      </c>
      <c r="IY100" s="15">
        <f>IF(26&lt;=$G100, IS100+IW100, "")</f>
        <v/>
      </c>
      <c r="IZ100" s="15">
        <f>IF(26&lt;=$G100, ($G100-26)*$N100, "")</f>
        <v/>
      </c>
      <c r="JA100" s="15">
        <f>IF(27&lt;=$G100, IV100, "")</f>
        <v/>
      </c>
      <c r="JB100" s="15">
        <f>IF(27&lt;=$G100, ROUND(JA100*$Q100, 2), "")</f>
        <v/>
      </c>
      <c r="JC100" s="15">
        <f>IF(27&lt;=$G100, $N100, "")</f>
        <v/>
      </c>
      <c r="JD100" s="15">
        <f>IF(27&lt;=$G100, JC100-JB100, "")</f>
        <v/>
      </c>
      <c r="JE100" s="15">
        <f>IF(27&lt;=$G100, JA100-JD100, "")</f>
        <v/>
      </c>
      <c r="JF100" s="15">
        <f>IF(27&lt;=$G100, ROUND(IX100*$Q100, 2), "")</f>
        <v/>
      </c>
      <c r="JG100" s="15">
        <f>IF(27&lt;=$G100, IX100+JF100, "")</f>
        <v/>
      </c>
      <c r="JH100" s="15">
        <f>IF(27&lt;=$G100, JB100+JF100, "")</f>
        <v/>
      </c>
      <c r="JI100" s="15">
        <f>IF(27&lt;=$G100, ($G100-27)*$N100, "")</f>
        <v/>
      </c>
      <c r="JJ100" s="15">
        <f>IF(28&lt;=$G100, JE100, "")</f>
        <v/>
      </c>
      <c r="JK100" s="15">
        <f>IF(28&lt;=$G100, ROUND(JJ100*$Q100, 2), "")</f>
        <v/>
      </c>
      <c r="JL100" s="15">
        <f>IF(28&lt;=$G100, $N100, "")</f>
        <v/>
      </c>
      <c r="JM100" s="15">
        <f>IF(28&lt;=$G100, JL100-JK100, "")</f>
        <v/>
      </c>
      <c r="JN100" s="15">
        <f>IF(28&lt;=$G100, JJ100-JM100, "")</f>
        <v/>
      </c>
      <c r="JO100" s="15">
        <f>IF(28&lt;=$G100, ROUND(JG100*$Q100, 2), "")</f>
        <v/>
      </c>
      <c r="JP100" s="15">
        <f>IF(28&lt;=$G100, JG100+JO100, "")</f>
        <v/>
      </c>
      <c r="JQ100" s="15">
        <f>IF(28&lt;=$G100, JK100+JO100, "")</f>
        <v/>
      </c>
      <c r="JR100" s="15">
        <f>IF(28&lt;=$G100, ($G100-28)*$N100, "")</f>
        <v/>
      </c>
      <c r="JS100" s="15">
        <f>IF(29&lt;=$G100, JN100, "")</f>
        <v/>
      </c>
      <c r="JT100" s="15">
        <f>IF(29&lt;=$G100, ROUND(JS100*$Q100, 2), "")</f>
        <v/>
      </c>
      <c r="JU100" s="15">
        <f>IF(29&lt;=$G100, $N100, "")</f>
        <v/>
      </c>
      <c r="JV100" s="15">
        <f>IF(29&lt;=$G100, JU100-JT100, "")</f>
        <v/>
      </c>
      <c r="JW100" s="15">
        <f>IF(29&lt;=$G100, JS100-JV100, "")</f>
        <v/>
      </c>
      <c r="JX100" s="15">
        <f>IF(29&lt;=$G100, ROUND(JP100*$Q100, 2), "")</f>
        <v/>
      </c>
      <c r="JY100" s="15">
        <f>IF(29&lt;=$G100, JP100+JX100, "")</f>
        <v/>
      </c>
      <c r="JZ100" s="15">
        <f>IF(29&lt;=$G100, JT100+JX100, "")</f>
        <v/>
      </c>
      <c r="KA100" s="15">
        <f>IF(29&lt;=$G100, ($G100-29)*$N100, "")</f>
        <v/>
      </c>
      <c r="KB100" s="15">
        <f>IF(30&lt;=$G100, JW100, "")</f>
        <v/>
      </c>
      <c r="KC100" s="15">
        <f>IF(30&lt;=$G100, ROUND(KB100*$Q100, 2), "")</f>
        <v/>
      </c>
      <c r="KD100" s="15">
        <f>IF(30&lt;=$G100, $N100, "")</f>
        <v/>
      </c>
      <c r="KE100" s="15">
        <f>IF(30&lt;=$G100, KD100-KC100, "")</f>
        <v/>
      </c>
      <c r="KF100" s="15">
        <f>IF(30&lt;=$G100, KB100-KE100, "")</f>
        <v/>
      </c>
      <c r="KG100" s="15">
        <f>IF(30&lt;=$G100, ROUND(JY100*$Q100, 2), "")</f>
        <v/>
      </c>
      <c r="KH100" s="15">
        <f>IF(30&lt;=$G100, JY100+KG100, "")</f>
        <v/>
      </c>
      <c r="KI100" s="15">
        <f>IF(30&lt;=$G100, KC100+KG100, "")</f>
        <v/>
      </c>
      <c r="KJ100" s="15">
        <f>IF(30&lt;=$G100, ($G100-30)*$N100, "")</f>
        <v/>
      </c>
      <c r="KK100" s="15">
        <f>IF(31&lt;=$G100, KF100, "")</f>
        <v/>
      </c>
      <c r="KL100" s="15">
        <f>IF(31&lt;=$G100, ROUND(KK100*$Q100, 2), "")</f>
        <v/>
      </c>
      <c r="KM100" s="15">
        <f>IF(31&lt;=$G100, $N100, "")</f>
        <v/>
      </c>
      <c r="KN100" s="15">
        <f>IF(31&lt;=$G100, KM100-KL100, "")</f>
        <v/>
      </c>
      <c r="KO100" s="15">
        <f>IF(31&lt;=$G100, KK100-KN100, "")</f>
        <v/>
      </c>
      <c r="KP100" s="15">
        <f>IF(31&lt;=$G100, ROUND(KH100*$Q100, 2), "")</f>
        <v/>
      </c>
      <c r="KQ100" s="15">
        <f>IF(31&lt;=$G100, KH100+KP100, "")</f>
        <v/>
      </c>
      <c r="KR100" s="15">
        <f>IF(31&lt;=$G100, KL100+KP100, "")</f>
        <v/>
      </c>
      <c r="KS100" s="15">
        <f>IF(31&lt;=$G100, ($G100-31)*$N100, "")</f>
        <v/>
      </c>
      <c r="KT100" s="15">
        <f>IF(32&lt;=$G100, KO100, "")</f>
        <v/>
      </c>
      <c r="KU100" s="15">
        <f>IF(32&lt;=$G100, ROUND(KT100*$Q100, 2), "")</f>
        <v/>
      </c>
      <c r="KV100" s="15">
        <f>IF(32&lt;=$G100, $N100, "")</f>
        <v/>
      </c>
      <c r="KW100" s="15">
        <f>IF(32&lt;=$G100, KV100-KU100, "")</f>
        <v/>
      </c>
      <c r="KX100" s="15">
        <f>IF(32&lt;=$G100, KT100-KW100, "")</f>
        <v/>
      </c>
      <c r="KY100" s="15">
        <f>IF(32&lt;=$G100, ROUND(KQ100*$Q100, 2), "")</f>
        <v/>
      </c>
      <c r="KZ100" s="15">
        <f>IF(32&lt;=$G100, KQ100+KY100, "")</f>
        <v/>
      </c>
      <c r="LA100" s="15">
        <f>IF(32&lt;=$G100, KU100+KY100, "")</f>
        <v/>
      </c>
      <c r="LB100" s="15">
        <f>IF(32&lt;=$G100, ($G100-32)*$N100, "")</f>
        <v/>
      </c>
      <c r="LC100" s="15">
        <f>IF(33&lt;=$G100, KX100, "")</f>
        <v/>
      </c>
      <c r="LD100" s="15">
        <f>IF(33&lt;=$G100, ROUND(LC100*$Q100, 2), "")</f>
        <v/>
      </c>
      <c r="LE100" s="15">
        <f>IF(33&lt;=$G100, $N100, "")</f>
        <v/>
      </c>
      <c r="LF100" s="15">
        <f>IF(33&lt;=$G100, LE100-LD100, "")</f>
        <v/>
      </c>
      <c r="LG100" s="15">
        <f>IF(33&lt;=$G100, LC100-LF100, "")</f>
        <v/>
      </c>
      <c r="LH100" s="15">
        <f>IF(33&lt;=$G100, ROUND(KZ100*$Q100, 2), "")</f>
        <v/>
      </c>
      <c r="LI100" s="15">
        <f>IF(33&lt;=$G100, KZ100+LH100, "")</f>
        <v/>
      </c>
      <c r="LJ100" s="15">
        <f>IF(33&lt;=$G100, LD100+LH100, "")</f>
        <v/>
      </c>
      <c r="LK100" s="15">
        <f>IF(33&lt;=$G100, ($G100-33)*$N100, "")</f>
        <v/>
      </c>
      <c r="LL100" s="15">
        <f>IF(34&lt;=$G100, LG100, "")</f>
        <v/>
      </c>
      <c r="LM100" s="15">
        <f>IF(34&lt;=$G100, ROUND(LL100*$Q100, 2), "")</f>
        <v/>
      </c>
      <c r="LN100" s="15">
        <f>IF(34&lt;=$G100, $N100, "")</f>
        <v/>
      </c>
      <c r="LO100" s="15">
        <f>IF(34&lt;=$G100, LN100-LM100, "")</f>
        <v/>
      </c>
      <c r="LP100" s="15">
        <f>IF(34&lt;=$G100, LL100-LO100, "")</f>
        <v/>
      </c>
      <c r="LQ100" s="15">
        <f>IF(34&lt;=$G100, ROUND(LI100*$Q100, 2), "")</f>
        <v/>
      </c>
      <c r="LR100" s="15">
        <f>IF(34&lt;=$G100, LI100+LQ100, "")</f>
        <v/>
      </c>
      <c r="LS100" s="15">
        <f>IF(34&lt;=$G100, LM100+LQ100, "")</f>
        <v/>
      </c>
      <c r="LT100" s="15">
        <f>IF(34&lt;=$G100, ($G100-34)*$N100, "")</f>
        <v/>
      </c>
      <c r="LU100" s="15">
        <f>IF(35&lt;=$G100, LP100, "")</f>
        <v/>
      </c>
      <c r="LV100" s="15">
        <f>IF(35&lt;=$G100, ROUND(LU100*$Q100, 2), "")</f>
        <v/>
      </c>
      <c r="LW100" s="15">
        <f>IF(35&lt;=$G100, $N100, "")</f>
        <v/>
      </c>
      <c r="LX100" s="15">
        <f>IF(35&lt;=$G100, LW100-LV100, "")</f>
        <v/>
      </c>
      <c r="LY100" s="15">
        <f>IF(35&lt;=$G100, LU100-LX100, "")</f>
        <v/>
      </c>
      <c r="LZ100" s="15">
        <f>IF(35&lt;=$G100, ROUND(LR100*$Q100, 2), "")</f>
        <v/>
      </c>
      <c r="MA100" s="15">
        <f>IF(35&lt;=$G100, LR100+LZ100, "")</f>
        <v/>
      </c>
      <c r="MB100" s="15">
        <f>IF(35&lt;=$G100, LV100+LZ100, "")</f>
        <v/>
      </c>
      <c r="MC100" s="15">
        <f>IF(35&lt;=$G100, ($G100-35)*$N100, "")</f>
        <v/>
      </c>
      <c r="MD100" s="15">
        <f>IF(36&lt;=$G100, LY100, "")</f>
        <v/>
      </c>
      <c r="ME100" s="15">
        <f>IF(36&lt;=$G100, ROUND(MD100*$Q100, 2), "")</f>
        <v/>
      </c>
      <c r="MF100" s="15">
        <f>IF(36&lt;=$G100, $N100, "")</f>
        <v/>
      </c>
      <c r="MG100" s="15">
        <f>IF(36&lt;=$G100, MF100-ME100, "")</f>
        <v/>
      </c>
      <c r="MH100" s="15">
        <f>IF(36&lt;=$G100, MD100-MG100, "")</f>
        <v/>
      </c>
      <c r="MI100" s="15">
        <f>IF(36&lt;=$G100, ROUND(MA100*$Q100, 2), "")</f>
        <v/>
      </c>
      <c r="MJ100" s="15">
        <f>IF(36&lt;=$G100, MA100+MI100, "")</f>
        <v/>
      </c>
      <c r="MK100" s="15">
        <f>IF(36&lt;=$G100, ME100+MI100, "")</f>
        <v/>
      </c>
      <c r="ML100" s="15">
        <f>IF(36&lt;=$G100, ($G100-36)*$N100, "")</f>
        <v/>
      </c>
      <c r="MM100" s="15">
        <f>IF(37&lt;=$G100, MH100, "")</f>
        <v/>
      </c>
      <c r="MN100" s="15">
        <f>IF(37&lt;=$G100, ROUND(MM100*$Q100, 2), "")</f>
        <v/>
      </c>
      <c r="MO100" s="15">
        <f>IF(37&lt;=$G100, $N100, "")</f>
        <v/>
      </c>
      <c r="MP100" s="15">
        <f>IF(37&lt;=$G100, MO100-MN100, "")</f>
        <v/>
      </c>
      <c r="MQ100" s="15">
        <f>IF(37&lt;=$G100, MM100-MP100, "")</f>
        <v/>
      </c>
      <c r="MR100" s="15">
        <f>IF(37&lt;=$G100, ROUND(MJ100*$Q100, 2), "")</f>
        <v/>
      </c>
      <c r="MS100" s="15">
        <f>IF(37&lt;=$G100, MJ100+MR100, "")</f>
        <v/>
      </c>
      <c r="MT100" s="15">
        <f>IF(37&lt;=$G100, MN100+MR100, "")</f>
        <v/>
      </c>
      <c r="MU100" s="15">
        <f>IF(37&lt;=$G100, ($G100-37)*$N100, "")</f>
        <v/>
      </c>
      <c r="MV100" s="15">
        <f>IF(38&lt;=$G100, MQ100, "")</f>
        <v/>
      </c>
      <c r="MW100" s="15">
        <f>IF(38&lt;=$G100, ROUND(MV100*$Q100, 2), "")</f>
        <v/>
      </c>
      <c r="MX100" s="15">
        <f>IF(38&lt;=$G100, $N100, "")</f>
        <v/>
      </c>
      <c r="MY100" s="15">
        <f>IF(38&lt;=$G100, MX100-MW100, "")</f>
        <v/>
      </c>
      <c r="MZ100" s="15">
        <f>IF(38&lt;=$G100, MV100-MY100, "")</f>
        <v/>
      </c>
      <c r="NA100" s="15">
        <f>IF(38&lt;=$G100, ROUND(MS100*$Q100, 2), "")</f>
        <v/>
      </c>
      <c r="NB100" s="15">
        <f>IF(38&lt;=$G100, MS100+NA100, "")</f>
        <v/>
      </c>
      <c r="NC100" s="15">
        <f>IF(38&lt;=$G100, MW100+NA100, "")</f>
        <v/>
      </c>
      <c r="ND100" s="15">
        <f>IF(38&lt;=$G100, ($G100-38)*$N100, "")</f>
        <v/>
      </c>
      <c r="NE100" s="15">
        <f>IF(39&lt;=$G100, MZ100, "")</f>
        <v/>
      </c>
      <c r="NF100" s="15">
        <f>IF(39&lt;=$G100, ROUND(NE100*$Q100, 2), "")</f>
        <v/>
      </c>
      <c r="NG100" s="15">
        <f>IF(39&lt;=$G100, $N100, "")</f>
        <v/>
      </c>
      <c r="NH100" s="15">
        <f>IF(39&lt;=$G100, NG100-NF100, "")</f>
        <v/>
      </c>
      <c r="NI100" s="15">
        <f>IF(39&lt;=$G100, NE100-NH100, "")</f>
        <v/>
      </c>
      <c r="NJ100" s="15">
        <f>IF(39&lt;=$G100, ROUND(NB100*$Q100, 2), "")</f>
        <v/>
      </c>
      <c r="NK100" s="15">
        <f>IF(39&lt;=$G100, NB100+NJ100, "")</f>
        <v/>
      </c>
      <c r="NL100" s="15">
        <f>IF(39&lt;=$G100, NF100+NJ100, "")</f>
        <v/>
      </c>
      <c r="NM100" s="15">
        <f>IF(39&lt;=$G100, ($G100-39)*$N100, "")</f>
        <v/>
      </c>
      <c r="NN100" s="15">
        <f>IF(40&lt;=$G100, NI100, "")</f>
        <v/>
      </c>
      <c r="NO100" s="15">
        <f>IF(40&lt;=$G100, ROUND(NN100*$Q100, 2), "")</f>
        <v/>
      </c>
      <c r="NP100" s="15">
        <f>IF(40&lt;=$G100, $N100, "")</f>
        <v/>
      </c>
      <c r="NQ100" s="15">
        <f>IF(40&lt;=$G100, NP100-NO100, "")</f>
        <v/>
      </c>
      <c r="NR100" s="15">
        <f>IF(40&lt;=$G100, NN100-NQ100, "")</f>
        <v/>
      </c>
      <c r="NS100" s="15">
        <f>IF(40&lt;=$G100, ROUND(NK100*$Q100, 2), "")</f>
        <v/>
      </c>
      <c r="NT100" s="15">
        <f>IF(40&lt;=$G100, NK100+NS100, "")</f>
        <v/>
      </c>
      <c r="NU100" s="15">
        <f>IF(40&lt;=$G100, NO100+NS100, "")</f>
        <v/>
      </c>
      <c r="NV100" s="15">
        <f>IF(40&lt;=$G100, ($G100-40)*$N100, "")</f>
        <v/>
      </c>
      <c r="NW100" s="15">
        <f>IF(41&lt;=$G100, NR100, "")</f>
        <v/>
      </c>
      <c r="NX100" s="15">
        <f>IF(41&lt;=$G100, ROUND(NW100*$Q100, 2), "")</f>
        <v/>
      </c>
      <c r="NY100" s="15">
        <f>IF(41&lt;=$G100, $N100, "")</f>
        <v/>
      </c>
      <c r="NZ100" s="15">
        <f>IF(41&lt;=$G100, NY100-NX100, "")</f>
        <v/>
      </c>
      <c r="OA100" s="15">
        <f>IF(41&lt;=$G100, NW100-NZ100, "")</f>
        <v/>
      </c>
      <c r="OB100" s="15">
        <f>IF(41&lt;=$G100, ROUND(NT100*$Q100, 2), "")</f>
        <v/>
      </c>
      <c r="OC100" s="15">
        <f>IF(41&lt;=$G100, NT100+OB100, "")</f>
        <v/>
      </c>
      <c r="OD100" s="15">
        <f>IF(41&lt;=$G100, NX100+OB100, "")</f>
        <v/>
      </c>
      <c r="OE100" s="15">
        <f>IF(41&lt;=$G100, ($G100-41)*$N100, "")</f>
        <v/>
      </c>
      <c r="OF100" s="15">
        <f>IF(42&lt;=$G100, OA100, "")</f>
        <v/>
      </c>
      <c r="OG100" s="15">
        <f>IF(42&lt;=$G100, ROUND(OF100*$Q100, 2), "")</f>
        <v/>
      </c>
      <c r="OH100" s="15">
        <f>IF(42&lt;=$G100, $N100, "")</f>
        <v/>
      </c>
      <c r="OI100" s="15">
        <f>IF(42&lt;=$G100, OH100-OG100, "")</f>
        <v/>
      </c>
      <c r="OJ100" s="15">
        <f>IF(42&lt;=$G100, OF100-OI100, "")</f>
        <v/>
      </c>
      <c r="OK100" s="15">
        <f>IF(42&lt;=$G100, ROUND(OC100*$Q100, 2), "")</f>
        <v/>
      </c>
      <c r="OL100" s="15">
        <f>IF(42&lt;=$G100, OC100+OK100, "")</f>
        <v/>
      </c>
      <c r="OM100" s="15">
        <f>IF(42&lt;=$G100, OG100+OK100, "")</f>
        <v/>
      </c>
      <c r="ON100" s="15">
        <f>IF(42&lt;=$G100, ($G100-42)*$N100, "")</f>
        <v/>
      </c>
      <c r="OO100" s="15">
        <f>IF(43&lt;=$G100, OJ100, "")</f>
        <v/>
      </c>
      <c r="OP100" s="15">
        <f>IF(43&lt;=$G100, ROUND(OO100*$Q100, 2), "")</f>
        <v/>
      </c>
      <c r="OQ100" s="15">
        <f>IF(43&lt;=$G100, $N100, "")</f>
        <v/>
      </c>
      <c r="OR100" s="15">
        <f>IF(43&lt;=$G100, OQ100-OP100, "")</f>
        <v/>
      </c>
      <c r="OS100" s="15">
        <f>IF(43&lt;=$G100, OO100-OR100, "")</f>
        <v/>
      </c>
      <c r="OT100" s="15">
        <f>IF(43&lt;=$G100, ROUND(OL100*$Q100, 2), "")</f>
        <v/>
      </c>
      <c r="OU100" s="15">
        <f>IF(43&lt;=$G100, OL100+OT100, "")</f>
        <v/>
      </c>
      <c r="OV100" s="15">
        <f>IF(43&lt;=$G100, OP100+OT100, "")</f>
        <v/>
      </c>
      <c r="OW100" s="15">
        <f>IF(43&lt;=$G100, ($G100-43)*$N100, "")</f>
        <v/>
      </c>
      <c r="OX100" s="15">
        <f>IF(44&lt;=$G100, OS100, "")</f>
        <v/>
      </c>
      <c r="OY100" s="15">
        <f>IF(44&lt;=$G100, ROUND(OX100*$Q100, 2), "")</f>
        <v/>
      </c>
      <c r="OZ100" s="15">
        <f>IF(44&lt;=$G100, $N100, "")</f>
        <v/>
      </c>
      <c r="PA100" s="15">
        <f>IF(44&lt;=$G100, OZ100-OY100, "")</f>
        <v/>
      </c>
      <c r="PB100" s="15">
        <f>IF(44&lt;=$G100, OX100-PA100, "")</f>
        <v/>
      </c>
      <c r="PC100" s="15">
        <f>IF(44&lt;=$G100, ROUND(OU100*$Q100, 2), "")</f>
        <v/>
      </c>
      <c r="PD100" s="15">
        <f>IF(44&lt;=$G100, OU100+PC100, "")</f>
        <v/>
      </c>
      <c r="PE100" s="15">
        <f>IF(44&lt;=$G100, OY100+PC100, "")</f>
        <v/>
      </c>
      <c r="PF100" s="15">
        <f>IF(44&lt;=$G100, ($G100-44)*$N100, "")</f>
        <v/>
      </c>
      <c r="PG100" s="15">
        <f>IF(45&lt;=$G100, PB100, "")</f>
        <v/>
      </c>
      <c r="PH100" s="15">
        <f>IF(45&lt;=$G100, ROUND(PG100*$Q100, 2), "")</f>
        <v/>
      </c>
      <c r="PI100" s="15">
        <f>IF(45&lt;=$G100, $N100, "")</f>
        <v/>
      </c>
      <c r="PJ100" s="15">
        <f>IF(45&lt;=$G100, PI100-PH100, "")</f>
        <v/>
      </c>
      <c r="PK100" s="15">
        <f>IF(45&lt;=$G100, PG100-PJ100, "")</f>
        <v/>
      </c>
      <c r="PL100" s="15">
        <f>IF(45&lt;=$G100, ROUND(PD100*$Q100, 2), "")</f>
        <v/>
      </c>
      <c r="PM100" s="15">
        <f>IF(45&lt;=$G100, PD100+PL100, "")</f>
        <v/>
      </c>
      <c r="PN100" s="15">
        <f>IF(45&lt;=$G100, PH100+PL100, "")</f>
        <v/>
      </c>
      <c r="PO100" s="15">
        <f>IF(45&lt;=$G100, ($G100-45)*$N100, "")</f>
        <v/>
      </c>
      <c r="PP100" s="15">
        <f>IF(46&lt;=$G100, PK100, "")</f>
        <v/>
      </c>
      <c r="PQ100" s="15">
        <f>IF(46&lt;=$G100, ROUND(PP100*$Q100, 2), "")</f>
        <v/>
      </c>
      <c r="PR100" s="15">
        <f>IF(46&lt;=$G100, $N100, "")</f>
        <v/>
      </c>
      <c r="PS100" s="15">
        <f>IF(46&lt;=$G100, PR100-PQ100, "")</f>
        <v/>
      </c>
      <c r="PT100" s="15">
        <f>IF(46&lt;=$G100, PP100-PS100, "")</f>
        <v/>
      </c>
      <c r="PU100" s="15">
        <f>IF(46&lt;=$G100, ROUND(PM100*$Q100, 2), "")</f>
        <v/>
      </c>
      <c r="PV100" s="15">
        <f>IF(46&lt;=$G100, PM100+PU100, "")</f>
        <v/>
      </c>
      <c r="PW100" s="15">
        <f>IF(46&lt;=$G100, PQ100+PU100, "")</f>
        <v/>
      </c>
      <c r="PX100" s="15">
        <f>IF(46&lt;=$G100, ($G100-46)*$N100, "")</f>
        <v/>
      </c>
      <c r="PY100" s="15">
        <f>IF(47&lt;=$G100, PT100, "")</f>
        <v/>
      </c>
      <c r="PZ100" s="15">
        <f>IF(47&lt;=$G100, ROUND(PY100*$Q100, 2), "")</f>
        <v/>
      </c>
      <c r="QA100" s="15">
        <f>IF(47&lt;=$G100, $N100, "")</f>
        <v/>
      </c>
      <c r="QB100" s="15">
        <f>IF(47&lt;=$G100, QA100-PZ100, "")</f>
        <v/>
      </c>
      <c r="QC100" s="15">
        <f>IF(47&lt;=$G100, PY100-QB100, "")</f>
        <v/>
      </c>
      <c r="QD100" s="15">
        <f>IF(47&lt;=$G100, ROUND(PV100*$Q100, 2), "")</f>
        <v/>
      </c>
      <c r="QE100" s="15">
        <f>IF(47&lt;=$G100, PV100+QD100, "")</f>
        <v/>
      </c>
      <c r="QF100" s="15">
        <f>IF(47&lt;=$G100, PZ100+QD100, "")</f>
        <v/>
      </c>
      <c r="QG100" s="15">
        <f>IF(47&lt;=$G100, ($G100-47)*$N100, "")</f>
        <v/>
      </c>
      <c r="QH100" s="15">
        <f>IF(48&lt;=$G100, QC100, "")</f>
        <v/>
      </c>
      <c r="QI100" s="15">
        <f>IF(48&lt;=$G100, ROUND(QH100*$Q100, 2), "")</f>
        <v/>
      </c>
      <c r="QJ100" s="15">
        <f>IF(48&lt;=$G100, $N100, "")</f>
        <v/>
      </c>
      <c r="QK100" s="15">
        <f>IF(48&lt;=$G100, QJ100-QI100, "")</f>
        <v/>
      </c>
      <c r="QL100" s="15">
        <f>IF(48&lt;=$G100, QH100-QK100, "")</f>
        <v/>
      </c>
      <c r="QM100" s="15">
        <f>IF(48&lt;=$G100, ROUND(QE100*$Q100, 2), "")</f>
        <v/>
      </c>
      <c r="QN100" s="15">
        <f>IF(48&lt;=$G100, QE100+QM100, "")</f>
        <v/>
      </c>
      <c r="QO100" s="15">
        <f>IF(48&lt;=$G100, QI100+QM100, "")</f>
        <v/>
      </c>
      <c r="QP100" s="15">
        <f>IF(48&lt;=$G100, ($G100-48)*$N100, "")</f>
        <v/>
      </c>
    </row>
    <row r="101">
      <c r="A101" s="6" t="inlineStr">
        <is>
          <t>0645-0001</t>
        </is>
      </c>
      <c r="B101" s="7" t="inlineStr">
        <is>
          <t>Armando Duran Rubio</t>
        </is>
      </c>
      <c r="C101" s="7" t="inlineStr">
        <is>
          <t>Ram 1500 Bighorn</t>
        </is>
      </c>
      <c r="D101" s="6" t="inlineStr">
        <is>
          <t>ACTIVO</t>
        </is>
      </c>
      <c r="E101" s="6" t="inlineStr">
        <is>
          <t>2023-12-28</t>
        </is>
      </c>
      <c r="F101" s="6" t="inlineStr">
        <is>
          <t>2027-12-28</t>
        </is>
      </c>
      <c r="G101" s="8" t="n">
        <v>48</v>
      </c>
      <c r="H101" s="9" t="n">
        <v>831810.34</v>
      </c>
      <c r="I101" s="10" t="n">
        <v>0.2</v>
      </c>
      <c r="J101" s="9">
        <f>ROUND(H101*I101, 2)</f>
        <v/>
      </c>
      <c r="K101" s="9">
        <f>ROUND(H101-J101, 2)</f>
        <v/>
      </c>
      <c r="L101" s="10" t="n">
        <v>0.027</v>
      </c>
      <c r="M101" s="9">
        <f>ROUND(H101*L101, 2)</f>
        <v/>
      </c>
      <c r="N101" s="9" t="n">
        <v>25627.81</v>
      </c>
      <c r="O101" s="10" t="n">
        <v>0.2</v>
      </c>
      <c r="P101" s="9">
        <f>ROUND(H101*O101, 2)</f>
        <v/>
      </c>
      <c r="Q101" s="11" t="n">
        <v>0.03165747</v>
      </c>
      <c r="R101" s="11">
        <f>RATE(G101, -N101, K101, -P101)</f>
        <v/>
      </c>
      <c r="S101" s="11">
        <f>ROUND(Q101*12, 8)</f>
        <v/>
      </c>
      <c r="T101" s="11">
        <f>ROUND(((1+Q101)^12)-1, 8)</f>
        <v/>
      </c>
      <c r="U101" s="9">
        <f>ROUND(PV(Q101, G101, 0, -P101), 2)</f>
        <v/>
      </c>
      <c r="V101" s="9">
        <f>SUMIF($AA$4:$QP$4, "Interes_Leasing", AA101:QP101)</f>
        <v/>
      </c>
      <c r="W101" s="9">
        <f>SUMIF($AA$4:$QP$4, "Interes_Residual", AA101:QP101)</f>
        <v/>
      </c>
      <c r="X101" s="9">
        <f>ROUND(V101+W101, 2)</f>
        <v/>
      </c>
      <c r="Y101" s="9">
        <f>ROUND((N101*G101+P101+M101)-K101, 2)</f>
        <v/>
      </c>
      <c r="Z101" s="10">
        <f>ROUND(Y101/K101, 4)</f>
        <v/>
      </c>
      <c r="AA101" s="9">
        <f>IF(1&lt;=$G101, $K101, "")</f>
        <v/>
      </c>
      <c r="AB101" s="9">
        <f>IF(1&lt;=$G101, ROUND(AA101*$Q101, 2), "")</f>
        <v/>
      </c>
      <c r="AC101" s="9">
        <f>IF(1&lt;=$G101, $N101, "")</f>
        <v/>
      </c>
      <c r="AD101" s="9">
        <f>IF(1&lt;=$G101, AC101-AB101, "")</f>
        <v/>
      </c>
      <c r="AE101" s="9">
        <f>IF(1&lt;=$G101, AA101-AD101, "")</f>
        <v/>
      </c>
      <c r="AF101" s="9">
        <f>IF(1&lt;=$G101, ROUND($U101*$Q101, 2), "")</f>
        <v/>
      </c>
      <c r="AG101" s="9">
        <f>IF(1&lt;=$G101, $U101+AF101, "")</f>
        <v/>
      </c>
      <c r="AH101" s="9">
        <f>IF(1&lt;=$G101, AB101+AF101, "")</f>
        <v/>
      </c>
      <c r="AI101" s="9">
        <f>IF(1&lt;=$G101, ($G101-1)*$N101, "")</f>
        <v/>
      </c>
      <c r="AJ101" s="9">
        <f>IF(2&lt;=$G101, AE101, "")</f>
        <v/>
      </c>
      <c r="AK101" s="9">
        <f>IF(2&lt;=$G101, ROUND(AJ101*$Q101, 2), "")</f>
        <v/>
      </c>
      <c r="AL101" s="9">
        <f>IF(2&lt;=$G101, $N101, "")</f>
        <v/>
      </c>
      <c r="AM101" s="9">
        <f>IF(2&lt;=$G101, AL101-AK101, "")</f>
        <v/>
      </c>
      <c r="AN101" s="9">
        <f>IF(2&lt;=$G101, AJ101-AM101, "")</f>
        <v/>
      </c>
      <c r="AO101" s="9">
        <f>IF(2&lt;=$G101, ROUND(AG101*$Q101, 2), "")</f>
        <v/>
      </c>
      <c r="AP101" s="9">
        <f>IF(2&lt;=$G101, AG101+AO101, "")</f>
        <v/>
      </c>
      <c r="AQ101" s="9">
        <f>IF(2&lt;=$G101, AK101+AO101, "")</f>
        <v/>
      </c>
      <c r="AR101" s="9">
        <f>IF(2&lt;=$G101, ($G101-2)*$N101, "")</f>
        <v/>
      </c>
      <c r="AS101" s="9">
        <f>IF(3&lt;=$G101, AN101, "")</f>
        <v/>
      </c>
      <c r="AT101" s="9">
        <f>IF(3&lt;=$G101, ROUND(AS101*$Q101, 2), "")</f>
        <v/>
      </c>
      <c r="AU101" s="9">
        <f>IF(3&lt;=$G101, $N101, "")</f>
        <v/>
      </c>
      <c r="AV101" s="9">
        <f>IF(3&lt;=$G101, AU101-AT101, "")</f>
        <v/>
      </c>
      <c r="AW101" s="9">
        <f>IF(3&lt;=$G101, AS101-AV101, "")</f>
        <v/>
      </c>
      <c r="AX101" s="9">
        <f>IF(3&lt;=$G101, ROUND(AP101*$Q101, 2), "")</f>
        <v/>
      </c>
      <c r="AY101" s="9">
        <f>IF(3&lt;=$G101, AP101+AX101, "")</f>
        <v/>
      </c>
      <c r="AZ101" s="9">
        <f>IF(3&lt;=$G101, AT101+AX101, "")</f>
        <v/>
      </c>
      <c r="BA101" s="9">
        <f>IF(3&lt;=$G101, ($G101-3)*$N101, "")</f>
        <v/>
      </c>
      <c r="BB101" s="9">
        <f>IF(4&lt;=$G101, AW101, "")</f>
        <v/>
      </c>
      <c r="BC101" s="9">
        <f>IF(4&lt;=$G101, ROUND(BB101*$Q101, 2), "")</f>
        <v/>
      </c>
      <c r="BD101" s="9">
        <f>IF(4&lt;=$G101, $N101, "")</f>
        <v/>
      </c>
      <c r="BE101" s="9">
        <f>IF(4&lt;=$G101, BD101-BC101, "")</f>
        <v/>
      </c>
      <c r="BF101" s="9">
        <f>IF(4&lt;=$G101, BB101-BE101, "")</f>
        <v/>
      </c>
      <c r="BG101" s="9">
        <f>IF(4&lt;=$G101, ROUND(AY101*$Q101, 2), "")</f>
        <v/>
      </c>
      <c r="BH101" s="9">
        <f>IF(4&lt;=$G101, AY101+BG101, "")</f>
        <v/>
      </c>
      <c r="BI101" s="9">
        <f>IF(4&lt;=$G101, BC101+BG101, "")</f>
        <v/>
      </c>
      <c r="BJ101" s="9">
        <f>IF(4&lt;=$G101, ($G101-4)*$N101, "")</f>
        <v/>
      </c>
      <c r="BK101" s="9">
        <f>IF(5&lt;=$G101, BF101, "")</f>
        <v/>
      </c>
      <c r="BL101" s="9">
        <f>IF(5&lt;=$G101, ROUND(BK101*$Q101, 2), "")</f>
        <v/>
      </c>
      <c r="BM101" s="9">
        <f>IF(5&lt;=$G101, $N101, "")</f>
        <v/>
      </c>
      <c r="BN101" s="9">
        <f>IF(5&lt;=$G101, BM101-BL101, "")</f>
        <v/>
      </c>
      <c r="BO101" s="9">
        <f>IF(5&lt;=$G101, BK101-BN101, "")</f>
        <v/>
      </c>
      <c r="BP101" s="9">
        <f>IF(5&lt;=$G101, ROUND(BH101*$Q101, 2), "")</f>
        <v/>
      </c>
      <c r="BQ101" s="9">
        <f>IF(5&lt;=$G101, BH101+BP101, "")</f>
        <v/>
      </c>
      <c r="BR101" s="9">
        <f>IF(5&lt;=$G101, BL101+BP101, "")</f>
        <v/>
      </c>
      <c r="BS101" s="9">
        <f>IF(5&lt;=$G101, ($G101-5)*$N101, "")</f>
        <v/>
      </c>
      <c r="BT101" s="9">
        <f>IF(6&lt;=$G101, BO101, "")</f>
        <v/>
      </c>
      <c r="BU101" s="9">
        <f>IF(6&lt;=$G101, ROUND(BT101*$Q101, 2), "")</f>
        <v/>
      </c>
      <c r="BV101" s="9">
        <f>IF(6&lt;=$G101, $N101, "")</f>
        <v/>
      </c>
      <c r="BW101" s="9">
        <f>IF(6&lt;=$G101, BV101-BU101, "")</f>
        <v/>
      </c>
      <c r="BX101" s="9">
        <f>IF(6&lt;=$G101, BT101-BW101, "")</f>
        <v/>
      </c>
      <c r="BY101" s="9">
        <f>IF(6&lt;=$G101, ROUND(BQ101*$Q101, 2), "")</f>
        <v/>
      </c>
      <c r="BZ101" s="9">
        <f>IF(6&lt;=$G101, BQ101+BY101, "")</f>
        <v/>
      </c>
      <c r="CA101" s="9">
        <f>IF(6&lt;=$G101, BU101+BY101, "")</f>
        <v/>
      </c>
      <c r="CB101" s="9">
        <f>IF(6&lt;=$G101, ($G101-6)*$N101, "")</f>
        <v/>
      </c>
      <c r="CC101" s="9">
        <f>IF(7&lt;=$G101, BX101, "")</f>
        <v/>
      </c>
      <c r="CD101" s="9">
        <f>IF(7&lt;=$G101, ROUND(CC101*$Q101, 2), "")</f>
        <v/>
      </c>
      <c r="CE101" s="9">
        <f>IF(7&lt;=$G101, $N101, "")</f>
        <v/>
      </c>
      <c r="CF101" s="9">
        <f>IF(7&lt;=$G101, CE101-CD101, "")</f>
        <v/>
      </c>
      <c r="CG101" s="9">
        <f>IF(7&lt;=$G101, CC101-CF101, "")</f>
        <v/>
      </c>
      <c r="CH101" s="9">
        <f>IF(7&lt;=$G101, ROUND(BZ101*$Q101, 2), "")</f>
        <v/>
      </c>
      <c r="CI101" s="9">
        <f>IF(7&lt;=$G101, BZ101+CH101, "")</f>
        <v/>
      </c>
      <c r="CJ101" s="9">
        <f>IF(7&lt;=$G101, CD101+CH101, "")</f>
        <v/>
      </c>
      <c r="CK101" s="9">
        <f>IF(7&lt;=$G101, ($G101-7)*$N101, "")</f>
        <v/>
      </c>
      <c r="CL101" s="9">
        <f>IF(8&lt;=$G101, CG101, "")</f>
        <v/>
      </c>
      <c r="CM101" s="9">
        <f>IF(8&lt;=$G101, ROUND(CL101*$Q101, 2), "")</f>
        <v/>
      </c>
      <c r="CN101" s="9">
        <f>IF(8&lt;=$G101, $N101, "")</f>
        <v/>
      </c>
      <c r="CO101" s="9">
        <f>IF(8&lt;=$G101, CN101-CM101, "")</f>
        <v/>
      </c>
      <c r="CP101" s="9">
        <f>IF(8&lt;=$G101, CL101-CO101, "")</f>
        <v/>
      </c>
      <c r="CQ101" s="9">
        <f>IF(8&lt;=$G101, ROUND(CI101*$Q101, 2), "")</f>
        <v/>
      </c>
      <c r="CR101" s="9">
        <f>IF(8&lt;=$G101, CI101+CQ101, "")</f>
        <v/>
      </c>
      <c r="CS101" s="9">
        <f>IF(8&lt;=$G101, CM101+CQ101, "")</f>
        <v/>
      </c>
      <c r="CT101" s="9">
        <f>IF(8&lt;=$G101, ($G101-8)*$N101, "")</f>
        <v/>
      </c>
      <c r="CU101" s="9">
        <f>IF(9&lt;=$G101, CP101, "")</f>
        <v/>
      </c>
      <c r="CV101" s="9">
        <f>IF(9&lt;=$G101, ROUND(CU101*$Q101, 2), "")</f>
        <v/>
      </c>
      <c r="CW101" s="9">
        <f>IF(9&lt;=$G101, $N101, "")</f>
        <v/>
      </c>
      <c r="CX101" s="9">
        <f>IF(9&lt;=$G101, CW101-CV101, "")</f>
        <v/>
      </c>
      <c r="CY101" s="9">
        <f>IF(9&lt;=$G101, CU101-CX101, "")</f>
        <v/>
      </c>
      <c r="CZ101" s="9">
        <f>IF(9&lt;=$G101, ROUND(CR101*$Q101, 2), "")</f>
        <v/>
      </c>
      <c r="DA101" s="9">
        <f>IF(9&lt;=$G101, CR101+CZ101, "")</f>
        <v/>
      </c>
      <c r="DB101" s="9">
        <f>IF(9&lt;=$G101, CV101+CZ101, "")</f>
        <v/>
      </c>
      <c r="DC101" s="9">
        <f>IF(9&lt;=$G101, ($G101-9)*$N101, "")</f>
        <v/>
      </c>
      <c r="DD101" s="9">
        <f>IF(10&lt;=$G101, CY101, "")</f>
        <v/>
      </c>
      <c r="DE101" s="9">
        <f>IF(10&lt;=$G101, ROUND(DD101*$Q101, 2), "")</f>
        <v/>
      </c>
      <c r="DF101" s="9">
        <f>IF(10&lt;=$G101, $N101, "")</f>
        <v/>
      </c>
      <c r="DG101" s="9">
        <f>IF(10&lt;=$G101, DF101-DE101, "")</f>
        <v/>
      </c>
      <c r="DH101" s="9">
        <f>IF(10&lt;=$G101, DD101-DG101, "")</f>
        <v/>
      </c>
      <c r="DI101" s="9">
        <f>IF(10&lt;=$G101, ROUND(DA101*$Q101, 2), "")</f>
        <v/>
      </c>
      <c r="DJ101" s="9">
        <f>IF(10&lt;=$G101, DA101+DI101, "")</f>
        <v/>
      </c>
      <c r="DK101" s="9">
        <f>IF(10&lt;=$G101, DE101+DI101, "")</f>
        <v/>
      </c>
      <c r="DL101" s="9">
        <f>IF(10&lt;=$G101, ($G101-10)*$N101, "")</f>
        <v/>
      </c>
      <c r="DM101" s="9">
        <f>IF(11&lt;=$G101, DH101, "")</f>
        <v/>
      </c>
      <c r="DN101" s="9">
        <f>IF(11&lt;=$G101, ROUND(DM101*$Q101, 2), "")</f>
        <v/>
      </c>
      <c r="DO101" s="9">
        <f>IF(11&lt;=$G101, $N101, "")</f>
        <v/>
      </c>
      <c r="DP101" s="9">
        <f>IF(11&lt;=$G101, DO101-DN101, "")</f>
        <v/>
      </c>
      <c r="DQ101" s="9">
        <f>IF(11&lt;=$G101, DM101-DP101, "")</f>
        <v/>
      </c>
      <c r="DR101" s="9">
        <f>IF(11&lt;=$G101, ROUND(DJ101*$Q101, 2), "")</f>
        <v/>
      </c>
      <c r="DS101" s="9">
        <f>IF(11&lt;=$G101, DJ101+DR101, "")</f>
        <v/>
      </c>
      <c r="DT101" s="9">
        <f>IF(11&lt;=$G101, DN101+DR101, "")</f>
        <v/>
      </c>
      <c r="DU101" s="9">
        <f>IF(11&lt;=$G101, ($G101-11)*$N101, "")</f>
        <v/>
      </c>
      <c r="DV101" s="9">
        <f>IF(12&lt;=$G101, DQ101, "")</f>
        <v/>
      </c>
      <c r="DW101" s="9">
        <f>IF(12&lt;=$G101, ROUND(DV101*$Q101, 2), "")</f>
        <v/>
      </c>
      <c r="DX101" s="9">
        <f>IF(12&lt;=$G101, $N101, "")</f>
        <v/>
      </c>
      <c r="DY101" s="9">
        <f>IF(12&lt;=$G101, DX101-DW101, "")</f>
        <v/>
      </c>
      <c r="DZ101" s="9">
        <f>IF(12&lt;=$G101, DV101-DY101, "")</f>
        <v/>
      </c>
      <c r="EA101" s="9">
        <f>IF(12&lt;=$G101, ROUND(DS101*$Q101, 2), "")</f>
        <v/>
      </c>
      <c r="EB101" s="9">
        <f>IF(12&lt;=$G101, DS101+EA101, "")</f>
        <v/>
      </c>
      <c r="EC101" s="9">
        <f>IF(12&lt;=$G101, DW101+EA101, "")</f>
        <v/>
      </c>
      <c r="ED101" s="9">
        <f>IF(12&lt;=$G101, ($G101-12)*$N101, "")</f>
        <v/>
      </c>
      <c r="EE101" s="9">
        <f>IF(13&lt;=$G101, DZ101, "")</f>
        <v/>
      </c>
      <c r="EF101" s="9">
        <f>IF(13&lt;=$G101, ROUND(EE101*$Q101, 2), "")</f>
        <v/>
      </c>
      <c r="EG101" s="9">
        <f>IF(13&lt;=$G101, $N101, "")</f>
        <v/>
      </c>
      <c r="EH101" s="9">
        <f>IF(13&lt;=$G101, EG101-EF101, "")</f>
        <v/>
      </c>
      <c r="EI101" s="9">
        <f>IF(13&lt;=$G101, EE101-EH101, "")</f>
        <v/>
      </c>
      <c r="EJ101" s="9">
        <f>IF(13&lt;=$G101, ROUND(EB101*$Q101, 2), "")</f>
        <v/>
      </c>
      <c r="EK101" s="9">
        <f>IF(13&lt;=$G101, EB101+EJ101, "")</f>
        <v/>
      </c>
      <c r="EL101" s="9">
        <f>IF(13&lt;=$G101, EF101+EJ101, "")</f>
        <v/>
      </c>
      <c r="EM101" s="9">
        <f>IF(13&lt;=$G101, ($G101-13)*$N101, "")</f>
        <v/>
      </c>
      <c r="EN101" s="9">
        <f>IF(14&lt;=$G101, EI101, "")</f>
        <v/>
      </c>
      <c r="EO101" s="9">
        <f>IF(14&lt;=$G101, ROUND(EN101*$Q101, 2), "")</f>
        <v/>
      </c>
      <c r="EP101" s="9">
        <f>IF(14&lt;=$G101, $N101, "")</f>
        <v/>
      </c>
      <c r="EQ101" s="9">
        <f>IF(14&lt;=$G101, EP101-EO101, "")</f>
        <v/>
      </c>
      <c r="ER101" s="9">
        <f>IF(14&lt;=$G101, EN101-EQ101, "")</f>
        <v/>
      </c>
      <c r="ES101" s="9">
        <f>IF(14&lt;=$G101, ROUND(EK101*$Q101, 2), "")</f>
        <v/>
      </c>
      <c r="ET101" s="9">
        <f>IF(14&lt;=$G101, EK101+ES101, "")</f>
        <v/>
      </c>
      <c r="EU101" s="9">
        <f>IF(14&lt;=$G101, EO101+ES101, "")</f>
        <v/>
      </c>
      <c r="EV101" s="9">
        <f>IF(14&lt;=$G101, ($G101-14)*$N101, "")</f>
        <v/>
      </c>
      <c r="EW101" s="9">
        <f>IF(15&lt;=$G101, ER101, "")</f>
        <v/>
      </c>
      <c r="EX101" s="9">
        <f>IF(15&lt;=$G101, ROUND(EW101*$Q101, 2), "")</f>
        <v/>
      </c>
      <c r="EY101" s="9">
        <f>IF(15&lt;=$G101, $N101, "")</f>
        <v/>
      </c>
      <c r="EZ101" s="9">
        <f>IF(15&lt;=$G101, EY101-EX101, "")</f>
        <v/>
      </c>
      <c r="FA101" s="9">
        <f>IF(15&lt;=$G101, EW101-EZ101, "")</f>
        <v/>
      </c>
      <c r="FB101" s="9">
        <f>IF(15&lt;=$G101, ROUND(ET101*$Q101, 2), "")</f>
        <v/>
      </c>
      <c r="FC101" s="9">
        <f>IF(15&lt;=$G101, ET101+FB101, "")</f>
        <v/>
      </c>
      <c r="FD101" s="9">
        <f>IF(15&lt;=$G101, EX101+FB101, "")</f>
        <v/>
      </c>
      <c r="FE101" s="9">
        <f>IF(15&lt;=$G101, ($G101-15)*$N101, "")</f>
        <v/>
      </c>
      <c r="FF101" s="9">
        <f>IF(16&lt;=$G101, FA101, "")</f>
        <v/>
      </c>
      <c r="FG101" s="9">
        <f>IF(16&lt;=$G101, ROUND(FF101*$Q101, 2), "")</f>
        <v/>
      </c>
      <c r="FH101" s="9">
        <f>IF(16&lt;=$G101, $N101, "")</f>
        <v/>
      </c>
      <c r="FI101" s="9">
        <f>IF(16&lt;=$G101, FH101-FG101, "")</f>
        <v/>
      </c>
      <c r="FJ101" s="9">
        <f>IF(16&lt;=$G101, FF101-FI101, "")</f>
        <v/>
      </c>
      <c r="FK101" s="9">
        <f>IF(16&lt;=$G101, ROUND(FC101*$Q101, 2), "")</f>
        <v/>
      </c>
      <c r="FL101" s="9">
        <f>IF(16&lt;=$G101, FC101+FK101, "")</f>
        <v/>
      </c>
      <c r="FM101" s="9">
        <f>IF(16&lt;=$G101, FG101+FK101, "")</f>
        <v/>
      </c>
      <c r="FN101" s="9">
        <f>IF(16&lt;=$G101, ($G101-16)*$N101, "")</f>
        <v/>
      </c>
      <c r="FO101" s="9">
        <f>IF(17&lt;=$G101, FJ101, "")</f>
        <v/>
      </c>
      <c r="FP101" s="9">
        <f>IF(17&lt;=$G101, ROUND(FO101*$Q101, 2), "")</f>
        <v/>
      </c>
      <c r="FQ101" s="9">
        <f>IF(17&lt;=$G101, $N101, "")</f>
        <v/>
      </c>
      <c r="FR101" s="9">
        <f>IF(17&lt;=$G101, FQ101-FP101, "")</f>
        <v/>
      </c>
      <c r="FS101" s="9">
        <f>IF(17&lt;=$G101, FO101-FR101, "")</f>
        <v/>
      </c>
      <c r="FT101" s="9">
        <f>IF(17&lt;=$G101, ROUND(FL101*$Q101, 2), "")</f>
        <v/>
      </c>
      <c r="FU101" s="9">
        <f>IF(17&lt;=$G101, FL101+FT101, "")</f>
        <v/>
      </c>
      <c r="FV101" s="9">
        <f>IF(17&lt;=$G101, FP101+FT101, "")</f>
        <v/>
      </c>
      <c r="FW101" s="9">
        <f>IF(17&lt;=$G101, ($G101-17)*$N101, "")</f>
        <v/>
      </c>
      <c r="FX101" s="9">
        <f>IF(18&lt;=$G101, FS101, "")</f>
        <v/>
      </c>
      <c r="FY101" s="9">
        <f>IF(18&lt;=$G101, ROUND(FX101*$Q101, 2), "")</f>
        <v/>
      </c>
      <c r="FZ101" s="9">
        <f>IF(18&lt;=$G101, $N101, "")</f>
        <v/>
      </c>
      <c r="GA101" s="9">
        <f>IF(18&lt;=$G101, FZ101-FY101, "")</f>
        <v/>
      </c>
      <c r="GB101" s="9">
        <f>IF(18&lt;=$G101, FX101-GA101, "")</f>
        <v/>
      </c>
      <c r="GC101" s="9">
        <f>IF(18&lt;=$G101, ROUND(FU101*$Q101, 2), "")</f>
        <v/>
      </c>
      <c r="GD101" s="9">
        <f>IF(18&lt;=$G101, FU101+GC101, "")</f>
        <v/>
      </c>
      <c r="GE101" s="9">
        <f>IF(18&lt;=$G101, FY101+GC101, "")</f>
        <v/>
      </c>
      <c r="GF101" s="9">
        <f>IF(18&lt;=$G101, ($G101-18)*$N101, "")</f>
        <v/>
      </c>
      <c r="GG101" s="9">
        <f>IF(19&lt;=$G101, GB101, "")</f>
        <v/>
      </c>
      <c r="GH101" s="9">
        <f>IF(19&lt;=$G101, ROUND(GG101*$Q101, 2), "")</f>
        <v/>
      </c>
      <c r="GI101" s="9">
        <f>IF(19&lt;=$G101, $N101, "")</f>
        <v/>
      </c>
      <c r="GJ101" s="9">
        <f>IF(19&lt;=$G101, GI101-GH101, "")</f>
        <v/>
      </c>
      <c r="GK101" s="9">
        <f>IF(19&lt;=$G101, GG101-GJ101, "")</f>
        <v/>
      </c>
      <c r="GL101" s="9">
        <f>IF(19&lt;=$G101, ROUND(GD101*$Q101, 2), "")</f>
        <v/>
      </c>
      <c r="GM101" s="9">
        <f>IF(19&lt;=$G101, GD101+GL101, "")</f>
        <v/>
      </c>
      <c r="GN101" s="9">
        <f>IF(19&lt;=$G101, GH101+GL101, "")</f>
        <v/>
      </c>
      <c r="GO101" s="9">
        <f>IF(19&lt;=$G101, ($G101-19)*$N101, "")</f>
        <v/>
      </c>
      <c r="GP101" s="9">
        <f>IF(20&lt;=$G101, GK101, "")</f>
        <v/>
      </c>
      <c r="GQ101" s="9">
        <f>IF(20&lt;=$G101, ROUND(GP101*$Q101, 2), "")</f>
        <v/>
      </c>
      <c r="GR101" s="9">
        <f>IF(20&lt;=$G101, $N101, "")</f>
        <v/>
      </c>
      <c r="GS101" s="9">
        <f>IF(20&lt;=$G101, GR101-GQ101, "")</f>
        <v/>
      </c>
      <c r="GT101" s="9">
        <f>IF(20&lt;=$G101, GP101-GS101, "")</f>
        <v/>
      </c>
      <c r="GU101" s="9">
        <f>IF(20&lt;=$G101, ROUND(GM101*$Q101, 2), "")</f>
        <v/>
      </c>
      <c r="GV101" s="9">
        <f>IF(20&lt;=$G101, GM101+GU101, "")</f>
        <v/>
      </c>
      <c r="GW101" s="9">
        <f>IF(20&lt;=$G101, GQ101+GU101, "")</f>
        <v/>
      </c>
      <c r="GX101" s="9">
        <f>IF(20&lt;=$G101, ($G101-20)*$N101, "")</f>
        <v/>
      </c>
      <c r="GY101" s="9">
        <f>IF(21&lt;=$G101, GT101, "")</f>
        <v/>
      </c>
      <c r="GZ101" s="9">
        <f>IF(21&lt;=$G101, ROUND(GY101*$Q101, 2), "")</f>
        <v/>
      </c>
      <c r="HA101" s="9">
        <f>IF(21&lt;=$G101, $N101, "")</f>
        <v/>
      </c>
      <c r="HB101" s="9">
        <f>IF(21&lt;=$G101, HA101-GZ101, "")</f>
        <v/>
      </c>
      <c r="HC101" s="9">
        <f>IF(21&lt;=$G101, GY101-HB101, "")</f>
        <v/>
      </c>
      <c r="HD101" s="9">
        <f>IF(21&lt;=$G101, ROUND(GV101*$Q101, 2), "")</f>
        <v/>
      </c>
      <c r="HE101" s="9">
        <f>IF(21&lt;=$G101, GV101+HD101, "")</f>
        <v/>
      </c>
      <c r="HF101" s="9">
        <f>IF(21&lt;=$G101, GZ101+HD101, "")</f>
        <v/>
      </c>
      <c r="HG101" s="9">
        <f>IF(21&lt;=$G101, ($G101-21)*$N101, "")</f>
        <v/>
      </c>
      <c r="HH101" s="9">
        <f>IF(22&lt;=$G101, HC101, "")</f>
        <v/>
      </c>
      <c r="HI101" s="9">
        <f>IF(22&lt;=$G101, ROUND(HH101*$Q101, 2), "")</f>
        <v/>
      </c>
      <c r="HJ101" s="9">
        <f>IF(22&lt;=$G101, $N101, "")</f>
        <v/>
      </c>
      <c r="HK101" s="9">
        <f>IF(22&lt;=$G101, HJ101-HI101, "")</f>
        <v/>
      </c>
      <c r="HL101" s="9">
        <f>IF(22&lt;=$G101, HH101-HK101, "")</f>
        <v/>
      </c>
      <c r="HM101" s="9">
        <f>IF(22&lt;=$G101, ROUND(HE101*$Q101, 2), "")</f>
        <v/>
      </c>
      <c r="HN101" s="9">
        <f>IF(22&lt;=$G101, HE101+HM101, "")</f>
        <v/>
      </c>
      <c r="HO101" s="9">
        <f>IF(22&lt;=$G101, HI101+HM101, "")</f>
        <v/>
      </c>
      <c r="HP101" s="9">
        <f>IF(22&lt;=$G101, ($G101-22)*$N101, "")</f>
        <v/>
      </c>
      <c r="HQ101" s="9">
        <f>IF(23&lt;=$G101, HL101, "")</f>
        <v/>
      </c>
      <c r="HR101" s="9">
        <f>IF(23&lt;=$G101, ROUND(HQ101*$Q101, 2), "")</f>
        <v/>
      </c>
      <c r="HS101" s="9">
        <f>IF(23&lt;=$G101, $N101, "")</f>
        <v/>
      </c>
      <c r="HT101" s="9">
        <f>IF(23&lt;=$G101, HS101-HR101, "")</f>
        <v/>
      </c>
      <c r="HU101" s="9">
        <f>IF(23&lt;=$G101, HQ101-HT101, "")</f>
        <v/>
      </c>
      <c r="HV101" s="9">
        <f>IF(23&lt;=$G101, ROUND(HN101*$Q101, 2), "")</f>
        <v/>
      </c>
      <c r="HW101" s="9">
        <f>IF(23&lt;=$G101, HN101+HV101, "")</f>
        <v/>
      </c>
      <c r="HX101" s="9">
        <f>IF(23&lt;=$G101, HR101+HV101, "")</f>
        <v/>
      </c>
      <c r="HY101" s="9">
        <f>IF(23&lt;=$G101, ($G101-23)*$N101, "")</f>
        <v/>
      </c>
      <c r="HZ101" s="9">
        <f>IF(24&lt;=$G101, HU101, "")</f>
        <v/>
      </c>
      <c r="IA101" s="9">
        <f>IF(24&lt;=$G101, ROUND(HZ101*$Q101, 2), "")</f>
        <v/>
      </c>
      <c r="IB101" s="9">
        <f>IF(24&lt;=$G101, $N101, "")</f>
        <v/>
      </c>
      <c r="IC101" s="9">
        <f>IF(24&lt;=$G101, IB101-IA101, "")</f>
        <v/>
      </c>
      <c r="ID101" s="9">
        <f>IF(24&lt;=$G101, HZ101-IC101, "")</f>
        <v/>
      </c>
      <c r="IE101" s="9">
        <f>IF(24&lt;=$G101, ROUND(HW101*$Q101, 2), "")</f>
        <v/>
      </c>
      <c r="IF101" s="9">
        <f>IF(24&lt;=$G101, HW101+IE101, "")</f>
        <v/>
      </c>
      <c r="IG101" s="9">
        <f>IF(24&lt;=$G101, IA101+IE101, "")</f>
        <v/>
      </c>
      <c r="IH101" s="9">
        <f>IF(24&lt;=$G101, ($G101-24)*$N101, "")</f>
        <v/>
      </c>
      <c r="II101" s="9">
        <f>IF(25&lt;=$G101, ID101, "")</f>
        <v/>
      </c>
      <c r="IJ101" s="9">
        <f>IF(25&lt;=$G101, ROUND(II101*$Q101, 2), "")</f>
        <v/>
      </c>
      <c r="IK101" s="9">
        <f>IF(25&lt;=$G101, $N101, "")</f>
        <v/>
      </c>
      <c r="IL101" s="9">
        <f>IF(25&lt;=$G101, IK101-IJ101, "")</f>
        <v/>
      </c>
      <c r="IM101" s="9">
        <f>IF(25&lt;=$G101, II101-IL101, "")</f>
        <v/>
      </c>
      <c r="IN101" s="9">
        <f>IF(25&lt;=$G101, ROUND(IF101*$Q101, 2), "")</f>
        <v/>
      </c>
      <c r="IO101" s="9">
        <f>IF(25&lt;=$G101, IF101+IN101, "")</f>
        <v/>
      </c>
      <c r="IP101" s="9">
        <f>IF(25&lt;=$G101, IJ101+IN101, "")</f>
        <v/>
      </c>
      <c r="IQ101" s="9">
        <f>IF(25&lt;=$G101, ($G101-25)*$N101, "")</f>
        <v/>
      </c>
      <c r="IR101" s="9">
        <f>IF(26&lt;=$G101, IM101, "")</f>
        <v/>
      </c>
      <c r="IS101" s="9">
        <f>IF(26&lt;=$G101, ROUND(IR101*$Q101, 2), "")</f>
        <v/>
      </c>
      <c r="IT101" s="9">
        <f>IF(26&lt;=$G101, $N101, "")</f>
        <v/>
      </c>
      <c r="IU101" s="9">
        <f>IF(26&lt;=$G101, IT101-IS101, "")</f>
        <v/>
      </c>
      <c r="IV101" s="9">
        <f>IF(26&lt;=$G101, IR101-IU101, "")</f>
        <v/>
      </c>
      <c r="IW101" s="9">
        <f>IF(26&lt;=$G101, ROUND(IO101*$Q101, 2), "")</f>
        <v/>
      </c>
      <c r="IX101" s="9">
        <f>IF(26&lt;=$G101, IO101+IW101, "")</f>
        <v/>
      </c>
      <c r="IY101" s="9">
        <f>IF(26&lt;=$G101, IS101+IW101, "")</f>
        <v/>
      </c>
      <c r="IZ101" s="9">
        <f>IF(26&lt;=$G101, ($G101-26)*$N101, "")</f>
        <v/>
      </c>
      <c r="JA101" s="9">
        <f>IF(27&lt;=$G101, IV101, "")</f>
        <v/>
      </c>
      <c r="JB101" s="9">
        <f>IF(27&lt;=$G101, ROUND(JA101*$Q101, 2), "")</f>
        <v/>
      </c>
      <c r="JC101" s="9">
        <f>IF(27&lt;=$G101, $N101, "")</f>
        <v/>
      </c>
      <c r="JD101" s="9">
        <f>IF(27&lt;=$G101, JC101-JB101, "")</f>
        <v/>
      </c>
      <c r="JE101" s="9">
        <f>IF(27&lt;=$G101, JA101-JD101, "")</f>
        <v/>
      </c>
      <c r="JF101" s="9">
        <f>IF(27&lt;=$G101, ROUND(IX101*$Q101, 2), "")</f>
        <v/>
      </c>
      <c r="JG101" s="9">
        <f>IF(27&lt;=$G101, IX101+JF101, "")</f>
        <v/>
      </c>
      <c r="JH101" s="9">
        <f>IF(27&lt;=$G101, JB101+JF101, "")</f>
        <v/>
      </c>
      <c r="JI101" s="9">
        <f>IF(27&lt;=$G101, ($G101-27)*$N101, "")</f>
        <v/>
      </c>
      <c r="JJ101" s="9">
        <f>IF(28&lt;=$G101, JE101, "")</f>
        <v/>
      </c>
      <c r="JK101" s="9">
        <f>IF(28&lt;=$G101, ROUND(JJ101*$Q101, 2), "")</f>
        <v/>
      </c>
      <c r="JL101" s="9">
        <f>IF(28&lt;=$G101, $N101, "")</f>
        <v/>
      </c>
      <c r="JM101" s="9">
        <f>IF(28&lt;=$G101, JL101-JK101, "")</f>
        <v/>
      </c>
      <c r="JN101" s="9">
        <f>IF(28&lt;=$G101, JJ101-JM101, "")</f>
        <v/>
      </c>
      <c r="JO101" s="9">
        <f>IF(28&lt;=$G101, ROUND(JG101*$Q101, 2), "")</f>
        <v/>
      </c>
      <c r="JP101" s="9">
        <f>IF(28&lt;=$G101, JG101+JO101, "")</f>
        <v/>
      </c>
      <c r="JQ101" s="9">
        <f>IF(28&lt;=$G101, JK101+JO101, "")</f>
        <v/>
      </c>
      <c r="JR101" s="9">
        <f>IF(28&lt;=$G101, ($G101-28)*$N101, "")</f>
        <v/>
      </c>
      <c r="JS101" s="9">
        <f>IF(29&lt;=$G101, JN101, "")</f>
        <v/>
      </c>
      <c r="JT101" s="9">
        <f>IF(29&lt;=$G101, ROUND(JS101*$Q101, 2), "")</f>
        <v/>
      </c>
      <c r="JU101" s="9">
        <f>IF(29&lt;=$G101, $N101, "")</f>
        <v/>
      </c>
      <c r="JV101" s="9">
        <f>IF(29&lt;=$G101, JU101-JT101, "")</f>
        <v/>
      </c>
      <c r="JW101" s="9">
        <f>IF(29&lt;=$G101, JS101-JV101, "")</f>
        <v/>
      </c>
      <c r="JX101" s="9">
        <f>IF(29&lt;=$G101, ROUND(JP101*$Q101, 2), "")</f>
        <v/>
      </c>
      <c r="JY101" s="9">
        <f>IF(29&lt;=$G101, JP101+JX101, "")</f>
        <v/>
      </c>
      <c r="JZ101" s="9">
        <f>IF(29&lt;=$G101, JT101+JX101, "")</f>
        <v/>
      </c>
      <c r="KA101" s="9">
        <f>IF(29&lt;=$G101, ($G101-29)*$N101, "")</f>
        <v/>
      </c>
      <c r="KB101" s="9">
        <f>IF(30&lt;=$G101, JW101, "")</f>
        <v/>
      </c>
      <c r="KC101" s="9">
        <f>IF(30&lt;=$G101, ROUND(KB101*$Q101, 2), "")</f>
        <v/>
      </c>
      <c r="KD101" s="9">
        <f>IF(30&lt;=$G101, $N101, "")</f>
        <v/>
      </c>
      <c r="KE101" s="9">
        <f>IF(30&lt;=$G101, KD101-KC101, "")</f>
        <v/>
      </c>
      <c r="KF101" s="9">
        <f>IF(30&lt;=$G101, KB101-KE101, "")</f>
        <v/>
      </c>
      <c r="KG101" s="9">
        <f>IF(30&lt;=$G101, ROUND(JY101*$Q101, 2), "")</f>
        <v/>
      </c>
      <c r="KH101" s="9">
        <f>IF(30&lt;=$G101, JY101+KG101, "")</f>
        <v/>
      </c>
      <c r="KI101" s="9">
        <f>IF(30&lt;=$G101, KC101+KG101, "")</f>
        <v/>
      </c>
      <c r="KJ101" s="9">
        <f>IF(30&lt;=$G101, ($G101-30)*$N101, "")</f>
        <v/>
      </c>
      <c r="KK101" s="9">
        <f>IF(31&lt;=$G101, KF101, "")</f>
        <v/>
      </c>
      <c r="KL101" s="9">
        <f>IF(31&lt;=$G101, ROUND(KK101*$Q101, 2), "")</f>
        <v/>
      </c>
      <c r="KM101" s="9">
        <f>IF(31&lt;=$G101, $N101, "")</f>
        <v/>
      </c>
      <c r="KN101" s="9">
        <f>IF(31&lt;=$G101, KM101-KL101, "")</f>
        <v/>
      </c>
      <c r="KO101" s="9">
        <f>IF(31&lt;=$G101, KK101-KN101, "")</f>
        <v/>
      </c>
      <c r="KP101" s="9">
        <f>IF(31&lt;=$G101, ROUND(KH101*$Q101, 2), "")</f>
        <v/>
      </c>
      <c r="KQ101" s="9">
        <f>IF(31&lt;=$G101, KH101+KP101, "")</f>
        <v/>
      </c>
      <c r="KR101" s="9">
        <f>IF(31&lt;=$G101, KL101+KP101, "")</f>
        <v/>
      </c>
      <c r="KS101" s="9">
        <f>IF(31&lt;=$G101, ($G101-31)*$N101, "")</f>
        <v/>
      </c>
      <c r="KT101" s="9">
        <f>IF(32&lt;=$G101, KO101, "")</f>
        <v/>
      </c>
      <c r="KU101" s="9">
        <f>IF(32&lt;=$G101, ROUND(KT101*$Q101, 2), "")</f>
        <v/>
      </c>
      <c r="KV101" s="9">
        <f>IF(32&lt;=$G101, $N101, "")</f>
        <v/>
      </c>
      <c r="KW101" s="9">
        <f>IF(32&lt;=$G101, KV101-KU101, "")</f>
        <v/>
      </c>
      <c r="KX101" s="9">
        <f>IF(32&lt;=$G101, KT101-KW101, "")</f>
        <v/>
      </c>
      <c r="KY101" s="9">
        <f>IF(32&lt;=$G101, ROUND(KQ101*$Q101, 2), "")</f>
        <v/>
      </c>
      <c r="KZ101" s="9">
        <f>IF(32&lt;=$G101, KQ101+KY101, "")</f>
        <v/>
      </c>
      <c r="LA101" s="9">
        <f>IF(32&lt;=$G101, KU101+KY101, "")</f>
        <v/>
      </c>
      <c r="LB101" s="9">
        <f>IF(32&lt;=$G101, ($G101-32)*$N101, "")</f>
        <v/>
      </c>
      <c r="LC101" s="9">
        <f>IF(33&lt;=$G101, KX101, "")</f>
        <v/>
      </c>
      <c r="LD101" s="9">
        <f>IF(33&lt;=$G101, ROUND(LC101*$Q101, 2), "")</f>
        <v/>
      </c>
      <c r="LE101" s="9">
        <f>IF(33&lt;=$G101, $N101, "")</f>
        <v/>
      </c>
      <c r="LF101" s="9">
        <f>IF(33&lt;=$G101, LE101-LD101, "")</f>
        <v/>
      </c>
      <c r="LG101" s="9">
        <f>IF(33&lt;=$G101, LC101-LF101, "")</f>
        <v/>
      </c>
      <c r="LH101" s="9">
        <f>IF(33&lt;=$G101, ROUND(KZ101*$Q101, 2), "")</f>
        <v/>
      </c>
      <c r="LI101" s="9">
        <f>IF(33&lt;=$G101, KZ101+LH101, "")</f>
        <v/>
      </c>
      <c r="LJ101" s="9">
        <f>IF(33&lt;=$G101, LD101+LH101, "")</f>
        <v/>
      </c>
      <c r="LK101" s="9">
        <f>IF(33&lt;=$G101, ($G101-33)*$N101, "")</f>
        <v/>
      </c>
      <c r="LL101" s="9">
        <f>IF(34&lt;=$G101, LG101, "")</f>
        <v/>
      </c>
      <c r="LM101" s="9">
        <f>IF(34&lt;=$G101, ROUND(LL101*$Q101, 2), "")</f>
        <v/>
      </c>
      <c r="LN101" s="9">
        <f>IF(34&lt;=$G101, $N101, "")</f>
        <v/>
      </c>
      <c r="LO101" s="9">
        <f>IF(34&lt;=$G101, LN101-LM101, "")</f>
        <v/>
      </c>
      <c r="LP101" s="9">
        <f>IF(34&lt;=$G101, LL101-LO101, "")</f>
        <v/>
      </c>
      <c r="LQ101" s="9">
        <f>IF(34&lt;=$G101, ROUND(LI101*$Q101, 2), "")</f>
        <v/>
      </c>
      <c r="LR101" s="9">
        <f>IF(34&lt;=$G101, LI101+LQ101, "")</f>
        <v/>
      </c>
      <c r="LS101" s="9">
        <f>IF(34&lt;=$G101, LM101+LQ101, "")</f>
        <v/>
      </c>
      <c r="LT101" s="9">
        <f>IF(34&lt;=$G101, ($G101-34)*$N101, "")</f>
        <v/>
      </c>
      <c r="LU101" s="9">
        <f>IF(35&lt;=$G101, LP101, "")</f>
        <v/>
      </c>
      <c r="LV101" s="9">
        <f>IF(35&lt;=$G101, ROUND(LU101*$Q101, 2), "")</f>
        <v/>
      </c>
      <c r="LW101" s="9">
        <f>IF(35&lt;=$G101, $N101, "")</f>
        <v/>
      </c>
      <c r="LX101" s="9">
        <f>IF(35&lt;=$G101, LW101-LV101, "")</f>
        <v/>
      </c>
      <c r="LY101" s="9">
        <f>IF(35&lt;=$G101, LU101-LX101, "")</f>
        <v/>
      </c>
      <c r="LZ101" s="9">
        <f>IF(35&lt;=$G101, ROUND(LR101*$Q101, 2), "")</f>
        <v/>
      </c>
      <c r="MA101" s="9">
        <f>IF(35&lt;=$G101, LR101+LZ101, "")</f>
        <v/>
      </c>
      <c r="MB101" s="9">
        <f>IF(35&lt;=$G101, LV101+LZ101, "")</f>
        <v/>
      </c>
      <c r="MC101" s="9">
        <f>IF(35&lt;=$G101, ($G101-35)*$N101, "")</f>
        <v/>
      </c>
      <c r="MD101" s="9">
        <f>IF(36&lt;=$G101, LY101, "")</f>
        <v/>
      </c>
      <c r="ME101" s="9">
        <f>IF(36&lt;=$G101, ROUND(MD101*$Q101, 2), "")</f>
        <v/>
      </c>
      <c r="MF101" s="9">
        <f>IF(36&lt;=$G101, $N101, "")</f>
        <v/>
      </c>
      <c r="MG101" s="9">
        <f>IF(36&lt;=$G101, MF101-ME101, "")</f>
        <v/>
      </c>
      <c r="MH101" s="9">
        <f>IF(36&lt;=$G101, MD101-MG101, "")</f>
        <v/>
      </c>
      <c r="MI101" s="9">
        <f>IF(36&lt;=$G101, ROUND(MA101*$Q101, 2), "")</f>
        <v/>
      </c>
      <c r="MJ101" s="9">
        <f>IF(36&lt;=$G101, MA101+MI101, "")</f>
        <v/>
      </c>
      <c r="MK101" s="9">
        <f>IF(36&lt;=$G101, ME101+MI101, "")</f>
        <v/>
      </c>
      <c r="ML101" s="9">
        <f>IF(36&lt;=$G101, ($G101-36)*$N101, "")</f>
        <v/>
      </c>
      <c r="MM101" s="9">
        <f>IF(37&lt;=$G101, MH101, "")</f>
        <v/>
      </c>
      <c r="MN101" s="9">
        <f>IF(37&lt;=$G101, ROUND(MM101*$Q101, 2), "")</f>
        <v/>
      </c>
      <c r="MO101" s="9">
        <f>IF(37&lt;=$G101, $N101, "")</f>
        <v/>
      </c>
      <c r="MP101" s="9">
        <f>IF(37&lt;=$G101, MO101-MN101, "")</f>
        <v/>
      </c>
      <c r="MQ101" s="9">
        <f>IF(37&lt;=$G101, MM101-MP101, "")</f>
        <v/>
      </c>
      <c r="MR101" s="9">
        <f>IF(37&lt;=$G101, ROUND(MJ101*$Q101, 2), "")</f>
        <v/>
      </c>
      <c r="MS101" s="9">
        <f>IF(37&lt;=$G101, MJ101+MR101, "")</f>
        <v/>
      </c>
      <c r="MT101" s="9">
        <f>IF(37&lt;=$G101, MN101+MR101, "")</f>
        <v/>
      </c>
      <c r="MU101" s="9">
        <f>IF(37&lt;=$G101, ($G101-37)*$N101, "")</f>
        <v/>
      </c>
      <c r="MV101" s="9">
        <f>IF(38&lt;=$G101, MQ101, "")</f>
        <v/>
      </c>
      <c r="MW101" s="9">
        <f>IF(38&lt;=$G101, ROUND(MV101*$Q101, 2), "")</f>
        <v/>
      </c>
      <c r="MX101" s="9">
        <f>IF(38&lt;=$G101, $N101, "")</f>
        <v/>
      </c>
      <c r="MY101" s="9">
        <f>IF(38&lt;=$G101, MX101-MW101, "")</f>
        <v/>
      </c>
      <c r="MZ101" s="9">
        <f>IF(38&lt;=$G101, MV101-MY101, "")</f>
        <v/>
      </c>
      <c r="NA101" s="9">
        <f>IF(38&lt;=$G101, ROUND(MS101*$Q101, 2), "")</f>
        <v/>
      </c>
      <c r="NB101" s="9">
        <f>IF(38&lt;=$G101, MS101+NA101, "")</f>
        <v/>
      </c>
      <c r="NC101" s="9">
        <f>IF(38&lt;=$G101, MW101+NA101, "")</f>
        <v/>
      </c>
      <c r="ND101" s="9">
        <f>IF(38&lt;=$G101, ($G101-38)*$N101, "")</f>
        <v/>
      </c>
      <c r="NE101" s="9">
        <f>IF(39&lt;=$G101, MZ101, "")</f>
        <v/>
      </c>
      <c r="NF101" s="9">
        <f>IF(39&lt;=$G101, ROUND(NE101*$Q101, 2), "")</f>
        <v/>
      </c>
      <c r="NG101" s="9">
        <f>IF(39&lt;=$G101, $N101, "")</f>
        <v/>
      </c>
      <c r="NH101" s="9">
        <f>IF(39&lt;=$G101, NG101-NF101, "")</f>
        <v/>
      </c>
      <c r="NI101" s="9">
        <f>IF(39&lt;=$G101, NE101-NH101, "")</f>
        <v/>
      </c>
      <c r="NJ101" s="9">
        <f>IF(39&lt;=$G101, ROUND(NB101*$Q101, 2), "")</f>
        <v/>
      </c>
      <c r="NK101" s="9">
        <f>IF(39&lt;=$G101, NB101+NJ101, "")</f>
        <v/>
      </c>
      <c r="NL101" s="9">
        <f>IF(39&lt;=$G101, NF101+NJ101, "")</f>
        <v/>
      </c>
      <c r="NM101" s="9">
        <f>IF(39&lt;=$G101, ($G101-39)*$N101, "")</f>
        <v/>
      </c>
      <c r="NN101" s="9">
        <f>IF(40&lt;=$G101, NI101, "")</f>
        <v/>
      </c>
      <c r="NO101" s="9">
        <f>IF(40&lt;=$G101, ROUND(NN101*$Q101, 2), "")</f>
        <v/>
      </c>
      <c r="NP101" s="9">
        <f>IF(40&lt;=$G101, $N101, "")</f>
        <v/>
      </c>
      <c r="NQ101" s="9">
        <f>IF(40&lt;=$G101, NP101-NO101, "")</f>
        <v/>
      </c>
      <c r="NR101" s="9">
        <f>IF(40&lt;=$G101, NN101-NQ101, "")</f>
        <v/>
      </c>
      <c r="NS101" s="9">
        <f>IF(40&lt;=$G101, ROUND(NK101*$Q101, 2), "")</f>
        <v/>
      </c>
      <c r="NT101" s="9">
        <f>IF(40&lt;=$G101, NK101+NS101, "")</f>
        <v/>
      </c>
      <c r="NU101" s="9">
        <f>IF(40&lt;=$G101, NO101+NS101, "")</f>
        <v/>
      </c>
      <c r="NV101" s="9">
        <f>IF(40&lt;=$G101, ($G101-40)*$N101, "")</f>
        <v/>
      </c>
      <c r="NW101" s="9">
        <f>IF(41&lt;=$G101, NR101, "")</f>
        <v/>
      </c>
      <c r="NX101" s="9">
        <f>IF(41&lt;=$G101, ROUND(NW101*$Q101, 2), "")</f>
        <v/>
      </c>
      <c r="NY101" s="9">
        <f>IF(41&lt;=$G101, $N101, "")</f>
        <v/>
      </c>
      <c r="NZ101" s="9">
        <f>IF(41&lt;=$G101, NY101-NX101, "")</f>
        <v/>
      </c>
      <c r="OA101" s="9">
        <f>IF(41&lt;=$G101, NW101-NZ101, "")</f>
        <v/>
      </c>
      <c r="OB101" s="9">
        <f>IF(41&lt;=$G101, ROUND(NT101*$Q101, 2), "")</f>
        <v/>
      </c>
      <c r="OC101" s="9">
        <f>IF(41&lt;=$G101, NT101+OB101, "")</f>
        <v/>
      </c>
      <c r="OD101" s="9">
        <f>IF(41&lt;=$G101, NX101+OB101, "")</f>
        <v/>
      </c>
      <c r="OE101" s="9">
        <f>IF(41&lt;=$G101, ($G101-41)*$N101, "")</f>
        <v/>
      </c>
      <c r="OF101" s="9">
        <f>IF(42&lt;=$G101, OA101, "")</f>
        <v/>
      </c>
      <c r="OG101" s="9">
        <f>IF(42&lt;=$G101, ROUND(OF101*$Q101, 2), "")</f>
        <v/>
      </c>
      <c r="OH101" s="9">
        <f>IF(42&lt;=$G101, $N101, "")</f>
        <v/>
      </c>
      <c r="OI101" s="9">
        <f>IF(42&lt;=$G101, OH101-OG101, "")</f>
        <v/>
      </c>
      <c r="OJ101" s="9">
        <f>IF(42&lt;=$G101, OF101-OI101, "")</f>
        <v/>
      </c>
      <c r="OK101" s="9">
        <f>IF(42&lt;=$G101, ROUND(OC101*$Q101, 2), "")</f>
        <v/>
      </c>
      <c r="OL101" s="9">
        <f>IF(42&lt;=$G101, OC101+OK101, "")</f>
        <v/>
      </c>
      <c r="OM101" s="9">
        <f>IF(42&lt;=$G101, OG101+OK101, "")</f>
        <v/>
      </c>
      <c r="ON101" s="9">
        <f>IF(42&lt;=$G101, ($G101-42)*$N101, "")</f>
        <v/>
      </c>
      <c r="OO101" s="9">
        <f>IF(43&lt;=$G101, OJ101, "")</f>
        <v/>
      </c>
      <c r="OP101" s="9">
        <f>IF(43&lt;=$G101, ROUND(OO101*$Q101, 2), "")</f>
        <v/>
      </c>
      <c r="OQ101" s="9">
        <f>IF(43&lt;=$G101, $N101, "")</f>
        <v/>
      </c>
      <c r="OR101" s="9">
        <f>IF(43&lt;=$G101, OQ101-OP101, "")</f>
        <v/>
      </c>
      <c r="OS101" s="9">
        <f>IF(43&lt;=$G101, OO101-OR101, "")</f>
        <v/>
      </c>
      <c r="OT101" s="9">
        <f>IF(43&lt;=$G101, ROUND(OL101*$Q101, 2), "")</f>
        <v/>
      </c>
      <c r="OU101" s="9">
        <f>IF(43&lt;=$G101, OL101+OT101, "")</f>
        <v/>
      </c>
      <c r="OV101" s="9">
        <f>IF(43&lt;=$G101, OP101+OT101, "")</f>
        <v/>
      </c>
      <c r="OW101" s="9">
        <f>IF(43&lt;=$G101, ($G101-43)*$N101, "")</f>
        <v/>
      </c>
      <c r="OX101" s="9">
        <f>IF(44&lt;=$G101, OS101, "")</f>
        <v/>
      </c>
      <c r="OY101" s="9">
        <f>IF(44&lt;=$G101, ROUND(OX101*$Q101, 2), "")</f>
        <v/>
      </c>
      <c r="OZ101" s="9">
        <f>IF(44&lt;=$G101, $N101, "")</f>
        <v/>
      </c>
      <c r="PA101" s="9">
        <f>IF(44&lt;=$G101, OZ101-OY101, "")</f>
        <v/>
      </c>
      <c r="PB101" s="9">
        <f>IF(44&lt;=$G101, OX101-PA101, "")</f>
        <v/>
      </c>
      <c r="PC101" s="9">
        <f>IF(44&lt;=$G101, ROUND(OU101*$Q101, 2), "")</f>
        <v/>
      </c>
      <c r="PD101" s="9">
        <f>IF(44&lt;=$G101, OU101+PC101, "")</f>
        <v/>
      </c>
      <c r="PE101" s="9">
        <f>IF(44&lt;=$G101, OY101+PC101, "")</f>
        <v/>
      </c>
      <c r="PF101" s="9">
        <f>IF(44&lt;=$G101, ($G101-44)*$N101, "")</f>
        <v/>
      </c>
      <c r="PG101" s="9">
        <f>IF(45&lt;=$G101, PB101, "")</f>
        <v/>
      </c>
      <c r="PH101" s="9">
        <f>IF(45&lt;=$G101, ROUND(PG101*$Q101, 2), "")</f>
        <v/>
      </c>
      <c r="PI101" s="9">
        <f>IF(45&lt;=$G101, $N101, "")</f>
        <v/>
      </c>
      <c r="PJ101" s="9">
        <f>IF(45&lt;=$G101, PI101-PH101, "")</f>
        <v/>
      </c>
      <c r="PK101" s="9">
        <f>IF(45&lt;=$G101, PG101-PJ101, "")</f>
        <v/>
      </c>
      <c r="PL101" s="9">
        <f>IF(45&lt;=$G101, ROUND(PD101*$Q101, 2), "")</f>
        <v/>
      </c>
      <c r="PM101" s="9">
        <f>IF(45&lt;=$G101, PD101+PL101, "")</f>
        <v/>
      </c>
      <c r="PN101" s="9">
        <f>IF(45&lt;=$G101, PH101+PL101, "")</f>
        <v/>
      </c>
      <c r="PO101" s="9">
        <f>IF(45&lt;=$G101, ($G101-45)*$N101, "")</f>
        <v/>
      </c>
      <c r="PP101" s="9">
        <f>IF(46&lt;=$G101, PK101, "")</f>
        <v/>
      </c>
      <c r="PQ101" s="9">
        <f>IF(46&lt;=$G101, ROUND(PP101*$Q101, 2), "")</f>
        <v/>
      </c>
      <c r="PR101" s="9">
        <f>IF(46&lt;=$G101, $N101, "")</f>
        <v/>
      </c>
      <c r="PS101" s="9">
        <f>IF(46&lt;=$G101, PR101-PQ101, "")</f>
        <v/>
      </c>
      <c r="PT101" s="9">
        <f>IF(46&lt;=$G101, PP101-PS101, "")</f>
        <v/>
      </c>
      <c r="PU101" s="9">
        <f>IF(46&lt;=$G101, ROUND(PM101*$Q101, 2), "")</f>
        <v/>
      </c>
      <c r="PV101" s="9">
        <f>IF(46&lt;=$G101, PM101+PU101, "")</f>
        <v/>
      </c>
      <c r="PW101" s="9">
        <f>IF(46&lt;=$G101, PQ101+PU101, "")</f>
        <v/>
      </c>
      <c r="PX101" s="9">
        <f>IF(46&lt;=$G101, ($G101-46)*$N101, "")</f>
        <v/>
      </c>
      <c r="PY101" s="9">
        <f>IF(47&lt;=$G101, PT101, "")</f>
        <v/>
      </c>
      <c r="PZ101" s="9">
        <f>IF(47&lt;=$G101, ROUND(PY101*$Q101, 2), "")</f>
        <v/>
      </c>
      <c r="QA101" s="9">
        <f>IF(47&lt;=$G101, $N101, "")</f>
        <v/>
      </c>
      <c r="QB101" s="9">
        <f>IF(47&lt;=$G101, QA101-PZ101, "")</f>
        <v/>
      </c>
      <c r="QC101" s="9">
        <f>IF(47&lt;=$G101, PY101-QB101, "")</f>
        <v/>
      </c>
      <c r="QD101" s="9">
        <f>IF(47&lt;=$G101, ROUND(PV101*$Q101, 2), "")</f>
        <v/>
      </c>
      <c r="QE101" s="9">
        <f>IF(47&lt;=$G101, PV101+QD101, "")</f>
        <v/>
      </c>
      <c r="QF101" s="9">
        <f>IF(47&lt;=$G101, PZ101+QD101, "")</f>
        <v/>
      </c>
      <c r="QG101" s="9">
        <f>IF(47&lt;=$G101, ($G101-47)*$N101, "")</f>
        <v/>
      </c>
      <c r="QH101" s="9">
        <f>IF(48&lt;=$G101, QC101, "")</f>
        <v/>
      </c>
      <c r="QI101" s="9">
        <f>IF(48&lt;=$G101, ROUND(QH101*$Q101, 2), "")</f>
        <v/>
      </c>
      <c r="QJ101" s="9">
        <f>IF(48&lt;=$G101, $N101, "")</f>
        <v/>
      </c>
      <c r="QK101" s="9">
        <f>IF(48&lt;=$G101, QJ101-QI101, "")</f>
        <v/>
      </c>
      <c r="QL101" s="9">
        <f>IF(48&lt;=$G101, QH101-QK101, "")</f>
        <v/>
      </c>
      <c r="QM101" s="9">
        <f>IF(48&lt;=$G101, ROUND(QE101*$Q101, 2), "")</f>
        <v/>
      </c>
      <c r="QN101" s="9">
        <f>IF(48&lt;=$G101, QE101+QM101, "")</f>
        <v/>
      </c>
      <c r="QO101" s="9">
        <f>IF(48&lt;=$G101, QI101+QM101, "")</f>
        <v/>
      </c>
      <c r="QP101" s="9">
        <f>IF(48&lt;=$G101, ($G101-48)*$N101, "")</f>
        <v/>
      </c>
    </row>
    <row r="102">
      <c r="A102" s="12" t="inlineStr">
        <is>
          <t>0646-0001</t>
        </is>
      </c>
      <c r="B102" s="13" t="inlineStr">
        <is>
          <t>Liza Minerva Magallanes Reimers</t>
        </is>
      </c>
      <c r="C102" s="13" t="inlineStr">
        <is>
          <t>Wrangler</t>
        </is>
      </c>
      <c r="D102" s="12" t="inlineStr">
        <is>
          <t>ACTIVO</t>
        </is>
      </c>
      <c r="E102" s="12" t="inlineStr">
        <is>
          <t>2024-01-12</t>
        </is>
      </c>
      <c r="F102" s="12" t="inlineStr">
        <is>
          <t>2028-01-12</t>
        </is>
      </c>
      <c r="G102" s="14" t="n">
        <v>48</v>
      </c>
      <c r="H102" s="15" t="n">
        <v>1120603.45</v>
      </c>
      <c r="I102" s="16" t="n">
        <v>0.3</v>
      </c>
      <c r="J102" s="15">
        <f>ROUND(H102*I102, 2)</f>
        <v/>
      </c>
      <c r="K102" s="15">
        <f>ROUND(H102-J102, 2)</f>
        <v/>
      </c>
      <c r="L102" s="16" t="n">
        <v>0.027</v>
      </c>
      <c r="M102" s="15">
        <f>ROUND(H102*L102, 2)</f>
        <v/>
      </c>
      <c r="N102" s="15" t="n">
        <v>29965.65</v>
      </c>
      <c r="O102" s="16" t="n">
        <v>0.2</v>
      </c>
      <c r="P102" s="15">
        <f>ROUND(H102*O102, 2)</f>
        <v/>
      </c>
      <c r="Q102" s="17" t="n">
        <v>0.03167615</v>
      </c>
      <c r="R102" s="17">
        <f>RATE(G102, -N102, K102, -P102)</f>
        <v/>
      </c>
      <c r="S102" s="17">
        <f>ROUND(Q102*12, 8)</f>
        <v/>
      </c>
      <c r="T102" s="17">
        <f>ROUND(((1+Q102)^12)-1, 8)</f>
        <v/>
      </c>
      <c r="U102" s="15">
        <f>ROUND(PV(Q102, G102, 0, -P102), 2)</f>
        <v/>
      </c>
      <c r="V102" s="15">
        <f>SUMIF($AA$4:$QP$4, "Interes_Leasing", AA102:QP102)</f>
        <v/>
      </c>
      <c r="W102" s="15">
        <f>SUMIF($AA$4:$QP$4, "Interes_Residual", AA102:QP102)</f>
        <v/>
      </c>
      <c r="X102" s="15">
        <f>ROUND(V102+W102, 2)</f>
        <v/>
      </c>
      <c r="Y102" s="15">
        <f>ROUND((N102*G102+P102+M102)-K102, 2)</f>
        <v/>
      </c>
      <c r="Z102" s="16">
        <f>ROUND(Y102/K102, 4)</f>
        <v/>
      </c>
      <c r="AA102" s="15">
        <f>IF(1&lt;=$G102, $K102, "")</f>
        <v/>
      </c>
      <c r="AB102" s="15">
        <f>IF(1&lt;=$G102, ROUND(AA102*$Q102, 2), "")</f>
        <v/>
      </c>
      <c r="AC102" s="15">
        <f>IF(1&lt;=$G102, $N102, "")</f>
        <v/>
      </c>
      <c r="AD102" s="15">
        <f>IF(1&lt;=$G102, AC102-AB102, "")</f>
        <v/>
      </c>
      <c r="AE102" s="15">
        <f>IF(1&lt;=$G102, AA102-AD102, "")</f>
        <v/>
      </c>
      <c r="AF102" s="15">
        <f>IF(1&lt;=$G102, ROUND($U102*$Q102, 2), "")</f>
        <v/>
      </c>
      <c r="AG102" s="15">
        <f>IF(1&lt;=$G102, $U102+AF102, "")</f>
        <v/>
      </c>
      <c r="AH102" s="15">
        <f>IF(1&lt;=$G102, AB102+AF102, "")</f>
        <v/>
      </c>
      <c r="AI102" s="15">
        <f>IF(1&lt;=$G102, ($G102-1)*$N102, "")</f>
        <v/>
      </c>
      <c r="AJ102" s="15">
        <f>IF(2&lt;=$G102, AE102, "")</f>
        <v/>
      </c>
      <c r="AK102" s="15">
        <f>IF(2&lt;=$G102, ROUND(AJ102*$Q102, 2), "")</f>
        <v/>
      </c>
      <c r="AL102" s="15">
        <f>IF(2&lt;=$G102, $N102, "")</f>
        <v/>
      </c>
      <c r="AM102" s="15">
        <f>IF(2&lt;=$G102, AL102-AK102, "")</f>
        <v/>
      </c>
      <c r="AN102" s="15">
        <f>IF(2&lt;=$G102, AJ102-AM102, "")</f>
        <v/>
      </c>
      <c r="AO102" s="15">
        <f>IF(2&lt;=$G102, ROUND(AG102*$Q102, 2), "")</f>
        <v/>
      </c>
      <c r="AP102" s="15">
        <f>IF(2&lt;=$G102, AG102+AO102, "")</f>
        <v/>
      </c>
      <c r="AQ102" s="15">
        <f>IF(2&lt;=$G102, AK102+AO102, "")</f>
        <v/>
      </c>
      <c r="AR102" s="15">
        <f>IF(2&lt;=$G102, ($G102-2)*$N102, "")</f>
        <v/>
      </c>
      <c r="AS102" s="15">
        <f>IF(3&lt;=$G102, AN102, "")</f>
        <v/>
      </c>
      <c r="AT102" s="15">
        <f>IF(3&lt;=$G102, ROUND(AS102*$Q102, 2), "")</f>
        <v/>
      </c>
      <c r="AU102" s="15">
        <f>IF(3&lt;=$G102, $N102, "")</f>
        <v/>
      </c>
      <c r="AV102" s="15">
        <f>IF(3&lt;=$G102, AU102-AT102, "")</f>
        <v/>
      </c>
      <c r="AW102" s="15">
        <f>IF(3&lt;=$G102, AS102-AV102, "")</f>
        <v/>
      </c>
      <c r="AX102" s="15">
        <f>IF(3&lt;=$G102, ROUND(AP102*$Q102, 2), "")</f>
        <v/>
      </c>
      <c r="AY102" s="15">
        <f>IF(3&lt;=$G102, AP102+AX102, "")</f>
        <v/>
      </c>
      <c r="AZ102" s="15">
        <f>IF(3&lt;=$G102, AT102+AX102, "")</f>
        <v/>
      </c>
      <c r="BA102" s="15">
        <f>IF(3&lt;=$G102, ($G102-3)*$N102, "")</f>
        <v/>
      </c>
      <c r="BB102" s="15">
        <f>IF(4&lt;=$G102, AW102, "")</f>
        <v/>
      </c>
      <c r="BC102" s="15">
        <f>IF(4&lt;=$G102, ROUND(BB102*$Q102, 2), "")</f>
        <v/>
      </c>
      <c r="BD102" s="15">
        <f>IF(4&lt;=$G102, $N102, "")</f>
        <v/>
      </c>
      <c r="BE102" s="15">
        <f>IF(4&lt;=$G102, BD102-BC102, "")</f>
        <v/>
      </c>
      <c r="BF102" s="15">
        <f>IF(4&lt;=$G102, BB102-BE102, "")</f>
        <v/>
      </c>
      <c r="BG102" s="15">
        <f>IF(4&lt;=$G102, ROUND(AY102*$Q102, 2), "")</f>
        <v/>
      </c>
      <c r="BH102" s="15">
        <f>IF(4&lt;=$G102, AY102+BG102, "")</f>
        <v/>
      </c>
      <c r="BI102" s="15">
        <f>IF(4&lt;=$G102, BC102+BG102, "")</f>
        <v/>
      </c>
      <c r="BJ102" s="15">
        <f>IF(4&lt;=$G102, ($G102-4)*$N102, "")</f>
        <v/>
      </c>
      <c r="BK102" s="15">
        <f>IF(5&lt;=$G102, BF102, "")</f>
        <v/>
      </c>
      <c r="BL102" s="15">
        <f>IF(5&lt;=$G102, ROUND(BK102*$Q102, 2), "")</f>
        <v/>
      </c>
      <c r="BM102" s="15">
        <f>IF(5&lt;=$G102, $N102, "")</f>
        <v/>
      </c>
      <c r="BN102" s="15">
        <f>IF(5&lt;=$G102, BM102-BL102, "")</f>
        <v/>
      </c>
      <c r="BO102" s="15">
        <f>IF(5&lt;=$G102, BK102-BN102, "")</f>
        <v/>
      </c>
      <c r="BP102" s="15">
        <f>IF(5&lt;=$G102, ROUND(BH102*$Q102, 2), "")</f>
        <v/>
      </c>
      <c r="BQ102" s="15">
        <f>IF(5&lt;=$G102, BH102+BP102, "")</f>
        <v/>
      </c>
      <c r="BR102" s="15">
        <f>IF(5&lt;=$G102, BL102+BP102, "")</f>
        <v/>
      </c>
      <c r="BS102" s="15">
        <f>IF(5&lt;=$G102, ($G102-5)*$N102, "")</f>
        <v/>
      </c>
      <c r="BT102" s="15">
        <f>IF(6&lt;=$G102, BO102, "")</f>
        <v/>
      </c>
      <c r="BU102" s="15">
        <f>IF(6&lt;=$G102, ROUND(BT102*$Q102, 2), "")</f>
        <v/>
      </c>
      <c r="BV102" s="15">
        <f>IF(6&lt;=$G102, $N102, "")</f>
        <v/>
      </c>
      <c r="BW102" s="15">
        <f>IF(6&lt;=$G102, BV102-BU102, "")</f>
        <v/>
      </c>
      <c r="BX102" s="15">
        <f>IF(6&lt;=$G102, BT102-BW102, "")</f>
        <v/>
      </c>
      <c r="BY102" s="15">
        <f>IF(6&lt;=$G102, ROUND(BQ102*$Q102, 2), "")</f>
        <v/>
      </c>
      <c r="BZ102" s="15">
        <f>IF(6&lt;=$G102, BQ102+BY102, "")</f>
        <v/>
      </c>
      <c r="CA102" s="15">
        <f>IF(6&lt;=$G102, BU102+BY102, "")</f>
        <v/>
      </c>
      <c r="CB102" s="15">
        <f>IF(6&lt;=$G102, ($G102-6)*$N102, "")</f>
        <v/>
      </c>
      <c r="CC102" s="15">
        <f>IF(7&lt;=$G102, BX102, "")</f>
        <v/>
      </c>
      <c r="CD102" s="15">
        <f>IF(7&lt;=$G102, ROUND(CC102*$Q102, 2), "")</f>
        <v/>
      </c>
      <c r="CE102" s="15">
        <f>IF(7&lt;=$G102, $N102, "")</f>
        <v/>
      </c>
      <c r="CF102" s="15">
        <f>IF(7&lt;=$G102, CE102-CD102, "")</f>
        <v/>
      </c>
      <c r="CG102" s="15">
        <f>IF(7&lt;=$G102, CC102-CF102, "")</f>
        <v/>
      </c>
      <c r="CH102" s="15">
        <f>IF(7&lt;=$G102, ROUND(BZ102*$Q102, 2), "")</f>
        <v/>
      </c>
      <c r="CI102" s="15">
        <f>IF(7&lt;=$G102, BZ102+CH102, "")</f>
        <v/>
      </c>
      <c r="CJ102" s="15">
        <f>IF(7&lt;=$G102, CD102+CH102, "")</f>
        <v/>
      </c>
      <c r="CK102" s="15">
        <f>IF(7&lt;=$G102, ($G102-7)*$N102, "")</f>
        <v/>
      </c>
      <c r="CL102" s="15">
        <f>IF(8&lt;=$G102, CG102, "")</f>
        <v/>
      </c>
      <c r="CM102" s="15">
        <f>IF(8&lt;=$G102, ROUND(CL102*$Q102, 2), "")</f>
        <v/>
      </c>
      <c r="CN102" s="15">
        <f>IF(8&lt;=$G102, $N102, "")</f>
        <v/>
      </c>
      <c r="CO102" s="15">
        <f>IF(8&lt;=$G102, CN102-CM102, "")</f>
        <v/>
      </c>
      <c r="CP102" s="15">
        <f>IF(8&lt;=$G102, CL102-CO102, "")</f>
        <v/>
      </c>
      <c r="CQ102" s="15">
        <f>IF(8&lt;=$G102, ROUND(CI102*$Q102, 2), "")</f>
        <v/>
      </c>
      <c r="CR102" s="15">
        <f>IF(8&lt;=$G102, CI102+CQ102, "")</f>
        <v/>
      </c>
      <c r="CS102" s="15">
        <f>IF(8&lt;=$G102, CM102+CQ102, "")</f>
        <v/>
      </c>
      <c r="CT102" s="15">
        <f>IF(8&lt;=$G102, ($G102-8)*$N102, "")</f>
        <v/>
      </c>
      <c r="CU102" s="15">
        <f>IF(9&lt;=$G102, CP102, "")</f>
        <v/>
      </c>
      <c r="CV102" s="15">
        <f>IF(9&lt;=$G102, ROUND(CU102*$Q102, 2), "")</f>
        <v/>
      </c>
      <c r="CW102" s="15">
        <f>IF(9&lt;=$G102, $N102, "")</f>
        <v/>
      </c>
      <c r="CX102" s="15">
        <f>IF(9&lt;=$G102, CW102-CV102, "")</f>
        <v/>
      </c>
      <c r="CY102" s="15">
        <f>IF(9&lt;=$G102, CU102-CX102, "")</f>
        <v/>
      </c>
      <c r="CZ102" s="15">
        <f>IF(9&lt;=$G102, ROUND(CR102*$Q102, 2), "")</f>
        <v/>
      </c>
      <c r="DA102" s="15">
        <f>IF(9&lt;=$G102, CR102+CZ102, "")</f>
        <v/>
      </c>
      <c r="DB102" s="15">
        <f>IF(9&lt;=$G102, CV102+CZ102, "")</f>
        <v/>
      </c>
      <c r="DC102" s="15">
        <f>IF(9&lt;=$G102, ($G102-9)*$N102, "")</f>
        <v/>
      </c>
      <c r="DD102" s="15">
        <f>IF(10&lt;=$G102, CY102, "")</f>
        <v/>
      </c>
      <c r="DE102" s="15">
        <f>IF(10&lt;=$G102, ROUND(DD102*$Q102, 2), "")</f>
        <v/>
      </c>
      <c r="DF102" s="15">
        <f>IF(10&lt;=$G102, $N102, "")</f>
        <v/>
      </c>
      <c r="DG102" s="15">
        <f>IF(10&lt;=$G102, DF102-DE102, "")</f>
        <v/>
      </c>
      <c r="DH102" s="15">
        <f>IF(10&lt;=$G102, DD102-DG102, "")</f>
        <v/>
      </c>
      <c r="DI102" s="15">
        <f>IF(10&lt;=$G102, ROUND(DA102*$Q102, 2), "")</f>
        <v/>
      </c>
      <c r="DJ102" s="15">
        <f>IF(10&lt;=$G102, DA102+DI102, "")</f>
        <v/>
      </c>
      <c r="DK102" s="15">
        <f>IF(10&lt;=$G102, DE102+DI102, "")</f>
        <v/>
      </c>
      <c r="DL102" s="15">
        <f>IF(10&lt;=$G102, ($G102-10)*$N102, "")</f>
        <v/>
      </c>
      <c r="DM102" s="15">
        <f>IF(11&lt;=$G102, DH102, "")</f>
        <v/>
      </c>
      <c r="DN102" s="15">
        <f>IF(11&lt;=$G102, ROUND(DM102*$Q102, 2), "")</f>
        <v/>
      </c>
      <c r="DO102" s="15">
        <f>IF(11&lt;=$G102, $N102, "")</f>
        <v/>
      </c>
      <c r="DP102" s="15">
        <f>IF(11&lt;=$G102, DO102-DN102, "")</f>
        <v/>
      </c>
      <c r="DQ102" s="15">
        <f>IF(11&lt;=$G102, DM102-DP102, "")</f>
        <v/>
      </c>
      <c r="DR102" s="15">
        <f>IF(11&lt;=$G102, ROUND(DJ102*$Q102, 2), "")</f>
        <v/>
      </c>
      <c r="DS102" s="15">
        <f>IF(11&lt;=$G102, DJ102+DR102, "")</f>
        <v/>
      </c>
      <c r="DT102" s="15">
        <f>IF(11&lt;=$G102, DN102+DR102, "")</f>
        <v/>
      </c>
      <c r="DU102" s="15">
        <f>IF(11&lt;=$G102, ($G102-11)*$N102, "")</f>
        <v/>
      </c>
      <c r="DV102" s="15">
        <f>IF(12&lt;=$G102, DQ102, "")</f>
        <v/>
      </c>
      <c r="DW102" s="15">
        <f>IF(12&lt;=$G102, ROUND(DV102*$Q102, 2), "")</f>
        <v/>
      </c>
      <c r="DX102" s="15">
        <f>IF(12&lt;=$G102, $N102, "")</f>
        <v/>
      </c>
      <c r="DY102" s="15">
        <f>IF(12&lt;=$G102, DX102-DW102, "")</f>
        <v/>
      </c>
      <c r="DZ102" s="15">
        <f>IF(12&lt;=$G102, DV102-DY102, "")</f>
        <v/>
      </c>
      <c r="EA102" s="15">
        <f>IF(12&lt;=$G102, ROUND(DS102*$Q102, 2), "")</f>
        <v/>
      </c>
      <c r="EB102" s="15">
        <f>IF(12&lt;=$G102, DS102+EA102, "")</f>
        <v/>
      </c>
      <c r="EC102" s="15">
        <f>IF(12&lt;=$G102, DW102+EA102, "")</f>
        <v/>
      </c>
      <c r="ED102" s="15">
        <f>IF(12&lt;=$G102, ($G102-12)*$N102, "")</f>
        <v/>
      </c>
      <c r="EE102" s="15">
        <f>IF(13&lt;=$G102, DZ102, "")</f>
        <v/>
      </c>
      <c r="EF102" s="15">
        <f>IF(13&lt;=$G102, ROUND(EE102*$Q102, 2), "")</f>
        <v/>
      </c>
      <c r="EG102" s="15">
        <f>IF(13&lt;=$G102, $N102, "")</f>
        <v/>
      </c>
      <c r="EH102" s="15">
        <f>IF(13&lt;=$G102, EG102-EF102, "")</f>
        <v/>
      </c>
      <c r="EI102" s="15">
        <f>IF(13&lt;=$G102, EE102-EH102, "")</f>
        <v/>
      </c>
      <c r="EJ102" s="15">
        <f>IF(13&lt;=$G102, ROUND(EB102*$Q102, 2), "")</f>
        <v/>
      </c>
      <c r="EK102" s="15">
        <f>IF(13&lt;=$G102, EB102+EJ102, "")</f>
        <v/>
      </c>
      <c r="EL102" s="15">
        <f>IF(13&lt;=$G102, EF102+EJ102, "")</f>
        <v/>
      </c>
      <c r="EM102" s="15">
        <f>IF(13&lt;=$G102, ($G102-13)*$N102, "")</f>
        <v/>
      </c>
      <c r="EN102" s="15">
        <f>IF(14&lt;=$G102, EI102, "")</f>
        <v/>
      </c>
      <c r="EO102" s="15">
        <f>IF(14&lt;=$G102, ROUND(EN102*$Q102, 2), "")</f>
        <v/>
      </c>
      <c r="EP102" s="15">
        <f>IF(14&lt;=$G102, $N102, "")</f>
        <v/>
      </c>
      <c r="EQ102" s="15">
        <f>IF(14&lt;=$G102, EP102-EO102, "")</f>
        <v/>
      </c>
      <c r="ER102" s="15">
        <f>IF(14&lt;=$G102, EN102-EQ102, "")</f>
        <v/>
      </c>
      <c r="ES102" s="15">
        <f>IF(14&lt;=$G102, ROUND(EK102*$Q102, 2), "")</f>
        <v/>
      </c>
      <c r="ET102" s="15">
        <f>IF(14&lt;=$G102, EK102+ES102, "")</f>
        <v/>
      </c>
      <c r="EU102" s="15">
        <f>IF(14&lt;=$G102, EO102+ES102, "")</f>
        <v/>
      </c>
      <c r="EV102" s="15">
        <f>IF(14&lt;=$G102, ($G102-14)*$N102, "")</f>
        <v/>
      </c>
      <c r="EW102" s="15">
        <f>IF(15&lt;=$G102, ER102, "")</f>
        <v/>
      </c>
      <c r="EX102" s="15">
        <f>IF(15&lt;=$G102, ROUND(EW102*$Q102, 2), "")</f>
        <v/>
      </c>
      <c r="EY102" s="15">
        <f>IF(15&lt;=$G102, $N102, "")</f>
        <v/>
      </c>
      <c r="EZ102" s="15">
        <f>IF(15&lt;=$G102, EY102-EX102, "")</f>
        <v/>
      </c>
      <c r="FA102" s="15">
        <f>IF(15&lt;=$G102, EW102-EZ102, "")</f>
        <v/>
      </c>
      <c r="FB102" s="15">
        <f>IF(15&lt;=$G102, ROUND(ET102*$Q102, 2), "")</f>
        <v/>
      </c>
      <c r="FC102" s="15">
        <f>IF(15&lt;=$G102, ET102+FB102, "")</f>
        <v/>
      </c>
      <c r="FD102" s="15">
        <f>IF(15&lt;=$G102, EX102+FB102, "")</f>
        <v/>
      </c>
      <c r="FE102" s="15">
        <f>IF(15&lt;=$G102, ($G102-15)*$N102, "")</f>
        <v/>
      </c>
      <c r="FF102" s="15">
        <f>IF(16&lt;=$G102, FA102, "")</f>
        <v/>
      </c>
      <c r="FG102" s="15">
        <f>IF(16&lt;=$G102, ROUND(FF102*$Q102, 2), "")</f>
        <v/>
      </c>
      <c r="FH102" s="15">
        <f>IF(16&lt;=$G102, $N102, "")</f>
        <v/>
      </c>
      <c r="FI102" s="15">
        <f>IF(16&lt;=$G102, FH102-FG102, "")</f>
        <v/>
      </c>
      <c r="FJ102" s="15">
        <f>IF(16&lt;=$G102, FF102-FI102, "")</f>
        <v/>
      </c>
      <c r="FK102" s="15">
        <f>IF(16&lt;=$G102, ROUND(FC102*$Q102, 2), "")</f>
        <v/>
      </c>
      <c r="FL102" s="15">
        <f>IF(16&lt;=$G102, FC102+FK102, "")</f>
        <v/>
      </c>
      <c r="FM102" s="15">
        <f>IF(16&lt;=$G102, FG102+FK102, "")</f>
        <v/>
      </c>
      <c r="FN102" s="15">
        <f>IF(16&lt;=$G102, ($G102-16)*$N102, "")</f>
        <v/>
      </c>
      <c r="FO102" s="15">
        <f>IF(17&lt;=$G102, FJ102, "")</f>
        <v/>
      </c>
      <c r="FP102" s="15">
        <f>IF(17&lt;=$G102, ROUND(FO102*$Q102, 2), "")</f>
        <v/>
      </c>
      <c r="FQ102" s="15">
        <f>IF(17&lt;=$G102, $N102, "")</f>
        <v/>
      </c>
      <c r="FR102" s="15">
        <f>IF(17&lt;=$G102, FQ102-FP102, "")</f>
        <v/>
      </c>
      <c r="FS102" s="15">
        <f>IF(17&lt;=$G102, FO102-FR102, "")</f>
        <v/>
      </c>
      <c r="FT102" s="15">
        <f>IF(17&lt;=$G102, ROUND(FL102*$Q102, 2), "")</f>
        <v/>
      </c>
      <c r="FU102" s="15">
        <f>IF(17&lt;=$G102, FL102+FT102, "")</f>
        <v/>
      </c>
      <c r="FV102" s="15">
        <f>IF(17&lt;=$G102, FP102+FT102, "")</f>
        <v/>
      </c>
      <c r="FW102" s="15">
        <f>IF(17&lt;=$G102, ($G102-17)*$N102, "")</f>
        <v/>
      </c>
      <c r="FX102" s="15">
        <f>IF(18&lt;=$G102, FS102, "")</f>
        <v/>
      </c>
      <c r="FY102" s="15">
        <f>IF(18&lt;=$G102, ROUND(FX102*$Q102, 2), "")</f>
        <v/>
      </c>
      <c r="FZ102" s="15">
        <f>IF(18&lt;=$G102, $N102, "")</f>
        <v/>
      </c>
      <c r="GA102" s="15">
        <f>IF(18&lt;=$G102, FZ102-FY102, "")</f>
        <v/>
      </c>
      <c r="GB102" s="15">
        <f>IF(18&lt;=$G102, FX102-GA102, "")</f>
        <v/>
      </c>
      <c r="GC102" s="15">
        <f>IF(18&lt;=$G102, ROUND(FU102*$Q102, 2), "")</f>
        <v/>
      </c>
      <c r="GD102" s="15">
        <f>IF(18&lt;=$G102, FU102+GC102, "")</f>
        <v/>
      </c>
      <c r="GE102" s="15">
        <f>IF(18&lt;=$G102, FY102+GC102, "")</f>
        <v/>
      </c>
      <c r="GF102" s="15">
        <f>IF(18&lt;=$G102, ($G102-18)*$N102, "")</f>
        <v/>
      </c>
      <c r="GG102" s="15">
        <f>IF(19&lt;=$G102, GB102, "")</f>
        <v/>
      </c>
      <c r="GH102" s="15">
        <f>IF(19&lt;=$G102, ROUND(GG102*$Q102, 2), "")</f>
        <v/>
      </c>
      <c r="GI102" s="15">
        <f>IF(19&lt;=$G102, $N102, "")</f>
        <v/>
      </c>
      <c r="GJ102" s="15">
        <f>IF(19&lt;=$G102, GI102-GH102, "")</f>
        <v/>
      </c>
      <c r="GK102" s="15">
        <f>IF(19&lt;=$G102, GG102-GJ102, "")</f>
        <v/>
      </c>
      <c r="GL102" s="15">
        <f>IF(19&lt;=$G102, ROUND(GD102*$Q102, 2), "")</f>
        <v/>
      </c>
      <c r="GM102" s="15">
        <f>IF(19&lt;=$G102, GD102+GL102, "")</f>
        <v/>
      </c>
      <c r="GN102" s="15">
        <f>IF(19&lt;=$G102, GH102+GL102, "")</f>
        <v/>
      </c>
      <c r="GO102" s="15">
        <f>IF(19&lt;=$G102, ($G102-19)*$N102, "")</f>
        <v/>
      </c>
      <c r="GP102" s="15">
        <f>IF(20&lt;=$G102, GK102, "")</f>
        <v/>
      </c>
      <c r="GQ102" s="15">
        <f>IF(20&lt;=$G102, ROUND(GP102*$Q102, 2), "")</f>
        <v/>
      </c>
      <c r="GR102" s="15">
        <f>IF(20&lt;=$G102, $N102, "")</f>
        <v/>
      </c>
      <c r="GS102" s="15">
        <f>IF(20&lt;=$G102, GR102-GQ102, "")</f>
        <v/>
      </c>
      <c r="GT102" s="15">
        <f>IF(20&lt;=$G102, GP102-GS102, "")</f>
        <v/>
      </c>
      <c r="GU102" s="15">
        <f>IF(20&lt;=$G102, ROUND(GM102*$Q102, 2), "")</f>
        <v/>
      </c>
      <c r="GV102" s="15">
        <f>IF(20&lt;=$G102, GM102+GU102, "")</f>
        <v/>
      </c>
      <c r="GW102" s="15">
        <f>IF(20&lt;=$G102, GQ102+GU102, "")</f>
        <v/>
      </c>
      <c r="GX102" s="15">
        <f>IF(20&lt;=$G102, ($G102-20)*$N102, "")</f>
        <v/>
      </c>
      <c r="GY102" s="15">
        <f>IF(21&lt;=$G102, GT102, "")</f>
        <v/>
      </c>
      <c r="GZ102" s="15">
        <f>IF(21&lt;=$G102, ROUND(GY102*$Q102, 2), "")</f>
        <v/>
      </c>
      <c r="HA102" s="15">
        <f>IF(21&lt;=$G102, $N102, "")</f>
        <v/>
      </c>
      <c r="HB102" s="15">
        <f>IF(21&lt;=$G102, HA102-GZ102, "")</f>
        <v/>
      </c>
      <c r="HC102" s="15">
        <f>IF(21&lt;=$G102, GY102-HB102, "")</f>
        <v/>
      </c>
      <c r="HD102" s="15">
        <f>IF(21&lt;=$G102, ROUND(GV102*$Q102, 2), "")</f>
        <v/>
      </c>
      <c r="HE102" s="15">
        <f>IF(21&lt;=$G102, GV102+HD102, "")</f>
        <v/>
      </c>
      <c r="HF102" s="15">
        <f>IF(21&lt;=$G102, GZ102+HD102, "")</f>
        <v/>
      </c>
      <c r="HG102" s="15">
        <f>IF(21&lt;=$G102, ($G102-21)*$N102, "")</f>
        <v/>
      </c>
      <c r="HH102" s="15">
        <f>IF(22&lt;=$G102, HC102, "")</f>
        <v/>
      </c>
      <c r="HI102" s="15">
        <f>IF(22&lt;=$G102, ROUND(HH102*$Q102, 2), "")</f>
        <v/>
      </c>
      <c r="HJ102" s="15">
        <f>IF(22&lt;=$G102, $N102, "")</f>
        <v/>
      </c>
      <c r="HK102" s="15">
        <f>IF(22&lt;=$G102, HJ102-HI102, "")</f>
        <v/>
      </c>
      <c r="HL102" s="15">
        <f>IF(22&lt;=$G102, HH102-HK102, "")</f>
        <v/>
      </c>
      <c r="HM102" s="15">
        <f>IF(22&lt;=$G102, ROUND(HE102*$Q102, 2), "")</f>
        <v/>
      </c>
      <c r="HN102" s="15">
        <f>IF(22&lt;=$G102, HE102+HM102, "")</f>
        <v/>
      </c>
      <c r="HO102" s="15">
        <f>IF(22&lt;=$G102, HI102+HM102, "")</f>
        <v/>
      </c>
      <c r="HP102" s="15">
        <f>IF(22&lt;=$G102, ($G102-22)*$N102, "")</f>
        <v/>
      </c>
      <c r="HQ102" s="15">
        <f>IF(23&lt;=$G102, HL102, "")</f>
        <v/>
      </c>
      <c r="HR102" s="15">
        <f>IF(23&lt;=$G102, ROUND(HQ102*$Q102, 2), "")</f>
        <v/>
      </c>
      <c r="HS102" s="15">
        <f>IF(23&lt;=$G102, $N102, "")</f>
        <v/>
      </c>
      <c r="HT102" s="15">
        <f>IF(23&lt;=$G102, HS102-HR102, "")</f>
        <v/>
      </c>
      <c r="HU102" s="15">
        <f>IF(23&lt;=$G102, HQ102-HT102, "")</f>
        <v/>
      </c>
      <c r="HV102" s="15">
        <f>IF(23&lt;=$G102, ROUND(HN102*$Q102, 2), "")</f>
        <v/>
      </c>
      <c r="HW102" s="15">
        <f>IF(23&lt;=$G102, HN102+HV102, "")</f>
        <v/>
      </c>
      <c r="HX102" s="15">
        <f>IF(23&lt;=$G102, HR102+HV102, "")</f>
        <v/>
      </c>
      <c r="HY102" s="15">
        <f>IF(23&lt;=$G102, ($G102-23)*$N102, "")</f>
        <v/>
      </c>
      <c r="HZ102" s="15">
        <f>IF(24&lt;=$G102, HU102, "")</f>
        <v/>
      </c>
      <c r="IA102" s="15">
        <f>IF(24&lt;=$G102, ROUND(HZ102*$Q102, 2), "")</f>
        <v/>
      </c>
      <c r="IB102" s="15">
        <f>IF(24&lt;=$G102, $N102, "")</f>
        <v/>
      </c>
      <c r="IC102" s="15">
        <f>IF(24&lt;=$G102, IB102-IA102, "")</f>
        <v/>
      </c>
      <c r="ID102" s="15">
        <f>IF(24&lt;=$G102, HZ102-IC102, "")</f>
        <v/>
      </c>
      <c r="IE102" s="15">
        <f>IF(24&lt;=$G102, ROUND(HW102*$Q102, 2), "")</f>
        <v/>
      </c>
      <c r="IF102" s="15">
        <f>IF(24&lt;=$G102, HW102+IE102, "")</f>
        <v/>
      </c>
      <c r="IG102" s="15">
        <f>IF(24&lt;=$G102, IA102+IE102, "")</f>
        <v/>
      </c>
      <c r="IH102" s="15">
        <f>IF(24&lt;=$G102, ($G102-24)*$N102, "")</f>
        <v/>
      </c>
      <c r="II102" s="15">
        <f>IF(25&lt;=$G102, ID102, "")</f>
        <v/>
      </c>
      <c r="IJ102" s="15">
        <f>IF(25&lt;=$G102, ROUND(II102*$Q102, 2), "")</f>
        <v/>
      </c>
      <c r="IK102" s="15">
        <f>IF(25&lt;=$G102, $N102, "")</f>
        <v/>
      </c>
      <c r="IL102" s="15">
        <f>IF(25&lt;=$G102, IK102-IJ102, "")</f>
        <v/>
      </c>
      <c r="IM102" s="15">
        <f>IF(25&lt;=$G102, II102-IL102, "")</f>
        <v/>
      </c>
      <c r="IN102" s="15">
        <f>IF(25&lt;=$G102, ROUND(IF102*$Q102, 2), "")</f>
        <v/>
      </c>
      <c r="IO102" s="15">
        <f>IF(25&lt;=$G102, IF102+IN102, "")</f>
        <v/>
      </c>
      <c r="IP102" s="15">
        <f>IF(25&lt;=$G102, IJ102+IN102, "")</f>
        <v/>
      </c>
      <c r="IQ102" s="15">
        <f>IF(25&lt;=$G102, ($G102-25)*$N102, "")</f>
        <v/>
      </c>
      <c r="IR102" s="15">
        <f>IF(26&lt;=$G102, IM102, "")</f>
        <v/>
      </c>
      <c r="IS102" s="15">
        <f>IF(26&lt;=$G102, ROUND(IR102*$Q102, 2), "")</f>
        <v/>
      </c>
      <c r="IT102" s="15">
        <f>IF(26&lt;=$G102, $N102, "")</f>
        <v/>
      </c>
      <c r="IU102" s="15">
        <f>IF(26&lt;=$G102, IT102-IS102, "")</f>
        <v/>
      </c>
      <c r="IV102" s="15">
        <f>IF(26&lt;=$G102, IR102-IU102, "")</f>
        <v/>
      </c>
      <c r="IW102" s="15">
        <f>IF(26&lt;=$G102, ROUND(IO102*$Q102, 2), "")</f>
        <v/>
      </c>
      <c r="IX102" s="15">
        <f>IF(26&lt;=$G102, IO102+IW102, "")</f>
        <v/>
      </c>
      <c r="IY102" s="15">
        <f>IF(26&lt;=$G102, IS102+IW102, "")</f>
        <v/>
      </c>
      <c r="IZ102" s="15">
        <f>IF(26&lt;=$G102, ($G102-26)*$N102, "")</f>
        <v/>
      </c>
      <c r="JA102" s="15">
        <f>IF(27&lt;=$G102, IV102, "")</f>
        <v/>
      </c>
      <c r="JB102" s="15">
        <f>IF(27&lt;=$G102, ROUND(JA102*$Q102, 2), "")</f>
        <v/>
      </c>
      <c r="JC102" s="15">
        <f>IF(27&lt;=$G102, $N102, "")</f>
        <v/>
      </c>
      <c r="JD102" s="15">
        <f>IF(27&lt;=$G102, JC102-JB102, "")</f>
        <v/>
      </c>
      <c r="JE102" s="15">
        <f>IF(27&lt;=$G102, JA102-JD102, "")</f>
        <v/>
      </c>
      <c r="JF102" s="15">
        <f>IF(27&lt;=$G102, ROUND(IX102*$Q102, 2), "")</f>
        <v/>
      </c>
      <c r="JG102" s="15">
        <f>IF(27&lt;=$G102, IX102+JF102, "")</f>
        <v/>
      </c>
      <c r="JH102" s="15">
        <f>IF(27&lt;=$G102, JB102+JF102, "")</f>
        <v/>
      </c>
      <c r="JI102" s="15">
        <f>IF(27&lt;=$G102, ($G102-27)*$N102, "")</f>
        <v/>
      </c>
      <c r="JJ102" s="15">
        <f>IF(28&lt;=$G102, JE102, "")</f>
        <v/>
      </c>
      <c r="JK102" s="15">
        <f>IF(28&lt;=$G102, ROUND(JJ102*$Q102, 2), "")</f>
        <v/>
      </c>
      <c r="JL102" s="15">
        <f>IF(28&lt;=$G102, $N102, "")</f>
        <v/>
      </c>
      <c r="JM102" s="15">
        <f>IF(28&lt;=$G102, JL102-JK102, "")</f>
        <v/>
      </c>
      <c r="JN102" s="15">
        <f>IF(28&lt;=$G102, JJ102-JM102, "")</f>
        <v/>
      </c>
      <c r="JO102" s="15">
        <f>IF(28&lt;=$G102, ROUND(JG102*$Q102, 2), "")</f>
        <v/>
      </c>
      <c r="JP102" s="15">
        <f>IF(28&lt;=$G102, JG102+JO102, "")</f>
        <v/>
      </c>
      <c r="JQ102" s="15">
        <f>IF(28&lt;=$G102, JK102+JO102, "")</f>
        <v/>
      </c>
      <c r="JR102" s="15">
        <f>IF(28&lt;=$G102, ($G102-28)*$N102, "")</f>
        <v/>
      </c>
      <c r="JS102" s="15">
        <f>IF(29&lt;=$G102, JN102, "")</f>
        <v/>
      </c>
      <c r="JT102" s="15">
        <f>IF(29&lt;=$G102, ROUND(JS102*$Q102, 2), "")</f>
        <v/>
      </c>
      <c r="JU102" s="15">
        <f>IF(29&lt;=$G102, $N102, "")</f>
        <v/>
      </c>
      <c r="JV102" s="15">
        <f>IF(29&lt;=$G102, JU102-JT102, "")</f>
        <v/>
      </c>
      <c r="JW102" s="15">
        <f>IF(29&lt;=$G102, JS102-JV102, "")</f>
        <v/>
      </c>
      <c r="JX102" s="15">
        <f>IF(29&lt;=$G102, ROUND(JP102*$Q102, 2), "")</f>
        <v/>
      </c>
      <c r="JY102" s="15">
        <f>IF(29&lt;=$G102, JP102+JX102, "")</f>
        <v/>
      </c>
      <c r="JZ102" s="15">
        <f>IF(29&lt;=$G102, JT102+JX102, "")</f>
        <v/>
      </c>
      <c r="KA102" s="15">
        <f>IF(29&lt;=$G102, ($G102-29)*$N102, "")</f>
        <v/>
      </c>
      <c r="KB102" s="15">
        <f>IF(30&lt;=$G102, JW102, "")</f>
        <v/>
      </c>
      <c r="KC102" s="15">
        <f>IF(30&lt;=$G102, ROUND(KB102*$Q102, 2), "")</f>
        <v/>
      </c>
      <c r="KD102" s="15">
        <f>IF(30&lt;=$G102, $N102, "")</f>
        <v/>
      </c>
      <c r="KE102" s="15">
        <f>IF(30&lt;=$G102, KD102-KC102, "")</f>
        <v/>
      </c>
      <c r="KF102" s="15">
        <f>IF(30&lt;=$G102, KB102-KE102, "")</f>
        <v/>
      </c>
      <c r="KG102" s="15">
        <f>IF(30&lt;=$G102, ROUND(JY102*$Q102, 2), "")</f>
        <v/>
      </c>
      <c r="KH102" s="15">
        <f>IF(30&lt;=$G102, JY102+KG102, "")</f>
        <v/>
      </c>
      <c r="KI102" s="15">
        <f>IF(30&lt;=$G102, KC102+KG102, "")</f>
        <v/>
      </c>
      <c r="KJ102" s="15">
        <f>IF(30&lt;=$G102, ($G102-30)*$N102, "")</f>
        <v/>
      </c>
      <c r="KK102" s="15">
        <f>IF(31&lt;=$G102, KF102, "")</f>
        <v/>
      </c>
      <c r="KL102" s="15">
        <f>IF(31&lt;=$G102, ROUND(KK102*$Q102, 2), "")</f>
        <v/>
      </c>
      <c r="KM102" s="15">
        <f>IF(31&lt;=$G102, $N102, "")</f>
        <v/>
      </c>
      <c r="KN102" s="15">
        <f>IF(31&lt;=$G102, KM102-KL102, "")</f>
        <v/>
      </c>
      <c r="KO102" s="15">
        <f>IF(31&lt;=$G102, KK102-KN102, "")</f>
        <v/>
      </c>
      <c r="KP102" s="15">
        <f>IF(31&lt;=$G102, ROUND(KH102*$Q102, 2), "")</f>
        <v/>
      </c>
      <c r="KQ102" s="15">
        <f>IF(31&lt;=$G102, KH102+KP102, "")</f>
        <v/>
      </c>
      <c r="KR102" s="15">
        <f>IF(31&lt;=$G102, KL102+KP102, "")</f>
        <v/>
      </c>
      <c r="KS102" s="15">
        <f>IF(31&lt;=$G102, ($G102-31)*$N102, "")</f>
        <v/>
      </c>
      <c r="KT102" s="15">
        <f>IF(32&lt;=$G102, KO102, "")</f>
        <v/>
      </c>
      <c r="KU102" s="15">
        <f>IF(32&lt;=$G102, ROUND(KT102*$Q102, 2), "")</f>
        <v/>
      </c>
      <c r="KV102" s="15">
        <f>IF(32&lt;=$G102, $N102, "")</f>
        <v/>
      </c>
      <c r="KW102" s="15">
        <f>IF(32&lt;=$G102, KV102-KU102, "")</f>
        <v/>
      </c>
      <c r="KX102" s="15">
        <f>IF(32&lt;=$G102, KT102-KW102, "")</f>
        <v/>
      </c>
      <c r="KY102" s="15">
        <f>IF(32&lt;=$G102, ROUND(KQ102*$Q102, 2), "")</f>
        <v/>
      </c>
      <c r="KZ102" s="15">
        <f>IF(32&lt;=$G102, KQ102+KY102, "")</f>
        <v/>
      </c>
      <c r="LA102" s="15">
        <f>IF(32&lt;=$G102, KU102+KY102, "")</f>
        <v/>
      </c>
      <c r="LB102" s="15">
        <f>IF(32&lt;=$G102, ($G102-32)*$N102, "")</f>
        <v/>
      </c>
      <c r="LC102" s="15">
        <f>IF(33&lt;=$G102, KX102, "")</f>
        <v/>
      </c>
      <c r="LD102" s="15">
        <f>IF(33&lt;=$G102, ROUND(LC102*$Q102, 2), "")</f>
        <v/>
      </c>
      <c r="LE102" s="15">
        <f>IF(33&lt;=$G102, $N102, "")</f>
        <v/>
      </c>
      <c r="LF102" s="15">
        <f>IF(33&lt;=$G102, LE102-LD102, "")</f>
        <v/>
      </c>
      <c r="LG102" s="15">
        <f>IF(33&lt;=$G102, LC102-LF102, "")</f>
        <v/>
      </c>
      <c r="LH102" s="15">
        <f>IF(33&lt;=$G102, ROUND(KZ102*$Q102, 2), "")</f>
        <v/>
      </c>
      <c r="LI102" s="15">
        <f>IF(33&lt;=$G102, KZ102+LH102, "")</f>
        <v/>
      </c>
      <c r="LJ102" s="15">
        <f>IF(33&lt;=$G102, LD102+LH102, "")</f>
        <v/>
      </c>
      <c r="LK102" s="15">
        <f>IF(33&lt;=$G102, ($G102-33)*$N102, "")</f>
        <v/>
      </c>
      <c r="LL102" s="15">
        <f>IF(34&lt;=$G102, LG102, "")</f>
        <v/>
      </c>
      <c r="LM102" s="15">
        <f>IF(34&lt;=$G102, ROUND(LL102*$Q102, 2), "")</f>
        <v/>
      </c>
      <c r="LN102" s="15">
        <f>IF(34&lt;=$G102, $N102, "")</f>
        <v/>
      </c>
      <c r="LO102" s="15">
        <f>IF(34&lt;=$G102, LN102-LM102, "")</f>
        <v/>
      </c>
      <c r="LP102" s="15">
        <f>IF(34&lt;=$G102, LL102-LO102, "")</f>
        <v/>
      </c>
      <c r="LQ102" s="15">
        <f>IF(34&lt;=$G102, ROUND(LI102*$Q102, 2), "")</f>
        <v/>
      </c>
      <c r="LR102" s="15">
        <f>IF(34&lt;=$G102, LI102+LQ102, "")</f>
        <v/>
      </c>
      <c r="LS102" s="15">
        <f>IF(34&lt;=$G102, LM102+LQ102, "")</f>
        <v/>
      </c>
      <c r="LT102" s="15">
        <f>IF(34&lt;=$G102, ($G102-34)*$N102, "")</f>
        <v/>
      </c>
      <c r="LU102" s="15">
        <f>IF(35&lt;=$G102, LP102, "")</f>
        <v/>
      </c>
      <c r="LV102" s="15">
        <f>IF(35&lt;=$G102, ROUND(LU102*$Q102, 2), "")</f>
        <v/>
      </c>
      <c r="LW102" s="15">
        <f>IF(35&lt;=$G102, $N102, "")</f>
        <v/>
      </c>
      <c r="LX102" s="15">
        <f>IF(35&lt;=$G102, LW102-LV102, "")</f>
        <v/>
      </c>
      <c r="LY102" s="15">
        <f>IF(35&lt;=$G102, LU102-LX102, "")</f>
        <v/>
      </c>
      <c r="LZ102" s="15">
        <f>IF(35&lt;=$G102, ROUND(LR102*$Q102, 2), "")</f>
        <v/>
      </c>
      <c r="MA102" s="15">
        <f>IF(35&lt;=$G102, LR102+LZ102, "")</f>
        <v/>
      </c>
      <c r="MB102" s="15">
        <f>IF(35&lt;=$G102, LV102+LZ102, "")</f>
        <v/>
      </c>
      <c r="MC102" s="15">
        <f>IF(35&lt;=$G102, ($G102-35)*$N102, "")</f>
        <v/>
      </c>
      <c r="MD102" s="15">
        <f>IF(36&lt;=$G102, LY102, "")</f>
        <v/>
      </c>
      <c r="ME102" s="15">
        <f>IF(36&lt;=$G102, ROUND(MD102*$Q102, 2), "")</f>
        <v/>
      </c>
      <c r="MF102" s="15">
        <f>IF(36&lt;=$G102, $N102, "")</f>
        <v/>
      </c>
      <c r="MG102" s="15">
        <f>IF(36&lt;=$G102, MF102-ME102, "")</f>
        <v/>
      </c>
      <c r="MH102" s="15">
        <f>IF(36&lt;=$G102, MD102-MG102, "")</f>
        <v/>
      </c>
      <c r="MI102" s="15">
        <f>IF(36&lt;=$G102, ROUND(MA102*$Q102, 2), "")</f>
        <v/>
      </c>
      <c r="MJ102" s="15">
        <f>IF(36&lt;=$G102, MA102+MI102, "")</f>
        <v/>
      </c>
      <c r="MK102" s="15">
        <f>IF(36&lt;=$G102, ME102+MI102, "")</f>
        <v/>
      </c>
      <c r="ML102" s="15">
        <f>IF(36&lt;=$G102, ($G102-36)*$N102, "")</f>
        <v/>
      </c>
      <c r="MM102" s="15">
        <f>IF(37&lt;=$G102, MH102, "")</f>
        <v/>
      </c>
      <c r="MN102" s="15">
        <f>IF(37&lt;=$G102, ROUND(MM102*$Q102, 2), "")</f>
        <v/>
      </c>
      <c r="MO102" s="15">
        <f>IF(37&lt;=$G102, $N102, "")</f>
        <v/>
      </c>
      <c r="MP102" s="15">
        <f>IF(37&lt;=$G102, MO102-MN102, "")</f>
        <v/>
      </c>
      <c r="MQ102" s="15">
        <f>IF(37&lt;=$G102, MM102-MP102, "")</f>
        <v/>
      </c>
      <c r="MR102" s="15">
        <f>IF(37&lt;=$G102, ROUND(MJ102*$Q102, 2), "")</f>
        <v/>
      </c>
      <c r="MS102" s="15">
        <f>IF(37&lt;=$G102, MJ102+MR102, "")</f>
        <v/>
      </c>
      <c r="MT102" s="15">
        <f>IF(37&lt;=$G102, MN102+MR102, "")</f>
        <v/>
      </c>
      <c r="MU102" s="15">
        <f>IF(37&lt;=$G102, ($G102-37)*$N102, "")</f>
        <v/>
      </c>
      <c r="MV102" s="15">
        <f>IF(38&lt;=$G102, MQ102, "")</f>
        <v/>
      </c>
      <c r="MW102" s="15">
        <f>IF(38&lt;=$G102, ROUND(MV102*$Q102, 2), "")</f>
        <v/>
      </c>
      <c r="MX102" s="15">
        <f>IF(38&lt;=$G102, $N102, "")</f>
        <v/>
      </c>
      <c r="MY102" s="15">
        <f>IF(38&lt;=$G102, MX102-MW102, "")</f>
        <v/>
      </c>
      <c r="MZ102" s="15">
        <f>IF(38&lt;=$G102, MV102-MY102, "")</f>
        <v/>
      </c>
      <c r="NA102" s="15">
        <f>IF(38&lt;=$G102, ROUND(MS102*$Q102, 2), "")</f>
        <v/>
      </c>
      <c r="NB102" s="15">
        <f>IF(38&lt;=$G102, MS102+NA102, "")</f>
        <v/>
      </c>
      <c r="NC102" s="15">
        <f>IF(38&lt;=$G102, MW102+NA102, "")</f>
        <v/>
      </c>
      <c r="ND102" s="15">
        <f>IF(38&lt;=$G102, ($G102-38)*$N102, "")</f>
        <v/>
      </c>
      <c r="NE102" s="15">
        <f>IF(39&lt;=$G102, MZ102, "")</f>
        <v/>
      </c>
      <c r="NF102" s="15">
        <f>IF(39&lt;=$G102, ROUND(NE102*$Q102, 2), "")</f>
        <v/>
      </c>
      <c r="NG102" s="15">
        <f>IF(39&lt;=$G102, $N102, "")</f>
        <v/>
      </c>
      <c r="NH102" s="15">
        <f>IF(39&lt;=$G102, NG102-NF102, "")</f>
        <v/>
      </c>
      <c r="NI102" s="15">
        <f>IF(39&lt;=$G102, NE102-NH102, "")</f>
        <v/>
      </c>
      <c r="NJ102" s="15">
        <f>IF(39&lt;=$G102, ROUND(NB102*$Q102, 2), "")</f>
        <v/>
      </c>
      <c r="NK102" s="15">
        <f>IF(39&lt;=$G102, NB102+NJ102, "")</f>
        <v/>
      </c>
      <c r="NL102" s="15">
        <f>IF(39&lt;=$G102, NF102+NJ102, "")</f>
        <v/>
      </c>
      <c r="NM102" s="15">
        <f>IF(39&lt;=$G102, ($G102-39)*$N102, "")</f>
        <v/>
      </c>
      <c r="NN102" s="15">
        <f>IF(40&lt;=$G102, NI102, "")</f>
        <v/>
      </c>
      <c r="NO102" s="15">
        <f>IF(40&lt;=$G102, ROUND(NN102*$Q102, 2), "")</f>
        <v/>
      </c>
      <c r="NP102" s="15">
        <f>IF(40&lt;=$G102, $N102, "")</f>
        <v/>
      </c>
      <c r="NQ102" s="15">
        <f>IF(40&lt;=$G102, NP102-NO102, "")</f>
        <v/>
      </c>
      <c r="NR102" s="15">
        <f>IF(40&lt;=$G102, NN102-NQ102, "")</f>
        <v/>
      </c>
      <c r="NS102" s="15">
        <f>IF(40&lt;=$G102, ROUND(NK102*$Q102, 2), "")</f>
        <v/>
      </c>
      <c r="NT102" s="15">
        <f>IF(40&lt;=$G102, NK102+NS102, "")</f>
        <v/>
      </c>
      <c r="NU102" s="15">
        <f>IF(40&lt;=$G102, NO102+NS102, "")</f>
        <v/>
      </c>
      <c r="NV102" s="15">
        <f>IF(40&lt;=$G102, ($G102-40)*$N102, "")</f>
        <v/>
      </c>
      <c r="NW102" s="15">
        <f>IF(41&lt;=$G102, NR102, "")</f>
        <v/>
      </c>
      <c r="NX102" s="15">
        <f>IF(41&lt;=$G102, ROUND(NW102*$Q102, 2), "")</f>
        <v/>
      </c>
      <c r="NY102" s="15">
        <f>IF(41&lt;=$G102, $N102, "")</f>
        <v/>
      </c>
      <c r="NZ102" s="15">
        <f>IF(41&lt;=$G102, NY102-NX102, "")</f>
        <v/>
      </c>
      <c r="OA102" s="15">
        <f>IF(41&lt;=$G102, NW102-NZ102, "")</f>
        <v/>
      </c>
      <c r="OB102" s="15">
        <f>IF(41&lt;=$G102, ROUND(NT102*$Q102, 2), "")</f>
        <v/>
      </c>
      <c r="OC102" s="15">
        <f>IF(41&lt;=$G102, NT102+OB102, "")</f>
        <v/>
      </c>
      <c r="OD102" s="15">
        <f>IF(41&lt;=$G102, NX102+OB102, "")</f>
        <v/>
      </c>
      <c r="OE102" s="15">
        <f>IF(41&lt;=$G102, ($G102-41)*$N102, "")</f>
        <v/>
      </c>
      <c r="OF102" s="15">
        <f>IF(42&lt;=$G102, OA102, "")</f>
        <v/>
      </c>
      <c r="OG102" s="15">
        <f>IF(42&lt;=$G102, ROUND(OF102*$Q102, 2), "")</f>
        <v/>
      </c>
      <c r="OH102" s="15">
        <f>IF(42&lt;=$G102, $N102, "")</f>
        <v/>
      </c>
      <c r="OI102" s="15">
        <f>IF(42&lt;=$G102, OH102-OG102, "")</f>
        <v/>
      </c>
      <c r="OJ102" s="15">
        <f>IF(42&lt;=$G102, OF102-OI102, "")</f>
        <v/>
      </c>
      <c r="OK102" s="15">
        <f>IF(42&lt;=$G102, ROUND(OC102*$Q102, 2), "")</f>
        <v/>
      </c>
      <c r="OL102" s="15">
        <f>IF(42&lt;=$G102, OC102+OK102, "")</f>
        <v/>
      </c>
      <c r="OM102" s="15">
        <f>IF(42&lt;=$G102, OG102+OK102, "")</f>
        <v/>
      </c>
      <c r="ON102" s="15">
        <f>IF(42&lt;=$G102, ($G102-42)*$N102, "")</f>
        <v/>
      </c>
      <c r="OO102" s="15">
        <f>IF(43&lt;=$G102, OJ102, "")</f>
        <v/>
      </c>
      <c r="OP102" s="15">
        <f>IF(43&lt;=$G102, ROUND(OO102*$Q102, 2), "")</f>
        <v/>
      </c>
      <c r="OQ102" s="15">
        <f>IF(43&lt;=$G102, $N102, "")</f>
        <v/>
      </c>
      <c r="OR102" s="15">
        <f>IF(43&lt;=$G102, OQ102-OP102, "")</f>
        <v/>
      </c>
      <c r="OS102" s="15">
        <f>IF(43&lt;=$G102, OO102-OR102, "")</f>
        <v/>
      </c>
      <c r="OT102" s="15">
        <f>IF(43&lt;=$G102, ROUND(OL102*$Q102, 2), "")</f>
        <v/>
      </c>
      <c r="OU102" s="15">
        <f>IF(43&lt;=$G102, OL102+OT102, "")</f>
        <v/>
      </c>
      <c r="OV102" s="15">
        <f>IF(43&lt;=$G102, OP102+OT102, "")</f>
        <v/>
      </c>
      <c r="OW102" s="15">
        <f>IF(43&lt;=$G102, ($G102-43)*$N102, "")</f>
        <v/>
      </c>
      <c r="OX102" s="15">
        <f>IF(44&lt;=$G102, OS102, "")</f>
        <v/>
      </c>
      <c r="OY102" s="15">
        <f>IF(44&lt;=$G102, ROUND(OX102*$Q102, 2), "")</f>
        <v/>
      </c>
      <c r="OZ102" s="15">
        <f>IF(44&lt;=$G102, $N102, "")</f>
        <v/>
      </c>
      <c r="PA102" s="15">
        <f>IF(44&lt;=$G102, OZ102-OY102, "")</f>
        <v/>
      </c>
      <c r="PB102" s="15">
        <f>IF(44&lt;=$G102, OX102-PA102, "")</f>
        <v/>
      </c>
      <c r="PC102" s="15">
        <f>IF(44&lt;=$G102, ROUND(OU102*$Q102, 2), "")</f>
        <v/>
      </c>
      <c r="PD102" s="15">
        <f>IF(44&lt;=$G102, OU102+PC102, "")</f>
        <v/>
      </c>
      <c r="PE102" s="15">
        <f>IF(44&lt;=$G102, OY102+PC102, "")</f>
        <v/>
      </c>
      <c r="PF102" s="15">
        <f>IF(44&lt;=$G102, ($G102-44)*$N102, "")</f>
        <v/>
      </c>
      <c r="PG102" s="15">
        <f>IF(45&lt;=$G102, PB102, "")</f>
        <v/>
      </c>
      <c r="PH102" s="15">
        <f>IF(45&lt;=$G102, ROUND(PG102*$Q102, 2), "")</f>
        <v/>
      </c>
      <c r="PI102" s="15">
        <f>IF(45&lt;=$G102, $N102, "")</f>
        <v/>
      </c>
      <c r="PJ102" s="15">
        <f>IF(45&lt;=$G102, PI102-PH102, "")</f>
        <v/>
      </c>
      <c r="PK102" s="15">
        <f>IF(45&lt;=$G102, PG102-PJ102, "")</f>
        <v/>
      </c>
      <c r="PL102" s="15">
        <f>IF(45&lt;=$G102, ROUND(PD102*$Q102, 2), "")</f>
        <v/>
      </c>
      <c r="PM102" s="15">
        <f>IF(45&lt;=$G102, PD102+PL102, "")</f>
        <v/>
      </c>
      <c r="PN102" s="15">
        <f>IF(45&lt;=$G102, PH102+PL102, "")</f>
        <v/>
      </c>
      <c r="PO102" s="15">
        <f>IF(45&lt;=$G102, ($G102-45)*$N102, "")</f>
        <v/>
      </c>
      <c r="PP102" s="15">
        <f>IF(46&lt;=$G102, PK102, "")</f>
        <v/>
      </c>
      <c r="PQ102" s="15">
        <f>IF(46&lt;=$G102, ROUND(PP102*$Q102, 2), "")</f>
        <v/>
      </c>
      <c r="PR102" s="15">
        <f>IF(46&lt;=$G102, $N102, "")</f>
        <v/>
      </c>
      <c r="PS102" s="15">
        <f>IF(46&lt;=$G102, PR102-PQ102, "")</f>
        <v/>
      </c>
      <c r="PT102" s="15">
        <f>IF(46&lt;=$G102, PP102-PS102, "")</f>
        <v/>
      </c>
      <c r="PU102" s="15">
        <f>IF(46&lt;=$G102, ROUND(PM102*$Q102, 2), "")</f>
        <v/>
      </c>
      <c r="PV102" s="15">
        <f>IF(46&lt;=$G102, PM102+PU102, "")</f>
        <v/>
      </c>
      <c r="PW102" s="15">
        <f>IF(46&lt;=$G102, PQ102+PU102, "")</f>
        <v/>
      </c>
      <c r="PX102" s="15">
        <f>IF(46&lt;=$G102, ($G102-46)*$N102, "")</f>
        <v/>
      </c>
      <c r="PY102" s="15">
        <f>IF(47&lt;=$G102, PT102, "")</f>
        <v/>
      </c>
      <c r="PZ102" s="15">
        <f>IF(47&lt;=$G102, ROUND(PY102*$Q102, 2), "")</f>
        <v/>
      </c>
      <c r="QA102" s="15">
        <f>IF(47&lt;=$G102, $N102, "")</f>
        <v/>
      </c>
      <c r="QB102" s="15">
        <f>IF(47&lt;=$G102, QA102-PZ102, "")</f>
        <v/>
      </c>
      <c r="QC102" s="15">
        <f>IF(47&lt;=$G102, PY102-QB102, "")</f>
        <v/>
      </c>
      <c r="QD102" s="15">
        <f>IF(47&lt;=$G102, ROUND(PV102*$Q102, 2), "")</f>
        <v/>
      </c>
      <c r="QE102" s="15">
        <f>IF(47&lt;=$G102, PV102+QD102, "")</f>
        <v/>
      </c>
      <c r="QF102" s="15">
        <f>IF(47&lt;=$G102, PZ102+QD102, "")</f>
        <v/>
      </c>
      <c r="QG102" s="15">
        <f>IF(47&lt;=$G102, ($G102-47)*$N102, "")</f>
        <v/>
      </c>
      <c r="QH102" s="15">
        <f>IF(48&lt;=$G102, QC102, "")</f>
        <v/>
      </c>
      <c r="QI102" s="15">
        <f>IF(48&lt;=$G102, ROUND(QH102*$Q102, 2), "")</f>
        <v/>
      </c>
      <c r="QJ102" s="15">
        <f>IF(48&lt;=$G102, $N102, "")</f>
        <v/>
      </c>
      <c r="QK102" s="15">
        <f>IF(48&lt;=$G102, QJ102-QI102, "")</f>
        <v/>
      </c>
      <c r="QL102" s="15">
        <f>IF(48&lt;=$G102, QH102-QK102, "")</f>
        <v/>
      </c>
      <c r="QM102" s="15">
        <f>IF(48&lt;=$G102, ROUND(QE102*$Q102, 2), "")</f>
        <v/>
      </c>
      <c r="QN102" s="15">
        <f>IF(48&lt;=$G102, QE102+QM102, "")</f>
        <v/>
      </c>
      <c r="QO102" s="15">
        <f>IF(48&lt;=$G102, QI102+QM102, "")</f>
        <v/>
      </c>
      <c r="QP102" s="15">
        <f>IF(48&lt;=$G102, ($G102-48)*$N102, "")</f>
        <v/>
      </c>
    </row>
    <row r="103">
      <c r="A103" s="6" t="inlineStr">
        <is>
          <t>0647-0001</t>
        </is>
      </c>
      <c r="B103" s="7" t="inlineStr">
        <is>
          <t>Cibara Gourmet S de Rl de Cv</t>
        </is>
      </c>
      <c r="C103" s="7" t="inlineStr">
        <is>
          <t>Partner Maxi</t>
        </is>
      </c>
      <c r="D103" s="6" t="inlineStr">
        <is>
          <t>ACTIVO</t>
        </is>
      </c>
      <c r="E103" s="6" t="inlineStr">
        <is>
          <t>2024-01-10</t>
        </is>
      </c>
      <c r="F103" s="6" t="inlineStr">
        <is>
          <t>2027-01-10</t>
        </is>
      </c>
      <c r="G103" s="8" t="n">
        <v>36</v>
      </c>
      <c r="H103" s="9" t="n">
        <v>377500</v>
      </c>
      <c r="I103" s="10" t="n">
        <v>0.2</v>
      </c>
      <c r="J103" s="9">
        <f>ROUND(H103*I103, 2)</f>
        <v/>
      </c>
      <c r="K103" s="9">
        <f>ROUND(H103-J103, 2)</f>
        <v/>
      </c>
      <c r="L103" s="10" t="n">
        <v>0.027</v>
      </c>
      <c r="M103" s="9">
        <f>ROUND(H103*L103, 2)</f>
        <v/>
      </c>
      <c r="N103" s="9" t="n">
        <v>12944.93</v>
      </c>
      <c r="O103" s="10" t="n">
        <v>0.2</v>
      </c>
      <c r="P103" s="9">
        <f>ROUND(H103*O103, 2)</f>
        <v/>
      </c>
      <c r="Q103" s="11" t="n">
        <v>0.03132158</v>
      </c>
      <c r="R103" s="11">
        <f>RATE(G103, -N103, K103, -P103)</f>
        <v/>
      </c>
      <c r="S103" s="11">
        <f>ROUND(Q103*12, 8)</f>
        <v/>
      </c>
      <c r="T103" s="11">
        <f>ROUND(((1+Q103)^12)-1, 8)</f>
        <v/>
      </c>
      <c r="U103" s="9">
        <f>ROUND(PV(Q103, G103, 0, -P103), 2)</f>
        <v/>
      </c>
      <c r="V103" s="9">
        <f>SUMIF($AA$4:$QP$4, "Interes_Leasing", AA103:QP103)</f>
        <v/>
      </c>
      <c r="W103" s="9">
        <f>SUMIF($AA$4:$QP$4, "Interes_Residual", AA103:QP103)</f>
        <v/>
      </c>
      <c r="X103" s="9">
        <f>ROUND(V103+W103, 2)</f>
        <v/>
      </c>
      <c r="Y103" s="9">
        <f>ROUND((N103*G103+P103+M103)-K103, 2)</f>
        <v/>
      </c>
      <c r="Z103" s="10">
        <f>ROUND(Y103/K103, 4)</f>
        <v/>
      </c>
      <c r="AA103" s="9">
        <f>IF(1&lt;=$G103, $K103, "")</f>
        <v/>
      </c>
      <c r="AB103" s="9">
        <f>IF(1&lt;=$G103, ROUND(AA103*$Q103, 2), "")</f>
        <v/>
      </c>
      <c r="AC103" s="9">
        <f>IF(1&lt;=$G103, $N103, "")</f>
        <v/>
      </c>
      <c r="AD103" s="9">
        <f>IF(1&lt;=$G103, AC103-AB103, "")</f>
        <v/>
      </c>
      <c r="AE103" s="9">
        <f>IF(1&lt;=$G103, AA103-AD103, "")</f>
        <v/>
      </c>
      <c r="AF103" s="9">
        <f>IF(1&lt;=$G103, ROUND($U103*$Q103, 2), "")</f>
        <v/>
      </c>
      <c r="AG103" s="9">
        <f>IF(1&lt;=$G103, $U103+AF103, "")</f>
        <v/>
      </c>
      <c r="AH103" s="9">
        <f>IF(1&lt;=$G103, AB103+AF103, "")</f>
        <v/>
      </c>
      <c r="AI103" s="9">
        <f>IF(1&lt;=$G103, ($G103-1)*$N103, "")</f>
        <v/>
      </c>
      <c r="AJ103" s="9">
        <f>IF(2&lt;=$G103, AE103, "")</f>
        <v/>
      </c>
      <c r="AK103" s="9">
        <f>IF(2&lt;=$G103, ROUND(AJ103*$Q103, 2), "")</f>
        <v/>
      </c>
      <c r="AL103" s="9">
        <f>IF(2&lt;=$G103, $N103, "")</f>
        <v/>
      </c>
      <c r="AM103" s="9">
        <f>IF(2&lt;=$G103, AL103-AK103, "")</f>
        <v/>
      </c>
      <c r="AN103" s="9">
        <f>IF(2&lt;=$G103, AJ103-AM103, "")</f>
        <v/>
      </c>
      <c r="AO103" s="9">
        <f>IF(2&lt;=$G103, ROUND(AG103*$Q103, 2), "")</f>
        <v/>
      </c>
      <c r="AP103" s="9">
        <f>IF(2&lt;=$G103, AG103+AO103, "")</f>
        <v/>
      </c>
      <c r="AQ103" s="9">
        <f>IF(2&lt;=$G103, AK103+AO103, "")</f>
        <v/>
      </c>
      <c r="AR103" s="9">
        <f>IF(2&lt;=$G103, ($G103-2)*$N103, "")</f>
        <v/>
      </c>
      <c r="AS103" s="9">
        <f>IF(3&lt;=$G103, AN103, "")</f>
        <v/>
      </c>
      <c r="AT103" s="9">
        <f>IF(3&lt;=$G103, ROUND(AS103*$Q103, 2), "")</f>
        <v/>
      </c>
      <c r="AU103" s="9">
        <f>IF(3&lt;=$G103, $N103, "")</f>
        <v/>
      </c>
      <c r="AV103" s="9">
        <f>IF(3&lt;=$G103, AU103-AT103, "")</f>
        <v/>
      </c>
      <c r="AW103" s="9">
        <f>IF(3&lt;=$G103, AS103-AV103, "")</f>
        <v/>
      </c>
      <c r="AX103" s="9">
        <f>IF(3&lt;=$G103, ROUND(AP103*$Q103, 2), "")</f>
        <v/>
      </c>
      <c r="AY103" s="9">
        <f>IF(3&lt;=$G103, AP103+AX103, "")</f>
        <v/>
      </c>
      <c r="AZ103" s="9">
        <f>IF(3&lt;=$G103, AT103+AX103, "")</f>
        <v/>
      </c>
      <c r="BA103" s="9">
        <f>IF(3&lt;=$G103, ($G103-3)*$N103, "")</f>
        <v/>
      </c>
      <c r="BB103" s="9">
        <f>IF(4&lt;=$G103, AW103, "")</f>
        <v/>
      </c>
      <c r="BC103" s="9">
        <f>IF(4&lt;=$G103, ROUND(BB103*$Q103, 2), "")</f>
        <v/>
      </c>
      <c r="BD103" s="9">
        <f>IF(4&lt;=$G103, $N103, "")</f>
        <v/>
      </c>
      <c r="BE103" s="9">
        <f>IF(4&lt;=$G103, BD103-BC103, "")</f>
        <v/>
      </c>
      <c r="BF103" s="9">
        <f>IF(4&lt;=$G103, BB103-BE103, "")</f>
        <v/>
      </c>
      <c r="BG103" s="9">
        <f>IF(4&lt;=$G103, ROUND(AY103*$Q103, 2), "")</f>
        <v/>
      </c>
      <c r="BH103" s="9">
        <f>IF(4&lt;=$G103, AY103+BG103, "")</f>
        <v/>
      </c>
      <c r="BI103" s="9">
        <f>IF(4&lt;=$G103, BC103+BG103, "")</f>
        <v/>
      </c>
      <c r="BJ103" s="9">
        <f>IF(4&lt;=$G103, ($G103-4)*$N103, "")</f>
        <v/>
      </c>
      <c r="BK103" s="9">
        <f>IF(5&lt;=$G103, BF103, "")</f>
        <v/>
      </c>
      <c r="BL103" s="9">
        <f>IF(5&lt;=$G103, ROUND(BK103*$Q103, 2), "")</f>
        <v/>
      </c>
      <c r="BM103" s="9">
        <f>IF(5&lt;=$G103, $N103, "")</f>
        <v/>
      </c>
      <c r="BN103" s="9">
        <f>IF(5&lt;=$G103, BM103-BL103, "")</f>
        <v/>
      </c>
      <c r="BO103" s="9">
        <f>IF(5&lt;=$G103, BK103-BN103, "")</f>
        <v/>
      </c>
      <c r="BP103" s="9">
        <f>IF(5&lt;=$G103, ROUND(BH103*$Q103, 2), "")</f>
        <v/>
      </c>
      <c r="BQ103" s="9">
        <f>IF(5&lt;=$G103, BH103+BP103, "")</f>
        <v/>
      </c>
      <c r="BR103" s="9">
        <f>IF(5&lt;=$G103, BL103+BP103, "")</f>
        <v/>
      </c>
      <c r="BS103" s="9">
        <f>IF(5&lt;=$G103, ($G103-5)*$N103, "")</f>
        <v/>
      </c>
      <c r="BT103" s="9">
        <f>IF(6&lt;=$G103, BO103, "")</f>
        <v/>
      </c>
      <c r="BU103" s="9">
        <f>IF(6&lt;=$G103, ROUND(BT103*$Q103, 2), "")</f>
        <v/>
      </c>
      <c r="BV103" s="9">
        <f>IF(6&lt;=$G103, $N103, "")</f>
        <v/>
      </c>
      <c r="BW103" s="9">
        <f>IF(6&lt;=$G103, BV103-BU103, "")</f>
        <v/>
      </c>
      <c r="BX103" s="9">
        <f>IF(6&lt;=$G103, BT103-BW103, "")</f>
        <v/>
      </c>
      <c r="BY103" s="9">
        <f>IF(6&lt;=$G103, ROUND(BQ103*$Q103, 2), "")</f>
        <v/>
      </c>
      <c r="BZ103" s="9">
        <f>IF(6&lt;=$G103, BQ103+BY103, "")</f>
        <v/>
      </c>
      <c r="CA103" s="9">
        <f>IF(6&lt;=$G103, BU103+BY103, "")</f>
        <v/>
      </c>
      <c r="CB103" s="9">
        <f>IF(6&lt;=$G103, ($G103-6)*$N103, "")</f>
        <v/>
      </c>
      <c r="CC103" s="9">
        <f>IF(7&lt;=$G103, BX103, "")</f>
        <v/>
      </c>
      <c r="CD103" s="9">
        <f>IF(7&lt;=$G103, ROUND(CC103*$Q103, 2), "")</f>
        <v/>
      </c>
      <c r="CE103" s="9">
        <f>IF(7&lt;=$G103, $N103, "")</f>
        <v/>
      </c>
      <c r="CF103" s="9">
        <f>IF(7&lt;=$G103, CE103-CD103, "")</f>
        <v/>
      </c>
      <c r="CG103" s="9">
        <f>IF(7&lt;=$G103, CC103-CF103, "")</f>
        <v/>
      </c>
      <c r="CH103" s="9">
        <f>IF(7&lt;=$G103, ROUND(BZ103*$Q103, 2), "")</f>
        <v/>
      </c>
      <c r="CI103" s="9">
        <f>IF(7&lt;=$G103, BZ103+CH103, "")</f>
        <v/>
      </c>
      <c r="CJ103" s="9">
        <f>IF(7&lt;=$G103, CD103+CH103, "")</f>
        <v/>
      </c>
      <c r="CK103" s="9">
        <f>IF(7&lt;=$G103, ($G103-7)*$N103, "")</f>
        <v/>
      </c>
      <c r="CL103" s="9">
        <f>IF(8&lt;=$G103, CG103, "")</f>
        <v/>
      </c>
      <c r="CM103" s="9">
        <f>IF(8&lt;=$G103, ROUND(CL103*$Q103, 2), "")</f>
        <v/>
      </c>
      <c r="CN103" s="9">
        <f>IF(8&lt;=$G103, $N103, "")</f>
        <v/>
      </c>
      <c r="CO103" s="9">
        <f>IF(8&lt;=$G103, CN103-CM103, "")</f>
        <v/>
      </c>
      <c r="CP103" s="9">
        <f>IF(8&lt;=$G103, CL103-CO103, "")</f>
        <v/>
      </c>
      <c r="CQ103" s="9">
        <f>IF(8&lt;=$G103, ROUND(CI103*$Q103, 2), "")</f>
        <v/>
      </c>
      <c r="CR103" s="9">
        <f>IF(8&lt;=$G103, CI103+CQ103, "")</f>
        <v/>
      </c>
      <c r="CS103" s="9">
        <f>IF(8&lt;=$G103, CM103+CQ103, "")</f>
        <v/>
      </c>
      <c r="CT103" s="9">
        <f>IF(8&lt;=$G103, ($G103-8)*$N103, "")</f>
        <v/>
      </c>
      <c r="CU103" s="9">
        <f>IF(9&lt;=$G103, CP103, "")</f>
        <v/>
      </c>
      <c r="CV103" s="9">
        <f>IF(9&lt;=$G103, ROUND(CU103*$Q103, 2), "")</f>
        <v/>
      </c>
      <c r="CW103" s="9">
        <f>IF(9&lt;=$G103, $N103, "")</f>
        <v/>
      </c>
      <c r="CX103" s="9">
        <f>IF(9&lt;=$G103, CW103-CV103, "")</f>
        <v/>
      </c>
      <c r="CY103" s="9">
        <f>IF(9&lt;=$G103, CU103-CX103, "")</f>
        <v/>
      </c>
      <c r="CZ103" s="9">
        <f>IF(9&lt;=$G103, ROUND(CR103*$Q103, 2), "")</f>
        <v/>
      </c>
      <c r="DA103" s="9">
        <f>IF(9&lt;=$G103, CR103+CZ103, "")</f>
        <v/>
      </c>
      <c r="DB103" s="9">
        <f>IF(9&lt;=$G103, CV103+CZ103, "")</f>
        <v/>
      </c>
      <c r="DC103" s="9">
        <f>IF(9&lt;=$G103, ($G103-9)*$N103, "")</f>
        <v/>
      </c>
      <c r="DD103" s="9">
        <f>IF(10&lt;=$G103, CY103, "")</f>
        <v/>
      </c>
      <c r="DE103" s="9">
        <f>IF(10&lt;=$G103, ROUND(DD103*$Q103, 2), "")</f>
        <v/>
      </c>
      <c r="DF103" s="9">
        <f>IF(10&lt;=$G103, $N103, "")</f>
        <v/>
      </c>
      <c r="DG103" s="9">
        <f>IF(10&lt;=$G103, DF103-DE103, "")</f>
        <v/>
      </c>
      <c r="DH103" s="9">
        <f>IF(10&lt;=$G103, DD103-DG103, "")</f>
        <v/>
      </c>
      <c r="DI103" s="9">
        <f>IF(10&lt;=$G103, ROUND(DA103*$Q103, 2), "")</f>
        <v/>
      </c>
      <c r="DJ103" s="9">
        <f>IF(10&lt;=$G103, DA103+DI103, "")</f>
        <v/>
      </c>
      <c r="DK103" s="9">
        <f>IF(10&lt;=$G103, DE103+DI103, "")</f>
        <v/>
      </c>
      <c r="DL103" s="9">
        <f>IF(10&lt;=$G103, ($G103-10)*$N103, "")</f>
        <v/>
      </c>
      <c r="DM103" s="9">
        <f>IF(11&lt;=$G103, DH103, "")</f>
        <v/>
      </c>
      <c r="DN103" s="9">
        <f>IF(11&lt;=$G103, ROUND(DM103*$Q103, 2), "")</f>
        <v/>
      </c>
      <c r="DO103" s="9">
        <f>IF(11&lt;=$G103, $N103, "")</f>
        <v/>
      </c>
      <c r="DP103" s="9">
        <f>IF(11&lt;=$G103, DO103-DN103, "")</f>
        <v/>
      </c>
      <c r="DQ103" s="9">
        <f>IF(11&lt;=$G103, DM103-DP103, "")</f>
        <v/>
      </c>
      <c r="DR103" s="9">
        <f>IF(11&lt;=$G103, ROUND(DJ103*$Q103, 2), "")</f>
        <v/>
      </c>
      <c r="DS103" s="9">
        <f>IF(11&lt;=$G103, DJ103+DR103, "")</f>
        <v/>
      </c>
      <c r="DT103" s="9">
        <f>IF(11&lt;=$G103, DN103+DR103, "")</f>
        <v/>
      </c>
      <c r="DU103" s="9">
        <f>IF(11&lt;=$G103, ($G103-11)*$N103, "")</f>
        <v/>
      </c>
      <c r="DV103" s="9">
        <f>IF(12&lt;=$G103, DQ103, "")</f>
        <v/>
      </c>
      <c r="DW103" s="9">
        <f>IF(12&lt;=$G103, ROUND(DV103*$Q103, 2), "")</f>
        <v/>
      </c>
      <c r="DX103" s="9">
        <f>IF(12&lt;=$G103, $N103, "")</f>
        <v/>
      </c>
      <c r="DY103" s="9">
        <f>IF(12&lt;=$G103, DX103-DW103, "")</f>
        <v/>
      </c>
      <c r="DZ103" s="9">
        <f>IF(12&lt;=$G103, DV103-DY103, "")</f>
        <v/>
      </c>
      <c r="EA103" s="9">
        <f>IF(12&lt;=$G103, ROUND(DS103*$Q103, 2), "")</f>
        <v/>
      </c>
      <c r="EB103" s="9">
        <f>IF(12&lt;=$G103, DS103+EA103, "")</f>
        <v/>
      </c>
      <c r="EC103" s="9">
        <f>IF(12&lt;=$G103, DW103+EA103, "")</f>
        <v/>
      </c>
      <c r="ED103" s="9">
        <f>IF(12&lt;=$G103, ($G103-12)*$N103, "")</f>
        <v/>
      </c>
      <c r="EE103" s="9">
        <f>IF(13&lt;=$G103, DZ103, "")</f>
        <v/>
      </c>
      <c r="EF103" s="9">
        <f>IF(13&lt;=$G103, ROUND(EE103*$Q103, 2), "")</f>
        <v/>
      </c>
      <c r="EG103" s="9">
        <f>IF(13&lt;=$G103, $N103, "")</f>
        <v/>
      </c>
      <c r="EH103" s="9">
        <f>IF(13&lt;=$G103, EG103-EF103, "")</f>
        <v/>
      </c>
      <c r="EI103" s="9">
        <f>IF(13&lt;=$G103, EE103-EH103, "")</f>
        <v/>
      </c>
      <c r="EJ103" s="9">
        <f>IF(13&lt;=$G103, ROUND(EB103*$Q103, 2), "")</f>
        <v/>
      </c>
      <c r="EK103" s="9">
        <f>IF(13&lt;=$G103, EB103+EJ103, "")</f>
        <v/>
      </c>
      <c r="EL103" s="9">
        <f>IF(13&lt;=$G103, EF103+EJ103, "")</f>
        <v/>
      </c>
      <c r="EM103" s="9">
        <f>IF(13&lt;=$G103, ($G103-13)*$N103, "")</f>
        <v/>
      </c>
      <c r="EN103" s="9">
        <f>IF(14&lt;=$G103, EI103, "")</f>
        <v/>
      </c>
      <c r="EO103" s="9">
        <f>IF(14&lt;=$G103, ROUND(EN103*$Q103, 2), "")</f>
        <v/>
      </c>
      <c r="EP103" s="9">
        <f>IF(14&lt;=$G103, $N103, "")</f>
        <v/>
      </c>
      <c r="EQ103" s="9">
        <f>IF(14&lt;=$G103, EP103-EO103, "")</f>
        <v/>
      </c>
      <c r="ER103" s="9">
        <f>IF(14&lt;=$G103, EN103-EQ103, "")</f>
        <v/>
      </c>
      <c r="ES103" s="9">
        <f>IF(14&lt;=$G103, ROUND(EK103*$Q103, 2), "")</f>
        <v/>
      </c>
      <c r="ET103" s="9">
        <f>IF(14&lt;=$G103, EK103+ES103, "")</f>
        <v/>
      </c>
      <c r="EU103" s="9">
        <f>IF(14&lt;=$G103, EO103+ES103, "")</f>
        <v/>
      </c>
      <c r="EV103" s="9">
        <f>IF(14&lt;=$G103, ($G103-14)*$N103, "")</f>
        <v/>
      </c>
      <c r="EW103" s="9">
        <f>IF(15&lt;=$G103, ER103, "")</f>
        <v/>
      </c>
      <c r="EX103" s="9">
        <f>IF(15&lt;=$G103, ROUND(EW103*$Q103, 2), "")</f>
        <v/>
      </c>
      <c r="EY103" s="9">
        <f>IF(15&lt;=$G103, $N103, "")</f>
        <v/>
      </c>
      <c r="EZ103" s="9">
        <f>IF(15&lt;=$G103, EY103-EX103, "")</f>
        <v/>
      </c>
      <c r="FA103" s="9">
        <f>IF(15&lt;=$G103, EW103-EZ103, "")</f>
        <v/>
      </c>
      <c r="FB103" s="9">
        <f>IF(15&lt;=$G103, ROUND(ET103*$Q103, 2), "")</f>
        <v/>
      </c>
      <c r="FC103" s="9">
        <f>IF(15&lt;=$G103, ET103+FB103, "")</f>
        <v/>
      </c>
      <c r="FD103" s="9">
        <f>IF(15&lt;=$G103, EX103+FB103, "")</f>
        <v/>
      </c>
      <c r="FE103" s="9">
        <f>IF(15&lt;=$G103, ($G103-15)*$N103, "")</f>
        <v/>
      </c>
      <c r="FF103" s="9">
        <f>IF(16&lt;=$G103, FA103, "")</f>
        <v/>
      </c>
      <c r="FG103" s="9">
        <f>IF(16&lt;=$G103, ROUND(FF103*$Q103, 2), "")</f>
        <v/>
      </c>
      <c r="FH103" s="9">
        <f>IF(16&lt;=$G103, $N103, "")</f>
        <v/>
      </c>
      <c r="FI103" s="9">
        <f>IF(16&lt;=$G103, FH103-FG103, "")</f>
        <v/>
      </c>
      <c r="FJ103" s="9">
        <f>IF(16&lt;=$G103, FF103-FI103, "")</f>
        <v/>
      </c>
      <c r="FK103" s="9">
        <f>IF(16&lt;=$G103, ROUND(FC103*$Q103, 2), "")</f>
        <v/>
      </c>
      <c r="FL103" s="9">
        <f>IF(16&lt;=$G103, FC103+FK103, "")</f>
        <v/>
      </c>
      <c r="FM103" s="9">
        <f>IF(16&lt;=$G103, FG103+FK103, "")</f>
        <v/>
      </c>
      <c r="FN103" s="9">
        <f>IF(16&lt;=$G103, ($G103-16)*$N103, "")</f>
        <v/>
      </c>
      <c r="FO103" s="9">
        <f>IF(17&lt;=$G103, FJ103, "")</f>
        <v/>
      </c>
      <c r="FP103" s="9">
        <f>IF(17&lt;=$G103, ROUND(FO103*$Q103, 2), "")</f>
        <v/>
      </c>
      <c r="FQ103" s="9">
        <f>IF(17&lt;=$G103, $N103, "")</f>
        <v/>
      </c>
      <c r="FR103" s="9">
        <f>IF(17&lt;=$G103, FQ103-FP103, "")</f>
        <v/>
      </c>
      <c r="FS103" s="9">
        <f>IF(17&lt;=$G103, FO103-FR103, "")</f>
        <v/>
      </c>
      <c r="FT103" s="9">
        <f>IF(17&lt;=$G103, ROUND(FL103*$Q103, 2), "")</f>
        <v/>
      </c>
      <c r="FU103" s="9">
        <f>IF(17&lt;=$G103, FL103+FT103, "")</f>
        <v/>
      </c>
      <c r="FV103" s="9">
        <f>IF(17&lt;=$G103, FP103+FT103, "")</f>
        <v/>
      </c>
      <c r="FW103" s="9">
        <f>IF(17&lt;=$G103, ($G103-17)*$N103, "")</f>
        <v/>
      </c>
      <c r="FX103" s="9">
        <f>IF(18&lt;=$G103, FS103, "")</f>
        <v/>
      </c>
      <c r="FY103" s="9">
        <f>IF(18&lt;=$G103, ROUND(FX103*$Q103, 2), "")</f>
        <v/>
      </c>
      <c r="FZ103" s="9">
        <f>IF(18&lt;=$G103, $N103, "")</f>
        <v/>
      </c>
      <c r="GA103" s="9">
        <f>IF(18&lt;=$G103, FZ103-FY103, "")</f>
        <v/>
      </c>
      <c r="GB103" s="9">
        <f>IF(18&lt;=$G103, FX103-GA103, "")</f>
        <v/>
      </c>
      <c r="GC103" s="9">
        <f>IF(18&lt;=$G103, ROUND(FU103*$Q103, 2), "")</f>
        <v/>
      </c>
      <c r="GD103" s="9">
        <f>IF(18&lt;=$G103, FU103+GC103, "")</f>
        <v/>
      </c>
      <c r="GE103" s="9">
        <f>IF(18&lt;=$G103, FY103+GC103, "")</f>
        <v/>
      </c>
      <c r="GF103" s="9">
        <f>IF(18&lt;=$G103, ($G103-18)*$N103, "")</f>
        <v/>
      </c>
      <c r="GG103" s="9">
        <f>IF(19&lt;=$G103, GB103, "")</f>
        <v/>
      </c>
      <c r="GH103" s="9">
        <f>IF(19&lt;=$G103, ROUND(GG103*$Q103, 2), "")</f>
        <v/>
      </c>
      <c r="GI103" s="9">
        <f>IF(19&lt;=$G103, $N103, "")</f>
        <v/>
      </c>
      <c r="GJ103" s="9">
        <f>IF(19&lt;=$G103, GI103-GH103, "")</f>
        <v/>
      </c>
      <c r="GK103" s="9">
        <f>IF(19&lt;=$G103, GG103-GJ103, "")</f>
        <v/>
      </c>
      <c r="GL103" s="9">
        <f>IF(19&lt;=$G103, ROUND(GD103*$Q103, 2), "")</f>
        <v/>
      </c>
      <c r="GM103" s="9">
        <f>IF(19&lt;=$G103, GD103+GL103, "")</f>
        <v/>
      </c>
      <c r="GN103" s="9">
        <f>IF(19&lt;=$G103, GH103+GL103, "")</f>
        <v/>
      </c>
      <c r="GO103" s="9">
        <f>IF(19&lt;=$G103, ($G103-19)*$N103, "")</f>
        <v/>
      </c>
      <c r="GP103" s="9">
        <f>IF(20&lt;=$G103, GK103, "")</f>
        <v/>
      </c>
      <c r="GQ103" s="9">
        <f>IF(20&lt;=$G103, ROUND(GP103*$Q103, 2), "")</f>
        <v/>
      </c>
      <c r="GR103" s="9">
        <f>IF(20&lt;=$G103, $N103, "")</f>
        <v/>
      </c>
      <c r="GS103" s="9">
        <f>IF(20&lt;=$G103, GR103-GQ103, "")</f>
        <v/>
      </c>
      <c r="GT103" s="9">
        <f>IF(20&lt;=$G103, GP103-GS103, "")</f>
        <v/>
      </c>
      <c r="GU103" s="9">
        <f>IF(20&lt;=$G103, ROUND(GM103*$Q103, 2), "")</f>
        <v/>
      </c>
      <c r="GV103" s="9">
        <f>IF(20&lt;=$G103, GM103+GU103, "")</f>
        <v/>
      </c>
      <c r="GW103" s="9">
        <f>IF(20&lt;=$G103, GQ103+GU103, "")</f>
        <v/>
      </c>
      <c r="GX103" s="9">
        <f>IF(20&lt;=$G103, ($G103-20)*$N103, "")</f>
        <v/>
      </c>
      <c r="GY103" s="9">
        <f>IF(21&lt;=$G103, GT103, "")</f>
        <v/>
      </c>
      <c r="GZ103" s="9">
        <f>IF(21&lt;=$G103, ROUND(GY103*$Q103, 2), "")</f>
        <v/>
      </c>
      <c r="HA103" s="9">
        <f>IF(21&lt;=$G103, $N103, "")</f>
        <v/>
      </c>
      <c r="HB103" s="9">
        <f>IF(21&lt;=$G103, HA103-GZ103, "")</f>
        <v/>
      </c>
      <c r="HC103" s="9">
        <f>IF(21&lt;=$G103, GY103-HB103, "")</f>
        <v/>
      </c>
      <c r="HD103" s="9">
        <f>IF(21&lt;=$G103, ROUND(GV103*$Q103, 2), "")</f>
        <v/>
      </c>
      <c r="HE103" s="9">
        <f>IF(21&lt;=$G103, GV103+HD103, "")</f>
        <v/>
      </c>
      <c r="HF103" s="9">
        <f>IF(21&lt;=$G103, GZ103+HD103, "")</f>
        <v/>
      </c>
      <c r="HG103" s="9">
        <f>IF(21&lt;=$G103, ($G103-21)*$N103, "")</f>
        <v/>
      </c>
      <c r="HH103" s="9">
        <f>IF(22&lt;=$G103, HC103, "")</f>
        <v/>
      </c>
      <c r="HI103" s="9">
        <f>IF(22&lt;=$G103, ROUND(HH103*$Q103, 2), "")</f>
        <v/>
      </c>
      <c r="HJ103" s="9">
        <f>IF(22&lt;=$G103, $N103, "")</f>
        <v/>
      </c>
      <c r="HK103" s="9">
        <f>IF(22&lt;=$G103, HJ103-HI103, "")</f>
        <v/>
      </c>
      <c r="HL103" s="9">
        <f>IF(22&lt;=$G103, HH103-HK103, "")</f>
        <v/>
      </c>
      <c r="HM103" s="9">
        <f>IF(22&lt;=$G103, ROUND(HE103*$Q103, 2), "")</f>
        <v/>
      </c>
      <c r="HN103" s="9">
        <f>IF(22&lt;=$G103, HE103+HM103, "")</f>
        <v/>
      </c>
      <c r="HO103" s="9">
        <f>IF(22&lt;=$G103, HI103+HM103, "")</f>
        <v/>
      </c>
      <c r="HP103" s="9">
        <f>IF(22&lt;=$G103, ($G103-22)*$N103, "")</f>
        <v/>
      </c>
      <c r="HQ103" s="9">
        <f>IF(23&lt;=$G103, HL103, "")</f>
        <v/>
      </c>
      <c r="HR103" s="9">
        <f>IF(23&lt;=$G103, ROUND(HQ103*$Q103, 2), "")</f>
        <v/>
      </c>
      <c r="HS103" s="9">
        <f>IF(23&lt;=$G103, $N103, "")</f>
        <v/>
      </c>
      <c r="HT103" s="9">
        <f>IF(23&lt;=$G103, HS103-HR103, "")</f>
        <v/>
      </c>
      <c r="HU103" s="9">
        <f>IF(23&lt;=$G103, HQ103-HT103, "")</f>
        <v/>
      </c>
      <c r="HV103" s="9">
        <f>IF(23&lt;=$G103, ROUND(HN103*$Q103, 2), "")</f>
        <v/>
      </c>
      <c r="HW103" s="9">
        <f>IF(23&lt;=$G103, HN103+HV103, "")</f>
        <v/>
      </c>
      <c r="HX103" s="9">
        <f>IF(23&lt;=$G103, HR103+HV103, "")</f>
        <v/>
      </c>
      <c r="HY103" s="9">
        <f>IF(23&lt;=$G103, ($G103-23)*$N103, "")</f>
        <v/>
      </c>
      <c r="HZ103" s="9">
        <f>IF(24&lt;=$G103, HU103, "")</f>
        <v/>
      </c>
      <c r="IA103" s="9">
        <f>IF(24&lt;=$G103, ROUND(HZ103*$Q103, 2), "")</f>
        <v/>
      </c>
      <c r="IB103" s="9">
        <f>IF(24&lt;=$G103, $N103, "")</f>
        <v/>
      </c>
      <c r="IC103" s="9">
        <f>IF(24&lt;=$G103, IB103-IA103, "")</f>
        <v/>
      </c>
      <c r="ID103" s="9">
        <f>IF(24&lt;=$G103, HZ103-IC103, "")</f>
        <v/>
      </c>
      <c r="IE103" s="9">
        <f>IF(24&lt;=$G103, ROUND(HW103*$Q103, 2), "")</f>
        <v/>
      </c>
      <c r="IF103" s="9">
        <f>IF(24&lt;=$G103, HW103+IE103, "")</f>
        <v/>
      </c>
      <c r="IG103" s="9">
        <f>IF(24&lt;=$G103, IA103+IE103, "")</f>
        <v/>
      </c>
      <c r="IH103" s="9">
        <f>IF(24&lt;=$G103, ($G103-24)*$N103, "")</f>
        <v/>
      </c>
      <c r="II103" s="9">
        <f>IF(25&lt;=$G103, ID103, "")</f>
        <v/>
      </c>
      <c r="IJ103" s="9">
        <f>IF(25&lt;=$G103, ROUND(II103*$Q103, 2), "")</f>
        <v/>
      </c>
      <c r="IK103" s="9">
        <f>IF(25&lt;=$G103, $N103, "")</f>
        <v/>
      </c>
      <c r="IL103" s="9">
        <f>IF(25&lt;=$G103, IK103-IJ103, "")</f>
        <v/>
      </c>
      <c r="IM103" s="9">
        <f>IF(25&lt;=$G103, II103-IL103, "")</f>
        <v/>
      </c>
      <c r="IN103" s="9">
        <f>IF(25&lt;=$G103, ROUND(IF103*$Q103, 2), "")</f>
        <v/>
      </c>
      <c r="IO103" s="9">
        <f>IF(25&lt;=$G103, IF103+IN103, "")</f>
        <v/>
      </c>
      <c r="IP103" s="9">
        <f>IF(25&lt;=$G103, IJ103+IN103, "")</f>
        <v/>
      </c>
      <c r="IQ103" s="9">
        <f>IF(25&lt;=$G103, ($G103-25)*$N103, "")</f>
        <v/>
      </c>
      <c r="IR103" s="9">
        <f>IF(26&lt;=$G103, IM103, "")</f>
        <v/>
      </c>
      <c r="IS103" s="9">
        <f>IF(26&lt;=$G103, ROUND(IR103*$Q103, 2), "")</f>
        <v/>
      </c>
      <c r="IT103" s="9">
        <f>IF(26&lt;=$G103, $N103, "")</f>
        <v/>
      </c>
      <c r="IU103" s="9">
        <f>IF(26&lt;=$G103, IT103-IS103, "")</f>
        <v/>
      </c>
      <c r="IV103" s="9">
        <f>IF(26&lt;=$G103, IR103-IU103, "")</f>
        <v/>
      </c>
      <c r="IW103" s="9">
        <f>IF(26&lt;=$G103, ROUND(IO103*$Q103, 2), "")</f>
        <v/>
      </c>
      <c r="IX103" s="9">
        <f>IF(26&lt;=$G103, IO103+IW103, "")</f>
        <v/>
      </c>
      <c r="IY103" s="9">
        <f>IF(26&lt;=$G103, IS103+IW103, "")</f>
        <v/>
      </c>
      <c r="IZ103" s="9">
        <f>IF(26&lt;=$G103, ($G103-26)*$N103, "")</f>
        <v/>
      </c>
      <c r="JA103" s="9">
        <f>IF(27&lt;=$G103, IV103, "")</f>
        <v/>
      </c>
      <c r="JB103" s="9">
        <f>IF(27&lt;=$G103, ROUND(JA103*$Q103, 2), "")</f>
        <v/>
      </c>
      <c r="JC103" s="9">
        <f>IF(27&lt;=$G103, $N103, "")</f>
        <v/>
      </c>
      <c r="JD103" s="9">
        <f>IF(27&lt;=$G103, JC103-JB103, "")</f>
        <v/>
      </c>
      <c r="JE103" s="9">
        <f>IF(27&lt;=$G103, JA103-JD103, "")</f>
        <v/>
      </c>
      <c r="JF103" s="9">
        <f>IF(27&lt;=$G103, ROUND(IX103*$Q103, 2), "")</f>
        <v/>
      </c>
      <c r="JG103" s="9">
        <f>IF(27&lt;=$G103, IX103+JF103, "")</f>
        <v/>
      </c>
      <c r="JH103" s="9">
        <f>IF(27&lt;=$G103, JB103+JF103, "")</f>
        <v/>
      </c>
      <c r="JI103" s="9">
        <f>IF(27&lt;=$G103, ($G103-27)*$N103, "")</f>
        <v/>
      </c>
      <c r="JJ103" s="9">
        <f>IF(28&lt;=$G103, JE103, "")</f>
        <v/>
      </c>
      <c r="JK103" s="9">
        <f>IF(28&lt;=$G103, ROUND(JJ103*$Q103, 2), "")</f>
        <v/>
      </c>
      <c r="JL103" s="9">
        <f>IF(28&lt;=$G103, $N103, "")</f>
        <v/>
      </c>
      <c r="JM103" s="9">
        <f>IF(28&lt;=$G103, JL103-JK103, "")</f>
        <v/>
      </c>
      <c r="JN103" s="9">
        <f>IF(28&lt;=$G103, JJ103-JM103, "")</f>
        <v/>
      </c>
      <c r="JO103" s="9">
        <f>IF(28&lt;=$G103, ROUND(JG103*$Q103, 2), "")</f>
        <v/>
      </c>
      <c r="JP103" s="9">
        <f>IF(28&lt;=$G103, JG103+JO103, "")</f>
        <v/>
      </c>
      <c r="JQ103" s="9">
        <f>IF(28&lt;=$G103, JK103+JO103, "")</f>
        <v/>
      </c>
      <c r="JR103" s="9">
        <f>IF(28&lt;=$G103, ($G103-28)*$N103, "")</f>
        <v/>
      </c>
      <c r="JS103" s="9">
        <f>IF(29&lt;=$G103, JN103, "")</f>
        <v/>
      </c>
      <c r="JT103" s="9">
        <f>IF(29&lt;=$G103, ROUND(JS103*$Q103, 2), "")</f>
        <v/>
      </c>
      <c r="JU103" s="9">
        <f>IF(29&lt;=$G103, $N103, "")</f>
        <v/>
      </c>
      <c r="JV103" s="9">
        <f>IF(29&lt;=$G103, JU103-JT103, "")</f>
        <v/>
      </c>
      <c r="JW103" s="9">
        <f>IF(29&lt;=$G103, JS103-JV103, "")</f>
        <v/>
      </c>
      <c r="JX103" s="9">
        <f>IF(29&lt;=$G103, ROUND(JP103*$Q103, 2), "")</f>
        <v/>
      </c>
      <c r="JY103" s="9">
        <f>IF(29&lt;=$G103, JP103+JX103, "")</f>
        <v/>
      </c>
      <c r="JZ103" s="9">
        <f>IF(29&lt;=$G103, JT103+JX103, "")</f>
        <v/>
      </c>
      <c r="KA103" s="9">
        <f>IF(29&lt;=$G103, ($G103-29)*$N103, "")</f>
        <v/>
      </c>
      <c r="KB103" s="9">
        <f>IF(30&lt;=$G103, JW103, "")</f>
        <v/>
      </c>
      <c r="KC103" s="9">
        <f>IF(30&lt;=$G103, ROUND(KB103*$Q103, 2), "")</f>
        <v/>
      </c>
      <c r="KD103" s="9">
        <f>IF(30&lt;=$G103, $N103, "")</f>
        <v/>
      </c>
      <c r="KE103" s="9">
        <f>IF(30&lt;=$G103, KD103-KC103, "")</f>
        <v/>
      </c>
      <c r="KF103" s="9">
        <f>IF(30&lt;=$G103, KB103-KE103, "")</f>
        <v/>
      </c>
      <c r="KG103" s="9">
        <f>IF(30&lt;=$G103, ROUND(JY103*$Q103, 2), "")</f>
        <v/>
      </c>
      <c r="KH103" s="9">
        <f>IF(30&lt;=$G103, JY103+KG103, "")</f>
        <v/>
      </c>
      <c r="KI103" s="9">
        <f>IF(30&lt;=$G103, KC103+KG103, "")</f>
        <v/>
      </c>
      <c r="KJ103" s="9">
        <f>IF(30&lt;=$G103, ($G103-30)*$N103, "")</f>
        <v/>
      </c>
      <c r="KK103" s="9">
        <f>IF(31&lt;=$G103, KF103, "")</f>
        <v/>
      </c>
      <c r="KL103" s="9">
        <f>IF(31&lt;=$G103, ROUND(KK103*$Q103, 2), "")</f>
        <v/>
      </c>
      <c r="KM103" s="9">
        <f>IF(31&lt;=$G103, $N103, "")</f>
        <v/>
      </c>
      <c r="KN103" s="9">
        <f>IF(31&lt;=$G103, KM103-KL103, "")</f>
        <v/>
      </c>
      <c r="KO103" s="9">
        <f>IF(31&lt;=$G103, KK103-KN103, "")</f>
        <v/>
      </c>
      <c r="KP103" s="9">
        <f>IF(31&lt;=$G103, ROUND(KH103*$Q103, 2), "")</f>
        <v/>
      </c>
      <c r="KQ103" s="9">
        <f>IF(31&lt;=$G103, KH103+KP103, "")</f>
        <v/>
      </c>
      <c r="KR103" s="9">
        <f>IF(31&lt;=$G103, KL103+KP103, "")</f>
        <v/>
      </c>
      <c r="KS103" s="9">
        <f>IF(31&lt;=$G103, ($G103-31)*$N103, "")</f>
        <v/>
      </c>
      <c r="KT103" s="9">
        <f>IF(32&lt;=$G103, KO103, "")</f>
        <v/>
      </c>
      <c r="KU103" s="9">
        <f>IF(32&lt;=$G103, ROUND(KT103*$Q103, 2), "")</f>
        <v/>
      </c>
      <c r="KV103" s="9">
        <f>IF(32&lt;=$G103, $N103, "")</f>
        <v/>
      </c>
      <c r="KW103" s="9">
        <f>IF(32&lt;=$G103, KV103-KU103, "")</f>
        <v/>
      </c>
      <c r="KX103" s="9">
        <f>IF(32&lt;=$G103, KT103-KW103, "")</f>
        <v/>
      </c>
      <c r="KY103" s="9">
        <f>IF(32&lt;=$G103, ROUND(KQ103*$Q103, 2), "")</f>
        <v/>
      </c>
      <c r="KZ103" s="9">
        <f>IF(32&lt;=$G103, KQ103+KY103, "")</f>
        <v/>
      </c>
      <c r="LA103" s="9">
        <f>IF(32&lt;=$G103, KU103+KY103, "")</f>
        <v/>
      </c>
      <c r="LB103" s="9">
        <f>IF(32&lt;=$G103, ($G103-32)*$N103, "")</f>
        <v/>
      </c>
      <c r="LC103" s="9">
        <f>IF(33&lt;=$G103, KX103, "")</f>
        <v/>
      </c>
      <c r="LD103" s="9">
        <f>IF(33&lt;=$G103, ROUND(LC103*$Q103, 2), "")</f>
        <v/>
      </c>
      <c r="LE103" s="9">
        <f>IF(33&lt;=$G103, $N103, "")</f>
        <v/>
      </c>
      <c r="LF103" s="9">
        <f>IF(33&lt;=$G103, LE103-LD103, "")</f>
        <v/>
      </c>
      <c r="LG103" s="9">
        <f>IF(33&lt;=$G103, LC103-LF103, "")</f>
        <v/>
      </c>
      <c r="LH103" s="9">
        <f>IF(33&lt;=$G103, ROUND(KZ103*$Q103, 2), "")</f>
        <v/>
      </c>
      <c r="LI103" s="9">
        <f>IF(33&lt;=$G103, KZ103+LH103, "")</f>
        <v/>
      </c>
      <c r="LJ103" s="9">
        <f>IF(33&lt;=$G103, LD103+LH103, "")</f>
        <v/>
      </c>
      <c r="LK103" s="9">
        <f>IF(33&lt;=$G103, ($G103-33)*$N103, "")</f>
        <v/>
      </c>
      <c r="LL103" s="9">
        <f>IF(34&lt;=$G103, LG103, "")</f>
        <v/>
      </c>
      <c r="LM103" s="9">
        <f>IF(34&lt;=$G103, ROUND(LL103*$Q103, 2), "")</f>
        <v/>
      </c>
      <c r="LN103" s="9">
        <f>IF(34&lt;=$G103, $N103, "")</f>
        <v/>
      </c>
      <c r="LO103" s="9">
        <f>IF(34&lt;=$G103, LN103-LM103, "")</f>
        <v/>
      </c>
      <c r="LP103" s="9">
        <f>IF(34&lt;=$G103, LL103-LO103, "")</f>
        <v/>
      </c>
      <c r="LQ103" s="9">
        <f>IF(34&lt;=$G103, ROUND(LI103*$Q103, 2), "")</f>
        <v/>
      </c>
      <c r="LR103" s="9">
        <f>IF(34&lt;=$G103, LI103+LQ103, "")</f>
        <v/>
      </c>
      <c r="LS103" s="9">
        <f>IF(34&lt;=$G103, LM103+LQ103, "")</f>
        <v/>
      </c>
      <c r="LT103" s="9">
        <f>IF(34&lt;=$G103, ($G103-34)*$N103, "")</f>
        <v/>
      </c>
      <c r="LU103" s="9">
        <f>IF(35&lt;=$G103, LP103, "")</f>
        <v/>
      </c>
      <c r="LV103" s="9">
        <f>IF(35&lt;=$G103, ROUND(LU103*$Q103, 2), "")</f>
        <v/>
      </c>
      <c r="LW103" s="9">
        <f>IF(35&lt;=$G103, $N103, "")</f>
        <v/>
      </c>
      <c r="LX103" s="9">
        <f>IF(35&lt;=$G103, LW103-LV103, "")</f>
        <v/>
      </c>
      <c r="LY103" s="9">
        <f>IF(35&lt;=$G103, LU103-LX103, "")</f>
        <v/>
      </c>
      <c r="LZ103" s="9">
        <f>IF(35&lt;=$G103, ROUND(LR103*$Q103, 2), "")</f>
        <v/>
      </c>
      <c r="MA103" s="9">
        <f>IF(35&lt;=$G103, LR103+LZ103, "")</f>
        <v/>
      </c>
      <c r="MB103" s="9">
        <f>IF(35&lt;=$G103, LV103+LZ103, "")</f>
        <v/>
      </c>
      <c r="MC103" s="9">
        <f>IF(35&lt;=$G103, ($G103-35)*$N103, "")</f>
        <v/>
      </c>
      <c r="MD103" s="9">
        <f>IF(36&lt;=$G103, LY103, "")</f>
        <v/>
      </c>
      <c r="ME103" s="9">
        <f>IF(36&lt;=$G103, ROUND(MD103*$Q103, 2), "")</f>
        <v/>
      </c>
      <c r="MF103" s="9">
        <f>IF(36&lt;=$G103, $N103, "")</f>
        <v/>
      </c>
      <c r="MG103" s="9">
        <f>IF(36&lt;=$G103, MF103-ME103, "")</f>
        <v/>
      </c>
      <c r="MH103" s="9">
        <f>IF(36&lt;=$G103, MD103-MG103, "")</f>
        <v/>
      </c>
      <c r="MI103" s="9">
        <f>IF(36&lt;=$G103, ROUND(MA103*$Q103, 2), "")</f>
        <v/>
      </c>
      <c r="MJ103" s="9">
        <f>IF(36&lt;=$G103, MA103+MI103, "")</f>
        <v/>
      </c>
      <c r="MK103" s="9">
        <f>IF(36&lt;=$G103, ME103+MI103, "")</f>
        <v/>
      </c>
      <c r="ML103" s="9">
        <f>IF(36&lt;=$G103, ($G103-36)*$N103, "")</f>
        <v/>
      </c>
      <c r="MM103" s="9">
        <f>IF(37&lt;=$G103, MH103, "")</f>
        <v/>
      </c>
      <c r="MN103" s="9">
        <f>IF(37&lt;=$G103, ROUND(MM103*$Q103, 2), "")</f>
        <v/>
      </c>
      <c r="MO103" s="9">
        <f>IF(37&lt;=$G103, $N103, "")</f>
        <v/>
      </c>
      <c r="MP103" s="9">
        <f>IF(37&lt;=$G103, MO103-MN103, "")</f>
        <v/>
      </c>
      <c r="MQ103" s="9">
        <f>IF(37&lt;=$G103, MM103-MP103, "")</f>
        <v/>
      </c>
      <c r="MR103" s="9">
        <f>IF(37&lt;=$G103, ROUND(MJ103*$Q103, 2), "")</f>
        <v/>
      </c>
      <c r="MS103" s="9">
        <f>IF(37&lt;=$G103, MJ103+MR103, "")</f>
        <v/>
      </c>
      <c r="MT103" s="9">
        <f>IF(37&lt;=$G103, MN103+MR103, "")</f>
        <v/>
      </c>
      <c r="MU103" s="9">
        <f>IF(37&lt;=$G103, ($G103-37)*$N103, "")</f>
        <v/>
      </c>
      <c r="MV103" s="9">
        <f>IF(38&lt;=$G103, MQ103, "")</f>
        <v/>
      </c>
      <c r="MW103" s="9">
        <f>IF(38&lt;=$G103, ROUND(MV103*$Q103, 2), "")</f>
        <v/>
      </c>
      <c r="MX103" s="9">
        <f>IF(38&lt;=$G103, $N103, "")</f>
        <v/>
      </c>
      <c r="MY103" s="9">
        <f>IF(38&lt;=$G103, MX103-MW103, "")</f>
        <v/>
      </c>
      <c r="MZ103" s="9">
        <f>IF(38&lt;=$G103, MV103-MY103, "")</f>
        <v/>
      </c>
      <c r="NA103" s="9">
        <f>IF(38&lt;=$G103, ROUND(MS103*$Q103, 2), "")</f>
        <v/>
      </c>
      <c r="NB103" s="9">
        <f>IF(38&lt;=$G103, MS103+NA103, "")</f>
        <v/>
      </c>
      <c r="NC103" s="9">
        <f>IF(38&lt;=$G103, MW103+NA103, "")</f>
        <v/>
      </c>
      <c r="ND103" s="9">
        <f>IF(38&lt;=$G103, ($G103-38)*$N103, "")</f>
        <v/>
      </c>
      <c r="NE103" s="9">
        <f>IF(39&lt;=$G103, MZ103, "")</f>
        <v/>
      </c>
      <c r="NF103" s="9">
        <f>IF(39&lt;=$G103, ROUND(NE103*$Q103, 2), "")</f>
        <v/>
      </c>
      <c r="NG103" s="9">
        <f>IF(39&lt;=$G103, $N103, "")</f>
        <v/>
      </c>
      <c r="NH103" s="9">
        <f>IF(39&lt;=$G103, NG103-NF103, "")</f>
        <v/>
      </c>
      <c r="NI103" s="9">
        <f>IF(39&lt;=$G103, NE103-NH103, "")</f>
        <v/>
      </c>
      <c r="NJ103" s="9">
        <f>IF(39&lt;=$G103, ROUND(NB103*$Q103, 2), "")</f>
        <v/>
      </c>
      <c r="NK103" s="9">
        <f>IF(39&lt;=$G103, NB103+NJ103, "")</f>
        <v/>
      </c>
      <c r="NL103" s="9">
        <f>IF(39&lt;=$G103, NF103+NJ103, "")</f>
        <v/>
      </c>
      <c r="NM103" s="9">
        <f>IF(39&lt;=$G103, ($G103-39)*$N103, "")</f>
        <v/>
      </c>
      <c r="NN103" s="9">
        <f>IF(40&lt;=$G103, NI103, "")</f>
        <v/>
      </c>
      <c r="NO103" s="9">
        <f>IF(40&lt;=$G103, ROUND(NN103*$Q103, 2), "")</f>
        <v/>
      </c>
      <c r="NP103" s="9">
        <f>IF(40&lt;=$G103, $N103, "")</f>
        <v/>
      </c>
      <c r="NQ103" s="9">
        <f>IF(40&lt;=$G103, NP103-NO103, "")</f>
        <v/>
      </c>
      <c r="NR103" s="9">
        <f>IF(40&lt;=$G103, NN103-NQ103, "")</f>
        <v/>
      </c>
      <c r="NS103" s="9">
        <f>IF(40&lt;=$G103, ROUND(NK103*$Q103, 2), "")</f>
        <v/>
      </c>
      <c r="NT103" s="9">
        <f>IF(40&lt;=$G103, NK103+NS103, "")</f>
        <v/>
      </c>
      <c r="NU103" s="9">
        <f>IF(40&lt;=$G103, NO103+NS103, "")</f>
        <v/>
      </c>
      <c r="NV103" s="9">
        <f>IF(40&lt;=$G103, ($G103-40)*$N103, "")</f>
        <v/>
      </c>
      <c r="NW103" s="9">
        <f>IF(41&lt;=$G103, NR103, "")</f>
        <v/>
      </c>
      <c r="NX103" s="9">
        <f>IF(41&lt;=$G103, ROUND(NW103*$Q103, 2), "")</f>
        <v/>
      </c>
      <c r="NY103" s="9">
        <f>IF(41&lt;=$G103, $N103, "")</f>
        <v/>
      </c>
      <c r="NZ103" s="9">
        <f>IF(41&lt;=$G103, NY103-NX103, "")</f>
        <v/>
      </c>
      <c r="OA103" s="9">
        <f>IF(41&lt;=$G103, NW103-NZ103, "")</f>
        <v/>
      </c>
      <c r="OB103" s="9">
        <f>IF(41&lt;=$G103, ROUND(NT103*$Q103, 2), "")</f>
        <v/>
      </c>
      <c r="OC103" s="9">
        <f>IF(41&lt;=$G103, NT103+OB103, "")</f>
        <v/>
      </c>
      <c r="OD103" s="9">
        <f>IF(41&lt;=$G103, NX103+OB103, "")</f>
        <v/>
      </c>
      <c r="OE103" s="9">
        <f>IF(41&lt;=$G103, ($G103-41)*$N103, "")</f>
        <v/>
      </c>
      <c r="OF103" s="9">
        <f>IF(42&lt;=$G103, OA103, "")</f>
        <v/>
      </c>
      <c r="OG103" s="9">
        <f>IF(42&lt;=$G103, ROUND(OF103*$Q103, 2), "")</f>
        <v/>
      </c>
      <c r="OH103" s="9">
        <f>IF(42&lt;=$G103, $N103, "")</f>
        <v/>
      </c>
      <c r="OI103" s="9">
        <f>IF(42&lt;=$G103, OH103-OG103, "")</f>
        <v/>
      </c>
      <c r="OJ103" s="9">
        <f>IF(42&lt;=$G103, OF103-OI103, "")</f>
        <v/>
      </c>
      <c r="OK103" s="9">
        <f>IF(42&lt;=$G103, ROUND(OC103*$Q103, 2), "")</f>
        <v/>
      </c>
      <c r="OL103" s="9">
        <f>IF(42&lt;=$G103, OC103+OK103, "")</f>
        <v/>
      </c>
      <c r="OM103" s="9">
        <f>IF(42&lt;=$G103, OG103+OK103, "")</f>
        <v/>
      </c>
      <c r="ON103" s="9">
        <f>IF(42&lt;=$G103, ($G103-42)*$N103, "")</f>
        <v/>
      </c>
      <c r="OO103" s="9">
        <f>IF(43&lt;=$G103, OJ103, "")</f>
        <v/>
      </c>
      <c r="OP103" s="9">
        <f>IF(43&lt;=$G103, ROUND(OO103*$Q103, 2), "")</f>
        <v/>
      </c>
      <c r="OQ103" s="9">
        <f>IF(43&lt;=$G103, $N103, "")</f>
        <v/>
      </c>
      <c r="OR103" s="9">
        <f>IF(43&lt;=$G103, OQ103-OP103, "")</f>
        <v/>
      </c>
      <c r="OS103" s="9">
        <f>IF(43&lt;=$G103, OO103-OR103, "")</f>
        <v/>
      </c>
      <c r="OT103" s="9">
        <f>IF(43&lt;=$G103, ROUND(OL103*$Q103, 2), "")</f>
        <v/>
      </c>
      <c r="OU103" s="9">
        <f>IF(43&lt;=$G103, OL103+OT103, "")</f>
        <v/>
      </c>
      <c r="OV103" s="9">
        <f>IF(43&lt;=$G103, OP103+OT103, "")</f>
        <v/>
      </c>
      <c r="OW103" s="9">
        <f>IF(43&lt;=$G103, ($G103-43)*$N103, "")</f>
        <v/>
      </c>
      <c r="OX103" s="9">
        <f>IF(44&lt;=$G103, OS103, "")</f>
        <v/>
      </c>
      <c r="OY103" s="9">
        <f>IF(44&lt;=$G103, ROUND(OX103*$Q103, 2), "")</f>
        <v/>
      </c>
      <c r="OZ103" s="9">
        <f>IF(44&lt;=$G103, $N103, "")</f>
        <v/>
      </c>
      <c r="PA103" s="9">
        <f>IF(44&lt;=$G103, OZ103-OY103, "")</f>
        <v/>
      </c>
      <c r="PB103" s="9">
        <f>IF(44&lt;=$G103, OX103-PA103, "")</f>
        <v/>
      </c>
      <c r="PC103" s="9">
        <f>IF(44&lt;=$G103, ROUND(OU103*$Q103, 2), "")</f>
        <v/>
      </c>
      <c r="PD103" s="9">
        <f>IF(44&lt;=$G103, OU103+PC103, "")</f>
        <v/>
      </c>
      <c r="PE103" s="9">
        <f>IF(44&lt;=$G103, OY103+PC103, "")</f>
        <v/>
      </c>
      <c r="PF103" s="9">
        <f>IF(44&lt;=$G103, ($G103-44)*$N103, "")</f>
        <v/>
      </c>
      <c r="PG103" s="9">
        <f>IF(45&lt;=$G103, PB103, "")</f>
        <v/>
      </c>
      <c r="PH103" s="9">
        <f>IF(45&lt;=$G103, ROUND(PG103*$Q103, 2), "")</f>
        <v/>
      </c>
      <c r="PI103" s="9">
        <f>IF(45&lt;=$G103, $N103, "")</f>
        <v/>
      </c>
      <c r="PJ103" s="9">
        <f>IF(45&lt;=$G103, PI103-PH103, "")</f>
        <v/>
      </c>
      <c r="PK103" s="9">
        <f>IF(45&lt;=$G103, PG103-PJ103, "")</f>
        <v/>
      </c>
      <c r="PL103" s="9">
        <f>IF(45&lt;=$G103, ROUND(PD103*$Q103, 2), "")</f>
        <v/>
      </c>
      <c r="PM103" s="9">
        <f>IF(45&lt;=$G103, PD103+PL103, "")</f>
        <v/>
      </c>
      <c r="PN103" s="9">
        <f>IF(45&lt;=$G103, PH103+PL103, "")</f>
        <v/>
      </c>
      <c r="PO103" s="9">
        <f>IF(45&lt;=$G103, ($G103-45)*$N103, "")</f>
        <v/>
      </c>
      <c r="PP103" s="9">
        <f>IF(46&lt;=$G103, PK103, "")</f>
        <v/>
      </c>
      <c r="PQ103" s="9">
        <f>IF(46&lt;=$G103, ROUND(PP103*$Q103, 2), "")</f>
        <v/>
      </c>
      <c r="PR103" s="9">
        <f>IF(46&lt;=$G103, $N103, "")</f>
        <v/>
      </c>
      <c r="PS103" s="9">
        <f>IF(46&lt;=$G103, PR103-PQ103, "")</f>
        <v/>
      </c>
      <c r="PT103" s="9">
        <f>IF(46&lt;=$G103, PP103-PS103, "")</f>
        <v/>
      </c>
      <c r="PU103" s="9">
        <f>IF(46&lt;=$G103, ROUND(PM103*$Q103, 2), "")</f>
        <v/>
      </c>
      <c r="PV103" s="9">
        <f>IF(46&lt;=$G103, PM103+PU103, "")</f>
        <v/>
      </c>
      <c r="PW103" s="9">
        <f>IF(46&lt;=$G103, PQ103+PU103, "")</f>
        <v/>
      </c>
      <c r="PX103" s="9">
        <f>IF(46&lt;=$G103, ($G103-46)*$N103, "")</f>
        <v/>
      </c>
      <c r="PY103" s="9">
        <f>IF(47&lt;=$G103, PT103, "")</f>
        <v/>
      </c>
      <c r="PZ103" s="9">
        <f>IF(47&lt;=$G103, ROUND(PY103*$Q103, 2), "")</f>
        <v/>
      </c>
      <c r="QA103" s="9">
        <f>IF(47&lt;=$G103, $N103, "")</f>
        <v/>
      </c>
      <c r="QB103" s="9">
        <f>IF(47&lt;=$G103, QA103-PZ103, "")</f>
        <v/>
      </c>
      <c r="QC103" s="9">
        <f>IF(47&lt;=$G103, PY103-QB103, "")</f>
        <v/>
      </c>
      <c r="QD103" s="9">
        <f>IF(47&lt;=$G103, ROUND(PV103*$Q103, 2), "")</f>
        <v/>
      </c>
      <c r="QE103" s="9">
        <f>IF(47&lt;=$G103, PV103+QD103, "")</f>
        <v/>
      </c>
      <c r="QF103" s="9">
        <f>IF(47&lt;=$G103, PZ103+QD103, "")</f>
        <v/>
      </c>
      <c r="QG103" s="9">
        <f>IF(47&lt;=$G103, ($G103-47)*$N103, "")</f>
        <v/>
      </c>
      <c r="QH103" s="9">
        <f>IF(48&lt;=$G103, QC103, "")</f>
        <v/>
      </c>
      <c r="QI103" s="9">
        <f>IF(48&lt;=$G103, ROUND(QH103*$Q103, 2), "")</f>
        <v/>
      </c>
      <c r="QJ103" s="9">
        <f>IF(48&lt;=$G103, $N103, "")</f>
        <v/>
      </c>
      <c r="QK103" s="9">
        <f>IF(48&lt;=$G103, QJ103-QI103, "")</f>
        <v/>
      </c>
      <c r="QL103" s="9">
        <f>IF(48&lt;=$G103, QH103-QK103, "")</f>
        <v/>
      </c>
      <c r="QM103" s="9">
        <f>IF(48&lt;=$G103, ROUND(QE103*$Q103, 2), "")</f>
        <v/>
      </c>
      <c r="QN103" s="9">
        <f>IF(48&lt;=$G103, QE103+QM103, "")</f>
        <v/>
      </c>
      <c r="QO103" s="9">
        <f>IF(48&lt;=$G103, QI103+QM103, "")</f>
        <v/>
      </c>
      <c r="QP103" s="9">
        <f>IF(48&lt;=$G103, ($G103-48)*$N103, "")</f>
        <v/>
      </c>
    </row>
    <row r="104">
      <c r="A104" s="12" t="inlineStr">
        <is>
          <t>0647-0002</t>
        </is>
      </c>
      <c r="B104" s="13" t="inlineStr">
        <is>
          <t>Cibara Gourmet S de Rl de Cv</t>
        </is>
      </c>
      <c r="C104" s="13" t="inlineStr">
        <is>
          <t>Rifter Allure Pack</t>
        </is>
      </c>
      <c r="D104" s="12" t="inlineStr">
        <is>
          <t>ACTIVO</t>
        </is>
      </c>
      <c r="E104" s="12" t="inlineStr">
        <is>
          <t>2024-08-14</t>
        </is>
      </c>
      <c r="F104" s="12" t="inlineStr">
        <is>
          <t>2027-08-14</t>
        </is>
      </c>
      <c r="G104" s="14" t="n">
        <v>36</v>
      </c>
      <c r="H104" s="15" t="n">
        <v>480086.21</v>
      </c>
      <c r="I104" s="16" t="n">
        <v>0.2</v>
      </c>
      <c r="J104" s="15">
        <f>ROUND(H104*I104, 2)</f>
        <v/>
      </c>
      <c r="K104" s="15">
        <f>ROUND(H104-J104, 2)</f>
        <v/>
      </c>
      <c r="L104" s="16" t="n">
        <v>0.027</v>
      </c>
      <c r="M104" s="15">
        <f>ROUND(H104*L104, 2)</f>
        <v/>
      </c>
      <c r="N104" s="15" t="n">
        <v>16462.73</v>
      </c>
      <c r="O104" s="16" t="n">
        <v>0.1</v>
      </c>
      <c r="P104" s="15">
        <f>ROUND(H104*O104, 2)</f>
        <v/>
      </c>
      <c r="Q104" s="17" t="n">
        <v>0.02866067</v>
      </c>
      <c r="R104" s="17">
        <f>RATE(G104, -N104, K104, -P104)</f>
        <v/>
      </c>
      <c r="S104" s="17">
        <f>ROUND(Q104*12, 8)</f>
        <v/>
      </c>
      <c r="T104" s="17">
        <f>ROUND(((1+Q104)^12)-1, 8)</f>
        <v/>
      </c>
      <c r="U104" s="15">
        <f>ROUND(PV(Q104, G104, 0, -P104), 2)</f>
        <v/>
      </c>
      <c r="V104" s="15">
        <f>SUMIF($AA$4:$QP$4, "Interes_Leasing", AA104:QP104)</f>
        <v/>
      </c>
      <c r="W104" s="15">
        <f>SUMIF($AA$4:$QP$4, "Interes_Residual", AA104:QP104)</f>
        <v/>
      </c>
      <c r="X104" s="15">
        <f>ROUND(V104+W104, 2)</f>
        <v/>
      </c>
      <c r="Y104" s="15">
        <f>ROUND((N104*G104+P104+M104)-K104, 2)</f>
        <v/>
      </c>
      <c r="Z104" s="16">
        <f>ROUND(Y104/K104, 4)</f>
        <v/>
      </c>
      <c r="AA104" s="15">
        <f>IF(1&lt;=$G104, $K104, "")</f>
        <v/>
      </c>
      <c r="AB104" s="15">
        <f>IF(1&lt;=$G104, ROUND(AA104*$Q104, 2), "")</f>
        <v/>
      </c>
      <c r="AC104" s="15">
        <f>IF(1&lt;=$G104, $N104, "")</f>
        <v/>
      </c>
      <c r="AD104" s="15">
        <f>IF(1&lt;=$G104, AC104-AB104, "")</f>
        <v/>
      </c>
      <c r="AE104" s="15">
        <f>IF(1&lt;=$G104, AA104-AD104, "")</f>
        <v/>
      </c>
      <c r="AF104" s="15">
        <f>IF(1&lt;=$G104, ROUND($U104*$Q104, 2), "")</f>
        <v/>
      </c>
      <c r="AG104" s="15">
        <f>IF(1&lt;=$G104, $U104+AF104, "")</f>
        <v/>
      </c>
      <c r="AH104" s="15">
        <f>IF(1&lt;=$G104, AB104+AF104, "")</f>
        <v/>
      </c>
      <c r="AI104" s="15">
        <f>IF(1&lt;=$G104, ($G104-1)*$N104, "")</f>
        <v/>
      </c>
      <c r="AJ104" s="15">
        <f>IF(2&lt;=$G104, AE104, "")</f>
        <v/>
      </c>
      <c r="AK104" s="15">
        <f>IF(2&lt;=$G104, ROUND(AJ104*$Q104, 2), "")</f>
        <v/>
      </c>
      <c r="AL104" s="15">
        <f>IF(2&lt;=$G104, $N104, "")</f>
        <v/>
      </c>
      <c r="AM104" s="15">
        <f>IF(2&lt;=$G104, AL104-AK104, "")</f>
        <v/>
      </c>
      <c r="AN104" s="15">
        <f>IF(2&lt;=$G104, AJ104-AM104, "")</f>
        <v/>
      </c>
      <c r="AO104" s="15">
        <f>IF(2&lt;=$G104, ROUND(AG104*$Q104, 2), "")</f>
        <v/>
      </c>
      <c r="AP104" s="15">
        <f>IF(2&lt;=$G104, AG104+AO104, "")</f>
        <v/>
      </c>
      <c r="AQ104" s="15">
        <f>IF(2&lt;=$G104, AK104+AO104, "")</f>
        <v/>
      </c>
      <c r="AR104" s="15">
        <f>IF(2&lt;=$G104, ($G104-2)*$N104, "")</f>
        <v/>
      </c>
      <c r="AS104" s="15">
        <f>IF(3&lt;=$G104, AN104, "")</f>
        <v/>
      </c>
      <c r="AT104" s="15">
        <f>IF(3&lt;=$G104, ROUND(AS104*$Q104, 2), "")</f>
        <v/>
      </c>
      <c r="AU104" s="15">
        <f>IF(3&lt;=$G104, $N104, "")</f>
        <v/>
      </c>
      <c r="AV104" s="15">
        <f>IF(3&lt;=$G104, AU104-AT104, "")</f>
        <v/>
      </c>
      <c r="AW104" s="15">
        <f>IF(3&lt;=$G104, AS104-AV104, "")</f>
        <v/>
      </c>
      <c r="AX104" s="15">
        <f>IF(3&lt;=$G104, ROUND(AP104*$Q104, 2), "")</f>
        <v/>
      </c>
      <c r="AY104" s="15">
        <f>IF(3&lt;=$G104, AP104+AX104, "")</f>
        <v/>
      </c>
      <c r="AZ104" s="15">
        <f>IF(3&lt;=$G104, AT104+AX104, "")</f>
        <v/>
      </c>
      <c r="BA104" s="15">
        <f>IF(3&lt;=$G104, ($G104-3)*$N104, "")</f>
        <v/>
      </c>
      <c r="BB104" s="15">
        <f>IF(4&lt;=$G104, AW104, "")</f>
        <v/>
      </c>
      <c r="BC104" s="15">
        <f>IF(4&lt;=$G104, ROUND(BB104*$Q104, 2), "")</f>
        <v/>
      </c>
      <c r="BD104" s="15">
        <f>IF(4&lt;=$G104, $N104, "")</f>
        <v/>
      </c>
      <c r="BE104" s="15">
        <f>IF(4&lt;=$G104, BD104-BC104, "")</f>
        <v/>
      </c>
      <c r="BF104" s="15">
        <f>IF(4&lt;=$G104, BB104-BE104, "")</f>
        <v/>
      </c>
      <c r="BG104" s="15">
        <f>IF(4&lt;=$G104, ROUND(AY104*$Q104, 2), "")</f>
        <v/>
      </c>
      <c r="BH104" s="15">
        <f>IF(4&lt;=$G104, AY104+BG104, "")</f>
        <v/>
      </c>
      <c r="BI104" s="15">
        <f>IF(4&lt;=$G104, BC104+BG104, "")</f>
        <v/>
      </c>
      <c r="BJ104" s="15">
        <f>IF(4&lt;=$G104, ($G104-4)*$N104, "")</f>
        <v/>
      </c>
      <c r="BK104" s="15">
        <f>IF(5&lt;=$G104, BF104, "")</f>
        <v/>
      </c>
      <c r="BL104" s="15">
        <f>IF(5&lt;=$G104, ROUND(BK104*$Q104, 2), "")</f>
        <v/>
      </c>
      <c r="BM104" s="15">
        <f>IF(5&lt;=$G104, $N104, "")</f>
        <v/>
      </c>
      <c r="BN104" s="15">
        <f>IF(5&lt;=$G104, BM104-BL104, "")</f>
        <v/>
      </c>
      <c r="BO104" s="15">
        <f>IF(5&lt;=$G104, BK104-BN104, "")</f>
        <v/>
      </c>
      <c r="BP104" s="15">
        <f>IF(5&lt;=$G104, ROUND(BH104*$Q104, 2), "")</f>
        <v/>
      </c>
      <c r="BQ104" s="15">
        <f>IF(5&lt;=$G104, BH104+BP104, "")</f>
        <v/>
      </c>
      <c r="BR104" s="15">
        <f>IF(5&lt;=$G104, BL104+BP104, "")</f>
        <v/>
      </c>
      <c r="BS104" s="15">
        <f>IF(5&lt;=$G104, ($G104-5)*$N104, "")</f>
        <v/>
      </c>
      <c r="BT104" s="15">
        <f>IF(6&lt;=$G104, BO104, "")</f>
        <v/>
      </c>
      <c r="BU104" s="15">
        <f>IF(6&lt;=$G104, ROUND(BT104*$Q104, 2), "")</f>
        <v/>
      </c>
      <c r="BV104" s="15">
        <f>IF(6&lt;=$G104, $N104, "")</f>
        <v/>
      </c>
      <c r="BW104" s="15">
        <f>IF(6&lt;=$G104, BV104-BU104, "")</f>
        <v/>
      </c>
      <c r="BX104" s="15">
        <f>IF(6&lt;=$G104, BT104-BW104, "")</f>
        <v/>
      </c>
      <c r="BY104" s="15">
        <f>IF(6&lt;=$G104, ROUND(BQ104*$Q104, 2), "")</f>
        <v/>
      </c>
      <c r="BZ104" s="15">
        <f>IF(6&lt;=$G104, BQ104+BY104, "")</f>
        <v/>
      </c>
      <c r="CA104" s="15">
        <f>IF(6&lt;=$G104, BU104+BY104, "")</f>
        <v/>
      </c>
      <c r="CB104" s="15">
        <f>IF(6&lt;=$G104, ($G104-6)*$N104, "")</f>
        <v/>
      </c>
      <c r="CC104" s="15">
        <f>IF(7&lt;=$G104, BX104, "")</f>
        <v/>
      </c>
      <c r="CD104" s="15">
        <f>IF(7&lt;=$G104, ROUND(CC104*$Q104, 2), "")</f>
        <v/>
      </c>
      <c r="CE104" s="15">
        <f>IF(7&lt;=$G104, $N104, "")</f>
        <v/>
      </c>
      <c r="CF104" s="15">
        <f>IF(7&lt;=$G104, CE104-CD104, "")</f>
        <v/>
      </c>
      <c r="CG104" s="15">
        <f>IF(7&lt;=$G104, CC104-CF104, "")</f>
        <v/>
      </c>
      <c r="CH104" s="15">
        <f>IF(7&lt;=$G104, ROUND(BZ104*$Q104, 2), "")</f>
        <v/>
      </c>
      <c r="CI104" s="15">
        <f>IF(7&lt;=$G104, BZ104+CH104, "")</f>
        <v/>
      </c>
      <c r="CJ104" s="15">
        <f>IF(7&lt;=$G104, CD104+CH104, "")</f>
        <v/>
      </c>
      <c r="CK104" s="15">
        <f>IF(7&lt;=$G104, ($G104-7)*$N104, "")</f>
        <v/>
      </c>
      <c r="CL104" s="15">
        <f>IF(8&lt;=$G104, CG104, "")</f>
        <v/>
      </c>
      <c r="CM104" s="15">
        <f>IF(8&lt;=$G104, ROUND(CL104*$Q104, 2), "")</f>
        <v/>
      </c>
      <c r="CN104" s="15">
        <f>IF(8&lt;=$G104, $N104, "")</f>
        <v/>
      </c>
      <c r="CO104" s="15">
        <f>IF(8&lt;=$G104, CN104-CM104, "")</f>
        <v/>
      </c>
      <c r="CP104" s="15">
        <f>IF(8&lt;=$G104, CL104-CO104, "")</f>
        <v/>
      </c>
      <c r="CQ104" s="15">
        <f>IF(8&lt;=$G104, ROUND(CI104*$Q104, 2), "")</f>
        <v/>
      </c>
      <c r="CR104" s="15">
        <f>IF(8&lt;=$G104, CI104+CQ104, "")</f>
        <v/>
      </c>
      <c r="CS104" s="15">
        <f>IF(8&lt;=$G104, CM104+CQ104, "")</f>
        <v/>
      </c>
      <c r="CT104" s="15">
        <f>IF(8&lt;=$G104, ($G104-8)*$N104, "")</f>
        <v/>
      </c>
      <c r="CU104" s="15">
        <f>IF(9&lt;=$G104, CP104, "")</f>
        <v/>
      </c>
      <c r="CV104" s="15">
        <f>IF(9&lt;=$G104, ROUND(CU104*$Q104, 2), "")</f>
        <v/>
      </c>
      <c r="CW104" s="15">
        <f>IF(9&lt;=$G104, $N104, "")</f>
        <v/>
      </c>
      <c r="CX104" s="15">
        <f>IF(9&lt;=$G104, CW104-CV104, "")</f>
        <v/>
      </c>
      <c r="CY104" s="15">
        <f>IF(9&lt;=$G104, CU104-CX104, "")</f>
        <v/>
      </c>
      <c r="CZ104" s="15">
        <f>IF(9&lt;=$G104, ROUND(CR104*$Q104, 2), "")</f>
        <v/>
      </c>
      <c r="DA104" s="15">
        <f>IF(9&lt;=$G104, CR104+CZ104, "")</f>
        <v/>
      </c>
      <c r="DB104" s="15">
        <f>IF(9&lt;=$G104, CV104+CZ104, "")</f>
        <v/>
      </c>
      <c r="DC104" s="15">
        <f>IF(9&lt;=$G104, ($G104-9)*$N104, "")</f>
        <v/>
      </c>
      <c r="DD104" s="15">
        <f>IF(10&lt;=$G104, CY104, "")</f>
        <v/>
      </c>
      <c r="DE104" s="15">
        <f>IF(10&lt;=$G104, ROUND(DD104*$Q104, 2), "")</f>
        <v/>
      </c>
      <c r="DF104" s="15">
        <f>IF(10&lt;=$G104, $N104, "")</f>
        <v/>
      </c>
      <c r="DG104" s="15">
        <f>IF(10&lt;=$G104, DF104-DE104, "")</f>
        <v/>
      </c>
      <c r="DH104" s="15">
        <f>IF(10&lt;=$G104, DD104-DG104, "")</f>
        <v/>
      </c>
      <c r="DI104" s="15">
        <f>IF(10&lt;=$G104, ROUND(DA104*$Q104, 2), "")</f>
        <v/>
      </c>
      <c r="DJ104" s="15">
        <f>IF(10&lt;=$G104, DA104+DI104, "")</f>
        <v/>
      </c>
      <c r="DK104" s="15">
        <f>IF(10&lt;=$G104, DE104+DI104, "")</f>
        <v/>
      </c>
      <c r="DL104" s="15">
        <f>IF(10&lt;=$G104, ($G104-10)*$N104, "")</f>
        <v/>
      </c>
      <c r="DM104" s="15">
        <f>IF(11&lt;=$G104, DH104, "")</f>
        <v/>
      </c>
      <c r="DN104" s="15">
        <f>IF(11&lt;=$G104, ROUND(DM104*$Q104, 2), "")</f>
        <v/>
      </c>
      <c r="DO104" s="15">
        <f>IF(11&lt;=$G104, $N104, "")</f>
        <v/>
      </c>
      <c r="DP104" s="15">
        <f>IF(11&lt;=$G104, DO104-DN104, "")</f>
        <v/>
      </c>
      <c r="DQ104" s="15">
        <f>IF(11&lt;=$G104, DM104-DP104, "")</f>
        <v/>
      </c>
      <c r="DR104" s="15">
        <f>IF(11&lt;=$G104, ROUND(DJ104*$Q104, 2), "")</f>
        <v/>
      </c>
      <c r="DS104" s="15">
        <f>IF(11&lt;=$G104, DJ104+DR104, "")</f>
        <v/>
      </c>
      <c r="DT104" s="15">
        <f>IF(11&lt;=$G104, DN104+DR104, "")</f>
        <v/>
      </c>
      <c r="DU104" s="15">
        <f>IF(11&lt;=$G104, ($G104-11)*$N104, "")</f>
        <v/>
      </c>
      <c r="DV104" s="15">
        <f>IF(12&lt;=$G104, DQ104, "")</f>
        <v/>
      </c>
      <c r="DW104" s="15">
        <f>IF(12&lt;=$G104, ROUND(DV104*$Q104, 2), "")</f>
        <v/>
      </c>
      <c r="DX104" s="15">
        <f>IF(12&lt;=$G104, $N104, "")</f>
        <v/>
      </c>
      <c r="DY104" s="15">
        <f>IF(12&lt;=$G104, DX104-DW104, "")</f>
        <v/>
      </c>
      <c r="DZ104" s="15">
        <f>IF(12&lt;=$G104, DV104-DY104, "")</f>
        <v/>
      </c>
      <c r="EA104" s="15">
        <f>IF(12&lt;=$G104, ROUND(DS104*$Q104, 2), "")</f>
        <v/>
      </c>
      <c r="EB104" s="15">
        <f>IF(12&lt;=$G104, DS104+EA104, "")</f>
        <v/>
      </c>
      <c r="EC104" s="15">
        <f>IF(12&lt;=$G104, DW104+EA104, "")</f>
        <v/>
      </c>
      <c r="ED104" s="15">
        <f>IF(12&lt;=$G104, ($G104-12)*$N104, "")</f>
        <v/>
      </c>
      <c r="EE104" s="15">
        <f>IF(13&lt;=$G104, DZ104, "")</f>
        <v/>
      </c>
      <c r="EF104" s="15">
        <f>IF(13&lt;=$G104, ROUND(EE104*$Q104, 2), "")</f>
        <v/>
      </c>
      <c r="EG104" s="15">
        <f>IF(13&lt;=$G104, $N104, "")</f>
        <v/>
      </c>
      <c r="EH104" s="15">
        <f>IF(13&lt;=$G104, EG104-EF104, "")</f>
        <v/>
      </c>
      <c r="EI104" s="15">
        <f>IF(13&lt;=$G104, EE104-EH104, "")</f>
        <v/>
      </c>
      <c r="EJ104" s="15">
        <f>IF(13&lt;=$G104, ROUND(EB104*$Q104, 2), "")</f>
        <v/>
      </c>
      <c r="EK104" s="15">
        <f>IF(13&lt;=$G104, EB104+EJ104, "")</f>
        <v/>
      </c>
      <c r="EL104" s="15">
        <f>IF(13&lt;=$G104, EF104+EJ104, "")</f>
        <v/>
      </c>
      <c r="EM104" s="15">
        <f>IF(13&lt;=$G104, ($G104-13)*$N104, "")</f>
        <v/>
      </c>
      <c r="EN104" s="15">
        <f>IF(14&lt;=$G104, EI104, "")</f>
        <v/>
      </c>
      <c r="EO104" s="15">
        <f>IF(14&lt;=$G104, ROUND(EN104*$Q104, 2), "")</f>
        <v/>
      </c>
      <c r="EP104" s="15">
        <f>IF(14&lt;=$G104, $N104, "")</f>
        <v/>
      </c>
      <c r="EQ104" s="15">
        <f>IF(14&lt;=$G104, EP104-EO104, "")</f>
        <v/>
      </c>
      <c r="ER104" s="15">
        <f>IF(14&lt;=$G104, EN104-EQ104, "")</f>
        <v/>
      </c>
      <c r="ES104" s="15">
        <f>IF(14&lt;=$G104, ROUND(EK104*$Q104, 2), "")</f>
        <v/>
      </c>
      <c r="ET104" s="15">
        <f>IF(14&lt;=$G104, EK104+ES104, "")</f>
        <v/>
      </c>
      <c r="EU104" s="15">
        <f>IF(14&lt;=$G104, EO104+ES104, "")</f>
        <v/>
      </c>
      <c r="EV104" s="15">
        <f>IF(14&lt;=$G104, ($G104-14)*$N104, "")</f>
        <v/>
      </c>
      <c r="EW104" s="15">
        <f>IF(15&lt;=$G104, ER104, "")</f>
        <v/>
      </c>
      <c r="EX104" s="15">
        <f>IF(15&lt;=$G104, ROUND(EW104*$Q104, 2), "")</f>
        <v/>
      </c>
      <c r="EY104" s="15">
        <f>IF(15&lt;=$G104, $N104, "")</f>
        <v/>
      </c>
      <c r="EZ104" s="15">
        <f>IF(15&lt;=$G104, EY104-EX104, "")</f>
        <v/>
      </c>
      <c r="FA104" s="15">
        <f>IF(15&lt;=$G104, EW104-EZ104, "")</f>
        <v/>
      </c>
      <c r="FB104" s="15">
        <f>IF(15&lt;=$G104, ROUND(ET104*$Q104, 2), "")</f>
        <v/>
      </c>
      <c r="FC104" s="15">
        <f>IF(15&lt;=$G104, ET104+FB104, "")</f>
        <v/>
      </c>
      <c r="FD104" s="15">
        <f>IF(15&lt;=$G104, EX104+FB104, "")</f>
        <v/>
      </c>
      <c r="FE104" s="15">
        <f>IF(15&lt;=$G104, ($G104-15)*$N104, "")</f>
        <v/>
      </c>
      <c r="FF104" s="15">
        <f>IF(16&lt;=$G104, FA104, "")</f>
        <v/>
      </c>
      <c r="FG104" s="15">
        <f>IF(16&lt;=$G104, ROUND(FF104*$Q104, 2), "")</f>
        <v/>
      </c>
      <c r="FH104" s="15">
        <f>IF(16&lt;=$G104, $N104, "")</f>
        <v/>
      </c>
      <c r="FI104" s="15">
        <f>IF(16&lt;=$G104, FH104-FG104, "")</f>
        <v/>
      </c>
      <c r="FJ104" s="15">
        <f>IF(16&lt;=$G104, FF104-FI104, "")</f>
        <v/>
      </c>
      <c r="FK104" s="15">
        <f>IF(16&lt;=$G104, ROUND(FC104*$Q104, 2), "")</f>
        <v/>
      </c>
      <c r="FL104" s="15">
        <f>IF(16&lt;=$G104, FC104+FK104, "")</f>
        <v/>
      </c>
      <c r="FM104" s="15">
        <f>IF(16&lt;=$G104, FG104+FK104, "")</f>
        <v/>
      </c>
      <c r="FN104" s="15">
        <f>IF(16&lt;=$G104, ($G104-16)*$N104, "")</f>
        <v/>
      </c>
      <c r="FO104" s="15">
        <f>IF(17&lt;=$G104, FJ104, "")</f>
        <v/>
      </c>
      <c r="FP104" s="15">
        <f>IF(17&lt;=$G104, ROUND(FO104*$Q104, 2), "")</f>
        <v/>
      </c>
      <c r="FQ104" s="15">
        <f>IF(17&lt;=$G104, $N104, "")</f>
        <v/>
      </c>
      <c r="FR104" s="15">
        <f>IF(17&lt;=$G104, FQ104-FP104, "")</f>
        <v/>
      </c>
      <c r="FS104" s="15">
        <f>IF(17&lt;=$G104, FO104-FR104, "")</f>
        <v/>
      </c>
      <c r="FT104" s="15">
        <f>IF(17&lt;=$G104, ROUND(FL104*$Q104, 2), "")</f>
        <v/>
      </c>
      <c r="FU104" s="15">
        <f>IF(17&lt;=$G104, FL104+FT104, "")</f>
        <v/>
      </c>
      <c r="FV104" s="15">
        <f>IF(17&lt;=$G104, FP104+FT104, "")</f>
        <v/>
      </c>
      <c r="FW104" s="15">
        <f>IF(17&lt;=$G104, ($G104-17)*$N104, "")</f>
        <v/>
      </c>
      <c r="FX104" s="15">
        <f>IF(18&lt;=$G104, FS104, "")</f>
        <v/>
      </c>
      <c r="FY104" s="15">
        <f>IF(18&lt;=$G104, ROUND(FX104*$Q104, 2), "")</f>
        <v/>
      </c>
      <c r="FZ104" s="15">
        <f>IF(18&lt;=$G104, $N104, "")</f>
        <v/>
      </c>
      <c r="GA104" s="15">
        <f>IF(18&lt;=$G104, FZ104-FY104, "")</f>
        <v/>
      </c>
      <c r="GB104" s="15">
        <f>IF(18&lt;=$G104, FX104-GA104, "")</f>
        <v/>
      </c>
      <c r="GC104" s="15">
        <f>IF(18&lt;=$G104, ROUND(FU104*$Q104, 2), "")</f>
        <v/>
      </c>
      <c r="GD104" s="15">
        <f>IF(18&lt;=$G104, FU104+GC104, "")</f>
        <v/>
      </c>
      <c r="GE104" s="15">
        <f>IF(18&lt;=$G104, FY104+GC104, "")</f>
        <v/>
      </c>
      <c r="GF104" s="15">
        <f>IF(18&lt;=$G104, ($G104-18)*$N104, "")</f>
        <v/>
      </c>
      <c r="GG104" s="15">
        <f>IF(19&lt;=$G104, GB104, "")</f>
        <v/>
      </c>
      <c r="GH104" s="15">
        <f>IF(19&lt;=$G104, ROUND(GG104*$Q104, 2), "")</f>
        <v/>
      </c>
      <c r="GI104" s="15">
        <f>IF(19&lt;=$G104, $N104, "")</f>
        <v/>
      </c>
      <c r="GJ104" s="15">
        <f>IF(19&lt;=$G104, GI104-GH104, "")</f>
        <v/>
      </c>
      <c r="GK104" s="15">
        <f>IF(19&lt;=$G104, GG104-GJ104, "")</f>
        <v/>
      </c>
      <c r="GL104" s="15">
        <f>IF(19&lt;=$G104, ROUND(GD104*$Q104, 2), "")</f>
        <v/>
      </c>
      <c r="GM104" s="15">
        <f>IF(19&lt;=$G104, GD104+GL104, "")</f>
        <v/>
      </c>
      <c r="GN104" s="15">
        <f>IF(19&lt;=$G104, GH104+GL104, "")</f>
        <v/>
      </c>
      <c r="GO104" s="15">
        <f>IF(19&lt;=$G104, ($G104-19)*$N104, "")</f>
        <v/>
      </c>
      <c r="GP104" s="15">
        <f>IF(20&lt;=$G104, GK104, "")</f>
        <v/>
      </c>
      <c r="GQ104" s="15">
        <f>IF(20&lt;=$G104, ROUND(GP104*$Q104, 2), "")</f>
        <v/>
      </c>
      <c r="GR104" s="15">
        <f>IF(20&lt;=$G104, $N104, "")</f>
        <v/>
      </c>
      <c r="GS104" s="15">
        <f>IF(20&lt;=$G104, GR104-GQ104, "")</f>
        <v/>
      </c>
      <c r="GT104" s="15">
        <f>IF(20&lt;=$G104, GP104-GS104, "")</f>
        <v/>
      </c>
      <c r="GU104" s="15">
        <f>IF(20&lt;=$G104, ROUND(GM104*$Q104, 2), "")</f>
        <v/>
      </c>
      <c r="GV104" s="15">
        <f>IF(20&lt;=$G104, GM104+GU104, "")</f>
        <v/>
      </c>
      <c r="GW104" s="15">
        <f>IF(20&lt;=$G104, GQ104+GU104, "")</f>
        <v/>
      </c>
      <c r="GX104" s="15">
        <f>IF(20&lt;=$G104, ($G104-20)*$N104, "")</f>
        <v/>
      </c>
      <c r="GY104" s="15">
        <f>IF(21&lt;=$G104, GT104, "")</f>
        <v/>
      </c>
      <c r="GZ104" s="15">
        <f>IF(21&lt;=$G104, ROUND(GY104*$Q104, 2), "")</f>
        <v/>
      </c>
      <c r="HA104" s="15">
        <f>IF(21&lt;=$G104, $N104, "")</f>
        <v/>
      </c>
      <c r="HB104" s="15">
        <f>IF(21&lt;=$G104, HA104-GZ104, "")</f>
        <v/>
      </c>
      <c r="HC104" s="15">
        <f>IF(21&lt;=$G104, GY104-HB104, "")</f>
        <v/>
      </c>
      <c r="HD104" s="15">
        <f>IF(21&lt;=$G104, ROUND(GV104*$Q104, 2), "")</f>
        <v/>
      </c>
      <c r="HE104" s="15">
        <f>IF(21&lt;=$G104, GV104+HD104, "")</f>
        <v/>
      </c>
      <c r="HF104" s="15">
        <f>IF(21&lt;=$G104, GZ104+HD104, "")</f>
        <v/>
      </c>
      <c r="HG104" s="15">
        <f>IF(21&lt;=$G104, ($G104-21)*$N104, "")</f>
        <v/>
      </c>
      <c r="HH104" s="15">
        <f>IF(22&lt;=$G104, HC104, "")</f>
        <v/>
      </c>
      <c r="HI104" s="15">
        <f>IF(22&lt;=$G104, ROUND(HH104*$Q104, 2), "")</f>
        <v/>
      </c>
      <c r="HJ104" s="15">
        <f>IF(22&lt;=$G104, $N104, "")</f>
        <v/>
      </c>
      <c r="HK104" s="15">
        <f>IF(22&lt;=$G104, HJ104-HI104, "")</f>
        <v/>
      </c>
      <c r="HL104" s="15">
        <f>IF(22&lt;=$G104, HH104-HK104, "")</f>
        <v/>
      </c>
      <c r="HM104" s="15">
        <f>IF(22&lt;=$G104, ROUND(HE104*$Q104, 2), "")</f>
        <v/>
      </c>
      <c r="HN104" s="15">
        <f>IF(22&lt;=$G104, HE104+HM104, "")</f>
        <v/>
      </c>
      <c r="HO104" s="15">
        <f>IF(22&lt;=$G104, HI104+HM104, "")</f>
        <v/>
      </c>
      <c r="HP104" s="15">
        <f>IF(22&lt;=$G104, ($G104-22)*$N104, "")</f>
        <v/>
      </c>
      <c r="HQ104" s="15">
        <f>IF(23&lt;=$G104, HL104, "")</f>
        <v/>
      </c>
      <c r="HR104" s="15">
        <f>IF(23&lt;=$G104, ROUND(HQ104*$Q104, 2), "")</f>
        <v/>
      </c>
      <c r="HS104" s="15">
        <f>IF(23&lt;=$G104, $N104, "")</f>
        <v/>
      </c>
      <c r="HT104" s="15">
        <f>IF(23&lt;=$G104, HS104-HR104, "")</f>
        <v/>
      </c>
      <c r="HU104" s="15">
        <f>IF(23&lt;=$G104, HQ104-HT104, "")</f>
        <v/>
      </c>
      <c r="HV104" s="15">
        <f>IF(23&lt;=$G104, ROUND(HN104*$Q104, 2), "")</f>
        <v/>
      </c>
      <c r="HW104" s="15">
        <f>IF(23&lt;=$G104, HN104+HV104, "")</f>
        <v/>
      </c>
      <c r="HX104" s="15">
        <f>IF(23&lt;=$G104, HR104+HV104, "")</f>
        <v/>
      </c>
      <c r="HY104" s="15">
        <f>IF(23&lt;=$G104, ($G104-23)*$N104, "")</f>
        <v/>
      </c>
      <c r="HZ104" s="15">
        <f>IF(24&lt;=$G104, HU104, "")</f>
        <v/>
      </c>
      <c r="IA104" s="15">
        <f>IF(24&lt;=$G104, ROUND(HZ104*$Q104, 2), "")</f>
        <v/>
      </c>
      <c r="IB104" s="15">
        <f>IF(24&lt;=$G104, $N104, "")</f>
        <v/>
      </c>
      <c r="IC104" s="15">
        <f>IF(24&lt;=$G104, IB104-IA104, "")</f>
        <v/>
      </c>
      <c r="ID104" s="15">
        <f>IF(24&lt;=$G104, HZ104-IC104, "")</f>
        <v/>
      </c>
      <c r="IE104" s="15">
        <f>IF(24&lt;=$G104, ROUND(HW104*$Q104, 2), "")</f>
        <v/>
      </c>
      <c r="IF104" s="15">
        <f>IF(24&lt;=$G104, HW104+IE104, "")</f>
        <v/>
      </c>
      <c r="IG104" s="15">
        <f>IF(24&lt;=$G104, IA104+IE104, "")</f>
        <v/>
      </c>
      <c r="IH104" s="15">
        <f>IF(24&lt;=$G104, ($G104-24)*$N104, "")</f>
        <v/>
      </c>
      <c r="II104" s="15">
        <f>IF(25&lt;=$G104, ID104, "")</f>
        <v/>
      </c>
      <c r="IJ104" s="15">
        <f>IF(25&lt;=$G104, ROUND(II104*$Q104, 2), "")</f>
        <v/>
      </c>
      <c r="IK104" s="15">
        <f>IF(25&lt;=$G104, $N104, "")</f>
        <v/>
      </c>
      <c r="IL104" s="15">
        <f>IF(25&lt;=$G104, IK104-IJ104, "")</f>
        <v/>
      </c>
      <c r="IM104" s="15">
        <f>IF(25&lt;=$G104, II104-IL104, "")</f>
        <v/>
      </c>
      <c r="IN104" s="15">
        <f>IF(25&lt;=$G104, ROUND(IF104*$Q104, 2), "")</f>
        <v/>
      </c>
      <c r="IO104" s="15">
        <f>IF(25&lt;=$G104, IF104+IN104, "")</f>
        <v/>
      </c>
      <c r="IP104" s="15">
        <f>IF(25&lt;=$G104, IJ104+IN104, "")</f>
        <v/>
      </c>
      <c r="IQ104" s="15">
        <f>IF(25&lt;=$G104, ($G104-25)*$N104, "")</f>
        <v/>
      </c>
      <c r="IR104" s="15">
        <f>IF(26&lt;=$G104, IM104, "")</f>
        <v/>
      </c>
      <c r="IS104" s="15">
        <f>IF(26&lt;=$G104, ROUND(IR104*$Q104, 2), "")</f>
        <v/>
      </c>
      <c r="IT104" s="15">
        <f>IF(26&lt;=$G104, $N104, "")</f>
        <v/>
      </c>
      <c r="IU104" s="15">
        <f>IF(26&lt;=$G104, IT104-IS104, "")</f>
        <v/>
      </c>
      <c r="IV104" s="15">
        <f>IF(26&lt;=$G104, IR104-IU104, "")</f>
        <v/>
      </c>
      <c r="IW104" s="15">
        <f>IF(26&lt;=$G104, ROUND(IO104*$Q104, 2), "")</f>
        <v/>
      </c>
      <c r="IX104" s="15">
        <f>IF(26&lt;=$G104, IO104+IW104, "")</f>
        <v/>
      </c>
      <c r="IY104" s="15">
        <f>IF(26&lt;=$G104, IS104+IW104, "")</f>
        <v/>
      </c>
      <c r="IZ104" s="15">
        <f>IF(26&lt;=$G104, ($G104-26)*$N104, "")</f>
        <v/>
      </c>
      <c r="JA104" s="15">
        <f>IF(27&lt;=$G104, IV104, "")</f>
        <v/>
      </c>
      <c r="JB104" s="15">
        <f>IF(27&lt;=$G104, ROUND(JA104*$Q104, 2), "")</f>
        <v/>
      </c>
      <c r="JC104" s="15">
        <f>IF(27&lt;=$G104, $N104, "")</f>
        <v/>
      </c>
      <c r="JD104" s="15">
        <f>IF(27&lt;=$G104, JC104-JB104, "")</f>
        <v/>
      </c>
      <c r="JE104" s="15">
        <f>IF(27&lt;=$G104, JA104-JD104, "")</f>
        <v/>
      </c>
      <c r="JF104" s="15">
        <f>IF(27&lt;=$G104, ROUND(IX104*$Q104, 2), "")</f>
        <v/>
      </c>
      <c r="JG104" s="15">
        <f>IF(27&lt;=$G104, IX104+JF104, "")</f>
        <v/>
      </c>
      <c r="JH104" s="15">
        <f>IF(27&lt;=$G104, JB104+JF104, "")</f>
        <v/>
      </c>
      <c r="JI104" s="15">
        <f>IF(27&lt;=$G104, ($G104-27)*$N104, "")</f>
        <v/>
      </c>
      <c r="JJ104" s="15">
        <f>IF(28&lt;=$G104, JE104, "")</f>
        <v/>
      </c>
      <c r="JK104" s="15">
        <f>IF(28&lt;=$G104, ROUND(JJ104*$Q104, 2), "")</f>
        <v/>
      </c>
      <c r="JL104" s="15">
        <f>IF(28&lt;=$G104, $N104, "")</f>
        <v/>
      </c>
      <c r="JM104" s="15">
        <f>IF(28&lt;=$G104, JL104-JK104, "")</f>
        <v/>
      </c>
      <c r="JN104" s="15">
        <f>IF(28&lt;=$G104, JJ104-JM104, "")</f>
        <v/>
      </c>
      <c r="JO104" s="15">
        <f>IF(28&lt;=$G104, ROUND(JG104*$Q104, 2), "")</f>
        <v/>
      </c>
      <c r="JP104" s="15">
        <f>IF(28&lt;=$G104, JG104+JO104, "")</f>
        <v/>
      </c>
      <c r="JQ104" s="15">
        <f>IF(28&lt;=$G104, JK104+JO104, "")</f>
        <v/>
      </c>
      <c r="JR104" s="15">
        <f>IF(28&lt;=$G104, ($G104-28)*$N104, "")</f>
        <v/>
      </c>
      <c r="JS104" s="15">
        <f>IF(29&lt;=$G104, JN104, "")</f>
        <v/>
      </c>
      <c r="JT104" s="15">
        <f>IF(29&lt;=$G104, ROUND(JS104*$Q104, 2), "")</f>
        <v/>
      </c>
      <c r="JU104" s="15">
        <f>IF(29&lt;=$G104, $N104, "")</f>
        <v/>
      </c>
      <c r="JV104" s="15">
        <f>IF(29&lt;=$G104, JU104-JT104, "")</f>
        <v/>
      </c>
      <c r="JW104" s="15">
        <f>IF(29&lt;=$G104, JS104-JV104, "")</f>
        <v/>
      </c>
      <c r="JX104" s="15">
        <f>IF(29&lt;=$G104, ROUND(JP104*$Q104, 2), "")</f>
        <v/>
      </c>
      <c r="JY104" s="15">
        <f>IF(29&lt;=$G104, JP104+JX104, "")</f>
        <v/>
      </c>
      <c r="JZ104" s="15">
        <f>IF(29&lt;=$G104, JT104+JX104, "")</f>
        <v/>
      </c>
      <c r="KA104" s="15">
        <f>IF(29&lt;=$G104, ($G104-29)*$N104, "")</f>
        <v/>
      </c>
      <c r="KB104" s="15">
        <f>IF(30&lt;=$G104, JW104, "")</f>
        <v/>
      </c>
      <c r="KC104" s="15">
        <f>IF(30&lt;=$G104, ROUND(KB104*$Q104, 2), "")</f>
        <v/>
      </c>
      <c r="KD104" s="15">
        <f>IF(30&lt;=$G104, $N104, "")</f>
        <v/>
      </c>
      <c r="KE104" s="15">
        <f>IF(30&lt;=$G104, KD104-KC104, "")</f>
        <v/>
      </c>
      <c r="KF104" s="15">
        <f>IF(30&lt;=$G104, KB104-KE104, "")</f>
        <v/>
      </c>
      <c r="KG104" s="15">
        <f>IF(30&lt;=$G104, ROUND(JY104*$Q104, 2), "")</f>
        <v/>
      </c>
      <c r="KH104" s="15">
        <f>IF(30&lt;=$G104, JY104+KG104, "")</f>
        <v/>
      </c>
      <c r="KI104" s="15">
        <f>IF(30&lt;=$G104, KC104+KG104, "")</f>
        <v/>
      </c>
      <c r="KJ104" s="15">
        <f>IF(30&lt;=$G104, ($G104-30)*$N104, "")</f>
        <v/>
      </c>
      <c r="KK104" s="15">
        <f>IF(31&lt;=$G104, KF104, "")</f>
        <v/>
      </c>
      <c r="KL104" s="15">
        <f>IF(31&lt;=$G104, ROUND(KK104*$Q104, 2), "")</f>
        <v/>
      </c>
      <c r="KM104" s="15">
        <f>IF(31&lt;=$G104, $N104, "")</f>
        <v/>
      </c>
      <c r="KN104" s="15">
        <f>IF(31&lt;=$G104, KM104-KL104, "")</f>
        <v/>
      </c>
      <c r="KO104" s="15">
        <f>IF(31&lt;=$G104, KK104-KN104, "")</f>
        <v/>
      </c>
      <c r="KP104" s="15">
        <f>IF(31&lt;=$G104, ROUND(KH104*$Q104, 2), "")</f>
        <v/>
      </c>
      <c r="KQ104" s="15">
        <f>IF(31&lt;=$G104, KH104+KP104, "")</f>
        <v/>
      </c>
      <c r="KR104" s="15">
        <f>IF(31&lt;=$G104, KL104+KP104, "")</f>
        <v/>
      </c>
      <c r="KS104" s="15">
        <f>IF(31&lt;=$G104, ($G104-31)*$N104, "")</f>
        <v/>
      </c>
      <c r="KT104" s="15">
        <f>IF(32&lt;=$G104, KO104, "")</f>
        <v/>
      </c>
      <c r="KU104" s="15">
        <f>IF(32&lt;=$G104, ROUND(KT104*$Q104, 2), "")</f>
        <v/>
      </c>
      <c r="KV104" s="15">
        <f>IF(32&lt;=$G104, $N104, "")</f>
        <v/>
      </c>
      <c r="KW104" s="15">
        <f>IF(32&lt;=$G104, KV104-KU104, "")</f>
        <v/>
      </c>
      <c r="KX104" s="15">
        <f>IF(32&lt;=$G104, KT104-KW104, "")</f>
        <v/>
      </c>
      <c r="KY104" s="15">
        <f>IF(32&lt;=$G104, ROUND(KQ104*$Q104, 2), "")</f>
        <v/>
      </c>
      <c r="KZ104" s="15">
        <f>IF(32&lt;=$G104, KQ104+KY104, "")</f>
        <v/>
      </c>
      <c r="LA104" s="15">
        <f>IF(32&lt;=$G104, KU104+KY104, "")</f>
        <v/>
      </c>
      <c r="LB104" s="15">
        <f>IF(32&lt;=$G104, ($G104-32)*$N104, "")</f>
        <v/>
      </c>
      <c r="LC104" s="15">
        <f>IF(33&lt;=$G104, KX104, "")</f>
        <v/>
      </c>
      <c r="LD104" s="15">
        <f>IF(33&lt;=$G104, ROUND(LC104*$Q104, 2), "")</f>
        <v/>
      </c>
      <c r="LE104" s="15">
        <f>IF(33&lt;=$G104, $N104, "")</f>
        <v/>
      </c>
      <c r="LF104" s="15">
        <f>IF(33&lt;=$G104, LE104-LD104, "")</f>
        <v/>
      </c>
      <c r="LG104" s="15">
        <f>IF(33&lt;=$G104, LC104-LF104, "")</f>
        <v/>
      </c>
      <c r="LH104" s="15">
        <f>IF(33&lt;=$G104, ROUND(KZ104*$Q104, 2), "")</f>
        <v/>
      </c>
      <c r="LI104" s="15">
        <f>IF(33&lt;=$G104, KZ104+LH104, "")</f>
        <v/>
      </c>
      <c r="LJ104" s="15">
        <f>IF(33&lt;=$G104, LD104+LH104, "")</f>
        <v/>
      </c>
      <c r="LK104" s="15">
        <f>IF(33&lt;=$G104, ($G104-33)*$N104, "")</f>
        <v/>
      </c>
      <c r="LL104" s="15">
        <f>IF(34&lt;=$G104, LG104, "")</f>
        <v/>
      </c>
      <c r="LM104" s="15">
        <f>IF(34&lt;=$G104, ROUND(LL104*$Q104, 2), "")</f>
        <v/>
      </c>
      <c r="LN104" s="15">
        <f>IF(34&lt;=$G104, $N104, "")</f>
        <v/>
      </c>
      <c r="LO104" s="15">
        <f>IF(34&lt;=$G104, LN104-LM104, "")</f>
        <v/>
      </c>
      <c r="LP104" s="15">
        <f>IF(34&lt;=$G104, LL104-LO104, "")</f>
        <v/>
      </c>
      <c r="LQ104" s="15">
        <f>IF(34&lt;=$G104, ROUND(LI104*$Q104, 2), "")</f>
        <v/>
      </c>
      <c r="LR104" s="15">
        <f>IF(34&lt;=$G104, LI104+LQ104, "")</f>
        <v/>
      </c>
      <c r="LS104" s="15">
        <f>IF(34&lt;=$G104, LM104+LQ104, "")</f>
        <v/>
      </c>
      <c r="LT104" s="15">
        <f>IF(34&lt;=$G104, ($G104-34)*$N104, "")</f>
        <v/>
      </c>
      <c r="LU104" s="15">
        <f>IF(35&lt;=$G104, LP104, "")</f>
        <v/>
      </c>
      <c r="LV104" s="15">
        <f>IF(35&lt;=$G104, ROUND(LU104*$Q104, 2), "")</f>
        <v/>
      </c>
      <c r="LW104" s="15">
        <f>IF(35&lt;=$G104, $N104, "")</f>
        <v/>
      </c>
      <c r="LX104" s="15">
        <f>IF(35&lt;=$G104, LW104-LV104, "")</f>
        <v/>
      </c>
      <c r="LY104" s="15">
        <f>IF(35&lt;=$G104, LU104-LX104, "")</f>
        <v/>
      </c>
      <c r="LZ104" s="15">
        <f>IF(35&lt;=$G104, ROUND(LR104*$Q104, 2), "")</f>
        <v/>
      </c>
      <c r="MA104" s="15">
        <f>IF(35&lt;=$G104, LR104+LZ104, "")</f>
        <v/>
      </c>
      <c r="MB104" s="15">
        <f>IF(35&lt;=$G104, LV104+LZ104, "")</f>
        <v/>
      </c>
      <c r="MC104" s="15">
        <f>IF(35&lt;=$G104, ($G104-35)*$N104, "")</f>
        <v/>
      </c>
      <c r="MD104" s="15">
        <f>IF(36&lt;=$G104, LY104, "")</f>
        <v/>
      </c>
      <c r="ME104" s="15">
        <f>IF(36&lt;=$G104, ROUND(MD104*$Q104, 2), "")</f>
        <v/>
      </c>
      <c r="MF104" s="15">
        <f>IF(36&lt;=$G104, $N104, "")</f>
        <v/>
      </c>
      <c r="MG104" s="15">
        <f>IF(36&lt;=$G104, MF104-ME104, "")</f>
        <v/>
      </c>
      <c r="MH104" s="15">
        <f>IF(36&lt;=$G104, MD104-MG104, "")</f>
        <v/>
      </c>
      <c r="MI104" s="15">
        <f>IF(36&lt;=$G104, ROUND(MA104*$Q104, 2), "")</f>
        <v/>
      </c>
      <c r="MJ104" s="15">
        <f>IF(36&lt;=$G104, MA104+MI104, "")</f>
        <v/>
      </c>
      <c r="MK104" s="15">
        <f>IF(36&lt;=$G104, ME104+MI104, "")</f>
        <v/>
      </c>
      <c r="ML104" s="15">
        <f>IF(36&lt;=$G104, ($G104-36)*$N104, "")</f>
        <v/>
      </c>
      <c r="MM104" s="15">
        <f>IF(37&lt;=$G104, MH104, "")</f>
        <v/>
      </c>
      <c r="MN104" s="15">
        <f>IF(37&lt;=$G104, ROUND(MM104*$Q104, 2), "")</f>
        <v/>
      </c>
      <c r="MO104" s="15">
        <f>IF(37&lt;=$G104, $N104, "")</f>
        <v/>
      </c>
      <c r="MP104" s="15">
        <f>IF(37&lt;=$G104, MO104-MN104, "")</f>
        <v/>
      </c>
      <c r="MQ104" s="15">
        <f>IF(37&lt;=$G104, MM104-MP104, "")</f>
        <v/>
      </c>
      <c r="MR104" s="15">
        <f>IF(37&lt;=$G104, ROUND(MJ104*$Q104, 2), "")</f>
        <v/>
      </c>
      <c r="MS104" s="15">
        <f>IF(37&lt;=$G104, MJ104+MR104, "")</f>
        <v/>
      </c>
      <c r="MT104" s="15">
        <f>IF(37&lt;=$G104, MN104+MR104, "")</f>
        <v/>
      </c>
      <c r="MU104" s="15">
        <f>IF(37&lt;=$G104, ($G104-37)*$N104, "")</f>
        <v/>
      </c>
      <c r="MV104" s="15">
        <f>IF(38&lt;=$G104, MQ104, "")</f>
        <v/>
      </c>
      <c r="MW104" s="15">
        <f>IF(38&lt;=$G104, ROUND(MV104*$Q104, 2), "")</f>
        <v/>
      </c>
      <c r="MX104" s="15">
        <f>IF(38&lt;=$G104, $N104, "")</f>
        <v/>
      </c>
      <c r="MY104" s="15">
        <f>IF(38&lt;=$G104, MX104-MW104, "")</f>
        <v/>
      </c>
      <c r="MZ104" s="15">
        <f>IF(38&lt;=$G104, MV104-MY104, "")</f>
        <v/>
      </c>
      <c r="NA104" s="15">
        <f>IF(38&lt;=$G104, ROUND(MS104*$Q104, 2), "")</f>
        <v/>
      </c>
      <c r="NB104" s="15">
        <f>IF(38&lt;=$G104, MS104+NA104, "")</f>
        <v/>
      </c>
      <c r="NC104" s="15">
        <f>IF(38&lt;=$G104, MW104+NA104, "")</f>
        <v/>
      </c>
      <c r="ND104" s="15">
        <f>IF(38&lt;=$G104, ($G104-38)*$N104, "")</f>
        <v/>
      </c>
      <c r="NE104" s="15">
        <f>IF(39&lt;=$G104, MZ104, "")</f>
        <v/>
      </c>
      <c r="NF104" s="15">
        <f>IF(39&lt;=$G104, ROUND(NE104*$Q104, 2), "")</f>
        <v/>
      </c>
      <c r="NG104" s="15">
        <f>IF(39&lt;=$G104, $N104, "")</f>
        <v/>
      </c>
      <c r="NH104" s="15">
        <f>IF(39&lt;=$G104, NG104-NF104, "")</f>
        <v/>
      </c>
      <c r="NI104" s="15">
        <f>IF(39&lt;=$G104, NE104-NH104, "")</f>
        <v/>
      </c>
      <c r="NJ104" s="15">
        <f>IF(39&lt;=$G104, ROUND(NB104*$Q104, 2), "")</f>
        <v/>
      </c>
      <c r="NK104" s="15">
        <f>IF(39&lt;=$G104, NB104+NJ104, "")</f>
        <v/>
      </c>
      <c r="NL104" s="15">
        <f>IF(39&lt;=$G104, NF104+NJ104, "")</f>
        <v/>
      </c>
      <c r="NM104" s="15">
        <f>IF(39&lt;=$G104, ($G104-39)*$N104, "")</f>
        <v/>
      </c>
      <c r="NN104" s="15">
        <f>IF(40&lt;=$G104, NI104, "")</f>
        <v/>
      </c>
      <c r="NO104" s="15">
        <f>IF(40&lt;=$G104, ROUND(NN104*$Q104, 2), "")</f>
        <v/>
      </c>
      <c r="NP104" s="15">
        <f>IF(40&lt;=$G104, $N104, "")</f>
        <v/>
      </c>
      <c r="NQ104" s="15">
        <f>IF(40&lt;=$G104, NP104-NO104, "")</f>
        <v/>
      </c>
      <c r="NR104" s="15">
        <f>IF(40&lt;=$G104, NN104-NQ104, "")</f>
        <v/>
      </c>
      <c r="NS104" s="15">
        <f>IF(40&lt;=$G104, ROUND(NK104*$Q104, 2), "")</f>
        <v/>
      </c>
      <c r="NT104" s="15">
        <f>IF(40&lt;=$G104, NK104+NS104, "")</f>
        <v/>
      </c>
      <c r="NU104" s="15">
        <f>IF(40&lt;=$G104, NO104+NS104, "")</f>
        <v/>
      </c>
      <c r="NV104" s="15">
        <f>IF(40&lt;=$G104, ($G104-40)*$N104, "")</f>
        <v/>
      </c>
      <c r="NW104" s="15">
        <f>IF(41&lt;=$G104, NR104, "")</f>
        <v/>
      </c>
      <c r="NX104" s="15">
        <f>IF(41&lt;=$G104, ROUND(NW104*$Q104, 2), "")</f>
        <v/>
      </c>
      <c r="NY104" s="15">
        <f>IF(41&lt;=$G104, $N104, "")</f>
        <v/>
      </c>
      <c r="NZ104" s="15">
        <f>IF(41&lt;=$G104, NY104-NX104, "")</f>
        <v/>
      </c>
      <c r="OA104" s="15">
        <f>IF(41&lt;=$G104, NW104-NZ104, "")</f>
        <v/>
      </c>
      <c r="OB104" s="15">
        <f>IF(41&lt;=$G104, ROUND(NT104*$Q104, 2), "")</f>
        <v/>
      </c>
      <c r="OC104" s="15">
        <f>IF(41&lt;=$G104, NT104+OB104, "")</f>
        <v/>
      </c>
      <c r="OD104" s="15">
        <f>IF(41&lt;=$G104, NX104+OB104, "")</f>
        <v/>
      </c>
      <c r="OE104" s="15">
        <f>IF(41&lt;=$G104, ($G104-41)*$N104, "")</f>
        <v/>
      </c>
      <c r="OF104" s="15">
        <f>IF(42&lt;=$G104, OA104, "")</f>
        <v/>
      </c>
      <c r="OG104" s="15">
        <f>IF(42&lt;=$G104, ROUND(OF104*$Q104, 2), "")</f>
        <v/>
      </c>
      <c r="OH104" s="15">
        <f>IF(42&lt;=$G104, $N104, "")</f>
        <v/>
      </c>
      <c r="OI104" s="15">
        <f>IF(42&lt;=$G104, OH104-OG104, "")</f>
        <v/>
      </c>
      <c r="OJ104" s="15">
        <f>IF(42&lt;=$G104, OF104-OI104, "")</f>
        <v/>
      </c>
      <c r="OK104" s="15">
        <f>IF(42&lt;=$G104, ROUND(OC104*$Q104, 2), "")</f>
        <v/>
      </c>
      <c r="OL104" s="15">
        <f>IF(42&lt;=$G104, OC104+OK104, "")</f>
        <v/>
      </c>
      <c r="OM104" s="15">
        <f>IF(42&lt;=$G104, OG104+OK104, "")</f>
        <v/>
      </c>
      <c r="ON104" s="15">
        <f>IF(42&lt;=$G104, ($G104-42)*$N104, "")</f>
        <v/>
      </c>
      <c r="OO104" s="15">
        <f>IF(43&lt;=$G104, OJ104, "")</f>
        <v/>
      </c>
      <c r="OP104" s="15">
        <f>IF(43&lt;=$G104, ROUND(OO104*$Q104, 2), "")</f>
        <v/>
      </c>
      <c r="OQ104" s="15">
        <f>IF(43&lt;=$G104, $N104, "")</f>
        <v/>
      </c>
      <c r="OR104" s="15">
        <f>IF(43&lt;=$G104, OQ104-OP104, "")</f>
        <v/>
      </c>
      <c r="OS104" s="15">
        <f>IF(43&lt;=$G104, OO104-OR104, "")</f>
        <v/>
      </c>
      <c r="OT104" s="15">
        <f>IF(43&lt;=$G104, ROUND(OL104*$Q104, 2), "")</f>
        <v/>
      </c>
      <c r="OU104" s="15">
        <f>IF(43&lt;=$G104, OL104+OT104, "")</f>
        <v/>
      </c>
      <c r="OV104" s="15">
        <f>IF(43&lt;=$G104, OP104+OT104, "")</f>
        <v/>
      </c>
      <c r="OW104" s="15">
        <f>IF(43&lt;=$G104, ($G104-43)*$N104, "")</f>
        <v/>
      </c>
      <c r="OX104" s="15">
        <f>IF(44&lt;=$G104, OS104, "")</f>
        <v/>
      </c>
      <c r="OY104" s="15">
        <f>IF(44&lt;=$G104, ROUND(OX104*$Q104, 2), "")</f>
        <v/>
      </c>
      <c r="OZ104" s="15">
        <f>IF(44&lt;=$G104, $N104, "")</f>
        <v/>
      </c>
      <c r="PA104" s="15">
        <f>IF(44&lt;=$G104, OZ104-OY104, "")</f>
        <v/>
      </c>
      <c r="PB104" s="15">
        <f>IF(44&lt;=$G104, OX104-PA104, "")</f>
        <v/>
      </c>
      <c r="PC104" s="15">
        <f>IF(44&lt;=$G104, ROUND(OU104*$Q104, 2), "")</f>
        <v/>
      </c>
      <c r="PD104" s="15">
        <f>IF(44&lt;=$G104, OU104+PC104, "")</f>
        <v/>
      </c>
      <c r="PE104" s="15">
        <f>IF(44&lt;=$G104, OY104+PC104, "")</f>
        <v/>
      </c>
      <c r="PF104" s="15">
        <f>IF(44&lt;=$G104, ($G104-44)*$N104, "")</f>
        <v/>
      </c>
      <c r="PG104" s="15">
        <f>IF(45&lt;=$G104, PB104, "")</f>
        <v/>
      </c>
      <c r="PH104" s="15">
        <f>IF(45&lt;=$G104, ROUND(PG104*$Q104, 2), "")</f>
        <v/>
      </c>
      <c r="PI104" s="15">
        <f>IF(45&lt;=$G104, $N104, "")</f>
        <v/>
      </c>
      <c r="PJ104" s="15">
        <f>IF(45&lt;=$G104, PI104-PH104, "")</f>
        <v/>
      </c>
      <c r="PK104" s="15">
        <f>IF(45&lt;=$G104, PG104-PJ104, "")</f>
        <v/>
      </c>
      <c r="PL104" s="15">
        <f>IF(45&lt;=$G104, ROUND(PD104*$Q104, 2), "")</f>
        <v/>
      </c>
      <c r="PM104" s="15">
        <f>IF(45&lt;=$G104, PD104+PL104, "")</f>
        <v/>
      </c>
      <c r="PN104" s="15">
        <f>IF(45&lt;=$G104, PH104+PL104, "")</f>
        <v/>
      </c>
      <c r="PO104" s="15">
        <f>IF(45&lt;=$G104, ($G104-45)*$N104, "")</f>
        <v/>
      </c>
      <c r="PP104" s="15">
        <f>IF(46&lt;=$G104, PK104, "")</f>
        <v/>
      </c>
      <c r="PQ104" s="15">
        <f>IF(46&lt;=$G104, ROUND(PP104*$Q104, 2), "")</f>
        <v/>
      </c>
      <c r="PR104" s="15">
        <f>IF(46&lt;=$G104, $N104, "")</f>
        <v/>
      </c>
      <c r="PS104" s="15">
        <f>IF(46&lt;=$G104, PR104-PQ104, "")</f>
        <v/>
      </c>
      <c r="PT104" s="15">
        <f>IF(46&lt;=$G104, PP104-PS104, "")</f>
        <v/>
      </c>
      <c r="PU104" s="15">
        <f>IF(46&lt;=$G104, ROUND(PM104*$Q104, 2), "")</f>
        <v/>
      </c>
      <c r="PV104" s="15">
        <f>IF(46&lt;=$G104, PM104+PU104, "")</f>
        <v/>
      </c>
      <c r="PW104" s="15">
        <f>IF(46&lt;=$G104, PQ104+PU104, "")</f>
        <v/>
      </c>
      <c r="PX104" s="15">
        <f>IF(46&lt;=$G104, ($G104-46)*$N104, "")</f>
        <v/>
      </c>
      <c r="PY104" s="15">
        <f>IF(47&lt;=$G104, PT104, "")</f>
        <v/>
      </c>
      <c r="PZ104" s="15">
        <f>IF(47&lt;=$G104, ROUND(PY104*$Q104, 2), "")</f>
        <v/>
      </c>
      <c r="QA104" s="15">
        <f>IF(47&lt;=$G104, $N104, "")</f>
        <v/>
      </c>
      <c r="QB104" s="15">
        <f>IF(47&lt;=$G104, QA104-PZ104, "")</f>
        <v/>
      </c>
      <c r="QC104" s="15">
        <f>IF(47&lt;=$G104, PY104-QB104, "")</f>
        <v/>
      </c>
      <c r="QD104" s="15">
        <f>IF(47&lt;=$G104, ROUND(PV104*$Q104, 2), "")</f>
        <v/>
      </c>
      <c r="QE104" s="15">
        <f>IF(47&lt;=$G104, PV104+QD104, "")</f>
        <v/>
      </c>
      <c r="QF104" s="15">
        <f>IF(47&lt;=$G104, PZ104+QD104, "")</f>
        <v/>
      </c>
      <c r="QG104" s="15">
        <f>IF(47&lt;=$G104, ($G104-47)*$N104, "")</f>
        <v/>
      </c>
      <c r="QH104" s="15">
        <f>IF(48&lt;=$G104, QC104, "")</f>
        <v/>
      </c>
      <c r="QI104" s="15">
        <f>IF(48&lt;=$G104, ROUND(QH104*$Q104, 2), "")</f>
        <v/>
      </c>
      <c r="QJ104" s="15">
        <f>IF(48&lt;=$G104, $N104, "")</f>
        <v/>
      </c>
      <c r="QK104" s="15">
        <f>IF(48&lt;=$G104, QJ104-QI104, "")</f>
        <v/>
      </c>
      <c r="QL104" s="15">
        <f>IF(48&lt;=$G104, QH104-QK104, "")</f>
        <v/>
      </c>
      <c r="QM104" s="15">
        <f>IF(48&lt;=$G104, ROUND(QE104*$Q104, 2), "")</f>
        <v/>
      </c>
      <c r="QN104" s="15">
        <f>IF(48&lt;=$G104, QE104+QM104, "")</f>
        <v/>
      </c>
      <c r="QO104" s="15">
        <f>IF(48&lt;=$G104, QI104+QM104, "")</f>
        <v/>
      </c>
      <c r="QP104" s="15">
        <f>IF(48&lt;=$G104, ($G104-48)*$N104, "")</f>
        <v/>
      </c>
    </row>
    <row r="105">
      <c r="A105" s="6" t="inlineStr">
        <is>
          <t>0647-0003</t>
        </is>
      </c>
      <c r="B105" s="7" t="inlineStr">
        <is>
          <t>Cibaria Gourmet S de Rl de Cv</t>
        </is>
      </c>
      <c r="C105" s="7" t="inlineStr">
        <is>
          <t>1200 Bighorn</t>
        </is>
      </c>
      <c r="D105" s="6" t="inlineStr">
        <is>
          <t>ACTIVO</t>
        </is>
      </c>
      <c r="E105" s="6" t="inlineStr">
        <is>
          <t>2026-06-30</t>
        </is>
      </c>
      <c r="F105" s="6" t="inlineStr">
        <is>
          <t>2029-06-30</t>
        </is>
      </c>
      <c r="G105" s="8" t="n">
        <v>36</v>
      </c>
      <c r="H105" s="9" t="n">
        <v>562503</v>
      </c>
      <c r="I105" s="10" t="n">
        <v>0.3</v>
      </c>
      <c r="J105" s="9">
        <f>ROUND(H105*I105, 2)</f>
        <v/>
      </c>
      <c r="K105" s="9">
        <f>ROUND(H105-J105, 2)</f>
        <v/>
      </c>
      <c r="L105" s="10" t="n">
        <v>0.02</v>
      </c>
      <c r="M105" s="9">
        <f>ROUND(H105*L105, 2)</f>
        <v/>
      </c>
      <c r="N105" s="9" t="n">
        <v>16185.96</v>
      </c>
      <c r="O105" s="10" t="n">
        <v>0.3</v>
      </c>
      <c r="P105" s="9">
        <f>ROUND(H105*O105, 2)</f>
        <v/>
      </c>
      <c r="Q105" s="11" t="n">
        <v>0.03252344</v>
      </c>
      <c r="R105" s="11">
        <f>RATE(G105, -N105, K105, -P105)</f>
        <v/>
      </c>
      <c r="S105" s="11">
        <f>ROUND(Q105*12, 8)</f>
        <v/>
      </c>
      <c r="T105" s="11">
        <f>ROUND(((1+Q105)^12)-1, 8)</f>
        <v/>
      </c>
      <c r="U105" s="9">
        <f>ROUND(PV(Q105, G105, 0, -P105), 2)</f>
        <v/>
      </c>
      <c r="V105" s="9">
        <f>SUMIF($AA$4:$QP$4, "Interes_Leasing", AA105:QP105)</f>
        <v/>
      </c>
      <c r="W105" s="9">
        <f>SUMIF($AA$4:$QP$4, "Interes_Residual", AA105:QP105)</f>
        <v/>
      </c>
      <c r="X105" s="9">
        <f>ROUND(V105+W105, 2)</f>
        <v/>
      </c>
      <c r="Y105" s="9">
        <f>ROUND((N105*G105+P105+M105)-K105, 2)</f>
        <v/>
      </c>
      <c r="Z105" s="10">
        <f>ROUND(Y105/K105, 4)</f>
        <v/>
      </c>
      <c r="AA105" s="9">
        <f>IF(1&lt;=$G105, $K105, "")</f>
        <v/>
      </c>
      <c r="AB105" s="9">
        <f>IF(1&lt;=$G105, ROUND(AA105*$Q105, 2), "")</f>
        <v/>
      </c>
      <c r="AC105" s="9">
        <f>IF(1&lt;=$G105, $N105, "")</f>
        <v/>
      </c>
      <c r="AD105" s="9">
        <f>IF(1&lt;=$G105, AC105-AB105, "")</f>
        <v/>
      </c>
      <c r="AE105" s="9">
        <f>IF(1&lt;=$G105, AA105-AD105, "")</f>
        <v/>
      </c>
      <c r="AF105" s="9">
        <f>IF(1&lt;=$G105, ROUND($U105*$Q105, 2), "")</f>
        <v/>
      </c>
      <c r="AG105" s="9">
        <f>IF(1&lt;=$G105, $U105+AF105, "")</f>
        <v/>
      </c>
      <c r="AH105" s="9">
        <f>IF(1&lt;=$G105, AB105+AF105, "")</f>
        <v/>
      </c>
      <c r="AI105" s="9">
        <f>IF(1&lt;=$G105, ($G105-1)*$N105, "")</f>
        <v/>
      </c>
      <c r="AJ105" s="9">
        <f>IF(2&lt;=$G105, AE105, "")</f>
        <v/>
      </c>
      <c r="AK105" s="9">
        <f>IF(2&lt;=$G105, ROUND(AJ105*$Q105, 2), "")</f>
        <v/>
      </c>
      <c r="AL105" s="9">
        <f>IF(2&lt;=$G105, $N105, "")</f>
        <v/>
      </c>
      <c r="AM105" s="9">
        <f>IF(2&lt;=$G105, AL105-AK105, "")</f>
        <v/>
      </c>
      <c r="AN105" s="9">
        <f>IF(2&lt;=$G105, AJ105-AM105, "")</f>
        <v/>
      </c>
      <c r="AO105" s="9">
        <f>IF(2&lt;=$G105, ROUND(AG105*$Q105, 2), "")</f>
        <v/>
      </c>
      <c r="AP105" s="9">
        <f>IF(2&lt;=$G105, AG105+AO105, "")</f>
        <v/>
      </c>
      <c r="AQ105" s="9">
        <f>IF(2&lt;=$G105, AK105+AO105, "")</f>
        <v/>
      </c>
      <c r="AR105" s="9">
        <f>IF(2&lt;=$G105, ($G105-2)*$N105, "")</f>
        <v/>
      </c>
      <c r="AS105" s="9">
        <f>IF(3&lt;=$G105, AN105, "")</f>
        <v/>
      </c>
      <c r="AT105" s="9">
        <f>IF(3&lt;=$G105, ROUND(AS105*$Q105, 2), "")</f>
        <v/>
      </c>
      <c r="AU105" s="9">
        <f>IF(3&lt;=$G105, $N105, "")</f>
        <v/>
      </c>
      <c r="AV105" s="9">
        <f>IF(3&lt;=$G105, AU105-AT105, "")</f>
        <v/>
      </c>
      <c r="AW105" s="9">
        <f>IF(3&lt;=$G105, AS105-AV105, "")</f>
        <v/>
      </c>
      <c r="AX105" s="9">
        <f>IF(3&lt;=$G105, ROUND(AP105*$Q105, 2), "")</f>
        <v/>
      </c>
      <c r="AY105" s="9">
        <f>IF(3&lt;=$G105, AP105+AX105, "")</f>
        <v/>
      </c>
      <c r="AZ105" s="9">
        <f>IF(3&lt;=$G105, AT105+AX105, "")</f>
        <v/>
      </c>
      <c r="BA105" s="9">
        <f>IF(3&lt;=$G105, ($G105-3)*$N105, "")</f>
        <v/>
      </c>
      <c r="BB105" s="9">
        <f>IF(4&lt;=$G105, AW105, "")</f>
        <v/>
      </c>
      <c r="BC105" s="9">
        <f>IF(4&lt;=$G105, ROUND(BB105*$Q105, 2), "")</f>
        <v/>
      </c>
      <c r="BD105" s="9">
        <f>IF(4&lt;=$G105, $N105, "")</f>
        <v/>
      </c>
      <c r="BE105" s="9">
        <f>IF(4&lt;=$G105, BD105-BC105, "")</f>
        <v/>
      </c>
      <c r="BF105" s="9">
        <f>IF(4&lt;=$G105, BB105-BE105, "")</f>
        <v/>
      </c>
      <c r="BG105" s="9">
        <f>IF(4&lt;=$G105, ROUND(AY105*$Q105, 2), "")</f>
        <v/>
      </c>
      <c r="BH105" s="9">
        <f>IF(4&lt;=$G105, AY105+BG105, "")</f>
        <v/>
      </c>
      <c r="BI105" s="9">
        <f>IF(4&lt;=$G105, BC105+BG105, "")</f>
        <v/>
      </c>
      <c r="BJ105" s="9">
        <f>IF(4&lt;=$G105, ($G105-4)*$N105, "")</f>
        <v/>
      </c>
      <c r="BK105" s="9">
        <f>IF(5&lt;=$G105, BF105, "")</f>
        <v/>
      </c>
      <c r="BL105" s="9">
        <f>IF(5&lt;=$G105, ROUND(BK105*$Q105, 2), "")</f>
        <v/>
      </c>
      <c r="BM105" s="9">
        <f>IF(5&lt;=$G105, $N105, "")</f>
        <v/>
      </c>
      <c r="BN105" s="9">
        <f>IF(5&lt;=$G105, BM105-BL105, "")</f>
        <v/>
      </c>
      <c r="BO105" s="9">
        <f>IF(5&lt;=$G105, BK105-BN105, "")</f>
        <v/>
      </c>
      <c r="BP105" s="9">
        <f>IF(5&lt;=$G105, ROUND(BH105*$Q105, 2), "")</f>
        <v/>
      </c>
      <c r="BQ105" s="9">
        <f>IF(5&lt;=$G105, BH105+BP105, "")</f>
        <v/>
      </c>
      <c r="BR105" s="9">
        <f>IF(5&lt;=$G105, BL105+BP105, "")</f>
        <v/>
      </c>
      <c r="BS105" s="9">
        <f>IF(5&lt;=$G105, ($G105-5)*$N105, "")</f>
        <v/>
      </c>
      <c r="BT105" s="9">
        <f>IF(6&lt;=$G105, BO105, "")</f>
        <v/>
      </c>
      <c r="BU105" s="9">
        <f>IF(6&lt;=$G105, ROUND(BT105*$Q105, 2), "")</f>
        <v/>
      </c>
      <c r="BV105" s="9">
        <f>IF(6&lt;=$G105, $N105, "")</f>
        <v/>
      </c>
      <c r="BW105" s="9">
        <f>IF(6&lt;=$G105, BV105-BU105, "")</f>
        <v/>
      </c>
      <c r="BX105" s="9">
        <f>IF(6&lt;=$G105, BT105-BW105, "")</f>
        <v/>
      </c>
      <c r="BY105" s="9">
        <f>IF(6&lt;=$G105, ROUND(BQ105*$Q105, 2), "")</f>
        <v/>
      </c>
      <c r="BZ105" s="9">
        <f>IF(6&lt;=$G105, BQ105+BY105, "")</f>
        <v/>
      </c>
      <c r="CA105" s="9">
        <f>IF(6&lt;=$G105, BU105+BY105, "")</f>
        <v/>
      </c>
      <c r="CB105" s="9">
        <f>IF(6&lt;=$G105, ($G105-6)*$N105, "")</f>
        <v/>
      </c>
      <c r="CC105" s="9">
        <f>IF(7&lt;=$G105, BX105, "")</f>
        <v/>
      </c>
      <c r="CD105" s="9">
        <f>IF(7&lt;=$G105, ROUND(CC105*$Q105, 2), "")</f>
        <v/>
      </c>
      <c r="CE105" s="9">
        <f>IF(7&lt;=$G105, $N105, "")</f>
        <v/>
      </c>
      <c r="CF105" s="9">
        <f>IF(7&lt;=$G105, CE105-CD105, "")</f>
        <v/>
      </c>
      <c r="CG105" s="9">
        <f>IF(7&lt;=$G105, CC105-CF105, "")</f>
        <v/>
      </c>
      <c r="CH105" s="9">
        <f>IF(7&lt;=$G105, ROUND(BZ105*$Q105, 2), "")</f>
        <v/>
      </c>
      <c r="CI105" s="9">
        <f>IF(7&lt;=$G105, BZ105+CH105, "")</f>
        <v/>
      </c>
      <c r="CJ105" s="9">
        <f>IF(7&lt;=$G105, CD105+CH105, "")</f>
        <v/>
      </c>
      <c r="CK105" s="9">
        <f>IF(7&lt;=$G105, ($G105-7)*$N105, "")</f>
        <v/>
      </c>
      <c r="CL105" s="9">
        <f>IF(8&lt;=$G105, CG105, "")</f>
        <v/>
      </c>
      <c r="CM105" s="9">
        <f>IF(8&lt;=$G105, ROUND(CL105*$Q105, 2), "")</f>
        <v/>
      </c>
      <c r="CN105" s="9">
        <f>IF(8&lt;=$G105, $N105, "")</f>
        <v/>
      </c>
      <c r="CO105" s="9">
        <f>IF(8&lt;=$G105, CN105-CM105, "")</f>
        <v/>
      </c>
      <c r="CP105" s="9">
        <f>IF(8&lt;=$G105, CL105-CO105, "")</f>
        <v/>
      </c>
      <c r="CQ105" s="9">
        <f>IF(8&lt;=$G105, ROUND(CI105*$Q105, 2), "")</f>
        <v/>
      </c>
      <c r="CR105" s="9">
        <f>IF(8&lt;=$G105, CI105+CQ105, "")</f>
        <v/>
      </c>
      <c r="CS105" s="9">
        <f>IF(8&lt;=$G105, CM105+CQ105, "")</f>
        <v/>
      </c>
      <c r="CT105" s="9">
        <f>IF(8&lt;=$G105, ($G105-8)*$N105, "")</f>
        <v/>
      </c>
      <c r="CU105" s="9">
        <f>IF(9&lt;=$G105, CP105, "")</f>
        <v/>
      </c>
      <c r="CV105" s="9">
        <f>IF(9&lt;=$G105, ROUND(CU105*$Q105, 2), "")</f>
        <v/>
      </c>
      <c r="CW105" s="9">
        <f>IF(9&lt;=$G105, $N105, "")</f>
        <v/>
      </c>
      <c r="CX105" s="9">
        <f>IF(9&lt;=$G105, CW105-CV105, "")</f>
        <v/>
      </c>
      <c r="CY105" s="9">
        <f>IF(9&lt;=$G105, CU105-CX105, "")</f>
        <v/>
      </c>
      <c r="CZ105" s="9">
        <f>IF(9&lt;=$G105, ROUND(CR105*$Q105, 2), "")</f>
        <v/>
      </c>
      <c r="DA105" s="9">
        <f>IF(9&lt;=$G105, CR105+CZ105, "")</f>
        <v/>
      </c>
      <c r="DB105" s="9">
        <f>IF(9&lt;=$G105, CV105+CZ105, "")</f>
        <v/>
      </c>
      <c r="DC105" s="9">
        <f>IF(9&lt;=$G105, ($G105-9)*$N105, "")</f>
        <v/>
      </c>
      <c r="DD105" s="9">
        <f>IF(10&lt;=$G105, CY105, "")</f>
        <v/>
      </c>
      <c r="DE105" s="9">
        <f>IF(10&lt;=$G105, ROUND(DD105*$Q105, 2), "")</f>
        <v/>
      </c>
      <c r="DF105" s="9">
        <f>IF(10&lt;=$G105, $N105, "")</f>
        <v/>
      </c>
      <c r="DG105" s="9">
        <f>IF(10&lt;=$G105, DF105-DE105, "")</f>
        <v/>
      </c>
      <c r="DH105" s="9">
        <f>IF(10&lt;=$G105, DD105-DG105, "")</f>
        <v/>
      </c>
      <c r="DI105" s="9">
        <f>IF(10&lt;=$G105, ROUND(DA105*$Q105, 2), "")</f>
        <v/>
      </c>
      <c r="DJ105" s="9">
        <f>IF(10&lt;=$G105, DA105+DI105, "")</f>
        <v/>
      </c>
      <c r="DK105" s="9">
        <f>IF(10&lt;=$G105, DE105+DI105, "")</f>
        <v/>
      </c>
      <c r="DL105" s="9">
        <f>IF(10&lt;=$G105, ($G105-10)*$N105, "")</f>
        <v/>
      </c>
      <c r="DM105" s="9">
        <f>IF(11&lt;=$G105, DH105, "")</f>
        <v/>
      </c>
      <c r="DN105" s="9">
        <f>IF(11&lt;=$G105, ROUND(DM105*$Q105, 2), "")</f>
        <v/>
      </c>
      <c r="DO105" s="9">
        <f>IF(11&lt;=$G105, $N105, "")</f>
        <v/>
      </c>
      <c r="DP105" s="9">
        <f>IF(11&lt;=$G105, DO105-DN105, "")</f>
        <v/>
      </c>
      <c r="DQ105" s="9">
        <f>IF(11&lt;=$G105, DM105-DP105, "")</f>
        <v/>
      </c>
      <c r="DR105" s="9">
        <f>IF(11&lt;=$G105, ROUND(DJ105*$Q105, 2), "")</f>
        <v/>
      </c>
      <c r="DS105" s="9">
        <f>IF(11&lt;=$G105, DJ105+DR105, "")</f>
        <v/>
      </c>
      <c r="DT105" s="9">
        <f>IF(11&lt;=$G105, DN105+DR105, "")</f>
        <v/>
      </c>
      <c r="DU105" s="9">
        <f>IF(11&lt;=$G105, ($G105-11)*$N105, "")</f>
        <v/>
      </c>
      <c r="DV105" s="9">
        <f>IF(12&lt;=$G105, DQ105, "")</f>
        <v/>
      </c>
      <c r="DW105" s="9">
        <f>IF(12&lt;=$G105, ROUND(DV105*$Q105, 2), "")</f>
        <v/>
      </c>
      <c r="DX105" s="9">
        <f>IF(12&lt;=$G105, $N105, "")</f>
        <v/>
      </c>
      <c r="DY105" s="9">
        <f>IF(12&lt;=$G105, DX105-DW105, "")</f>
        <v/>
      </c>
      <c r="DZ105" s="9">
        <f>IF(12&lt;=$G105, DV105-DY105, "")</f>
        <v/>
      </c>
      <c r="EA105" s="9">
        <f>IF(12&lt;=$G105, ROUND(DS105*$Q105, 2), "")</f>
        <v/>
      </c>
      <c r="EB105" s="9">
        <f>IF(12&lt;=$G105, DS105+EA105, "")</f>
        <v/>
      </c>
      <c r="EC105" s="9">
        <f>IF(12&lt;=$G105, DW105+EA105, "")</f>
        <v/>
      </c>
      <c r="ED105" s="9">
        <f>IF(12&lt;=$G105, ($G105-12)*$N105, "")</f>
        <v/>
      </c>
      <c r="EE105" s="9">
        <f>IF(13&lt;=$G105, DZ105, "")</f>
        <v/>
      </c>
      <c r="EF105" s="9">
        <f>IF(13&lt;=$G105, ROUND(EE105*$Q105, 2), "")</f>
        <v/>
      </c>
      <c r="EG105" s="9">
        <f>IF(13&lt;=$G105, $N105, "")</f>
        <v/>
      </c>
      <c r="EH105" s="9">
        <f>IF(13&lt;=$G105, EG105-EF105, "")</f>
        <v/>
      </c>
      <c r="EI105" s="9">
        <f>IF(13&lt;=$G105, EE105-EH105, "")</f>
        <v/>
      </c>
      <c r="EJ105" s="9">
        <f>IF(13&lt;=$G105, ROUND(EB105*$Q105, 2), "")</f>
        <v/>
      </c>
      <c r="EK105" s="9">
        <f>IF(13&lt;=$G105, EB105+EJ105, "")</f>
        <v/>
      </c>
      <c r="EL105" s="9">
        <f>IF(13&lt;=$G105, EF105+EJ105, "")</f>
        <v/>
      </c>
      <c r="EM105" s="9">
        <f>IF(13&lt;=$G105, ($G105-13)*$N105, "")</f>
        <v/>
      </c>
      <c r="EN105" s="9">
        <f>IF(14&lt;=$G105, EI105, "")</f>
        <v/>
      </c>
      <c r="EO105" s="9">
        <f>IF(14&lt;=$G105, ROUND(EN105*$Q105, 2), "")</f>
        <v/>
      </c>
      <c r="EP105" s="9">
        <f>IF(14&lt;=$G105, $N105, "")</f>
        <v/>
      </c>
      <c r="EQ105" s="9">
        <f>IF(14&lt;=$G105, EP105-EO105, "")</f>
        <v/>
      </c>
      <c r="ER105" s="9">
        <f>IF(14&lt;=$G105, EN105-EQ105, "")</f>
        <v/>
      </c>
      <c r="ES105" s="9">
        <f>IF(14&lt;=$G105, ROUND(EK105*$Q105, 2), "")</f>
        <v/>
      </c>
      <c r="ET105" s="9">
        <f>IF(14&lt;=$G105, EK105+ES105, "")</f>
        <v/>
      </c>
      <c r="EU105" s="9">
        <f>IF(14&lt;=$G105, EO105+ES105, "")</f>
        <v/>
      </c>
      <c r="EV105" s="9">
        <f>IF(14&lt;=$G105, ($G105-14)*$N105, "")</f>
        <v/>
      </c>
      <c r="EW105" s="9">
        <f>IF(15&lt;=$G105, ER105, "")</f>
        <v/>
      </c>
      <c r="EX105" s="9">
        <f>IF(15&lt;=$G105, ROUND(EW105*$Q105, 2), "")</f>
        <v/>
      </c>
      <c r="EY105" s="9">
        <f>IF(15&lt;=$G105, $N105, "")</f>
        <v/>
      </c>
      <c r="EZ105" s="9">
        <f>IF(15&lt;=$G105, EY105-EX105, "")</f>
        <v/>
      </c>
      <c r="FA105" s="9">
        <f>IF(15&lt;=$G105, EW105-EZ105, "")</f>
        <v/>
      </c>
      <c r="FB105" s="9">
        <f>IF(15&lt;=$G105, ROUND(ET105*$Q105, 2), "")</f>
        <v/>
      </c>
      <c r="FC105" s="9">
        <f>IF(15&lt;=$G105, ET105+FB105, "")</f>
        <v/>
      </c>
      <c r="FD105" s="9">
        <f>IF(15&lt;=$G105, EX105+FB105, "")</f>
        <v/>
      </c>
      <c r="FE105" s="9">
        <f>IF(15&lt;=$G105, ($G105-15)*$N105, "")</f>
        <v/>
      </c>
      <c r="FF105" s="9">
        <f>IF(16&lt;=$G105, FA105, "")</f>
        <v/>
      </c>
      <c r="FG105" s="9">
        <f>IF(16&lt;=$G105, ROUND(FF105*$Q105, 2), "")</f>
        <v/>
      </c>
      <c r="FH105" s="9">
        <f>IF(16&lt;=$G105, $N105, "")</f>
        <v/>
      </c>
      <c r="FI105" s="9">
        <f>IF(16&lt;=$G105, FH105-FG105, "")</f>
        <v/>
      </c>
      <c r="FJ105" s="9">
        <f>IF(16&lt;=$G105, FF105-FI105, "")</f>
        <v/>
      </c>
      <c r="FK105" s="9">
        <f>IF(16&lt;=$G105, ROUND(FC105*$Q105, 2), "")</f>
        <v/>
      </c>
      <c r="FL105" s="9">
        <f>IF(16&lt;=$G105, FC105+FK105, "")</f>
        <v/>
      </c>
      <c r="FM105" s="9">
        <f>IF(16&lt;=$G105, FG105+FK105, "")</f>
        <v/>
      </c>
      <c r="FN105" s="9">
        <f>IF(16&lt;=$G105, ($G105-16)*$N105, "")</f>
        <v/>
      </c>
      <c r="FO105" s="9">
        <f>IF(17&lt;=$G105, FJ105, "")</f>
        <v/>
      </c>
      <c r="FP105" s="9">
        <f>IF(17&lt;=$G105, ROUND(FO105*$Q105, 2), "")</f>
        <v/>
      </c>
      <c r="FQ105" s="9">
        <f>IF(17&lt;=$G105, $N105, "")</f>
        <v/>
      </c>
      <c r="FR105" s="9">
        <f>IF(17&lt;=$G105, FQ105-FP105, "")</f>
        <v/>
      </c>
      <c r="FS105" s="9">
        <f>IF(17&lt;=$G105, FO105-FR105, "")</f>
        <v/>
      </c>
      <c r="FT105" s="9">
        <f>IF(17&lt;=$G105, ROUND(FL105*$Q105, 2), "")</f>
        <v/>
      </c>
      <c r="FU105" s="9">
        <f>IF(17&lt;=$G105, FL105+FT105, "")</f>
        <v/>
      </c>
      <c r="FV105" s="9">
        <f>IF(17&lt;=$G105, FP105+FT105, "")</f>
        <v/>
      </c>
      <c r="FW105" s="9">
        <f>IF(17&lt;=$G105, ($G105-17)*$N105, "")</f>
        <v/>
      </c>
      <c r="FX105" s="9">
        <f>IF(18&lt;=$G105, FS105, "")</f>
        <v/>
      </c>
      <c r="FY105" s="9">
        <f>IF(18&lt;=$G105, ROUND(FX105*$Q105, 2), "")</f>
        <v/>
      </c>
      <c r="FZ105" s="9">
        <f>IF(18&lt;=$G105, $N105, "")</f>
        <v/>
      </c>
      <c r="GA105" s="9">
        <f>IF(18&lt;=$G105, FZ105-FY105, "")</f>
        <v/>
      </c>
      <c r="GB105" s="9">
        <f>IF(18&lt;=$G105, FX105-GA105, "")</f>
        <v/>
      </c>
      <c r="GC105" s="9">
        <f>IF(18&lt;=$G105, ROUND(FU105*$Q105, 2), "")</f>
        <v/>
      </c>
      <c r="GD105" s="9">
        <f>IF(18&lt;=$G105, FU105+GC105, "")</f>
        <v/>
      </c>
      <c r="GE105" s="9">
        <f>IF(18&lt;=$G105, FY105+GC105, "")</f>
        <v/>
      </c>
      <c r="GF105" s="9">
        <f>IF(18&lt;=$G105, ($G105-18)*$N105, "")</f>
        <v/>
      </c>
      <c r="GG105" s="9">
        <f>IF(19&lt;=$G105, GB105, "")</f>
        <v/>
      </c>
      <c r="GH105" s="9">
        <f>IF(19&lt;=$G105, ROUND(GG105*$Q105, 2), "")</f>
        <v/>
      </c>
      <c r="GI105" s="9">
        <f>IF(19&lt;=$G105, $N105, "")</f>
        <v/>
      </c>
      <c r="GJ105" s="9">
        <f>IF(19&lt;=$G105, GI105-GH105, "")</f>
        <v/>
      </c>
      <c r="GK105" s="9">
        <f>IF(19&lt;=$G105, GG105-GJ105, "")</f>
        <v/>
      </c>
      <c r="GL105" s="9">
        <f>IF(19&lt;=$G105, ROUND(GD105*$Q105, 2), "")</f>
        <v/>
      </c>
      <c r="GM105" s="9">
        <f>IF(19&lt;=$G105, GD105+GL105, "")</f>
        <v/>
      </c>
      <c r="GN105" s="9">
        <f>IF(19&lt;=$G105, GH105+GL105, "")</f>
        <v/>
      </c>
      <c r="GO105" s="9">
        <f>IF(19&lt;=$G105, ($G105-19)*$N105, "")</f>
        <v/>
      </c>
      <c r="GP105" s="9">
        <f>IF(20&lt;=$G105, GK105, "")</f>
        <v/>
      </c>
      <c r="GQ105" s="9">
        <f>IF(20&lt;=$G105, ROUND(GP105*$Q105, 2), "")</f>
        <v/>
      </c>
      <c r="GR105" s="9">
        <f>IF(20&lt;=$G105, $N105, "")</f>
        <v/>
      </c>
      <c r="GS105" s="9">
        <f>IF(20&lt;=$G105, GR105-GQ105, "")</f>
        <v/>
      </c>
      <c r="GT105" s="9">
        <f>IF(20&lt;=$G105, GP105-GS105, "")</f>
        <v/>
      </c>
      <c r="GU105" s="9">
        <f>IF(20&lt;=$G105, ROUND(GM105*$Q105, 2), "")</f>
        <v/>
      </c>
      <c r="GV105" s="9">
        <f>IF(20&lt;=$G105, GM105+GU105, "")</f>
        <v/>
      </c>
      <c r="GW105" s="9">
        <f>IF(20&lt;=$G105, GQ105+GU105, "")</f>
        <v/>
      </c>
      <c r="GX105" s="9">
        <f>IF(20&lt;=$G105, ($G105-20)*$N105, "")</f>
        <v/>
      </c>
      <c r="GY105" s="9">
        <f>IF(21&lt;=$G105, GT105, "")</f>
        <v/>
      </c>
      <c r="GZ105" s="9">
        <f>IF(21&lt;=$G105, ROUND(GY105*$Q105, 2), "")</f>
        <v/>
      </c>
      <c r="HA105" s="9">
        <f>IF(21&lt;=$G105, $N105, "")</f>
        <v/>
      </c>
      <c r="HB105" s="9">
        <f>IF(21&lt;=$G105, HA105-GZ105, "")</f>
        <v/>
      </c>
      <c r="HC105" s="9">
        <f>IF(21&lt;=$G105, GY105-HB105, "")</f>
        <v/>
      </c>
      <c r="HD105" s="9">
        <f>IF(21&lt;=$G105, ROUND(GV105*$Q105, 2), "")</f>
        <v/>
      </c>
      <c r="HE105" s="9">
        <f>IF(21&lt;=$G105, GV105+HD105, "")</f>
        <v/>
      </c>
      <c r="HF105" s="9">
        <f>IF(21&lt;=$G105, GZ105+HD105, "")</f>
        <v/>
      </c>
      <c r="HG105" s="9">
        <f>IF(21&lt;=$G105, ($G105-21)*$N105, "")</f>
        <v/>
      </c>
      <c r="HH105" s="9">
        <f>IF(22&lt;=$G105, HC105, "")</f>
        <v/>
      </c>
      <c r="HI105" s="9">
        <f>IF(22&lt;=$G105, ROUND(HH105*$Q105, 2), "")</f>
        <v/>
      </c>
      <c r="HJ105" s="9">
        <f>IF(22&lt;=$G105, $N105, "")</f>
        <v/>
      </c>
      <c r="HK105" s="9">
        <f>IF(22&lt;=$G105, HJ105-HI105, "")</f>
        <v/>
      </c>
      <c r="HL105" s="9">
        <f>IF(22&lt;=$G105, HH105-HK105, "")</f>
        <v/>
      </c>
      <c r="HM105" s="9">
        <f>IF(22&lt;=$G105, ROUND(HE105*$Q105, 2), "")</f>
        <v/>
      </c>
      <c r="HN105" s="9">
        <f>IF(22&lt;=$G105, HE105+HM105, "")</f>
        <v/>
      </c>
      <c r="HO105" s="9">
        <f>IF(22&lt;=$G105, HI105+HM105, "")</f>
        <v/>
      </c>
      <c r="HP105" s="9">
        <f>IF(22&lt;=$G105, ($G105-22)*$N105, "")</f>
        <v/>
      </c>
      <c r="HQ105" s="9">
        <f>IF(23&lt;=$G105, HL105, "")</f>
        <v/>
      </c>
      <c r="HR105" s="9">
        <f>IF(23&lt;=$G105, ROUND(HQ105*$Q105, 2), "")</f>
        <v/>
      </c>
      <c r="HS105" s="9">
        <f>IF(23&lt;=$G105, $N105, "")</f>
        <v/>
      </c>
      <c r="HT105" s="9">
        <f>IF(23&lt;=$G105, HS105-HR105, "")</f>
        <v/>
      </c>
      <c r="HU105" s="9">
        <f>IF(23&lt;=$G105, HQ105-HT105, "")</f>
        <v/>
      </c>
      <c r="HV105" s="9">
        <f>IF(23&lt;=$G105, ROUND(HN105*$Q105, 2), "")</f>
        <v/>
      </c>
      <c r="HW105" s="9">
        <f>IF(23&lt;=$G105, HN105+HV105, "")</f>
        <v/>
      </c>
      <c r="HX105" s="9">
        <f>IF(23&lt;=$G105, HR105+HV105, "")</f>
        <v/>
      </c>
      <c r="HY105" s="9">
        <f>IF(23&lt;=$G105, ($G105-23)*$N105, "")</f>
        <v/>
      </c>
      <c r="HZ105" s="9">
        <f>IF(24&lt;=$G105, HU105, "")</f>
        <v/>
      </c>
      <c r="IA105" s="9">
        <f>IF(24&lt;=$G105, ROUND(HZ105*$Q105, 2), "")</f>
        <v/>
      </c>
      <c r="IB105" s="9">
        <f>IF(24&lt;=$G105, $N105, "")</f>
        <v/>
      </c>
      <c r="IC105" s="9">
        <f>IF(24&lt;=$G105, IB105-IA105, "")</f>
        <v/>
      </c>
      <c r="ID105" s="9">
        <f>IF(24&lt;=$G105, HZ105-IC105, "")</f>
        <v/>
      </c>
      <c r="IE105" s="9">
        <f>IF(24&lt;=$G105, ROUND(HW105*$Q105, 2), "")</f>
        <v/>
      </c>
      <c r="IF105" s="9">
        <f>IF(24&lt;=$G105, HW105+IE105, "")</f>
        <v/>
      </c>
      <c r="IG105" s="9">
        <f>IF(24&lt;=$G105, IA105+IE105, "")</f>
        <v/>
      </c>
      <c r="IH105" s="9">
        <f>IF(24&lt;=$G105, ($G105-24)*$N105, "")</f>
        <v/>
      </c>
      <c r="II105" s="9">
        <f>IF(25&lt;=$G105, ID105, "")</f>
        <v/>
      </c>
      <c r="IJ105" s="9">
        <f>IF(25&lt;=$G105, ROUND(II105*$Q105, 2), "")</f>
        <v/>
      </c>
      <c r="IK105" s="9">
        <f>IF(25&lt;=$G105, $N105, "")</f>
        <v/>
      </c>
      <c r="IL105" s="9">
        <f>IF(25&lt;=$G105, IK105-IJ105, "")</f>
        <v/>
      </c>
      <c r="IM105" s="9">
        <f>IF(25&lt;=$G105, II105-IL105, "")</f>
        <v/>
      </c>
      <c r="IN105" s="9">
        <f>IF(25&lt;=$G105, ROUND(IF105*$Q105, 2), "")</f>
        <v/>
      </c>
      <c r="IO105" s="9">
        <f>IF(25&lt;=$G105, IF105+IN105, "")</f>
        <v/>
      </c>
      <c r="IP105" s="9">
        <f>IF(25&lt;=$G105, IJ105+IN105, "")</f>
        <v/>
      </c>
      <c r="IQ105" s="9">
        <f>IF(25&lt;=$G105, ($G105-25)*$N105, "")</f>
        <v/>
      </c>
      <c r="IR105" s="9">
        <f>IF(26&lt;=$G105, IM105, "")</f>
        <v/>
      </c>
      <c r="IS105" s="9">
        <f>IF(26&lt;=$G105, ROUND(IR105*$Q105, 2), "")</f>
        <v/>
      </c>
      <c r="IT105" s="9">
        <f>IF(26&lt;=$G105, $N105, "")</f>
        <v/>
      </c>
      <c r="IU105" s="9">
        <f>IF(26&lt;=$G105, IT105-IS105, "")</f>
        <v/>
      </c>
      <c r="IV105" s="9">
        <f>IF(26&lt;=$G105, IR105-IU105, "")</f>
        <v/>
      </c>
      <c r="IW105" s="9">
        <f>IF(26&lt;=$G105, ROUND(IO105*$Q105, 2), "")</f>
        <v/>
      </c>
      <c r="IX105" s="9">
        <f>IF(26&lt;=$G105, IO105+IW105, "")</f>
        <v/>
      </c>
      <c r="IY105" s="9">
        <f>IF(26&lt;=$G105, IS105+IW105, "")</f>
        <v/>
      </c>
      <c r="IZ105" s="9">
        <f>IF(26&lt;=$G105, ($G105-26)*$N105, "")</f>
        <v/>
      </c>
      <c r="JA105" s="9">
        <f>IF(27&lt;=$G105, IV105, "")</f>
        <v/>
      </c>
      <c r="JB105" s="9">
        <f>IF(27&lt;=$G105, ROUND(JA105*$Q105, 2), "")</f>
        <v/>
      </c>
      <c r="JC105" s="9">
        <f>IF(27&lt;=$G105, $N105, "")</f>
        <v/>
      </c>
      <c r="JD105" s="9">
        <f>IF(27&lt;=$G105, JC105-JB105, "")</f>
        <v/>
      </c>
      <c r="JE105" s="9">
        <f>IF(27&lt;=$G105, JA105-JD105, "")</f>
        <v/>
      </c>
      <c r="JF105" s="9">
        <f>IF(27&lt;=$G105, ROUND(IX105*$Q105, 2), "")</f>
        <v/>
      </c>
      <c r="JG105" s="9">
        <f>IF(27&lt;=$G105, IX105+JF105, "")</f>
        <v/>
      </c>
      <c r="JH105" s="9">
        <f>IF(27&lt;=$G105, JB105+JF105, "")</f>
        <v/>
      </c>
      <c r="JI105" s="9">
        <f>IF(27&lt;=$G105, ($G105-27)*$N105, "")</f>
        <v/>
      </c>
      <c r="JJ105" s="9">
        <f>IF(28&lt;=$G105, JE105, "")</f>
        <v/>
      </c>
      <c r="JK105" s="9">
        <f>IF(28&lt;=$G105, ROUND(JJ105*$Q105, 2), "")</f>
        <v/>
      </c>
      <c r="JL105" s="9">
        <f>IF(28&lt;=$G105, $N105, "")</f>
        <v/>
      </c>
      <c r="JM105" s="9">
        <f>IF(28&lt;=$G105, JL105-JK105, "")</f>
        <v/>
      </c>
      <c r="JN105" s="9">
        <f>IF(28&lt;=$G105, JJ105-JM105, "")</f>
        <v/>
      </c>
      <c r="JO105" s="9">
        <f>IF(28&lt;=$G105, ROUND(JG105*$Q105, 2), "")</f>
        <v/>
      </c>
      <c r="JP105" s="9">
        <f>IF(28&lt;=$G105, JG105+JO105, "")</f>
        <v/>
      </c>
      <c r="JQ105" s="9">
        <f>IF(28&lt;=$G105, JK105+JO105, "")</f>
        <v/>
      </c>
      <c r="JR105" s="9">
        <f>IF(28&lt;=$G105, ($G105-28)*$N105, "")</f>
        <v/>
      </c>
      <c r="JS105" s="9">
        <f>IF(29&lt;=$G105, JN105, "")</f>
        <v/>
      </c>
      <c r="JT105" s="9">
        <f>IF(29&lt;=$G105, ROUND(JS105*$Q105, 2), "")</f>
        <v/>
      </c>
      <c r="JU105" s="9">
        <f>IF(29&lt;=$G105, $N105, "")</f>
        <v/>
      </c>
      <c r="JV105" s="9">
        <f>IF(29&lt;=$G105, JU105-JT105, "")</f>
        <v/>
      </c>
      <c r="JW105" s="9">
        <f>IF(29&lt;=$G105, JS105-JV105, "")</f>
        <v/>
      </c>
      <c r="JX105" s="9">
        <f>IF(29&lt;=$G105, ROUND(JP105*$Q105, 2), "")</f>
        <v/>
      </c>
      <c r="JY105" s="9">
        <f>IF(29&lt;=$G105, JP105+JX105, "")</f>
        <v/>
      </c>
      <c r="JZ105" s="9">
        <f>IF(29&lt;=$G105, JT105+JX105, "")</f>
        <v/>
      </c>
      <c r="KA105" s="9">
        <f>IF(29&lt;=$G105, ($G105-29)*$N105, "")</f>
        <v/>
      </c>
      <c r="KB105" s="9">
        <f>IF(30&lt;=$G105, JW105, "")</f>
        <v/>
      </c>
      <c r="KC105" s="9">
        <f>IF(30&lt;=$G105, ROUND(KB105*$Q105, 2), "")</f>
        <v/>
      </c>
      <c r="KD105" s="9">
        <f>IF(30&lt;=$G105, $N105, "")</f>
        <v/>
      </c>
      <c r="KE105" s="9">
        <f>IF(30&lt;=$G105, KD105-KC105, "")</f>
        <v/>
      </c>
      <c r="KF105" s="9">
        <f>IF(30&lt;=$G105, KB105-KE105, "")</f>
        <v/>
      </c>
      <c r="KG105" s="9">
        <f>IF(30&lt;=$G105, ROUND(JY105*$Q105, 2), "")</f>
        <v/>
      </c>
      <c r="KH105" s="9">
        <f>IF(30&lt;=$G105, JY105+KG105, "")</f>
        <v/>
      </c>
      <c r="KI105" s="9">
        <f>IF(30&lt;=$G105, KC105+KG105, "")</f>
        <v/>
      </c>
      <c r="KJ105" s="9">
        <f>IF(30&lt;=$G105, ($G105-30)*$N105, "")</f>
        <v/>
      </c>
      <c r="KK105" s="9">
        <f>IF(31&lt;=$G105, KF105, "")</f>
        <v/>
      </c>
      <c r="KL105" s="9">
        <f>IF(31&lt;=$G105, ROUND(KK105*$Q105, 2), "")</f>
        <v/>
      </c>
      <c r="KM105" s="9">
        <f>IF(31&lt;=$G105, $N105, "")</f>
        <v/>
      </c>
      <c r="KN105" s="9">
        <f>IF(31&lt;=$G105, KM105-KL105, "")</f>
        <v/>
      </c>
      <c r="KO105" s="9">
        <f>IF(31&lt;=$G105, KK105-KN105, "")</f>
        <v/>
      </c>
      <c r="KP105" s="9">
        <f>IF(31&lt;=$G105, ROUND(KH105*$Q105, 2), "")</f>
        <v/>
      </c>
      <c r="KQ105" s="9">
        <f>IF(31&lt;=$G105, KH105+KP105, "")</f>
        <v/>
      </c>
      <c r="KR105" s="9">
        <f>IF(31&lt;=$G105, KL105+KP105, "")</f>
        <v/>
      </c>
      <c r="KS105" s="9">
        <f>IF(31&lt;=$G105, ($G105-31)*$N105, "")</f>
        <v/>
      </c>
      <c r="KT105" s="9">
        <f>IF(32&lt;=$G105, KO105, "")</f>
        <v/>
      </c>
      <c r="KU105" s="9">
        <f>IF(32&lt;=$G105, ROUND(KT105*$Q105, 2), "")</f>
        <v/>
      </c>
      <c r="KV105" s="9">
        <f>IF(32&lt;=$G105, $N105, "")</f>
        <v/>
      </c>
      <c r="KW105" s="9">
        <f>IF(32&lt;=$G105, KV105-KU105, "")</f>
        <v/>
      </c>
      <c r="KX105" s="9">
        <f>IF(32&lt;=$G105, KT105-KW105, "")</f>
        <v/>
      </c>
      <c r="KY105" s="9">
        <f>IF(32&lt;=$G105, ROUND(KQ105*$Q105, 2), "")</f>
        <v/>
      </c>
      <c r="KZ105" s="9">
        <f>IF(32&lt;=$G105, KQ105+KY105, "")</f>
        <v/>
      </c>
      <c r="LA105" s="9">
        <f>IF(32&lt;=$G105, KU105+KY105, "")</f>
        <v/>
      </c>
      <c r="LB105" s="9">
        <f>IF(32&lt;=$G105, ($G105-32)*$N105, "")</f>
        <v/>
      </c>
      <c r="LC105" s="9">
        <f>IF(33&lt;=$G105, KX105, "")</f>
        <v/>
      </c>
      <c r="LD105" s="9">
        <f>IF(33&lt;=$G105, ROUND(LC105*$Q105, 2), "")</f>
        <v/>
      </c>
      <c r="LE105" s="9">
        <f>IF(33&lt;=$G105, $N105, "")</f>
        <v/>
      </c>
      <c r="LF105" s="9">
        <f>IF(33&lt;=$G105, LE105-LD105, "")</f>
        <v/>
      </c>
      <c r="LG105" s="9">
        <f>IF(33&lt;=$G105, LC105-LF105, "")</f>
        <v/>
      </c>
      <c r="LH105" s="9">
        <f>IF(33&lt;=$G105, ROUND(KZ105*$Q105, 2), "")</f>
        <v/>
      </c>
      <c r="LI105" s="9">
        <f>IF(33&lt;=$G105, KZ105+LH105, "")</f>
        <v/>
      </c>
      <c r="LJ105" s="9">
        <f>IF(33&lt;=$G105, LD105+LH105, "")</f>
        <v/>
      </c>
      <c r="LK105" s="9">
        <f>IF(33&lt;=$G105, ($G105-33)*$N105, "")</f>
        <v/>
      </c>
      <c r="LL105" s="9">
        <f>IF(34&lt;=$G105, LG105, "")</f>
        <v/>
      </c>
      <c r="LM105" s="9">
        <f>IF(34&lt;=$G105, ROUND(LL105*$Q105, 2), "")</f>
        <v/>
      </c>
      <c r="LN105" s="9">
        <f>IF(34&lt;=$G105, $N105, "")</f>
        <v/>
      </c>
      <c r="LO105" s="9">
        <f>IF(34&lt;=$G105, LN105-LM105, "")</f>
        <v/>
      </c>
      <c r="LP105" s="9">
        <f>IF(34&lt;=$G105, LL105-LO105, "")</f>
        <v/>
      </c>
      <c r="LQ105" s="9">
        <f>IF(34&lt;=$G105, ROUND(LI105*$Q105, 2), "")</f>
        <v/>
      </c>
      <c r="LR105" s="9">
        <f>IF(34&lt;=$G105, LI105+LQ105, "")</f>
        <v/>
      </c>
      <c r="LS105" s="9">
        <f>IF(34&lt;=$G105, LM105+LQ105, "")</f>
        <v/>
      </c>
      <c r="LT105" s="9">
        <f>IF(34&lt;=$G105, ($G105-34)*$N105, "")</f>
        <v/>
      </c>
      <c r="LU105" s="9">
        <f>IF(35&lt;=$G105, LP105, "")</f>
        <v/>
      </c>
      <c r="LV105" s="9">
        <f>IF(35&lt;=$G105, ROUND(LU105*$Q105, 2), "")</f>
        <v/>
      </c>
      <c r="LW105" s="9">
        <f>IF(35&lt;=$G105, $N105, "")</f>
        <v/>
      </c>
      <c r="LX105" s="9">
        <f>IF(35&lt;=$G105, LW105-LV105, "")</f>
        <v/>
      </c>
      <c r="LY105" s="9">
        <f>IF(35&lt;=$G105, LU105-LX105, "")</f>
        <v/>
      </c>
      <c r="LZ105" s="9">
        <f>IF(35&lt;=$G105, ROUND(LR105*$Q105, 2), "")</f>
        <v/>
      </c>
      <c r="MA105" s="9">
        <f>IF(35&lt;=$G105, LR105+LZ105, "")</f>
        <v/>
      </c>
      <c r="MB105" s="9">
        <f>IF(35&lt;=$G105, LV105+LZ105, "")</f>
        <v/>
      </c>
      <c r="MC105" s="9">
        <f>IF(35&lt;=$G105, ($G105-35)*$N105, "")</f>
        <v/>
      </c>
      <c r="MD105" s="9">
        <f>IF(36&lt;=$G105, LY105, "")</f>
        <v/>
      </c>
      <c r="ME105" s="9">
        <f>IF(36&lt;=$G105, ROUND(MD105*$Q105, 2), "")</f>
        <v/>
      </c>
      <c r="MF105" s="9">
        <f>IF(36&lt;=$G105, $N105, "")</f>
        <v/>
      </c>
      <c r="MG105" s="9">
        <f>IF(36&lt;=$G105, MF105-ME105, "")</f>
        <v/>
      </c>
      <c r="MH105" s="9">
        <f>IF(36&lt;=$G105, MD105-MG105, "")</f>
        <v/>
      </c>
      <c r="MI105" s="9">
        <f>IF(36&lt;=$G105, ROUND(MA105*$Q105, 2), "")</f>
        <v/>
      </c>
      <c r="MJ105" s="9">
        <f>IF(36&lt;=$G105, MA105+MI105, "")</f>
        <v/>
      </c>
      <c r="MK105" s="9">
        <f>IF(36&lt;=$G105, ME105+MI105, "")</f>
        <v/>
      </c>
      <c r="ML105" s="9">
        <f>IF(36&lt;=$G105, ($G105-36)*$N105, "")</f>
        <v/>
      </c>
      <c r="MM105" s="9">
        <f>IF(37&lt;=$G105, MH105, "")</f>
        <v/>
      </c>
      <c r="MN105" s="9">
        <f>IF(37&lt;=$G105, ROUND(MM105*$Q105, 2), "")</f>
        <v/>
      </c>
      <c r="MO105" s="9">
        <f>IF(37&lt;=$G105, $N105, "")</f>
        <v/>
      </c>
      <c r="MP105" s="9">
        <f>IF(37&lt;=$G105, MO105-MN105, "")</f>
        <v/>
      </c>
      <c r="MQ105" s="9">
        <f>IF(37&lt;=$G105, MM105-MP105, "")</f>
        <v/>
      </c>
      <c r="MR105" s="9">
        <f>IF(37&lt;=$G105, ROUND(MJ105*$Q105, 2), "")</f>
        <v/>
      </c>
      <c r="MS105" s="9">
        <f>IF(37&lt;=$G105, MJ105+MR105, "")</f>
        <v/>
      </c>
      <c r="MT105" s="9">
        <f>IF(37&lt;=$G105, MN105+MR105, "")</f>
        <v/>
      </c>
      <c r="MU105" s="9">
        <f>IF(37&lt;=$G105, ($G105-37)*$N105, "")</f>
        <v/>
      </c>
      <c r="MV105" s="9">
        <f>IF(38&lt;=$G105, MQ105, "")</f>
        <v/>
      </c>
      <c r="MW105" s="9">
        <f>IF(38&lt;=$G105, ROUND(MV105*$Q105, 2), "")</f>
        <v/>
      </c>
      <c r="MX105" s="9">
        <f>IF(38&lt;=$G105, $N105, "")</f>
        <v/>
      </c>
      <c r="MY105" s="9">
        <f>IF(38&lt;=$G105, MX105-MW105, "")</f>
        <v/>
      </c>
      <c r="MZ105" s="9">
        <f>IF(38&lt;=$G105, MV105-MY105, "")</f>
        <v/>
      </c>
      <c r="NA105" s="9">
        <f>IF(38&lt;=$G105, ROUND(MS105*$Q105, 2), "")</f>
        <v/>
      </c>
      <c r="NB105" s="9">
        <f>IF(38&lt;=$G105, MS105+NA105, "")</f>
        <v/>
      </c>
      <c r="NC105" s="9">
        <f>IF(38&lt;=$G105, MW105+NA105, "")</f>
        <v/>
      </c>
      <c r="ND105" s="9">
        <f>IF(38&lt;=$G105, ($G105-38)*$N105, "")</f>
        <v/>
      </c>
      <c r="NE105" s="9">
        <f>IF(39&lt;=$G105, MZ105, "")</f>
        <v/>
      </c>
      <c r="NF105" s="9">
        <f>IF(39&lt;=$G105, ROUND(NE105*$Q105, 2), "")</f>
        <v/>
      </c>
      <c r="NG105" s="9">
        <f>IF(39&lt;=$G105, $N105, "")</f>
        <v/>
      </c>
      <c r="NH105" s="9">
        <f>IF(39&lt;=$G105, NG105-NF105, "")</f>
        <v/>
      </c>
      <c r="NI105" s="9">
        <f>IF(39&lt;=$G105, NE105-NH105, "")</f>
        <v/>
      </c>
      <c r="NJ105" s="9">
        <f>IF(39&lt;=$G105, ROUND(NB105*$Q105, 2), "")</f>
        <v/>
      </c>
      <c r="NK105" s="9">
        <f>IF(39&lt;=$G105, NB105+NJ105, "")</f>
        <v/>
      </c>
      <c r="NL105" s="9">
        <f>IF(39&lt;=$G105, NF105+NJ105, "")</f>
        <v/>
      </c>
      <c r="NM105" s="9">
        <f>IF(39&lt;=$G105, ($G105-39)*$N105, "")</f>
        <v/>
      </c>
      <c r="NN105" s="9">
        <f>IF(40&lt;=$G105, NI105, "")</f>
        <v/>
      </c>
      <c r="NO105" s="9">
        <f>IF(40&lt;=$G105, ROUND(NN105*$Q105, 2), "")</f>
        <v/>
      </c>
      <c r="NP105" s="9">
        <f>IF(40&lt;=$G105, $N105, "")</f>
        <v/>
      </c>
      <c r="NQ105" s="9">
        <f>IF(40&lt;=$G105, NP105-NO105, "")</f>
        <v/>
      </c>
      <c r="NR105" s="9">
        <f>IF(40&lt;=$G105, NN105-NQ105, "")</f>
        <v/>
      </c>
      <c r="NS105" s="9">
        <f>IF(40&lt;=$G105, ROUND(NK105*$Q105, 2), "")</f>
        <v/>
      </c>
      <c r="NT105" s="9">
        <f>IF(40&lt;=$G105, NK105+NS105, "")</f>
        <v/>
      </c>
      <c r="NU105" s="9">
        <f>IF(40&lt;=$G105, NO105+NS105, "")</f>
        <v/>
      </c>
      <c r="NV105" s="9">
        <f>IF(40&lt;=$G105, ($G105-40)*$N105, "")</f>
        <v/>
      </c>
      <c r="NW105" s="9">
        <f>IF(41&lt;=$G105, NR105, "")</f>
        <v/>
      </c>
      <c r="NX105" s="9">
        <f>IF(41&lt;=$G105, ROUND(NW105*$Q105, 2), "")</f>
        <v/>
      </c>
      <c r="NY105" s="9">
        <f>IF(41&lt;=$G105, $N105, "")</f>
        <v/>
      </c>
      <c r="NZ105" s="9">
        <f>IF(41&lt;=$G105, NY105-NX105, "")</f>
        <v/>
      </c>
      <c r="OA105" s="9">
        <f>IF(41&lt;=$G105, NW105-NZ105, "")</f>
        <v/>
      </c>
      <c r="OB105" s="9">
        <f>IF(41&lt;=$G105, ROUND(NT105*$Q105, 2), "")</f>
        <v/>
      </c>
      <c r="OC105" s="9">
        <f>IF(41&lt;=$G105, NT105+OB105, "")</f>
        <v/>
      </c>
      <c r="OD105" s="9">
        <f>IF(41&lt;=$G105, NX105+OB105, "")</f>
        <v/>
      </c>
      <c r="OE105" s="9">
        <f>IF(41&lt;=$G105, ($G105-41)*$N105, "")</f>
        <v/>
      </c>
      <c r="OF105" s="9">
        <f>IF(42&lt;=$G105, OA105, "")</f>
        <v/>
      </c>
      <c r="OG105" s="9">
        <f>IF(42&lt;=$G105, ROUND(OF105*$Q105, 2), "")</f>
        <v/>
      </c>
      <c r="OH105" s="9">
        <f>IF(42&lt;=$G105, $N105, "")</f>
        <v/>
      </c>
      <c r="OI105" s="9">
        <f>IF(42&lt;=$G105, OH105-OG105, "")</f>
        <v/>
      </c>
      <c r="OJ105" s="9">
        <f>IF(42&lt;=$G105, OF105-OI105, "")</f>
        <v/>
      </c>
      <c r="OK105" s="9">
        <f>IF(42&lt;=$G105, ROUND(OC105*$Q105, 2), "")</f>
        <v/>
      </c>
      <c r="OL105" s="9">
        <f>IF(42&lt;=$G105, OC105+OK105, "")</f>
        <v/>
      </c>
      <c r="OM105" s="9">
        <f>IF(42&lt;=$G105, OG105+OK105, "")</f>
        <v/>
      </c>
      <c r="ON105" s="9">
        <f>IF(42&lt;=$G105, ($G105-42)*$N105, "")</f>
        <v/>
      </c>
      <c r="OO105" s="9">
        <f>IF(43&lt;=$G105, OJ105, "")</f>
        <v/>
      </c>
      <c r="OP105" s="9">
        <f>IF(43&lt;=$G105, ROUND(OO105*$Q105, 2), "")</f>
        <v/>
      </c>
      <c r="OQ105" s="9">
        <f>IF(43&lt;=$G105, $N105, "")</f>
        <v/>
      </c>
      <c r="OR105" s="9">
        <f>IF(43&lt;=$G105, OQ105-OP105, "")</f>
        <v/>
      </c>
      <c r="OS105" s="9">
        <f>IF(43&lt;=$G105, OO105-OR105, "")</f>
        <v/>
      </c>
      <c r="OT105" s="9">
        <f>IF(43&lt;=$G105, ROUND(OL105*$Q105, 2), "")</f>
        <v/>
      </c>
      <c r="OU105" s="9">
        <f>IF(43&lt;=$G105, OL105+OT105, "")</f>
        <v/>
      </c>
      <c r="OV105" s="9">
        <f>IF(43&lt;=$G105, OP105+OT105, "")</f>
        <v/>
      </c>
      <c r="OW105" s="9">
        <f>IF(43&lt;=$G105, ($G105-43)*$N105, "")</f>
        <v/>
      </c>
      <c r="OX105" s="9">
        <f>IF(44&lt;=$G105, OS105, "")</f>
        <v/>
      </c>
      <c r="OY105" s="9">
        <f>IF(44&lt;=$G105, ROUND(OX105*$Q105, 2), "")</f>
        <v/>
      </c>
      <c r="OZ105" s="9">
        <f>IF(44&lt;=$G105, $N105, "")</f>
        <v/>
      </c>
      <c r="PA105" s="9">
        <f>IF(44&lt;=$G105, OZ105-OY105, "")</f>
        <v/>
      </c>
      <c r="PB105" s="9">
        <f>IF(44&lt;=$G105, OX105-PA105, "")</f>
        <v/>
      </c>
      <c r="PC105" s="9">
        <f>IF(44&lt;=$G105, ROUND(OU105*$Q105, 2), "")</f>
        <v/>
      </c>
      <c r="PD105" s="9">
        <f>IF(44&lt;=$G105, OU105+PC105, "")</f>
        <v/>
      </c>
      <c r="PE105" s="9">
        <f>IF(44&lt;=$G105, OY105+PC105, "")</f>
        <v/>
      </c>
      <c r="PF105" s="9">
        <f>IF(44&lt;=$G105, ($G105-44)*$N105, "")</f>
        <v/>
      </c>
      <c r="PG105" s="9">
        <f>IF(45&lt;=$G105, PB105, "")</f>
        <v/>
      </c>
      <c r="PH105" s="9">
        <f>IF(45&lt;=$G105, ROUND(PG105*$Q105, 2), "")</f>
        <v/>
      </c>
      <c r="PI105" s="9">
        <f>IF(45&lt;=$G105, $N105, "")</f>
        <v/>
      </c>
      <c r="PJ105" s="9">
        <f>IF(45&lt;=$G105, PI105-PH105, "")</f>
        <v/>
      </c>
      <c r="PK105" s="9">
        <f>IF(45&lt;=$G105, PG105-PJ105, "")</f>
        <v/>
      </c>
      <c r="PL105" s="9">
        <f>IF(45&lt;=$G105, ROUND(PD105*$Q105, 2), "")</f>
        <v/>
      </c>
      <c r="PM105" s="9">
        <f>IF(45&lt;=$G105, PD105+PL105, "")</f>
        <v/>
      </c>
      <c r="PN105" s="9">
        <f>IF(45&lt;=$G105, PH105+PL105, "")</f>
        <v/>
      </c>
      <c r="PO105" s="9">
        <f>IF(45&lt;=$G105, ($G105-45)*$N105, "")</f>
        <v/>
      </c>
      <c r="PP105" s="9">
        <f>IF(46&lt;=$G105, PK105, "")</f>
        <v/>
      </c>
      <c r="PQ105" s="9">
        <f>IF(46&lt;=$G105, ROUND(PP105*$Q105, 2), "")</f>
        <v/>
      </c>
      <c r="PR105" s="9">
        <f>IF(46&lt;=$G105, $N105, "")</f>
        <v/>
      </c>
      <c r="PS105" s="9">
        <f>IF(46&lt;=$G105, PR105-PQ105, "")</f>
        <v/>
      </c>
      <c r="PT105" s="9">
        <f>IF(46&lt;=$G105, PP105-PS105, "")</f>
        <v/>
      </c>
      <c r="PU105" s="9">
        <f>IF(46&lt;=$G105, ROUND(PM105*$Q105, 2), "")</f>
        <v/>
      </c>
      <c r="PV105" s="9">
        <f>IF(46&lt;=$G105, PM105+PU105, "")</f>
        <v/>
      </c>
      <c r="PW105" s="9">
        <f>IF(46&lt;=$G105, PQ105+PU105, "")</f>
        <v/>
      </c>
      <c r="PX105" s="9">
        <f>IF(46&lt;=$G105, ($G105-46)*$N105, "")</f>
        <v/>
      </c>
      <c r="PY105" s="9">
        <f>IF(47&lt;=$G105, PT105, "")</f>
        <v/>
      </c>
      <c r="PZ105" s="9">
        <f>IF(47&lt;=$G105, ROUND(PY105*$Q105, 2), "")</f>
        <v/>
      </c>
      <c r="QA105" s="9">
        <f>IF(47&lt;=$G105, $N105, "")</f>
        <v/>
      </c>
      <c r="QB105" s="9">
        <f>IF(47&lt;=$G105, QA105-PZ105, "")</f>
        <v/>
      </c>
      <c r="QC105" s="9">
        <f>IF(47&lt;=$G105, PY105-QB105, "")</f>
        <v/>
      </c>
      <c r="QD105" s="9">
        <f>IF(47&lt;=$G105, ROUND(PV105*$Q105, 2), "")</f>
        <v/>
      </c>
      <c r="QE105" s="9">
        <f>IF(47&lt;=$G105, PV105+QD105, "")</f>
        <v/>
      </c>
      <c r="QF105" s="9">
        <f>IF(47&lt;=$G105, PZ105+QD105, "")</f>
        <v/>
      </c>
      <c r="QG105" s="9">
        <f>IF(47&lt;=$G105, ($G105-47)*$N105, "")</f>
        <v/>
      </c>
      <c r="QH105" s="9">
        <f>IF(48&lt;=$G105, QC105, "")</f>
        <v/>
      </c>
      <c r="QI105" s="9">
        <f>IF(48&lt;=$G105, ROUND(QH105*$Q105, 2), "")</f>
        <v/>
      </c>
      <c r="QJ105" s="9">
        <f>IF(48&lt;=$G105, $N105, "")</f>
        <v/>
      </c>
      <c r="QK105" s="9">
        <f>IF(48&lt;=$G105, QJ105-QI105, "")</f>
        <v/>
      </c>
      <c r="QL105" s="9">
        <f>IF(48&lt;=$G105, QH105-QK105, "")</f>
        <v/>
      </c>
      <c r="QM105" s="9">
        <f>IF(48&lt;=$G105, ROUND(QE105*$Q105, 2), "")</f>
        <v/>
      </c>
      <c r="QN105" s="9">
        <f>IF(48&lt;=$G105, QE105+QM105, "")</f>
        <v/>
      </c>
      <c r="QO105" s="9">
        <f>IF(48&lt;=$G105, QI105+QM105, "")</f>
        <v/>
      </c>
      <c r="QP105" s="9">
        <f>IF(48&lt;=$G105, ($G105-48)*$N105, "")</f>
        <v/>
      </c>
    </row>
    <row r="106">
      <c r="A106" s="12" t="inlineStr">
        <is>
          <t>0647-0004</t>
        </is>
      </c>
      <c r="B106" s="13" t="inlineStr">
        <is>
          <t>Cibaria Gourmet S de Rl de Cv</t>
        </is>
      </c>
      <c r="C106" s="13" t="inlineStr">
        <is>
          <t>1200 Bighorn</t>
        </is>
      </c>
      <c r="D106" s="12" t="inlineStr">
        <is>
          <t>ACTIVO</t>
        </is>
      </c>
      <c r="E106" s="12" t="inlineStr">
        <is>
          <t>2026-06-30</t>
        </is>
      </c>
      <c r="F106" s="12" t="inlineStr">
        <is>
          <t>2029-06-30</t>
        </is>
      </c>
      <c r="G106" s="14" t="n">
        <v>36</v>
      </c>
      <c r="H106" s="15" t="n">
        <v>562503</v>
      </c>
      <c r="I106" s="16" t="n">
        <v>0.3</v>
      </c>
      <c r="J106" s="15">
        <f>ROUND(H106*I106, 2)</f>
        <v/>
      </c>
      <c r="K106" s="15">
        <f>ROUND(H106-J106, 2)</f>
        <v/>
      </c>
      <c r="L106" s="16" t="n">
        <v>0.02</v>
      </c>
      <c r="M106" s="15">
        <f>ROUND(H106*L106, 2)</f>
        <v/>
      </c>
      <c r="N106" s="15" t="n">
        <v>16185.96</v>
      </c>
      <c r="O106" s="16" t="n">
        <v>0.3</v>
      </c>
      <c r="P106" s="15">
        <f>ROUND(H106*O106, 2)</f>
        <v/>
      </c>
      <c r="Q106" s="17" t="n">
        <v>0.03252344</v>
      </c>
      <c r="R106" s="17">
        <f>RATE(G106, -N106, K106, -P106)</f>
        <v/>
      </c>
      <c r="S106" s="17">
        <f>ROUND(Q106*12, 8)</f>
        <v/>
      </c>
      <c r="T106" s="17">
        <f>ROUND(((1+Q106)^12)-1, 8)</f>
        <v/>
      </c>
      <c r="U106" s="15">
        <f>ROUND(PV(Q106, G106, 0, -P106), 2)</f>
        <v/>
      </c>
      <c r="V106" s="15">
        <f>SUMIF($AA$4:$QP$4, "Interes_Leasing", AA106:QP106)</f>
        <v/>
      </c>
      <c r="W106" s="15">
        <f>SUMIF($AA$4:$QP$4, "Interes_Residual", AA106:QP106)</f>
        <v/>
      </c>
      <c r="X106" s="15">
        <f>ROUND(V106+W106, 2)</f>
        <v/>
      </c>
      <c r="Y106" s="15">
        <f>ROUND((N106*G106+P106+M106)-K106, 2)</f>
        <v/>
      </c>
      <c r="Z106" s="16">
        <f>ROUND(Y106/K106, 4)</f>
        <v/>
      </c>
      <c r="AA106" s="15">
        <f>IF(1&lt;=$G106, $K106, "")</f>
        <v/>
      </c>
      <c r="AB106" s="15">
        <f>IF(1&lt;=$G106, ROUND(AA106*$Q106, 2), "")</f>
        <v/>
      </c>
      <c r="AC106" s="15">
        <f>IF(1&lt;=$G106, $N106, "")</f>
        <v/>
      </c>
      <c r="AD106" s="15">
        <f>IF(1&lt;=$G106, AC106-AB106, "")</f>
        <v/>
      </c>
      <c r="AE106" s="15">
        <f>IF(1&lt;=$G106, AA106-AD106, "")</f>
        <v/>
      </c>
      <c r="AF106" s="15">
        <f>IF(1&lt;=$G106, ROUND($U106*$Q106, 2), "")</f>
        <v/>
      </c>
      <c r="AG106" s="15">
        <f>IF(1&lt;=$G106, $U106+AF106, "")</f>
        <v/>
      </c>
      <c r="AH106" s="15">
        <f>IF(1&lt;=$G106, AB106+AF106, "")</f>
        <v/>
      </c>
      <c r="AI106" s="15">
        <f>IF(1&lt;=$G106, ($G106-1)*$N106, "")</f>
        <v/>
      </c>
      <c r="AJ106" s="15">
        <f>IF(2&lt;=$G106, AE106, "")</f>
        <v/>
      </c>
      <c r="AK106" s="15">
        <f>IF(2&lt;=$G106, ROUND(AJ106*$Q106, 2), "")</f>
        <v/>
      </c>
      <c r="AL106" s="15">
        <f>IF(2&lt;=$G106, $N106, "")</f>
        <v/>
      </c>
      <c r="AM106" s="15">
        <f>IF(2&lt;=$G106, AL106-AK106, "")</f>
        <v/>
      </c>
      <c r="AN106" s="15">
        <f>IF(2&lt;=$G106, AJ106-AM106, "")</f>
        <v/>
      </c>
      <c r="AO106" s="15">
        <f>IF(2&lt;=$G106, ROUND(AG106*$Q106, 2), "")</f>
        <v/>
      </c>
      <c r="AP106" s="15">
        <f>IF(2&lt;=$G106, AG106+AO106, "")</f>
        <v/>
      </c>
      <c r="AQ106" s="15">
        <f>IF(2&lt;=$G106, AK106+AO106, "")</f>
        <v/>
      </c>
      <c r="AR106" s="15">
        <f>IF(2&lt;=$G106, ($G106-2)*$N106, "")</f>
        <v/>
      </c>
      <c r="AS106" s="15">
        <f>IF(3&lt;=$G106, AN106, "")</f>
        <v/>
      </c>
      <c r="AT106" s="15">
        <f>IF(3&lt;=$G106, ROUND(AS106*$Q106, 2), "")</f>
        <v/>
      </c>
      <c r="AU106" s="15">
        <f>IF(3&lt;=$G106, $N106, "")</f>
        <v/>
      </c>
      <c r="AV106" s="15">
        <f>IF(3&lt;=$G106, AU106-AT106, "")</f>
        <v/>
      </c>
      <c r="AW106" s="15">
        <f>IF(3&lt;=$G106, AS106-AV106, "")</f>
        <v/>
      </c>
      <c r="AX106" s="15">
        <f>IF(3&lt;=$G106, ROUND(AP106*$Q106, 2), "")</f>
        <v/>
      </c>
      <c r="AY106" s="15">
        <f>IF(3&lt;=$G106, AP106+AX106, "")</f>
        <v/>
      </c>
      <c r="AZ106" s="15">
        <f>IF(3&lt;=$G106, AT106+AX106, "")</f>
        <v/>
      </c>
      <c r="BA106" s="15">
        <f>IF(3&lt;=$G106, ($G106-3)*$N106, "")</f>
        <v/>
      </c>
      <c r="BB106" s="15">
        <f>IF(4&lt;=$G106, AW106, "")</f>
        <v/>
      </c>
      <c r="BC106" s="15">
        <f>IF(4&lt;=$G106, ROUND(BB106*$Q106, 2), "")</f>
        <v/>
      </c>
      <c r="BD106" s="15">
        <f>IF(4&lt;=$G106, $N106, "")</f>
        <v/>
      </c>
      <c r="BE106" s="15">
        <f>IF(4&lt;=$G106, BD106-BC106, "")</f>
        <v/>
      </c>
      <c r="BF106" s="15">
        <f>IF(4&lt;=$G106, BB106-BE106, "")</f>
        <v/>
      </c>
      <c r="BG106" s="15">
        <f>IF(4&lt;=$G106, ROUND(AY106*$Q106, 2), "")</f>
        <v/>
      </c>
      <c r="BH106" s="15">
        <f>IF(4&lt;=$G106, AY106+BG106, "")</f>
        <v/>
      </c>
      <c r="BI106" s="15">
        <f>IF(4&lt;=$G106, BC106+BG106, "")</f>
        <v/>
      </c>
      <c r="BJ106" s="15">
        <f>IF(4&lt;=$G106, ($G106-4)*$N106, "")</f>
        <v/>
      </c>
      <c r="BK106" s="15">
        <f>IF(5&lt;=$G106, BF106, "")</f>
        <v/>
      </c>
      <c r="BL106" s="15">
        <f>IF(5&lt;=$G106, ROUND(BK106*$Q106, 2), "")</f>
        <v/>
      </c>
      <c r="BM106" s="15">
        <f>IF(5&lt;=$G106, $N106, "")</f>
        <v/>
      </c>
      <c r="BN106" s="15">
        <f>IF(5&lt;=$G106, BM106-BL106, "")</f>
        <v/>
      </c>
      <c r="BO106" s="15">
        <f>IF(5&lt;=$G106, BK106-BN106, "")</f>
        <v/>
      </c>
      <c r="BP106" s="15">
        <f>IF(5&lt;=$G106, ROUND(BH106*$Q106, 2), "")</f>
        <v/>
      </c>
      <c r="BQ106" s="15">
        <f>IF(5&lt;=$G106, BH106+BP106, "")</f>
        <v/>
      </c>
      <c r="BR106" s="15">
        <f>IF(5&lt;=$G106, BL106+BP106, "")</f>
        <v/>
      </c>
      <c r="BS106" s="15">
        <f>IF(5&lt;=$G106, ($G106-5)*$N106, "")</f>
        <v/>
      </c>
      <c r="BT106" s="15">
        <f>IF(6&lt;=$G106, BO106, "")</f>
        <v/>
      </c>
      <c r="BU106" s="15">
        <f>IF(6&lt;=$G106, ROUND(BT106*$Q106, 2), "")</f>
        <v/>
      </c>
      <c r="BV106" s="15">
        <f>IF(6&lt;=$G106, $N106, "")</f>
        <v/>
      </c>
      <c r="BW106" s="15">
        <f>IF(6&lt;=$G106, BV106-BU106, "")</f>
        <v/>
      </c>
      <c r="BX106" s="15">
        <f>IF(6&lt;=$G106, BT106-BW106, "")</f>
        <v/>
      </c>
      <c r="BY106" s="15">
        <f>IF(6&lt;=$G106, ROUND(BQ106*$Q106, 2), "")</f>
        <v/>
      </c>
      <c r="BZ106" s="15">
        <f>IF(6&lt;=$G106, BQ106+BY106, "")</f>
        <v/>
      </c>
      <c r="CA106" s="15">
        <f>IF(6&lt;=$G106, BU106+BY106, "")</f>
        <v/>
      </c>
      <c r="CB106" s="15">
        <f>IF(6&lt;=$G106, ($G106-6)*$N106, "")</f>
        <v/>
      </c>
      <c r="CC106" s="15">
        <f>IF(7&lt;=$G106, BX106, "")</f>
        <v/>
      </c>
      <c r="CD106" s="15">
        <f>IF(7&lt;=$G106, ROUND(CC106*$Q106, 2), "")</f>
        <v/>
      </c>
      <c r="CE106" s="15">
        <f>IF(7&lt;=$G106, $N106, "")</f>
        <v/>
      </c>
      <c r="CF106" s="15">
        <f>IF(7&lt;=$G106, CE106-CD106, "")</f>
        <v/>
      </c>
      <c r="CG106" s="15">
        <f>IF(7&lt;=$G106, CC106-CF106, "")</f>
        <v/>
      </c>
      <c r="CH106" s="15">
        <f>IF(7&lt;=$G106, ROUND(BZ106*$Q106, 2), "")</f>
        <v/>
      </c>
      <c r="CI106" s="15">
        <f>IF(7&lt;=$G106, BZ106+CH106, "")</f>
        <v/>
      </c>
      <c r="CJ106" s="15">
        <f>IF(7&lt;=$G106, CD106+CH106, "")</f>
        <v/>
      </c>
      <c r="CK106" s="15">
        <f>IF(7&lt;=$G106, ($G106-7)*$N106, "")</f>
        <v/>
      </c>
      <c r="CL106" s="15">
        <f>IF(8&lt;=$G106, CG106, "")</f>
        <v/>
      </c>
      <c r="CM106" s="15">
        <f>IF(8&lt;=$G106, ROUND(CL106*$Q106, 2), "")</f>
        <v/>
      </c>
      <c r="CN106" s="15">
        <f>IF(8&lt;=$G106, $N106, "")</f>
        <v/>
      </c>
      <c r="CO106" s="15">
        <f>IF(8&lt;=$G106, CN106-CM106, "")</f>
        <v/>
      </c>
      <c r="CP106" s="15">
        <f>IF(8&lt;=$G106, CL106-CO106, "")</f>
        <v/>
      </c>
      <c r="CQ106" s="15">
        <f>IF(8&lt;=$G106, ROUND(CI106*$Q106, 2), "")</f>
        <v/>
      </c>
      <c r="CR106" s="15">
        <f>IF(8&lt;=$G106, CI106+CQ106, "")</f>
        <v/>
      </c>
      <c r="CS106" s="15">
        <f>IF(8&lt;=$G106, CM106+CQ106, "")</f>
        <v/>
      </c>
      <c r="CT106" s="15">
        <f>IF(8&lt;=$G106, ($G106-8)*$N106, "")</f>
        <v/>
      </c>
      <c r="CU106" s="15">
        <f>IF(9&lt;=$G106, CP106, "")</f>
        <v/>
      </c>
      <c r="CV106" s="15">
        <f>IF(9&lt;=$G106, ROUND(CU106*$Q106, 2), "")</f>
        <v/>
      </c>
      <c r="CW106" s="15">
        <f>IF(9&lt;=$G106, $N106, "")</f>
        <v/>
      </c>
      <c r="CX106" s="15">
        <f>IF(9&lt;=$G106, CW106-CV106, "")</f>
        <v/>
      </c>
      <c r="CY106" s="15">
        <f>IF(9&lt;=$G106, CU106-CX106, "")</f>
        <v/>
      </c>
      <c r="CZ106" s="15">
        <f>IF(9&lt;=$G106, ROUND(CR106*$Q106, 2), "")</f>
        <v/>
      </c>
      <c r="DA106" s="15">
        <f>IF(9&lt;=$G106, CR106+CZ106, "")</f>
        <v/>
      </c>
      <c r="DB106" s="15">
        <f>IF(9&lt;=$G106, CV106+CZ106, "")</f>
        <v/>
      </c>
      <c r="DC106" s="15">
        <f>IF(9&lt;=$G106, ($G106-9)*$N106, "")</f>
        <v/>
      </c>
      <c r="DD106" s="15">
        <f>IF(10&lt;=$G106, CY106, "")</f>
        <v/>
      </c>
      <c r="DE106" s="15">
        <f>IF(10&lt;=$G106, ROUND(DD106*$Q106, 2), "")</f>
        <v/>
      </c>
      <c r="DF106" s="15">
        <f>IF(10&lt;=$G106, $N106, "")</f>
        <v/>
      </c>
      <c r="DG106" s="15">
        <f>IF(10&lt;=$G106, DF106-DE106, "")</f>
        <v/>
      </c>
      <c r="DH106" s="15">
        <f>IF(10&lt;=$G106, DD106-DG106, "")</f>
        <v/>
      </c>
      <c r="DI106" s="15">
        <f>IF(10&lt;=$G106, ROUND(DA106*$Q106, 2), "")</f>
        <v/>
      </c>
      <c r="DJ106" s="15">
        <f>IF(10&lt;=$G106, DA106+DI106, "")</f>
        <v/>
      </c>
      <c r="DK106" s="15">
        <f>IF(10&lt;=$G106, DE106+DI106, "")</f>
        <v/>
      </c>
      <c r="DL106" s="15">
        <f>IF(10&lt;=$G106, ($G106-10)*$N106, "")</f>
        <v/>
      </c>
      <c r="DM106" s="15">
        <f>IF(11&lt;=$G106, DH106, "")</f>
        <v/>
      </c>
      <c r="DN106" s="15">
        <f>IF(11&lt;=$G106, ROUND(DM106*$Q106, 2), "")</f>
        <v/>
      </c>
      <c r="DO106" s="15">
        <f>IF(11&lt;=$G106, $N106, "")</f>
        <v/>
      </c>
      <c r="DP106" s="15">
        <f>IF(11&lt;=$G106, DO106-DN106, "")</f>
        <v/>
      </c>
      <c r="DQ106" s="15">
        <f>IF(11&lt;=$G106, DM106-DP106, "")</f>
        <v/>
      </c>
      <c r="DR106" s="15">
        <f>IF(11&lt;=$G106, ROUND(DJ106*$Q106, 2), "")</f>
        <v/>
      </c>
      <c r="DS106" s="15">
        <f>IF(11&lt;=$G106, DJ106+DR106, "")</f>
        <v/>
      </c>
      <c r="DT106" s="15">
        <f>IF(11&lt;=$G106, DN106+DR106, "")</f>
        <v/>
      </c>
      <c r="DU106" s="15">
        <f>IF(11&lt;=$G106, ($G106-11)*$N106, "")</f>
        <v/>
      </c>
      <c r="DV106" s="15">
        <f>IF(12&lt;=$G106, DQ106, "")</f>
        <v/>
      </c>
      <c r="DW106" s="15">
        <f>IF(12&lt;=$G106, ROUND(DV106*$Q106, 2), "")</f>
        <v/>
      </c>
      <c r="DX106" s="15">
        <f>IF(12&lt;=$G106, $N106, "")</f>
        <v/>
      </c>
      <c r="DY106" s="15">
        <f>IF(12&lt;=$G106, DX106-DW106, "")</f>
        <v/>
      </c>
      <c r="DZ106" s="15">
        <f>IF(12&lt;=$G106, DV106-DY106, "")</f>
        <v/>
      </c>
      <c r="EA106" s="15">
        <f>IF(12&lt;=$G106, ROUND(DS106*$Q106, 2), "")</f>
        <v/>
      </c>
      <c r="EB106" s="15">
        <f>IF(12&lt;=$G106, DS106+EA106, "")</f>
        <v/>
      </c>
      <c r="EC106" s="15">
        <f>IF(12&lt;=$G106, DW106+EA106, "")</f>
        <v/>
      </c>
      <c r="ED106" s="15">
        <f>IF(12&lt;=$G106, ($G106-12)*$N106, "")</f>
        <v/>
      </c>
      <c r="EE106" s="15">
        <f>IF(13&lt;=$G106, DZ106, "")</f>
        <v/>
      </c>
      <c r="EF106" s="15">
        <f>IF(13&lt;=$G106, ROUND(EE106*$Q106, 2), "")</f>
        <v/>
      </c>
      <c r="EG106" s="15">
        <f>IF(13&lt;=$G106, $N106, "")</f>
        <v/>
      </c>
      <c r="EH106" s="15">
        <f>IF(13&lt;=$G106, EG106-EF106, "")</f>
        <v/>
      </c>
      <c r="EI106" s="15">
        <f>IF(13&lt;=$G106, EE106-EH106, "")</f>
        <v/>
      </c>
      <c r="EJ106" s="15">
        <f>IF(13&lt;=$G106, ROUND(EB106*$Q106, 2), "")</f>
        <v/>
      </c>
      <c r="EK106" s="15">
        <f>IF(13&lt;=$G106, EB106+EJ106, "")</f>
        <v/>
      </c>
      <c r="EL106" s="15">
        <f>IF(13&lt;=$G106, EF106+EJ106, "")</f>
        <v/>
      </c>
      <c r="EM106" s="15">
        <f>IF(13&lt;=$G106, ($G106-13)*$N106, "")</f>
        <v/>
      </c>
      <c r="EN106" s="15">
        <f>IF(14&lt;=$G106, EI106, "")</f>
        <v/>
      </c>
      <c r="EO106" s="15">
        <f>IF(14&lt;=$G106, ROUND(EN106*$Q106, 2), "")</f>
        <v/>
      </c>
      <c r="EP106" s="15">
        <f>IF(14&lt;=$G106, $N106, "")</f>
        <v/>
      </c>
      <c r="EQ106" s="15">
        <f>IF(14&lt;=$G106, EP106-EO106, "")</f>
        <v/>
      </c>
      <c r="ER106" s="15">
        <f>IF(14&lt;=$G106, EN106-EQ106, "")</f>
        <v/>
      </c>
      <c r="ES106" s="15">
        <f>IF(14&lt;=$G106, ROUND(EK106*$Q106, 2), "")</f>
        <v/>
      </c>
      <c r="ET106" s="15">
        <f>IF(14&lt;=$G106, EK106+ES106, "")</f>
        <v/>
      </c>
      <c r="EU106" s="15">
        <f>IF(14&lt;=$G106, EO106+ES106, "")</f>
        <v/>
      </c>
      <c r="EV106" s="15">
        <f>IF(14&lt;=$G106, ($G106-14)*$N106, "")</f>
        <v/>
      </c>
      <c r="EW106" s="15">
        <f>IF(15&lt;=$G106, ER106, "")</f>
        <v/>
      </c>
      <c r="EX106" s="15">
        <f>IF(15&lt;=$G106, ROUND(EW106*$Q106, 2), "")</f>
        <v/>
      </c>
      <c r="EY106" s="15">
        <f>IF(15&lt;=$G106, $N106, "")</f>
        <v/>
      </c>
      <c r="EZ106" s="15">
        <f>IF(15&lt;=$G106, EY106-EX106, "")</f>
        <v/>
      </c>
      <c r="FA106" s="15">
        <f>IF(15&lt;=$G106, EW106-EZ106, "")</f>
        <v/>
      </c>
      <c r="FB106" s="15">
        <f>IF(15&lt;=$G106, ROUND(ET106*$Q106, 2), "")</f>
        <v/>
      </c>
      <c r="FC106" s="15">
        <f>IF(15&lt;=$G106, ET106+FB106, "")</f>
        <v/>
      </c>
      <c r="FD106" s="15">
        <f>IF(15&lt;=$G106, EX106+FB106, "")</f>
        <v/>
      </c>
      <c r="FE106" s="15">
        <f>IF(15&lt;=$G106, ($G106-15)*$N106, "")</f>
        <v/>
      </c>
      <c r="FF106" s="15">
        <f>IF(16&lt;=$G106, FA106, "")</f>
        <v/>
      </c>
      <c r="FG106" s="15">
        <f>IF(16&lt;=$G106, ROUND(FF106*$Q106, 2), "")</f>
        <v/>
      </c>
      <c r="FH106" s="15">
        <f>IF(16&lt;=$G106, $N106, "")</f>
        <v/>
      </c>
      <c r="FI106" s="15">
        <f>IF(16&lt;=$G106, FH106-FG106, "")</f>
        <v/>
      </c>
      <c r="FJ106" s="15">
        <f>IF(16&lt;=$G106, FF106-FI106, "")</f>
        <v/>
      </c>
      <c r="FK106" s="15">
        <f>IF(16&lt;=$G106, ROUND(FC106*$Q106, 2), "")</f>
        <v/>
      </c>
      <c r="FL106" s="15">
        <f>IF(16&lt;=$G106, FC106+FK106, "")</f>
        <v/>
      </c>
      <c r="FM106" s="15">
        <f>IF(16&lt;=$G106, FG106+FK106, "")</f>
        <v/>
      </c>
      <c r="FN106" s="15">
        <f>IF(16&lt;=$G106, ($G106-16)*$N106, "")</f>
        <v/>
      </c>
      <c r="FO106" s="15">
        <f>IF(17&lt;=$G106, FJ106, "")</f>
        <v/>
      </c>
      <c r="FP106" s="15">
        <f>IF(17&lt;=$G106, ROUND(FO106*$Q106, 2), "")</f>
        <v/>
      </c>
      <c r="FQ106" s="15">
        <f>IF(17&lt;=$G106, $N106, "")</f>
        <v/>
      </c>
      <c r="FR106" s="15">
        <f>IF(17&lt;=$G106, FQ106-FP106, "")</f>
        <v/>
      </c>
      <c r="FS106" s="15">
        <f>IF(17&lt;=$G106, FO106-FR106, "")</f>
        <v/>
      </c>
      <c r="FT106" s="15">
        <f>IF(17&lt;=$G106, ROUND(FL106*$Q106, 2), "")</f>
        <v/>
      </c>
      <c r="FU106" s="15">
        <f>IF(17&lt;=$G106, FL106+FT106, "")</f>
        <v/>
      </c>
      <c r="FV106" s="15">
        <f>IF(17&lt;=$G106, FP106+FT106, "")</f>
        <v/>
      </c>
      <c r="FW106" s="15">
        <f>IF(17&lt;=$G106, ($G106-17)*$N106, "")</f>
        <v/>
      </c>
      <c r="FX106" s="15">
        <f>IF(18&lt;=$G106, FS106, "")</f>
        <v/>
      </c>
      <c r="FY106" s="15">
        <f>IF(18&lt;=$G106, ROUND(FX106*$Q106, 2), "")</f>
        <v/>
      </c>
      <c r="FZ106" s="15">
        <f>IF(18&lt;=$G106, $N106, "")</f>
        <v/>
      </c>
      <c r="GA106" s="15">
        <f>IF(18&lt;=$G106, FZ106-FY106, "")</f>
        <v/>
      </c>
      <c r="GB106" s="15">
        <f>IF(18&lt;=$G106, FX106-GA106, "")</f>
        <v/>
      </c>
      <c r="GC106" s="15">
        <f>IF(18&lt;=$G106, ROUND(FU106*$Q106, 2), "")</f>
        <v/>
      </c>
      <c r="GD106" s="15">
        <f>IF(18&lt;=$G106, FU106+GC106, "")</f>
        <v/>
      </c>
      <c r="GE106" s="15">
        <f>IF(18&lt;=$G106, FY106+GC106, "")</f>
        <v/>
      </c>
      <c r="GF106" s="15">
        <f>IF(18&lt;=$G106, ($G106-18)*$N106, "")</f>
        <v/>
      </c>
      <c r="GG106" s="15">
        <f>IF(19&lt;=$G106, GB106, "")</f>
        <v/>
      </c>
      <c r="GH106" s="15">
        <f>IF(19&lt;=$G106, ROUND(GG106*$Q106, 2), "")</f>
        <v/>
      </c>
      <c r="GI106" s="15">
        <f>IF(19&lt;=$G106, $N106, "")</f>
        <v/>
      </c>
      <c r="GJ106" s="15">
        <f>IF(19&lt;=$G106, GI106-GH106, "")</f>
        <v/>
      </c>
      <c r="GK106" s="15">
        <f>IF(19&lt;=$G106, GG106-GJ106, "")</f>
        <v/>
      </c>
      <c r="GL106" s="15">
        <f>IF(19&lt;=$G106, ROUND(GD106*$Q106, 2), "")</f>
        <v/>
      </c>
      <c r="GM106" s="15">
        <f>IF(19&lt;=$G106, GD106+GL106, "")</f>
        <v/>
      </c>
      <c r="GN106" s="15">
        <f>IF(19&lt;=$G106, GH106+GL106, "")</f>
        <v/>
      </c>
      <c r="GO106" s="15">
        <f>IF(19&lt;=$G106, ($G106-19)*$N106, "")</f>
        <v/>
      </c>
      <c r="GP106" s="15">
        <f>IF(20&lt;=$G106, GK106, "")</f>
        <v/>
      </c>
      <c r="GQ106" s="15">
        <f>IF(20&lt;=$G106, ROUND(GP106*$Q106, 2), "")</f>
        <v/>
      </c>
      <c r="GR106" s="15">
        <f>IF(20&lt;=$G106, $N106, "")</f>
        <v/>
      </c>
      <c r="GS106" s="15">
        <f>IF(20&lt;=$G106, GR106-GQ106, "")</f>
        <v/>
      </c>
      <c r="GT106" s="15">
        <f>IF(20&lt;=$G106, GP106-GS106, "")</f>
        <v/>
      </c>
      <c r="GU106" s="15">
        <f>IF(20&lt;=$G106, ROUND(GM106*$Q106, 2), "")</f>
        <v/>
      </c>
      <c r="GV106" s="15">
        <f>IF(20&lt;=$G106, GM106+GU106, "")</f>
        <v/>
      </c>
      <c r="GW106" s="15">
        <f>IF(20&lt;=$G106, GQ106+GU106, "")</f>
        <v/>
      </c>
      <c r="GX106" s="15">
        <f>IF(20&lt;=$G106, ($G106-20)*$N106, "")</f>
        <v/>
      </c>
      <c r="GY106" s="15">
        <f>IF(21&lt;=$G106, GT106, "")</f>
        <v/>
      </c>
      <c r="GZ106" s="15">
        <f>IF(21&lt;=$G106, ROUND(GY106*$Q106, 2), "")</f>
        <v/>
      </c>
      <c r="HA106" s="15">
        <f>IF(21&lt;=$G106, $N106, "")</f>
        <v/>
      </c>
      <c r="HB106" s="15">
        <f>IF(21&lt;=$G106, HA106-GZ106, "")</f>
        <v/>
      </c>
      <c r="HC106" s="15">
        <f>IF(21&lt;=$G106, GY106-HB106, "")</f>
        <v/>
      </c>
      <c r="HD106" s="15">
        <f>IF(21&lt;=$G106, ROUND(GV106*$Q106, 2), "")</f>
        <v/>
      </c>
      <c r="HE106" s="15">
        <f>IF(21&lt;=$G106, GV106+HD106, "")</f>
        <v/>
      </c>
      <c r="HF106" s="15">
        <f>IF(21&lt;=$G106, GZ106+HD106, "")</f>
        <v/>
      </c>
      <c r="HG106" s="15">
        <f>IF(21&lt;=$G106, ($G106-21)*$N106, "")</f>
        <v/>
      </c>
      <c r="HH106" s="15">
        <f>IF(22&lt;=$G106, HC106, "")</f>
        <v/>
      </c>
      <c r="HI106" s="15">
        <f>IF(22&lt;=$G106, ROUND(HH106*$Q106, 2), "")</f>
        <v/>
      </c>
      <c r="HJ106" s="15">
        <f>IF(22&lt;=$G106, $N106, "")</f>
        <v/>
      </c>
      <c r="HK106" s="15">
        <f>IF(22&lt;=$G106, HJ106-HI106, "")</f>
        <v/>
      </c>
      <c r="HL106" s="15">
        <f>IF(22&lt;=$G106, HH106-HK106, "")</f>
        <v/>
      </c>
      <c r="HM106" s="15">
        <f>IF(22&lt;=$G106, ROUND(HE106*$Q106, 2), "")</f>
        <v/>
      </c>
      <c r="HN106" s="15">
        <f>IF(22&lt;=$G106, HE106+HM106, "")</f>
        <v/>
      </c>
      <c r="HO106" s="15">
        <f>IF(22&lt;=$G106, HI106+HM106, "")</f>
        <v/>
      </c>
      <c r="HP106" s="15">
        <f>IF(22&lt;=$G106, ($G106-22)*$N106, "")</f>
        <v/>
      </c>
      <c r="HQ106" s="15">
        <f>IF(23&lt;=$G106, HL106, "")</f>
        <v/>
      </c>
      <c r="HR106" s="15">
        <f>IF(23&lt;=$G106, ROUND(HQ106*$Q106, 2), "")</f>
        <v/>
      </c>
      <c r="HS106" s="15">
        <f>IF(23&lt;=$G106, $N106, "")</f>
        <v/>
      </c>
      <c r="HT106" s="15">
        <f>IF(23&lt;=$G106, HS106-HR106, "")</f>
        <v/>
      </c>
      <c r="HU106" s="15">
        <f>IF(23&lt;=$G106, HQ106-HT106, "")</f>
        <v/>
      </c>
      <c r="HV106" s="15">
        <f>IF(23&lt;=$G106, ROUND(HN106*$Q106, 2), "")</f>
        <v/>
      </c>
      <c r="HW106" s="15">
        <f>IF(23&lt;=$G106, HN106+HV106, "")</f>
        <v/>
      </c>
      <c r="HX106" s="15">
        <f>IF(23&lt;=$G106, HR106+HV106, "")</f>
        <v/>
      </c>
      <c r="HY106" s="15">
        <f>IF(23&lt;=$G106, ($G106-23)*$N106, "")</f>
        <v/>
      </c>
      <c r="HZ106" s="15">
        <f>IF(24&lt;=$G106, HU106, "")</f>
        <v/>
      </c>
      <c r="IA106" s="15">
        <f>IF(24&lt;=$G106, ROUND(HZ106*$Q106, 2), "")</f>
        <v/>
      </c>
      <c r="IB106" s="15">
        <f>IF(24&lt;=$G106, $N106, "")</f>
        <v/>
      </c>
      <c r="IC106" s="15">
        <f>IF(24&lt;=$G106, IB106-IA106, "")</f>
        <v/>
      </c>
      <c r="ID106" s="15">
        <f>IF(24&lt;=$G106, HZ106-IC106, "")</f>
        <v/>
      </c>
      <c r="IE106" s="15">
        <f>IF(24&lt;=$G106, ROUND(HW106*$Q106, 2), "")</f>
        <v/>
      </c>
      <c r="IF106" s="15">
        <f>IF(24&lt;=$G106, HW106+IE106, "")</f>
        <v/>
      </c>
      <c r="IG106" s="15">
        <f>IF(24&lt;=$G106, IA106+IE106, "")</f>
        <v/>
      </c>
      <c r="IH106" s="15">
        <f>IF(24&lt;=$G106, ($G106-24)*$N106, "")</f>
        <v/>
      </c>
      <c r="II106" s="15">
        <f>IF(25&lt;=$G106, ID106, "")</f>
        <v/>
      </c>
      <c r="IJ106" s="15">
        <f>IF(25&lt;=$G106, ROUND(II106*$Q106, 2), "")</f>
        <v/>
      </c>
      <c r="IK106" s="15">
        <f>IF(25&lt;=$G106, $N106, "")</f>
        <v/>
      </c>
      <c r="IL106" s="15">
        <f>IF(25&lt;=$G106, IK106-IJ106, "")</f>
        <v/>
      </c>
      <c r="IM106" s="15">
        <f>IF(25&lt;=$G106, II106-IL106, "")</f>
        <v/>
      </c>
      <c r="IN106" s="15">
        <f>IF(25&lt;=$G106, ROUND(IF106*$Q106, 2), "")</f>
        <v/>
      </c>
      <c r="IO106" s="15">
        <f>IF(25&lt;=$G106, IF106+IN106, "")</f>
        <v/>
      </c>
      <c r="IP106" s="15">
        <f>IF(25&lt;=$G106, IJ106+IN106, "")</f>
        <v/>
      </c>
      <c r="IQ106" s="15">
        <f>IF(25&lt;=$G106, ($G106-25)*$N106, "")</f>
        <v/>
      </c>
      <c r="IR106" s="15">
        <f>IF(26&lt;=$G106, IM106, "")</f>
        <v/>
      </c>
      <c r="IS106" s="15">
        <f>IF(26&lt;=$G106, ROUND(IR106*$Q106, 2), "")</f>
        <v/>
      </c>
      <c r="IT106" s="15">
        <f>IF(26&lt;=$G106, $N106, "")</f>
        <v/>
      </c>
      <c r="IU106" s="15">
        <f>IF(26&lt;=$G106, IT106-IS106, "")</f>
        <v/>
      </c>
      <c r="IV106" s="15">
        <f>IF(26&lt;=$G106, IR106-IU106, "")</f>
        <v/>
      </c>
      <c r="IW106" s="15">
        <f>IF(26&lt;=$G106, ROUND(IO106*$Q106, 2), "")</f>
        <v/>
      </c>
      <c r="IX106" s="15">
        <f>IF(26&lt;=$G106, IO106+IW106, "")</f>
        <v/>
      </c>
      <c r="IY106" s="15">
        <f>IF(26&lt;=$G106, IS106+IW106, "")</f>
        <v/>
      </c>
      <c r="IZ106" s="15">
        <f>IF(26&lt;=$G106, ($G106-26)*$N106, "")</f>
        <v/>
      </c>
      <c r="JA106" s="15">
        <f>IF(27&lt;=$G106, IV106, "")</f>
        <v/>
      </c>
      <c r="JB106" s="15">
        <f>IF(27&lt;=$G106, ROUND(JA106*$Q106, 2), "")</f>
        <v/>
      </c>
      <c r="JC106" s="15">
        <f>IF(27&lt;=$G106, $N106, "")</f>
        <v/>
      </c>
      <c r="JD106" s="15">
        <f>IF(27&lt;=$G106, JC106-JB106, "")</f>
        <v/>
      </c>
      <c r="JE106" s="15">
        <f>IF(27&lt;=$G106, JA106-JD106, "")</f>
        <v/>
      </c>
      <c r="JF106" s="15">
        <f>IF(27&lt;=$G106, ROUND(IX106*$Q106, 2), "")</f>
        <v/>
      </c>
      <c r="JG106" s="15">
        <f>IF(27&lt;=$G106, IX106+JF106, "")</f>
        <v/>
      </c>
      <c r="JH106" s="15">
        <f>IF(27&lt;=$G106, JB106+JF106, "")</f>
        <v/>
      </c>
      <c r="JI106" s="15">
        <f>IF(27&lt;=$G106, ($G106-27)*$N106, "")</f>
        <v/>
      </c>
      <c r="JJ106" s="15">
        <f>IF(28&lt;=$G106, JE106, "")</f>
        <v/>
      </c>
      <c r="JK106" s="15">
        <f>IF(28&lt;=$G106, ROUND(JJ106*$Q106, 2), "")</f>
        <v/>
      </c>
      <c r="JL106" s="15">
        <f>IF(28&lt;=$G106, $N106, "")</f>
        <v/>
      </c>
      <c r="JM106" s="15">
        <f>IF(28&lt;=$G106, JL106-JK106, "")</f>
        <v/>
      </c>
      <c r="JN106" s="15">
        <f>IF(28&lt;=$G106, JJ106-JM106, "")</f>
        <v/>
      </c>
      <c r="JO106" s="15">
        <f>IF(28&lt;=$G106, ROUND(JG106*$Q106, 2), "")</f>
        <v/>
      </c>
      <c r="JP106" s="15">
        <f>IF(28&lt;=$G106, JG106+JO106, "")</f>
        <v/>
      </c>
      <c r="JQ106" s="15">
        <f>IF(28&lt;=$G106, JK106+JO106, "")</f>
        <v/>
      </c>
      <c r="JR106" s="15">
        <f>IF(28&lt;=$G106, ($G106-28)*$N106, "")</f>
        <v/>
      </c>
      <c r="JS106" s="15">
        <f>IF(29&lt;=$G106, JN106, "")</f>
        <v/>
      </c>
      <c r="JT106" s="15">
        <f>IF(29&lt;=$G106, ROUND(JS106*$Q106, 2), "")</f>
        <v/>
      </c>
      <c r="JU106" s="15">
        <f>IF(29&lt;=$G106, $N106, "")</f>
        <v/>
      </c>
      <c r="JV106" s="15">
        <f>IF(29&lt;=$G106, JU106-JT106, "")</f>
        <v/>
      </c>
      <c r="JW106" s="15">
        <f>IF(29&lt;=$G106, JS106-JV106, "")</f>
        <v/>
      </c>
      <c r="JX106" s="15">
        <f>IF(29&lt;=$G106, ROUND(JP106*$Q106, 2), "")</f>
        <v/>
      </c>
      <c r="JY106" s="15">
        <f>IF(29&lt;=$G106, JP106+JX106, "")</f>
        <v/>
      </c>
      <c r="JZ106" s="15">
        <f>IF(29&lt;=$G106, JT106+JX106, "")</f>
        <v/>
      </c>
      <c r="KA106" s="15">
        <f>IF(29&lt;=$G106, ($G106-29)*$N106, "")</f>
        <v/>
      </c>
      <c r="KB106" s="15">
        <f>IF(30&lt;=$G106, JW106, "")</f>
        <v/>
      </c>
      <c r="KC106" s="15">
        <f>IF(30&lt;=$G106, ROUND(KB106*$Q106, 2), "")</f>
        <v/>
      </c>
      <c r="KD106" s="15">
        <f>IF(30&lt;=$G106, $N106, "")</f>
        <v/>
      </c>
      <c r="KE106" s="15">
        <f>IF(30&lt;=$G106, KD106-KC106, "")</f>
        <v/>
      </c>
      <c r="KF106" s="15">
        <f>IF(30&lt;=$G106, KB106-KE106, "")</f>
        <v/>
      </c>
      <c r="KG106" s="15">
        <f>IF(30&lt;=$G106, ROUND(JY106*$Q106, 2), "")</f>
        <v/>
      </c>
      <c r="KH106" s="15">
        <f>IF(30&lt;=$G106, JY106+KG106, "")</f>
        <v/>
      </c>
      <c r="KI106" s="15">
        <f>IF(30&lt;=$G106, KC106+KG106, "")</f>
        <v/>
      </c>
      <c r="KJ106" s="15">
        <f>IF(30&lt;=$G106, ($G106-30)*$N106, "")</f>
        <v/>
      </c>
      <c r="KK106" s="15">
        <f>IF(31&lt;=$G106, KF106, "")</f>
        <v/>
      </c>
      <c r="KL106" s="15">
        <f>IF(31&lt;=$G106, ROUND(KK106*$Q106, 2), "")</f>
        <v/>
      </c>
      <c r="KM106" s="15">
        <f>IF(31&lt;=$G106, $N106, "")</f>
        <v/>
      </c>
      <c r="KN106" s="15">
        <f>IF(31&lt;=$G106, KM106-KL106, "")</f>
        <v/>
      </c>
      <c r="KO106" s="15">
        <f>IF(31&lt;=$G106, KK106-KN106, "")</f>
        <v/>
      </c>
      <c r="KP106" s="15">
        <f>IF(31&lt;=$G106, ROUND(KH106*$Q106, 2), "")</f>
        <v/>
      </c>
      <c r="KQ106" s="15">
        <f>IF(31&lt;=$G106, KH106+KP106, "")</f>
        <v/>
      </c>
      <c r="KR106" s="15">
        <f>IF(31&lt;=$G106, KL106+KP106, "")</f>
        <v/>
      </c>
      <c r="KS106" s="15">
        <f>IF(31&lt;=$G106, ($G106-31)*$N106, "")</f>
        <v/>
      </c>
      <c r="KT106" s="15">
        <f>IF(32&lt;=$G106, KO106, "")</f>
        <v/>
      </c>
      <c r="KU106" s="15">
        <f>IF(32&lt;=$G106, ROUND(KT106*$Q106, 2), "")</f>
        <v/>
      </c>
      <c r="KV106" s="15">
        <f>IF(32&lt;=$G106, $N106, "")</f>
        <v/>
      </c>
      <c r="KW106" s="15">
        <f>IF(32&lt;=$G106, KV106-KU106, "")</f>
        <v/>
      </c>
      <c r="KX106" s="15">
        <f>IF(32&lt;=$G106, KT106-KW106, "")</f>
        <v/>
      </c>
      <c r="KY106" s="15">
        <f>IF(32&lt;=$G106, ROUND(KQ106*$Q106, 2), "")</f>
        <v/>
      </c>
      <c r="KZ106" s="15">
        <f>IF(32&lt;=$G106, KQ106+KY106, "")</f>
        <v/>
      </c>
      <c r="LA106" s="15">
        <f>IF(32&lt;=$G106, KU106+KY106, "")</f>
        <v/>
      </c>
      <c r="LB106" s="15">
        <f>IF(32&lt;=$G106, ($G106-32)*$N106, "")</f>
        <v/>
      </c>
      <c r="LC106" s="15">
        <f>IF(33&lt;=$G106, KX106, "")</f>
        <v/>
      </c>
      <c r="LD106" s="15">
        <f>IF(33&lt;=$G106, ROUND(LC106*$Q106, 2), "")</f>
        <v/>
      </c>
      <c r="LE106" s="15">
        <f>IF(33&lt;=$G106, $N106, "")</f>
        <v/>
      </c>
      <c r="LF106" s="15">
        <f>IF(33&lt;=$G106, LE106-LD106, "")</f>
        <v/>
      </c>
      <c r="LG106" s="15">
        <f>IF(33&lt;=$G106, LC106-LF106, "")</f>
        <v/>
      </c>
      <c r="LH106" s="15">
        <f>IF(33&lt;=$G106, ROUND(KZ106*$Q106, 2), "")</f>
        <v/>
      </c>
      <c r="LI106" s="15">
        <f>IF(33&lt;=$G106, KZ106+LH106, "")</f>
        <v/>
      </c>
      <c r="LJ106" s="15">
        <f>IF(33&lt;=$G106, LD106+LH106, "")</f>
        <v/>
      </c>
      <c r="LK106" s="15">
        <f>IF(33&lt;=$G106, ($G106-33)*$N106, "")</f>
        <v/>
      </c>
      <c r="LL106" s="15">
        <f>IF(34&lt;=$G106, LG106, "")</f>
        <v/>
      </c>
      <c r="LM106" s="15">
        <f>IF(34&lt;=$G106, ROUND(LL106*$Q106, 2), "")</f>
        <v/>
      </c>
      <c r="LN106" s="15">
        <f>IF(34&lt;=$G106, $N106, "")</f>
        <v/>
      </c>
      <c r="LO106" s="15">
        <f>IF(34&lt;=$G106, LN106-LM106, "")</f>
        <v/>
      </c>
      <c r="LP106" s="15">
        <f>IF(34&lt;=$G106, LL106-LO106, "")</f>
        <v/>
      </c>
      <c r="LQ106" s="15">
        <f>IF(34&lt;=$G106, ROUND(LI106*$Q106, 2), "")</f>
        <v/>
      </c>
      <c r="LR106" s="15">
        <f>IF(34&lt;=$G106, LI106+LQ106, "")</f>
        <v/>
      </c>
      <c r="LS106" s="15">
        <f>IF(34&lt;=$G106, LM106+LQ106, "")</f>
        <v/>
      </c>
      <c r="LT106" s="15">
        <f>IF(34&lt;=$G106, ($G106-34)*$N106, "")</f>
        <v/>
      </c>
      <c r="LU106" s="15">
        <f>IF(35&lt;=$G106, LP106, "")</f>
        <v/>
      </c>
      <c r="LV106" s="15">
        <f>IF(35&lt;=$G106, ROUND(LU106*$Q106, 2), "")</f>
        <v/>
      </c>
      <c r="LW106" s="15">
        <f>IF(35&lt;=$G106, $N106, "")</f>
        <v/>
      </c>
      <c r="LX106" s="15">
        <f>IF(35&lt;=$G106, LW106-LV106, "")</f>
        <v/>
      </c>
      <c r="LY106" s="15">
        <f>IF(35&lt;=$G106, LU106-LX106, "")</f>
        <v/>
      </c>
      <c r="LZ106" s="15">
        <f>IF(35&lt;=$G106, ROUND(LR106*$Q106, 2), "")</f>
        <v/>
      </c>
      <c r="MA106" s="15">
        <f>IF(35&lt;=$G106, LR106+LZ106, "")</f>
        <v/>
      </c>
      <c r="MB106" s="15">
        <f>IF(35&lt;=$G106, LV106+LZ106, "")</f>
        <v/>
      </c>
      <c r="MC106" s="15">
        <f>IF(35&lt;=$G106, ($G106-35)*$N106, "")</f>
        <v/>
      </c>
      <c r="MD106" s="15">
        <f>IF(36&lt;=$G106, LY106, "")</f>
        <v/>
      </c>
      <c r="ME106" s="15">
        <f>IF(36&lt;=$G106, ROUND(MD106*$Q106, 2), "")</f>
        <v/>
      </c>
      <c r="MF106" s="15">
        <f>IF(36&lt;=$G106, $N106, "")</f>
        <v/>
      </c>
      <c r="MG106" s="15">
        <f>IF(36&lt;=$G106, MF106-ME106, "")</f>
        <v/>
      </c>
      <c r="MH106" s="15">
        <f>IF(36&lt;=$G106, MD106-MG106, "")</f>
        <v/>
      </c>
      <c r="MI106" s="15">
        <f>IF(36&lt;=$G106, ROUND(MA106*$Q106, 2), "")</f>
        <v/>
      </c>
      <c r="MJ106" s="15">
        <f>IF(36&lt;=$G106, MA106+MI106, "")</f>
        <v/>
      </c>
      <c r="MK106" s="15">
        <f>IF(36&lt;=$G106, ME106+MI106, "")</f>
        <v/>
      </c>
      <c r="ML106" s="15">
        <f>IF(36&lt;=$G106, ($G106-36)*$N106, "")</f>
        <v/>
      </c>
      <c r="MM106" s="15">
        <f>IF(37&lt;=$G106, MH106, "")</f>
        <v/>
      </c>
      <c r="MN106" s="15">
        <f>IF(37&lt;=$G106, ROUND(MM106*$Q106, 2), "")</f>
        <v/>
      </c>
      <c r="MO106" s="15">
        <f>IF(37&lt;=$G106, $N106, "")</f>
        <v/>
      </c>
      <c r="MP106" s="15">
        <f>IF(37&lt;=$G106, MO106-MN106, "")</f>
        <v/>
      </c>
      <c r="MQ106" s="15">
        <f>IF(37&lt;=$G106, MM106-MP106, "")</f>
        <v/>
      </c>
      <c r="MR106" s="15">
        <f>IF(37&lt;=$G106, ROUND(MJ106*$Q106, 2), "")</f>
        <v/>
      </c>
      <c r="MS106" s="15">
        <f>IF(37&lt;=$G106, MJ106+MR106, "")</f>
        <v/>
      </c>
      <c r="MT106" s="15">
        <f>IF(37&lt;=$G106, MN106+MR106, "")</f>
        <v/>
      </c>
      <c r="MU106" s="15">
        <f>IF(37&lt;=$G106, ($G106-37)*$N106, "")</f>
        <v/>
      </c>
      <c r="MV106" s="15">
        <f>IF(38&lt;=$G106, MQ106, "")</f>
        <v/>
      </c>
      <c r="MW106" s="15">
        <f>IF(38&lt;=$G106, ROUND(MV106*$Q106, 2), "")</f>
        <v/>
      </c>
      <c r="MX106" s="15">
        <f>IF(38&lt;=$G106, $N106, "")</f>
        <v/>
      </c>
      <c r="MY106" s="15">
        <f>IF(38&lt;=$G106, MX106-MW106, "")</f>
        <v/>
      </c>
      <c r="MZ106" s="15">
        <f>IF(38&lt;=$G106, MV106-MY106, "")</f>
        <v/>
      </c>
      <c r="NA106" s="15">
        <f>IF(38&lt;=$G106, ROUND(MS106*$Q106, 2), "")</f>
        <v/>
      </c>
      <c r="NB106" s="15">
        <f>IF(38&lt;=$G106, MS106+NA106, "")</f>
        <v/>
      </c>
      <c r="NC106" s="15">
        <f>IF(38&lt;=$G106, MW106+NA106, "")</f>
        <v/>
      </c>
      <c r="ND106" s="15">
        <f>IF(38&lt;=$G106, ($G106-38)*$N106, "")</f>
        <v/>
      </c>
      <c r="NE106" s="15">
        <f>IF(39&lt;=$G106, MZ106, "")</f>
        <v/>
      </c>
      <c r="NF106" s="15">
        <f>IF(39&lt;=$G106, ROUND(NE106*$Q106, 2), "")</f>
        <v/>
      </c>
      <c r="NG106" s="15">
        <f>IF(39&lt;=$G106, $N106, "")</f>
        <v/>
      </c>
      <c r="NH106" s="15">
        <f>IF(39&lt;=$G106, NG106-NF106, "")</f>
        <v/>
      </c>
      <c r="NI106" s="15">
        <f>IF(39&lt;=$G106, NE106-NH106, "")</f>
        <v/>
      </c>
      <c r="NJ106" s="15">
        <f>IF(39&lt;=$G106, ROUND(NB106*$Q106, 2), "")</f>
        <v/>
      </c>
      <c r="NK106" s="15">
        <f>IF(39&lt;=$G106, NB106+NJ106, "")</f>
        <v/>
      </c>
      <c r="NL106" s="15">
        <f>IF(39&lt;=$G106, NF106+NJ106, "")</f>
        <v/>
      </c>
      <c r="NM106" s="15">
        <f>IF(39&lt;=$G106, ($G106-39)*$N106, "")</f>
        <v/>
      </c>
      <c r="NN106" s="15">
        <f>IF(40&lt;=$G106, NI106, "")</f>
        <v/>
      </c>
      <c r="NO106" s="15">
        <f>IF(40&lt;=$G106, ROUND(NN106*$Q106, 2), "")</f>
        <v/>
      </c>
      <c r="NP106" s="15">
        <f>IF(40&lt;=$G106, $N106, "")</f>
        <v/>
      </c>
      <c r="NQ106" s="15">
        <f>IF(40&lt;=$G106, NP106-NO106, "")</f>
        <v/>
      </c>
      <c r="NR106" s="15">
        <f>IF(40&lt;=$G106, NN106-NQ106, "")</f>
        <v/>
      </c>
      <c r="NS106" s="15">
        <f>IF(40&lt;=$G106, ROUND(NK106*$Q106, 2), "")</f>
        <v/>
      </c>
      <c r="NT106" s="15">
        <f>IF(40&lt;=$G106, NK106+NS106, "")</f>
        <v/>
      </c>
      <c r="NU106" s="15">
        <f>IF(40&lt;=$G106, NO106+NS106, "")</f>
        <v/>
      </c>
      <c r="NV106" s="15">
        <f>IF(40&lt;=$G106, ($G106-40)*$N106, "")</f>
        <v/>
      </c>
      <c r="NW106" s="15">
        <f>IF(41&lt;=$G106, NR106, "")</f>
        <v/>
      </c>
      <c r="NX106" s="15">
        <f>IF(41&lt;=$G106, ROUND(NW106*$Q106, 2), "")</f>
        <v/>
      </c>
      <c r="NY106" s="15">
        <f>IF(41&lt;=$G106, $N106, "")</f>
        <v/>
      </c>
      <c r="NZ106" s="15">
        <f>IF(41&lt;=$G106, NY106-NX106, "")</f>
        <v/>
      </c>
      <c r="OA106" s="15">
        <f>IF(41&lt;=$G106, NW106-NZ106, "")</f>
        <v/>
      </c>
      <c r="OB106" s="15">
        <f>IF(41&lt;=$G106, ROUND(NT106*$Q106, 2), "")</f>
        <v/>
      </c>
      <c r="OC106" s="15">
        <f>IF(41&lt;=$G106, NT106+OB106, "")</f>
        <v/>
      </c>
      <c r="OD106" s="15">
        <f>IF(41&lt;=$G106, NX106+OB106, "")</f>
        <v/>
      </c>
      <c r="OE106" s="15">
        <f>IF(41&lt;=$G106, ($G106-41)*$N106, "")</f>
        <v/>
      </c>
      <c r="OF106" s="15">
        <f>IF(42&lt;=$G106, OA106, "")</f>
        <v/>
      </c>
      <c r="OG106" s="15">
        <f>IF(42&lt;=$G106, ROUND(OF106*$Q106, 2), "")</f>
        <v/>
      </c>
      <c r="OH106" s="15">
        <f>IF(42&lt;=$G106, $N106, "")</f>
        <v/>
      </c>
      <c r="OI106" s="15">
        <f>IF(42&lt;=$G106, OH106-OG106, "")</f>
        <v/>
      </c>
      <c r="OJ106" s="15">
        <f>IF(42&lt;=$G106, OF106-OI106, "")</f>
        <v/>
      </c>
      <c r="OK106" s="15">
        <f>IF(42&lt;=$G106, ROUND(OC106*$Q106, 2), "")</f>
        <v/>
      </c>
      <c r="OL106" s="15">
        <f>IF(42&lt;=$G106, OC106+OK106, "")</f>
        <v/>
      </c>
      <c r="OM106" s="15">
        <f>IF(42&lt;=$G106, OG106+OK106, "")</f>
        <v/>
      </c>
      <c r="ON106" s="15">
        <f>IF(42&lt;=$G106, ($G106-42)*$N106, "")</f>
        <v/>
      </c>
      <c r="OO106" s="15">
        <f>IF(43&lt;=$G106, OJ106, "")</f>
        <v/>
      </c>
      <c r="OP106" s="15">
        <f>IF(43&lt;=$G106, ROUND(OO106*$Q106, 2), "")</f>
        <v/>
      </c>
      <c r="OQ106" s="15">
        <f>IF(43&lt;=$G106, $N106, "")</f>
        <v/>
      </c>
      <c r="OR106" s="15">
        <f>IF(43&lt;=$G106, OQ106-OP106, "")</f>
        <v/>
      </c>
      <c r="OS106" s="15">
        <f>IF(43&lt;=$G106, OO106-OR106, "")</f>
        <v/>
      </c>
      <c r="OT106" s="15">
        <f>IF(43&lt;=$G106, ROUND(OL106*$Q106, 2), "")</f>
        <v/>
      </c>
      <c r="OU106" s="15">
        <f>IF(43&lt;=$G106, OL106+OT106, "")</f>
        <v/>
      </c>
      <c r="OV106" s="15">
        <f>IF(43&lt;=$G106, OP106+OT106, "")</f>
        <v/>
      </c>
      <c r="OW106" s="15">
        <f>IF(43&lt;=$G106, ($G106-43)*$N106, "")</f>
        <v/>
      </c>
      <c r="OX106" s="15">
        <f>IF(44&lt;=$G106, OS106, "")</f>
        <v/>
      </c>
      <c r="OY106" s="15">
        <f>IF(44&lt;=$G106, ROUND(OX106*$Q106, 2), "")</f>
        <v/>
      </c>
      <c r="OZ106" s="15">
        <f>IF(44&lt;=$G106, $N106, "")</f>
        <v/>
      </c>
      <c r="PA106" s="15">
        <f>IF(44&lt;=$G106, OZ106-OY106, "")</f>
        <v/>
      </c>
      <c r="PB106" s="15">
        <f>IF(44&lt;=$G106, OX106-PA106, "")</f>
        <v/>
      </c>
      <c r="PC106" s="15">
        <f>IF(44&lt;=$G106, ROUND(OU106*$Q106, 2), "")</f>
        <v/>
      </c>
      <c r="PD106" s="15">
        <f>IF(44&lt;=$G106, OU106+PC106, "")</f>
        <v/>
      </c>
      <c r="PE106" s="15">
        <f>IF(44&lt;=$G106, OY106+PC106, "")</f>
        <v/>
      </c>
      <c r="PF106" s="15">
        <f>IF(44&lt;=$G106, ($G106-44)*$N106, "")</f>
        <v/>
      </c>
      <c r="PG106" s="15">
        <f>IF(45&lt;=$G106, PB106, "")</f>
        <v/>
      </c>
      <c r="PH106" s="15">
        <f>IF(45&lt;=$G106, ROUND(PG106*$Q106, 2), "")</f>
        <v/>
      </c>
      <c r="PI106" s="15">
        <f>IF(45&lt;=$G106, $N106, "")</f>
        <v/>
      </c>
      <c r="PJ106" s="15">
        <f>IF(45&lt;=$G106, PI106-PH106, "")</f>
        <v/>
      </c>
      <c r="PK106" s="15">
        <f>IF(45&lt;=$G106, PG106-PJ106, "")</f>
        <v/>
      </c>
      <c r="PL106" s="15">
        <f>IF(45&lt;=$G106, ROUND(PD106*$Q106, 2), "")</f>
        <v/>
      </c>
      <c r="PM106" s="15">
        <f>IF(45&lt;=$G106, PD106+PL106, "")</f>
        <v/>
      </c>
      <c r="PN106" s="15">
        <f>IF(45&lt;=$G106, PH106+PL106, "")</f>
        <v/>
      </c>
      <c r="PO106" s="15">
        <f>IF(45&lt;=$G106, ($G106-45)*$N106, "")</f>
        <v/>
      </c>
      <c r="PP106" s="15">
        <f>IF(46&lt;=$G106, PK106, "")</f>
        <v/>
      </c>
      <c r="PQ106" s="15">
        <f>IF(46&lt;=$G106, ROUND(PP106*$Q106, 2), "")</f>
        <v/>
      </c>
      <c r="PR106" s="15">
        <f>IF(46&lt;=$G106, $N106, "")</f>
        <v/>
      </c>
      <c r="PS106" s="15">
        <f>IF(46&lt;=$G106, PR106-PQ106, "")</f>
        <v/>
      </c>
      <c r="PT106" s="15">
        <f>IF(46&lt;=$G106, PP106-PS106, "")</f>
        <v/>
      </c>
      <c r="PU106" s="15">
        <f>IF(46&lt;=$G106, ROUND(PM106*$Q106, 2), "")</f>
        <v/>
      </c>
      <c r="PV106" s="15">
        <f>IF(46&lt;=$G106, PM106+PU106, "")</f>
        <v/>
      </c>
      <c r="PW106" s="15">
        <f>IF(46&lt;=$G106, PQ106+PU106, "")</f>
        <v/>
      </c>
      <c r="PX106" s="15">
        <f>IF(46&lt;=$G106, ($G106-46)*$N106, "")</f>
        <v/>
      </c>
      <c r="PY106" s="15">
        <f>IF(47&lt;=$G106, PT106, "")</f>
        <v/>
      </c>
      <c r="PZ106" s="15">
        <f>IF(47&lt;=$G106, ROUND(PY106*$Q106, 2), "")</f>
        <v/>
      </c>
      <c r="QA106" s="15">
        <f>IF(47&lt;=$G106, $N106, "")</f>
        <v/>
      </c>
      <c r="QB106" s="15">
        <f>IF(47&lt;=$G106, QA106-PZ106, "")</f>
        <v/>
      </c>
      <c r="QC106" s="15">
        <f>IF(47&lt;=$G106, PY106-QB106, "")</f>
        <v/>
      </c>
      <c r="QD106" s="15">
        <f>IF(47&lt;=$G106, ROUND(PV106*$Q106, 2), "")</f>
        <v/>
      </c>
      <c r="QE106" s="15">
        <f>IF(47&lt;=$G106, PV106+QD106, "")</f>
        <v/>
      </c>
      <c r="QF106" s="15">
        <f>IF(47&lt;=$G106, PZ106+QD106, "")</f>
        <v/>
      </c>
      <c r="QG106" s="15">
        <f>IF(47&lt;=$G106, ($G106-47)*$N106, "")</f>
        <v/>
      </c>
      <c r="QH106" s="15">
        <f>IF(48&lt;=$G106, QC106, "")</f>
        <v/>
      </c>
      <c r="QI106" s="15">
        <f>IF(48&lt;=$G106, ROUND(QH106*$Q106, 2), "")</f>
        <v/>
      </c>
      <c r="QJ106" s="15">
        <f>IF(48&lt;=$G106, $N106, "")</f>
        <v/>
      </c>
      <c r="QK106" s="15">
        <f>IF(48&lt;=$G106, QJ106-QI106, "")</f>
        <v/>
      </c>
      <c r="QL106" s="15">
        <f>IF(48&lt;=$G106, QH106-QK106, "")</f>
        <v/>
      </c>
      <c r="QM106" s="15">
        <f>IF(48&lt;=$G106, ROUND(QE106*$Q106, 2), "")</f>
        <v/>
      </c>
      <c r="QN106" s="15">
        <f>IF(48&lt;=$G106, QE106+QM106, "")</f>
        <v/>
      </c>
      <c r="QO106" s="15">
        <f>IF(48&lt;=$G106, QI106+QM106, "")</f>
        <v/>
      </c>
      <c r="QP106" s="15">
        <f>IF(48&lt;=$G106, ($G106-48)*$N106, "")</f>
        <v/>
      </c>
    </row>
    <row r="107">
      <c r="A107" s="6" t="inlineStr">
        <is>
          <t>0648-0002</t>
        </is>
      </c>
      <c r="B107" s="7" t="inlineStr">
        <is>
          <t>Jorge Luis Cervantes Gonzalez</t>
        </is>
      </c>
      <c r="C107" s="7" t="inlineStr">
        <is>
          <t>Wagoneer</t>
        </is>
      </c>
      <c r="D107" s="6" t="inlineStr">
        <is>
          <t>ACTIVO</t>
        </is>
      </c>
      <c r="E107" s="6" t="inlineStr">
        <is>
          <t>2024-03-20</t>
        </is>
      </c>
      <c r="F107" s="6" t="inlineStr">
        <is>
          <t>2028-03-20</t>
        </is>
      </c>
      <c r="G107" s="8" t="n">
        <v>48</v>
      </c>
      <c r="H107" s="9" t="n">
        <v>1661982.76</v>
      </c>
      <c r="I107" s="10" t="n">
        <v>0.3</v>
      </c>
      <c r="J107" s="9">
        <f>ROUND(H107*I107, 2)</f>
        <v/>
      </c>
      <c r="K107" s="9">
        <f>ROUND(H107-J107, 2)</f>
        <v/>
      </c>
      <c r="L107" s="10" t="n">
        <v>0.027</v>
      </c>
      <c r="M107" s="9">
        <f>ROUND(H107*L107, 2)</f>
        <v/>
      </c>
      <c r="N107" s="9" t="n">
        <v>45178.87</v>
      </c>
      <c r="O107" s="10" t="n">
        <v>0.2</v>
      </c>
      <c r="P107" s="9">
        <f>ROUND(H107*O107, 2)</f>
        <v/>
      </c>
      <c r="Q107" s="11" t="n">
        <v>0.03245132</v>
      </c>
      <c r="R107" s="11">
        <f>RATE(G107, -N107, K107, -P107)</f>
        <v/>
      </c>
      <c r="S107" s="11">
        <f>ROUND(Q107*12, 8)</f>
        <v/>
      </c>
      <c r="T107" s="11">
        <f>ROUND(((1+Q107)^12)-1, 8)</f>
        <v/>
      </c>
      <c r="U107" s="9">
        <f>ROUND(PV(Q107, G107, 0, -P107), 2)</f>
        <v/>
      </c>
      <c r="V107" s="9">
        <f>SUMIF($AA$4:$QP$4, "Interes_Leasing", AA107:QP107)</f>
        <v/>
      </c>
      <c r="W107" s="9">
        <f>SUMIF($AA$4:$QP$4, "Interes_Residual", AA107:QP107)</f>
        <v/>
      </c>
      <c r="X107" s="9">
        <f>ROUND(V107+W107, 2)</f>
        <v/>
      </c>
      <c r="Y107" s="9">
        <f>ROUND((N107*G107+P107+M107)-K107, 2)</f>
        <v/>
      </c>
      <c r="Z107" s="10">
        <f>ROUND(Y107/K107, 4)</f>
        <v/>
      </c>
      <c r="AA107" s="9">
        <f>IF(1&lt;=$G107, $K107, "")</f>
        <v/>
      </c>
      <c r="AB107" s="9">
        <f>IF(1&lt;=$G107, ROUND(AA107*$Q107, 2), "")</f>
        <v/>
      </c>
      <c r="AC107" s="9">
        <f>IF(1&lt;=$G107, $N107, "")</f>
        <v/>
      </c>
      <c r="AD107" s="9">
        <f>IF(1&lt;=$G107, AC107-AB107, "")</f>
        <v/>
      </c>
      <c r="AE107" s="9">
        <f>IF(1&lt;=$G107, AA107-AD107, "")</f>
        <v/>
      </c>
      <c r="AF107" s="9">
        <f>IF(1&lt;=$G107, ROUND($U107*$Q107, 2), "")</f>
        <v/>
      </c>
      <c r="AG107" s="9">
        <f>IF(1&lt;=$G107, $U107+AF107, "")</f>
        <v/>
      </c>
      <c r="AH107" s="9">
        <f>IF(1&lt;=$G107, AB107+AF107, "")</f>
        <v/>
      </c>
      <c r="AI107" s="9">
        <f>IF(1&lt;=$G107, ($G107-1)*$N107, "")</f>
        <v/>
      </c>
      <c r="AJ107" s="9">
        <f>IF(2&lt;=$G107, AE107, "")</f>
        <v/>
      </c>
      <c r="AK107" s="9">
        <f>IF(2&lt;=$G107, ROUND(AJ107*$Q107, 2), "")</f>
        <v/>
      </c>
      <c r="AL107" s="9">
        <f>IF(2&lt;=$G107, $N107, "")</f>
        <v/>
      </c>
      <c r="AM107" s="9">
        <f>IF(2&lt;=$G107, AL107-AK107, "")</f>
        <v/>
      </c>
      <c r="AN107" s="9">
        <f>IF(2&lt;=$G107, AJ107-AM107, "")</f>
        <v/>
      </c>
      <c r="AO107" s="9">
        <f>IF(2&lt;=$G107, ROUND(AG107*$Q107, 2), "")</f>
        <v/>
      </c>
      <c r="AP107" s="9">
        <f>IF(2&lt;=$G107, AG107+AO107, "")</f>
        <v/>
      </c>
      <c r="AQ107" s="9">
        <f>IF(2&lt;=$G107, AK107+AO107, "")</f>
        <v/>
      </c>
      <c r="AR107" s="9">
        <f>IF(2&lt;=$G107, ($G107-2)*$N107, "")</f>
        <v/>
      </c>
      <c r="AS107" s="9">
        <f>IF(3&lt;=$G107, AN107, "")</f>
        <v/>
      </c>
      <c r="AT107" s="9">
        <f>IF(3&lt;=$G107, ROUND(AS107*$Q107, 2), "")</f>
        <v/>
      </c>
      <c r="AU107" s="9">
        <f>IF(3&lt;=$G107, $N107, "")</f>
        <v/>
      </c>
      <c r="AV107" s="9">
        <f>IF(3&lt;=$G107, AU107-AT107, "")</f>
        <v/>
      </c>
      <c r="AW107" s="9">
        <f>IF(3&lt;=$G107, AS107-AV107, "")</f>
        <v/>
      </c>
      <c r="AX107" s="9">
        <f>IF(3&lt;=$G107, ROUND(AP107*$Q107, 2), "")</f>
        <v/>
      </c>
      <c r="AY107" s="9">
        <f>IF(3&lt;=$G107, AP107+AX107, "")</f>
        <v/>
      </c>
      <c r="AZ107" s="9">
        <f>IF(3&lt;=$G107, AT107+AX107, "")</f>
        <v/>
      </c>
      <c r="BA107" s="9">
        <f>IF(3&lt;=$G107, ($G107-3)*$N107, "")</f>
        <v/>
      </c>
      <c r="BB107" s="9">
        <f>IF(4&lt;=$G107, AW107, "")</f>
        <v/>
      </c>
      <c r="BC107" s="9">
        <f>IF(4&lt;=$G107, ROUND(BB107*$Q107, 2), "")</f>
        <v/>
      </c>
      <c r="BD107" s="9">
        <f>IF(4&lt;=$G107, $N107, "")</f>
        <v/>
      </c>
      <c r="BE107" s="9">
        <f>IF(4&lt;=$G107, BD107-BC107, "")</f>
        <v/>
      </c>
      <c r="BF107" s="9">
        <f>IF(4&lt;=$G107, BB107-BE107, "")</f>
        <v/>
      </c>
      <c r="BG107" s="9">
        <f>IF(4&lt;=$G107, ROUND(AY107*$Q107, 2), "")</f>
        <v/>
      </c>
      <c r="BH107" s="9">
        <f>IF(4&lt;=$G107, AY107+BG107, "")</f>
        <v/>
      </c>
      <c r="BI107" s="9">
        <f>IF(4&lt;=$G107, BC107+BG107, "")</f>
        <v/>
      </c>
      <c r="BJ107" s="9">
        <f>IF(4&lt;=$G107, ($G107-4)*$N107, "")</f>
        <v/>
      </c>
      <c r="BK107" s="9">
        <f>IF(5&lt;=$G107, BF107, "")</f>
        <v/>
      </c>
      <c r="BL107" s="9">
        <f>IF(5&lt;=$G107, ROUND(BK107*$Q107, 2), "")</f>
        <v/>
      </c>
      <c r="BM107" s="9">
        <f>IF(5&lt;=$G107, $N107, "")</f>
        <v/>
      </c>
      <c r="BN107" s="9">
        <f>IF(5&lt;=$G107, BM107-BL107, "")</f>
        <v/>
      </c>
      <c r="BO107" s="9">
        <f>IF(5&lt;=$G107, BK107-BN107, "")</f>
        <v/>
      </c>
      <c r="BP107" s="9">
        <f>IF(5&lt;=$G107, ROUND(BH107*$Q107, 2), "")</f>
        <v/>
      </c>
      <c r="BQ107" s="9">
        <f>IF(5&lt;=$G107, BH107+BP107, "")</f>
        <v/>
      </c>
      <c r="BR107" s="9">
        <f>IF(5&lt;=$G107, BL107+BP107, "")</f>
        <v/>
      </c>
      <c r="BS107" s="9">
        <f>IF(5&lt;=$G107, ($G107-5)*$N107, "")</f>
        <v/>
      </c>
      <c r="BT107" s="9">
        <f>IF(6&lt;=$G107, BO107, "")</f>
        <v/>
      </c>
      <c r="BU107" s="9">
        <f>IF(6&lt;=$G107, ROUND(BT107*$Q107, 2), "")</f>
        <v/>
      </c>
      <c r="BV107" s="9">
        <f>IF(6&lt;=$G107, $N107, "")</f>
        <v/>
      </c>
      <c r="BW107" s="9">
        <f>IF(6&lt;=$G107, BV107-BU107, "")</f>
        <v/>
      </c>
      <c r="BX107" s="9">
        <f>IF(6&lt;=$G107, BT107-BW107, "")</f>
        <v/>
      </c>
      <c r="BY107" s="9">
        <f>IF(6&lt;=$G107, ROUND(BQ107*$Q107, 2), "")</f>
        <v/>
      </c>
      <c r="BZ107" s="9">
        <f>IF(6&lt;=$G107, BQ107+BY107, "")</f>
        <v/>
      </c>
      <c r="CA107" s="9">
        <f>IF(6&lt;=$G107, BU107+BY107, "")</f>
        <v/>
      </c>
      <c r="CB107" s="9">
        <f>IF(6&lt;=$G107, ($G107-6)*$N107, "")</f>
        <v/>
      </c>
      <c r="CC107" s="9">
        <f>IF(7&lt;=$G107, BX107, "")</f>
        <v/>
      </c>
      <c r="CD107" s="9">
        <f>IF(7&lt;=$G107, ROUND(CC107*$Q107, 2), "")</f>
        <v/>
      </c>
      <c r="CE107" s="9">
        <f>IF(7&lt;=$G107, $N107, "")</f>
        <v/>
      </c>
      <c r="CF107" s="9">
        <f>IF(7&lt;=$G107, CE107-CD107, "")</f>
        <v/>
      </c>
      <c r="CG107" s="9">
        <f>IF(7&lt;=$G107, CC107-CF107, "")</f>
        <v/>
      </c>
      <c r="CH107" s="9">
        <f>IF(7&lt;=$G107, ROUND(BZ107*$Q107, 2), "")</f>
        <v/>
      </c>
      <c r="CI107" s="9">
        <f>IF(7&lt;=$G107, BZ107+CH107, "")</f>
        <v/>
      </c>
      <c r="CJ107" s="9">
        <f>IF(7&lt;=$G107, CD107+CH107, "")</f>
        <v/>
      </c>
      <c r="CK107" s="9">
        <f>IF(7&lt;=$G107, ($G107-7)*$N107, "")</f>
        <v/>
      </c>
      <c r="CL107" s="9">
        <f>IF(8&lt;=$G107, CG107, "")</f>
        <v/>
      </c>
      <c r="CM107" s="9">
        <f>IF(8&lt;=$G107, ROUND(CL107*$Q107, 2), "")</f>
        <v/>
      </c>
      <c r="CN107" s="9">
        <f>IF(8&lt;=$G107, $N107, "")</f>
        <v/>
      </c>
      <c r="CO107" s="9">
        <f>IF(8&lt;=$G107, CN107-CM107, "")</f>
        <v/>
      </c>
      <c r="CP107" s="9">
        <f>IF(8&lt;=$G107, CL107-CO107, "")</f>
        <v/>
      </c>
      <c r="CQ107" s="9">
        <f>IF(8&lt;=$G107, ROUND(CI107*$Q107, 2), "")</f>
        <v/>
      </c>
      <c r="CR107" s="9">
        <f>IF(8&lt;=$G107, CI107+CQ107, "")</f>
        <v/>
      </c>
      <c r="CS107" s="9">
        <f>IF(8&lt;=$G107, CM107+CQ107, "")</f>
        <v/>
      </c>
      <c r="CT107" s="9">
        <f>IF(8&lt;=$G107, ($G107-8)*$N107, "")</f>
        <v/>
      </c>
      <c r="CU107" s="9">
        <f>IF(9&lt;=$G107, CP107, "")</f>
        <v/>
      </c>
      <c r="CV107" s="9">
        <f>IF(9&lt;=$G107, ROUND(CU107*$Q107, 2), "")</f>
        <v/>
      </c>
      <c r="CW107" s="9">
        <f>IF(9&lt;=$G107, $N107, "")</f>
        <v/>
      </c>
      <c r="CX107" s="9">
        <f>IF(9&lt;=$G107, CW107-CV107, "")</f>
        <v/>
      </c>
      <c r="CY107" s="9">
        <f>IF(9&lt;=$G107, CU107-CX107, "")</f>
        <v/>
      </c>
      <c r="CZ107" s="9">
        <f>IF(9&lt;=$G107, ROUND(CR107*$Q107, 2), "")</f>
        <v/>
      </c>
      <c r="DA107" s="9">
        <f>IF(9&lt;=$G107, CR107+CZ107, "")</f>
        <v/>
      </c>
      <c r="DB107" s="9">
        <f>IF(9&lt;=$G107, CV107+CZ107, "")</f>
        <v/>
      </c>
      <c r="DC107" s="9">
        <f>IF(9&lt;=$G107, ($G107-9)*$N107, "")</f>
        <v/>
      </c>
      <c r="DD107" s="9">
        <f>IF(10&lt;=$G107, CY107, "")</f>
        <v/>
      </c>
      <c r="DE107" s="9">
        <f>IF(10&lt;=$G107, ROUND(DD107*$Q107, 2), "")</f>
        <v/>
      </c>
      <c r="DF107" s="9">
        <f>IF(10&lt;=$G107, $N107, "")</f>
        <v/>
      </c>
      <c r="DG107" s="9">
        <f>IF(10&lt;=$G107, DF107-DE107, "")</f>
        <v/>
      </c>
      <c r="DH107" s="9">
        <f>IF(10&lt;=$G107, DD107-DG107, "")</f>
        <v/>
      </c>
      <c r="DI107" s="9">
        <f>IF(10&lt;=$G107, ROUND(DA107*$Q107, 2), "")</f>
        <v/>
      </c>
      <c r="DJ107" s="9">
        <f>IF(10&lt;=$G107, DA107+DI107, "")</f>
        <v/>
      </c>
      <c r="DK107" s="9">
        <f>IF(10&lt;=$G107, DE107+DI107, "")</f>
        <v/>
      </c>
      <c r="DL107" s="9">
        <f>IF(10&lt;=$G107, ($G107-10)*$N107, "")</f>
        <v/>
      </c>
      <c r="DM107" s="9">
        <f>IF(11&lt;=$G107, DH107, "")</f>
        <v/>
      </c>
      <c r="DN107" s="9">
        <f>IF(11&lt;=$G107, ROUND(DM107*$Q107, 2), "")</f>
        <v/>
      </c>
      <c r="DO107" s="9">
        <f>IF(11&lt;=$G107, $N107, "")</f>
        <v/>
      </c>
      <c r="DP107" s="9">
        <f>IF(11&lt;=$G107, DO107-DN107, "")</f>
        <v/>
      </c>
      <c r="DQ107" s="9">
        <f>IF(11&lt;=$G107, DM107-DP107, "")</f>
        <v/>
      </c>
      <c r="DR107" s="9">
        <f>IF(11&lt;=$G107, ROUND(DJ107*$Q107, 2), "")</f>
        <v/>
      </c>
      <c r="DS107" s="9">
        <f>IF(11&lt;=$G107, DJ107+DR107, "")</f>
        <v/>
      </c>
      <c r="DT107" s="9">
        <f>IF(11&lt;=$G107, DN107+DR107, "")</f>
        <v/>
      </c>
      <c r="DU107" s="9">
        <f>IF(11&lt;=$G107, ($G107-11)*$N107, "")</f>
        <v/>
      </c>
      <c r="DV107" s="9">
        <f>IF(12&lt;=$G107, DQ107, "")</f>
        <v/>
      </c>
      <c r="DW107" s="9">
        <f>IF(12&lt;=$G107, ROUND(DV107*$Q107, 2), "")</f>
        <v/>
      </c>
      <c r="DX107" s="9">
        <f>IF(12&lt;=$G107, $N107, "")</f>
        <v/>
      </c>
      <c r="DY107" s="9">
        <f>IF(12&lt;=$G107, DX107-DW107, "")</f>
        <v/>
      </c>
      <c r="DZ107" s="9">
        <f>IF(12&lt;=$G107, DV107-DY107, "")</f>
        <v/>
      </c>
      <c r="EA107" s="9">
        <f>IF(12&lt;=$G107, ROUND(DS107*$Q107, 2), "")</f>
        <v/>
      </c>
      <c r="EB107" s="9">
        <f>IF(12&lt;=$G107, DS107+EA107, "")</f>
        <v/>
      </c>
      <c r="EC107" s="9">
        <f>IF(12&lt;=$G107, DW107+EA107, "")</f>
        <v/>
      </c>
      <c r="ED107" s="9">
        <f>IF(12&lt;=$G107, ($G107-12)*$N107, "")</f>
        <v/>
      </c>
      <c r="EE107" s="9">
        <f>IF(13&lt;=$G107, DZ107, "")</f>
        <v/>
      </c>
      <c r="EF107" s="9">
        <f>IF(13&lt;=$G107, ROUND(EE107*$Q107, 2), "")</f>
        <v/>
      </c>
      <c r="EG107" s="9">
        <f>IF(13&lt;=$G107, $N107, "")</f>
        <v/>
      </c>
      <c r="EH107" s="9">
        <f>IF(13&lt;=$G107, EG107-EF107, "")</f>
        <v/>
      </c>
      <c r="EI107" s="9">
        <f>IF(13&lt;=$G107, EE107-EH107, "")</f>
        <v/>
      </c>
      <c r="EJ107" s="9">
        <f>IF(13&lt;=$G107, ROUND(EB107*$Q107, 2), "")</f>
        <v/>
      </c>
      <c r="EK107" s="9">
        <f>IF(13&lt;=$G107, EB107+EJ107, "")</f>
        <v/>
      </c>
      <c r="EL107" s="9">
        <f>IF(13&lt;=$G107, EF107+EJ107, "")</f>
        <v/>
      </c>
      <c r="EM107" s="9">
        <f>IF(13&lt;=$G107, ($G107-13)*$N107, "")</f>
        <v/>
      </c>
      <c r="EN107" s="9">
        <f>IF(14&lt;=$G107, EI107, "")</f>
        <v/>
      </c>
      <c r="EO107" s="9">
        <f>IF(14&lt;=$G107, ROUND(EN107*$Q107, 2), "")</f>
        <v/>
      </c>
      <c r="EP107" s="9">
        <f>IF(14&lt;=$G107, $N107, "")</f>
        <v/>
      </c>
      <c r="EQ107" s="9">
        <f>IF(14&lt;=$G107, EP107-EO107, "")</f>
        <v/>
      </c>
      <c r="ER107" s="9">
        <f>IF(14&lt;=$G107, EN107-EQ107, "")</f>
        <v/>
      </c>
      <c r="ES107" s="9">
        <f>IF(14&lt;=$G107, ROUND(EK107*$Q107, 2), "")</f>
        <v/>
      </c>
      <c r="ET107" s="9">
        <f>IF(14&lt;=$G107, EK107+ES107, "")</f>
        <v/>
      </c>
      <c r="EU107" s="9">
        <f>IF(14&lt;=$G107, EO107+ES107, "")</f>
        <v/>
      </c>
      <c r="EV107" s="9">
        <f>IF(14&lt;=$G107, ($G107-14)*$N107, "")</f>
        <v/>
      </c>
      <c r="EW107" s="9">
        <f>IF(15&lt;=$G107, ER107, "")</f>
        <v/>
      </c>
      <c r="EX107" s="9">
        <f>IF(15&lt;=$G107, ROUND(EW107*$Q107, 2), "")</f>
        <v/>
      </c>
      <c r="EY107" s="9">
        <f>IF(15&lt;=$G107, $N107, "")</f>
        <v/>
      </c>
      <c r="EZ107" s="9">
        <f>IF(15&lt;=$G107, EY107-EX107, "")</f>
        <v/>
      </c>
      <c r="FA107" s="9">
        <f>IF(15&lt;=$G107, EW107-EZ107, "")</f>
        <v/>
      </c>
      <c r="FB107" s="9">
        <f>IF(15&lt;=$G107, ROUND(ET107*$Q107, 2), "")</f>
        <v/>
      </c>
      <c r="FC107" s="9">
        <f>IF(15&lt;=$G107, ET107+FB107, "")</f>
        <v/>
      </c>
      <c r="FD107" s="9">
        <f>IF(15&lt;=$G107, EX107+FB107, "")</f>
        <v/>
      </c>
      <c r="FE107" s="9">
        <f>IF(15&lt;=$G107, ($G107-15)*$N107, "")</f>
        <v/>
      </c>
      <c r="FF107" s="9">
        <f>IF(16&lt;=$G107, FA107, "")</f>
        <v/>
      </c>
      <c r="FG107" s="9">
        <f>IF(16&lt;=$G107, ROUND(FF107*$Q107, 2), "")</f>
        <v/>
      </c>
      <c r="FH107" s="9">
        <f>IF(16&lt;=$G107, $N107, "")</f>
        <v/>
      </c>
      <c r="FI107" s="9">
        <f>IF(16&lt;=$G107, FH107-FG107, "")</f>
        <v/>
      </c>
      <c r="FJ107" s="9">
        <f>IF(16&lt;=$G107, FF107-FI107, "")</f>
        <v/>
      </c>
      <c r="FK107" s="9">
        <f>IF(16&lt;=$G107, ROUND(FC107*$Q107, 2), "")</f>
        <v/>
      </c>
      <c r="FL107" s="9">
        <f>IF(16&lt;=$G107, FC107+FK107, "")</f>
        <v/>
      </c>
      <c r="FM107" s="9">
        <f>IF(16&lt;=$G107, FG107+FK107, "")</f>
        <v/>
      </c>
      <c r="FN107" s="9">
        <f>IF(16&lt;=$G107, ($G107-16)*$N107, "")</f>
        <v/>
      </c>
      <c r="FO107" s="9">
        <f>IF(17&lt;=$G107, FJ107, "")</f>
        <v/>
      </c>
      <c r="FP107" s="9">
        <f>IF(17&lt;=$G107, ROUND(FO107*$Q107, 2), "")</f>
        <v/>
      </c>
      <c r="FQ107" s="9">
        <f>IF(17&lt;=$G107, $N107, "")</f>
        <v/>
      </c>
      <c r="FR107" s="9">
        <f>IF(17&lt;=$G107, FQ107-FP107, "")</f>
        <v/>
      </c>
      <c r="FS107" s="9">
        <f>IF(17&lt;=$G107, FO107-FR107, "")</f>
        <v/>
      </c>
      <c r="FT107" s="9">
        <f>IF(17&lt;=$G107, ROUND(FL107*$Q107, 2), "")</f>
        <v/>
      </c>
      <c r="FU107" s="9">
        <f>IF(17&lt;=$G107, FL107+FT107, "")</f>
        <v/>
      </c>
      <c r="FV107" s="9">
        <f>IF(17&lt;=$G107, FP107+FT107, "")</f>
        <v/>
      </c>
      <c r="FW107" s="9">
        <f>IF(17&lt;=$G107, ($G107-17)*$N107, "")</f>
        <v/>
      </c>
      <c r="FX107" s="9">
        <f>IF(18&lt;=$G107, FS107, "")</f>
        <v/>
      </c>
      <c r="FY107" s="9">
        <f>IF(18&lt;=$G107, ROUND(FX107*$Q107, 2), "")</f>
        <v/>
      </c>
      <c r="FZ107" s="9">
        <f>IF(18&lt;=$G107, $N107, "")</f>
        <v/>
      </c>
      <c r="GA107" s="9">
        <f>IF(18&lt;=$G107, FZ107-FY107, "")</f>
        <v/>
      </c>
      <c r="GB107" s="9">
        <f>IF(18&lt;=$G107, FX107-GA107, "")</f>
        <v/>
      </c>
      <c r="GC107" s="9">
        <f>IF(18&lt;=$G107, ROUND(FU107*$Q107, 2), "")</f>
        <v/>
      </c>
      <c r="GD107" s="9">
        <f>IF(18&lt;=$G107, FU107+GC107, "")</f>
        <v/>
      </c>
      <c r="GE107" s="9">
        <f>IF(18&lt;=$G107, FY107+GC107, "")</f>
        <v/>
      </c>
      <c r="GF107" s="9">
        <f>IF(18&lt;=$G107, ($G107-18)*$N107, "")</f>
        <v/>
      </c>
      <c r="GG107" s="9">
        <f>IF(19&lt;=$G107, GB107, "")</f>
        <v/>
      </c>
      <c r="GH107" s="9">
        <f>IF(19&lt;=$G107, ROUND(GG107*$Q107, 2), "")</f>
        <v/>
      </c>
      <c r="GI107" s="9">
        <f>IF(19&lt;=$G107, $N107, "")</f>
        <v/>
      </c>
      <c r="GJ107" s="9">
        <f>IF(19&lt;=$G107, GI107-GH107, "")</f>
        <v/>
      </c>
      <c r="GK107" s="9">
        <f>IF(19&lt;=$G107, GG107-GJ107, "")</f>
        <v/>
      </c>
      <c r="GL107" s="9">
        <f>IF(19&lt;=$G107, ROUND(GD107*$Q107, 2), "")</f>
        <v/>
      </c>
      <c r="GM107" s="9">
        <f>IF(19&lt;=$G107, GD107+GL107, "")</f>
        <v/>
      </c>
      <c r="GN107" s="9">
        <f>IF(19&lt;=$G107, GH107+GL107, "")</f>
        <v/>
      </c>
      <c r="GO107" s="9">
        <f>IF(19&lt;=$G107, ($G107-19)*$N107, "")</f>
        <v/>
      </c>
      <c r="GP107" s="9">
        <f>IF(20&lt;=$G107, GK107, "")</f>
        <v/>
      </c>
      <c r="GQ107" s="9">
        <f>IF(20&lt;=$G107, ROUND(GP107*$Q107, 2), "")</f>
        <v/>
      </c>
      <c r="GR107" s="9">
        <f>IF(20&lt;=$G107, $N107, "")</f>
        <v/>
      </c>
      <c r="GS107" s="9">
        <f>IF(20&lt;=$G107, GR107-GQ107, "")</f>
        <v/>
      </c>
      <c r="GT107" s="9">
        <f>IF(20&lt;=$G107, GP107-GS107, "")</f>
        <v/>
      </c>
      <c r="GU107" s="9">
        <f>IF(20&lt;=$G107, ROUND(GM107*$Q107, 2), "")</f>
        <v/>
      </c>
      <c r="GV107" s="9">
        <f>IF(20&lt;=$G107, GM107+GU107, "")</f>
        <v/>
      </c>
      <c r="GW107" s="9">
        <f>IF(20&lt;=$G107, GQ107+GU107, "")</f>
        <v/>
      </c>
      <c r="GX107" s="9">
        <f>IF(20&lt;=$G107, ($G107-20)*$N107, "")</f>
        <v/>
      </c>
      <c r="GY107" s="9">
        <f>IF(21&lt;=$G107, GT107, "")</f>
        <v/>
      </c>
      <c r="GZ107" s="9">
        <f>IF(21&lt;=$G107, ROUND(GY107*$Q107, 2), "")</f>
        <v/>
      </c>
      <c r="HA107" s="9">
        <f>IF(21&lt;=$G107, $N107, "")</f>
        <v/>
      </c>
      <c r="HB107" s="9">
        <f>IF(21&lt;=$G107, HA107-GZ107, "")</f>
        <v/>
      </c>
      <c r="HC107" s="9">
        <f>IF(21&lt;=$G107, GY107-HB107, "")</f>
        <v/>
      </c>
      <c r="HD107" s="9">
        <f>IF(21&lt;=$G107, ROUND(GV107*$Q107, 2), "")</f>
        <v/>
      </c>
      <c r="HE107" s="9">
        <f>IF(21&lt;=$G107, GV107+HD107, "")</f>
        <v/>
      </c>
      <c r="HF107" s="9">
        <f>IF(21&lt;=$G107, GZ107+HD107, "")</f>
        <v/>
      </c>
      <c r="HG107" s="9">
        <f>IF(21&lt;=$G107, ($G107-21)*$N107, "")</f>
        <v/>
      </c>
      <c r="HH107" s="9">
        <f>IF(22&lt;=$G107, HC107, "")</f>
        <v/>
      </c>
      <c r="HI107" s="9">
        <f>IF(22&lt;=$G107, ROUND(HH107*$Q107, 2), "")</f>
        <v/>
      </c>
      <c r="HJ107" s="9">
        <f>IF(22&lt;=$G107, $N107, "")</f>
        <v/>
      </c>
      <c r="HK107" s="9">
        <f>IF(22&lt;=$G107, HJ107-HI107, "")</f>
        <v/>
      </c>
      <c r="HL107" s="9">
        <f>IF(22&lt;=$G107, HH107-HK107, "")</f>
        <v/>
      </c>
      <c r="HM107" s="9">
        <f>IF(22&lt;=$G107, ROUND(HE107*$Q107, 2), "")</f>
        <v/>
      </c>
      <c r="HN107" s="9">
        <f>IF(22&lt;=$G107, HE107+HM107, "")</f>
        <v/>
      </c>
      <c r="HO107" s="9">
        <f>IF(22&lt;=$G107, HI107+HM107, "")</f>
        <v/>
      </c>
      <c r="HP107" s="9">
        <f>IF(22&lt;=$G107, ($G107-22)*$N107, "")</f>
        <v/>
      </c>
      <c r="HQ107" s="9">
        <f>IF(23&lt;=$G107, HL107, "")</f>
        <v/>
      </c>
      <c r="HR107" s="9">
        <f>IF(23&lt;=$G107, ROUND(HQ107*$Q107, 2), "")</f>
        <v/>
      </c>
      <c r="HS107" s="9">
        <f>IF(23&lt;=$G107, $N107, "")</f>
        <v/>
      </c>
      <c r="HT107" s="9">
        <f>IF(23&lt;=$G107, HS107-HR107, "")</f>
        <v/>
      </c>
      <c r="HU107" s="9">
        <f>IF(23&lt;=$G107, HQ107-HT107, "")</f>
        <v/>
      </c>
      <c r="HV107" s="9">
        <f>IF(23&lt;=$G107, ROUND(HN107*$Q107, 2), "")</f>
        <v/>
      </c>
      <c r="HW107" s="9">
        <f>IF(23&lt;=$G107, HN107+HV107, "")</f>
        <v/>
      </c>
      <c r="HX107" s="9">
        <f>IF(23&lt;=$G107, HR107+HV107, "")</f>
        <v/>
      </c>
      <c r="HY107" s="9">
        <f>IF(23&lt;=$G107, ($G107-23)*$N107, "")</f>
        <v/>
      </c>
      <c r="HZ107" s="9">
        <f>IF(24&lt;=$G107, HU107, "")</f>
        <v/>
      </c>
      <c r="IA107" s="9">
        <f>IF(24&lt;=$G107, ROUND(HZ107*$Q107, 2), "")</f>
        <v/>
      </c>
      <c r="IB107" s="9">
        <f>IF(24&lt;=$G107, $N107, "")</f>
        <v/>
      </c>
      <c r="IC107" s="9">
        <f>IF(24&lt;=$G107, IB107-IA107, "")</f>
        <v/>
      </c>
      <c r="ID107" s="9">
        <f>IF(24&lt;=$G107, HZ107-IC107, "")</f>
        <v/>
      </c>
      <c r="IE107" s="9">
        <f>IF(24&lt;=$G107, ROUND(HW107*$Q107, 2), "")</f>
        <v/>
      </c>
      <c r="IF107" s="9">
        <f>IF(24&lt;=$G107, HW107+IE107, "")</f>
        <v/>
      </c>
      <c r="IG107" s="9">
        <f>IF(24&lt;=$G107, IA107+IE107, "")</f>
        <v/>
      </c>
      <c r="IH107" s="9">
        <f>IF(24&lt;=$G107, ($G107-24)*$N107, "")</f>
        <v/>
      </c>
      <c r="II107" s="9">
        <f>IF(25&lt;=$G107, ID107, "")</f>
        <v/>
      </c>
      <c r="IJ107" s="9">
        <f>IF(25&lt;=$G107, ROUND(II107*$Q107, 2), "")</f>
        <v/>
      </c>
      <c r="IK107" s="9">
        <f>IF(25&lt;=$G107, $N107, "")</f>
        <v/>
      </c>
      <c r="IL107" s="9">
        <f>IF(25&lt;=$G107, IK107-IJ107, "")</f>
        <v/>
      </c>
      <c r="IM107" s="9">
        <f>IF(25&lt;=$G107, II107-IL107, "")</f>
        <v/>
      </c>
      <c r="IN107" s="9">
        <f>IF(25&lt;=$G107, ROUND(IF107*$Q107, 2), "")</f>
        <v/>
      </c>
      <c r="IO107" s="9">
        <f>IF(25&lt;=$G107, IF107+IN107, "")</f>
        <v/>
      </c>
      <c r="IP107" s="9">
        <f>IF(25&lt;=$G107, IJ107+IN107, "")</f>
        <v/>
      </c>
      <c r="IQ107" s="9">
        <f>IF(25&lt;=$G107, ($G107-25)*$N107, "")</f>
        <v/>
      </c>
      <c r="IR107" s="9">
        <f>IF(26&lt;=$G107, IM107, "")</f>
        <v/>
      </c>
      <c r="IS107" s="9">
        <f>IF(26&lt;=$G107, ROUND(IR107*$Q107, 2), "")</f>
        <v/>
      </c>
      <c r="IT107" s="9">
        <f>IF(26&lt;=$G107, $N107, "")</f>
        <v/>
      </c>
      <c r="IU107" s="9">
        <f>IF(26&lt;=$G107, IT107-IS107, "")</f>
        <v/>
      </c>
      <c r="IV107" s="9">
        <f>IF(26&lt;=$G107, IR107-IU107, "")</f>
        <v/>
      </c>
      <c r="IW107" s="9">
        <f>IF(26&lt;=$G107, ROUND(IO107*$Q107, 2), "")</f>
        <v/>
      </c>
      <c r="IX107" s="9">
        <f>IF(26&lt;=$G107, IO107+IW107, "")</f>
        <v/>
      </c>
      <c r="IY107" s="9">
        <f>IF(26&lt;=$G107, IS107+IW107, "")</f>
        <v/>
      </c>
      <c r="IZ107" s="9">
        <f>IF(26&lt;=$G107, ($G107-26)*$N107, "")</f>
        <v/>
      </c>
      <c r="JA107" s="9">
        <f>IF(27&lt;=$G107, IV107, "")</f>
        <v/>
      </c>
      <c r="JB107" s="9">
        <f>IF(27&lt;=$G107, ROUND(JA107*$Q107, 2), "")</f>
        <v/>
      </c>
      <c r="JC107" s="9">
        <f>IF(27&lt;=$G107, $N107, "")</f>
        <v/>
      </c>
      <c r="JD107" s="9">
        <f>IF(27&lt;=$G107, JC107-JB107, "")</f>
        <v/>
      </c>
      <c r="JE107" s="9">
        <f>IF(27&lt;=$G107, JA107-JD107, "")</f>
        <v/>
      </c>
      <c r="JF107" s="9">
        <f>IF(27&lt;=$G107, ROUND(IX107*$Q107, 2), "")</f>
        <v/>
      </c>
      <c r="JG107" s="9">
        <f>IF(27&lt;=$G107, IX107+JF107, "")</f>
        <v/>
      </c>
      <c r="JH107" s="9">
        <f>IF(27&lt;=$G107, JB107+JF107, "")</f>
        <v/>
      </c>
      <c r="JI107" s="9">
        <f>IF(27&lt;=$G107, ($G107-27)*$N107, "")</f>
        <v/>
      </c>
      <c r="JJ107" s="9">
        <f>IF(28&lt;=$G107, JE107, "")</f>
        <v/>
      </c>
      <c r="JK107" s="9">
        <f>IF(28&lt;=$G107, ROUND(JJ107*$Q107, 2), "")</f>
        <v/>
      </c>
      <c r="JL107" s="9">
        <f>IF(28&lt;=$G107, $N107, "")</f>
        <v/>
      </c>
      <c r="JM107" s="9">
        <f>IF(28&lt;=$G107, JL107-JK107, "")</f>
        <v/>
      </c>
      <c r="JN107" s="9">
        <f>IF(28&lt;=$G107, JJ107-JM107, "")</f>
        <v/>
      </c>
      <c r="JO107" s="9">
        <f>IF(28&lt;=$G107, ROUND(JG107*$Q107, 2), "")</f>
        <v/>
      </c>
      <c r="JP107" s="9">
        <f>IF(28&lt;=$G107, JG107+JO107, "")</f>
        <v/>
      </c>
      <c r="JQ107" s="9">
        <f>IF(28&lt;=$G107, JK107+JO107, "")</f>
        <v/>
      </c>
      <c r="JR107" s="9">
        <f>IF(28&lt;=$G107, ($G107-28)*$N107, "")</f>
        <v/>
      </c>
      <c r="JS107" s="9">
        <f>IF(29&lt;=$G107, JN107, "")</f>
        <v/>
      </c>
      <c r="JT107" s="9">
        <f>IF(29&lt;=$G107, ROUND(JS107*$Q107, 2), "")</f>
        <v/>
      </c>
      <c r="JU107" s="9">
        <f>IF(29&lt;=$G107, $N107, "")</f>
        <v/>
      </c>
      <c r="JV107" s="9">
        <f>IF(29&lt;=$G107, JU107-JT107, "")</f>
        <v/>
      </c>
      <c r="JW107" s="9">
        <f>IF(29&lt;=$G107, JS107-JV107, "")</f>
        <v/>
      </c>
      <c r="JX107" s="9">
        <f>IF(29&lt;=$G107, ROUND(JP107*$Q107, 2), "")</f>
        <v/>
      </c>
      <c r="JY107" s="9">
        <f>IF(29&lt;=$G107, JP107+JX107, "")</f>
        <v/>
      </c>
      <c r="JZ107" s="9">
        <f>IF(29&lt;=$G107, JT107+JX107, "")</f>
        <v/>
      </c>
      <c r="KA107" s="9">
        <f>IF(29&lt;=$G107, ($G107-29)*$N107, "")</f>
        <v/>
      </c>
      <c r="KB107" s="9">
        <f>IF(30&lt;=$G107, JW107, "")</f>
        <v/>
      </c>
      <c r="KC107" s="9">
        <f>IF(30&lt;=$G107, ROUND(KB107*$Q107, 2), "")</f>
        <v/>
      </c>
      <c r="KD107" s="9">
        <f>IF(30&lt;=$G107, $N107, "")</f>
        <v/>
      </c>
      <c r="KE107" s="9">
        <f>IF(30&lt;=$G107, KD107-KC107, "")</f>
        <v/>
      </c>
      <c r="KF107" s="9">
        <f>IF(30&lt;=$G107, KB107-KE107, "")</f>
        <v/>
      </c>
      <c r="KG107" s="9">
        <f>IF(30&lt;=$G107, ROUND(JY107*$Q107, 2), "")</f>
        <v/>
      </c>
      <c r="KH107" s="9">
        <f>IF(30&lt;=$G107, JY107+KG107, "")</f>
        <v/>
      </c>
      <c r="KI107" s="9">
        <f>IF(30&lt;=$G107, KC107+KG107, "")</f>
        <v/>
      </c>
      <c r="KJ107" s="9">
        <f>IF(30&lt;=$G107, ($G107-30)*$N107, "")</f>
        <v/>
      </c>
      <c r="KK107" s="9">
        <f>IF(31&lt;=$G107, KF107, "")</f>
        <v/>
      </c>
      <c r="KL107" s="9">
        <f>IF(31&lt;=$G107, ROUND(KK107*$Q107, 2), "")</f>
        <v/>
      </c>
      <c r="KM107" s="9">
        <f>IF(31&lt;=$G107, $N107, "")</f>
        <v/>
      </c>
      <c r="KN107" s="9">
        <f>IF(31&lt;=$G107, KM107-KL107, "")</f>
        <v/>
      </c>
      <c r="KO107" s="9">
        <f>IF(31&lt;=$G107, KK107-KN107, "")</f>
        <v/>
      </c>
      <c r="KP107" s="9">
        <f>IF(31&lt;=$G107, ROUND(KH107*$Q107, 2), "")</f>
        <v/>
      </c>
      <c r="KQ107" s="9">
        <f>IF(31&lt;=$G107, KH107+KP107, "")</f>
        <v/>
      </c>
      <c r="KR107" s="9">
        <f>IF(31&lt;=$G107, KL107+KP107, "")</f>
        <v/>
      </c>
      <c r="KS107" s="9">
        <f>IF(31&lt;=$G107, ($G107-31)*$N107, "")</f>
        <v/>
      </c>
      <c r="KT107" s="9">
        <f>IF(32&lt;=$G107, KO107, "")</f>
        <v/>
      </c>
      <c r="KU107" s="9">
        <f>IF(32&lt;=$G107, ROUND(KT107*$Q107, 2), "")</f>
        <v/>
      </c>
      <c r="KV107" s="9">
        <f>IF(32&lt;=$G107, $N107, "")</f>
        <v/>
      </c>
      <c r="KW107" s="9">
        <f>IF(32&lt;=$G107, KV107-KU107, "")</f>
        <v/>
      </c>
      <c r="KX107" s="9">
        <f>IF(32&lt;=$G107, KT107-KW107, "")</f>
        <v/>
      </c>
      <c r="KY107" s="9">
        <f>IF(32&lt;=$G107, ROUND(KQ107*$Q107, 2), "")</f>
        <v/>
      </c>
      <c r="KZ107" s="9">
        <f>IF(32&lt;=$G107, KQ107+KY107, "")</f>
        <v/>
      </c>
      <c r="LA107" s="9">
        <f>IF(32&lt;=$G107, KU107+KY107, "")</f>
        <v/>
      </c>
      <c r="LB107" s="9">
        <f>IF(32&lt;=$G107, ($G107-32)*$N107, "")</f>
        <v/>
      </c>
      <c r="LC107" s="9">
        <f>IF(33&lt;=$G107, KX107, "")</f>
        <v/>
      </c>
      <c r="LD107" s="9">
        <f>IF(33&lt;=$G107, ROUND(LC107*$Q107, 2), "")</f>
        <v/>
      </c>
      <c r="LE107" s="9">
        <f>IF(33&lt;=$G107, $N107, "")</f>
        <v/>
      </c>
      <c r="LF107" s="9">
        <f>IF(33&lt;=$G107, LE107-LD107, "")</f>
        <v/>
      </c>
      <c r="LG107" s="9">
        <f>IF(33&lt;=$G107, LC107-LF107, "")</f>
        <v/>
      </c>
      <c r="LH107" s="9">
        <f>IF(33&lt;=$G107, ROUND(KZ107*$Q107, 2), "")</f>
        <v/>
      </c>
      <c r="LI107" s="9">
        <f>IF(33&lt;=$G107, KZ107+LH107, "")</f>
        <v/>
      </c>
      <c r="LJ107" s="9">
        <f>IF(33&lt;=$G107, LD107+LH107, "")</f>
        <v/>
      </c>
      <c r="LK107" s="9">
        <f>IF(33&lt;=$G107, ($G107-33)*$N107, "")</f>
        <v/>
      </c>
      <c r="LL107" s="9">
        <f>IF(34&lt;=$G107, LG107, "")</f>
        <v/>
      </c>
      <c r="LM107" s="9">
        <f>IF(34&lt;=$G107, ROUND(LL107*$Q107, 2), "")</f>
        <v/>
      </c>
      <c r="LN107" s="9">
        <f>IF(34&lt;=$G107, $N107, "")</f>
        <v/>
      </c>
      <c r="LO107" s="9">
        <f>IF(34&lt;=$G107, LN107-LM107, "")</f>
        <v/>
      </c>
      <c r="LP107" s="9">
        <f>IF(34&lt;=$G107, LL107-LO107, "")</f>
        <v/>
      </c>
      <c r="LQ107" s="9">
        <f>IF(34&lt;=$G107, ROUND(LI107*$Q107, 2), "")</f>
        <v/>
      </c>
      <c r="LR107" s="9">
        <f>IF(34&lt;=$G107, LI107+LQ107, "")</f>
        <v/>
      </c>
      <c r="LS107" s="9">
        <f>IF(34&lt;=$G107, LM107+LQ107, "")</f>
        <v/>
      </c>
      <c r="LT107" s="9">
        <f>IF(34&lt;=$G107, ($G107-34)*$N107, "")</f>
        <v/>
      </c>
      <c r="LU107" s="9">
        <f>IF(35&lt;=$G107, LP107, "")</f>
        <v/>
      </c>
      <c r="LV107" s="9">
        <f>IF(35&lt;=$G107, ROUND(LU107*$Q107, 2), "")</f>
        <v/>
      </c>
      <c r="LW107" s="9">
        <f>IF(35&lt;=$G107, $N107, "")</f>
        <v/>
      </c>
      <c r="LX107" s="9">
        <f>IF(35&lt;=$G107, LW107-LV107, "")</f>
        <v/>
      </c>
      <c r="LY107" s="9">
        <f>IF(35&lt;=$G107, LU107-LX107, "")</f>
        <v/>
      </c>
      <c r="LZ107" s="9">
        <f>IF(35&lt;=$G107, ROUND(LR107*$Q107, 2), "")</f>
        <v/>
      </c>
      <c r="MA107" s="9">
        <f>IF(35&lt;=$G107, LR107+LZ107, "")</f>
        <v/>
      </c>
      <c r="MB107" s="9">
        <f>IF(35&lt;=$G107, LV107+LZ107, "")</f>
        <v/>
      </c>
      <c r="MC107" s="9">
        <f>IF(35&lt;=$G107, ($G107-35)*$N107, "")</f>
        <v/>
      </c>
      <c r="MD107" s="9">
        <f>IF(36&lt;=$G107, LY107, "")</f>
        <v/>
      </c>
      <c r="ME107" s="9">
        <f>IF(36&lt;=$G107, ROUND(MD107*$Q107, 2), "")</f>
        <v/>
      </c>
      <c r="MF107" s="9">
        <f>IF(36&lt;=$G107, $N107, "")</f>
        <v/>
      </c>
      <c r="MG107" s="9">
        <f>IF(36&lt;=$G107, MF107-ME107, "")</f>
        <v/>
      </c>
      <c r="MH107" s="9">
        <f>IF(36&lt;=$G107, MD107-MG107, "")</f>
        <v/>
      </c>
      <c r="MI107" s="9">
        <f>IF(36&lt;=$G107, ROUND(MA107*$Q107, 2), "")</f>
        <v/>
      </c>
      <c r="MJ107" s="9">
        <f>IF(36&lt;=$G107, MA107+MI107, "")</f>
        <v/>
      </c>
      <c r="MK107" s="9">
        <f>IF(36&lt;=$G107, ME107+MI107, "")</f>
        <v/>
      </c>
      <c r="ML107" s="9">
        <f>IF(36&lt;=$G107, ($G107-36)*$N107, "")</f>
        <v/>
      </c>
      <c r="MM107" s="9">
        <f>IF(37&lt;=$G107, MH107, "")</f>
        <v/>
      </c>
      <c r="MN107" s="9">
        <f>IF(37&lt;=$G107, ROUND(MM107*$Q107, 2), "")</f>
        <v/>
      </c>
      <c r="MO107" s="9">
        <f>IF(37&lt;=$G107, $N107, "")</f>
        <v/>
      </c>
      <c r="MP107" s="9">
        <f>IF(37&lt;=$G107, MO107-MN107, "")</f>
        <v/>
      </c>
      <c r="MQ107" s="9">
        <f>IF(37&lt;=$G107, MM107-MP107, "")</f>
        <v/>
      </c>
      <c r="MR107" s="9">
        <f>IF(37&lt;=$G107, ROUND(MJ107*$Q107, 2), "")</f>
        <v/>
      </c>
      <c r="MS107" s="9">
        <f>IF(37&lt;=$G107, MJ107+MR107, "")</f>
        <v/>
      </c>
      <c r="MT107" s="9">
        <f>IF(37&lt;=$G107, MN107+MR107, "")</f>
        <v/>
      </c>
      <c r="MU107" s="9">
        <f>IF(37&lt;=$G107, ($G107-37)*$N107, "")</f>
        <v/>
      </c>
      <c r="MV107" s="9">
        <f>IF(38&lt;=$G107, MQ107, "")</f>
        <v/>
      </c>
      <c r="MW107" s="9">
        <f>IF(38&lt;=$G107, ROUND(MV107*$Q107, 2), "")</f>
        <v/>
      </c>
      <c r="MX107" s="9">
        <f>IF(38&lt;=$G107, $N107, "")</f>
        <v/>
      </c>
      <c r="MY107" s="9">
        <f>IF(38&lt;=$G107, MX107-MW107, "")</f>
        <v/>
      </c>
      <c r="MZ107" s="9">
        <f>IF(38&lt;=$G107, MV107-MY107, "")</f>
        <v/>
      </c>
      <c r="NA107" s="9">
        <f>IF(38&lt;=$G107, ROUND(MS107*$Q107, 2), "")</f>
        <v/>
      </c>
      <c r="NB107" s="9">
        <f>IF(38&lt;=$G107, MS107+NA107, "")</f>
        <v/>
      </c>
      <c r="NC107" s="9">
        <f>IF(38&lt;=$G107, MW107+NA107, "")</f>
        <v/>
      </c>
      <c r="ND107" s="9">
        <f>IF(38&lt;=$G107, ($G107-38)*$N107, "")</f>
        <v/>
      </c>
      <c r="NE107" s="9">
        <f>IF(39&lt;=$G107, MZ107, "")</f>
        <v/>
      </c>
      <c r="NF107" s="9">
        <f>IF(39&lt;=$G107, ROUND(NE107*$Q107, 2), "")</f>
        <v/>
      </c>
      <c r="NG107" s="9">
        <f>IF(39&lt;=$G107, $N107, "")</f>
        <v/>
      </c>
      <c r="NH107" s="9">
        <f>IF(39&lt;=$G107, NG107-NF107, "")</f>
        <v/>
      </c>
      <c r="NI107" s="9">
        <f>IF(39&lt;=$G107, NE107-NH107, "")</f>
        <v/>
      </c>
      <c r="NJ107" s="9">
        <f>IF(39&lt;=$G107, ROUND(NB107*$Q107, 2), "")</f>
        <v/>
      </c>
      <c r="NK107" s="9">
        <f>IF(39&lt;=$G107, NB107+NJ107, "")</f>
        <v/>
      </c>
      <c r="NL107" s="9">
        <f>IF(39&lt;=$G107, NF107+NJ107, "")</f>
        <v/>
      </c>
      <c r="NM107" s="9">
        <f>IF(39&lt;=$G107, ($G107-39)*$N107, "")</f>
        <v/>
      </c>
      <c r="NN107" s="9">
        <f>IF(40&lt;=$G107, NI107, "")</f>
        <v/>
      </c>
      <c r="NO107" s="9">
        <f>IF(40&lt;=$G107, ROUND(NN107*$Q107, 2), "")</f>
        <v/>
      </c>
      <c r="NP107" s="9">
        <f>IF(40&lt;=$G107, $N107, "")</f>
        <v/>
      </c>
      <c r="NQ107" s="9">
        <f>IF(40&lt;=$G107, NP107-NO107, "")</f>
        <v/>
      </c>
      <c r="NR107" s="9">
        <f>IF(40&lt;=$G107, NN107-NQ107, "")</f>
        <v/>
      </c>
      <c r="NS107" s="9">
        <f>IF(40&lt;=$G107, ROUND(NK107*$Q107, 2), "")</f>
        <v/>
      </c>
      <c r="NT107" s="9">
        <f>IF(40&lt;=$G107, NK107+NS107, "")</f>
        <v/>
      </c>
      <c r="NU107" s="9">
        <f>IF(40&lt;=$G107, NO107+NS107, "")</f>
        <v/>
      </c>
      <c r="NV107" s="9">
        <f>IF(40&lt;=$G107, ($G107-40)*$N107, "")</f>
        <v/>
      </c>
      <c r="NW107" s="9">
        <f>IF(41&lt;=$G107, NR107, "")</f>
        <v/>
      </c>
      <c r="NX107" s="9">
        <f>IF(41&lt;=$G107, ROUND(NW107*$Q107, 2), "")</f>
        <v/>
      </c>
      <c r="NY107" s="9">
        <f>IF(41&lt;=$G107, $N107, "")</f>
        <v/>
      </c>
      <c r="NZ107" s="9">
        <f>IF(41&lt;=$G107, NY107-NX107, "")</f>
        <v/>
      </c>
      <c r="OA107" s="9">
        <f>IF(41&lt;=$G107, NW107-NZ107, "")</f>
        <v/>
      </c>
      <c r="OB107" s="9">
        <f>IF(41&lt;=$G107, ROUND(NT107*$Q107, 2), "")</f>
        <v/>
      </c>
      <c r="OC107" s="9">
        <f>IF(41&lt;=$G107, NT107+OB107, "")</f>
        <v/>
      </c>
      <c r="OD107" s="9">
        <f>IF(41&lt;=$G107, NX107+OB107, "")</f>
        <v/>
      </c>
      <c r="OE107" s="9">
        <f>IF(41&lt;=$G107, ($G107-41)*$N107, "")</f>
        <v/>
      </c>
      <c r="OF107" s="9">
        <f>IF(42&lt;=$G107, OA107, "")</f>
        <v/>
      </c>
      <c r="OG107" s="9">
        <f>IF(42&lt;=$G107, ROUND(OF107*$Q107, 2), "")</f>
        <v/>
      </c>
      <c r="OH107" s="9">
        <f>IF(42&lt;=$G107, $N107, "")</f>
        <v/>
      </c>
      <c r="OI107" s="9">
        <f>IF(42&lt;=$G107, OH107-OG107, "")</f>
        <v/>
      </c>
      <c r="OJ107" s="9">
        <f>IF(42&lt;=$G107, OF107-OI107, "")</f>
        <v/>
      </c>
      <c r="OK107" s="9">
        <f>IF(42&lt;=$G107, ROUND(OC107*$Q107, 2), "")</f>
        <v/>
      </c>
      <c r="OL107" s="9">
        <f>IF(42&lt;=$G107, OC107+OK107, "")</f>
        <v/>
      </c>
      <c r="OM107" s="9">
        <f>IF(42&lt;=$G107, OG107+OK107, "")</f>
        <v/>
      </c>
      <c r="ON107" s="9">
        <f>IF(42&lt;=$G107, ($G107-42)*$N107, "")</f>
        <v/>
      </c>
      <c r="OO107" s="9">
        <f>IF(43&lt;=$G107, OJ107, "")</f>
        <v/>
      </c>
      <c r="OP107" s="9">
        <f>IF(43&lt;=$G107, ROUND(OO107*$Q107, 2), "")</f>
        <v/>
      </c>
      <c r="OQ107" s="9">
        <f>IF(43&lt;=$G107, $N107, "")</f>
        <v/>
      </c>
      <c r="OR107" s="9">
        <f>IF(43&lt;=$G107, OQ107-OP107, "")</f>
        <v/>
      </c>
      <c r="OS107" s="9">
        <f>IF(43&lt;=$G107, OO107-OR107, "")</f>
        <v/>
      </c>
      <c r="OT107" s="9">
        <f>IF(43&lt;=$G107, ROUND(OL107*$Q107, 2), "")</f>
        <v/>
      </c>
      <c r="OU107" s="9">
        <f>IF(43&lt;=$G107, OL107+OT107, "")</f>
        <v/>
      </c>
      <c r="OV107" s="9">
        <f>IF(43&lt;=$G107, OP107+OT107, "")</f>
        <v/>
      </c>
      <c r="OW107" s="9">
        <f>IF(43&lt;=$G107, ($G107-43)*$N107, "")</f>
        <v/>
      </c>
      <c r="OX107" s="9">
        <f>IF(44&lt;=$G107, OS107, "")</f>
        <v/>
      </c>
      <c r="OY107" s="9">
        <f>IF(44&lt;=$G107, ROUND(OX107*$Q107, 2), "")</f>
        <v/>
      </c>
      <c r="OZ107" s="9">
        <f>IF(44&lt;=$G107, $N107, "")</f>
        <v/>
      </c>
      <c r="PA107" s="9">
        <f>IF(44&lt;=$G107, OZ107-OY107, "")</f>
        <v/>
      </c>
      <c r="PB107" s="9">
        <f>IF(44&lt;=$G107, OX107-PA107, "")</f>
        <v/>
      </c>
      <c r="PC107" s="9">
        <f>IF(44&lt;=$G107, ROUND(OU107*$Q107, 2), "")</f>
        <v/>
      </c>
      <c r="PD107" s="9">
        <f>IF(44&lt;=$G107, OU107+PC107, "")</f>
        <v/>
      </c>
      <c r="PE107" s="9">
        <f>IF(44&lt;=$G107, OY107+PC107, "")</f>
        <v/>
      </c>
      <c r="PF107" s="9">
        <f>IF(44&lt;=$G107, ($G107-44)*$N107, "")</f>
        <v/>
      </c>
      <c r="PG107" s="9">
        <f>IF(45&lt;=$G107, PB107, "")</f>
        <v/>
      </c>
      <c r="PH107" s="9">
        <f>IF(45&lt;=$G107, ROUND(PG107*$Q107, 2), "")</f>
        <v/>
      </c>
      <c r="PI107" s="9">
        <f>IF(45&lt;=$G107, $N107, "")</f>
        <v/>
      </c>
      <c r="PJ107" s="9">
        <f>IF(45&lt;=$G107, PI107-PH107, "")</f>
        <v/>
      </c>
      <c r="PK107" s="9">
        <f>IF(45&lt;=$G107, PG107-PJ107, "")</f>
        <v/>
      </c>
      <c r="PL107" s="9">
        <f>IF(45&lt;=$G107, ROUND(PD107*$Q107, 2), "")</f>
        <v/>
      </c>
      <c r="PM107" s="9">
        <f>IF(45&lt;=$G107, PD107+PL107, "")</f>
        <v/>
      </c>
      <c r="PN107" s="9">
        <f>IF(45&lt;=$G107, PH107+PL107, "")</f>
        <v/>
      </c>
      <c r="PO107" s="9">
        <f>IF(45&lt;=$G107, ($G107-45)*$N107, "")</f>
        <v/>
      </c>
      <c r="PP107" s="9">
        <f>IF(46&lt;=$G107, PK107, "")</f>
        <v/>
      </c>
      <c r="PQ107" s="9">
        <f>IF(46&lt;=$G107, ROUND(PP107*$Q107, 2), "")</f>
        <v/>
      </c>
      <c r="PR107" s="9">
        <f>IF(46&lt;=$G107, $N107, "")</f>
        <v/>
      </c>
      <c r="PS107" s="9">
        <f>IF(46&lt;=$G107, PR107-PQ107, "")</f>
        <v/>
      </c>
      <c r="PT107" s="9">
        <f>IF(46&lt;=$G107, PP107-PS107, "")</f>
        <v/>
      </c>
      <c r="PU107" s="9">
        <f>IF(46&lt;=$G107, ROUND(PM107*$Q107, 2), "")</f>
        <v/>
      </c>
      <c r="PV107" s="9">
        <f>IF(46&lt;=$G107, PM107+PU107, "")</f>
        <v/>
      </c>
      <c r="PW107" s="9">
        <f>IF(46&lt;=$G107, PQ107+PU107, "")</f>
        <v/>
      </c>
      <c r="PX107" s="9">
        <f>IF(46&lt;=$G107, ($G107-46)*$N107, "")</f>
        <v/>
      </c>
      <c r="PY107" s="9">
        <f>IF(47&lt;=$G107, PT107, "")</f>
        <v/>
      </c>
      <c r="PZ107" s="9">
        <f>IF(47&lt;=$G107, ROUND(PY107*$Q107, 2), "")</f>
        <v/>
      </c>
      <c r="QA107" s="9">
        <f>IF(47&lt;=$G107, $N107, "")</f>
        <v/>
      </c>
      <c r="QB107" s="9">
        <f>IF(47&lt;=$G107, QA107-PZ107, "")</f>
        <v/>
      </c>
      <c r="QC107" s="9">
        <f>IF(47&lt;=$G107, PY107-QB107, "")</f>
        <v/>
      </c>
      <c r="QD107" s="9">
        <f>IF(47&lt;=$G107, ROUND(PV107*$Q107, 2), "")</f>
        <v/>
      </c>
      <c r="QE107" s="9">
        <f>IF(47&lt;=$G107, PV107+QD107, "")</f>
        <v/>
      </c>
      <c r="QF107" s="9">
        <f>IF(47&lt;=$G107, PZ107+QD107, "")</f>
        <v/>
      </c>
      <c r="QG107" s="9">
        <f>IF(47&lt;=$G107, ($G107-47)*$N107, "")</f>
        <v/>
      </c>
      <c r="QH107" s="9">
        <f>IF(48&lt;=$G107, QC107, "")</f>
        <v/>
      </c>
      <c r="QI107" s="9">
        <f>IF(48&lt;=$G107, ROUND(QH107*$Q107, 2), "")</f>
        <v/>
      </c>
      <c r="QJ107" s="9">
        <f>IF(48&lt;=$G107, $N107, "")</f>
        <v/>
      </c>
      <c r="QK107" s="9">
        <f>IF(48&lt;=$G107, QJ107-QI107, "")</f>
        <v/>
      </c>
      <c r="QL107" s="9">
        <f>IF(48&lt;=$G107, QH107-QK107, "")</f>
        <v/>
      </c>
      <c r="QM107" s="9">
        <f>IF(48&lt;=$G107, ROUND(QE107*$Q107, 2), "")</f>
        <v/>
      </c>
      <c r="QN107" s="9">
        <f>IF(48&lt;=$G107, QE107+QM107, "")</f>
        <v/>
      </c>
      <c r="QO107" s="9">
        <f>IF(48&lt;=$G107, QI107+QM107, "")</f>
        <v/>
      </c>
      <c r="QP107" s="9">
        <f>IF(48&lt;=$G107, ($G107-48)*$N107, "")</f>
        <v/>
      </c>
    </row>
    <row r="108">
      <c r="A108" s="12" t="inlineStr">
        <is>
          <t>0648-0003</t>
        </is>
      </c>
      <c r="B108" s="13" t="inlineStr">
        <is>
          <t>Jorge Luis Cervantes Gonzalez</t>
        </is>
      </c>
      <c r="C108" s="13" t="inlineStr">
        <is>
          <t>Wrangler Tuscadero</t>
        </is>
      </c>
      <c r="D108" s="12" t="inlineStr">
        <is>
          <t>ACTIVO</t>
        </is>
      </c>
      <c r="E108" s="12" t="inlineStr">
        <is>
          <t>2024-07-30</t>
        </is>
      </c>
      <c r="F108" s="12" t="inlineStr">
        <is>
          <t>2028-07-30</t>
        </is>
      </c>
      <c r="G108" s="14" t="n">
        <v>48</v>
      </c>
      <c r="H108" s="15" t="n">
        <v>1219741.38</v>
      </c>
      <c r="I108" s="16" t="n">
        <v>0.1</v>
      </c>
      <c r="J108" s="15">
        <f>ROUND(H108*I108, 2)</f>
        <v/>
      </c>
      <c r="K108" s="15">
        <f>ROUND(H108-J108, 2)</f>
        <v/>
      </c>
      <c r="L108" s="16" t="n">
        <v>0.027</v>
      </c>
      <c r="M108" s="15">
        <f>ROUND(H108*L108, 2)</f>
        <v/>
      </c>
      <c r="N108" s="15" t="n">
        <v>42543.03</v>
      </c>
      <c r="O108" s="16" t="n">
        <v>0.2</v>
      </c>
      <c r="P108" s="15">
        <f>ROUND(H108*O108, 2)</f>
        <v/>
      </c>
      <c r="Q108" s="17" t="n">
        <v>0.03164265</v>
      </c>
      <c r="R108" s="17">
        <f>RATE(G108, -N108, K108, -P108)</f>
        <v/>
      </c>
      <c r="S108" s="17">
        <f>ROUND(Q108*12, 8)</f>
        <v/>
      </c>
      <c r="T108" s="17">
        <f>ROUND(((1+Q108)^12)-1, 8)</f>
        <v/>
      </c>
      <c r="U108" s="15">
        <f>ROUND(PV(Q108, G108, 0, -P108), 2)</f>
        <v/>
      </c>
      <c r="V108" s="15">
        <f>SUMIF($AA$4:$QP$4, "Interes_Leasing", AA108:QP108)</f>
        <v/>
      </c>
      <c r="W108" s="15">
        <f>SUMIF($AA$4:$QP$4, "Interes_Residual", AA108:QP108)</f>
        <v/>
      </c>
      <c r="X108" s="15">
        <f>ROUND(V108+W108, 2)</f>
        <v/>
      </c>
      <c r="Y108" s="15">
        <f>ROUND((N108*G108+P108+M108)-K108, 2)</f>
        <v/>
      </c>
      <c r="Z108" s="16">
        <f>ROUND(Y108/K108, 4)</f>
        <v/>
      </c>
      <c r="AA108" s="15">
        <f>IF(1&lt;=$G108, $K108, "")</f>
        <v/>
      </c>
      <c r="AB108" s="15">
        <f>IF(1&lt;=$G108, ROUND(AA108*$Q108, 2), "")</f>
        <v/>
      </c>
      <c r="AC108" s="15">
        <f>IF(1&lt;=$G108, $N108, "")</f>
        <v/>
      </c>
      <c r="AD108" s="15">
        <f>IF(1&lt;=$G108, AC108-AB108, "")</f>
        <v/>
      </c>
      <c r="AE108" s="15">
        <f>IF(1&lt;=$G108, AA108-AD108, "")</f>
        <v/>
      </c>
      <c r="AF108" s="15">
        <f>IF(1&lt;=$G108, ROUND($U108*$Q108, 2), "")</f>
        <v/>
      </c>
      <c r="AG108" s="15">
        <f>IF(1&lt;=$G108, $U108+AF108, "")</f>
        <v/>
      </c>
      <c r="AH108" s="15">
        <f>IF(1&lt;=$G108, AB108+AF108, "")</f>
        <v/>
      </c>
      <c r="AI108" s="15">
        <f>IF(1&lt;=$G108, ($G108-1)*$N108, "")</f>
        <v/>
      </c>
      <c r="AJ108" s="15">
        <f>IF(2&lt;=$G108, AE108, "")</f>
        <v/>
      </c>
      <c r="AK108" s="15">
        <f>IF(2&lt;=$G108, ROUND(AJ108*$Q108, 2), "")</f>
        <v/>
      </c>
      <c r="AL108" s="15">
        <f>IF(2&lt;=$G108, $N108, "")</f>
        <v/>
      </c>
      <c r="AM108" s="15">
        <f>IF(2&lt;=$G108, AL108-AK108, "")</f>
        <v/>
      </c>
      <c r="AN108" s="15">
        <f>IF(2&lt;=$G108, AJ108-AM108, "")</f>
        <v/>
      </c>
      <c r="AO108" s="15">
        <f>IF(2&lt;=$G108, ROUND(AG108*$Q108, 2), "")</f>
        <v/>
      </c>
      <c r="AP108" s="15">
        <f>IF(2&lt;=$G108, AG108+AO108, "")</f>
        <v/>
      </c>
      <c r="AQ108" s="15">
        <f>IF(2&lt;=$G108, AK108+AO108, "")</f>
        <v/>
      </c>
      <c r="AR108" s="15">
        <f>IF(2&lt;=$G108, ($G108-2)*$N108, "")</f>
        <v/>
      </c>
      <c r="AS108" s="15">
        <f>IF(3&lt;=$G108, AN108, "")</f>
        <v/>
      </c>
      <c r="AT108" s="15">
        <f>IF(3&lt;=$G108, ROUND(AS108*$Q108, 2), "")</f>
        <v/>
      </c>
      <c r="AU108" s="15">
        <f>IF(3&lt;=$G108, $N108, "")</f>
        <v/>
      </c>
      <c r="AV108" s="15">
        <f>IF(3&lt;=$G108, AU108-AT108, "")</f>
        <v/>
      </c>
      <c r="AW108" s="15">
        <f>IF(3&lt;=$G108, AS108-AV108, "")</f>
        <v/>
      </c>
      <c r="AX108" s="15">
        <f>IF(3&lt;=$G108, ROUND(AP108*$Q108, 2), "")</f>
        <v/>
      </c>
      <c r="AY108" s="15">
        <f>IF(3&lt;=$G108, AP108+AX108, "")</f>
        <v/>
      </c>
      <c r="AZ108" s="15">
        <f>IF(3&lt;=$G108, AT108+AX108, "")</f>
        <v/>
      </c>
      <c r="BA108" s="15">
        <f>IF(3&lt;=$G108, ($G108-3)*$N108, "")</f>
        <v/>
      </c>
      <c r="BB108" s="15">
        <f>IF(4&lt;=$G108, AW108, "")</f>
        <v/>
      </c>
      <c r="BC108" s="15">
        <f>IF(4&lt;=$G108, ROUND(BB108*$Q108, 2), "")</f>
        <v/>
      </c>
      <c r="BD108" s="15">
        <f>IF(4&lt;=$G108, $N108, "")</f>
        <v/>
      </c>
      <c r="BE108" s="15">
        <f>IF(4&lt;=$G108, BD108-BC108, "")</f>
        <v/>
      </c>
      <c r="BF108" s="15">
        <f>IF(4&lt;=$G108, BB108-BE108, "")</f>
        <v/>
      </c>
      <c r="BG108" s="15">
        <f>IF(4&lt;=$G108, ROUND(AY108*$Q108, 2), "")</f>
        <v/>
      </c>
      <c r="BH108" s="15">
        <f>IF(4&lt;=$G108, AY108+BG108, "")</f>
        <v/>
      </c>
      <c r="BI108" s="15">
        <f>IF(4&lt;=$G108, BC108+BG108, "")</f>
        <v/>
      </c>
      <c r="BJ108" s="15">
        <f>IF(4&lt;=$G108, ($G108-4)*$N108, "")</f>
        <v/>
      </c>
      <c r="BK108" s="15">
        <f>IF(5&lt;=$G108, BF108, "")</f>
        <v/>
      </c>
      <c r="BL108" s="15">
        <f>IF(5&lt;=$G108, ROUND(BK108*$Q108, 2), "")</f>
        <v/>
      </c>
      <c r="BM108" s="15">
        <f>IF(5&lt;=$G108, $N108, "")</f>
        <v/>
      </c>
      <c r="BN108" s="15">
        <f>IF(5&lt;=$G108, BM108-BL108, "")</f>
        <v/>
      </c>
      <c r="BO108" s="15">
        <f>IF(5&lt;=$G108, BK108-BN108, "")</f>
        <v/>
      </c>
      <c r="BP108" s="15">
        <f>IF(5&lt;=$G108, ROUND(BH108*$Q108, 2), "")</f>
        <v/>
      </c>
      <c r="BQ108" s="15">
        <f>IF(5&lt;=$G108, BH108+BP108, "")</f>
        <v/>
      </c>
      <c r="BR108" s="15">
        <f>IF(5&lt;=$G108, BL108+BP108, "")</f>
        <v/>
      </c>
      <c r="BS108" s="15">
        <f>IF(5&lt;=$G108, ($G108-5)*$N108, "")</f>
        <v/>
      </c>
      <c r="BT108" s="15">
        <f>IF(6&lt;=$G108, BO108, "")</f>
        <v/>
      </c>
      <c r="BU108" s="15">
        <f>IF(6&lt;=$G108, ROUND(BT108*$Q108, 2), "")</f>
        <v/>
      </c>
      <c r="BV108" s="15">
        <f>IF(6&lt;=$G108, $N108, "")</f>
        <v/>
      </c>
      <c r="BW108" s="15">
        <f>IF(6&lt;=$G108, BV108-BU108, "")</f>
        <v/>
      </c>
      <c r="BX108" s="15">
        <f>IF(6&lt;=$G108, BT108-BW108, "")</f>
        <v/>
      </c>
      <c r="BY108" s="15">
        <f>IF(6&lt;=$G108, ROUND(BQ108*$Q108, 2), "")</f>
        <v/>
      </c>
      <c r="BZ108" s="15">
        <f>IF(6&lt;=$G108, BQ108+BY108, "")</f>
        <v/>
      </c>
      <c r="CA108" s="15">
        <f>IF(6&lt;=$G108, BU108+BY108, "")</f>
        <v/>
      </c>
      <c r="CB108" s="15">
        <f>IF(6&lt;=$G108, ($G108-6)*$N108, "")</f>
        <v/>
      </c>
      <c r="CC108" s="15">
        <f>IF(7&lt;=$G108, BX108, "")</f>
        <v/>
      </c>
      <c r="CD108" s="15">
        <f>IF(7&lt;=$G108, ROUND(CC108*$Q108, 2), "")</f>
        <v/>
      </c>
      <c r="CE108" s="15">
        <f>IF(7&lt;=$G108, $N108, "")</f>
        <v/>
      </c>
      <c r="CF108" s="15">
        <f>IF(7&lt;=$G108, CE108-CD108, "")</f>
        <v/>
      </c>
      <c r="CG108" s="15">
        <f>IF(7&lt;=$G108, CC108-CF108, "")</f>
        <v/>
      </c>
      <c r="CH108" s="15">
        <f>IF(7&lt;=$G108, ROUND(BZ108*$Q108, 2), "")</f>
        <v/>
      </c>
      <c r="CI108" s="15">
        <f>IF(7&lt;=$G108, BZ108+CH108, "")</f>
        <v/>
      </c>
      <c r="CJ108" s="15">
        <f>IF(7&lt;=$G108, CD108+CH108, "")</f>
        <v/>
      </c>
      <c r="CK108" s="15">
        <f>IF(7&lt;=$G108, ($G108-7)*$N108, "")</f>
        <v/>
      </c>
      <c r="CL108" s="15">
        <f>IF(8&lt;=$G108, CG108, "")</f>
        <v/>
      </c>
      <c r="CM108" s="15">
        <f>IF(8&lt;=$G108, ROUND(CL108*$Q108, 2), "")</f>
        <v/>
      </c>
      <c r="CN108" s="15">
        <f>IF(8&lt;=$G108, $N108, "")</f>
        <v/>
      </c>
      <c r="CO108" s="15">
        <f>IF(8&lt;=$G108, CN108-CM108, "")</f>
        <v/>
      </c>
      <c r="CP108" s="15">
        <f>IF(8&lt;=$G108, CL108-CO108, "")</f>
        <v/>
      </c>
      <c r="CQ108" s="15">
        <f>IF(8&lt;=$G108, ROUND(CI108*$Q108, 2), "")</f>
        <v/>
      </c>
      <c r="CR108" s="15">
        <f>IF(8&lt;=$G108, CI108+CQ108, "")</f>
        <v/>
      </c>
      <c r="CS108" s="15">
        <f>IF(8&lt;=$G108, CM108+CQ108, "")</f>
        <v/>
      </c>
      <c r="CT108" s="15">
        <f>IF(8&lt;=$G108, ($G108-8)*$N108, "")</f>
        <v/>
      </c>
      <c r="CU108" s="15">
        <f>IF(9&lt;=$G108, CP108, "")</f>
        <v/>
      </c>
      <c r="CV108" s="15">
        <f>IF(9&lt;=$G108, ROUND(CU108*$Q108, 2), "")</f>
        <v/>
      </c>
      <c r="CW108" s="15">
        <f>IF(9&lt;=$G108, $N108, "")</f>
        <v/>
      </c>
      <c r="CX108" s="15">
        <f>IF(9&lt;=$G108, CW108-CV108, "")</f>
        <v/>
      </c>
      <c r="CY108" s="15">
        <f>IF(9&lt;=$G108, CU108-CX108, "")</f>
        <v/>
      </c>
      <c r="CZ108" s="15">
        <f>IF(9&lt;=$G108, ROUND(CR108*$Q108, 2), "")</f>
        <v/>
      </c>
      <c r="DA108" s="15">
        <f>IF(9&lt;=$G108, CR108+CZ108, "")</f>
        <v/>
      </c>
      <c r="DB108" s="15">
        <f>IF(9&lt;=$G108, CV108+CZ108, "")</f>
        <v/>
      </c>
      <c r="DC108" s="15">
        <f>IF(9&lt;=$G108, ($G108-9)*$N108, "")</f>
        <v/>
      </c>
      <c r="DD108" s="15">
        <f>IF(10&lt;=$G108, CY108, "")</f>
        <v/>
      </c>
      <c r="DE108" s="15">
        <f>IF(10&lt;=$G108, ROUND(DD108*$Q108, 2), "")</f>
        <v/>
      </c>
      <c r="DF108" s="15">
        <f>IF(10&lt;=$G108, $N108, "")</f>
        <v/>
      </c>
      <c r="DG108" s="15">
        <f>IF(10&lt;=$G108, DF108-DE108, "")</f>
        <v/>
      </c>
      <c r="DH108" s="15">
        <f>IF(10&lt;=$G108, DD108-DG108, "")</f>
        <v/>
      </c>
      <c r="DI108" s="15">
        <f>IF(10&lt;=$G108, ROUND(DA108*$Q108, 2), "")</f>
        <v/>
      </c>
      <c r="DJ108" s="15">
        <f>IF(10&lt;=$G108, DA108+DI108, "")</f>
        <v/>
      </c>
      <c r="DK108" s="15">
        <f>IF(10&lt;=$G108, DE108+DI108, "")</f>
        <v/>
      </c>
      <c r="DL108" s="15">
        <f>IF(10&lt;=$G108, ($G108-10)*$N108, "")</f>
        <v/>
      </c>
      <c r="DM108" s="15">
        <f>IF(11&lt;=$G108, DH108, "")</f>
        <v/>
      </c>
      <c r="DN108" s="15">
        <f>IF(11&lt;=$G108, ROUND(DM108*$Q108, 2), "")</f>
        <v/>
      </c>
      <c r="DO108" s="15">
        <f>IF(11&lt;=$G108, $N108, "")</f>
        <v/>
      </c>
      <c r="DP108" s="15">
        <f>IF(11&lt;=$G108, DO108-DN108, "")</f>
        <v/>
      </c>
      <c r="DQ108" s="15">
        <f>IF(11&lt;=$G108, DM108-DP108, "")</f>
        <v/>
      </c>
      <c r="DR108" s="15">
        <f>IF(11&lt;=$G108, ROUND(DJ108*$Q108, 2), "")</f>
        <v/>
      </c>
      <c r="DS108" s="15">
        <f>IF(11&lt;=$G108, DJ108+DR108, "")</f>
        <v/>
      </c>
      <c r="DT108" s="15">
        <f>IF(11&lt;=$G108, DN108+DR108, "")</f>
        <v/>
      </c>
      <c r="DU108" s="15">
        <f>IF(11&lt;=$G108, ($G108-11)*$N108, "")</f>
        <v/>
      </c>
      <c r="DV108" s="15">
        <f>IF(12&lt;=$G108, DQ108, "")</f>
        <v/>
      </c>
      <c r="DW108" s="15">
        <f>IF(12&lt;=$G108, ROUND(DV108*$Q108, 2), "")</f>
        <v/>
      </c>
      <c r="DX108" s="15">
        <f>IF(12&lt;=$G108, $N108, "")</f>
        <v/>
      </c>
      <c r="DY108" s="15">
        <f>IF(12&lt;=$G108, DX108-DW108, "")</f>
        <v/>
      </c>
      <c r="DZ108" s="15">
        <f>IF(12&lt;=$G108, DV108-DY108, "")</f>
        <v/>
      </c>
      <c r="EA108" s="15">
        <f>IF(12&lt;=$G108, ROUND(DS108*$Q108, 2), "")</f>
        <v/>
      </c>
      <c r="EB108" s="15">
        <f>IF(12&lt;=$G108, DS108+EA108, "")</f>
        <v/>
      </c>
      <c r="EC108" s="15">
        <f>IF(12&lt;=$G108, DW108+EA108, "")</f>
        <v/>
      </c>
      <c r="ED108" s="15">
        <f>IF(12&lt;=$G108, ($G108-12)*$N108, "")</f>
        <v/>
      </c>
      <c r="EE108" s="15">
        <f>IF(13&lt;=$G108, DZ108, "")</f>
        <v/>
      </c>
      <c r="EF108" s="15">
        <f>IF(13&lt;=$G108, ROUND(EE108*$Q108, 2), "")</f>
        <v/>
      </c>
      <c r="EG108" s="15">
        <f>IF(13&lt;=$G108, $N108, "")</f>
        <v/>
      </c>
      <c r="EH108" s="15">
        <f>IF(13&lt;=$G108, EG108-EF108, "")</f>
        <v/>
      </c>
      <c r="EI108" s="15">
        <f>IF(13&lt;=$G108, EE108-EH108, "")</f>
        <v/>
      </c>
      <c r="EJ108" s="15">
        <f>IF(13&lt;=$G108, ROUND(EB108*$Q108, 2), "")</f>
        <v/>
      </c>
      <c r="EK108" s="15">
        <f>IF(13&lt;=$G108, EB108+EJ108, "")</f>
        <v/>
      </c>
      <c r="EL108" s="15">
        <f>IF(13&lt;=$G108, EF108+EJ108, "")</f>
        <v/>
      </c>
      <c r="EM108" s="15">
        <f>IF(13&lt;=$G108, ($G108-13)*$N108, "")</f>
        <v/>
      </c>
      <c r="EN108" s="15">
        <f>IF(14&lt;=$G108, EI108, "")</f>
        <v/>
      </c>
      <c r="EO108" s="15">
        <f>IF(14&lt;=$G108, ROUND(EN108*$Q108, 2), "")</f>
        <v/>
      </c>
      <c r="EP108" s="15">
        <f>IF(14&lt;=$G108, $N108, "")</f>
        <v/>
      </c>
      <c r="EQ108" s="15">
        <f>IF(14&lt;=$G108, EP108-EO108, "")</f>
        <v/>
      </c>
      <c r="ER108" s="15">
        <f>IF(14&lt;=$G108, EN108-EQ108, "")</f>
        <v/>
      </c>
      <c r="ES108" s="15">
        <f>IF(14&lt;=$G108, ROUND(EK108*$Q108, 2), "")</f>
        <v/>
      </c>
      <c r="ET108" s="15">
        <f>IF(14&lt;=$G108, EK108+ES108, "")</f>
        <v/>
      </c>
      <c r="EU108" s="15">
        <f>IF(14&lt;=$G108, EO108+ES108, "")</f>
        <v/>
      </c>
      <c r="EV108" s="15">
        <f>IF(14&lt;=$G108, ($G108-14)*$N108, "")</f>
        <v/>
      </c>
      <c r="EW108" s="15">
        <f>IF(15&lt;=$G108, ER108, "")</f>
        <v/>
      </c>
      <c r="EX108" s="15">
        <f>IF(15&lt;=$G108, ROUND(EW108*$Q108, 2), "")</f>
        <v/>
      </c>
      <c r="EY108" s="15">
        <f>IF(15&lt;=$G108, $N108, "")</f>
        <v/>
      </c>
      <c r="EZ108" s="15">
        <f>IF(15&lt;=$G108, EY108-EX108, "")</f>
        <v/>
      </c>
      <c r="FA108" s="15">
        <f>IF(15&lt;=$G108, EW108-EZ108, "")</f>
        <v/>
      </c>
      <c r="FB108" s="15">
        <f>IF(15&lt;=$G108, ROUND(ET108*$Q108, 2), "")</f>
        <v/>
      </c>
      <c r="FC108" s="15">
        <f>IF(15&lt;=$G108, ET108+FB108, "")</f>
        <v/>
      </c>
      <c r="FD108" s="15">
        <f>IF(15&lt;=$G108, EX108+FB108, "")</f>
        <v/>
      </c>
      <c r="FE108" s="15">
        <f>IF(15&lt;=$G108, ($G108-15)*$N108, "")</f>
        <v/>
      </c>
      <c r="FF108" s="15">
        <f>IF(16&lt;=$G108, FA108, "")</f>
        <v/>
      </c>
      <c r="FG108" s="15">
        <f>IF(16&lt;=$G108, ROUND(FF108*$Q108, 2), "")</f>
        <v/>
      </c>
      <c r="FH108" s="15">
        <f>IF(16&lt;=$G108, $N108, "")</f>
        <v/>
      </c>
      <c r="FI108" s="15">
        <f>IF(16&lt;=$G108, FH108-FG108, "")</f>
        <v/>
      </c>
      <c r="FJ108" s="15">
        <f>IF(16&lt;=$G108, FF108-FI108, "")</f>
        <v/>
      </c>
      <c r="FK108" s="15">
        <f>IF(16&lt;=$G108, ROUND(FC108*$Q108, 2), "")</f>
        <v/>
      </c>
      <c r="FL108" s="15">
        <f>IF(16&lt;=$G108, FC108+FK108, "")</f>
        <v/>
      </c>
      <c r="FM108" s="15">
        <f>IF(16&lt;=$G108, FG108+FK108, "")</f>
        <v/>
      </c>
      <c r="FN108" s="15">
        <f>IF(16&lt;=$G108, ($G108-16)*$N108, "")</f>
        <v/>
      </c>
      <c r="FO108" s="15">
        <f>IF(17&lt;=$G108, FJ108, "")</f>
        <v/>
      </c>
      <c r="FP108" s="15">
        <f>IF(17&lt;=$G108, ROUND(FO108*$Q108, 2), "")</f>
        <v/>
      </c>
      <c r="FQ108" s="15">
        <f>IF(17&lt;=$G108, $N108, "")</f>
        <v/>
      </c>
      <c r="FR108" s="15">
        <f>IF(17&lt;=$G108, FQ108-FP108, "")</f>
        <v/>
      </c>
      <c r="FS108" s="15">
        <f>IF(17&lt;=$G108, FO108-FR108, "")</f>
        <v/>
      </c>
      <c r="FT108" s="15">
        <f>IF(17&lt;=$G108, ROUND(FL108*$Q108, 2), "")</f>
        <v/>
      </c>
      <c r="FU108" s="15">
        <f>IF(17&lt;=$G108, FL108+FT108, "")</f>
        <v/>
      </c>
      <c r="FV108" s="15">
        <f>IF(17&lt;=$G108, FP108+FT108, "")</f>
        <v/>
      </c>
      <c r="FW108" s="15">
        <f>IF(17&lt;=$G108, ($G108-17)*$N108, "")</f>
        <v/>
      </c>
      <c r="FX108" s="15">
        <f>IF(18&lt;=$G108, FS108, "")</f>
        <v/>
      </c>
      <c r="FY108" s="15">
        <f>IF(18&lt;=$G108, ROUND(FX108*$Q108, 2), "")</f>
        <v/>
      </c>
      <c r="FZ108" s="15">
        <f>IF(18&lt;=$G108, $N108, "")</f>
        <v/>
      </c>
      <c r="GA108" s="15">
        <f>IF(18&lt;=$G108, FZ108-FY108, "")</f>
        <v/>
      </c>
      <c r="GB108" s="15">
        <f>IF(18&lt;=$G108, FX108-GA108, "")</f>
        <v/>
      </c>
      <c r="GC108" s="15">
        <f>IF(18&lt;=$G108, ROUND(FU108*$Q108, 2), "")</f>
        <v/>
      </c>
      <c r="GD108" s="15">
        <f>IF(18&lt;=$G108, FU108+GC108, "")</f>
        <v/>
      </c>
      <c r="GE108" s="15">
        <f>IF(18&lt;=$G108, FY108+GC108, "")</f>
        <v/>
      </c>
      <c r="GF108" s="15">
        <f>IF(18&lt;=$G108, ($G108-18)*$N108, "")</f>
        <v/>
      </c>
      <c r="GG108" s="15">
        <f>IF(19&lt;=$G108, GB108, "")</f>
        <v/>
      </c>
      <c r="GH108" s="15">
        <f>IF(19&lt;=$G108, ROUND(GG108*$Q108, 2), "")</f>
        <v/>
      </c>
      <c r="GI108" s="15">
        <f>IF(19&lt;=$G108, $N108, "")</f>
        <v/>
      </c>
      <c r="GJ108" s="15">
        <f>IF(19&lt;=$G108, GI108-GH108, "")</f>
        <v/>
      </c>
      <c r="GK108" s="15">
        <f>IF(19&lt;=$G108, GG108-GJ108, "")</f>
        <v/>
      </c>
      <c r="GL108" s="15">
        <f>IF(19&lt;=$G108, ROUND(GD108*$Q108, 2), "")</f>
        <v/>
      </c>
      <c r="GM108" s="15">
        <f>IF(19&lt;=$G108, GD108+GL108, "")</f>
        <v/>
      </c>
      <c r="GN108" s="15">
        <f>IF(19&lt;=$G108, GH108+GL108, "")</f>
        <v/>
      </c>
      <c r="GO108" s="15">
        <f>IF(19&lt;=$G108, ($G108-19)*$N108, "")</f>
        <v/>
      </c>
      <c r="GP108" s="15">
        <f>IF(20&lt;=$G108, GK108, "")</f>
        <v/>
      </c>
      <c r="GQ108" s="15">
        <f>IF(20&lt;=$G108, ROUND(GP108*$Q108, 2), "")</f>
        <v/>
      </c>
      <c r="GR108" s="15">
        <f>IF(20&lt;=$G108, $N108, "")</f>
        <v/>
      </c>
      <c r="GS108" s="15">
        <f>IF(20&lt;=$G108, GR108-GQ108, "")</f>
        <v/>
      </c>
      <c r="GT108" s="15">
        <f>IF(20&lt;=$G108, GP108-GS108, "")</f>
        <v/>
      </c>
      <c r="GU108" s="15">
        <f>IF(20&lt;=$G108, ROUND(GM108*$Q108, 2), "")</f>
        <v/>
      </c>
      <c r="GV108" s="15">
        <f>IF(20&lt;=$G108, GM108+GU108, "")</f>
        <v/>
      </c>
      <c r="GW108" s="15">
        <f>IF(20&lt;=$G108, GQ108+GU108, "")</f>
        <v/>
      </c>
      <c r="GX108" s="15">
        <f>IF(20&lt;=$G108, ($G108-20)*$N108, "")</f>
        <v/>
      </c>
      <c r="GY108" s="15">
        <f>IF(21&lt;=$G108, GT108, "")</f>
        <v/>
      </c>
      <c r="GZ108" s="15">
        <f>IF(21&lt;=$G108, ROUND(GY108*$Q108, 2), "")</f>
        <v/>
      </c>
      <c r="HA108" s="15">
        <f>IF(21&lt;=$G108, $N108, "")</f>
        <v/>
      </c>
      <c r="HB108" s="15">
        <f>IF(21&lt;=$G108, HA108-GZ108, "")</f>
        <v/>
      </c>
      <c r="HC108" s="15">
        <f>IF(21&lt;=$G108, GY108-HB108, "")</f>
        <v/>
      </c>
      <c r="HD108" s="15">
        <f>IF(21&lt;=$G108, ROUND(GV108*$Q108, 2), "")</f>
        <v/>
      </c>
      <c r="HE108" s="15">
        <f>IF(21&lt;=$G108, GV108+HD108, "")</f>
        <v/>
      </c>
      <c r="HF108" s="15">
        <f>IF(21&lt;=$G108, GZ108+HD108, "")</f>
        <v/>
      </c>
      <c r="HG108" s="15">
        <f>IF(21&lt;=$G108, ($G108-21)*$N108, "")</f>
        <v/>
      </c>
      <c r="HH108" s="15">
        <f>IF(22&lt;=$G108, HC108, "")</f>
        <v/>
      </c>
      <c r="HI108" s="15">
        <f>IF(22&lt;=$G108, ROUND(HH108*$Q108, 2), "")</f>
        <v/>
      </c>
      <c r="HJ108" s="15">
        <f>IF(22&lt;=$G108, $N108, "")</f>
        <v/>
      </c>
      <c r="HK108" s="15">
        <f>IF(22&lt;=$G108, HJ108-HI108, "")</f>
        <v/>
      </c>
      <c r="HL108" s="15">
        <f>IF(22&lt;=$G108, HH108-HK108, "")</f>
        <v/>
      </c>
      <c r="HM108" s="15">
        <f>IF(22&lt;=$G108, ROUND(HE108*$Q108, 2), "")</f>
        <v/>
      </c>
      <c r="HN108" s="15">
        <f>IF(22&lt;=$G108, HE108+HM108, "")</f>
        <v/>
      </c>
      <c r="HO108" s="15">
        <f>IF(22&lt;=$G108, HI108+HM108, "")</f>
        <v/>
      </c>
      <c r="HP108" s="15">
        <f>IF(22&lt;=$G108, ($G108-22)*$N108, "")</f>
        <v/>
      </c>
      <c r="HQ108" s="15">
        <f>IF(23&lt;=$G108, HL108, "")</f>
        <v/>
      </c>
      <c r="HR108" s="15">
        <f>IF(23&lt;=$G108, ROUND(HQ108*$Q108, 2), "")</f>
        <v/>
      </c>
      <c r="HS108" s="15">
        <f>IF(23&lt;=$G108, $N108, "")</f>
        <v/>
      </c>
      <c r="HT108" s="15">
        <f>IF(23&lt;=$G108, HS108-HR108, "")</f>
        <v/>
      </c>
      <c r="HU108" s="15">
        <f>IF(23&lt;=$G108, HQ108-HT108, "")</f>
        <v/>
      </c>
      <c r="HV108" s="15">
        <f>IF(23&lt;=$G108, ROUND(HN108*$Q108, 2), "")</f>
        <v/>
      </c>
      <c r="HW108" s="15">
        <f>IF(23&lt;=$G108, HN108+HV108, "")</f>
        <v/>
      </c>
      <c r="HX108" s="15">
        <f>IF(23&lt;=$G108, HR108+HV108, "")</f>
        <v/>
      </c>
      <c r="HY108" s="15">
        <f>IF(23&lt;=$G108, ($G108-23)*$N108, "")</f>
        <v/>
      </c>
      <c r="HZ108" s="15">
        <f>IF(24&lt;=$G108, HU108, "")</f>
        <v/>
      </c>
      <c r="IA108" s="15">
        <f>IF(24&lt;=$G108, ROUND(HZ108*$Q108, 2), "")</f>
        <v/>
      </c>
      <c r="IB108" s="15">
        <f>IF(24&lt;=$G108, $N108, "")</f>
        <v/>
      </c>
      <c r="IC108" s="15">
        <f>IF(24&lt;=$G108, IB108-IA108, "")</f>
        <v/>
      </c>
      <c r="ID108" s="15">
        <f>IF(24&lt;=$G108, HZ108-IC108, "")</f>
        <v/>
      </c>
      <c r="IE108" s="15">
        <f>IF(24&lt;=$G108, ROUND(HW108*$Q108, 2), "")</f>
        <v/>
      </c>
      <c r="IF108" s="15">
        <f>IF(24&lt;=$G108, HW108+IE108, "")</f>
        <v/>
      </c>
      <c r="IG108" s="15">
        <f>IF(24&lt;=$G108, IA108+IE108, "")</f>
        <v/>
      </c>
      <c r="IH108" s="15">
        <f>IF(24&lt;=$G108, ($G108-24)*$N108, "")</f>
        <v/>
      </c>
      <c r="II108" s="15">
        <f>IF(25&lt;=$G108, ID108, "")</f>
        <v/>
      </c>
      <c r="IJ108" s="15">
        <f>IF(25&lt;=$G108, ROUND(II108*$Q108, 2), "")</f>
        <v/>
      </c>
      <c r="IK108" s="15">
        <f>IF(25&lt;=$G108, $N108, "")</f>
        <v/>
      </c>
      <c r="IL108" s="15">
        <f>IF(25&lt;=$G108, IK108-IJ108, "")</f>
        <v/>
      </c>
      <c r="IM108" s="15">
        <f>IF(25&lt;=$G108, II108-IL108, "")</f>
        <v/>
      </c>
      <c r="IN108" s="15">
        <f>IF(25&lt;=$G108, ROUND(IF108*$Q108, 2), "")</f>
        <v/>
      </c>
      <c r="IO108" s="15">
        <f>IF(25&lt;=$G108, IF108+IN108, "")</f>
        <v/>
      </c>
      <c r="IP108" s="15">
        <f>IF(25&lt;=$G108, IJ108+IN108, "")</f>
        <v/>
      </c>
      <c r="IQ108" s="15">
        <f>IF(25&lt;=$G108, ($G108-25)*$N108, "")</f>
        <v/>
      </c>
      <c r="IR108" s="15">
        <f>IF(26&lt;=$G108, IM108, "")</f>
        <v/>
      </c>
      <c r="IS108" s="15">
        <f>IF(26&lt;=$G108, ROUND(IR108*$Q108, 2), "")</f>
        <v/>
      </c>
      <c r="IT108" s="15">
        <f>IF(26&lt;=$G108, $N108, "")</f>
        <v/>
      </c>
      <c r="IU108" s="15">
        <f>IF(26&lt;=$G108, IT108-IS108, "")</f>
        <v/>
      </c>
      <c r="IV108" s="15">
        <f>IF(26&lt;=$G108, IR108-IU108, "")</f>
        <v/>
      </c>
      <c r="IW108" s="15">
        <f>IF(26&lt;=$G108, ROUND(IO108*$Q108, 2), "")</f>
        <v/>
      </c>
      <c r="IX108" s="15">
        <f>IF(26&lt;=$G108, IO108+IW108, "")</f>
        <v/>
      </c>
      <c r="IY108" s="15">
        <f>IF(26&lt;=$G108, IS108+IW108, "")</f>
        <v/>
      </c>
      <c r="IZ108" s="15">
        <f>IF(26&lt;=$G108, ($G108-26)*$N108, "")</f>
        <v/>
      </c>
      <c r="JA108" s="15">
        <f>IF(27&lt;=$G108, IV108, "")</f>
        <v/>
      </c>
      <c r="JB108" s="15">
        <f>IF(27&lt;=$G108, ROUND(JA108*$Q108, 2), "")</f>
        <v/>
      </c>
      <c r="JC108" s="15">
        <f>IF(27&lt;=$G108, $N108, "")</f>
        <v/>
      </c>
      <c r="JD108" s="15">
        <f>IF(27&lt;=$G108, JC108-JB108, "")</f>
        <v/>
      </c>
      <c r="JE108" s="15">
        <f>IF(27&lt;=$G108, JA108-JD108, "")</f>
        <v/>
      </c>
      <c r="JF108" s="15">
        <f>IF(27&lt;=$G108, ROUND(IX108*$Q108, 2), "")</f>
        <v/>
      </c>
      <c r="JG108" s="15">
        <f>IF(27&lt;=$G108, IX108+JF108, "")</f>
        <v/>
      </c>
      <c r="JH108" s="15">
        <f>IF(27&lt;=$G108, JB108+JF108, "")</f>
        <v/>
      </c>
      <c r="JI108" s="15">
        <f>IF(27&lt;=$G108, ($G108-27)*$N108, "")</f>
        <v/>
      </c>
      <c r="JJ108" s="15">
        <f>IF(28&lt;=$G108, JE108, "")</f>
        <v/>
      </c>
      <c r="JK108" s="15">
        <f>IF(28&lt;=$G108, ROUND(JJ108*$Q108, 2), "")</f>
        <v/>
      </c>
      <c r="JL108" s="15">
        <f>IF(28&lt;=$G108, $N108, "")</f>
        <v/>
      </c>
      <c r="JM108" s="15">
        <f>IF(28&lt;=$G108, JL108-JK108, "")</f>
        <v/>
      </c>
      <c r="JN108" s="15">
        <f>IF(28&lt;=$G108, JJ108-JM108, "")</f>
        <v/>
      </c>
      <c r="JO108" s="15">
        <f>IF(28&lt;=$G108, ROUND(JG108*$Q108, 2), "")</f>
        <v/>
      </c>
      <c r="JP108" s="15">
        <f>IF(28&lt;=$G108, JG108+JO108, "")</f>
        <v/>
      </c>
      <c r="JQ108" s="15">
        <f>IF(28&lt;=$G108, JK108+JO108, "")</f>
        <v/>
      </c>
      <c r="JR108" s="15">
        <f>IF(28&lt;=$G108, ($G108-28)*$N108, "")</f>
        <v/>
      </c>
      <c r="JS108" s="15">
        <f>IF(29&lt;=$G108, JN108, "")</f>
        <v/>
      </c>
      <c r="JT108" s="15">
        <f>IF(29&lt;=$G108, ROUND(JS108*$Q108, 2), "")</f>
        <v/>
      </c>
      <c r="JU108" s="15">
        <f>IF(29&lt;=$G108, $N108, "")</f>
        <v/>
      </c>
      <c r="JV108" s="15">
        <f>IF(29&lt;=$G108, JU108-JT108, "")</f>
        <v/>
      </c>
      <c r="JW108" s="15">
        <f>IF(29&lt;=$G108, JS108-JV108, "")</f>
        <v/>
      </c>
      <c r="JX108" s="15">
        <f>IF(29&lt;=$G108, ROUND(JP108*$Q108, 2), "")</f>
        <v/>
      </c>
      <c r="JY108" s="15">
        <f>IF(29&lt;=$G108, JP108+JX108, "")</f>
        <v/>
      </c>
      <c r="JZ108" s="15">
        <f>IF(29&lt;=$G108, JT108+JX108, "")</f>
        <v/>
      </c>
      <c r="KA108" s="15">
        <f>IF(29&lt;=$G108, ($G108-29)*$N108, "")</f>
        <v/>
      </c>
      <c r="KB108" s="15">
        <f>IF(30&lt;=$G108, JW108, "")</f>
        <v/>
      </c>
      <c r="KC108" s="15">
        <f>IF(30&lt;=$G108, ROUND(KB108*$Q108, 2), "")</f>
        <v/>
      </c>
      <c r="KD108" s="15">
        <f>IF(30&lt;=$G108, $N108, "")</f>
        <v/>
      </c>
      <c r="KE108" s="15">
        <f>IF(30&lt;=$G108, KD108-KC108, "")</f>
        <v/>
      </c>
      <c r="KF108" s="15">
        <f>IF(30&lt;=$G108, KB108-KE108, "")</f>
        <v/>
      </c>
      <c r="KG108" s="15">
        <f>IF(30&lt;=$G108, ROUND(JY108*$Q108, 2), "")</f>
        <v/>
      </c>
      <c r="KH108" s="15">
        <f>IF(30&lt;=$G108, JY108+KG108, "")</f>
        <v/>
      </c>
      <c r="KI108" s="15">
        <f>IF(30&lt;=$G108, KC108+KG108, "")</f>
        <v/>
      </c>
      <c r="KJ108" s="15">
        <f>IF(30&lt;=$G108, ($G108-30)*$N108, "")</f>
        <v/>
      </c>
      <c r="KK108" s="15">
        <f>IF(31&lt;=$G108, KF108, "")</f>
        <v/>
      </c>
      <c r="KL108" s="15">
        <f>IF(31&lt;=$G108, ROUND(KK108*$Q108, 2), "")</f>
        <v/>
      </c>
      <c r="KM108" s="15">
        <f>IF(31&lt;=$G108, $N108, "")</f>
        <v/>
      </c>
      <c r="KN108" s="15">
        <f>IF(31&lt;=$G108, KM108-KL108, "")</f>
        <v/>
      </c>
      <c r="KO108" s="15">
        <f>IF(31&lt;=$G108, KK108-KN108, "")</f>
        <v/>
      </c>
      <c r="KP108" s="15">
        <f>IF(31&lt;=$G108, ROUND(KH108*$Q108, 2), "")</f>
        <v/>
      </c>
      <c r="KQ108" s="15">
        <f>IF(31&lt;=$G108, KH108+KP108, "")</f>
        <v/>
      </c>
      <c r="KR108" s="15">
        <f>IF(31&lt;=$G108, KL108+KP108, "")</f>
        <v/>
      </c>
      <c r="KS108" s="15">
        <f>IF(31&lt;=$G108, ($G108-31)*$N108, "")</f>
        <v/>
      </c>
      <c r="KT108" s="15">
        <f>IF(32&lt;=$G108, KO108, "")</f>
        <v/>
      </c>
      <c r="KU108" s="15">
        <f>IF(32&lt;=$G108, ROUND(KT108*$Q108, 2), "")</f>
        <v/>
      </c>
      <c r="KV108" s="15">
        <f>IF(32&lt;=$G108, $N108, "")</f>
        <v/>
      </c>
      <c r="KW108" s="15">
        <f>IF(32&lt;=$G108, KV108-KU108, "")</f>
        <v/>
      </c>
      <c r="KX108" s="15">
        <f>IF(32&lt;=$G108, KT108-KW108, "")</f>
        <v/>
      </c>
      <c r="KY108" s="15">
        <f>IF(32&lt;=$G108, ROUND(KQ108*$Q108, 2), "")</f>
        <v/>
      </c>
      <c r="KZ108" s="15">
        <f>IF(32&lt;=$G108, KQ108+KY108, "")</f>
        <v/>
      </c>
      <c r="LA108" s="15">
        <f>IF(32&lt;=$G108, KU108+KY108, "")</f>
        <v/>
      </c>
      <c r="LB108" s="15">
        <f>IF(32&lt;=$G108, ($G108-32)*$N108, "")</f>
        <v/>
      </c>
      <c r="LC108" s="15">
        <f>IF(33&lt;=$G108, KX108, "")</f>
        <v/>
      </c>
      <c r="LD108" s="15">
        <f>IF(33&lt;=$G108, ROUND(LC108*$Q108, 2), "")</f>
        <v/>
      </c>
      <c r="LE108" s="15">
        <f>IF(33&lt;=$G108, $N108, "")</f>
        <v/>
      </c>
      <c r="LF108" s="15">
        <f>IF(33&lt;=$G108, LE108-LD108, "")</f>
        <v/>
      </c>
      <c r="LG108" s="15">
        <f>IF(33&lt;=$G108, LC108-LF108, "")</f>
        <v/>
      </c>
      <c r="LH108" s="15">
        <f>IF(33&lt;=$G108, ROUND(KZ108*$Q108, 2), "")</f>
        <v/>
      </c>
      <c r="LI108" s="15">
        <f>IF(33&lt;=$G108, KZ108+LH108, "")</f>
        <v/>
      </c>
      <c r="LJ108" s="15">
        <f>IF(33&lt;=$G108, LD108+LH108, "")</f>
        <v/>
      </c>
      <c r="LK108" s="15">
        <f>IF(33&lt;=$G108, ($G108-33)*$N108, "")</f>
        <v/>
      </c>
      <c r="LL108" s="15">
        <f>IF(34&lt;=$G108, LG108, "")</f>
        <v/>
      </c>
      <c r="LM108" s="15">
        <f>IF(34&lt;=$G108, ROUND(LL108*$Q108, 2), "")</f>
        <v/>
      </c>
      <c r="LN108" s="15">
        <f>IF(34&lt;=$G108, $N108, "")</f>
        <v/>
      </c>
      <c r="LO108" s="15">
        <f>IF(34&lt;=$G108, LN108-LM108, "")</f>
        <v/>
      </c>
      <c r="LP108" s="15">
        <f>IF(34&lt;=$G108, LL108-LO108, "")</f>
        <v/>
      </c>
      <c r="LQ108" s="15">
        <f>IF(34&lt;=$G108, ROUND(LI108*$Q108, 2), "")</f>
        <v/>
      </c>
      <c r="LR108" s="15">
        <f>IF(34&lt;=$G108, LI108+LQ108, "")</f>
        <v/>
      </c>
      <c r="LS108" s="15">
        <f>IF(34&lt;=$G108, LM108+LQ108, "")</f>
        <v/>
      </c>
      <c r="LT108" s="15">
        <f>IF(34&lt;=$G108, ($G108-34)*$N108, "")</f>
        <v/>
      </c>
      <c r="LU108" s="15">
        <f>IF(35&lt;=$G108, LP108, "")</f>
        <v/>
      </c>
      <c r="LV108" s="15">
        <f>IF(35&lt;=$G108, ROUND(LU108*$Q108, 2), "")</f>
        <v/>
      </c>
      <c r="LW108" s="15">
        <f>IF(35&lt;=$G108, $N108, "")</f>
        <v/>
      </c>
      <c r="LX108" s="15">
        <f>IF(35&lt;=$G108, LW108-LV108, "")</f>
        <v/>
      </c>
      <c r="LY108" s="15">
        <f>IF(35&lt;=$G108, LU108-LX108, "")</f>
        <v/>
      </c>
      <c r="LZ108" s="15">
        <f>IF(35&lt;=$G108, ROUND(LR108*$Q108, 2), "")</f>
        <v/>
      </c>
      <c r="MA108" s="15">
        <f>IF(35&lt;=$G108, LR108+LZ108, "")</f>
        <v/>
      </c>
      <c r="MB108" s="15">
        <f>IF(35&lt;=$G108, LV108+LZ108, "")</f>
        <v/>
      </c>
      <c r="MC108" s="15">
        <f>IF(35&lt;=$G108, ($G108-35)*$N108, "")</f>
        <v/>
      </c>
      <c r="MD108" s="15">
        <f>IF(36&lt;=$G108, LY108, "")</f>
        <v/>
      </c>
      <c r="ME108" s="15">
        <f>IF(36&lt;=$G108, ROUND(MD108*$Q108, 2), "")</f>
        <v/>
      </c>
      <c r="MF108" s="15">
        <f>IF(36&lt;=$G108, $N108, "")</f>
        <v/>
      </c>
      <c r="MG108" s="15">
        <f>IF(36&lt;=$G108, MF108-ME108, "")</f>
        <v/>
      </c>
      <c r="MH108" s="15">
        <f>IF(36&lt;=$G108, MD108-MG108, "")</f>
        <v/>
      </c>
      <c r="MI108" s="15">
        <f>IF(36&lt;=$G108, ROUND(MA108*$Q108, 2), "")</f>
        <v/>
      </c>
      <c r="MJ108" s="15">
        <f>IF(36&lt;=$G108, MA108+MI108, "")</f>
        <v/>
      </c>
      <c r="MK108" s="15">
        <f>IF(36&lt;=$G108, ME108+MI108, "")</f>
        <v/>
      </c>
      <c r="ML108" s="15">
        <f>IF(36&lt;=$G108, ($G108-36)*$N108, "")</f>
        <v/>
      </c>
      <c r="MM108" s="15">
        <f>IF(37&lt;=$G108, MH108, "")</f>
        <v/>
      </c>
      <c r="MN108" s="15">
        <f>IF(37&lt;=$G108, ROUND(MM108*$Q108, 2), "")</f>
        <v/>
      </c>
      <c r="MO108" s="15">
        <f>IF(37&lt;=$G108, $N108, "")</f>
        <v/>
      </c>
      <c r="MP108" s="15">
        <f>IF(37&lt;=$G108, MO108-MN108, "")</f>
        <v/>
      </c>
      <c r="MQ108" s="15">
        <f>IF(37&lt;=$G108, MM108-MP108, "")</f>
        <v/>
      </c>
      <c r="MR108" s="15">
        <f>IF(37&lt;=$G108, ROUND(MJ108*$Q108, 2), "")</f>
        <v/>
      </c>
      <c r="MS108" s="15">
        <f>IF(37&lt;=$G108, MJ108+MR108, "")</f>
        <v/>
      </c>
      <c r="MT108" s="15">
        <f>IF(37&lt;=$G108, MN108+MR108, "")</f>
        <v/>
      </c>
      <c r="MU108" s="15">
        <f>IF(37&lt;=$G108, ($G108-37)*$N108, "")</f>
        <v/>
      </c>
      <c r="MV108" s="15">
        <f>IF(38&lt;=$G108, MQ108, "")</f>
        <v/>
      </c>
      <c r="MW108" s="15">
        <f>IF(38&lt;=$G108, ROUND(MV108*$Q108, 2), "")</f>
        <v/>
      </c>
      <c r="MX108" s="15">
        <f>IF(38&lt;=$G108, $N108, "")</f>
        <v/>
      </c>
      <c r="MY108" s="15">
        <f>IF(38&lt;=$G108, MX108-MW108, "")</f>
        <v/>
      </c>
      <c r="MZ108" s="15">
        <f>IF(38&lt;=$G108, MV108-MY108, "")</f>
        <v/>
      </c>
      <c r="NA108" s="15">
        <f>IF(38&lt;=$G108, ROUND(MS108*$Q108, 2), "")</f>
        <v/>
      </c>
      <c r="NB108" s="15">
        <f>IF(38&lt;=$G108, MS108+NA108, "")</f>
        <v/>
      </c>
      <c r="NC108" s="15">
        <f>IF(38&lt;=$G108, MW108+NA108, "")</f>
        <v/>
      </c>
      <c r="ND108" s="15">
        <f>IF(38&lt;=$G108, ($G108-38)*$N108, "")</f>
        <v/>
      </c>
      <c r="NE108" s="15">
        <f>IF(39&lt;=$G108, MZ108, "")</f>
        <v/>
      </c>
      <c r="NF108" s="15">
        <f>IF(39&lt;=$G108, ROUND(NE108*$Q108, 2), "")</f>
        <v/>
      </c>
      <c r="NG108" s="15">
        <f>IF(39&lt;=$G108, $N108, "")</f>
        <v/>
      </c>
      <c r="NH108" s="15">
        <f>IF(39&lt;=$G108, NG108-NF108, "")</f>
        <v/>
      </c>
      <c r="NI108" s="15">
        <f>IF(39&lt;=$G108, NE108-NH108, "")</f>
        <v/>
      </c>
      <c r="NJ108" s="15">
        <f>IF(39&lt;=$G108, ROUND(NB108*$Q108, 2), "")</f>
        <v/>
      </c>
      <c r="NK108" s="15">
        <f>IF(39&lt;=$G108, NB108+NJ108, "")</f>
        <v/>
      </c>
      <c r="NL108" s="15">
        <f>IF(39&lt;=$G108, NF108+NJ108, "")</f>
        <v/>
      </c>
      <c r="NM108" s="15">
        <f>IF(39&lt;=$G108, ($G108-39)*$N108, "")</f>
        <v/>
      </c>
      <c r="NN108" s="15">
        <f>IF(40&lt;=$G108, NI108, "")</f>
        <v/>
      </c>
      <c r="NO108" s="15">
        <f>IF(40&lt;=$G108, ROUND(NN108*$Q108, 2), "")</f>
        <v/>
      </c>
      <c r="NP108" s="15">
        <f>IF(40&lt;=$G108, $N108, "")</f>
        <v/>
      </c>
      <c r="NQ108" s="15">
        <f>IF(40&lt;=$G108, NP108-NO108, "")</f>
        <v/>
      </c>
      <c r="NR108" s="15">
        <f>IF(40&lt;=$G108, NN108-NQ108, "")</f>
        <v/>
      </c>
      <c r="NS108" s="15">
        <f>IF(40&lt;=$G108, ROUND(NK108*$Q108, 2), "")</f>
        <v/>
      </c>
      <c r="NT108" s="15">
        <f>IF(40&lt;=$G108, NK108+NS108, "")</f>
        <v/>
      </c>
      <c r="NU108" s="15">
        <f>IF(40&lt;=$G108, NO108+NS108, "")</f>
        <v/>
      </c>
      <c r="NV108" s="15">
        <f>IF(40&lt;=$G108, ($G108-40)*$N108, "")</f>
        <v/>
      </c>
      <c r="NW108" s="15">
        <f>IF(41&lt;=$G108, NR108, "")</f>
        <v/>
      </c>
      <c r="NX108" s="15">
        <f>IF(41&lt;=$G108, ROUND(NW108*$Q108, 2), "")</f>
        <v/>
      </c>
      <c r="NY108" s="15">
        <f>IF(41&lt;=$G108, $N108, "")</f>
        <v/>
      </c>
      <c r="NZ108" s="15">
        <f>IF(41&lt;=$G108, NY108-NX108, "")</f>
        <v/>
      </c>
      <c r="OA108" s="15">
        <f>IF(41&lt;=$G108, NW108-NZ108, "")</f>
        <v/>
      </c>
      <c r="OB108" s="15">
        <f>IF(41&lt;=$G108, ROUND(NT108*$Q108, 2), "")</f>
        <v/>
      </c>
      <c r="OC108" s="15">
        <f>IF(41&lt;=$G108, NT108+OB108, "")</f>
        <v/>
      </c>
      <c r="OD108" s="15">
        <f>IF(41&lt;=$G108, NX108+OB108, "")</f>
        <v/>
      </c>
      <c r="OE108" s="15">
        <f>IF(41&lt;=$G108, ($G108-41)*$N108, "")</f>
        <v/>
      </c>
      <c r="OF108" s="15">
        <f>IF(42&lt;=$G108, OA108, "")</f>
        <v/>
      </c>
      <c r="OG108" s="15">
        <f>IF(42&lt;=$G108, ROUND(OF108*$Q108, 2), "")</f>
        <v/>
      </c>
      <c r="OH108" s="15">
        <f>IF(42&lt;=$G108, $N108, "")</f>
        <v/>
      </c>
      <c r="OI108" s="15">
        <f>IF(42&lt;=$G108, OH108-OG108, "")</f>
        <v/>
      </c>
      <c r="OJ108" s="15">
        <f>IF(42&lt;=$G108, OF108-OI108, "")</f>
        <v/>
      </c>
      <c r="OK108" s="15">
        <f>IF(42&lt;=$G108, ROUND(OC108*$Q108, 2), "")</f>
        <v/>
      </c>
      <c r="OL108" s="15">
        <f>IF(42&lt;=$G108, OC108+OK108, "")</f>
        <v/>
      </c>
      <c r="OM108" s="15">
        <f>IF(42&lt;=$G108, OG108+OK108, "")</f>
        <v/>
      </c>
      <c r="ON108" s="15">
        <f>IF(42&lt;=$G108, ($G108-42)*$N108, "")</f>
        <v/>
      </c>
      <c r="OO108" s="15">
        <f>IF(43&lt;=$G108, OJ108, "")</f>
        <v/>
      </c>
      <c r="OP108" s="15">
        <f>IF(43&lt;=$G108, ROUND(OO108*$Q108, 2), "")</f>
        <v/>
      </c>
      <c r="OQ108" s="15">
        <f>IF(43&lt;=$G108, $N108, "")</f>
        <v/>
      </c>
      <c r="OR108" s="15">
        <f>IF(43&lt;=$G108, OQ108-OP108, "")</f>
        <v/>
      </c>
      <c r="OS108" s="15">
        <f>IF(43&lt;=$G108, OO108-OR108, "")</f>
        <v/>
      </c>
      <c r="OT108" s="15">
        <f>IF(43&lt;=$G108, ROUND(OL108*$Q108, 2), "")</f>
        <v/>
      </c>
      <c r="OU108" s="15">
        <f>IF(43&lt;=$G108, OL108+OT108, "")</f>
        <v/>
      </c>
      <c r="OV108" s="15">
        <f>IF(43&lt;=$G108, OP108+OT108, "")</f>
        <v/>
      </c>
      <c r="OW108" s="15">
        <f>IF(43&lt;=$G108, ($G108-43)*$N108, "")</f>
        <v/>
      </c>
      <c r="OX108" s="15">
        <f>IF(44&lt;=$G108, OS108, "")</f>
        <v/>
      </c>
      <c r="OY108" s="15">
        <f>IF(44&lt;=$G108, ROUND(OX108*$Q108, 2), "")</f>
        <v/>
      </c>
      <c r="OZ108" s="15">
        <f>IF(44&lt;=$G108, $N108, "")</f>
        <v/>
      </c>
      <c r="PA108" s="15">
        <f>IF(44&lt;=$G108, OZ108-OY108, "")</f>
        <v/>
      </c>
      <c r="PB108" s="15">
        <f>IF(44&lt;=$G108, OX108-PA108, "")</f>
        <v/>
      </c>
      <c r="PC108" s="15">
        <f>IF(44&lt;=$G108, ROUND(OU108*$Q108, 2), "")</f>
        <v/>
      </c>
      <c r="PD108" s="15">
        <f>IF(44&lt;=$G108, OU108+PC108, "")</f>
        <v/>
      </c>
      <c r="PE108" s="15">
        <f>IF(44&lt;=$G108, OY108+PC108, "")</f>
        <v/>
      </c>
      <c r="PF108" s="15">
        <f>IF(44&lt;=$G108, ($G108-44)*$N108, "")</f>
        <v/>
      </c>
      <c r="PG108" s="15">
        <f>IF(45&lt;=$G108, PB108, "")</f>
        <v/>
      </c>
      <c r="PH108" s="15">
        <f>IF(45&lt;=$G108, ROUND(PG108*$Q108, 2), "")</f>
        <v/>
      </c>
      <c r="PI108" s="15">
        <f>IF(45&lt;=$G108, $N108, "")</f>
        <v/>
      </c>
      <c r="PJ108" s="15">
        <f>IF(45&lt;=$G108, PI108-PH108, "")</f>
        <v/>
      </c>
      <c r="PK108" s="15">
        <f>IF(45&lt;=$G108, PG108-PJ108, "")</f>
        <v/>
      </c>
      <c r="PL108" s="15">
        <f>IF(45&lt;=$G108, ROUND(PD108*$Q108, 2), "")</f>
        <v/>
      </c>
      <c r="PM108" s="15">
        <f>IF(45&lt;=$G108, PD108+PL108, "")</f>
        <v/>
      </c>
      <c r="PN108" s="15">
        <f>IF(45&lt;=$G108, PH108+PL108, "")</f>
        <v/>
      </c>
      <c r="PO108" s="15">
        <f>IF(45&lt;=$G108, ($G108-45)*$N108, "")</f>
        <v/>
      </c>
      <c r="PP108" s="15">
        <f>IF(46&lt;=$G108, PK108, "")</f>
        <v/>
      </c>
      <c r="PQ108" s="15">
        <f>IF(46&lt;=$G108, ROUND(PP108*$Q108, 2), "")</f>
        <v/>
      </c>
      <c r="PR108" s="15">
        <f>IF(46&lt;=$G108, $N108, "")</f>
        <v/>
      </c>
      <c r="PS108" s="15">
        <f>IF(46&lt;=$G108, PR108-PQ108, "")</f>
        <v/>
      </c>
      <c r="PT108" s="15">
        <f>IF(46&lt;=$G108, PP108-PS108, "")</f>
        <v/>
      </c>
      <c r="PU108" s="15">
        <f>IF(46&lt;=$G108, ROUND(PM108*$Q108, 2), "")</f>
        <v/>
      </c>
      <c r="PV108" s="15">
        <f>IF(46&lt;=$G108, PM108+PU108, "")</f>
        <v/>
      </c>
      <c r="PW108" s="15">
        <f>IF(46&lt;=$G108, PQ108+PU108, "")</f>
        <v/>
      </c>
      <c r="PX108" s="15">
        <f>IF(46&lt;=$G108, ($G108-46)*$N108, "")</f>
        <v/>
      </c>
      <c r="PY108" s="15">
        <f>IF(47&lt;=$G108, PT108, "")</f>
        <v/>
      </c>
      <c r="PZ108" s="15">
        <f>IF(47&lt;=$G108, ROUND(PY108*$Q108, 2), "")</f>
        <v/>
      </c>
      <c r="QA108" s="15">
        <f>IF(47&lt;=$G108, $N108, "")</f>
        <v/>
      </c>
      <c r="QB108" s="15">
        <f>IF(47&lt;=$G108, QA108-PZ108, "")</f>
        <v/>
      </c>
      <c r="QC108" s="15">
        <f>IF(47&lt;=$G108, PY108-QB108, "")</f>
        <v/>
      </c>
      <c r="QD108" s="15">
        <f>IF(47&lt;=$G108, ROUND(PV108*$Q108, 2), "")</f>
        <v/>
      </c>
      <c r="QE108" s="15">
        <f>IF(47&lt;=$G108, PV108+QD108, "")</f>
        <v/>
      </c>
      <c r="QF108" s="15">
        <f>IF(47&lt;=$G108, PZ108+QD108, "")</f>
        <v/>
      </c>
      <c r="QG108" s="15">
        <f>IF(47&lt;=$G108, ($G108-47)*$N108, "")</f>
        <v/>
      </c>
      <c r="QH108" s="15">
        <f>IF(48&lt;=$G108, QC108, "")</f>
        <v/>
      </c>
      <c r="QI108" s="15">
        <f>IF(48&lt;=$G108, ROUND(QH108*$Q108, 2), "")</f>
        <v/>
      </c>
      <c r="QJ108" s="15">
        <f>IF(48&lt;=$G108, $N108, "")</f>
        <v/>
      </c>
      <c r="QK108" s="15">
        <f>IF(48&lt;=$G108, QJ108-QI108, "")</f>
        <v/>
      </c>
      <c r="QL108" s="15">
        <f>IF(48&lt;=$G108, QH108-QK108, "")</f>
        <v/>
      </c>
      <c r="QM108" s="15">
        <f>IF(48&lt;=$G108, ROUND(QE108*$Q108, 2), "")</f>
        <v/>
      </c>
      <c r="QN108" s="15">
        <f>IF(48&lt;=$G108, QE108+QM108, "")</f>
        <v/>
      </c>
      <c r="QO108" s="15">
        <f>IF(48&lt;=$G108, QI108+QM108, "")</f>
        <v/>
      </c>
      <c r="QP108" s="15">
        <f>IF(48&lt;=$G108, ($G108-48)*$N108, "")</f>
        <v/>
      </c>
    </row>
    <row r="109">
      <c r="A109" s="6" t="inlineStr">
        <is>
          <t>0648-0004</t>
        </is>
      </c>
      <c r="B109" s="7" t="inlineStr">
        <is>
          <t>Jorge Luis Cervantes Gonzalez</t>
        </is>
      </c>
      <c r="C109" s="7" t="inlineStr">
        <is>
          <t>JEEP 392</t>
        </is>
      </c>
      <c r="D109" s="6" t="inlineStr">
        <is>
          <t>ACTIVO</t>
        </is>
      </c>
      <c r="E109" s="6" t="inlineStr">
        <is>
          <t>2025-11-13</t>
        </is>
      </c>
      <c r="F109" s="6" t="inlineStr">
        <is>
          <t>2028-11-13</t>
        </is>
      </c>
      <c r="G109" s="8" t="n">
        <v>36</v>
      </c>
      <c r="H109" s="9" t="n">
        <v>1868017.24</v>
      </c>
      <c r="I109" s="10" t="n">
        <v>0.1</v>
      </c>
      <c r="J109" s="9">
        <f>ROUND(H109*I109, 2)</f>
        <v/>
      </c>
      <c r="K109" s="9">
        <f>ROUND(H109-J109, 2)</f>
        <v/>
      </c>
      <c r="L109" s="10" t="n">
        <v>0.02</v>
      </c>
      <c r="M109" s="9">
        <f>ROUND(H109*L109, 2)</f>
        <v/>
      </c>
      <c r="N109" s="9" t="n">
        <v>66886.62</v>
      </c>
      <c r="O109" s="10" t="n">
        <v>0.2</v>
      </c>
      <c r="P109" s="9">
        <f>ROUND(H109*O109, 2)</f>
        <v/>
      </c>
      <c r="Q109" s="11" t="n">
        <v>0.02664385</v>
      </c>
      <c r="R109" s="11">
        <f>RATE(G109, -N109, K109, -P109)</f>
        <v/>
      </c>
      <c r="S109" s="11">
        <f>ROUND(Q109*12, 8)</f>
        <v/>
      </c>
      <c r="T109" s="11">
        <f>ROUND(((1+Q109)^12)-1, 8)</f>
        <v/>
      </c>
      <c r="U109" s="9">
        <f>ROUND(PV(Q109, G109, 0, -P109), 2)</f>
        <v/>
      </c>
      <c r="V109" s="9">
        <f>SUMIF($AA$4:$QP$4, "Interes_Leasing", AA109:QP109)</f>
        <v/>
      </c>
      <c r="W109" s="9">
        <f>SUMIF($AA$4:$QP$4, "Interes_Residual", AA109:QP109)</f>
        <v/>
      </c>
      <c r="X109" s="9">
        <f>ROUND(V109+W109, 2)</f>
        <v/>
      </c>
      <c r="Y109" s="9">
        <f>ROUND((N109*G109+P109+M109)-K109, 2)</f>
        <v/>
      </c>
      <c r="Z109" s="10">
        <f>ROUND(Y109/K109, 4)</f>
        <v/>
      </c>
      <c r="AA109" s="9">
        <f>IF(1&lt;=$G109, $K109, "")</f>
        <v/>
      </c>
      <c r="AB109" s="9">
        <f>IF(1&lt;=$G109, ROUND(AA109*$Q109, 2), "")</f>
        <v/>
      </c>
      <c r="AC109" s="9">
        <f>IF(1&lt;=$G109, $N109, "")</f>
        <v/>
      </c>
      <c r="AD109" s="9">
        <f>IF(1&lt;=$G109, AC109-AB109, "")</f>
        <v/>
      </c>
      <c r="AE109" s="9">
        <f>IF(1&lt;=$G109, AA109-AD109, "")</f>
        <v/>
      </c>
      <c r="AF109" s="9">
        <f>IF(1&lt;=$G109, ROUND($U109*$Q109, 2), "")</f>
        <v/>
      </c>
      <c r="AG109" s="9">
        <f>IF(1&lt;=$G109, $U109+AF109, "")</f>
        <v/>
      </c>
      <c r="AH109" s="9">
        <f>IF(1&lt;=$G109, AB109+AF109, "")</f>
        <v/>
      </c>
      <c r="AI109" s="9">
        <f>IF(1&lt;=$G109, ($G109-1)*$N109, "")</f>
        <v/>
      </c>
      <c r="AJ109" s="9">
        <f>IF(2&lt;=$G109, AE109, "")</f>
        <v/>
      </c>
      <c r="AK109" s="9">
        <f>IF(2&lt;=$G109, ROUND(AJ109*$Q109, 2), "")</f>
        <v/>
      </c>
      <c r="AL109" s="9">
        <f>IF(2&lt;=$G109, $N109, "")</f>
        <v/>
      </c>
      <c r="AM109" s="9">
        <f>IF(2&lt;=$G109, AL109-AK109, "")</f>
        <v/>
      </c>
      <c r="AN109" s="9">
        <f>IF(2&lt;=$G109, AJ109-AM109, "")</f>
        <v/>
      </c>
      <c r="AO109" s="9">
        <f>IF(2&lt;=$G109, ROUND(AG109*$Q109, 2), "")</f>
        <v/>
      </c>
      <c r="AP109" s="9">
        <f>IF(2&lt;=$G109, AG109+AO109, "")</f>
        <v/>
      </c>
      <c r="AQ109" s="9">
        <f>IF(2&lt;=$G109, AK109+AO109, "")</f>
        <v/>
      </c>
      <c r="AR109" s="9">
        <f>IF(2&lt;=$G109, ($G109-2)*$N109, "")</f>
        <v/>
      </c>
      <c r="AS109" s="9">
        <f>IF(3&lt;=$G109, AN109, "")</f>
        <v/>
      </c>
      <c r="AT109" s="9">
        <f>IF(3&lt;=$G109, ROUND(AS109*$Q109, 2), "")</f>
        <v/>
      </c>
      <c r="AU109" s="9">
        <f>IF(3&lt;=$G109, $N109, "")</f>
        <v/>
      </c>
      <c r="AV109" s="9">
        <f>IF(3&lt;=$G109, AU109-AT109, "")</f>
        <v/>
      </c>
      <c r="AW109" s="9">
        <f>IF(3&lt;=$G109, AS109-AV109, "")</f>
        <v/>
      </c>
      <c r="AX109" s="9">
        <f>IF(3&lt;=$G109, ROUND(AP109*$Q109, 2), "")</f>
        <v/>
      </c>
      <c r="AY109" s="9">
        <f>IF(3&lt;=$G109, AP109+AX109, "")</f>
        <v/>
      </c>
      <c r="AZ109" s="9">
        <f>IF(3&lt;=$G109, AT109+AX109, "")</f>
        <v/>
      </c>
      <c r="BA109" s="9">
        <f>IF(3&lt;=$G109, ($G109-3)*$N109, "")</f>
        <v/>
      </c>
      <c r="BB109" s="9">
        <f>IF(4&lt;=$G109, AW109, "")</f>
        <v/>
      </c>
      <c r="BC109" s="9">
        <f>IF(4&lt;=$G109, ROUND(BB109*$Q109, 2), "")</f>
        <v/>
      </c>
      <c r="BD109" s="9">
        <f>IF(4&lt;=$G109, $N109, "")</f>
        <v/>
      </c>
      <c r="BE109" s="9">
        <f>IF(4&lt;=$G109, BD109-BC109, "")</f>
        <v/>
      </c>
      <c r="BF109" s="9">
        <f>IF(4&lt;=$G109, BB109-BE109, "")</f>
        <v/>
      </c>
      <c r="BG109" s="9">
        <f>IF(4&lt;=$G109, ROUND(AY109*$Q109, 2), "")</f>
        <v/>
      </c>
      <c r="BH109" s="9">
        <f>IF(4&lt;=$G109, AY109+BG109, "")</f>
        <v/>
      </c>
      <c r="BI109" s="9">
        <f>IF(4&lt;=$G109, BC109+BG109, "")</f>
        <v/>
      </c>
      <c r="BJ109" s="9">
        <f>IF(4&lt;=$G109, ($G109-4)*$N109, "")</f>
        <v/>
      </c>
      <c r="BK109" s="9">
        <f>IF(5&lt;=$G109, BF109, "")</f>
        <v/>
      </c>
      <c r="BL109" s="9">
        <f>IF(5&lt;=$G109, ROUND(BK109*$Q109, 2), "")</f>
        <v/>
      </c>
      <c r="BM109" s="9">
        <f>IF(5&lt;=$G109, $N109, "")</f>
        <v/>
      </c>
      <c r="BN109" s="9">
        <f>IF(5&lt;=$G109, BM109-BL109, "")</f>
        <v/>
      </c>
      <c r="BO109" s="9">
        <f>IF(5&lt;=$G109, BK109-BN109, "")</f>
        <v/>
      </c>
      <c r="BP109" s="9">
        <f>IF(5&lt;=$G109, ROUND(BH109*$Q109, 2), "")</f>
        <v/>
      </c>
      <c r="BQ109" s="9">
        <f>IF(5&lt;=$G109, BH109+BP109, "")</f>
        <v/>
      </c>
      <c r="BR109" s="9">
        <f>IF(5&lt;=$G109, BL109+BP109, "")</f>
        <v/>
      </c>
      <c r="BS109" s="9">
        <f>IF(5&lt;=$G109, ($G109-5)*$N109, "")</f>
        <v/>
      </c>
      <c r="BT109" s="9">
        <f>IF(6&lt;=$G109, BO109, "")</f>
        <v/>
      </c>
      <c r="BU109" s="9">
        <f>IF(6&lt;=$G109, ROUND(BT109*$Q109, 2), "")</f>
        <v/>
      </c>
      <c r="BV109" s="9">
        <f>IF(6&lt;=$G109, $N109, "")</f>
        <v/>
      </c>
      <c r="BW109" s="9">
        <f>IF(6&lt;=$G109, BV109-BU109, "")</f>
        <v/>
      </c>
      <c r="BX109" s="9">
        <f>IF(6&lt;=$G109, BT109-BW109, "")</f>
        <v/>
      </c>
      <c r="BY109" s="9">
        <f>IF(6&lt;=$G109, ROUND(BQ109*$Q109, 2), "")</f>
        <v/>
      </c>
      <c r="BZ109" s="9">
        <f>IF(6&lt;=$G109, BQ109+BY109, "")</f>
        <v/>
      </c>
      <c r="CA109" s="9">
        <f>IF(6&lt;=$G109, BU109+BY109, "")</f>
        <v/>
      </c>
      <c r="CB109" s="9">
        <f>IF(6&lt;=$G109, ($G109-6)*$N109, "")</f>
        <v/>
      </c>
      <c r="CC109" s="9">
        <f>IF(7&lt;=$G109, BX109, "")</f>
        <v/>
      </c>
      <c r="CD109" s="9">
        <f>IF(7&lt;=$G109, ROUND(CC109*$Q109, 2), "")</f>
        <v/>
      </c>
      <c r="CE109" s="9">
        <f>IF(7&lt;=$G109, $N109, "")</f>
        <v/>
      </c>
      <c r="CF109" s="9">
        <f>IF(7&lt;=$G109, CE109-CD109, "")</f>
        <v/>
      </c>
      <c r="CG109" s="9">
        <f>IF(7&lt;=$G109, CC109-CF109, "")</f>
        <v/>
      </c>
      <c r="CH109" s="9">
        <f>IF(7&lt;=$G109, ROUND(BZ109*$Q109, 2), "")</f>
        <v/>
      </c>
      <c r="CI109" s="9">
        <f>IF(7&lt;=$G109, BZ109+CH109, "")</f>
        <v/>
      </c>
      <c r="CJ109" s="9">
        <f>IF(7&lt;=$G109, CD109+CH109, "")</f>
        <v/>
      </c>
      <c r="CK109" s="9">
        <f>IF(7&lt;=$G109, ($G109-7)*$N109, "")</f>
        <v/>
      </c>
      <c r="CL109" s="9">
        <f>IF(8&lt;=$G109, CG109, "")</f>
        <v/>
      </c>
      <c r="CM109" s="9">
        <f>IF(8&lt;=$G109, ROUND(CL109*$Q109, 2), "")</f>
        <v/>
      </c>
      <c r="CN109" s="9">
        <f>IF(8&lt;=$G109, $N109, "")</f>
        <v/>
      </c>
      <c r="CO109" s="9">
        <f>IF(8&lt;=$G109, CN109-CM109, "")</f>
        <v/>
      </c>
      <c r="CP109" s="9">
        <f>IF(8&lt;=$G109, CL109-CO109, "")</f>
        <v/>
      </c>
      <c r="CQ109" s="9">
        <f>IF(8&lt;=$G109, ROUND(CI109*$Q109, 2), "")</f>
        <v/>
      </c>
      <c r="CR109" s="9">
        <f>IF(8&lt;=$G109, CI109+CQ109, "")</f>
        <v/>
      </c>
      <c r="CS109" s="9">
        <f>IF(8&lt;=$G109, CM109+CQ109, "")</f>
        <v/>
      </c>
      <c r="CT109" s="9">
        <f>IF(8&lt;=$G109, ($G109-8)*$N109, "")</f>
        <v/>
      </c>
      <c r="CU109" s="9">
        <f>IF(9&lt;=$G109, CP109, "")</f>
        <v/>
      </c>
      <c r="CV109" s="9">
        <f>IF(9&lt;=$G109, ROUND(CU109*$Q109, 2), "")</f>
        <v/>
      </c>
      <c r="CW109" s="9">
        <f>IF(9&lt;=$G109, $N109, "")</f>
        <v/>
      </c>
      <c r="CX109" s="9">
        <f>IF(9&lt;=$G109, CW109-CV109, "")</f>
        <v/>
      </c>
      <c r="CY109" s="9">
        <f>IF(9&lt;=$G109, CU109-CX109, "")</f>
        <v/>
      </c>
      <c r="CZ109" s="9">
        <f>IF(9&lt;=$G109, ROUND(CR109*$Q109, 2), "")</f>
        <v/>
      </c>
      <c r="DA109" s="9">
        <f>IF(9&lt;=$G109, CR109+CZ109, "")</f>
        <v/>
      </c>
      <c r="DB109" s="9">
        <f>IF(9&lt;=$G109, CV109+CZ109, "")</f>
        <v/>
      </c>
      <c r="DC109" s="9">
        <f>IF(9&lt;=$G109, ($G109-9)*$N109, "")</f>
        <v/>
      </c>
      <c r="DD109" s="9">
        <f>IF(10&lt;=$G109, CY109, "")</f>
        <v/>
      </c>
      <c r="DE109" s="9">
        <f>IF(10&lt;=$G109, ROUND(DD109*$Q109, 2), "")</f>
        <v/>
      </c>
      <c r="DF109" s="9">
        <f>IF(10&lt;=$G109, $N109, "")</f>
        <v/>
      </c>
      <c r="DG109" s="9">
        <f>IF(10&lt;=$G109, DF109-DE109, "")</f>
        <v/>
      </c>
      <c r="DH109" s="9">
        <f>IF(10&lt;=$G109, DD109-DG109, "")</f>
        <v/>
      </c>
      <c r="DI109" s="9">
        <f>IF(10&lt;=$G109, ROUND(DA109*$Q109, 2), "")</f>
        <v/>
      </c>
      <c r="DJ109" s="9">
        <f>IF(10&lt;=$G109, DA109+DI109, "")</f>
        <v/>
      </c>
      <c r="DK109" s="9">
        <f>IF(10&lt;=$G109, DE109+DI109, "")</f>
        <v/>
      </c>
      <c r="DL109" s="9">
        <f>IF(10&lt;=$G109, ($G109-10)*$N109, "")</f>
        <v/>
      </c>
      <c r="DM109" s="9">
        <f>IF(11&lt;=$G109, DH109, "")</f>
        <v/>
      </c>
      <c r="DN109" s="9">
        <f>IF(11&lt;=$G109, ROUND(DM109*$Q109, 2), "")</f>
        <v/>
      </c>
      <c r="DO109" s="9">
        <f>IF(11&lt;=$G109, $N109, "")</f>
        <v/>
      </c>
      <c r="DP109" s="9">
        <f>IF(11&lt;=$G109, DO109-DN109, "")</f>
        <v/>
      </c>
      <c r="DQ109" s="9">
        <f>IF(11&lt;=$G109, DM109-DP109, "")</f>
        <v/>
      </c>
      <c r="DR109" s="9">
        <f>IF(11&lt;=$G109, ROUND(DJ109*$Q109, 2), "")</f>
        <v/>
      </c>
      <c r="DS109" s="9">
        <f>IF(11&lt;=$G109, DJ109+DR109, "")</f>
        <v/>
      </c>
      <c r="DT109" s="9">
        <f>IF(11&lt;=$G109, DN109+DR109, "")</f>
        <v/>
      </c>
      <c r="DU109" s="9">
        <f>IF(11&lt;=$G109, ($G109-11)*$N109, "")</f>
        <v/>
      </c>
      <c r="DV109" s="9">
        <f>IF(12&lt;=$G109, DQ109, "")</f>
        <v/>
      </c>
      <c r="DW109" s="9">
        <f>IF(12&lt;=$G109, ROUND(DV109*$Q109, 2), "")</f>
        <v/>
      </c>
      <c r="DX109" s="9">
        <f>IF(12&lt;=$G109, $N109, "")</f>
        <v/>
      </c>
      <c r="DY109" s="9">
        <f>IF(12&lt;=$G109, DX109-DW109, "")</f>
        <v/>
      </c>
      <c r="DZ109" s="9">
        <f>IF(12&lt;=$G109, DV109-DY109, "")</f>
        <v/>
      </c>
      <c r="EA109" s="9">
        <f>IF(12&lt;=$G109, ROUND(DS109*$Q109, 2), "")</f>
        <v/>
      </c>
      <c r="EB109" s="9">
        <f>IF(12&lt;=$G109, DS109+EA109, "")</f>
        <v/>
      </c>
      <c r="EC109" s="9">
        <f>IF(12&lt;=$G109, DW109+EA109, "")</f>
        <v/>
      </c>
      <c r="ED109" s="9">
        <f>IF(12&lt;=$G109, ($G109-12)*$N109, "")</f>
        <v/>
      </c>
      <c r="EE109" s="9">
        <f>IF(13&lt;=$G109, DZ109, "")</f>
        <v/>
      </c>
      <c r="EF109" s="9">
        <f>IF(13&lt;=$G109, ROUND(EE109*$Q109, 2), "")</f>
        <v/>
      </c>
      <c r="EG109" s="9">
        <f>IF(13&lt;=$G109, $N109, "")</f>
        <v/>
      </c>
      <c r="EH109" s="9">
        <f>IF(13&lt;=$G109, EG109-EF109, "")</f>
        <v/>
      </c>
      <c r="EI109" s="9">
        <f>IF(13&lt;=$G109, EE109-EH109, "")</f>
        <v/>
      </c>
      <c r="EJ109" s="9">
        <f>IF(13&lt;=$G109, ROUND(EB109*$Q109, 2), "")</f>
        <v/>
      </c>
      <c r="EK109" s="9">
        <f>IF(13&lt;=$G109, EB109+EJ109, "")</f>
        <v/>
      </c>
      <c r="EL109" s="9">
        <f>IF(13&lt;=$G109, EF109+EJ109, "")</f>
        <v/>
      </c>
      <c r="EM109" s="9">
        <f>IF(13&lt;=$G109, ($G109-13)*$N109, "")</f>
        <v/>
      </c>
      <c r="EN109" s="9">
        <f>IF(14&lt;=$G109, EI109, "")</f>
        <v/>
      </c>
      <c r="EO109" s="9">
        <f>IF(14&lt;=$G109, ROUND(EN109*$Q109, 2), "")</f>
        <v/>
      </c>
      <c r="EP109" s="9">
        <f>IF(14&lt;=$G109, $N109, "")</f>
        <v/>
      </c>
      <c r="EQ109" s="9">
        <f>IF(14&lt;=$G109, EP109-EO109, "")</f>
        <v/>
      </c>
      <c r="ER109" s="9">
        <f>IF(14&lt;=$G109, EN109-EQ109, "")</f>
        <v/>
      </c>
      <c r="ES109" s="9">
        <f>IF(14&lt;=$G109, ROUND(EK109*$Q109, 2), "")</f>
        <v/>
      </c>
      <c r="ET109" s="9">
        <f>IF(14&lt;=$G109, EK109+ES109, "")</f>
        <v/>
      </c>
      <c r="EU109" s="9">
        <f>IF(14&lt;=$G109, EO109+ES109, "")</f>
        <v/>
      </c>
      <c r="EV109" s="9">
        <f>IF(14&lt;=$G109, ($G109-14)*$N109, "")</f>
        <v/>
      </c>
      <c r="EW109" s="9">
        <f>IF(15&lt;=$G109, ER109, "")</f>
        <v/>
      </c>
      <c r="EX109" s="9">
        <f>IF(15&lt;=$G109, ROUND(EW109*$Q109, 2), "")</f>
        <v/>
      </c>
      <c r="EY109" s="9">
        <f>IF(15&lt;=$G109, $N109, "")</f>
        <v/>
      </c>
      <c r="EZ109" s="9">
        <f>IF(15&lt;=$G109, EY109-EX109, "")</f>
        <v/>
      </c>
      <c r="FA109" s="9">
        <f>IF(15&lt;=$G109, EW109-EZ109, "")</f>
        <v/>
      </c>
      <c r="FB109" s="9">
        <f>IF(15&lt;=$G109, ROUND(ET109*$Q109, 2), "")</f>
        <v/>
      </c>
      <c r="FC109" s="9">
        <f>IF(15&lt;=$G109, ET109+FB109, "")</f>
        <v/>
      </c>
      <c r="FD109" s="9">
        <f>IF(15&lt;=$G109, EX109+FB109, "")</f>
        <v/>
      </c>
      <c r="FE109" s="9">
        <f>IF(15&lt;=$G109, ($G109-15)*$N109, "")</f>
        <v/>
      </c>
      <c r="FF109" s="9">
        <f>IF(16&lt;=$G109, FA109, "")</f>
        <v/>
      </c>
      <c r="FG109" s="9">
        <f>IF(16&lt;=$G109, ROUND(FF109*$Q109, 2), "")</f>
        <v/>
      </c>
      <c r="FH109" s="9">
        <f>IF(16&lt;=$G109, $N109, "")</f>
        <v/>
      </c>
      <c r="FI109" s="9">
        <f>IF(16&lt;=$G109, FH109-FG109, "")</f>
        <v/>
      </c>
      <c r="FJ109" s="9">
        <f>IF(16&lt;=$G109, FF109-FI109, "")</f>
        <v/>
      </c>
      <c r="FK109" s="9">
        <f>IF(16&lt;=$G109, ROUND(FC109*$Q109, 2), "")</f>
        <v/>
      </c>
      <c r="FL109" s="9">
        <f>IF(16&lt;=$G109, FC109+FK109, "")</f>
        <v/>
      </c>
      <c r="FM109" s="9">
        <f>IF(16&lt;=$G109, FG109+FK109, "")</f>
        <v/>
      </c>
      <c r="FN109" s="9">
        <f>IF(16&lt;=$G109, ($G109-16)*$N109, "")</f>
        <v/>
      </c>
      <c r="FO109" s="9">
        <f>IF(17&lt;=$G109, FJ109, "")</f>
        <v/>
      </c>
      <c r="FP109" s="9">
        <f>IF(17&lt;=$G109, ROUND(FO109*$Q109, 2), "")</f>
        <v/>
      </c>
      <c r="FQ109" s="9">
        <f>IF(17&lt;=$G109, $N109, "")</f>
        <v/>
      </c>
      <c r="FR109" s="9">
        <f>IF(17&lt;=$G109, FQ109-FP109, "")</f>
        <v/>
      </c>
      <c r="FS109" s="9">
        <f>IF(17&lt;=$G109, FO109-FR109, "")</f>
        <v/>
      </c>
      <c r="FT109" s="9">
        <f>IF(17&lt;=$G109, ROUND(FL109*$Q109, 2), "")</f>
        <v/>
      </c>
      <c r="FU109" s="9">
        <f>IF(17&lt;=$G109, FL109+FT109, "")</f>
        <v/>
      </c>
      <c r="FV109" s="9">
        <f>IF(17&lt;=$G109, FP109+FT109, "")</f>
        <v/>
      </c>
      <c r="FW109" s="9">
        <f>IF(17&lt;=$G109, ($G109-17)*$N109, "")</f>
        <v/>
      </c>
      <c r="FX109" s="9">
        <f>IF(18&lt;=$G109, FS109, "")</f>
        <v/>
      </c>
      <c r="FY109" s="9">
        <f>IF(18&lt;=$G109, ROUND(FX109*$Q109, 2), "")</f>
        <v/>
      </c>
      <c r="FZ109" s="9">
        <f>IF(18&lt;=$G109, $N109, "")</f>
        <v/>
      </c>
      <c r="GA109" s="9">
        <f>IF(18&lt;=$G109, FZ109-FY109, "")</f>
        <v/>
      </c>
      <c r="GB109" s="9">
        <f>IF(18&lt;=$G109, FX109-GA109, "")</f>
        <v/>
      </c>
      <c r="GC109" s="9">
        <f>IF(18&lt;=$G109, ROUND(FU109*$Q109, 2), "")</f>
        <v/>
      </c>
      <c r="GD109" s="9">
        <f>IF(18&lt;=$G109, FU109+GC109, "")</f>
        <v/>
      </c>
      <c r="GE109" s="9">
        <f>IF(18&lt;=$G109, FY109+GC109, "")</f>
        <v/>
      </c>
      <c r="GF109" s="9">
        <f>IF(18&lt;=$G109, ($G109-18)*$N109, "")</f>
        <v/>
      </c>
      <c r="GG109" s="9">
        <f>IF(19&lt;=$G109, GB109, "")</f>
        <v/>
      </c>
      <c r="GH109" s="9">
        <f>IF(19&lt;=$G109, ROUND(GG109*$Q109, 2), "")</f>
        <v/>
      </c>
      <c r="GI109" s="9">
        <f>IF(19&lt;=$G109, $N109, "")</f>
        <v/>
      </c>
      <c r="GJ109" s="9">
        <f>IF(19&lt;=$G109, GI109-GH109, "")</f>
        <v/>
      </c>
      <c r="GK109" s="9">
        <f>IF(19&lt;=$G109, GG109-GJ109, "")</f>
        <v/>
      </c>
      <c r="GL109" s="9">
        <f>IF(19&lt;=$G109, ROUND(GD109*$Q109, 2), "")</f>
        <v/>
      </c>
      <c r="GM109" s="9">
        <f>IF(19&lt;=$G109, GD109+GL109, "")</f>
        <v/>
      </c>
      <c r="GN109" s="9">
        <f>IF(19&lt;=$G109, GH109+GL109, "")</f>
        <v/>
      </c>
      <c r="GO109" s="9">
        <f>IF(19&lt;=$G109, ($G109-19)*$N109, "")</f>
        <v/>
      </c>
      <c r="GP109" s="9">
        <f>IF(20&lt;=$G109, GK109, "")</f>
        <v/>
      </c>
      <c r="GQ109" s="9">
        <f>IF(20&lt;=$G109, ROUND(GP109*$Q109, 2), "")</f>
        <v/>
      </c>
      <c r="GR109" s="9">
        <f>IF(20&lt;=$G109, $N109, "")</f>
        <v/>
      </c>
      <c r="GS109" s="9">
        <f>IF(20&lt;=$G109, GR109-GQ109, "")</f>
        <v/>
      </c>
      <c r="GT109" s="9">
        <f>IF(20&lt;=$G109, GP109-GS109, "")</f>
        <v/>
      </c>
      <c r="GU109" s="9">
        <f>IF(20&lt;=$G109, ROUND(GM109*$Q109, 2), "")</f>
        <v/>
      </c>
      <c r="GV109" s="9">
        <f>IF(20&lt;=$G109, GM109+GU109, "")</f>
        <v/>
      </c>
      <c r="GW109" s="9">
        <f>IF(20&lt;=$G109, GQ109+GU109, "")</f>
        <v/>
      </c>
      <c r="GX109" s="9">
        <f>IF(20&lt;=$G109, ($G109-20)*$N109, "")</f>
        <v/>
      </c>
      <c r="GY109" s="9">
        <f>IF(21&lt;=$G109, GT109, "")</f>
        <v/>
      </c>
      <c r="GZ109" s="9">
        <f>IF(21&lt;=$G109, ROUND(GY109*$Q109, 2), "")</f>
        <v/>
      </c>
      <c r="HA109" s="9">
        <f>IF(21&lt;=$G109, $N109, "")</f>
        <v/>
      </c>
      <c r="HB109" s="9">
        <f>IF(21&lt;=$G109, HA109-GZ109, "")</f>
        <v/>
      </c>
      <c r="HC109" s="9">
        <f>IF(21&lt;=$G109, GY109-HB109, "")</f>
        <v/>
      </c>
      <c r="HD109" s="9">
        <f>IF(21&lt;=$G109, ROUND(GV109*$Q109, 2), "")</f>
        <v/>
      </c>
      <c r="HE109" s="9">
        <f>IF(21&lt;=$G109, GV109+HD109, "")</f>
        <v/>
      </c>
      <c r="HF109" s="9">
        <f>IF(21&lt;=$G109, GZ109+HD109, "")</f>
        <v/>
      </c>
      <c r="HG109" s="9">
        <f>IF(21&lt;=$G109, ($G109-21)*$N109, "")</f>
        <v/>
      </c>
      <c r="HH109" s="9">
        <f>IF(22&lt;=$G109, HC109, "")</f>
        <v/>
      </c>
      <c r="HI109" s="9">
        <f>IF(22&lt;=$G109, ROUND(HH109*$Q109, 2), "")</f>
        <v/>
      </c>
      <c r="HJ109" s="9">
        <f>IF(22&lt;=$G109, $N109, "")</f>
        <v/>
      </c>
      <c r="HK109" s="9">
        <f>IF(22&lt;=$G109, HJ109-HI109, "")</f>
        <v/>
      </c>
      <c r="HL109" s="9">
        <f>IF(22&lt;=$G109, HH109-HK109, "")</f>
        <v/>
      </c>
      <c r="HM109" s="9">
        <f>IF(22&lt;=$G109, ROUND(HE109*$Q109, 2), "")</f>
        <v/>
      </c>
      <c r="HN109" s="9">
        <f>IF(22&lt;=$G109, HE109+HM109, "")</f>
        <v/>
      </c>
      <c r="HO109" s="9">
        <f>IF(22&lt;=$G109, HI109+HM109, "")</f>
        <v/>
      </c>
      <c r="HP109" s="9">
        <f>IF(22&lt;=$G109, ($G109-22)*$N109, "")</f>
        <v/>
      </c>
      <c r="HQ109" s="9">
        <f>IF(23&lt;=$G109, HL109, "")</f>
        <v/>
      </c>
      <c r="HR109" s="9">
        <f>IF(23&lt;=$G109, ROUND(HQ109*$Q109, 2), "")</f>
        <v/>
      </c>
      <c r="HS109" s="9">
        <f>IF(23&lt;=$G109, $N109, "")</f>
        <v/>
      </c>
      <c r="HT109" s="9">
        <f>IF(23&lt;=$G109, HS109-HR109, "")</f>
        <v/>
      </c>
      <c r="HU109" s="9">
        <f>IF(23&lt;=$G109, HQ109-HT109, "")</f>
        <v/>
      </c>
      <c r="HV109" s="9">
        <f>IF(23&lt;=$G109, ROUND(HN109*$Q109, 2), "")</f>
        <v/>
      </c>
      <c r="HW109" s="9">
        <f>IF(23&lt;=$G109, HN109+HV109, "")</f>
        <v/>
      </c>
      <c r="HX109" s="9">
        <f>IF(23&lt;=$G109, HR109+HV109, "")</f>
        <v/>
      </c>
      <c r="HY109" s="9">
        <f>IF(23&lt;=$G109, ($G109-23)*$N109, "")</f>
        <v/>
      </c>
      <c r="HZ109" s="9">
        <f>IF(24&lt;=$G109, HU109, "")</f>
        <v/>
      </c>
      <c r="IA109" s="9">
        <f>IF(24&lt;=$G109, ROUND(HZ109*$Q109, 2), "")</f>
        <v/>
      </c>
      <c r="IB109" s="9">
        <f>IF(24&lt;=$G109, $N109, "")</f>
        <v/>
      </c>
      <c r="IC109" s="9">
        <f>IF(24&lt;=$G109, IB109-IA109, "")</f>
        <v/>
      </c>
      <c r="ID109" s="9">
        <f>IF(24&lt;=$G109, HZ109-IC109, "")</f>
        <v/>
      </c>
      <c r="IE109" s="9">
        <f>IF(24&lt;=$G109, ROUND(HW109*$Q109, 2), "")</f>
        <v/>
      </c>
      <c r="IF109" s="9">
        <f>IF(24&lt;=$G109, HW109+IE109, "")</f>
        <v/>
      </c>
      <c r="IG109" s="9">
        <f>IF(24&lt;=$G109, IA109+IE109, "")</f>
        <v/>
      </c>
      <c r="IH109" s="9">
        <f>IF(24&lt;=$G109, ($G109-24)*$N109, "")</f>
        <v/>
      </c>
      <c r="II109" s="9">
        <f>IF(25&lt;=$G109, ID109, "")</f>
        <v/>
      </c>
      <c r="IJ109" s="9">
        <f>IF(25&lt;=$G109, ROUND(II109*$Q109, 2), "")</f>
        <v/>
      </c>
      <c r="IK109" s="9">
        <f>IF(25&lt;=$G109, $N109, "")</f>
        <v/>
      </c>
      <c r="IL109" s="9">
        <f>IF(25&lt;=$G109, IK109-IJ109, "")</f>
        <v/>
      </c>
      <c r="IM109" s="9">
        <f>IF(25&lt;=$G109, II109-IL109, "")</f>
        <v/>
      </c>
      <c r="IN109" s="9">
        <f>IF(25&lt;=$G109, ROUND(IF109*$Q109, 2), "")</f>
        <v/>
      </c>
      <c r="IO109" s="9">
        <f>IF(25&lt;=$G109, IF109+IN109, "")</f>
        <v/>
      </c>
      <c r="IP109" s="9">
        <f>IF(25&lt;=$G109, IJ109+IN109, "")</f>
        <v/>
      </c>
      <c r="IQ109" s="9">
        <f>IF(25&lt;=$G109, ($G109-25)*$N109, "")</f>
        <v/>
      </c>
      <c r="IR109" s="9">
        <f>IF(26&lt;=$G109, IM109, "")</f>
        <v/>
      </c>
      <c r="IS109" s="9">
        <f>IF(26&lt;=$G109, ROUND(IR109*$Q109, 2), "")</f>
        <v/>
      </c>
      <c r="IT109" s="9">
        <f>IF(26&lt;=$G109, $N109, "")</f>
        <v/>
      </c>
      <c r="IU109" s="9">
        <f>IF(26&lt;=$G109, IT109-IS109, "")</f>
        <v/>
      </c>
      <c r="IV109" s="9">
        <f>IF(26&lt;=$G109, IR109-IU109, "")</f>
        <v/>
      </c>
      <c r="IW109" s="9">
        <f>IF(26&lt;=$G109, ROUND(IO109*$Q109, 2), "")</f>
        <v/>
      </c>
      <c r="IX109" s="9">
        <f>IF(26&lt;=$G109, IO109+IW109, "")</f>
        <v/>
      </c>
      <c r="IY109" s="9">
        <f>IF(26&lt;=$G109, IS109+IW109, "")</f>
        <v/>
      </c>
      <c r="IZ109" s="9">
        <f>IF(26&lt;=$G109, ($G109-26)*$N109, "")</f>
        <v/>
      </c>
      <c r="JA109" s="9">
        <f>IF(27&lt;=$G109, IV109, "")</f>
        <v/>
      </c>
      <c r="JB109" s="9">
        <f>IF(27&lt;=$G109, ROUND(JA109*$Q109, 2), "")</f>
        <v/>
      </c>
      <c r="JC109" s="9">
        <f>IF(27&lt;=$G109, $N109, "")</f>
        <v/>
      </c>
      <c r="JD109" s="9">
        <f>IF(27&lt;=$G109, JC109-JB109, "")</f>
        <v/>
      </c>
      <c r="JE109" s="9">
        <f>IF(27&lt;=$G109, JA109-JD109, "")</f>
        <v/>
      </c>
      <c r="JF109" s="9">
        <f>IF(27&lt;=$G109, ROUND(IX109*$Q109, 2), "")</f>
        <v/>
      </c>
      <c r="JG109" s="9">
        <f>IF(27&lt;=$G109, IX109+JF109, "")</f>
        <v/>
      </c>
      <c r="JH109" s="9">
        <f>IF(27&lt;=$G109, JB109+JF109, "")</f>
        <v/>
      </c>
      <c r="JI109" s="9">
        <f>IF(27&lt;=$G109, ($G109-27)*$N109, "")</f>
        <v/>
      </c>
      <c r="JJ109" s="9">
        <f>IF(28&lt;=$G109, JE109, "")</f>
        <v/>
      </c>
      <c r="JK109" s="9">
        <f>IF(28&lt;=$G109, ROUND(JJ109*$Q109, 2), "")</f>
        <v/>
      </c>
      <c r="JL109" s="9">
        <f>IF(28&lt;=$G109, $N109, "")</f>
        <v/>
      </c>
      <c r="JM109" s="9">
        <f>IF(28&lt;=$G109, JL109-JK109, "")</f>
        <v/>
      </c>
      <c r="JN109" s="9">
        <f>IF(28&lt;=$G109, JJ109-JM109, "")</f>
        <v/>
      </c>
      <c r="JO109" s="9">
        <f>IF(28&lt;=$G109, ROUND(JG109*$Q109, 2), "")</f>
        <v/>
      </c>
      <c r="JP109" s="9">
        <f>IF(28&lt;=$G109, JG109+JO109, "")</f>
        <v/>
      </c>
      <c r="JQ109" s="9">
        <f>IF(28&lt;=$G109, JK109+JO109, "")</f>
        <v/>
      </c>
      <c r="JR109" s="9">
        <f>IF(28&lt;=$G109, ($G109-28)*$N109, "")</f>
        <v/>
      </c>
      <c r="JS109" s="9">
        <f>IF(29&lt;=$G109, JN109, "")</f>
        <v/>
      </c>
      <c r="JT109" s="9">
        <f>IF(29&lt;=$G109, ROUND(JS109*$Q109, 2), "")</f>
        <v/>
      </c>
      <c r="JU109" s="9">
        <f>IF(29&lt;=$G109, $N109, "")</f>
        <v/>
      </c>
      <c r="JV109" s="9">
        <f>IF(29&lt;=$G109, JU109-JT109, "")</f>
        <v/>
      </c>
      <c r="JW109" s="9">
        <f>IF(29&lt;=$G109, JS109-JV109, "")</f>
        <v/>
      </c>
      <c r="JX109" s="9">
        <f>IF(29&lt;=$G109, ROUND(JP109*$Q109, 2), "")</f>
        <v/>
      </c>
      <c r="JY109" s="9">
        <f>IF(29&lt;=$G109, JP109+JX109, "")</f>
        <v/>
      </c>
      <c r="JZ109" s="9">
        <f>IF(29&lt;=$G109, JT109+JX109, "")</f>
        <v/>
      </c>
      <c r="KA109" s="9">
        <f>IF(29&lt;=$G109, ($G109-29)*$N109, "")</f>
        <v/>
      </c>
      <c r="KB109" s="9">
        <f>IF(30&lt;=$G109, JW109, "")</f>
        <v/>
      </c>
      <c r="KC109" s="9">
        <f>IF(30&lt;=$G109, ROUND(KB109*$Q109, 2), "")</f>
        <v/>
      </c>
      <c r="KD109" s="9">
        <f>IF(30&lt;=$G109, $N109, "")</f>
        <v/>
      </c>
      <c r="KE109" s="9">
        <f>IF(30&lt;=$G109, KD109-KC109, "")</f>
        <v/>
      </c>
      <c r="KF109" s="9">
        <f>IF(30&lt;=$G109, KB109-KE109, "")</f>
        <v/>
      </c>
      <c r="KG109" s="9">
        <f>IF(30&lt;=$G109, ROUND(JY109*$Q109, 2), "")</f>
        <v/>
      </c>
      <c r="KH109" s="9">
        <f>IF(30&lt;=$G109, JY109+KG109, "")</f>
        <v/>
      </c>
      <c r="KI109" s="9">
        <f>IF(30&lt;=$G109, KC109+KG109, "")</f>
        <v/>
      </c>
      <c r="KJ109" s="9">
        <f>IF(30&lt;=$G109, ($G109-30)*$N109, "")</f>
        <v/>
      </c>
      <c r="KK109" s="9">
        <f>IF(31&lt;=$G109, KF109, "")</f>
        <v/>
      </c>
      <c r="KL109" s="9">
        <f>IF(31&lt;=$G109, ROUND(KK109*$Q109, 2), "")</f>
        <v/>
      </c>
      <c r="KM109" s="9">
        <f>IF(31&lt;=$G109, $N109, "")</f>
        <v/>
      </c>
      <c r="KN109" s="9">
        <f>IF(31&lt;=$G109, KM109-KL109, "")</f>
        <v/>
      </c>
      <c r="KO109" s="9">
        <f>IF(31&lt;=$G109, KK109-KN109, "")</f>
        <v/>
      </c>
      <c r="KP109" s="9">
        <f>IF(31&lt;=$G109, ROUND(KH109*$Q109, 2), "")</f>
        <v/>
      </c>
      <c r="KQ109" s="9">
        <f>IF(31&lt;=$G109, KH109+KP109, "")</f>
        <v/>
      </c>
      <c r="KR109" s="9">
        <f>IF(31&lt;=$G109, KL109+KP109, "")</f>
        <v/>
      </c>
      <c r="KS109" s="9">
        <f>IF(31&lt;=$G109, ($G109-31)*$N109, "")</f>
        <v/>
      </c>
      <c r="KT109" s="9">
        <f>IF(32&lt;=$G109, KO109, "")</f>
        <v/>
      </c>
      <c r="KU109" s="9">
        <f>IF(32&lt;=$G109, ROUND(KT109*$Q109, 2), "")</f>
        <v/>
      </c>
      <c r="KV109" s="9">
        <f>IF(32&lt;=$G109, $N109, "")</f>
        <v/>
      </c>
      <c r="KW109" s="9">
        <f>IF(32&lt;=$G109, KV109-KU109, "")</f>
        <v/>
      </c>
      <c r="KX109" s="9">
        <f>IF(32&lt;=$G109, KT109-KW109, "")</f>
        <v/>
      </c>
      <c r="KY109" s="9">
        <f>IF(32&lt;=$G109, ROUND(KQ109*$Q109, 2), "")</f>
        <v/>
      </c>
      <c r="KZ109" s="9">
        <f>IF(32&lt;=$G109, KQ109+KY109, "")</f>
        <v/>
      </c>
      <c r="LA109" s="9">
        <f>IF(32&lt;=$G109, KU109+KY109, "")</f>
        <v/>
      </c>
      <c r="LB109" s="9">
        <f>IF(32&lt;=$G109, ($G109-32)*$N109, "")</f>
        <v/>
      </c>
      <c r="LC109" s="9">
        <f>IF(33&lt;=$G109, KX109, "")</f>
        <v/>
      </c>
      <c r="LD109" s="9">
        <f>IF(33&lt;=$G109, ROUND(LC109*$Q109, 2), "")</f>
        <v/>
      </c>
      <c r="LE109" s="9">
        <f>IF(33&lt;=$G109, $N109, "")</f>
        <v/>
      </c>
      <c r="LF109" s="9">
        <f>IF(33&lt;=$G109, LE109-LD109, "")</f>
        <v/>
      </c>
      <c r="LG109" s="9">
        <f>IF(33&lt;=$G109, LC109-LF109, "")</f>
        <v/>
      </c>
      <c r="LH109" s="9">
        <f>IF(33&lt;=$G109, ROUND(KZ109*$Q109, 2), "")</f>
        <v/>
      </c>
      <c r="LI109" s="9">
        <f>IF(33&lt;=$G109, KZ109+LH109, "")</f>
        <v/>
      </c>
      <c r="LJ109" s="9">
        <f>IF(33&lt;=$G109, LD109+LH109, "")</f>
        <v/>
      </c>
      <c r="LK109" s="9">
        <f>IF(33&lt;=$G109, ($G109-33)*$N109, "")</f>
        <v/>
      </c>
      <c r="LL109" s="9">
        <f>IF(34&lt;=$G109, LG109, "")</f>
        <v/>
      </c>
      <c r="LM109" s="9">
        <f>IF(34&lt;=$G109, ROUND(LL109*$Q109, 2), "")</f>
        <v/>
      </c>
      <c r="LN109" s="9">
        <f>IF(34&lt;=$G109, $N109, "")</f>
        <v/>
      </c>
      <c r="LO109" s="9">
        <f>IF(34&lt;=$G109, LN109-LM109, "")</f>
        <v/>
      </c>
      <c r="LP109" s="9">
        <f>IF(34&lt;=$G109, LL109-LO109, "")</f>
        <v/>
      </c>
      <c r="LQ109" s="9">
        <f>IF(34&lt;=$G109, ROUND(LI109*$Q109, 2), "")</f>
        <v/>
      </c>
      <c r="LR109" s="9">
        <f>IF(34&lt;=$G109, LI109+LQ109, "")</f>
        <v/>
      </c>
      <c r="LS109" s="9">
        <f>IF(34&lt;=$G109, LM109+LQ109, "")</f>
        <v/>
      </c>
      <c r="LT109" s="9">
        <f>IF(34&lt;=$G109, ($G109-34)*$N109, "")</f>
        <v/>
      </c>
      <c r="LU109" s="9">
        <f>IF(35&lt;=$G109, LP109, "")</f>
        <v/>
      </c>
      <c r="LV109" s="9">
        <f>IF(35&lt;=$G109, ROUND(LU109*$Q109, 2), "")</f>
        <v/>
      </c>
      <c r="LW109" s="9">
        <f>IF(35&lt;=$G109, $N109, "")</f>
        <v/>
      </c>
      <c r="LX109" s="9">
        <f>IF(35&lt;=$G109, LW109-LV109, "")</f>
        <v/>
      </c>
      <c r="LY109" s="9">
        <f>IF(35&lt;=$G109, LU109-LX109, "")</f>
        <v/>
      </c>
      <c r="LZ109" s="9">
        <f>IF(35&lt;=$G109, ROUND(LR109*$Q109, 2), "")</f>
        <v/>
      </c>
      <c r="MA109" s="9">
        <f>IF(35&lt;=$G109, LR109+LZ109, "")</f>
        <v/>
      </c>
      <c r="MB109" s="9">
        <f>IF(35&lt;=$G109, LV109+LZ109, "")</f>
        <v/>
      </c>
      <c r="MC109" s="9">
        <f>IF(35&lt;=$G109, ($G109-35)*$N109, "")</f>
        <v/>
      </c>
      <c r="MD109" s="9">
        <f>IF(36&lt;=$G109, LY109, "")</f>
        <v/>
      </c>
      <c r="ME109" s="9">
        <f>IF(36&lt;=$G109, ROUND(MD109*$Q109, 2), "")</f>
        <v/>
      </c>
      <c r="MF109" s="9">
        <f>IF(36&lt;=$G109, $N109, "")</f>
        <v/>
      </c>
      <c r="MG109" s="9">
        <f>IF(36&lt;=$G109, MF109-ME109, "")</f>
        <v/>
      </c>
      <c r="MH109" s="9">
        <f>IF(36&lt;=$G109, MD109-MG109, "")</f>
        <v/>
      </c>
      <c r="MI109" s="9">
        <f>IF(36&lt;=$G109, ROUND(MA109*$Q109, 2), "")</f>
        <v/>
      </c>
      <c r="MJ109" s="9">
        <f>IF(36&lt;=$G109, MA109+MI109, "")</f>
        <v/>
      </c>
      <c r="MK109" s="9">
        <f>IF(36&lt;=$G109, ME109+MI109, "")</f>
        <v/>
      </c>
      <c r="ML109" s="9">
        <f>IF(36&lt;=$G109, ($G109-36)*$N109, "")</f>
        <v/>
      </c>
      <c r="MM109" s="9">
        <f>IF(37&lt;=$G109, MH109, "")</f>
        <v/>
      </c>
      <c r="MN109" s="9">
        <f>IF(37&lt;=$G109, ROUND(MM109*$Q109, 2), "")</f>
        <v/>
      </c>
      <c r="MO109" s="9">
        <f>IF(37&lt;=$G109, $N109, "")</f>
        <v/>
      </c>
      <c r="MP109" s="9">
        <f>IF(37&lt;=$G109, MO109-MN109, "")</f>
        <v/>
      </c>
      <c r="MQ109" s="9">
        <f>IF(37&lt;=$G109, MM109-MP109, "")</f>
        <v/>
      </c>
      <c r="MR109" s="9">
        <f>IF(37&lt;=$G109, ROUND(MJ109*$Q109, 2), "")</f>
        <v/>
      </c>
      <c r="MS109" s="9">
        <f>IF(37&lt;=$G109, MJ109+MR109, "")</f>
        <v/>
      </c>
      <c r="MT109" s="9">
        <f>IF(37&lt;=$G109, MN109+MR109, "")</f>
        <v/>
      </c>
      <c r="MU109" s="9">
        <f>IF(37&lt;=$G109, ($G109-37)*$N109, "")</f>
        <v/>
      </c>
      <c r="MV109" s="9">
        <f>IF(38&lt;=$G109, MQ109, "")</f>
        <v/>
      </c>
      <c r="MW109" s="9">
        <f>IF(38&lt;=$G109, ROUND(MV109*$Q109, 2), "")</f>
        <v/>
      </c>
      <c r="MX109" s="9">
        <f>IF(38&lt;=$G109, $N109, "")</f>
        <v/>
      </c>
      <c r="MY109" s="9">
        <f>IF(38&lt;=$G109, MX109-MW109, "")</f>
        <v/>
      </c>
      <c r="MZ109" s="9">
        <f>IF(38&lt;=$G109, MV109-MY109, "")</f>
        <v/>
      </c>
      <c r="NA109" s="9">
        <f>IF(38&lt;=$G109, ROUND(MS109*$Q109, 2), "")</f>
        <v/>
      </c>
      <c r="NB109" s="9">
        <f>IF(38&lt;=$G109, MS109+NA109, "")</f>
        <v/>
      </c>
      <c r="NC109" s="9">
        <f>IF(38&lt;=$G109, MW109+NA109, "")</f>
        <v/>
      </c>
      <c r="ND109" s="9">
        <f>IF(38&lt;=$G109, ($G109-38)*$N109, "")</f>
        <v/>
      </c>
      <c r="NE109" s="9">
        <f>IF(39&lt;=$G109, MZ109, "")</f>
        <v/>
      </c>
      <c r="NF109" s="9">
        <f>IF(39&lt;=$G109, ROUND(NE109*$Q109, 2), "")</f>
        <v/>
      </c>
      <c r="NG109" s="9">
        <f>IF(39&lt;=$G109, $N109, "")</f>
        <v/>
      </c>
      <c r="NH109" s="9">
        <f>IF(39&lt;=$G109, NG109-NF109, "")</f>
        <v/>
      </c>
      <c r="NI109" s="9">
        <f>IF(39&lt;=$G109, NE109-NH109, "")</f>
        <v/>
      </c>
      <c r="NJ109" s="9">
        <f>IF(39&lt;=$G109, ROUND(NB109*$Q109, 2), "")</f>
        <v/>
      </c>
      <c r="NK109" s="9">
        <f>IF(39&lt;=$G109, NB109+NJ109, "")</f>
        <v/>
      </c>
      <c r="NL109" s="9">
        <f>IF(39&lt;=$G109, NF109+NJ109, "")</f>
        <v/>
      </c>
      <c r="NM109" s="9">
        <f>IF(39&lt;=$G109, ($G109-39)*$N109, "")</f>
        <v/>
      </c>
      <c r="NN109" s="9">
        <f>IF(40&lt;=$G109, NI109, "")</f>
        <v/>
      </c>
      <c r="NO109" s="9">
        <f>IF(40&lt;=$G109, ROUND(NN109*$Q109, 2), "")</f>
        <v/>
      </c>
      <c r="NP109" s="9">
        <f>IF(40&lt;=$G109, $N109, "")</f>
        <v/>
      </c>
      <c r="NQ109" s="9">
        <f>IF(40&lt;=$G109, NP109-NO109, "")</f>
        <v/>
      </c>
      <c r="NR109" s="9">
        <f>IF(40&lt;=$G109, NN109-NQ109, "")</f>
        <v/>
      </c>
      <c r="NS109" s="9">
        <f>IF(40&lt;=$G109, ROUND(NK109*$Q109, 2), "")</f>
        <v/>
      </c>
      <c r="NT109" s="9">
        <f>IF(40&lt;=$G109, NK109+NS109, "")</f>
        <v/>
      </c>
      <c r="NU109" s="9">
        <f>IF(40&lt;=$G109, NO109+NS109, "")</f>
        <v/>
      </c>
      <c r="NV109" s="9">
        <f>IF(40&lt;=$G109, ($G109-40)*$N109, "")</f>
        <v/>
      </c>
      <c r="NW109" s="9">
        <f>IF(41&lt;=$G109, NR109, "")</f>
        <v/>
      </c>
      <c r="NX109" s="9">
        <f>IF(41&lt;=$G109, ROUND(NW109*$Q109, 2), "")</f>
        <v/>
      </c>
      <c r="NY109" s="9">
        <f>IF(41&lt;=$G109, $N109, "")</f>
        <v/>
      </c>
      <c r="NZ109" s="9">
        <f>IF(41&lt;=$G109, NY109-NX109, "")</f>
        <v/>
      </c>
      <c r="OA109" s="9">
        <f>IF(41&lt;=$G109, NW109-NZ109, "")</f>
        <v/>
      </c>
      <c r="OB109" s="9">
        <f>IF(41&lt;=$G109, ROUND(NT109*$Q109, 2), "")</f>
        <v/>
      </c>
      <c r="OC109" s="9">
        <f>IF(41&lt;=$G109, NT109+OB109, "")</f>
        <v/>
      </c>
      <c r="OD109" s="9">
        <f>IF(41&lt;=$G109, NX109+OB109, "")</f>
        <v/>
      </c>
      <c r="OE109" s="9">
        <f>IF(41&lt;=$G109, ($G109-41)*$N109, "")</f>
        <v/>
      </c>
      <c r="OF109" s="9">
        <f>IF(42&lt;=$G109, OA109, "")</f>
        <v/>
      </c>
      <c r="OG109" s="9">
        <f>IF(42&lt;=$G109, ROUND(OF109*$Q109, 2), "")</f>
        <v/>
      </c>
      <c r="OH109" s="9">
        <f>IF(42&lt;=$G109, $N109, "")</f>
        <v/>
      </c>
      <c r="OI109" s="9">
        <f>IF(42&lt;=$G109, OH109-OG109, "")</f>
        <v/>
      </c>
      <c r="OJ109" s="9">
        <f>IF(42&lt;=$G109, OF109-OI109, "")</f>
        <v/>
      </c>
      <c r="OK109" s="9">
        <f>IF(42&lt;=$G109, ROUND(OC109*$Q109, 2), "")</f>
        <v/>
      </c>
      <c r="OL109" s="9">
        <f>IF(42&lt;=$G109, OC109+OK109, "")</f>
        <v/>
      </c>
      <c r="OM109" s="9">
        <f>IF(42&lt;=$G109, OG109+OK109, "")</f>
        <v/>
      </c>
      <c r="ON109" s="9">
        <f>IF(42&lt;=$G109, ($G109-42)*$N109, "")</f>
        <v/>
      </c>
      <c r="OO109" s="9">
        <f>IF(43&lt;=$G109, OJ109, "")</f>
        <v/>
      </c>
      <c r="OP109" s="9">
        <f>IF(43&lt;=$G109, ROUND(OO109*$Q109, 2), "")</f>
        <v/>
      </c>
      <c r="OQ109" s="9">
        <f>IF(43&lt;=$G109, $N109, "")</f>
        <v/>
      </c>
      <c r="OR109" s="9">
        <f>IF(43&lt;=$G109, OQ109-OP109, "")</f>
        <v/>
      </c>
      <c r="OS109" s="9">
        <f>IF(43&lt;=$G109, OO109-OR109, "")</f>
        <v/>
      </c>
      <c r="OT109" s="9">
        <f>IF(43&lt;=$G109, ROUND(OL109*$Q109, 2), "")</f>
        <v/>
      </c>
      <c r="OU109" s="9">
        <f>IF(43&lt;=$G109, OL109+OT109, "")</f>
        <v/>
      </c>
      <c r="OV109" s="9">
        <f>IF(43&lt;=$G109, OP109+OT109, "")</f>
        <v/>
      </c>
      <c r="OW109" s="9">
        <f>IF(43&lt;=$G109, ($G109-43)*$N109, "")</f>
        <v/>
      </c>
      <c r="OX109" s="9">
        <f>IF(44&lt;=$G109, OS109, "")</f>
        <v/>
      </c>
      <c r="OY109" s="9">
        <f>IF(44&lt;=$G109, ROUND(OX109*$Q109, 2), "")</f>
        <v/>
      </c>
      <c r="OZ109" s="9">
        <f>IF(44&lt;=$G109, $N109, "")</f>
        <v/>
      </c>
      <c r="PA109" s="9">
        <f>IF(44&lt;=$G109, OZ109-OY109, "")</f>
        <v/>
      </c>
      <c r="PB109" s="9">
        <f>IF(44&lt;=$G109, OX109-PA109, "")</f>
        <v/>
      </c>
      <c r="PC109" s="9">
        <f>IF(44&lt;=$G109, ROUND(OU109*$Q109, 2), "")</f>
        <v/>
      </c>
      <c r="PD109" s="9">
        <f>IF(44&lt;=$G109, OU109+PC109, "")</f>
        <v/>
      </c>
      <c r="PE109" s="9">
        <f>IF(44&lt;=$G109, OY109+PC109, "")</f>
        <v/>
      </c>
      <c r="PF109" s="9">
        <f>IF(44&lt;=$G109, ($G109-44)*$N109, "")</f>
        <v/>
      </c>
      <c r="PG109" s="9">
        <f>IF(45&lt;=$G109, PB109, "")</f>
        <v/>
      </c>
      <c r="PH109" s="9">
        <f>IF(45&lt;=$G109, ROUND(PG109*$Q109, 2), "")</f>
        <v/>
      </c>
      <c r="PI109" s="9">
        <f>IF(45&lt;=$G109, $N109, "")</f>
        <v/>
      </c>
      <c r="PJ109" s="9">
        <f>IF(45&lt;=$G109, PI109-PH109, "")</f>
        <v/>
      </c>
      <c r="PK109" s="9">
        <f>IF(45&lt;=$G109, PG109-PJ109, "")</f>
        <v/>
      </c>
      <c r="PL109" s="9">
        <f>IF(45&lt;=$G109, ROUND(PD109*$Q109, 2), "")</f>
        <v/>
      </c>
      <c r="PM109" s="9">
        <f>IF(45&lt;=$G109, PD109+PL109, "")</f>
        <v/>
      </c>
      <c r="PN109" s="9">
        <f>IF(45&lt;=$G109, PH109+PL109, "")</f>
        <v/>
      </c>
      <c r="PO109" s="9">
        <f>IF(45&lt;=$G109, ($G109-45)*$N109, "")</f>
        <v/>
      </c>
      <c r="PP109" s="9">
        <f>IF(46&lt;=$G109, PK109, "")</f>
        <v/>
      </c>
      <c r="PQ109" s="9">
        <f>IF(46&lt;=$G109, ROUND(PP109*$Q109, 2), "")</f>
        <v/>
      </c>
      <c r="PR109" s="9">
        <f>IF(46&lt;=$G109, $N109, "")</f>
        <v/>
      </c>
      <c r="PS109" s="9">
        <f>IF(46&lt;=$G109, PR109-PQ109, "")</f>
        <v/>
      </c>
      <c r="PT109" s="9">
        <f>IF(46&lt;=$G109, PP109-PS109, "")</f>
        <v/>
      </c>
      <c r="PU109" s="9">
        <f>IF(46&lt;=$G109, ROUND(PM109*$Q109, 2), "")</f>
        <v/>
      </c>
      <c r="PV109" s="9">
        <f>IF(46&lt;=$G109, PM109+PU109, "")</f>
        <v/>
      </c>
      <c r="PW109" s="9">
        <f>IF(46&lt;=$G109, PQ109+PU109, "")</f>
        <v/>
      </c>
      <c r="PX109" s="9">
        <f>IF(46&lt;=$G109, ($G109-46)*$N109, "")</f>
        <v/>
      </c>
      <c r="PY109" s="9">
        <f>IF(47&lt;=$G109, PT109, "")</f>
        <v/>
      </c>
      <c r="PZ109" s="9">
        <f>IF(47&lt;=$G109, ROUND(PY109*$Q109, 2), "")</f>
        <v/>
      </c>
      <c r="QA109" s="9">
        <f>IF(47&lt;=$G109, $N109, "")</f>
        <v/>
      </c>
      <c r="QB109" s="9">
        <f>IF(47&lt;=$G109, QA109-PZ109, "")</f>
        <v/>
      </c>
      <c r="QC109" s="9">
        <f>IF(47&lt;=$G109, PY109-QB109, "")</f>
        <v/>
      </c>
      <c r="QD109" s="9">
        <f>IF(47&lt;=$G109, ROUND(PV109*$Q109, 2), "")</f>
        <v/>
      </c>
      <c r="QE109" s="9">
        <f>IF(47&lt;=$G109, PV109+QD109, "")</f>
        <v/>
      </c>
      <c r="QF109" s="9">
        <f>IF(47&lt;=$G109, PZ109+QD109, "")</f>
        <v/>
      </c>
      <c r="QG109" s="9">
        <f>IF(47&lt;=$G109, ($G109-47)*$N109, "")</f>
        <v/>
      </c>
      <c r="QH109" s="9">
        <f>IF(48&lt;=$G109, QC109, "")</f>
        <v/>
      </c>
      <c r="QI109" s="9">
        <f>IF(48&lt;=$G109, ROUND(QH109*$Q109, 2), "")</f>
        <v/>
      </c>
      <c r="QJ109" s="9">
        <f>IF(48&lt;=$G109, $N109, "")</f>
        <v/>
      </c>
      <c r="QK109" s="9">
        <f>IF(48&lt;=$G109, QJ109-QI109, "")</f>
        <v/>
      </c>
      <c r="QL109" s="9">
        <f>IF(48&lt;=$G109, QH109-QK109, "")</f>
        <v/>
      </c>
      <c r="QM109" s="9">
        <f>IF(48&lt;=$G109, ROUND(QE109*$Q109, 2), "")</f>
        <v/>
      </c>
      <c r="QN109" s="9">
        <f>IF(48&lt;=$G109, QE109+QM109, "")</f>
        <v/>
      </c>
      <c r="QO109" s="9">
        <f>IF(48&lt;=$G109, QI109+QM109, "")</f>
        <v/>
      </c>
      <c r="QP109" s="9">
        <f>IF(48&lt;=$G109, ($G109-48)*$N109, "")</f>
        <v/>
      </c>
    </row>
    <row r="110">
      <c r="A110" s="12" t="inlineStr">
        <is>
          <t>0648-0005</t>
        </is>
      </c>
      <c r="B110" s="13" t="inlineStr">
        <is>
          <t>Jorge Luis Cervantes Gonzalez</t>
        </is>
      </c>
      <c r="C110" s="13" t="inlineStr">
        <is>
          <t>1500 RHO</t>
        </is>
      </c>
      <c r="D110" s="12" t="inlineStr">
        <is>
          <t>ACTIVO</t>
        </is>
      </c>
      <c r="E110" s="12" t="inlineStr">
        <is>
          <t>2026-01-30</t>
        </is>
      </c>
      <c r="F110" s="12" t="inlineStr">
        <is>
          <t>2029-01-30</t>
        </is>
      </c>
      <c r="G110" s="14" t="n">
        <v>36</v>
      </c>
      <c r="H110" s="15" t="n">
        <v>2008620.69</v>
      </c>
      <c r="I110" s="16" t="n">
        <v>0.1</v>
      </c>
      <c r="J110" s="15">
        <f>ROUND(H110*I110, 2)</f>
        <v/>
      </c>
      <c r="K110" s="15">
        <f>ROUND(H110-J110, 2)</f>
        <v/>
      </c>
      <c r="L110" s="16" t="n">
        <v>0.02</v>
      </c>
      <c r="M110" s="15">
        <f>ROUND(H110*L110, 2)</f>
        <v/>
      </c>
      <c r="N110" s="15" t="n">
        <v>71967.34</v>
      </c>
      <c r="O110" s="16" t="n">
        <v>0.2</v>
      </c>
      <c r="P110" s="15">
        <f>ROUND(H110*O110, 2)</f>
        <v/>
      </c>
      <c r="Q110" s="17" t="n">
        <v>0.0266784</v>
      </c>
      <c r="R110" s="17">
        <f>RATE(G110, -N110, K110, -P110)</f>
        <v/>
      </c>
      <c r="S110" s="17">
        <f>ROUND(Q110*12, 8)</f>
        <v/>
      </c>
      <c r="T110" s="17">
        <f>ROUND(((1+Q110)^12)-1, 8)</f>
        <v/>
      </c>
      <c r="U110" s="15">
        <f>ROUND(PV(Q110, G110, 0, -P110), 2)</f>
        <v/>
      </c>
      <c r="V110" s="15">
        <f>SUMIF($AA$4:$QP$4, "Interes_Leasing", AA110:QP110)</f>
        <v/>
      </c>
      <c r="W110" s="15">
        <f>SUMIF($AA$4:$QP$4, "Interes_Residual", AA110:QP110)</f>
        <v/>
      </c>
      <c r="X110" s="15">
        <f>ROUND(V110+W110, 2)</f>
        <v/>
      </c>
      <c r="Y110" s="15">
        <f>ROUND((N110*G110+P110+M110)-K110, 2)</f>
        <v/>
      </c>
      <c r="Z110" s="16">
        <f>ROUND(Y110/K110, 4)</f>
        <v/>
      </c>
      <c r="AA110" s="15">
        <f>IF(1&lt;=$G110, $K110, "")</f>
        <v/>
      </c>
      <c r="AB110" s="15">
        <f>IF(1&lt;=$G110, ROUND(AA110*$Q110, 2), "")</f>
        <v/>
      </c>
      <c r="AC110" s="15">
        <f>IF(1&lt;=$G110, $N110, "")</f>
        <v/>
      </c>
      <c r="AD110" s="15">
        <f>IF(1&lt;=$G110, AC110-AB110, "")</f>
        <v/>
      </c>
      <c r="AE110" s="15">
        <f>IF(1&lt;=$G110, AA110-AD110, "")</f>
        <v/>
      </c>
      <c r="AF110" s="15">
        <f>IF(1&lt;=$G110, ROUND($U110*$Q110, 2), "")</f>
        <v/>
      </c>
      <c r="AG110" s="15">
        <f>IF(1&lt;=$G110, $U110+AF110, "")</f>
        <v/>
      </c>
      <c r="AH110" s="15">
        <f>IF(1&lt;=$G110, AB110+AF110, "")</f>
        <v/>
      </c>
      <c r="AI110" s="15">
        <f>IF(1&lt;=$G110, ($G110-1)*$N110, "")</f>
        <v/>
      </c>
      <c r="AJ110" s="15">
        <f>IF(2&lt;=$G110, AE110, "")</f>
        <v/>
      </c>
      <c r="AK110" s="15">
        <f>IF(2&lt;=$G110, ROUND(AJ110*$Q110, 2), "")</f>
        <v/>
      </c>
      <c r="AL110" s="15">
        <f>IF(2&lt;=$G110, $N110, "")</f>
        <v/>
      </c>
      <c r="AM110" s="15">
        <f>IF(2&lt;=$G110, AL110-AK110, "")</f>
        <v/>
      </c>
      <c r="AN110" s="15">
        <f>IF(2&lt;=$G110, AJ110-AM110, "")</f>
        <v/>
      </c>
      <c r="AO110" s="15">
        <f>IF(2&lt;=$G110, ROUND(AG110*$Q110, 2), "")</f>
        <v/>
      </c>
      <c r="AP110" s="15">
        <f>IF(2&lt;=$G110, AG110+AO110, "")</f>
        <v/>
      </c>
      <c r="AQ110" s="15">
        <f>IF(2&lt;=$G110, AK110+AO110, "")</f>
        <v/>
      </c>
      <c r="AR110" s="15">
        <f>IF(2&lt;=$G110, ($G110-2)*$N110, "")</f>
        <v/>
      </c>
      <c r="AS110" s="15">
        <f>IF(3&lt;=$G110, AN110, "")</f>
        <v/>
      </c>
      <c r="AT110" s="15">
        <f>IF(3&lt;=$G110, ROUND(AS110*$Q110, 2), "")</f>
        <v/>
      </c>
      <c r="AU110" s="15">
        <f>IF(3&lt;=$G110, $N110, "")</f>
        <v/>
      </c>
      <c r="AV110" s="15">
        <f>IF(3&lt;=$G110, AU110-AT110, "")</f>
        <v/>
      </c>
      <c r="AW110" s="15">
        <f>IF(3&lt;=$G110, AS110-AV110, "")</f>
        <v/>
      </c>
      <c r="AX110" s="15">
        <f>IF(3&lt;=$G110, ROUND(AP110*$Q110, 2), "")</f>
        <v/>
      </c>
      <c r="AY110" s="15">
        <f>IF(3&lt;=$G110, AP110+AX110, "")</f>
        <v/>
      </c>
      <c r="AZ110" s="15">
        <f>IF(3&lt;=$G110, AT110+AX110, "")</f>
        <v/>
      </c>
      <c r="BA110" s="15">
        <f>IF(3&lt;=$G110, ($G110-3)*$N110, "")</f>
        <v/>
      </c>
      <c r="BB110" s="15">
        <f>IF(4&lt;=$G110, AW110, "")</f>
        <v/>
      </c>
      <c r="BC110" s="15">
        <f>IF(4&lt;=$G110, ROUND(BB110*$Q110, 2), "")</f>
        <v/>
      </c>
      <c r="BD110" s="15">
        <f>IF(4&lt;=$G110, $N110, "")</f>
        <v/>
      </c>
      <c r="BE110" s="15">
        <f>IF(4&lt;=$G110, BD110-BC110, "")</f>
        <v/>
      </c>
      <c r="BF110" s="15">
        <f>IF(4&lt;=$G110, BB110-BE110, "")</f>
        <v/>
      </c>
      <c r="BG110" s="15">
        <f>IF(4&lt;=$G110, ROUND(AY110*$Q110, 2), "")</f>
        <v/>
      </c>
      <c r="BH110" s="15">
        <f>IF(4&lt;=$G110, AY110+BG110, "")</f>
        <v/>
      </c>
      <c r="BI110" s="15">
        <f>IF(4&lt;=$G110, BC110+BG110, "")</f>
        <v/>
      </c>
      <c r="BJ110" s="15">
        <f>IF(4&lt;=$G110, ($G110-4)*$N110, "")</f>
        <v/>
      </c>
      <c r="BK110" s="15">
        <f>IF(5&lt;=$G110, BF110, "")</f>
        <v/>
      </c>
      <c r="BL110" s="15">
        <f>IF(5&lt;=$G110, ROUND(BK110*$Q110, 2), "")</f>
        <v/>
      </c>
      <c r="BM110" s="15">
        <f>IF(5&lt;=$G110, $N110, "")</f>
        <v/>
      </c>
      <c r="BN110" s="15">
        <f>IF(5&lt;=$G110, BM110-BL110, "")</f>
        <v/>
      </c>
      <c r="BO110" s="15">
        <f>IF(5&lt;=$G110, BK110-BN110, "")</f>
        <v/>
      </c>
      <c r="BP110" s="15">
        <f>IF(5&lt;=$G110, ROUND(BH110*$Q110, 2), "")</f>
        <v/>
      </c>
      <c r="BQ110" s="15">
        <f>IF(5&lt;=$G110, BH110+BP110, "")</f>
        <v/>
      </c>
      <c r="BR110" s="15">
        <f>IF(5&lt;=$G110, BL110+BP110, "")</f>
        <v/>
      </c>
      <c r="BS110" s="15">
        <f>IF(5&lt;=$G110, ($G110-5)*$N110, "")</f>
        <v/>
      </c>
      <c r="BT110" s="15">
        <f>IF(6&lt;=$G110, BO110, "")</f>
        <v/>
      </c>
      <c r="BU110" s="15">
        <f>IF(6&lt;=$G110, ROUND(BT110*$Q110, 2), "")</f>
        <v/>
      </c>
      <c r="BV110" s="15">
        <f>IF(6&lt;=$G110, $N110, "")</f>
        <v/>
      </c>
      <c r="BW110" s="15">
        <f>IF(6&lt;=$G110, BV110-BU110, "")</f>
        <v/>
      </c>
      <c r="BX110" s="15">
        <f>IF(6&lt;=$G110, BT110-BW110, "")</f>
        <v/>
      </c>
      <c r="BY110" s="15">
        <f>IF(6&lt;=$G110, ROUND(BQ110*$Q110, 2), "")</f>
        <v/>
      </c>
      <c r="BZ110" s="15">
        <f>IF(6&lt;=$G110, BQ110+BY110, "")</f>
        <v/>
      </c>
      <c r="CA110" s="15">
        <f>IF(6&lt;=$G110, BU110+BY110, "")</f>
        <v/>
      </c>
      <c r="CB110" s="15">
        <f>IF(6&lt;=$G110, ($G110-6)*$N110, "")</f>
        <v/>
      </c>
      <c r="CC110" s="15">
        <f>IF(7&lt;=$G110, BX110, "")</f>
        <v/>
      </c>
      <c r="CD110" s="15">
        <f>IF(7&lt;=$G110, ROUND(CC110*$Q110, 2), "")</f>
        <v/>
      </c>
      <c r="CE110" s="15">
        <f>IF(7&lt;=$G110, $N110, "")</f>
        <v/>
      </c>
      <c r="CF110" s="15">
        <f>IF(7&lt;=$G110, CE110-CD110, "")</f>
        <v/>
      </c>
      <c r="CG110" s="15">
        <f>IF(7&lt;=$G110, CC110-CF110, "")</f>
        <v/>
      </c>
      <c r="CH110" s="15">
        <f>IF(7&lt;=$G110, ROUND(BZ110*$Q110, 2), "")</f>
        <v/>
      </c>
      <c r="CI110" s="15">
        <f>IF(7&lt;=$G110, BZ110+CH110, "")</f>
        <v/>
      </c>
      <c r="CJ110" s="15">
        <f>IF(7&lt;=$G110, CD110+CH110, "")</f>
        <v/>
      </c>
      <c r="CK110" s="15">
        <f>IF(7&lt;=$G110, ($G110-7)*$N110, "")</f>
        <v/>
      </c>
      <c r="CL110" s="15">
        <f>IF(8&lt;=$G110, CG110, "")</f>
        <v/>
      </c>
      <c r="CM110" s="15">
        <f>IF(8&lt;=$G110, ROUND(CL110*$Q110, 2), "")</f>
        <v/>
      </c>
      <c r="CN110" s="15">
        <f>IF(8&lt;=$G110, $N110, "")</f>
        <v/>
      </c>
      <c r="CO110" s="15">
        <f>IF(8&lt;=$G110, CN110-CM110, "")</f>
        <v/>
      </c>
      <c r="CP110" s="15">
        <f>IF(8&lt;=$G110, CL110-CO110, "")</f>
        <v/>
      </c>
      <c r="CQ110" s="15">
        <f>IF(8&lt;=$G110, ROUND(CI110*$Q110, 2), "")</f>
        <v/>
      </c>
      <c r="CR110" s="15">
        <f>IF(8&lt;=$G110, CI110+CQ110, "")</f>
        <v/>
      </c>
      <c r="CS110" s="15">
        <f>IF(8&lt;=$G110, CM110+CQ110, "")</f>
        <v/>
      </c>
      <c r="CT110" s="15">
        <f>IF(8&lt;=$G110, ($G110-8)*$N110, "")</f>
        <v/>
      </c>
      <c r="CU110" s="15">
        <f>IF(9&lt;=$G110, CP110, "")</f>
        <v/>
      </c>
      <c r="CV110" s="15">
        <f>IF(9&lt;=$G110, ROUND(CU110*$Q110, 2), "")</f>
        <v/>
      </c>
      <c r="CW110" s="15">
        <f>IF(9&lt;=$G110, $N110, "")</f>
        <v/>
      </c>
      <c r="CX110" s="15">
        <f>IF(9&lt;=$G110, CW110-CV110, "")</f>
        <v/>
      </c>
      <c r="CY110" s="15">
        <f>IF(9&lt;=$G110, CU110-CX110, "")</f>
        <v/>
      </c>
      <c r="CZ110" s="15">
        <f>IF(9&lt;=$G110, ROUND(CR110*$Q110, 2), "")</f>
        <v/>
      </c>
      <c r="DA110" s="15">
        <f>IF(9&lt;=$G110, CR110+CZ110, "")</f>
        <v/>
      </c>
      <c r="DB110" s="15">
        <f>IF(9&lt;=$G110, CV110+CZ110, "")</f>
        <v/>
      </c>
      <c r="DC110" s="15">
        <f>IF(9&lt;=$G110, ($G110-9)*$N110, "")</f>
        <v/>
      </c>
      <c r="DD110" s="15">
        <f>IF(10&lt;=$G110, CY110, "")</f>
        <v/>
      </c>
      <c r="DE110" s="15">
        <f>IF(10&lt;=$G110, ROUND(DD110*$Q110, 2), "")</f>
        <v/>
      </c>
      <c r="DF110" s="15">
        <f>IF(10&lt;=$G110, $N110, "")</f>
        <v/>
      </c>
      <c r="DG110" s="15">
        <f>IF(10&lt;=$G110, DF110-DE110, "")</f>
        <v/>
      </c>
      <c r="DH110" s="15">
        <f>IF(10&lt;=$G110, DD110-DG110, "")</f>
        <v/>
      </c>
      <c r="DI110" s="15">
        <f>IF(10&lt;=$G110, ROUND(DA110*$Q110, 2), "")</f>
        <v/>
      </c>
      <c r="DJ110" s="15">
        <f>IF(10&lt;=$G110, DA110+DI110, "")</f>
        <v/>
      </c>
      <c r="DK110" s="15">
        <f>IF(10&lt;=$G110, DE110+DI110, "")</f>
        <v/>
      </c>
      <c r="DL110" s="15">
        <f>IF(10&lt;=$G110, ($G110-10)*$N110, "")</f>
        <v/>
      </c>
      <c r="DM110" s="15">
        <f>IF(11&lt;=$G110, DH110, "")</f>
        <v/>
      </c>
      <c r="DN110" s="15">
        <f>IF(11&lt;=$G110, ROUND(DM110*$Q110, 2), "")</f>
        <v/>
      </c>
      <c r="DO110" s="15">
        <f>IF(11&lt;=$G110, $N110, "")</f>
        <v/>
      </c>
      <c r="DP110" s="15">
        <f>IF(11&lt;=$G110, DO110-DN110, "")</f>
        <v/>
      </c>
      <c r="DQ110" s="15">
        <f>IF(11&lt;=$G110, DM110-DP110, "")</f>
        <v/>
      </c>
      <c r="DR110" s="15">
        <f>IF(11&lt;=$G110, ROUND(DJ110*$Q110, 2), "")</f>
        <v/>
      </c>
      <c r="DS110" s="15">
        <f>IF(11&lt;=$G110, DJ110+DR110, "")</f>
        <v/>
      </c>
      <c r="DT110" s="15">
        <f>IF(11&lt;=$G110, DN110+DR110, "")</f>
        <v/>
      </c>
      <c r="DU110" s="15">
        <f>IF(11&lt;=$G110, ($G110-11)*$N110, "")</f>
        <v/>
      </c>
      <c r="DV110" s="15">
        <f>IF(12&lt;=$G110, DQ110, "")</f>
        <v/>
      </c>
      <c r="DW110" s="15">
        <f>IF(12&lt;=$G110, ROUND(DV110*$Q110, 2), "")</f>
        <v/>
      </c>
      <c r="DX110" s="15">
        <f>IF(12&lt;=$G110, $N110, "")</f>
        <v/>
      </c>
      <c r="DY110" s="15">
        <f>IF(12&lt;=$G110, DX110-DW110, "")</f>
        <v/>
      </c>
      <c r="DZ110" s="15">
        <f>IF(12&lt;=$G110, DV110-DY110, "")</f>
        <v/>
      </c>
      <c r="EA110" s="15">
        <f>IF(12&lt;=$G110, ROUND(DS110*$Q110, 2), "")</f>
        <v/>
      </c>
      <c r="EB110" s="15">
        <f>IF(12&lt;=$G110, DS110+EA110, "")</f>
        <v/>
      </c>
      <c r="EC110" s="15">
        <f>IF(12&lt;=$G110, DW110+EA110, "")</f>
        <v/>
      </c>
      <c r="ED110" s="15">
        <f>IF(12&lt;=$G110, ($G110-12)*$N110, "")</f>
        <v/>
      </c>
      <c r="EE110" s="15">
        <f>IF(13&lt;=$G110, DZ110, "")</f>
        <v/>
      </c>
      <c r="EF110" s="15">
        <f>IF(13&lt;=$G110, ROUND(EE110*$Q110, 2), "")</f>
        <v/>
      </c>
      <c r="EG110" s="15">
        <f>IF(13&lt;=$G110, $N110, "")</f>
        <v/>
      </c>
      <c r="EH110" s="15">
        <f>IF(13&lt;=$G110, EG110-EF110, "")</f>
        <v/>
      </c>
      <c r="EI110" s="15">
        <f>IF(13&lt;=$G110, EE110-EH110, "")</f>
        <v/>
      </c>
      <c r="EJ110" s="15">
        <f>IF(13&lt;=$G110, ROUND(EB110*$Q110, 2), "")</f>
        <v/>
      </c>
      <c r="EK110" s="15">
        <f>IF(13&lt;=$G110, EB110+EJ110, "")</f>
        <v/>
      </c>
      <c r="EL110" s="15">
        <f>IF(13&lt;=$G110, EF110+EJ110, "")</f>
        <v/>
      </c>
      <c r="EM110" s="15">
        <f>IF(13&lt;=$G110, ($G110-13)*$N110, "")</f>
        <v/>
      </c>
      <c r="EN110" s="15">
        <f>IF(14&lt;=$G110, EI110, "")</f>
        <v/>
      </c>
      <c r="EO110" s="15">
        <f>IF(14&lt;=$G110, ROUND(EN110*$Q110, 2), "")</f>
        <v/>
      </c>
      <c r="EP110" s="15">
        <f>IF(14&lt;=$G110, $N110, "")</f>
        <v/>
      </c>
      <c r="EQ110" s="15">
        <f>IF(14&lt;=$G110, EP110-EO110, "")</f>
        <v/>
      </c>
      <c r="ER110" s="15">
        <f>IF(14&lt;=$G110, EN110-EQ110, "")</f>
        <v/>
      </c>
      <c r="ES110" s="15">
        <f>IF(14&lt;=$G110, ROUND(EK110*$Q110, 2), "")</f>
        <v/>
      </c>
      <c r="ET110" s="15">
        <f>IF(14&lt;=$G110, EK110+ES110, "")</f>
        <v/>
      </c>
      <c r="EU110" s="15">
        <f>IF(14&lt;=$G110, EO110+ES110, "")</f>
        <v/>
      </c>
      <c r="EV110" s="15">
        <f>IF(14&lt;=$G110, ($G110-14)*$N110, "")</f>
        <v/>
      </c>
      <c r="EW110" s="15">
        <f>IF(15&lt;=$G110, ER110, "")</f>
        <v/>
      </c>
      <c r="EX110" s="15">
        <f>IF(15&lt;=$G110, ROUND(EW110*$Q110, 2), "")</f>
        <v/>
      </c>
      <c r="EY110" s="15">
        <f>IF(15&lt;=$G110, $N110, "")</f>
        <v/>
      </c>
      <c r="EZ110" s="15">
        <f>IF(15&lt;=$G110, EY110-EX110, "")</f>
        <v/>
      </c>
      <c r="FA110" s="15">
        <f>IF(15&lt;=$G110, EW110-EZ110, "")</f>
        <v/>
      </c>
      <c r="FB110" s="15">
        <f>IF(15&lt;=$G110, ROUND(ET110*$Q110, 2), "")</f>
        <v/>
      </c>
      <c r="FC110" s="15">
        <f>IF(15&lt;=$G110, ET110+FB110, "")</f>
        <v/>
      </c>
      <c r="FD110" s="15">
        <f>IF(15&lt;=$G110, EX110+FB110, "")</f>
        <v/>
      </c>
      <c r="FE110" s="15">
        <f>IF(15&lt;=$G110, ($G110-15)*$N110, "")</f>
        <v/>
      </c>
      <c r="FF110" s="15">
        <f>IF(16&lt;=$G110, FA110, "")</f>
        <v/>
      </c>
      <c r="FG110" s="15">
        <f>IF(16&lt;=$G110, ROUND(FF110*$Q110, 2), "")</f>
        <v/>
      </c>
      <c r="FH110" s="15">
        <f>IF(16&lt;=$G110, $N110, "")</f>
        <v/>
      </c>
      <c r="FI110" s="15">
        <f>IF(16&lt;=$G110, FH110-FG110, "")</f>
        <v/>
      </c>
      <c r="FJ110" s="15">
        <f>IF(16&lt;=$G110, FF110-FI110, "")</f>
        <v/>
      </c>
      <c r="FK110" s="15">
        <f>IF(16&lt;=$G110, ROUND(FC110*$Q110, 2), "")</f>
        <v/>
      </c>
      <c r="FL110" s="15">
        <f>IF(16&lt;=$G110, FC110+FK110, "")</f>
        <v/>
      </c>
      <c r="FM110" s="15">
        <f>IF(16&lt;=$G110, FG110+FK110, "")</f>
        <v/>
      </c>
      <c r="FN110" s="15">
        <f>IF(16&lt;=$G110, ($G110-16)*$N110, "")</f>
        <v/>
      </c>
      <c r="FO110" s="15">
        <f>IF(17&lt;=$G110, FJ110, "")</f>
        <v/>
      </c>
      <c r="FP110" s="15">
        <f>IF(17&lt;=$G110, ROUND(FO110*$Q110, 2), "")</f>
        <v/>
      </c>
      <c r="FQ110" s="15">
        <f>IF(17&lt;=$G110, $N110, "")</f>
        <v/>
      </c>
      <c r="FR110" s="15">
        <f>IF(17&lt;=$G110, FQ110-FP110, "")</f>
        <v/>
      </c>
      <c r="FS110" s="15">
        <f>IF(17&lt;=$G110, FO110-FR110, "")</f>
        <v/>
      </c>
      <c r="FT110" s="15">
        <f>IF(17&lt;=$G110, ROUND(FL110*$Q110, 2), "")</f>
        <v/>
      </c>
      <c r="FU110" s="15">
        <f>IF(17&lt;=$G110, FL110+FT110, "")</f>
        <v/>
      </c>
      <c r="FV110" s="15">
        <f>IF(17&lt;=$G110, FP110+FT110, "")</f>
        <v/>
      </c>
      <c r="FW110" s="15">
        <f>IF(17&lt;=$G110, ($G110-17)*$N110, "")</f>
        <v/>
      </c>
      <c r="FX110" s="15">
        <f>IF(18&lt;=$G110, FS110, "")</f>
        <v/>
      </c>
      <c r="FY110" s="15">
        <f>IF(18&lt;=$G110, ROUND(FX110*$Q110, 2), "")</f>
        <v/>
      </c>
      <c r="FZ110" s="15">
        <f>IF(18&lt;=$G110, $N110, "")</f>
        <v/>
      </c>
      <c r="GA110" s="15">
        <f>IF(18&lt;=$G110, FZ110-FY110, "")</f>
        <v/>
      </c>
      <c r="GB110" s="15">
        <f>IF(18&lt;=$G110, FX110-GA110, "")</f>
        <v/>
      </c>
      <c r="GC110" s="15">
        <f>IF(18&lt;=$G110, ROUND(FU110*$Q110, 2), "")</f>
        <v/>
      </c>
      <c r="GD110" s="15">
        <f>IF(18&lt;=$G110, FU110+GC110, "")</f>
        <v/>
      </c>
      <c r="GE110" s="15">
        <f>IF(18&lt;=$G110, FY110+GC110, "")</f>
        <v/>
      </c>
      <c r="GF110" s="15">
        <f>IF(18&lt;=$G110, ($G110-18)*$N110, "")</f>
        <v/>
      </c>
      <c r="GG110" s="15">
        <f>IF(19&lt;=$G110, GB110, "")</f>
        <v/>
      </c>
      <c r="GH110" s="15">
        <f>IF(19&lt;=$G110, ROUND(GG110*$Q110, 2), "")</f>
        <v/>
      </c>
      <c r="GI110" s="15">
        <f>IF(19&lt;=$G110, $N110, "")</f>
        <v/>
      </c>
      <c r="GJ110" s="15">
        <f>IF(19&lt;=$G110, GI110-GH110, "")</f>
        <v/>
      </c>
      <c r="GK110" s="15">
        <f>IF(19&lt;=$G110, GG110-GJ110, "")</f>
        <v/>
      </c>
      <c r="GL110" s="15">
        <f>IF(19&lt;=$G110, ROUND(GD110*$Q110, 2), "")</f>
        <v/>
      </c>
      <c r="GM110" s="15">
        <f>IF(19&lt;=$G110, GD110+GL110, "")</f>
        <v/>
      </c>
      <c r="GN110" s="15">
        <f>IF(19&lt;=$G110, GH110+GL110, "")</f>
        <v/>
      </c>
      <c r="GO110" s="15">
        <f>IF(19&lt;=$G110, ($G110-19)*$N110, "")</f>
        <v/>
      </c>
      <c r="GP110" s="15">
        <f>IF(20&lt;=$G110, GK110, "")</f>
        <v/>
      </c>
      <c r="GQ110" s="15">
        <f>IF(20&lt;=$G110, ROUND(GP110*$Q110, 2), "")</f>
        <v/>
      </c>
      <c r="GR110" s="15">
        <f>IF(20&lt;=$G110, $N110, "")</f>
        <v/>
      </c>
      <c r="GS110" s="15">
        <f>IF(20&lt;=$G110, GR110-GQ110, "")</f>
        <v/>
      </c>
      <c r="GT110" s="15">
        <f>IF(20&lt;=$G110, GP110-GS110, "")</f>
        <v/>
      </c>
      <c r="GU110" s="15">
        <f>IF(20&lt;=$G110, ROUND(GM110*$Q110, 2), "")</f>
        <v/>
      </c>
      <c r="GV110" s="15">
        <f>IF(20&lt;=$G110, GM110+GU110, "")</f>
        <v/>
      </c>
      <c r="GW110" s="15">
        <f>IF(20&lt;=$G110, GQ110+GU110, "")</f>
        <v/>
      </c>
      <c r="GX110" s="15">
        <f>IF(20&lt;=$G110, ($G110-20)*$N110, "")</f>
        <v/>
      </c>
      <c r="GY110" s="15">
        <f>IF(21&lt;=$G110, GT110, "")</f>
        <v/>
      </c>
      <c r="GZ110" s="15">
        <f>IF(21&lt;=$G110, ROUND(GY110*$Q110, 2), "")</f>
        <v/>
      </c>
      <c r="HA110" s="15">
        <f>IF(21&lt;=$G110, $N110, "")</f>
        <v/>
      </c>
      <c r="HB110" s="15">
        <f>IF(21&lt;=$G110, HA110-GZ110, "")</f>
        <v/>
      </c>
      <c r="HC110" s="15">
        <f>IF(21&lt;=$G110, GY110-HB110, "")</f>
        <v/>
      </c>
      <c r="HD110" s="15">
        <f>IF(21&lt;=$G110, ROUND(GV110*$Q110, 2), "")</f>
        <v/>
      </c>
      <c r="HE110" s="15">
        <f>IF(21&lt;=$G110, GV110+HD110, "")</f>
        <v/>
      </c>
      <c r="HF110" s="15">
        <f>IF(21&lt;=$G110, GZ110+HD110, "")</f>
        <v/>
      </c>
      <c r="HG110" s="15">
        <f>IF(21&lt;=$G110, ($G110-21)*$N110, "")</f>
        <v/>
      </c>
      <c r="HH110" s="15">
        <f>IF(22&lt;=$G110, HC110, "")</f>
        <v/>
      </c>
      <c r="HI110" s="15">
        <f>IF(22&lt;=$G110, ROUND(HH110*$Q110, 2), "")</f>
        <v/>
      </c>
      <c r="HJ110" s="15">
        <f>IF(22&lt;=$G110, $N110, "")</f>
        <v/>
      </c>
      <c r="HK110" s="15">
        <f>IF(22&lt;=$G110, HJ110-HI110, "")</f>
        <v/>
      </c>
      <c r="HL110" s="15">
        <f>IF(22&lt;=$G110, HH110-HK110, "")</f>
        <v/>
      </c>
      <c r="HM110" s="15">
        <f>IF(22&lt;=$G110, ROUND(HE110*$Q110, 2), "")</f>
        <v/>
      </c>
      <c r="HN110" s="15">
        <f>IF(22&lt;=$G110, HE110+HM110, "")</f>
        <v/>
      </c>
      <c r="HO110" s="15">
        <f>IF(22&lt;=$G110, HI110+HM110, "")</f>
        <v/>
      </c>
      <c r="HP110" s="15">
        <f>IF(22&lt;=$G110, ($G110-22)*$N110, "")</f>
        <v/>
      </c>
      <c r="HQ110" s="15">
        <f>IF(23&lt;=$G110, HL110, "")</f>
        <v/>
      </c>
      <c r="HR110" s="15">
        <f>IF(23&lt;=$G110, ROUND(HQ110*$Q110, 2), "")</f>
        <v/>
      </c>
      <c r="HS110" s="15">
        <f>IF(23&lt;=$G110, $N110, "")</f>
        <v/>
      </c>
      <c r="HT110" s="15">
        <f>IF(23&lt;=$G110, HS110-HR110, "")</f>
        <v/>
      </c>
      <c r="HU110" s="15">
        <f>IF(23&lt;=$G110, HQ110-HT110, "")</f>
        <v/>
      </c>
      <c r="HV110" s="15">
        <f>IF(23&lt;=$G110, ROUND(HN110*$Q110, 2), "")</f>
        <v/>
      </c>
      <c r="HW110" s="15">
        <f>IF(23&lt;=$G110, HN110+HV110, "")</f>
        <v/>
      </c>
      <c r="HX110" s="15">
        <f>IF(23&lt;=$G110, HR110+HV110, "")</f>
        <v/>
      </c>
      <c r="HY110" s="15">
        <f>IF(23&lt;=$G110, ($G110-23)*$N110, "")</f>
        <v/>
      </c>
      <c r="HZ110" s="15">
        <f>IF(24&lt;=$G110, HU110, "")</f>
        <v/>
      </c>
      <c r="IA110" s="15">
        <f>IF(24&lt;=$G110, ROUND(HZ110*$Q110, 2), "")</f>
        <v/>
      </c>
      <c r="IB110" s="15">
        <f>IF(24&lt;=$G110, $N110, "")</f>
        <v/>
      </c>
      <c r="IC110" s="15">
        <f>IF(24&lt;=$G110, IB110-IA110, "")</f>
        <v/>
      </c>
      <c r="ID110" s="15">
        <f>IF(24&lt;=$G110, HZ110-IC110, "")</f>
        <v/>
      </c>
      <c r="IE110" s="15">
        <f>IF(24&lt;=$G110, ROUND(HW110*$Q110, 2), "")</f>
        <v/>
      </c>
      <c r="IF110" s="15">
        <f>IF(24&lt;=$G110, HW110+IE110, "")</f>
        <v/>
      </c>
      <c r="IG110" s="15">
        <f>IF(24&lt;=$G110, IA110+IE110, "")</f>
        <v/>
      </c>
      <c r="IH110" s="15">
        <f>IF(24&lt;=$G110, ($G110-24)*$N110, "")</f>
        <v/>
      </c>
      <c r="II110" s="15">
        <f>IF(25&lt;=$G110, ID110, "")</f>
        <v/>
      </c>
      <c r="IJ110" s="15">
        <f>IF(25&lt;=$G110, ROUND(II110*$Q110, 2), "")</f>
        <v/>
      </c>
      <c r="IK110" s="15">
        <f>IF(25&lt;=$G110, $N110, "")</f>
        <v/>
      </c>
      <c r="IL110" s="15">
        <f>IF(25&lt;=$G110, IK110-IJ110, "")</f>
        <v/>
      </c>
      <c r="IM110" s="15">
        <f>IF(25&lt;=$G110, II110-IL110, "")</f>
        <v/>
      </c>
      <c r="IN110" s="15">
        <f>IF(25&lt;=$G110, ROUND(IF110*$Q110, 2), "")</f>
        <v/>
      </c>
      <c r="IO110" s="15">
        <f>IF(25&lt;=$G110, IF110+IN110, "")</f>
        <v/>
      </c>
      <c r="IP110" s="15">
        <f>IF(25&lt;=$G110, IJ110+IN110, "")</f>
        <v/>
      </c>
      <c r="IQ110" s="15">
        <f>IF(25&lt;=$G110, ($G110-25)*$N110, "")</f>
        <v/>
      </c>
      <c r="IR110" s="15">
        <f>IF(26&lt;=$G110, IM110, "")</f>
        <v/>
      </c>
      <c r="IS110" s="15">
        <f>IF(26&lt;=$G110, ROUND(IR110*$Q110, 2), "")</f>
        <v/>
      </c>
      <c r="IT110" s="15">
        <f>IF(26&lt;=$G110, $N110, "")</f>
        <v/>
      </c>
      <c r="IU110" s="15">
        <f>IF(26&lt;=$G110, IT110-IS110, "")</f>
        <v/>
      </c>
      <c r="IV110" s="15">
        <f>IF(26&lt;=$G110, IR110-IU110, "")</f>
        <v/>
      </c>
      <c r="IW110" s="15">
        <f>IF(26&lt;=$G110, ROUND(IO110*$Q110, 2), "")</f>
        <v/>
      </c>
      <c r="IX110" s="15">
        <f>IF(26&lt;=$G110, IO110+IW110, "")</f>
        <v/>
      </c>
      <c r="IY110" s="15">
        <f>IF(26&lt;=$G110, IS110+IW110, "")</f>
        <v/>
      </c>
      <c r="IZ110" s="15">
        <f>IF(26&lt;=$G110, ($G110-26)*$N110, "")</f>
        <v/>
      </c>
      <c r="JA110" s="15">
        <f>IF(27&lt;=$G110, IV110, "")</f>
        <v/>
      </c>
      <c r="JB110" s="15">
        <f>IF(27&lt;=$G110, ROUND(JA110*$Q110, 2), "")</f>
        <v/>
      </c>
      <c r="JC110" s="15">
        <f>IF(27&lt;=$G110, $N110, "")</f>
        <v/>
      </c>
      <c r="JD110" s="15">
        <f>IF(27&lt;=$G110, JC110-JB110, "")</f>
        <v/>
      </c>
      <c r="JE110" s="15">
        <f>IF(27&lt;=$G110, JA110-JD110, "")</f>
        <v/>
      </c>
      <c r="JF110" s="15">
        <f>IF(27&lt;=$G110, ROUND(IX110*$Q110, 2), "")</f>
        <v/>
      </c>
      <c r="JG110" s="15">
        <f>IF(27&lt;=$G110, IX110+JF110, "")</f>
        <v/>
      </c>
      <c r="JH110" s="15">
        <f>IF(27&lt;=$G110, JB110+JF110, "")</f>
        <v/>
      </c>
      <c r="JI110" s="15">
        <f>IF(27&lt;=$G110, ($G110-27)*$N110, "")</f>
        <v/>
      </c>
      <c r="JJ110" s="15">
        <f>IF(28&lt;=$G110, JE110, "")</f>
        <v/>
      </c>
      <c r="JK110" s="15">
        <f>IF(28&lt;=$G110, ROUND(JJ110*$Q110, 2), "")</f>
        <v/>
      </c>
      <c r="JL110" s="15">
        <f>IF(28&lt;=$G110, $N110, "")</f>
        <v/>
      </c>
      <c r="JM110" s="15">
        <f>IF(28&lt;=$G110, JL110-JK110, "")</f>
        <v/>
      </c>
      <c r="JN110" s="15">
        <f>IF(28&lt;=$G110, JJ110-JM110, "")</f>
        <v/>
      </c>
      <c r="JO110" s="15">
        <f>IF(28&lt;=$G110, ROUND(JG110*$Q110, 2), "")</f>
        <v/>
      </c>
      <c r="JP110" s="15">
        <f>IF(28&lt;=$G110, JG110+JO110, "")</f>
        <v/>
      </c>
      <c r="JQ110" s="15">
        <f>IF(28&lt;=$G110, JK110+JO110, "")</f>
        <v/>
      </c>
      <c r="JR110" s="15">
        <f>IF(28&lt;=$G110, ($G110-28)*$N110, "")</f>
        <v/>
      </c>
      <c r="JS110" s="15">
        <f>IF(29&lt;=$G110, JN110, "")</f>
        <v/>
      </c>
      <c r="JT110" s="15">
        <f>IF(29&lt;=$G110, ROUND(JS110*$Q110, 2), "")</f>
        <v/>
      </c>
      <c r="JU110" s="15">
        <f>IF(29&lt;=$G110, $N110, "")</f>
        <v/>
      </c>
      <c r="JV110" s="15">
        <f>IF(29&lt;=$G110, JU110-JT110, "")</f>
        <v/>
      </c>
      <c r="JW110" s="15">
        <f>IF(29&lt;=$G110, JS110-JV110, "")</f>
        <v/>
      </c>
      <c r="JX110" s="15">
        <f>IF(29&lt;=$G110, ROUND(JP110*$Q110, 2), "")</f>
        <v/>
      </c>
      <c r="JY110" s="15">
        <f>IF(29&lt;=$G110, JP110+JX110, "")</f>
        <v/>
      </c>
      <c r="JZ110" s="15">
        <f>IF(29&lt;=$G110, JT110+JX110, "")</f>
        <v/>
      </c>
      <c r="KA110" s="15">
        <f>IF(29&lt;=$G110, ($G110-29)*$N110, "")</f>
        <v/>
      </c>
      <c r="KB110" s="15">
        <f>IF(30&lt;=$G110, JW110, "")</f>
        <v/>
      </c>
      <c r="KC110" s="15">
        <f>IF(30&lt;=$G110, ROUND(KB110*$Q110, 2), "")</f>
        <v/>
      </c>
      <c r="KD110" s="15">
        <f>IF(30&lt;=$G110, $N110, "")</f>
        <v/>
      </c>
      <c r="KE110" s="15">
        <f>IF(30&lt;=$G110, KD110-KC110, "")</f>
        <v/>
      </c>
      <c r="KF110" s="15">
        <f>IF(30&lt;=$G110, KB110-KE110, "")</f>
        <v/>
      </c>
      <c r="KG110" s="15">
        <f>IF(30&lt;=$G110, ROUND(JY110*$Q110, 2), "")</f>
        <v/>
      </c>
      <c r="KH110" s="15">
        <f>IF(30&lt;=$G110, JY110+KG110, "")</f>
        <v/>
      </c>
      <c r="KI110" s="15">
        <f>IF(30&lt;=$G110, KC110+KG110, "")</f>
        <v/>
      </c>
      <c r="KJ110" s="15">
        <f>IF(30&lt;=$G110, ($G110-30)*$N110, "")</f>
        <v/>
      </c>
      <c r="KK110" s="15">
        <f>IF(31&lt;=$G110, KF110, "")</f>
        <v/>
      </c>
      <c r="KL110" s="15">
        <f>IF(31&lt;=$G110, ROUND(KK110*$Q110, 2), "")</f>
        <v/>
      </c>
      <c r="KM110" s="15">
        <f>IF(31&lt;=$G110, $N110, "")</f>
        <v/>
      </c>
      <c r="KN110" s="15">
        <f>IF(31&lt;=$G110, KM110-KL110, "")</f>
        <v/>
      </c>
      <c r="KO110" s="15">
        <f>IF(31&lt;=$G110, KK110-KN110, "")</f>
        <v/>
      </c>
      <c r="KP110" s="15">
        <f>IF(31&lt;=$G110, ROUND(KH110*$Q110, 2), "")</f>
        <v/>
      </c>
      <c r="KQ110" s="15">
        <f>IF(31&lt;=$G110, KH110+KP110, "")</f>
        <v/>
      </c>
      <c r="KR110" s="15">
        <f>IF(31&lt;=$G110, KL110+KP110, "")</f>
        <v/>
      </c>
      <c r="KS110" s="15">
        <f>IF(31&lt;=$G110, ($G110-31)*$N110, "")</f>
        <v/>
      </c>
      <c r="KT110" s="15">
        <f>IF(32&lt;=$G110, KO110, "")</f>
        <v/>
      </c>
      <c r="KU110" s="15">
        <f>IF(32&lt;=$G110, ROUND(KT110*$Q110, 2), "")</f>
        <v/>
      </c>
      <c r="KV110" s="15">
        <f>IF(32&lt;=$G110, $N110, "")</f>
        <v/>
      </c>
      <c r="KW110" s="15">
        <f>IF(32&lt;=$G110, KV110-KU110, "")</f>
        <v/>
      </c>
      <c r="KX110" s="15">
        <f>IF(32&lt;=$G110, KT110-KW110, "")</f>
        <v/>
      </c>
      <c r="KY110" s="15">
        <f>IF(32&lt;=$G110, ROUND(KQ110*$Q110, 2), "")</f>
        <v/>
      </c>
      <c r="KZ110" s="15">
        <f>IF(32&lt;=$G110, KQ110+KY110, "")</f>
        <v/>
      </c>
      <c r="LA110" s="15">
        <f>IF(32&lt;=$G110, KU110+KY110, "")</f>
        <v/>
      </c>
      <c r="LB110" s="15">
        <f>IF(32&lt;=$G110, ($G110-32)*$N110, "")</f>
        <v/>
      </c>
      <c r="LC110" s="15">
        <f>IF(33&lt;=$G110, KX110, "")</f>
        <v/>
      </c>
      <c r="LD110" s="15">
        <f>IF(33&lt;=$G110, ROUND(LC110*$Q110, 2), "")</f>
        <v/>
      </c>
      <c r="LE110" s="15">
        <f>IF(33&lt;=$G110, $N110, "")</f>
        <v/>
      </c>
      <c r="LF110" s="15">
        <f>IF(33&lt;=$G110, LE110-LD110, "")</f>
        <v/>
      </c>
      <c r="LG110" s="15">
        <f>IF(33&lt;=$G110, LC110-LF110, "")</f>
        <v/>
      </c>
      <c r="LH110" s="15">
        <f>IF(33&lt;=$G110, ROUND(KZ110*$Q110, 2), "")</f>
        <v/>
      </c>
      <c r="LI110" s="15">
        <f>IF(33&lt;=$G110, KZ110+LH110, "")</f>
        <v/>
      </c>
      <c r="LJ110" s="15">
        <f>IF(33&lt;=$G110, LD110+LH110, "")</f>
        <v/>
      </c>
      <c r="LK110" s="15">
        <f>IF(33&lt;=$G110, ($G110-33)*$N110, "")</f>
        <v/>
      </c>
      <c r="LL110" s="15">
        <f>IF(34&lt;=$G110, LG110, "")</f>
        <v/>
      </c>
      <c r="LM110" s="15">
        <f>IF(34&lt;=$G110, ROUND(LL110*$Q110, 2), "")</f>
        <v/>
      </c>
      <c r="LN110" s="15">
        <f>IF(34&lt;=$G110, $N110, "")</f>
        <v/>
      </c>
      <c r="LO110" s="15">
        <f>IF(34&lt;=$G110, LN110-LM110, "")</f>
        <v/>
      </c>
      <c r="LP110" s="15">
        <f>IF(34&lt;=$G110, LL110-LO110, "")</f>
        <v/>
      </c>
      <c r="LQ110" s="15">
        <f>IF(34&lt;=$G110, ROUND(LI110*$Q110, 2), "")</f>
        <v/>
      </c>
      <c r="LR110" s="15">
        <f>IF(34&lt;=$G110, LI110+LQ110, "")</f>
        <v/>
      </c>
      <c r="LS110" s="15">
        <f>IF(34&lt;=$G110, LM110+LQ110, "")</f>
        <v/>
      </c>
      <c r="LT110" s="15">
        <f>IF(34&lt;=$G110, ($G110-34)*$N110, "")</f>
        <v/>
      </c>
      <c r="LU110" s="15">
        <f>IF(35&lt;=$G110, LP110, "")</f>
        <v/>
      </c>
      <c r="LV110" s="15">
        <f>IF(35&lt;=$G110, ROUND(LU110*$Q110, 2), "")</f>
        <v/>
      </c>
      <c r="LW110" s="15">
        <f>IF(35&lt;=$G110, $N110, "")</f>
        <v/>
      </c>
      <c r="LX110" s="15">
        <f>IF(35&lt;=$G110, LW110-LV110, "")</f>
        <v/>
      </c>
      <c r="LY110" s="15">
        <f>IF(35&lt;=$G110, LU110-LX110, "")</f>
        <v/>
      </c>
      <c r="LZ110" s="15">
        <f>IF(35&lt;=$G110, ROUND(LR110*$Q110, 2), "")</f>
        <v/>
      </c>
      <c r="MA110" s="15">
        <f>IF(35&lt;=$G110, LR110+LZ110, "")</f>
        <v/>
      </c>
      <c r="MB110" s="15">
        <f>IF(35&lt;=$G110, LV110+LZ110, "")</f>
        <v/>
      </c>
      <c r="MC110" s="15">
        <f>IF(35&lt;=$G110, ($G110-35)*$N110, "")</f>
        <v/>
      </c>
      <c r="MD110" s="15">
        <f>IF(36&lt;=$G110, LY110, "")</f>
        <v/>
      </c>
      <c r="ME110" s="15">
        <f>IF(36&lt;=$G110, ROUND(MD110*$Q110, 2), "")</f>
        <v/>
      </c>
      <c r="MF110" s="15">
        <f>IF(36&lt;=$G110, $N110, "")</f>
        <v/>
      </c>
      <c r="MG110" s="15">
        <f>IF(36&lt;=$G110, MF110-ME110, "")</f>
        <v/>
      </c>
      <c r="MH110" s="15">
        <f>IF(36&lt;=$G110, MD110-MG110, "")</f>
        <v/>
      </c>
      <c r="MI110" s="15">
        <f>IF(36&lt;=$G110, ROUND(MA110*$Q110, 2), "")</f>
        <v/>
      </c>
      <c r="MJ110" s="15">
        <f>IF(36&lt;=$G110, MA110+MI110, "")</f>
        <v/>
      </c>
      <c r="MK110" s="15">
        <f>IF(36&lt;=$G110, ME110+MI110, "")</f>
        <v/>
      </c>
      <c r="ML110" s="15">
        <f>IF(36&lt;=$G110, ($G110-36)*$N110, "")</f>
        <v/>
      </c>
      <c r="MM110" s="15">
        <f>IF(37&lt;=$G110, MH110, "")</f>
        <v/>
      </c>
      <c r="MN110" s="15">
        <f>IF(37&lt;=$G110, ROUND(MM110*$Q110, 2), "")</f>
        <v/>
      </c>
      <c r="MO110" s="15">
        <f>IF(37&lt;=$G110, $N110, "")</f>
        <v/>
      </c>
      <c r="MP110" s="15">
        <f>IF(37&lt;=$G110, MO110-MN110, "")</f>
        <v/>
      </c>
      <c r="MQ110" s="15">
        <f>IF(37&lt;=$G110, MM110-MP110, "")</f>
        <v/>
      </c>
      <c r="MR110" s="15">
        <f>IF(37&lt;=$G110, ROUND(MJ110*$Q110, 2), "")</f>
        <v/>
      </c>
      <c r="MS110" s="15">
        <f>IF(37&lt;=$G110, MJ110+MR110, "")</f>
        <v/>
      </c>
      <c r="MT110" s="15">
        <f>IF(37&lt;=$G110, MN110+MR110, "")</f>
        <v/>
      </c>
      <c r="MU110" s="15">
        <f>IF(37&lt;=$G110, ($G110-37)*$N110, "")</f>
        <v/>
      </c>
      <c r="MV110" s="15">
        <f>IF(38&lt;=$G110, MQ110, "")</f>
        <v/>
      </c>
      <c r="MW110" s="15">
        <f>IF(38&lt;=$G110, ROUND(MV110*$Q110, 2), "")</f>
        <v/>
      </c>
      <c r="MX110" s="15">
        <f>IF(38&lt;=$G110, $N110, "")</f>
        <v/>
      </c>
      <c r="MY110" s="15">
        <f>IF(38&lt;=$G110, MX110-MW110, "")</f>
        <v/>
      </c>
      <c r="MZ110" s="15">
        <f>IF(38&lt;=$G110, MV110-MY110, "")</f>
        <v/>
      </c>
      <c r="NA110" s="15">
        <f>IF(38&lt;=$G110, ROUND(MS110*$Q110, 2), "")</f>
        <v/>
      </c>
      <c r="NB110" s="15">
        <f>IF(38&lt;=$G110, MS110+NA110, "")</f>
        <v/>
      </c>
      <c r="NC110" s="15">
        <f>IF(38&lt;=$G110, MW110+NA110, "")</f>
        <v/>
      </c>
      <c r="ND110" s="15">
        <f>IF(38&lt;=$G110, ($G110-38)*$N110, "")</f>
        <v/>
      </c>
      <c r="NE110" s="15">
        <f>IF(39&lt;=$G110, MZ110, "")</f>
        <v/>
      </c>
      <c r="NF110" s="15">
        <f>IF(39&lt;=$G110, ROUND(NE110*$Q110, 2), "")</f>
        <v/>
      </c>
      <c r="NG110" s="15">
        <f>IF(39&lt;=$G110, $N110, "")</f>
        <v/>
      </c>
      <c r="NH110" s="15">
        <f>IF(39&lt;=$G110, NG110-NF110, "")</f>
        <v/>
      </c>
      <c r="NI110" s="15">
        <f>IF(39&lt;=$G110, NE110-NH110, "")</f>
        <v/>
      </c>
      <c r="NJ110" s="15">
        <f>IF(39&lt;=$G110, ROUND(NB110*$Q110, 2), "")</f>
        <v/>
      </c>
      <c r="NK110" s="15">
        <f>IF(39&lt;=$G110, NB110+NJ110, "")</f>
        <v/>
      </c>
      <c r="NL110" s="15">
        <f>IF(39&lt;=$G110, NF110+NJ110, "")</f>
        <v/>
      </c>
      <c r="NM110" s="15">
        <f>IF(39&lt;=$G110, ($G110-39)*$N110, "")</f>
        <v/>
      </c>
      <c r="NN110" s="15">
        <f>IF(40&lt;=$G110, NI110, "")</f>
        <v/>
      </c>
      <c r="NO110" s="15">
        <f>IF(40&lt;=$G110, ROUND(NN110*$Q110, 2), "")</f>
        <v/>
      </c>
      <c r="NP110" s="15">
        <f>IF(40&lt;=$G110, $N110, "")</f>
        <v/>
      </c>
      <c r="NQ110" s="15">
        <f>IF(40&lt;=$G110, NP110-NO110, "")</f>
        <v/>
      </c>
      <c r="NR110" s="15">
        <f>IF(40&lt;=$G110, NN110-NQ110, "")</f>
        <v/>
      </c>
      <c r="NS110" s="15">
        <f>IF(40&lt;=$G110, ROUND(NK110*$Q110, 2), "")</f>
        <v/>
      </c>
      <c r="NT110" s="15">
        <f>IF(40&lt;=$G110, NK110+NS110, "")</f>
        <v/>
      </c>
      <c r="NU110" s="15">
        <f>IF(40&lt;=$G110, NO110+NS110, "")</f>
        <v/>
      </c>
      <c r="NV110" s="15">
        <f>IF(40&lt;=$G110, ($G110-40)*$N110, "")</f>
        <v/>
      </c>
      <c r="NW110" s="15">
        <f>IF(41&lt;=$G110, NR110, "")</f>
        <v/>
      </c>
      <c r="NX110" s="15">
        <f>IF(41&lt;=$G110, ROUND(NW110*$Q110, 2), "")</f>
        <v/>
      </c>
      <c r="NY110" s="15">
        <f>IF(41&lt;=$G110, $N110, "")</f>
        <v/>
      </c>
      <c r="NZ110" s="15">
        <f>IF(41&lt;=$G110, NY110-NX110, "")</f>
        <v/>
      </c>
      <c r="OA110" s="15">
        <f>IF(41&lt;=$G110, NW110-NZ110, "")</f>
        <v/>
      </c>
      <c r="OB110" s="15">
        <f>IF(41&lt;=$G110, ROUND(NT110*$Q110, 2), "")</f>
        <v/>
      </c>
      <c r="OC110" s="15">
        <f>IF(41&lt;=$G110, NT110+OB110, "")</f>
        <v/>
      </c>
      <c r="OD110" s="15">
        <f>IF(41&lt;=$G110, NX110+OB110, "")</f>
        <v/>
      </c>
      <c r="OE110" s="15">
        <f>IF(41&lt;=$G110, ($G110-41)*$N110, "")</f>
        <v/>
      </c>
      <c r="OF110" s="15">
        <f>IF(42&lt;=$G110, OA110, "")</f>
        <v/>
      </c>
      <c r="OG110" s="15">
        <f>IF(42&lt;=$G110, ROUND(OF110*$Q110, 2), "")</f>
        <v/>
      </c>
      <c r="OH110" s="15">
        <f>IF(42&lt;=$G110, $N110, "")</f>
        <v/>
      </c>
      <c r="OI110" s="15">
        <f>IF(42&lt;=$G110, OH110-OG110, "")</f>
        <v/>
      </c>
      <c r="OJ110" s="15">
        <f>IF(42&lt;=$G110, OF110-OI110, "")</f>
        <v/>
      </c>
      <c r="OK110" s="15">
        <f>IF(42&lt;=$G110, ROUND(OC110*$Q110, 2), "")</f>
        <v/>
      </c>
      <c r="OL110" s="15">
        <f>IF(42&lt;=$G110, OC110+OK110, "")</f>
        <v/>
      </c>
      <c r="OM110" s="15">
        <f>IF(42&lt;=$G110, OG110+OK110, "")</f>
        <v/>
      </c>
      <c r="ON110" s="15">
        <f>IF(42&lt;=$G110, ($G110-42)*$N110, "")</f>
        <v/>
      </c>
      <c r="OO110" s="15">
        <f>IF(43&lt;=$G110, OJ110, "")</f>
        <v/>
      </c>
      <c r="OP110" s="15">
        <f>IF(43&lt;=$G110, ROUND(OO110*$Q110, 2), "")</f>
        <v/>
      </c>
      <c r="OQ110" s="15">
        <f>IF(43&lt;=$G110, $N110, "")</f>
        <v/>
      </c>
      <c r="OR110" s="15">
        <f>IF(43&lt;=$G110, OQ110-OP110, "")</f>
        <v/>
      </c>
      <c r="OS110" s="15">
        <f>IF(43&lt;=$G110, OO110-OR110, "")</f>
        <v/>
      </c>
      <c r="OT110" s="15">
        <f>IF(43&lt;=$G110, ROUND(OL110*$Q110, 2), "")</f>
        <v/>
      </c>
      <c r="OU110" s="15">
        <f>IF(43&lt;=$G110, OL110+OT110, "")</f>
        <v/>
      </c>
      <c r="OV110" s="15">
        <f>IF(43&lt;=$G110, OP110+OT110, "")</f>
        <v/>
      </c>
      <c r="OW110" s="15">
        <f>IF(43&lt;=$G110, ($G110-43)*$N110, "")</f>
        <v/>
      </c>
      <c r="OX110" s="15">
        <f>IF(44&lt;=$G110, OS110, "")</f>
        <v/>
      </c>
      <c r="OY110" s="15">
        <f>IF(44&lt;=$G110, ROUND(OX110*$Q110, 2), "")</f>
        <v/>
      </c>
      <c r="OZ110" s="15">
        <f>IF(44&lt;=$G110, $N110, "")</f>
        <v/>
      </c>
      <c r="PA110" s="15">
        <f>IF(44&lt;=$G110, OZ110-OY110, "")</f>
        <v/>
      </c>
      <c r="PB110" s="15">
        <f>IF(44&lt;=$G110, OX110-PA110, "")</f>
        <v/>
      </c>
      <c r="PC110" s="15">
        <f>IF(44&lt;=$G110, ROUND(OU110*$Q110, 2), "")</f>
        <v/>
      </c>
      <c r="PD110" s="15">
        <f>IF(44&lt;=$G110, OU110+PC110, "")</f>
        <v/>
      </c>
      <c r="PE110" s="15">
        <f>IF(44&lt;=$G110, OY110+PC110, "")</f>
        <v/>
      </c>
      <c r="PF110" s="15">
        <f>IF(44&lt;=$G110, ($G110-44)*$N110, "")</f>
        <v/>
      </c>
      <c r="PG110" s="15">
        <f>IF(45&lt;=$G110, PB110, "")</f>
        <v/>
      </c>
      <c r="PH110" s="15">
        <f>IF(45&lt;=$G110, ROUND(PG110*$Q110, 2), "")</f>
        <v/>
      </c>
      <c r="PI110" s="15">
        <f>IF(45&lt;=$G110, $N110, "")</f>
        <v/>
      </c>
      <c r="PJ110" s="15">
        <f>IF(45&lt;=$G110, PI110-PH110, "")</f>
        <v/>
      </c>
      <c r="PK110" s="15">
        <f>IF(45&lt;=$G110, PG110-PJ110, "")</f>
        <v/>
      </c>
      <c r="PL110" s="15">
        <f>IF(45&lt;=$G110, ROUND(PD110*$Q110, 2), "")</f>
        <v/>
      </c>
      <c r="PM110" s="15">
        <f>IF(45&lt;=$G110, PD110+PL110, "")</f>
        <v/>
      </c>
      <c r="PN110" s="15">
        <f>IF(45&lt;=$G110, PH110+PL110, "")</f>
        <v/>
      </c>
      <c r="PO110" s="15">
        <f>IF(45&lt;=$G110, ($G110-45)*$N110, "")</f>
        <v/>
      </c>
      <c r="PP110" s="15">
        <f>IF(46&lt;=$G110, PK110, "")</f>
        <v/>
      </c>
      <c r="PQ110" s="15">
        <f>IF(46&lt;=$G110, ROUND(PP110*$Q110, 2), "")</f>
        <v/>
      </c>
      <c r="PR110" s="15">
        <f>IF(46&lt;=$G110, $N110, "")</f>
        <v/>
      </c>
      <c r="PS110" s="15">
        <f>IF(46&lt;=$G110, PR110-PQ110, "")</f>
        <v/>
      </c>
      <c r="PT110" s="15">
        <f>IF(46&lt;=$G110, PP110-PS110, "")</f>
        <v/>
      </c>
      <c r="PU110" s="15">
        <f>IF(46&lt;=$G110, ROUND(PM110*$Q110, 2), "")</f>
        <v/>
      </c>
      <c r="PV110" s="15">
        <f>IF(46&lt;=$G110, PM110+PU110, "")</f>
        <v/>
      </c>
      <c r="PW110" s="15">
        <f>IF(46&lt;=$G110, PQ110+PU110, "")</f>
        <v/>
      </c>
      <c r="PX110" s="15">
        <f>IF(46&lt;=$G110, ($G110-46)*$N110, "")</f>
        <v/>
      </c>
      <c r="PY110" s="15">
        <f>IF(47&lt;=$G110, PT110, "")</f>
        <v/>
      </c>
      <c r="PZ110" s="15">
        <f>IF(47&lt;=$G110, ROUND(PY110*$Q110, 2), "")</f>
        <v/>
      </c>
      <c r="QA110" s="15">
        <f>IF(47&lt;=$G110, $N110, "")</f>
        <v/>
      </c>
      <c r="QB110" s="15">
        <f>IF(47&lt;=$G110, QA110-PZ110, "")</f>
        <v/>
      </c>
      <c r="QC110" s="15">
        <f>IF(47&lt;=$G110, PY110-QB110, "")</f>
        <v/>
      </c>
      <c r="QD110" s="15">
        <f>IF(47&lt;=$G110, ROUND(PV110*$Q110, 2), "")</f>
        <v/>
      </c>
      <c r="QE110" s="15">
        <f>IF(47&lt;=$G110, PV110+QD110, "")</f>
        <v/>
      </c>
      <c r="QF110" s="15">
        <f>IF(47&lt;=$G110, PZ110+QD110, "")</f>
        <v/>
      </c>
      <c r="QG110" s="15">
        <f>IF(47&lt;=$G110, ($G110-47)*$N110, "")</f>
        <v/>
      </c>
      <c r="QH110" s="15">
        <f>IF(48&lt;=$G110, QC110, "")</f>
        <v/>
      </c>
      <c r="QI110" s="15">
        <f>IF(48&lt;=$G110, ROUND(QH110*$Q110, 2), "")</f>
        <v/>
      </c>
      <c r="QJ110" s="15">
        <f>IF(48&lt;=$G110, $N110, "")</f>
        <v/>
      </c>
      <c r="QK110" s="15">
        <f>IF(48&lt;=$G110, QJ110-QI110, "")</f>
        <v/>
      </c>
      <c r="QL110" s="15">
        <f>IF(48&lt;=$G110, QH110-QK110, "")</f>
        <v/>
      </c>
      <c r="QM110" s="15">
        <f>IF(48&lt;=$G110, ROUND(QE110*$Q110, 2), "")</f>
        <v/>
      </c>
      <c r="QN110" s="15">
        <f>IF(48&lt;=$G110, QE110+QM110, "")</f>
        <v/>
      </c>
      <c r="QO110" s="15">
        <f>IF(48&lt;=$G110, QI110+QM110, "")</f>
        <v/>
      </c>
      <c r="QP110" s="15">
        <f>IF(48&lt;=$G110, ($G110-48)*$N110, "")</f>
        <v/>
      </c>
    </row>
    <row r="111">
      <c r="A111" s="6" t="inlineStr">
        <is>
          <t>0648-0006</t>
        </is>
      </c>
      <c r="B111" s="7" t="inlineStr">
        <is>
          <t>Jorge Luis Cervantes Gonzalez</t>
        </is>
      </c>
      <c r="C111" s="7" t="inlineStr">
        <is>
          <t>Durango Hellcat SRT</t>
        </is>
      </c>
      <c r="D111" s="6" t="inlineStr">
        <is>
          <t>ACTIVO</t>
        </is>
      </c>
      <c r="E111" s="6" t="inlineStr">
        <is>
          <t>2026-04-01</t>
        </is>
      </c>
      <c r="F111" s="6" t="inlineStr">
        <is>
          <t>2029-04-01</t>
        </is>
      </c>
      <c r="G111" s="8" t="n">
        <v>36</v>
      </c>
      <c r="H111" s="9" t="n">
        <v>1874913.79</v>
      </c>
      <c r="I111" s="10" t="n">
        <v>0.1</v>
      </c>
      <c r="J111" s="9">
        <f>ROUND(H111*I111, 2)</f>
        <v/>
      </c>
      <c r="K111" s="9">
        <f>ROUND(H111-J111, 2)</f>
        <v/>
      </c>
      <c r="L111" s="10" t="n">
        <v>0.02</v>
      </c>
      <c r="M111" s="9">
        <f>ROUND(H111*L111, 2)</f>
        <v/>
      </c>
      <c r="N111" s="9" t="n">
        <v>67176.72</v>
      </c>
      <c r="O111" s="10" t="n">
        <v>0.2</v>
      </c>
      <c r="P111" s="9">
        <f>ROUND(H111*O111, 2)</f>
        <v/>
      </c>
      <c r="Q111" s="11" t="n">
        <v>0.0266784</v>
      </c>
      <c r="R111" s="11">
        <f>RATE(G111, -N111, K111, -P111)</f>
        <v/>
      </c>
      <c r="S111" s="11">
        <f>ROUND(Q111*12, 8)</f>
        <v/>
      </c>
      <c r="T111" s="11">
        <f>ROUND(((1+Q111)^12)-1, 8)</f>
        <v/>
      </c>
      <c r="U111" s="9">
        <f>ROUND(PV(Q111, G111, 0, -P111), 2)</f>
        <v/>
      </c>
      <c r="V111" s="9">
        <f>SUMIF($AA$4:$QP$4, "Interes_Leasing", AA111:QP111)</f>
        <v/>
      </c>
      <c r="W111" s="9">
        <f>SUMIF($AA$4:$QP$4, "Interes_Residual", AA111:QP111)</f>
        <v/>
      </c>
      <c r="X111" s="9">
        <f>ROUND(V111+W111, 2)</f>
        <v/>
      </c>
      <c r="Y111" s="9">
        <f>ROUND((N111*G111+P111+M111)-K111, 2)</f>
        <v/>
      </c>
      <c r="Z111" s="10">
        <f>ROUND(Y111/K111, 4)</f>
        <v/>
      </c>
      <c r="AA111" s="9">
        <f>IF(1&lt;=$G111, $K111, "")</f>
        <v/>
      </c>
      <c r="AB111" s="9">
        <f>IF(1&lt;=$G111, ROUND(AA111*$Q111, 2), "")</f>
        <v/>
      </c>
      <c r="AC111" s="9">
        <f>IF(1&lt;=$G111, $N111, "")</f>
        <v/>
      </c>
      <c r="AD111" s="9">
        <f>IF(1&lt;=$G111, AC111-AB111, "")</f>
        <v/>
      </c>
      <c r="AE111" s="9">
        <f>IF(1&lt;=$G111, AA111-AD111, "")</f>
        <v/>
      </c>
      <c r="AF111" s="9">
        <f>IF(1&lt;=$G111, ROUND($U111*$Q111, 2), "")</f>
        <v/>
      </c>
      <c r="AG111" s="9">
        <f>IF(1&lt;=$G111, $U111+AF111, "")</f>
        <v/>
      </c>
      <c r="AH111" s="9">
        <f>IF(1&lt;=$G111, AB111+AF111, "")</f>
        <v/>
      </c>
      <c r="AI111" s="9">
        <f>IF(1&lt;=$G111, ($G111-1)*$N111, "")</f>
        <v/>
      </c>
      <c r="AJ111" s="9">
        <f>IF(2&lt;=$G111, AE111, "")</f>
        <v/>
      </c>
      <c r="AK111" s="9">
        <f>IF(2&lt;=$G111, ROUND(AJ111*$Q111, 2), "")</f>
        <v/>
      </c>
      <c r="AL111" s="9">
        <f>IF(2&lt;=$G111, $N111, "")</f>
        <v/>
      </c>
      <c r="AM111" s="9">
        <f>IF(2&lt;=$G111, AL111-AK111, "")</f>
        <v/>
      </c>
      <c r="AN111" s="9">
        <f>IF(2&lt;=$G111, AJ111-AM111, "")</f>
        <v/>
      </c>
      <c r="AO111" s="9">
        <f>IF(2&lt;=$G111, ROUND(AG111*$Q111, 2), "")</f>
        <v/>
      </c>
      <c r="AP111" s="9">
        <f>IF(2&lt;=$G111, AG111+AO111, "")</f>
        <v/>
      </c>
      <c r="AQ111" s="9">
        <f>IF(2&lt;=$G111, AK111+AO111, "")</f>
        <v/>
      </c>
      <c r="AR111" s="9">
        <f>IF(2&lt;=$G111, ($G111-2)*$N111, "")</f>
        <v/>
      </c>
      <c r="AS111" s="9">
        <f>IF(3&lt;=$G111, AN111, "")</f>
        <v/>
      </c>
      <c r="AT111" s="9">
        <f>IF(3&lt;=$G111, ROUND(AS111*$Q111, 2), "")</f>
        <v/>
      </c>
      <c r="AU111" s="9">
        <f>IF(3&lt;=$G111, $N111, "")</f>
        <v/>
      </c>
      <c r="AV111" s="9">
        <f>IF(3&lt;=$G111, AU111-AT111, "")</f>
        <v/>
      </c>
      <c r="AW111" s="9">
        <f>IF(3&lt;=$G111, AS111-AV111, "")</f>
        <v/>
      </c>
      <c r="AX111" s="9">
        <f>IF(3&lt;=$G111, ROUND(AP111*$Q111, 2), "")</f>
        <v/>
      </c>
      <c r="AY111" s="9">
        <f>IF(3&lt;=$G111, AP111+AX111, "")</f>
        <v/>
      </c>
      <c r="AZ111" s="9">
        <f>IF(3&lt;=$G111, AT111+AX111, "")</f>
        <v/>
      </c>
      <c r="BA111" s="9">
        <f>IF(3&lt;=$G111, ($G111-3)*$N111, "")</f>
        <v/>
      </c>
      <c r="BB111" s="9">
        <f>IF(4&lt;=$G111, AW111, "")</f>
        <v/>
      </c>
      <c r="BC111" s="9">
        <f>IF(4&lt;=$G111, ROUND(BB111*$Q111, 2), "")</f>
        <v/>
      </c>
      <c r="BD111" s="9">
        <f>IF(4&lt;=$G111, $N111, "")</f>
        <v/>
      </c>
      <c r="BE111" s="9">
        <f>IF(4&lt;=$G111, BD111-BC111, "")</f>
        <v/>
      </c>
      <c r="BF111" s="9">
        <f>IF(4&lt;=$G111, BB111-BE111, "")</f>
        <v/>
      </c>
      <c r="BG111" s="9">
        <f>IF(4&lt;=$G111, ROUND(AY111*$Q111, 2), "")</f>
        <v/>
      </c>
      <c r="BH111" s="9">
        <f>IF(4&lt;=$G111, AY111+BG111, "")</f>
        <v/>
      </c>
      <c r="BI111" s="9">
        <f>IF(4&lt;=$G111, BC111+BG111, "")</f>
        <v/>
      </c>
      <c r="BJ111" s="9">
        <f>IF(4&lt;=$G111, ($G111-4)*$N111, "")</f>
        <v/>
      </c>
      <c r="BK111" s="9">
        <f>IF(5&lt;=$G111, BF111, "")</f>
        <v/>
      </c>
      <c r="BL111" s="9">
        <f>IF(5&lt;=$G111, ROUND(BK111*$Q111, 2), "")</f>
        <v/>
      </c>
      <c r="BM111" s="9">
        <f>IF(5&lt;=$G111, $N111, "")</f>
        <v/>
      </c>
      <c r="BN111" s="9">
        <f>IF(5&lt;=$G111, BM111-BL111, "")</f>
        <v/>
      </c>
      <c r="BO111" s="9">
        <f>IF(5&lt;=$G111, BK111-BN111, "")</f>
        <v/>
      </c>
      <c r="BP111" s="9">
        <f>IF(5&lt;=$G111, ROUND(BH111*$Q111, 2), "")</f>
        <v/>
      </c>
      <c r="BQ111" s="9">
        <f>IF(5&lt;=$G111, BH111+BP111, "")</f>
        <v/>
      </c>
      <c r="BR111" s="9">
        <f>IF(5&lt;=$G111, BL111+BP111, "")</f>
        <v/>
      </c>
      <c r="BS111" s="9">
        <f>IF(5&lt;=$G111, ($G111-5)*$N111, "")</f>
        <v/>
      </c>
      <c r="BT111" s="9">
        <f>IF(6&lt;=$G111, BO111, "")</f>
        <v/>
      </c>
      <c r="BU111" s="9">
        <f>IF(6&lt;=$G111, ROUND(BT111*$Q111, 2), "")</f>
        <v/>
      </c>
      <c r="BV111" s="9">
        <f>IF(6&lt;=$G111, $N111, "")</f>
        <v/>
      </c>
      <c r="BW111" s="9">
        <f>IF(6&lt;=$G111, BV111-BU111, "")</f>
        <v/>
      </c>
      <c r="BX111" s="9">
        <f>IF(6&lt;=$G111, BT111-BW111, "")</f>
        <v/>
      </c>
      <c r="BY111" s="9">
        <f>IF(6&lt;=$G111, ROUND(BQ111*$Q111, 2), "")</f>
        <v/>
      </c>
      <c r="BZ111" s="9">
        <f>IF(6&lt;=$G111, BQ111+BY111, "")</f>
        <v/>
      </c>
      <c r="CA111" s="9">
        <f>IF(6&lt;=$G111, BU111+BY111, "")</f>
        <v/>
      </c>
      <c r="CB111" s="9">
        <f>IF(6&lt;=$G111, ($G111-6)*$N111, "")</f>
        <v/>
      </c>
      <c r="CC111" s="9">
        <f>IF(7&lt;=$G111, BX111, "")</f>
        <v/>
      </c>
      <c r="CD111" s="9">
        <f>IF(7&lt;=$G111, ROUND(CC111*$Q111, 2), "")</f>
        <v/>
      </c>
      <c r="CE111" s="9">
        <f>IF(7&lt;=$G111, $N111, "")</f>
        <v/>
      </c>
      <c r="CF111" s="9">
        <f>IF(7&lt;=$G111, CE111-CD111, "")</f>
        <v/>
      </c>
      <c r="CG111" s="9">
        <f>IF(7&lt;=$G111, CC111-CF111, "")</f>
        <v/>
      </c>
      <c r="CH111" s="9">
        <f>IF(7&lt;=$G111, ROUND(BZ111*$Q111, 2), "")</f>
        <v/>
      </c>
      <c r="CI111" s="9">
        <f>IF(7&lt;=$G111, BZ111+CH111, "")</f>
        <v/>
      </c>
      <c r="CJ111" s="9">
        <f>IF(7&lt;=$G111, CD111+CH111, "")</f>
        <v/>
      </c>
      <c r="CK111" s="9">
        <f>IF(7&lt;=$G111, ($G111-7)*$N111, "")</f>
        <v/>
      </c>
      <c r="CL111" s="9">
        <f>IF(8&lt;=$G111, CG111, "")</f>
        <v/>
      </c>
      <c r="CM111" s="9">
        <f>IF(8&lt;=$G111, ROUND(CL111*$Q111, 2), "")</f>
        <v/>
      </c>
      <c r="CN111" s="9">
        <f>IF(8&lt;=$G111, $N111, "")</f>
        <v/>
      </c>
      <c r="CO111" s="9">
        <f>IF(8&lt;=$G111, CN111-CM111, "")</f>
        <v/>
      </c>
      <c r="CP111" s="9">
        <f>IF(8&lt;=$G111, CL111-CO111, "")</f>
        <v/>
      </c>
      <c r="CQ111" s="9">
        <f>IF(8&lt;=$G111, ROUND(CI111*$Q111, 2), "")</f>
        <v/>
      </c>
      <c r="CR111" s="9">
        <f>IF(8&lt;=$G111, CI111+CQ111, "")</f>
        <v/>
      </c>
      <c r="CS111" s="9">
        <f>IF(8&lt;=$G111, CM111+CQ111, "")</f>
        <v/>
      </c>
      <c r="CT111" s="9">
        <f>IF(8&lt;=$G111, ($G111-8)*$N111, "")</f>
        <v/>
      </c>
      <c r="CU111" s="9">
        <f>IF(9&lt;=$G111, CP111, "")</f>
        <v/>
      </c>
      <c r="CV111" s="9">
        <f>IF(9&lt;=$G111, ROUND(CU111*$Q111, 2), "")</f>
        <v/>
      </c>
      <c r="CW111" s="9">
        <f>IF(9&lt;=$G111, $N111, "")</f>
        <v/>
      </c>
      <c r="CX111" s="9">
        <f>IF(9&lt;=$G111, CW111-CV111, "")</f>
        <v/>
      </c>
      <c r="CY111" s="9">
        <f>IF(9&lt;=$G111, CU111-CX111, "")</f>
        <v/>
      </c>
      <c r="CZ111" s="9">
        <f>IF(9&lt;=$G111, ROUND(CR111*$Q111, 2), "")</f>
        <v/>
      </c>
      <c r="DA111" s="9">
        <f>IF(9&lt;=$G111, CR111+CZ111, "")</f>
        <v/>
      </c>
      <c r="DB111" s="9">
        <f>IF(9&lt;=$G111, CV111+CZ111, "")</f>
        <v/>
      </c>
      <c r="DC111" s="9">
        <f>IF(9&lt;=$G111, ($G111-9)*$N111, "")</f>
        <v/>
      </c>
      <c r="DD111" s="9">
        <f>IF(10&lt;=$G111, CY111, "")</f>
        <v/>
      </c>
      <c r="DE111" s="9">
        <f>IF(10&lt;=$G111, ROUND(DD111*$Q111, 2), "")</f>
        <v/>
      </c>
      <c r="DF111" s="9">
        <f>IF(10&lt;=$G111, $N111, "")</f>
        <v/>
      </c>
      <c r="DG111" s="9">
        <f>IF(10&lt;=$G111, DF111-DE111, "")</f>
        <v/>
      </c>
      <c r="DH111" s="9">
        <f>IF(10&lt;=$G111, DD111-DG111, "")</f>
        <v/>
      </c>
      <c r="DI111" s="9">
        <f>IF(10&lt;=$G111, ROUND(DA111*$Q111, 2), "")</f>
        <v/>
      </c>
      <c r="DJ111" s="9">
        <f>IF(10&lt;=$G111, DA111+DI111, "")</f>
        <v/>
      </c>
      <c r="DK111" s="9">
        <f>IF(10&lt;=$G111, DE111+DI111, "")</f>
        <v/>
      </c>
      <c r="DL111" s="9">
        <f>IF(10&lt;=$G111, ($G111-10)*$N111, "")</f>
        <v/>
      </c>
      <c r="DM111" s="9">
        <f>IF(11&lt;=$G111, DH111, "")</f>
        <v/>
      </c>
      <c r="DN111" s="9">
        <f>IF(11&lt;=$G111, ROUND(DM111*$Q111, 2), "")</f>
        <v/>
      </c>
      <c r="DO111" s="9">
        <f>IF(11&lt;=$G111, $N111, "")</f>
        <v/>
      </c>
      <c r="DP111" s="9">
        <f>IF(11&lt;=$G111, DO111-DN111, "")</f>
        <v/>
      </c>
      <c r="DQ111" s="9">
        <f>IF(11&lt;=$G111, DM111-DP111, "")</f>
        <v/>
      </c>
      <c r="DR111" s="9">
        <f>IF(11&lt;=$G111, ROUND(DJ111*$Q111, 2), "")</f>
        <v/>
      </c>
      <c r="DS111" s="9">
        <f>IF(11&lt;=$G111, DJ111+DR111, "")</f>
        <v/>
      </c>
      <c r="DT111" s="9">
        <f>IF(11&lt;=$G111, DN111+DR111, "")</f>
        <v/>
      </c>
      <c r="DU111" s="9">
        <f>IF(11&lt;=$G111, ($G111-11)*$N111, "")</f>
        <v/>
      </c>
      <c r="DV111" s="9">
        <f>IF(12&lt;=$G111, DQ111, "")</f>
        <v/>
      </c>
      <c r="DW111" s="9">
        <f>IF(12&lt;=$G111, ROUND(DV111*$Q111, 2), "")</f>
        <v/>
      </c>
      <c r="DX111" s="9">
        <f>IF(12&lt;=$G111, $N111, "")</f>
        <v/>
      </c>
      <c r="DY111" s="9">
        <f>IF(12&lt;=$G111, DX111-DW111, "")</f>
        <v/>
      </c>
      <c r="DZ111" s="9">
        <f>IF(12&lt;=$G111, DV111-DY111, "")</f>
        <v/>
      </c>
      <c r="EA111" s="9">
        <f>IF(12&lt;=$G111, ROUND(DS111*$Q111, 2), "")</f>
        <v/>
      </c>
      <c r="EB111" s="9">
        <f>IF(12&lt;=$G111, DS111+EA111, "")</f>
        <v/>
      </c>
      <c r="EC111" s="9">
        <f>IF(12&lt;=$G111, DW111+EA111, "")</f>
        <v/>
      </c>
      <c r="ED111" s="9">
        <f>IF(12&lt;=$G111, ($G111-12)*$N111, "")</f>
        <v/>
      </c>
      <c r="EE111" s="9">
        <f>IF(13&lt;=$G111, DZ111, "")</f>
        <v/>
      </c>
      <c r="EF111" s="9">
        <f>IF(13&lt;=$G111, ROUND(EE111*$Q111, 2), "")</f>
        <v/>
      </c>
      <c r="EG111" s="9">
        <f>IF(13&lt;=$G111, $N111, "")</f>
        <v/>
      </c>
      <c r="EH111" s="9">
        <f>IF(13&lt;=$G111, EG111-EF111, "")</f>
        <v/>
      </c>
      <c r="EI111" s="9">
        <f>IF(13&lt;=$G111, EE111-EH111, "")</f>
        <v/>
      </c>
      <c r="EJ111" s="9">
        <f>IF(13&lt;=$G111, ROUND(EB111*$Q111, 2), "")</f>
        <v/>
      </c>
      <c r="EK111" s="9">
        <f>IF(13&lt;=$G111, EB111+EJ111, "")</f>
        <v/>
      </c>
      <c r="EL111" s="9">
        <f>IF(13&lt;=$G111, EF111+EJ111, "")</f>
        <v/>
      </c>
      <c r="EM111" s="9">
        <f>IF(13&lt;=$G111, ($G111-13)*$N111, "")</f>
        <v/>
      </c>
      <c r="EN111" s="9">
        <f>IF(14&lt;=$G111, EI111, "")</f>
        <v/>
      </c>
      <c r="EO111" s="9">
        <f>IF(14&lt;=$G111, ROUND(EN111*$Q111, 2), "")</f>
        <v/>
      </c>
      <c r="EP111" s="9">
        <f>IF(14&lt;=$G111, $N111, "")</f>
        <v/>
      </c>
      <c r="EQ111" s="9">
        <f>IF(14&lt;=$G111, EP111-EO111, "")</f>
        <v/>
      </c>
      <c r="ER111" s="9">
        <f>IF(14&lt;=$G111, EN111-EQ111, "")</f>
        <v/>
      </c>
      <c r="ES111" s="9">
        <f>IF(14&lt;=$G111, ROUND(EK111*$Q111, 2), "")</f>
        <v/>
      </c>
      <c r="ET111" s="9">
        <f>IF(14&lt;=$G111, EK111+ES111, "")</f>
        <v/>
      </c>
      <c r="EU111" s="9">
        <f>IF(14&lt;=$G111, EO111+ES111, "")</f>
        <v/>
      </c>
      <c r="EV111" s="9">
        <f>IF(14&lt;=$G111, ($G111-14)*$N111, "")</f>
        <v/>
      </c>
      <c r="EW111" s="9">
        <f>IF(15&lt;=$G111, ER111, "")</f>
        <v/>
      </c>
      <c r="EX111" s="9">
        <f>IF(15&lt;=$G111, ROUND(EW111*$Q111, 2), "")</f>
        <v/>
      </c>
      <c r="EY111" s="9">
        <f>IF(15&lt;=$G111, $N111, "")</f>
        <v/>
      </c>
      <c r="EZ111" s="9">
        <f>IF(15&lt;=$G111, EY111-EX111, "")</f>
        <v/>
      </c>
      <c r="FA111" s="9">
        <f>IF(15&lt;=$G111, EW111-EZ111, "")</f>
        <v/>
      </c>
      <c r="FB111" s="9">
        <f>IF(15&lt;=$G111, ROUND(ET111*$Q111, 2), "")</f>
        <v/>
      </c>
      <c r="FC111" s="9">
        <f>IF(15&lt;=$G111, ET111+FB111, "")</f>
        <v/>
      </c>
      <c r="FD111" s="9">
        <f>IF(15&lt;=$G111, EX111+FB111, "")</f>
        <v/>
      </c>
      <c r="FE111" s="9">
        <f>IF(15&lt;=$G111, ($G111-15)*$N111, "")</f>
        <v/>
      </c>
      <c r="FF111" s="9">
        <f>IF(16&lt;=$G111, FA111, "")</f>
        <v/>
      </c>
      <c r="FG111" s="9">
        <f>IF(16&lt;=$G111, ROUND(FF111*$Q111, 2), "")</f>
        <v/>
      </c>
      <c r="FH111" s="9">
        <f>IF(16&lt;=$G111, $N111, "")</f>
        <v/>
      </c>
      <c r="FI111" s="9">
        <f>IF(16&lt;=$G111, FH111-FG111, "")</f>
        <v/>
      </c>
      <c r="FJ111" s="9">
        <f>IF(16&lt;=$G111, FF111-FI111, "")</f>
        <v/>
      </c>
      <c r="FK111" s="9">
        <f>IF(16&lt;=$G111, ROUND(FC111*$Q111, 2), "")</f>
        <v/>
      </c>
      <c r="FL111" s="9">
        <f>IF(16&lt;=$G111, FC111+FK111, "")</f>
        <v/>
      </c>
      <c r="FM111" s="9">
        <f>IF(16&lt;=$G111, FG111+FK111, "")</f>
        <v/>
      </c>
      <c r="FN111" s="9">
        <f>IF(16&lt;=$G111, ($G111-16)*$N111, "")</f>
        <v/>
      </c>
      <c r="FO111" s="9">
        <f>IF(17&lt;=$G111, FJ111, "")</f>
        <v/>
      </c>
      <c r="FP111" s="9">
        <f>IF(17&lt;=$G111, ROUND(FO111*$Q111, 2), "")</f>
        <v/>
      </c>
      <c r="FQ111" s="9">
        <f>IF(17&lt;=$G111, $N111, "")</f>
        <v/>
      </c>
      <c r="FR111" s="9">
        <f>IF(17&lt;=$G111, FQ111-FP111, "")</f>
        <v/>
      </c>
      <c r="FS111" s="9">
        <f>IF(17&lt;=$G111, FO111-FR111, "")</f>
        <v/>
      </c>
      <c r="FT111" s="9">
        <f>IF(17&lt;=$G111, ROUND(FL111*$Q111, 2), "")</f>
        <v/>
      </c>
      <c r="FU111" s="9">
        <f>IF(17&lt;=$G111, FL111+FT111, "")</f>
        <v/>
      </c>
      <c r="FV111" s="9">
        <f>IF(17&lt;=$G111, FP111+FT111, "")</f>
        <v/>
      </c>
      <c r="FW111" s="9">
        <f>IF(17&lt;=$G111, ($G111-17)*$N111, "")</f>
        <v/>
      </c>
      <c r="FX111" s="9">
        <f>IF(18&lt;=$G111, FS111, "")</f>
        <v/>
      </c>
      <c r="FY111" s="9">
        <f>IF(18&lt;=$G111, ROUND(FX111*$Q111, 2), "")</f>
        <v/>
      </c>
      <c r="FZ111" s="9">
        <f>IF(18&lt;=$G111, $N111, "")</f>
        <v/>
      </c>
      <c r="GA111" s="9">
        <f>IF(18&lt;=$G111, FZ111-FY111, "")</f>
        <v/>
      </c>
      <c r="GB111" s="9">
        <f>IF(18&lt;=$G111, FX111-GA111, "")</f>
        <v/>
      </c>
      <c r="GC111" s="9">
        <f>IF(18&lt;=$G111, ROUND(FU111*$Q111, 2), "")</f>
        <v/>
      </c>
      <c r="GD111" s="9">
        <f>IF(18&lt;=$G111, FU111+GC111, "")</f>
        <v/>
      </c>
      <c r="GE111" s="9">
        <f>IF(18&lt;=$G111, FY111+GC111, "")</f>
        <v/>
      </c>
      <c r="GF111" s="9">
        <f>IF(18&lt;=$G111, ($G111-18)*$N111, "")</f>
        <v/>
      </c>
      <c r="GG111" s="9">
        <f>IF(19&lt;=$G111, GB111, "")</f>
        <v/>
      </c>
      <c r="GH111" s="9">
        <f>IF(19&lt;=$G111, ROUND(GG111*$Q111, 2), "")</f>
        <v/>
      </c>
      <c r="GI111" s="9">
        <f>IF(19&lt;=$G111, $N111, "")</f>
        <v/>
      </c>
      <c r="GJ111" s="9">
        <f>IF(19&lt;=$G111, GI111-GH111, "")</f>
        <v/>
      </c>
      <c r="GK111" s="9">
        <f>IF(19&lt;=$G111, GG111-GJ111, "")</f>
        <v/>
      </c>
      <c r="GL111" s="9">
        <f>IF(19&lt;=$G111, ROUND(GD111*$Q111, 2), "")</f>
        <v/>
      </c>
      <c r="GM111" s="9">
        <f>IF(19&lt;=$G111, GD111+GL111, "")</f>
        <v/>
      </c>
      <c r="GN111" s="9">
        <f>IF(19&lt;=$G111, GH111+GL111, "")</f>
        <v/>
      </c>
      <c r="GO111" s="9">
        <f>IF(19&lt;=$G111, ($G111-19)*$N111, "")</f>
        <v/>
      </c>
      <c r="GP111" s="9">
        <f>IF(20&lt;=$G111, GK111, "")</f>
        <v/>
      </c>
      <c r="GQ111" s="9">
        <f>IF(20&lt;=$G111, ROUND(GP111*$Q111, 2), "")</f>
        <v/>
      </c>
      <c r="GR111" s="9">
        <f>IF(20&lt;=$G111, $N111, "")</f>
        <v/>
      </c>
      <c r="GS111" s="9">
        <f>IF(20&lt;=$G111, GR111-GQ111, "")</f>
        <v/>
      </c>
      <c r="GT111" s="9">
        <f>IF(20&lt;=$G111, GP111-GS111, "")</f>
        <v/>
      </c>
      <c r="GU111" s="9">
        <f>IF(20&lt;=$G111, ROUND(GM111*$Q111, 2), "")</f>
        <v/>
      </c>
      <c r="GV111" s="9">
        <f>IF(20&lt;=$G111, GM111+GU111, "")</f>
        <v/>
      </c>
      <c r="GW111" s="9">
        <f>IF(20&lt;=$G111, GQ111+GU111, "")</f>
        <v/>
      </c>
      <c r="GX111" s="9">
        <f>IF(20&lt;=$G111, ($G111-20)*$N111, "")</f>
        <v/>
      </c>
      <c r="GY111" s="9">
        <f>IF(21&lt;=$G111, GT111, "")</f>
        <v/>
      </c>
      <c r="GZ111" s="9">
        <f>IF(21&lt;=$G111, ROUND(GY111*$Q111, 2), "")</f>
        <v/>
      </c>
      <c r="HA111" s="9">
        <f>IF(21&lt;=$G111, $N111, "")</f>
        <v/>
      </c>
      <c r="HB111" s="9">
        <f>IF(21&lt;=$G111, HA111-GZ111, "")</f>
        <v/>
      </c>
      <c r="HC111" s="9">
        <f>IF(21&lt;=$G111, GY111-HB111, "")</f>
        <v/>
      </c>
      <c r="HD111" s="9">
        <f>IF(21&lt;=$G111, ROUND(GV111*$Q111, 2), "")</f>
        <v/>
      </c>
      <c r="HE111" s="9">
        <f>IF(21&lt;=$G111, GV111+HD111, "")</f>
        <v/>
      </c>
      <c r="HF111" s="9">
        <f>IF(21&lt;=$G111, GZ111+HD111, "")</f>
        <v/>
      </c>
      <c r="HG111" s="9">
        <f>IF(21&lt;=$G111, ($G111-21)*$N111, "")</f>
        <v/>
      </c>
      <c r="HH111" s="9">
        <f>IF(22&lt;=$G111, HC111, "")</f>
        <v/>
      </c>
      <c r="HI111" s="9">
        <f>IF(22&lt;=$G111, ROUND(HH111*$Q111, 2), "")</f>
        <v/>
      </c>
      <c r="HJ111" s="9">
        <f>IF(22&lt;=$G111, $N111, "")</f>
        <v/>
      </c>
      <c r="HK111" s="9">
        <f>IF(22&lt;=$G111, HJ111-HI111, "")</f>
        <v/>
      </c>
      <c r="HL111" s="9">
        <f>IF(22&lt;=$G111, HH111-HK111, "")</f>
        <v/>
      </c>
      <c r="HM111" s="9">
        <f>IF(22&lt;=$G111, ROUND(HE111*$Q111, 2), "")</f>
        <v/>
      </c>
      <c r="HN111" s="9">
        <f>IF(22&lt;=$G111, HE111+HM111, "")</f>
        <v/>
      </c>
      <c r="HO111" s="9">
        <f>IF(22&lt;=$G111, HI111+HM111, "")</f>
        <v/>
      </c>
      <c r="HP111" s="9">
        <f>IF(22&lt;=$G111, ($G111-22)*$N111, "")</f>
        <v/>
      </c>
      <c r="HQ111" s="9">
        <f>IF(23&lt;=$G111, HL111, "")</f>
        <v/>
      </c>
      <c r="HR111" s="9">
        <f>IF(23&lt;=$G111, ROUND(HQ111*$Q111, 2), "")</f>
        <v/>
      </c>
      <c r="HS111" s="9">
        <f>IF(23&lt;=$G111, $N111, "")</f>
        <v/>
      </c>
      <c r="HT111" s="9">
        <f>IF(23&lt;=$G111, HS111-HR111, "")</f>
        <v/>
      </c>
      <c r="HU111" s="9">
        <f>IF(23&lt;=$G111, HQ111-HT111, "")</f>
        <v/>
      </c>
      <c r="HV111" s="9">
        <f>IF(23&lt;=$G111, ROUND(HN111*$Q111, 2), "")</f>
        <v/>
      </c>
      <c r="HW111" s="9">
        <f>IF(23&lt;=$G111, HN111+HV111, "")</f>
        <v/>
      </c>
      <c r="HX111" s="9">
        <f>IF(23&lt;=$G111, HR111+HV111, "")</f>
        <v/>
      </c>
      <c r="HY111" s="9">
        <f>IF(23&lt;=$G111, ($G111-23)*$N111, "")</f>
        <v/>
      </c>
      <c r="HZ111" s="9">
        <f>IF(24&lt;=$G111, HU111, "")</f>
        <v/>
      </c>
      <c r="IA111" s="9">
        <f>IF(24&lt;=$G111, ROUND(HZ111*$Q111, 2), "")</f>
        <v/>
      </c>
      <c r="IB111" s="9">
        <f>IF(24&lt;=$G111, $N111, "")</f>
        <v/>
      </c>
      <c r="IC111" s="9">
        <f>IF(24&lt;=$G111, IB111-IA111, "")</f>
        <v/>
      </c>
      <c r="ID111" s="9">
        <f>IF(24&lt;=$G111, HZ111-IC111, "")</f>
        <v/>
      </c>
      <c r="IE111" s="9">
        <f>IF(24&lt;=$G111, ROUND(HW111*$Q111, 2), "")</f>
        <v/>
      </c>
      <c r="IF111" s="9">
        <f>IF(24&lt;=$G111, HW111+IE111, "")</f>
        <v/>
      </c>
      <c r="IG111" s="9">
        <f>IF(24&lt;=$G111, IA111+IE111, "")</f>
        <v/>
      </c>
      <c r="IH111" s="9">
        <f>IF(24&lt;=$G111, ($G111-24)*$N111, "")</f>
        <v/>
      </c>
      <c r="II111" s="9">
        <f>IF(25&lt;=$G111, ID111, "")</f>
        <v/>
      </c>
      <c r="IJ111" s="9">
        <f>IF(25&lt;=$G111, ROUND(II111*$Q111, 2), "")</f>
        <v/>
      </c>
      <c r="IK111" s="9">
        <f>IF(25&lt;=$G111, $N111, "")</f>
        <v/>
      </c>
      <c r="IL111" s="9">
        <f>IF(25&lt;=$G111, IK111-IJ111, "")</f>
        <v/>
      </c>
      <c r="IM111" s="9">
        <f>IF(25&lt;=$G111, II111-IL111, "")</f>
        <v/>
      </c>
      <c r="IN111" s="9">
        <f>IF(25&lt;=$G111, ROUND(IF111*$Q111, 2), "")</f>
        <v/>
      </c>
      <c r="IO111" s="9">
        <f>IF(25&lt;=$G111, IF111+IN111, "")</f>
        <v/>
      </c>
      <c r="IP111" s="9">
        <f>IF(25&lt;=$G111, IJ111+IN111, "")</f>
        <v/>
      </c>
      <c r="IQ111" s="9">
        <f>IF(25&lt;=$G111, ($G111-25)*$N111, "")</f>
        <v/>
      </c>
      <c r="IR111" s="9">
        <f>IF(26&lt;=$G111, IM111, "")</f>
        <v/>
      </c>
      <c r="IS111" s="9">
        <f>IF(26&lt;=$G111, ROUND(IR111*$Q111, 2), "")</f>
        <v/>
      </c>
      <c r="IT111" s="9">
        <f>IF(26&lt;=$G111, $N111, "")</f>
        <v/>
      </c>
      <c r="IU111" s="9">
        <f>IF(26&lt;=$G111, IT111-IS111, "")</f>
        <v/>
      </c>
      <c r="IV111" s="9">
        <f>IF(26&lt;=$G111, IR111-IU111, "")</f>
        <v/>
      </c>
      <c r="IW111" s="9">
        <f>IF(26&lt;=$G111, ROUND(IO111*$Q111, 2), "")</f>
        <v/>
      </c>
      <c r="IX111" s="9">
        <f>IF(26&lt;=$G111, IO111+IW111, "")</f>
        <v/>
      </c>
      <c r="IY111" s="9">
        <f>IF(26&lt;=$G111, IS111+IW111, "")</f>
        <v/>
      </c>
      <c r="IZ111" s="9">
        <f>IF(26&lt;=$G111, ($G111-26)*$N111, "")</f>
        <v/>
      </c>
      <c r="JA111" s="9">
        <f>IF(27&lt;=$G111, IV111, "")</f>
        <v/>
      </c>
      <c r="JB111" s="9">
        <f>IF(27&lt;=$G111, ROUND(JA111*$Q111, 2), "")</f>
        <v/>
      </c>
      <c r="JC111" s="9">
        <f>IF(27&lt;=$G111, $N111, "")</f>
        <v/>
      </c>
      <c r="JD111" s="9">
        <f>IF(27&lt;=$G111, JC111-JB111, "")</f>
        <v/>
      </c>
      <c r="JE111" s="9">
        <f>IF(27&lt;=$G111, JA111-JD111, "")</f>
        <v/>
      </c>
      <c r="JF111" s="9">
        <f>IF(27&lt;=$G111, ROUND(IX111*$Q111, 2), "")</f>
        <v/>
      </c>
      <c r="JG111" s="9">
        <f>IF(27&lt;=$G111, IX111+JF111, "")</f>
        <v/>
      </c>
      <c r="JH111" s="9">
        <f>IF(27&lt;=$G111, JB111+JF111, "")</f>
        <v/>
      </c>
      <c r="JI111" s="9">
        <f>IF(27&lt;=$G111, ($G111-27)*$N111, "")</f>
        <v/>
      </c>
      <c r="JJ111" s="9">
        <f>IF(28&lt;=$G111, JE111, "")</f>
        <v/>
      </c>
      <c r="JK111" s="9">
        <f>IF(28&lt;=$G111, ROUND(JJ111*$Q111, 2), "")</f>
        <v/>
      </c>
      <c r="JL111" s="9">
        <f>IF(28&lt;=$G111, $N111, "")</f>
        <v/>
      </c>
      <c r="JM111" s="9">
        <f>IF(28&lt;=$G111, JL111-JK111, "")</f>
        <v/>
      </c>
      <c r="JN111" s="9">
        <f>IF(28&lt;=$G111, JJ111-JM111, "")</f>
        <v/>
      </c>
      <c r="JO111" s="9">
        <f>IF(28&lt;=$G111, ROUND(JG111*$Q111, 2), "")</f>
        <v/>
      </c>
      <c r="JP111" s="9">
        <f>IF(28&lt;=$G111, JG111+JO111, "")</f>
        <v/>
      </c>
      <c r="JQ111" s="9">
        <f>IF(28&lt;=$G111, JK111+JO111, "")</f>
        <v/>
      </c>
      <c r="JR111" s="9">
        <f>IF(28&lt;=$G111, ($G111-28)*$N111, "")</f>
        <v/>
      </c>
      <c r="JS111" s="9">
        <f>IF(29&lt;=$G111, JN111, "")</f>
        <v/>
      </c>
      <c r="JT111" s="9">
        <f>IF(29&lt;=$G111, ROUND(JS111*$Q111, 2), "")</f>
        <v/>
      </c>
      <c r="JU111" s="9">
        <f>IF(29&lt;=$G111, $N111, "")</f>
        <v/>
      </c>
      <c r="JV111" s="9">
        <f>IF(29&lt;=$G111, JU111-JT111, "")</f>
        <v/>
      </c>
      <c r="JW111" s="9">
        <f>IF(29&lt;=$G111, JS111-JV111, "")</f>
        <v/>
      </c>
      <c r="JX111" s="9">
        <f>IF(29&lt;=$G111, ROUND(JP111*$Q111, 2), "")</f>
        <v/>
      </c>
      <c r="JY111" s="9">
        <f>IF(29&lt;=$G111, JP111+JX111, "")</f>
        <v/>
      </c>
      <c r="JZ111" s="9">
        <f>IF(29&lt;=$G111, JT111+JX111, "")</f>
        <v/>
      </c>
      <c r="KA111" s="9">
        <f>IF(29&lt;=$G111, ($G111-29)*$N111, "")</f>
        <v/>
      </c>
      <c r="KB111" s="9">
        <f>IF(30&lt;=$G111, JW111, "")</f>
        <v/>
      </c>
      <c r="KC111" s="9">
        <f>IF(30&lt;=$G111, ROUND(KB111*$Q111, 2), "")</f>
        <v/>
      </c>
      <c r="KD111" s="9">
        <f>IF(30&lt;=$G111, $N111, "")</f>
        <v/>
      </c>
      <c r="KE111" s="9">
        <f>IF(30&lt;=$G111, KD111-KC111, "")</f>
        <v/>
      </c>
      <c r="KF111" s="9">
        <f>IF(30&lt;=$G111, KB111-KE111, "")</f>
        <v/>
      </c>
      <c r="KG111" s="9">
        <f>IF(30&lt;=$G111, ROUND(JY111*$Q111, 2), "")</f>
        <v/>
      </c>
      <c r="KH111" s="9">
        <f>IF(30&lt;=$G111, JY111+KG111, "")</f>
        <v/>
      </c>
      <c r="KI111" s="9">
        <f>IF(30&lt;=$G111, KC111+KG111, "")</f>
        <v/>
      </c>
      <c r="KJ111" s="9">
        <f>IF(30&lt;=$G111, ($G111-30)*$N111, "")</f>
        <v/>
      </c>
      <c r="KK111" s="9">
        <f>IF(31&lt;=$G111, KF111, "")</f>
        <v/>
      </c>
      <c r="KL111" s="9">
        <f>IF(31&lt;=$G111, ROUND(KK111*$Q111, 2), "")</f>
        <v/>
      </c>
      <c r="KM111" s="9">
        <f>IF(31&lt;=$G111, $N111, "")</f>
        <v/>
      </c>
      <c r="KN111" s="9">
        <f>IF(31&lt;=$G111, KM111-KL111, "")</f>
        <v/>
      </c>
      <c r="KO111" s="9">
        <f>IF(31&lt;=$G111, KK111-KN111, "")</f>
        <v/>
      </c>
      <c r="KP111" s="9">
        <f>IF(31&lt;=$G111, ROUND(KH111*$Q111, 2), "")</f>
        <v/>
      </c>
      <c r="KQ111" s="9">
        <f>IF(31&lt;=$G111, KH111+KP111, "")</f>
        <v/>
      </c>
      <c r="KR111" s="9">
        <f>IF(31&lt;=$G111, KL111+KP111, "")</f>
        <v/>
      </c>
      <c r="KS111" s="9">
        <f>IF(31&lt;=$G111, ($G111-31)*$N111, "")</f>
        <v/>
      </c>
      <c r="KT111" s="9">
        <f>IF(32&lt;=$G111, KO111, "")</f>
        <v/>
      </c>
      <c r="KU111" s="9">
        <f>IF(32&lt;=$G111, ROUND(KT111*$Q111, 2), "")</f>
        <v/>
      </c>
      <c r="KV111" s="9">
        <f>IF(32&lt;=$G111, $N111, "")</f>
        <v/>
      </c>
      <c r="KW111" s="9">
        <f>IF(32&lt;=$G111, KV111-KU111, "")</f>
        <v/>
      </c>
      <c r="KX111" s="9">
        <f>IF(32&lt;=$G111, KT111-KW111, "")</f>
        <v/>
      </c>
      <c r="KY111" s="9">
        <f>IF(32&lt;=$G111, ROUND(KQ111*$Q111, 2), "")</f>
        <v/>
      </c>
      <c r="KZ111" s="9">
        <f>IF(32&lt;=$G111, KQ111+KY111, "")</f>
        <v/>
      </c>
      <c r="LA111" s="9">
        <f>IF(32&lt;=$G111, KU111+KY111, "")</f>
        <v/>
      </c>
      <c r="LB111" s="9">
        <f>IF(32&lt;=$G111, ($G111-32)*$N111, "")</f>
        <v/>
      </c>
      <c r="LC111" s="9">
        <f>IF(33&lt;=$G111, KX111, "")</f>
        <v/>
      </c>
      <c r="LD111" s="9">
        <f>IF(33&lt;=$G111, ROUND(LC111*$Q111, 2), "")</f>
        <v/>
      </c>
      <c r="LE111" s="9">
        <f>IF(33&lt;=$G111, $N111, "")</f>
        <v/>
      </c>
      <c r="LF111" s="9">
        <f>IF(33&lt;=$G111, LE111-LD111, "")</f>
        <v/>
      </c>
      <c r="LG111" s="9">
        <f>IF(33&lt;=$G111, LC111-LF111, "")</f>
        <v/>
      </c>
      <c r="LH111" s="9">
        <f>IF(33&lt;=$G111, ROUND(KZ111*$Q111, 2), "")</f>
        <v/>
      </c>
      <c r="LI111" s="9">
        <f>IF(33&lt;=$G111, KZ111+LH111, "")</f>
        <v/>
      </c>
      <c r="LJ111" s="9">
        <f>IF(33&lt;=$G111, LD111+LH111, "")</f>
        <v/>
      </c>
      <c r="LK111" s="9">
        <f>IF(33&lt;=$G111, ($G111-33)*$N111, "")</f>
        <v/>
      </c>
      <c r="LL111" s="9">
        <f>IF(34&lt;=$G111, LG111, "")</f>
        <v/>
      </c>
      <c r="LM111" s="9">
        <f>IF(34&lt;=$G111, ROUND(LL111*$Q111, 2), "")</f>
        <v/>
      </c>
      <c r="LN111" s="9">
        <f>IF(34&lt;=$G111, $N111, "")</f>
        <v/>
      </c>
      <c r="LO111" s="9">
        <f>IF(34&lt;=$G111, LN111-LM111, "")</f>
        <v/>
      </c>
      <c r="LP111" s="9">
        <f>IF(34&lt;=$G111, LL111-LO111, "")</f>
        <v/>
      </c>
      <c r="LQ111" s="9">
        <f>IF(34&lt;=$G111, ROUND(LI111*$Q111, 2), "")</f>
        <v/>
      </c>
      <c r="LR111" s="9">
        <f>IF(34&lt;=$G111, LI111+LQ111, "")</f>
        <v/>
      </c>
      <c r="LS111" s="9">
        <f>IF(34&lt;=$G111, LM111+LQ111, "")</f>
        <v/>
      </c>
      <c r="LT111" s="9">
        <f>IF(34&lt;=$G111, ($G111-34)*$N111, "")</f>
        <v/>
      </c>
      <c r="LU111" s="9">
        <f>IF(35&lt;=$G111, LP111, "")</f>
        <v/>
      </c>
      <c r="LV111" s="9">
        <f>IF(35&lt;=$G111, ROUND(LU111*$Q111, 2), "")</f>
        <v/>
      </c>
      <c r="LW111" s="9">
        <f>IF(35&lt;=$G111, $N111, "")</f>
        <v/>
      </c>
      <c r="LX111" s="9">
        <f>IF(35&lt;=$G111, LW111-LV111, "")</f>
        <v/>
      </c>
      <c r="LY111" s="9">
        <f>IF(35&lt;=$G111, LU111-LX111, "")</f>
        <v/>
      </c>
      <c r="LZ111" s="9">
        <f>IF(35&lt;=$G111, ROUND(LR111*$Q111, 2), "")</f>
        <v/>
      </c>
      <c r="MA111" s="9">
        <f>IF(35&lt;=$G111, LR111+LZ111, "")</f>
        <v/>
      </c>
      <c r="MB111" s="9">
        <f>IF(35&lt;=$G111, LV111+LZ111, "")</f>
        <v/>
      </c>
      <c r="MC111" s="9">
        <f>IF(35&lt;=$G111, ($G111-35)*$N111, "")</f>
        <v/>
      </c>
      <c r="MD111" s="9">
        <f>IF(36&lt;=$G111, LY111, "")</f>
        <v/>
      </c>
      <c r="ME111" s="9">
        <f>IF(36&lt;=$G111, ROUND(MD111*$Q111, 2), "")</f>
        <v/>
      </c>
      <c r="MF111" s="9">
        <f>IF(36&lt;=$G111, $N111, "")</f>
        <v/>
      </c>
      <c r="MG111" s="9">
        <f>IF(36&lt;=$G111, MF111-ME111, "")</f>
        <v/>
      </c>
      <c r="MH111" s="9">
        <f>IF(36&lt;=$G111, MD111-MG111, "")</f>
        <v/>
      </c>
      <c r="MI111" s="9">
        <f>IF(36&lt;=$G111, ROUND(MA111*$Q111, 2), "")</f>
        <v/>
      </c>
      <c r="MJ111" s="9">
        <f>IF(36&lt;=$G111, MA111+MI111, "")</f>
        <v/>
      </c>
      <c r="MK111" s="9">
        <f>IF(36&lt;=$G111, ME111+MI111, "")</f>
        <v/>
      </c>
      <c r="ML111" s="9">
        <f>IF(36&lt;=$G111, ($G111-36)*$N111, "")</f>
        <v/>
      </c>
      <c r="MM111" s="9">
        <f>IF(37&lt;=$G111, MH111, "")</f>
        <v/>
      </c>
      <c r="MN111" s="9">
        <f>IF(37&lt;=$G111, ROUND(MM111*$Q111, 2), "")</f>
        <v/>
      </c>
      <c r="MO111" s="9">
        <f>IF(37&lt;=$G111, $N111, "")</f>
        <v/>
      </c>
      <c r="MP111" s="9">
        <f>IF(37&lt;=$G111, MO111-MN111, "")</f>
        <v/>
      </c>
      <c r="MQ111" s="9">
        <f>IF(37&lt;=$G111, MM111-MP111, "")</f>
        <v/>
      </c>
      <c r="MR111" s="9">
        <f>IF(37&lt;=$G111, ROUND(MJ111*$Q111, 2), "")</f>
        <v/>
      </c>
      <c r="MS111" s="9">
        <f>IF(37&lt;=$G111, MJ111+MR111, "")</f>
        <v/>
      </c>
      <c r="MT111" s="9">
        <f>IF(37&lt;=$G111, MN111+MR111, "")</f>
        <v/>
      </c>
      <c r="MU111" s="9">
        <f>IF(37&lt;=$G111, ($G111-37)*$N111, "")</f>
        <v/>
      </c>
      <c r="MV111" s="9">
        <f>IF(38&lt;=$G111, MQ111, "")</f>
        <v/>
      </c>
      <c r="MW111" s="9">
        <f>IF(38&lt;=$G111, ROUND(MV111*$Q111, 2), "")</f>
        <v/>
      </c>
      <c r="MX111" s="9">
        <f>IF(38&lt;=$G111, $N111, "")</f>
        <v/>
      </c>
      <c r="MY111" s="9">
        <f>IF(38&lt;=$G111, MX111-MW111, "")</f>
        <v/>
      </c>
      <c r="MZ111" s="9">
        <f>IF(38&lt;=$G111, MV111-MY111, "")</f>
        <v/>
      </c>
      <c r="NA111" s="9">
        <f>IF(38&lt;=$G111, ROUND(MS111*$Q111, 2), "")</f>
        <v/>
      </c>
      <c r="NB111" s="9">
        <f>IF(38&lt;=$G111, MS111+NA111, "")</f>
        <v/>
      </c>
      <c r="NC111" s="9">
        <f>IF(38&lt;=$G111, MW111+NA111, "")</f>
        <v/>
      </c>
      <c r="ND111" s="9">
        <f>IF(38&lt;=$G111, ($G111-38)*$N111, "")</f>
        <v/>
      </c>
      <c r="NE111" s="9">
        <f>IF(39&lt;=$G111, MZ111, "")</f>
        <v/>
      </c>
      <c r="NF111" s="9">
        <f>IF(39&lt;=$G111, ROUND(NE111*$Q111, 2), "")</f>
        <v/>
      </c>
      <c r="NG111" s="9">
        <f>IF(39&lt;=$G111, $N111, "")</f>
        <v/>
      </c>
      <c r="NH111" s="9">
        <f>IF(39&lt;=$G111, NG111-NF111, "")</f>
        <v/>
      </c>
      <c r="NI111" s="9">
        <f>IF(39&lt;=$G111, NE111-NH111, "")</f>
        <v/>
      </c>
      <c r="NJ111" s="9">
        <f>IF(39&lt;=$G111, ROUND(NB111*$Q111, 2), "")</f>
        <v/>
      </c>
      <c r="NK111" s="9">
        <f>IF(39&lt;=$G111, NB111+NJ111, "")</f>
        <v/>
      </c>
      <c r="NL111" s="9">
        <f>IF(39&lt;=$G111, NF111+NJ111, "")</f>
        <v/>
      </c>
      <c r="NM111" s="9">
        <f>IF(39&lt;=$G111, ($G111-39)*$N111, "")</f>
        <v/>
      </c>
      <c r="NN111" s="9">
        <f>IF(40&lt;=$G111, NI111, "")</f>
        <v/>
      </c>
      <c r="NO111" s="9">
        <f>IF(40&lt;=$G111, ROUND(NN111*$Q111, 2), "")</f>
        <v/>
      </c>
      <c r="NP111" s="9">
        <f>IF(40&lt;=$G111, $N111, "")</f>
        <v/>
      </c>
      <c r="NQ111" s="9">
        <f>IF(40&lt;=$G111, NP111-NO111, "")</f>
        <v/>
      </c>
      <c r="NR111" s="9">
        <f>IF(40&lt;=$G111, NN111-NQ111, "")</f>
        <v/>
      </c>
      <c r="NS111" s="9">
        <f>IF(40&lt;=$G111, ROUND(NK111*$Q111, 2), "")</f>
        <v/>
      </c>
      <c r="NT111" s="9">
        <f>IF(40&lt;=$G111, NK111+NS111, "")</f>
        <v/>
      </c>
      <c r="NU111" s="9">
        <f>IF(40&lt;=$G111, NO111+NS111, "")</f>
        <v/>
      </c>
      <c r="NV111" s="9">
        <f>IF(40&lt;=$G111, ($G111-40)*$N111, "")</f>
        <v/>
      </c>
      <c r="NW111" s="9">
        <f>IF(41&lt;=$G111, NR111, "")</f>
        <v/>
      </c>
      <c r="NX111" s="9">
        <f>IF(41&lt;=$G111, ROUND(NW111*$Q111, 2), "")</f>
        <v/>
      </c>
      <c r="NY111" s="9">
        <f>IF(41&lt;=$G111, $N111, "")</f>
        <v/>
      </c>
      <c r="NZ111" s="9">
        <f>IF(41&lt;=$G111, NY111-NX111, "")</f>
        <v/>
      </c>
      <c r="OA111" s="9">
        <f>IF(41&lt;=$G111, NW111-NZ111, "")</f>
        <v/>
      </c>
      <c r="OB111" s="9">
        <f>IF(41&lt;=$G111, ROUND(NT111*$Q111, 2), "")</f>
        <v/>
      </c>
      <c r="OC111" s="9">
        <f>IF(41&lt;=$G111, NT111+OB111, "")</f>
        <v/>
      </c>
      <c r="OD111" s="9">
        <f>IF(41&lt;=$G111, NX111+OB111, "")</f>
        <v/>
      </c>
      <c r="OE111" s="9">
        <f>IF(41&lt;=$G111, ($G111-41)*$N111, "")</f>
        <v/>
      </c>
      <c r="OF111" s="9">
        <f>IF(42&lt;=$G111, OA111, "")</f>
        <v/>
      </c>
      <c r="OG111" s="9">
        <f>IF(42&lt;=$G111, ROUND(OF111*$Q111, 2), "")</f>
        <v/>
      </c>
      <c r="OH111" s="9">
        <f>IF(42&lt;=$G111, $N111, "")</f>
        <v/>
      </c>
      <c r="OI111" s="9">
        <f>IF(42&lt;=$G111, OH111-OG111, "")</f>
        <v/>
      </c>
      <c r="OJ111" s="9">
        <f>IF(42&lt;=$G111, OF111-OI111, "")</f>
        <v/>
      </c>
      <c r="OK111" s="9">
        <f>IF(42&lt;=$G111, ROUND(OC111*$Q111, 2), "")</f>
        <v/>
      </c>
      <c r="OL111" s="9">
        <f>IF(42&lt;=$G111, OC111+OK111, "")</f>
        <v/>
      </c>
      <c r="OM111" s="9">
        <f>IF(42&lt;=$G111, OG111+OK111, "")</f>
        <v/>
      </c>
      <c r="ON111" s="9">
        <f>IF(42&lt;=$G111, ($G111-42)*$N111, "")</f>
        <v/>
      </c>
      <c r="OO111" s="9">
        <f>IF(43&lt;=$G111, OJ111, "")</f>
        <v/>
      </c>
      <c r="OP111" s="9">
        <f>IF(43&lt;=$G111, ROUND(OO111*$Q111, 2), "")</f>
        <v/>
      </c>
      <c r="OQ111" s="9">
        <f>IF(43&lt;=$G111, $N111, "")</f>
        <v/>
      </c>
      <c r="OR111" s="9">
        <f>IF(43&lt;=$G111, OQ111-OP111, "")</f>
        <v/>
      </c>
      <c r="OS111" s="9">
        <f>IF(43&lt;=$G111, OO111-OR111, "")</f>
        <v/>
      </c>
      <c r="OT111" s="9">
        <f>IF(43&lt;=$G111, ROUND(OL111*$Q111, 2), "")</f>
        <v/>
      </c>
      <c r="OU111" s="9">
        <f>IF(43&lt;=$G111, OL111+OT111, "")</f>
        <v/>
      </c>
      <c r="OV111" s="9">
        <f>IF(43&lt;=$G111, OP111+OT111, "")</f>
        <v/>
      </c>
      <c r="OW111" s="9">
        <f>IF(43&lt;=$G111, ($G111-43)*$N111, "")</f>
        <v/>
      </c>
      <c r="OX111" s="9">
        <f>IF(44&lt;=$G111, OS111, "")</f>
        <v/>
      </c>
      <c r="OY111" s="9">
        <f>IF(44&lt;=$G111, ROUND(OX111*$Q111, 2), "")</f>
        <v/>
      </c>
      <c r="OZ111" s="9">
        <f>IF(44&lt;=$G111, $N111, "")</f>
        <v/>
      </c>
      <c r="PA111" s="9">
        <f>IF(44&lt;=$G111, OZ111-OY111, "")</f>
        <v/>
      </c>
      <c r="PB111" s="9">
        <f>IF(44&lt;=$G111, OX111-PA111, "")</f>
        <v/>
      </c>
      <c r="PC111" s="9">
        <f>IF(44&lt;=$G111, ROUND(OU111*$Q111, 2), "")</f>
        <v/>
      </c>
      <c r="PD111" s="9">
        <f>IF(44&lt;=$G111, OU111+PC111, "")</f>
        <v/>
      </c>
      <c r="PE111" s="9">
        <f>IF(44&lt;=$G111, OY111+PC111, "")</f>
        <v/>
      </c>
      <c r="PF111" s="9">
        <f>IF(44&lt;=$G111, ($G111-44)*$N111, "")</f>
        <v/>
      </c>
      <c r="PG111" s="9">
        <f>IF(45&lt;=$G111, PB111, "")</f>
        <v/>
      </c>
      <c r="PH111" s="9">
        <f>IF(45&lt;=$G111, ROUND(PG111*$Q111, 2), "")</f>
        <v/>
      </c>
      <c r="PI111" s="9">
        <f>IF(45&lt;=$G111, $N111, "")</f>
        <v/>
      </c>
      <c r="PJ111" s="9">
        <f>IF(45&lt;=$G111, PI111-PH111, "")</f>
        <v/>
      </c>
      <c r="PK111" s="9">
        <f>IF(45&lt;=$G111, PG111-PJ111, "")</f>
        <v/>
      </c>
      <c r="PL111" s="9">
        <f>IF(45&lt;=$G111, ROUND(PD111*$Q111, 2), "")</f>
        <v/>
      </c>
      <c r="PM111" s="9">
        <f>IF(45&lt;=$G111, PD111+PL111, "")</f>
        <v/>
      </c>
      <c r="PN111" s="9">
        <f>IF(45&lt;=$G111, PH111+PL111, "")</f>
        <v/>
      </c>
      <c r="PO111" s="9">
        <f>IF(45&lt;=$G111, ($G111-45)*$N111, "")</f>
        <v/>
      </c>
      <c r="PP111" s="9">
        <f>IF(46&lt;=$G111, PK111, "")</f>
        <v/>
      </c>
      <c r="PQ111" s="9">
        <f>IF(46&lt;=$G111, ROUND(PP111*$Q111, 2), "")</f>
        <v/>
      </c>
      <c r="PR111" s="9">
        <f>IF(46&lt;=$G111, $N111, "")</f>
        <v/>
      </c>
      <c r="PS111" s="9">
        <f>IF(46&lt;=$G111, PR111-PQ111, "")</f>
        <v/>
      </c>
      <c r="PT111" s="9">
        <f>IF(46&lt;=$G111, PP111-PS111, "")</f>
        <v/>
      </c>
      <c r="PU111" s="9">
        <f>IF(46&lt;=$G111, ROUND(PM111*$Q111, 2), "")</f>
        <v/>
      </c>
      <c r="PV111" s="9">
        <f>IF(46&lt;=$G111, PM111+PU111, "")</f>
        <v/>
      </c>
      <c r="PW111" s="9">
        <f>IF(46&lt;=$G111, PQ111+PU111, "")</f>
        <v/>
      </c>
      <c r="PX111" s="9">
        <f>IF(46&lt;=$G111, ($G111-46)*$N111, "")</f>
        <v/>
      </c>
      <c r="PY111" s="9">
        <f>IF(47&lt;=$G111, PT111, "")</f>
        <v/>
      </c>
      <c r="PZ111" s="9">
        <f>IF(47&lt;=$G111, ROUND(PY111*$Q111, 2), "")</f>
        <v/>
      </c>
      <c r="QA111" s="9">
        <f>IF(47&lt;=$G111, $N111, "")</f>
        <v/>
      </c>
      <c r="QB111" s="9">
        <f>IF(47&lt;=$G111, QA111-PZ111, "")</f>
        <v/>
      </c>
      <c r="QC111" s="9">
        <f>IF(47&lt;=$G111, PY111-QB111, "")</f>
        <v/>
      </c>
      <c r="QD111" s="9">
        <f>IF(47&lt;=$G111, ROUND(PV111*$Q111, 2), "")</f>
        <v/>
      </c>
      <c r="QE111" s="9">
        <f>IF(47&lt;=$G111, PV111+QD111, "")</f>
        <v/>
      </c>
      <c r="QF111" s="9">
        <f>IF(47&lt;=$G111, PZ111+QD111, "")</f>
        <v/>
      </c>
      <c r="QG111" s="9">
        <f>IF(47&lt;=$G111, ($G111-47)*$N111, "")</f>
        <v/>
      </c>
      <c r="QH111" s="9">
        <f>IF(48&lt;=$G111, QC111, "")</f>
        <v/>
      </c>
      <c r="QI111" s="9">
        <f>IF(48&lt;=$G111, ROUND(QH111*$Q111, 2), "")</f>
        <v/>
      </c>
      <c r="QJ111" s="9">
        <f>IF(48&lt;=$G111, $N111, "")</f>
        <v/>
      </c>
      <c r="QK111" s="9">
        <f>IF(48&lt;=$G111, QJ111-QI111, "")</f>
        <v/>
      </c>
      <c r="QL111" s="9">
        <f>IF(48&lt;=$G111, QH111-QK111, "")</f>
        <v/>
      </c>
      <c r="QM111" s="9">
        <f>IF(48&lt;=$G111, ROUND(QE111*$Q111, 2), "")</f>
        <v/>
      </c>
      <c r="QN111" s="9">
        <f>IF(48&lt;=$G111, QE111+QM111, "")</f>
        <v/>
      </c>
      <c r="QO111" s="9">
        <f>IF(48&lt;=$G111, QI111+QM111, "")</f>
        <v/>
      </c>
      <c r="QP111" s="9">
        <f>IF(48&lt;=$G111, ($G111-48)*$N111, "")</f>
        <v/>
      </c>
    </row>
    <row r="112">
      <c r="A112" s="12" t="inlineStr">
        <is>
          <t>0649-0001</t>
        </is>
      </c>
      <c r="B112" s="13" t="inlineStr">
        <is>
          <t>Compusoluciones Y Asociados Sa de Cv</t>
        </is>
      </c>
      <c r="C112" s="13" t="inlineStr">
        <is>
          <t>CX-30</t>
        </is>
      </c>
      <c r="D112" s="12" t="inlineStr">
        <is>
          <t>ACTIVO</t>
        </is>
      </c>
      <c r="E112" s="12" t="inlineStr">
        <is>
          <t>2024-02-27</t>
        </is>
      </c>
      <c r="F112" s="12" t="inlineStr">
        <is>
          <t>2028-02-27</t>
        </is>
      </c>
      <c r="G112" s="14" t="n">
        <v>48</v>
      </c>
      <c r="H112" s="15" t="n">
        <v>436120.69</v>
      </c>
      <c r="I112" s="16" t="n">
        <v>0.3</v>
      </c>
      <c r="J112" s="15">
        <f>ROUND(H112*I112, 2)</f>
        <v/>
      </c>
      <c r="K112" s="15">
        <f>ROUND(H112-J112, 2)</f>
        <v/>
      </c>
      <c r="L112" s="16" t="n">
        <v>0.015</v>
      </c>
      <c r="M112" s="15">
        <f>ROUND(H112*L112, 2)</f>
        <v/>
      </c>
      <c r="N112" s="15" t="n">
        <v>9621.030000000001</v>
      </c>
      <c r="O112" s="16" t="n">
        <v>0.3128</v>
      </c>
      <c r="P112" s="15">
        <f>ROUND(H112*O112, 2)</f>
        <v/>
      </c>
      <c r="Q112" s="17" t="n">
        <v>0.02551217</v>
      </c>
      <c r="R112" s="17">
        <f>RATE(G112, -N112, K112, -P112)</f>
        <v/>
      </c>
      <c r="S112" s="17">
        <f>ROUND(Q112*12, 8)</f>
        <v/>
      </c>
      <c r="T112" s="17">
        <f>ROUND(((1+Q112)^12)-1, 8)</f>
        <v/>
      </c>
      <c r="U112" s="15">
        <f>ROUND(PV(Q112, G112, 0, -P112), 2)</f>
        <v/>
      </c>
      <c r="V112" s="15">
        <f>SUMIF($AA$4:$QP$4, "Interes_Leasing", AA112:QP112)</f>
        <v/>
      </c>
      <c r="W112" s="15">
        <f>SUMIF($AA$4:$QP$4, "Interes_Residual", AA112:QP112)</f>
        <v/>
      </c>
      <c r="X112" s="15">
        <f>ROUND(V112+W112, 2)</f>
        <v/>
      </c>
      <c r="Y112" s="15">
        <f>ROUND((N112*G112+P112+M112)-K112, 2)</f>
        <v/>
      </c>
      <c r="Z112" s="16">
        <f>ROUND(Y112/K112, 4)</f>
        <v/>
      </c>
      <c r="AA112" s="15">
        <f>IF(1&lt;=$G112, $K112, "")</f>
        <v/>
      </c>
      <c r="AB112" s="15">
        <f>IF(1&lt;=$G112, ROUND(AA112*$Q112, 2), "")</f>
        <v/>
      </c>
      <c r="AC112" s="15">
        <f>IF(1&lt;=$G112, $N112, "")</f>
        <v/>
      </c>
      <c r="AD112" s="15">
        <f>IF(1&lt;=$G112, AC112-AB112, "")</f>
        <v/>
      </c>
      <c r="AE112" s="15">
        <f>IF(1&lt;=$G112, AA112-AD112, "")</f>
        <v/>
      </c>
      <c r="AF112" s="15">
        <f>IF(1&lt;=$G112, ROUND($U112*$Q112, 2), "")</f>
        <v/>
      </c>
      <c r="AG112" s="15">
        <f>IF(1&lt;=$G112, $U112+AF112, "")</f>
        <v/>
      </c>
      <c r="AH112" s="15">
        <f>IF(1&lt;=$G112, AB112+AF112, "")</f>
        <v/>
      </c>
      <c r="AI112" s="15">
        <f>IF(1&lt;=$G112, ($G112-1)*$N112, "")</f>
        <v/>
      </c>
      <c r="AJ112" s="15">
        <f>IF(2&lt;=$G112, AE112, "")</f>
        <v/>
      </c>
      <c r="AK112" s="15">
        <f>IF(2&lt;=$G112, ROUND(AJ112*$Q112, 2), "")</f>
        <v/>
      </c>
      <c r="AL112" s="15">
        <f>IF(2&lt;=$G112, $N112, "")</f>
        <v/>
      </c>
      <c r="AM112" s="15">
        <f>IF(2&lt;=$G112, AL112-AK112, "")</f>
        <v/>
      </c>
      <c r="AN112" s="15">
        <f>IF(2&lt;=$G112, AJ112-AM112, "")</f>
        <v/>
      </c>
      <c r="AO112" s="15">
        <f>IF(2&lt;=$G112, ROUND(AG112*$Q112, 2), "")</f>
        <v/>
      </c>
      <c r="AP112" s="15">
        <f>IF(2&lt;=$G112, AG112+AO112, "")</f>
        <v/>
      </c>
      <c r="AQ112" s="15">
        <f>IF(2&lt;=$G112, AK112+AO112, "")</f>
        <v/>
      </c>
      <c r="AR112" s="15">
        <f>IF(2&lt;=$G112, ($G112-2)*$N112, "")</f>
        <v/>
      </c>
      <c r="AS112" s="15">
        <f>IF(3&lt;=$G112, AN112, "")</f>
        <v/>
      </c>
      <c r="AT112" s="15">
        <f>IF(3&lt;=$G112, ROUND(AS112*$Q112, 2), "")</f>
        <v/>
      </c>
      <c r="AU112" s="15">
        <f>IF(3&lt;=$G112, $N112, "")</f>
        <v/>
      </c>
      <c r="AV112" s="15">
        <f>IF(3&lt;=$G112, AU112-AT112, "")</f>
        <v/>
      </c>
      <c r="AW112" s="15">
        <f>IF(3&lt;=$G112, AS112-AV112, "")</f>
        <v/>
      </c>
      <c r="AX112" s="15">
        <f>IF(3&lt;=$G112, ROUND(AP112*$Q112, 2), "")</f>
        <v/>
      </c>
      <c r="AY112" s="15">
        <f>IF(3&lt;=$G112, AP112+AX112, "")</f>
        <v/>
      </c>
      <c r="AZ112" s="15">
        <f>IF(3&lt;=$G112, AT112+AX112, "")</f>
        <v/>
      </c>
      <c r="BA112" s="15">
        <f>IF(3&lt;=$G112, ($G112-3)*$N112, "")</f>
        <v/>
      </c>
      <c r="BB112" s="15">
        <f>IF(4&lt;=$G112, AW112, "")</f>
        <v/>
      </c>
      <c r="BC112" s="15">
        <f>IF(4&lt;=$G112, ROUND(BB112*$Q112, 2), "")</f>
        <v/>
      </c>
      <c r="BD112" s="15">
        <f>IF(4&lt;=$G112, $N112, "")</f>
        <v/>
      </c>
      <c r="BE112" s="15">
        <f>IF(4&lt;=$G112, BD112-BC112, "")</f>
        <v/>
      </c>
      <c r="BF112" s="15">
        <f>IF(4&lt;=$G112, BB112-BE112, "")</f>
        <v/>
      </c>
      <c r="BG112" s="15">
        <f>IF(4&lt;=$G112, ROUND(AY112*$Q112, 2), "")</f>
        <v/>
      </c>
      <c r="BH112" s="15">
        <f>IF(4&lt;=$G112, AY112+BG112, "")</f>
        <v/>
      </c>
      <c r="BI112" s="15">
        <f>IF(4&lt;=$G112, BC112+BG112, "")</f>
        <v/>
      </c>
      <c r="BJ112" s="15">
        <f>IF(4&lt;=$G112, ($G112-4)*$N112, "")</f>
        <v/>
      </c>
      <c r="BK112" s="15">
        <f>IF(5&lt;=$G112, BF112, "")</f>
        <v/>
      </c>
      <c r="BL112" s="15">
        <f>IF(5&lt;=$G112, ROUND(BK112*$Q112, 2), "")</f>
        <v/>
      </c>
      <c r="BM112" s="15">
        <f>IF(5&lt;=$G112, $N112, "")</f>
        <v/>
      </c>
      <c r="BN112" s="15">
        <f>IF(5&lt;=$G112, BM112-BL112, "")</f>
        <v/>
      </c>
      <c r="BO112" s="15">
        <f>IF(5&lt;=$G112, BK112-BN112, "")</f>
        <v/>
      </c>
      <c r="BP112" s="15">
        <f>IF(5&lt;=$G112, ROUND(BH112*$Q112, 2), "")</f>
        <v/>
      </c>
      <c r="BQ112" s="15">
        <f>IF(5&lt;=$G112, BH112+BP112, "")</f>
        <v/>
      </c>
      <c r="BR112" s="15">
        <f>IF(5&lt;=$G112, BL112+BP112, "")</f>
        <v/>
      </c>
      <c r="BS112" s="15">
        <f>IF(5&lt;=$G112, ($G112-5)*$N112, "")</f>
        <v/>
      </c>
      <c r="BT112" s="15">
        <f>IF(6&lt;=$G112, BO112, "")</f>
        <v/>
      </c>
      <c r="BU112" s="15">
        <f>IF(6&lt;=$G112, ROUND(BT112*$Q112, 2), "")</f>
        <v/>
      </c>
      <c r="BV112" s="15">
        <f>IF(6&lt;=$G112, $N112, "")</f>
        <v/>
      </c>
      <c r="BW112" s="15">
        <f>IF(6&lt;=$G112, BV112-BU112, "")</f>
        <v/>
      </c>
      <c r="BX112" s="15">
        <f>IF(6&lt;=$G112, BT112-BW112, "")</f>
        <v/>
      </c>
      <c r="BY112" s="15">
        <f>IF(6&lt;=$G112, ROUND(BQ112*$Q112, 2), "")</f>
        <v/>
      </c>
      <c r="BZ112" s="15">
        <f>IF(6&lt;=$G112, BQ112+BY112, "")</f>
        <v/>
      </c>
      <c r="CA112" s="15">
        <f>IF(6&lt;=$G112, BU112+BY112, "")</f>
        <v/>
      </c>
      <c r="CB112" s="15">
        <f>IF(6&lt;=$G112, ($G112-6)*$N112, "")</f>
        <v/>
      </c>
      <c r="CC112" s="15">
        <f>IF(7&lt;=$G112, BX112, "")</f>
        <v/>
      </c>
      <c r="CD112" s="15">
        <f>IF(7&lt;=$G112, ROUND(CC112*$Q112, 2), "")</f>
        <v/>
      </c>
      <c r="CE112" s="15">
        <f>IF(7&lt;=$G112, $N112, "")</f>
        <v/>
      </c>
      <c r="CF112" s="15">
        <f>IF(7&lt;=$G112, CE112-CD112, "")</f>
        <v/>
      </c>
      <c r="CG112" s="15">
        <f>IF(7&lt;=$G112, CC112-CF112, "")</f>
        <v/>
      </c>
      <c r="CH112" s="15">
        <f>IF(7&lt;=$G112, ROUND(BZ112*$Q112, 2), "")</f>
        <v/>
      </c>
      <c r="CI112" s="15">
        <f>IF(7&lt;=$G112, BZ112+CH112, "")</f>
        <v/>
      </c>
      <c r="CJ112" s="15">
        <f>IF(7&lt;=$G112, CD112+CH112, "")</f>
        <v/>
      </c>
      <c r="CK112" s="15">
        <f>IF(7&lt;=$G112, ($G112-7)*$N112, "")</f>
        <v/>
      </c>
      <c r="CL112" s="15">
        <f>IF(8&lt;=$G112, CG112, "")</f>
        <v/>
      </c>
      <c r="CM112" s="15">
        <f>IF(8&lt;=$G112, ROUND(CL112*$Q112, 2), "")</f>
        <v/>
      </c>
      <c r="CN112" s="15">
        <f>IF(8&lt;=$G112, $N112, "")</f>
        <v/>
      </c>
      <c r="CO112" s="15">
        <f>IF(8&lt;=$G112, CN112-CM112, "")</f>
        <v/>
      </c>
      <c r="CP112" s="15">
        <f>IF(8&lt;=$G112, CL112-CO112, "")</f>
        <v/>
      </c>
      <c r="CQ112" s="15">
        <f>IF(8&lt;=$G112, ROUND(CI112*$Q112, 2), "")</f>
        <v/>
      </c>
      <c r="CR112" s="15">
        <f>IF(8&lt;=$G112, CI112+CQ112, "")</f>
        <v/>
      </c>
      <c r="CS112" s="15">
        <f>IF(8&lt;=$G112, CM112+CQ112, "")</f>
        <v/>
      </c>
      <c r="CT112" s="15">
        <f>IF(8&lt;=$G112, ($G112-8)*$N112, "")</f>
        <v/>
      </c>
      <c r="CU112" s="15">
        <f>IF(9&lt;=$G112, CP112, "")</f>
        <v/>
      </c>
      <c r="CV112" s="15">
        <f>IF(9&lt;=$G112, ROUND(CU112*$Q112, 2), "")</f>
        <v/>
      </c>
      <c r="CW112" s="15">
        <f>IF(9&lt;=$G112, $N112, "")</f>
        <v/>
      </c>
      <c r="CX112" s="15">
        <f>IF(9&lt;=$G112, CW112-CV112, "")</f>
        <v/>
      </c>
      <c r="CY112" s="15">
        <f>IF(9&lt;=$G112, CU112-CX112, "")</f>
        <v/>
      </c>
      <c r="CZ112" s="15">
        <f>IF(9&lt;=$G112, ROUND(CR112*$Q112, 2), "")</f>
        <v/>
      </c>
      <c r="DA112" s="15">
        <f>IF(9&lt;=$G112, CR112+CZ112, "")</f>
        <v/>
      </c>
      <c r="DB112" s="15">
        <f>IF(9&lt;=$G112, CV112+CZ112, "")</f>
        <v/>
      </c>
      <c r="DC112" s="15">
        <f>IF(9&lt;=$G112, ($G112-9)*$N112, "")</f>
        <v/>
      </c>
      <c r="DD112" s="15">
        <f>IF(10&lt;=$G112, CY112, "")</f>
        <v/>
      </c>
      <c r="DE112" s="15">
        <f>IF(10&lt;=$G112, ROUND(DD112*$Q112, 2), "")</f>
        <v/>
      </c>
      <c r="DF112" s="15">
        <f>IF(10&lt;=$G112, $N112, "")</f>
        <v/>
      </c>
      <c r="DG112" s="15">
        <f>IF(10&lt;=$G112, DF112-DE112, "")</f>
        <v/>
      </c>
      <c r="DH112" s="15">
        <f>IF(10&lt;=$G112, DD112-DG112, "")</f>
        <v/>
      </c>
      <c r="DI112" s="15">
        <f>IF(10&lt;=$G112, ROUND(DA112*$Q112, 2), "")</f>
        <v/>
      </c>
      <c r="DJ112" s="15">
        <f>IF(10&lt;=$G112, DA112+DI112, "")</f>
        <v/>
      </c>
      <c r="DK112" s="15">
        <f>IF(10&lt;=$G112, DE112+DI112, "")</f>
        <v/>
      </c>
      <c r="DL112" s="15">
        <f>IF(10&lt;=$G112, ($G112-10)*$N112, "")</f>
        <v/>
      </c>
      <c r="DM112" s="15">
        <f>IF(11&lt;=$G112, DH112, "")</f>
        <v/>
      </c>
      <c r="DN112" s="15">
        <f>IF(11&lt;=$G112, ROUND(DM112*$Q112, 2), "")</f>
        <v/>
      </c>
      <c r="DO112" s="15">
        <f>IF(11&lt;=$G112, $N112, "")</f>
        <v/>
      </c>
      <c r="DP112" s="15">
        <f>IF(11&lt;=$G112, DO112-DN112, "")</f>
        <v/>
      </c>
      <c r="DQ112" s="15">
        <f>IF(11&lt;=$G112, DM112-DP112, "")</f>
        <v/>
      </c>
      <c r="DR112" s="15">
        <f>IF(11&lt;=$G112, ROUND(DJ112*$Q112, 2), "")</f>
        <v/>
      </c>
      <c r="DS112" s="15">
        <f>IF(11&lt;=$G112, DJ112+DR112, "")</f>
        <v/>
      </c>
      <c r="DT112" s="15">
        <f>IF(11&lt;=$G112, DN112+DR112, "")</f>
        <v/>
      </c>
      <c r="DU112" s="15">
        <f>IF(11&lt;=$G112, ($G112-11)*$N112, "")</f>
        <v/>
      </c>
      <c r="DV112" s="15">
        <f>IF(12&lt;=$G112, DQ112, "")</f>
        <v/>
      </c>
      <c r="DW112" s="15">
        <f>IF(12&lt;=$G112, ROUND(DV112*$Q112, 2), "")</f>
        <v/>
      </c>
      <c r="DX112" s="15">
        <f>IF(12&lt;=$G112, $N112, "")</f>
        <v/>
      </c>
      <c r="DY112" s="15">
        <f>IF(12&lt;=$G112, DX112-DW112, "")</f>
        <v/>
      </c>
      <c r="DZ112" s="15">
        <f>IF(12&lt;=$G112, DV112-DY112, "")</f>
        <v/>
      </c>
      <c r="EA112" s="15">
        <f>IF(12&lt;=$G112, ROUND(DS112*$Q112, 2), "")</f>
        <v/>
      </c>
      <c r="EB112" s="15">
        <f>IF(12&lt;=$G112, DS112+EA112, "")</f>
        <v/>
      </c>
      <c r="EC112" s="15">
        <f>IF(12&lt;=$G112, DW112+EA112, "")</f>
        <v/>
      </c>
      <c r="ED112" s="15">
        <f>IF(12&lt;=$G112, ($G112-12)*$N112, "")</f>
        <v/>
      </c>
      <c r="EE112" s="15">
        <f>IF(13&lt;=$G112, DZ112, "")</f>
        <v/>
      </c>
      <c r="EF112" s="15">
        <f>IF(13&lt;=$G112, ROUND(EE112*$Q112, 2), "")</f>
        <v/>
      </c>
      <c r="EG112" s="15">
        <f>IF(13&lt;=$G112, $N112, "")</f>
        <v/>
      </c>
      <c r="EH112" s="15">
        <f>IF(13&lt;=$G112, EG112-EF112, "")</f>
        <v/>
      </c>
      <c r="EI112" s="15">
        <f>IF(13&lt;=$G112, EE112-EH112, "")</f>
        <v/>
      </c>
      <c r="EJ112" s="15">
        <f>IF(13&lt;=$G112, ROUND(EB112*$Q112, 2), "")</f>
        <v/>
      </c>
      <c r="EK112" s="15">
        <f>IF(13&lt;=$G112, EB112+EJ112, "")</f>
        <v/>
      </c>
      <c r="EL112" s="15">
        <f>IF(13&lt;=$G112, EF112+EJ112, "")</f>
        <v/>
      </c>
      <c r="EM112" s="15">
        <f>IF(13&lt;=$G112, ($G112-13)*$N112, "")</f>
        <v/>
      </c>
      <c r="EN112" s="15">
        <f>IF(14&lt;=$G112, EI112, "")</f>
        <v/>
      </c>
      <c r="EO112" s="15">
        <f>IF(14&lt;=$G112, ROUND(EN112*$Q112, 2), "")</f>
        <v/>
      </c>
      <c r="EP112" s="15">
        <f>IF(14&lt;=$G112, $N112, "")</f>
        <v/>
      </c>
      <c r="EQ112" s="15">
        <f>IF(14&lt;=$G112, EP112-EO112, "")</f>
        <v/>
      </c>
      <c r="ER112" s="15">
        <f>IF(14&lt;=$G112, EN112-EQ112, "")</f>
        <v/>
      </c>
      <c r="ES112" s="15">
        <f>IF(14&lt;=$G112, ROUND(EK112*$Q112, 2), "")</f>
        <v/>
      </c>
      <c r="ET112" s="15">
        <f>IF(14&lt;=$G112, EK112+ES112, "")</f>
        <v/>
      </c>
      <c r="EU112" s="15">
        <f>IF(14&lt;=$G112, EO112+ES112, "")</f>
        <v/>
      </c>
      <c r="EV112" s="15">
        <f>IF(14&lt;=$G112, ($G112-14)*$N112, "")</f>
        <v/>
      </c>
      <c r="EW112" s="15">
        <f>IF(15&lt;=$G112, ER112, "")</f>
        <v/>
      </c>
      <c r="EX112" s="15">
        <f>IF(15&lt;=$G112, ROUND(EW112*$Q112, 2), "")</f>
        <v/>
      </c>
      <c r="EY112" s="15">
        <f>IF(15&lt;=$G112, $N112, "")</f>
        <v/>
      </c>
      <c r="EZ112" s="15">
        <f>IF(15&lt;=$G112, EY112-EX112, "")</f>
        <v/>
      </c>
      <c r="FA112" s="15">
        <f>IF(15&lt;=$G112, EW112-EZ112, "")</f>
        <v/>
      </c>
      <c r="FB112" s="15">
        <f>IF(15&lt;=$G112, ROUND(ET112*$Q112, 2), "")</f>
        <v/>
      </c>
      <c r="FC112" s="15">
        <f>IF(15&lt;=$G112, ET112+FB112, "")</f>
        <v/>
      </c>
      <c r="FD112" s="15">
        <f>IF(15&lt;=$G112, EX112+FB112, "")</f>
        <v/>
      </c>
      <c r="FE112" s="15">
        <f>IF(15&lt;=$G112, ($G112-15)*$N112, "")</f>
        <v/>
      </c>
      <c r="FF112" s="15">
        <f>IF(16&lt;=$G112, FA112, "")</f>
        <v/>
      </c>
      <c r="FG112" s="15">
        <f>IF(16&lt;=$G112, ROUND(FF112*$Q112, 2), "")</f>
        <v/>
      </c>
      <c r="FH112" s="15">
        <f>IF(16&lt;=$G112, $N112, "")</f>
        <v/>
      </c>
      <c r="FI112" s="15">
        <f>IF(16&lt;=$G112, FH112-FG112, "")</f>
        <v/>
      </c>
      <c r="FJ112" s="15">
        <f>IF(16&lt;=$G112, FF112-FI112, "")</f>
        <v/>
      </c>
      <c r="FK112" s="15">
        <f>IF(16&lt;=$G112, ROUND(FC112*$Q112, 2), "")</f>
        <v/>
      </c>
      <c r="FL112" s="15">
        <f>IF(16&lt;=$G112, FC112+FK112, "")</f>
        <v/>
      </c>
      <c r="FM112" s="15">
        <f>IF(16&lt;=$G112, FG112+FK112, "")</f>
        <v/>
      </c>
      <c r="FN112" s="15">
        <f>IF(16&lt;=$G112, ($G112-16)*$N112, "")</f>
        <v/>
      </c>
      <c r="FO112" s="15">
        <f>IF(17&lt;=$G112, FJ112, "")</f>
        <v/>
      </c>
      <c r="FP112" s="15">
        <f>IF(17&lt;=$G112, ROUND(FO112*$Q112, 2), "")</f>
        <v/>
      </c>
      <c r="FQ112" s="15">
        <f>IF(17&lt;=$G112, $N112, "")</f>
        <v/>
      </c>
      <c r="FR112" s="15">
        <f>IF(17&lt;=$G112, FQ112-FP112, "")</f>
        <v/>
      </c>
      <c r="FS112" s="15">
        <f>IF(17&lt;=$G112, FO112-FR112, "")</f>
        <v/>
      </c>
      <c r="FT112" s="15">
        <f>IF(17&lt;=$G112, ROUND(FL112*$Q112, 2), "")</f>
        <v/>
      </c>
      <c r="FU112" s="15">
        <f>IF(17&lt;=$G112, FL112+FT112, "")</f>
        <v/>
      </c>
      <c r="FV112" s="15">
        <f>IF(17&lt;=$G112, FP112+FT112, "")</f>
        <v/>
      </c>
      <c r="FW112" s="15">
        <f>IF(17&lt;=$G112, ($G112-17)*$N112, "")</f>
        <v/>
      </c>
      <c r="FX112" s="15">
        <f>IF(18&lt;=$G112, FS112, "")</f>
        <v/>
      </c>
      <c r="FY112" s="15">
        <f>IF(18&lt;=$G112, ROUND(FX112*$Q112, 2), "")</f>
        <v/>
      </c>
      <c r="FZ112" s="15">
        <f>IF(18&lt;=$G112, $N112, "")</f>
        <v/>
      </c>
      <c r="GA112" s="15">
        <f>IF(18&lt;=$G112, FZ112-FY112, "")</f>
        <v/>
      </c>
      <c r="GB112" s="15">
        <f>IF(18&lt;=$G112, FX112-GA112, "")</f>
        <v/>
      </c>
      <c r="GC112" s="15">
        <f>IF(18&lt;=$G112, ROUND(FU112*$Q112, 2), "")</f>
        <v/>
      </c>
      <c r="GD112" s="15">
        <f>IF(18&lt;=$G112, FU112+GC112, "")</f>
        <v/>
      </c>
      <c r="GE112" s="15">
        <f>IF(18&lt;=$G112, FY112+GC112, "")</f>
        <v/>
      </c>
      <c r="GF112" s="15">
        <f>IF(18&lt;=$G112, ($G112-18)*$N112, "")</f>
        <v/>
      </c>
      <c r="GG112" s="15">
        <f>IF(19&lt;=$G112, GB112, "")</f>
        <v/>
      </c>
      <c r="GH112" s="15">
        <f>IF(19&lt;=$G112, ROUND(GG112*$Q112, 2), "")</f>
        <v/>
      </c>
      <c r="GI112" s="15">
        <f>IF(19&lt;=$G112, $N112, "")</f>
        <v/>
      </c>
      <c r="GJ112" s="15">
        <f>IF(19&lt;=$G112, GI112-GH112, "")</f>
        <v/>
      </c>
      <c r="GK112" s="15">
        <f>IF(19&lt;=$G112, GG112-GJ112, "")</f>
        <v/>
      </c>
      <c r="GL112" s="15">
        <f>IF(19&lt;=$G112, ROUND(GD112*$Q112, 2), "")</f>
        <v/>
      </c>
      <c r="GM112" s="15">
        <f>IF(19&lt;=$G112, GD112+GL112, "")</f>
        <v/>
      </c>
      <c r="GN112" s="15">
        <f>IF(19&lt;=$G112, GH112+GL112, "")</f>
        <v/>
      </c>
      <c r="GO112" s="15">
        <f>IF(19&lt;=$G112, ($G112-19)*$N112, "")</f>
        <v/>
      </c>
      <c r="GP112" s="15">
        <f>IF(20&lt;=$G112, GK112, "")</f>
        <v/>
      </c>
      <c r="GQ112" s="15">
        <f>IF(20&lt;=$G112, ROUND(GP112*$Q112, 2), "")</f>
        <v/>
      </c>
      <c r="GR112" s="15">
        <f>IF(20&lt;=$G112, $N112, "")</f>
        <v/>
      </c>
      <c r="GS112" s="15">
        <f>IF(20&lt;=$G112, GR112-GQ112, "")</f>
        <v/>
      </c>
      <c r="GT112" s="15">
        <f>IF(20&lt;=$G112, GP112-GS112, "")</f>
        <v/>
      </c>
      <c r="GU112" s="15">
        <f>IF(20&lt;=$G112, ROUND(GM112*$Q112, 2), "")</f>
        <v/>
      </c>
      <c r="GV112" s="15">
        <f>IF(20&lt;=$G112, GM112+GU112, "")</f>
        <v/>
      </c>
      <c r="GW112" s="15">
        <f>IF(20&lt;=$G112, GQ112+GU112, "")</f>
        <v/>
      </c>
      <c r="GX112" s="15">
        <f>IF(20&lt;=$G112, ($G112-20)*$N112, "")</f>
        <v/>
      </c>
      <c r="GY112" s="15">
        <f>IF(21&lt;=$G112, GT112, "")</f>
        <v/>
      </c>
      <c r="GZ112" s="15">
        <f>IF(21&lt;=$G112, ROUND(GY112*$Q112, 2), "")</f>
        <v/>
      </c>
      <c r="HA112" s="15">
        <f>IF(21&lt;=$G112, $N112, "")</f>
        <v/>
      </c>
      <c r="HB112" s="15">
        <f>IF(21&lt;=$G112, HA112-GZ112, "")</f>
        <v/>
      </c>
      <c r="HC112" s="15">
        <f>IF(21&lt;=$G112, GY112-HB112, "")</f>
        <v/>
      </c>
      <c r="HD112" s="15">
        <f>IF(21&lt;=$G112, ROUND(GV112*$Q112, 2), "")</f>
        <v/>
      </c>
      <c r="HE112" s="15">
        <f>IF(21&lt;=$G112, GV112+HD112, "")</f>
        <v/>
      </c>
      <c r="HF112" s="15">
        <f>IF(21&lt;=$G112, GZ112+HD112, "")</f>
        <v/>
      </c>
      <c r="HG112" s="15">
        <f>IF(21&lt;=$G112, ($G112-21)*$N112, "")</f>
        <v/>
      </c>
      <c r="HH112" s="15">
        <f>IF(22&lt;=$G112, HC112, "")</f>
        <v/>
      </c>
      <c r="HI112" s="15">
        <f>IF(22&lt;=$G112, ROUND(HH112*$Q112, 2), "")</f>
        <v/>
      </c>
      <c r="HJ112" s="15">
        <f>IF(22&lt;=$G112, $N112, "")</f>
        <v/>
      </c>
      <c r="HK112" s="15">
        <f>IF(22&lt;=$G112, HJ112-HI112, "")</f>
        <v/>
      </c>
      <c r="HL112" s="15">
        <f>IF(22&lt;=$G112, HH112-HK112, "")</f>
        <v/>
      </c>
      <c r="HM112" s="15">
        <f>IF(22&lt;=$G112, ROUND(HE112*$Q112, 2), "")</f>
        <v/>
      </c>
      <c r="HN112" s="15">
        <f>IF(22&lt;=$G112, HE112+HM112, "")</f>
        <v/>
      </c>
      <c r="HO112" s="15">
        <f>IF(22&lt;=$G112, HI112+HM112, "")</f>
        <v/>
      </c>
      <c r="HP112" s="15">
        <f>IF(22&lt;=$G112, ($G112-22)*$N112, "")</f>
        <v/>
      </c>
      <c r="HQ112" s="15">
        <f>IF(23&lt;=$G112, HL112, "")</f>
        <v/>
      </c>
      <c r="HR112" s="15">
        <f>IF(23&lt;=$G112, ROUND(HQ112*$Q112, 2), "")</f>
        <v/>
      </c>
      <c r="HS112" s="15">
        <f>IF(23&lt;=$G112, $N112, "")</f>
        <v/>
      </c>
      <c r="HT112" s="15">
        <f>IF(23&lt;=$G112, HS112-HR112, "")</f>
        <v/>
      </c>
      <c r="HU112" s="15">
        <f>IF(23&lt;=$G112, HQ112-HT112, "")</f>
        <v/>
      </c>
      <c r="HV112" s="15">
        <f>IF(23&lt;=$G112, ROUND(HN112*$Q112, 2), "")</f>
        <v/>
      </c>
      <c r="HW112" s="15">
        <f>IF(23&lt;=$G112, HN112+HV112, "")</f>
        <v/>
      </c>
      <c r="HX112" s="15">
        <f>IF(23&lt;=$G112, HR112+HV112, "")</f>
        <v/>
      </c>
      <c r="HY112" s="15">
        <f>IF(23&lt;=$G112, ($G112-23)*$N112, "")</f>
        <v/>
      </c>
      <c r="HZ112" s="15">
        <f>IF(24&lt;=$G112, HU112, "")</f>
        <v/>
      </c>
      <c r="IA112" s="15">
        <f>IF(24&lt;=$G112, ROUND(HZ112*$Q112, 2), "")</f>
        <v/>
      </c>
      <c r="IB112" s="15">
        <f>IF(24&lt;=$G112, $N112, "")</f>
        <v/>
      </c>
      <c r="IC112" s="15">
        <f>IF(24&lt;=$G112, IB112-IA112, "")</f>
        <v/>
      </c>
      <c r="ID112" s="15">
        <f>IF(24&lt;=$G112, HZ112-IC112, "")</f>
        <v/>
      </c>
      <c r="IE112" s="15">
        <f>IF(24&lt;=$G112, ROUND(HW112*$Q112, 2), "")</f>
        <v/>
      </c>
      <c r="IF112" s="15">
        <f>IF(24&lt;=$G112, HW112+IE112, "")</f>
        <v/>
      </c>
      <c r="IG112" s="15">
        <f>IF(24&lt;=$G112, IA112+IE112, "")</f>
        <v/>
      </c>
      <c r="IH112" s="15">
        <f>IF(24&lt;=$G112, ($G112-24)*$N112, "")</f>
        <v/>
      </c>
      <c r="II112" s="15">
        <f>IF(25&lt;=$G112, ID112, "")</f>
        <v/>
      </c>
      <c r="IJ112" s="15">
        <f>IF(25&lt;=$G112, ROUND(II112*$Q112, 2), "")</f>
        <v/>
      </c>
      <c r="IK112" s="15">
        <f>IF(25&lt;=$G112, $N112, "")</f>
        <v/>
      </c>
      <c r="IL112" s="15">
        <f>IF(25&lt;=$G112, IK112-IJ112, "")</f>
        <v/>
      </c>
      <c r="IM112" s="15">
        <f>IF(25&lt;=$G112, II112-IL112, "")</f>
        <v/>
      </c>
      <c r="IN112" s="15">
        <f>IF(25&lt;=$G112, ROUND(IF112*$Q112, 2), "")</f>
        <v/>
      </c>
      <c r="IO112" s="15">
        <f>IF(25&lt;=$G112, IF112+IN112, "")</f>
        <v/>
      </c>
      <c r="IP112" s="15">
        <f>IF(25&lt;=$G112, IJ112+IN112, "")</f>
        <v/>
      </c>
      <c r="IQ112" s="15">
        <f>IF(25&lt;=$G112, ($G112-25)*$N112, "")</f>
        <v/>
      </c>
      <c r="IR112" s="15">
        <f>IF(26&lt;=$G112, IM112, "")</f>
        <v/>
      </c>
      <c r="IS112" s="15">
        <f>IF(26&lt;=$G112, ROUND(IR112*$Q112, 2), "")</f>
        <v/>
      </c>
      <c r="IT112" s="15">
        <f>IF(26&lt;=$G112, $N112, "")</f>
        <v/>
      </c>
      <c r="IU112" s="15">
        <f>IF(26&lt;=$G112, IT112-IS112, "")</f>
        <v/>
      </c>
      <c r="IV112" s="15">
        <f>IF(26&lt;=$G112, IR112-IU112, "")</f>
        <v/>
      </c>
      <c r="IW112" s="15">
        <f>IF(26&lt;=$G112, ROUND(IO112*$Q112, 2), "")</f>
        <v/>
      </c>
      <c r="IX112" s="15">
        <f>IF(26&lt;=$G112, IO112+IW112, "")</f>
        <v/>
      </c>
      <c r="IY112" s="15">
        <f>IF(26&lt;=$G112, IS112+IW112, "")</f>
        <v/>
      </c>
      <c r="IZ112" s="15">
        <f>IF(26&lt;=$G112, ($G112-26)*$N112, "")</f>
        <v/>
      </c>
      <c r="JA112" s="15">
        <f>IF(27&lt;=$G112, IV112, "")</f>
        <v/>
      </c>
      <c r="JB112" s="15">
        <f>IF(27&lt;=$G112, ROUND(JA112*$Q112, 2), "")</f>
        <v/>
      </c>
      <c r="JC112" s="15">
        <f>IF(27&lt;=$G112, $N112, "")</f>
        <v/>
      </c>
      <c r="JD112" s="15">
        <f>IF(27&lt;=$G112, JC112-JB112, "")</f>
        <v/>
      </c>
      <c r="JE112" s="15">
        <f>IF(27&lt;=$G112, JA112-JD112, "")</f>
        <v/>
      </c>
      <c r="JF112" s="15">
        <f>IF(27&lt;=$G112, ROUND(IX112*$Q112, 2), "")</f>
        <v/>
      </c>
      <c r="JG112" s="15">
        <f>IF(27&lt;=$G112, IX112+JF112, "")</f>
        <v/>
      </c>
      <c r="JH112" s="15">
        <f>IF(27&lt;=$G112, JB112+JF112, "")</f>
        <v/>
      </c>
      <c r="JI112" s="15">
        <f>IF(27&lt;=$G112, ($G112-27)*$N112, "")</f>
        <v/>
      </c>
      <c r="JJ112" s="15">
        <f>IF(28&lt;=$G112, JE112, "")</f>
        <v/>
      </c>
      <c r="JK112" s="15">
        <f>IF(28&lt;=$G112, ROUND(JJ112*$Q112, 2), "")</f>
        <v/>
      </c>
      <c r="JL112" s="15">
        <f>IF(28&lt;=$G112, $N112, "")</f>
        <v/>
      </c>
      <c r="JM112" s="15">
        <f>IF(28&lt;=$G112, JL112-JK112, "")</f>
        <v/>
      </c>
      <c r="JN112" s="15">
        <f>IF(28&lt;=$G112, JJ112-JM112, "")</f>
        <v/>
      </c>
      <c r="JO112" s="15">
        <f>IF(28&lt;=$G112, ROUND(JG112*$Q112, 2), "")</f>
        <v/>
      </c>
      <c r="JP112" s="15">
        <f>IF(28&lt;=$G112, JG112+JO112, "")</f>
        <v/>
      </c>
      <c r="JQ112" s="15">
        <f>IF(28&lt;=$G112, JK112+JO112, "")</f>
        <v/>
      </c>
      <c r="JR112" s="15">
        <f>IF(28&lt;=$G112, ($G112-28)*$N112, "")</f>
        <v/>
      </c>
      <c r="JS112" s="15">
        <f>IF(29&lt;=$G112, JN112, "")</f>
        <v/>
      </c>
      <c r="JT112" s="15">
        <f>IF(29&lt;=$G112, ROUND(JS112*$Q112, 2), "")</f>
        <v/>
      </c>
      <c r="JU112" s="15">
        <f>IF(29&lt;=$G112, $N112, "")</f>
        <v/>
      </c>
      <c r="JV112" s="15">
        <f>IF(29&lt;=$G112, JU112-JT112, "")</f>
        <v/>
      </c>
      <c r="JW112" s="15">
        <f>IF(29&lt;=$G112, JS112-JV112, "")</f>
        <v/>
      </c>
      <c r="JX112" s="15">
        <f>IF(29&lt;=$G112, ROUND(JP112*$Q112, 2), "")</f>
        <v/>
      </c>
      <c r="JY112" s="15">
        <f>IF(29&lt;=$G112, JP112+JX112, "")</f>
        <v/>
      </c>
      <c r="JZ112" s="15">
        <f>IF(29&lt;=$G112, JT112+JX112, "")</f>
        <v/>
      </c>
      <c r="KA112" s="15">
        <f>IF(29&lt;=$G112, ($G112-29)*$N112, "")</f>
        <v/>
      </c>
      <c r="KB112" s="15">
        <f>IF(30&lt;=$G112, JW112, "")</f>
        <v/>
      </c>
      <c r="KC112" s="15">
        <f>IF(30&lt;=$G112, ROUND(KB112*$Q112, 2), "")</f>
        <v/>
      </c>
      <c r="KD112" s="15">
        <f>IF(30&lt;=$G112, $N112, "")</f>
        <v/>
      </c>
      <c r="KE112" s="15">
        <f>IF(30&lt;=$G112, KD112-KC112, "")</f>
        <v/>
      </c>
      <c r="KF112" s="15">
        <f>IF(30&lt;=$G112, KB112-KE112, "")</f>
        <v/>
      </c>
      <c r="KG112" s="15">
        <f>IF(30&lt;=$G112, ROUND(JY112*$Q112, 2), "")</f>
        <v/>
      </c>
      <c r="KH112" s="15">
        <f>IF(30&lt;=$G112, JY112+KG112, "")</f>
        <v/>
      </c>
      <c r="KI112" s="15">
        <f>IF(30&lt;=$G112, KC112+KG112, "")</f>
        <v/>
      </c>
      <c r="KJ112" s="15">
        <f>IF(30&lt;=$G112, ($G112-30)*$N112, "")</f>
        <v/>
      </c>
      <c r="KK112" s="15">
        <f>IF(31&lt;=$G112, KF112, "")</f>
        <v/>
      </c>
      <c r="KL112" s="15">
        <f>IF(31&lt;=$G112, ROUND(KK112*$Q112, 2), "")</f>
        <v/>
      </c>
      <c r="KM112" s="15">
        <f>IF(31&lt;=$G112, $N112, "")</f>
        <v/>
      </c>
      <c r="KN112" s="15">
        <f>IF(31&lt;=$G112, KM112-KL112, "")</f>
        <v/>
      </c>
      <c r="KO112" s="15">
        <f>IF(31&lt;=$G112, KK112-KN112, "")</f>
        <v/>
      </c>
      <c r="KP112" s="15">
        <f>IF(31&lt;=$G112, ROUND(KH112*$Q112, 2), "")</f>
        <v/>
      </c>
      <c r="KQ112" s="15">
        <f>IF(31&lt;=$G112, KH112+KP112, "")</f>
        <v/>
      </c>
      <c r="KR112" s="15">
        <f>IF(31&lt;=$G112, KL112+KP112, "")</f>
        <v/>
      </c>
      <c r="KS112" s="15">
        <f>IF(31&lt;=$G112, ($G112-31)*$N112, "")</f>
        <v/>
      </c>
      <c r="KT112" s="15">
        <f>IF(32&lt;=$G112, KO112, "")</f>
        <v/>
      </c>
      <c r="KU112" s="15">
        <f>IF(32&lt;=$G112, ROUND(KT112*$Q112, 2), "")</f>
        <v/>
      </c>
      <c r="KV112" s="15">
        <f>IF(32&lt;=$G112, $N112, "")</f>
        <v/>
      </c>
      <c r="KW112" s="15">
        <f>IF(32&lt;=$G112, KV112-KU112, "")</f>
        <v/>
      </c>
      <c r="KX112" s="15">
        <f>IF(32&lt;=$G112, KT112-KW112, "")</f>
        <v/>
      </c>
      <c r="KY112" s="15">
        <f>IF(32&lt;=$G112, ROUND(KQ112*$Q112, 2), "")</f>
        <v/>
      </c>
      <c r="KZ112" s="15">
        <f>IF(32&lt;=$G112, KQ112+KY112, "")</f>
        <v/>
      </c>
      <c r="LA112" s="15">
        <f>IF(32&lt;=$G112, KU112+KY112, "")</f>
        <v/>
      </c>
      <c r="LB112" s="15">
        <f>IF(32&lt;=$G112, ($G112-32)*$N112, "")</f>
        <v/>
      </c>
      <c r="LC112" s="15">
        <f>IF(33&lt;=$G112, KX112, "")</f>
        <v/>
      </c>
      <c r="LD112" s="15">
        <f>IF(33&lt;=$G112, ROUND(LC112*$Q112, 2), "")</f>
        <v/>
      </c>
      <c r="LE112" s="15">
        <f>IF(33&lt;=$G112, $N112, "")</f>
        <v/>
      </c>
      <c r="LF112" s="15">
        <f>IF(33&lt;=$G112, LE112-LD112, "")</f>
        <v/>
      </c>
      <c r="LG112" s="15">
        <f>IF(33&lt;=$G112, LC112-LF112, "")</f>
        <v/>
      </c>
      <c r="LH112" s="15">
        <f>IF(33&lt;=$G112, ROUND(KZ112*$Q112, 2), "")</f>
        <v/>
      </c>
      <c r="LI112" s="15">
        <f>IF(33&lt;=$G112, KZ112+LH112, "")</f>
        <v/>
      </c>
      <c r="LJ112" s="15">
        <f>IF(33&lt;=$G112, LD112+LH112, "")</f>
        <v/>
      </c>
      <c r="LK112" s="15">
        <f>IF(33&lt;=$G112, ($G112-33)*$N112, "")</f>
        <v/>
      </c>
      <c r="LL112" s="15">
        <f>IF(34&lt;=$G112, LG112, "")</f>
        <v/>
      </c>
      <c r="LM112" s="15">
        <f>IF(34&lt;=$G112, ROUND(LL112*$Q112, 2), "")</f>
        <v/>
      </c>
      <c r="LN112" s="15">
        <f>IF(34&lt;=$G112, $N112, "")</f>
        <v/>
      </c>
      <c r="LO112" s="15">
        <f>IF(34&lt;=$G112, LN112-LM112, "")</f>
        <v/>
      </c>
      <c r="LP112" s="15">
        <f>IF(34&lt;=$G112, LL112-LO112, "")</f>
        <v/>
      </c>
      <c r="LQ112" s="15">
        <f>IF(34&lt;=$G112, ROUND(LI112*$Q112, 2), "")</f>
        <v/>
      </c>
      <c r="LR112" s="15">
        <f>IF(34&lt;=$G112, LI112+LQ112, "")</f>
        <v/>
      </c>
      <c r="LS112" s="15">
        <f>IF(34&lt;=$G112, LM112+LQ112, "")</f>
        <v/>
      </c>
      <c r="LT112" s="15">
        <f>IF(34&lt;=$G112, ($G112-34)*$N112, "")</f>
        <v/>
      </c>
      <c r="LU112" s="15">
        <f>IF(35&lt;=$G112, LP112, "")</f>
        <v/>
      </c>
      <c r="LV112" s="15">
        <f>IF(35&lt;=$G112, ROUND(LU112*$Q112, 2), "")</f>
        <v/>
      </c>
      <c r="LW112" s="15">
        <f>IF(35&lt;=$G112, $N112, "")</f>
        <v/>
      </c>
      <c r="LX112" s="15">
        <f>IF(35&lt;=$G112, LW112-LV112, "")</f>
        <v/>
      </c>
      <c r="LY112" s="15">
        <f>IF(35&lt;=$G112, LU112-LX112, "")</f>
        <v/>
      </c>
      <c r="LZ112" s="15">
        <f>IF(35&lt;=$G112, ROUND(LR112*$Q112, 2), "")</f>
        <v/>
      </c>
      <c r="MA112" s="15">
        <f>IF(35&lt;=$G112, LR112+LZ112, "")</f>
        <v/>
      </c>
      <c r="MB112" s="15">
        <f>IF(35&lt;=$G112, LV112+LZ112, "")</f>
        <v/>
      </c>
      <c r="MC112" s="15">
        <f>IF(35&lt;=$G112, ($G112-35)*$N112, "")</f>
        <v/>
      </c>
      <c r="MD112" s="15">
        <f>IF(36&lt;=$G112, LY112, "")</f>
        <v/>
      </c>
      <c r="ME112" s="15">
        <f>IF(36&lt;=$G112, ROUND(MD112*$Q112, 2), "")</f>
        <v/>
      </c>
      <c r="MF112" s="15">
        <f>IF(36&lt;=$G112, $N112, "")</f>
        <v/>
      </c>
      <c r="MG112" s="15">
        <f>IF(36&lt;=$G112, MF112-ME112, "")</f>
        <v/>
      </c>
      <c r="MH112" s="15">
        <f>IF(36&lt;=$G112, MD112-MG112, "")</f>
        <v/>
      </c>
      <c r="MI112" s="15">
        <f>IF(36&lt;=$G112, ROUND(MA112*$Q112, 2), "")</f>
        <v/>
      </c>
      <c r="MJ112" s="15">
        <f>IF(36&lt;=$G112, MA112+MI112, "")</f>
        <v/>
      </c>
      <c r="MK112" s="15">
        <f>IF(36&lt;=$G112, ME112+MI112, "")</f>
        <v/>
      </c>
      <c r="ML112" s="15">
        <f>IF(36&lt;=$G112, ($G112-36)*$N112, "")</f>
        <v/>
      </c>
      <c r="MM112" s="15">
        <f>IF(37&lt;=$G112, MH112, "")</f>
        <v/>
      </c>
      <c r="MN112" s="15">
        <f>IF(37&lt;=$G112, ROUND(MM112*$Q112, 2), "")</f>
        <v/>
      </c>
      <c r="MO112" s="15">
        <f>IF(37&lt;=$G112, $N112, "")</f>
        <v/>
      </c>
      <c r="MP112" s="15">
        <f>IF(37&lt;=$G112, MO112-MN112, "")</f>
        <v/>
      </c>
      <c r="MQ112" s="15">
        <f>IF(37&lt;=$G112, MM112-MP112, "")</f>
        <v/>
      </c>
      <c r="MR112" s="15">
        <f>IF(37&lt;=$G112, ROUND(MJ112*$Q112, 2), "")</f>
        <v/>
      </c>
      <c r="MS112" s="15">
        <f>IF(37&lt;=$G112, MJ112+MR112, "")</f>
        <v/>
      </c>
      <c r="MT112" s="15">
        <f>IF(37&lt;=$G112, MN112+MR112, "")</f>
        <v/>
      </c>
      <c r="MU112" s="15">
        <f>IF(37&lt;=$G112, ($G112-37)*$N112, "")</f>
        <v/>
      </c>
      <c r="MV112" s="15">
        <f>IF(38&lt;=$G112, MQ112, "")</f>
        <v/>
      </c>
      <c r="MW112" s="15">
        <f>IF(38&lt;=$G112, ROUND(MV112*$Q112, 2), "")</f>
        <v/>
      </c>
      <c r="MX112" s="15">
        <f>IF(38&lt;=$G112, $N112, "")</f>
        <v/>
      </c>
      <c r="MY112" s="15">
        <f>IF(38&lt;=$G112, MX112-MW112, "")</f>
        <v/>
      </c>
      <c r="MZ112" s="15">
        <f>IF(38&lt;=$G112, MV112-MY112, "")</f>
        <v/>
      </c>
      <c r="NA112" s="15">
        <f>IF(38&lt;=$G112, ROUND(MS112*$Q112, 2), "")</f>
        <v/>
      </c>
      <c r="NB112" s="15">
        <f>IF(38&lt;=$G112, MS112+NA112, "")</f>
        <v/>
      </c>
      <c r="NC112" s="15">
        <f>IF(38&lt;=$G112, MW112+NA112, "")</f>
        <v/>
      </c>
      <c r="ND112" s="15">
        <f>IF(38&lt;=$G112, ($G112-38)*$N112, "")</f>
        <v/>
      </c>
      <c r="NE112" s="15">
        <f>IF(39&lt;=$G112, MZ112, "")</f>
        <v/>
      </c>
      <c r="NF112" s="15">
        <f>IF(39&lt;=$G112, ROUND(NE112*$Q112, 2), "")</f>
        <v/>
      </c>
      <c r="NG112" s="15">
        <f>IF(39&lt;=$G112, $N112, "")</f>
        <v/>
      </c>
      <c r="NH112" s="15">
        <f>IF(39&lt;=$G112, NG112-NF112, "")</f>
        <v/>
      </c>
      <c r="NI112" s="15">
        <f>IF(39&lt;=$G112, NE112-NH112, "")</f>
        <v/>
      </c>
      <c r="NJ112" s="15">
        <f>IF(39&lt;=$G112, ROUND(NB112*$Q112, 2), "")</f>
        <v/>
      </c>
      <c r="NK112" s="15">
        <f>IF(39&lt;=$G112, NB112+NJ112, "")</f>
        <v/>
      </c>
      <c r="NL112" s="15">
        <f>IF(39&lt;=$G112, NF112+NJ112, "")</f>
        <v/>
      </c>
      <c r="NM112" s="15">
        <f>IF(39&lt;=$G112, ($G112-39)*$N112, "")</f>
        <v/>
      </c>
      <c r="NN112" s="15">
        <f>IF(40&lt;=$G112, NI112, "")</f>
        <v/>
      </c>
      <c r="NO112" s="15">
        <f>IF(40&lt;=$G112, ROUND(NN112*$Q112, 2), "")</f>
        <v/>
      </c>
      <c r="NP112" s="15">
        <f>IF(40&lt;=$G112, $N112, "")</f>
        <v/>
      </c>
      <c r="NQ112" s="15">
        <f>IF(40&lt;=$G112, NP112-NO112, "")</f>
        <v/>
      </c>
      <c r="NR112" s="15">
        <f>IF(40&lt;=$G112, NN112-NQ112, "")</f>
        <v/>
      </c>
      <c r="NS112" s="15">
        <f>IF(40&lt;=$G112, ROUND(NK112*$Q112, 2), "")</f>
        <v/>
      </c>
      <c r="NT112" s="15">
        <f>IF(40&lt;=$G112, NK112+NS112, "")</f>
        <v/>
      </c>
      <c r="NU112" s="15">
        <f>IF(40&lt;=$G112, NO112+NS112, "")</f>
        <v/>
      </c>
      <c r="NV112" s="15">
        <f>IF(40&lt;=$G112, ($G112-40)*$N112, "")</f>
        <v/>
      </c>
      <c r="NW112" s="15">
        <f>IF(41&lt;=$G112, NR112, "")</f>
        <v/>
      </c>
      <c r="NX112" s="15">
        <f>IF(41&lt;=$G112, ROUND(NW112*$Q112, 2), "")</f>
        <v/>
      </c>
      <c r="NY112" s="15">
        <f>IF(41&lt;=$G112, $N112, "")</f>
        <v/>
      </c>
      <c r="NZ112" s="15">
        <f>IF(41&lt;=$G112, NY112-NX112, "")</f>
        <v/>
      </c>
      <c r="OA112" s="15">
        <f>IF(41&lt;=$G112, NW112-NZ112, "")</f>
        <v/>
      </c>
      <c r="OB112" s="15">
        <f>IF(41&lt;=$G112, ROUND(NT112*$Q112, 2), "")</f>
        <v/>
      </c>
      <c r="OC112" s="15">
        <f>IF(41&lt;=$G112, NT112+OB112, "")</f>
        <v/>
      </c>
      <c r="OD112" s="15">
        <f>IF(41&lt;=$G112, NX112+OB112, "")</f>
        <v/>
      </c>
      <c r="OE112" s="15">
        <f>IF(41&lt;=$G112, ($G112-41)*$N112, "")</f>
        <v/>
      </c>
      <c r="OF112" s="15">
        <f>IF(42&lt;=$G112, OA112, "")</f>
        <v/>
      </c>
      <c r="OG112" s="15">
        <f>IF(42&lt;=$G112, ROUND(OF112*$Q112, 2), "")</f>
        <v/>
      </c>
      <c r="OH112" s="15">
        <f>IF(42&lt;=$G112, $N112, "")</f>
        <v/>
      </c>
      <c r="OI112" s="15">
        <f>IF(42&lt;=$G112, OH112-OG112, "")</f>
        <v/>
      </c>
      <c r="OJ112" s="15">
        <f>IF(42&lt;=$G112, OF112-OI112, "")</f>
        <v/>
      </c>
      <c r="OK112" s="15">
        <f>IF(42&lt;=$G112, ROUND(OC112*$Q112, 2), "")</f>
        <v/>
      </c>
      <c r="OL112" s="15">
        <f>IF(42&lt;=$G112, OC112+OK112, "")</f>
        <v/>
      </c>
      <c r="OM112" s="15">
        <f>IF(42&lt;=$G112, OG112+OK112, "")</f>
        <v/>
      </c>
      <c r="ON112" s="15">
        <f>IF(42&lt;=$G112, ($G112-42)*$N112, "")</f>
        <v/>
      </c>
      <c r="OO112" s="15">
        <f>IF(43&lt;=$G112, OJ112, "")</f>
        <v/>
      </c>
      <c r="OP112" s="15">
        <f>IF(43&lt;=$G112, ROUND(OO112*$Q112, 2), "")</f>
        <v/>
      </c>
      <c r="OQ112" s="15">
        <f>IF(43&lt;=$G112, $N112, "")</f>
        <v/>
      </c>
      <c r="OR112" s="15">
        <f>IF(43&lt;=$G112, OQ112-OP112, "")</f>
        <v/>
      </c>
      <c r="OS112" s="15">
        <f>IF(43&lt;=$G112, OO112-OR112, "")</f>
        <v/>
      </c>
      <c r="OT112" s="15">
        <f>IF(43&lt;=$G112, ROUND(OL112*$Q112, 2), "")</f>
        <v/>
      </c>
      <c r="OU112" s="15">
        <f>IF(43&lt;=$G112, OL112+OT112, "")</f>
        <v/>
      </c>
      <c r="OV112" s="15">
        <f>IF(43&lt;=$G112, OP112+OT112, "")</f>
        <v/>
      </c>
      <c r="OW112" s="15">
        <f>IF(43&lt;=$G112, ($G112-43)*$N112, "")</f>
        <v/>
      </c>
      <c r="OX112" s="15">
        <f>IF(44&lt;=$G112, OS112, "")</f>
        <v/>
      </c>
      <c r="OY112" s="15">
        <f>IF(44&lt;=$G112, ROUND(OX112*$Q112, 2), "")</f>
        <v/>
      </c>
      <c r="OZ112" s="15">
        <f>IF(44&lt;=$G112, $N112, "")</f>
        <v/>
      </c>
      <c r="PA112" s="15">
        <f>IF(44&lt;=$G112, OZ112-OY112, "")</f>
        <v/>
      </c>
      <c r="PB112" s="15">
        <f>IF(44&lt;=$G112, OX112-PA112, "")</f>
        <v/>
      </c>
      <c r="PC112" s="15">
        <f>IF(44&lt;=$G112, ROUND(OU112*$Q112, 2), "")</f>
        <v/>
      </c>
      <c r="PD112" s="15">
        <f>IF(44&lt;=$G112, OU112+PC112, "")</f>
        <v/>
      </c>
      <c r="PE112" s="15">
        <f>IF(44&lt;=$G112, OY112+PC112, "")</f>
        <v/>
      </c>
      <c r="PF112" s="15">
        <f>IF(44&lt;=$G112, ($G112-44)*$N112, "")</f>
        <v/>
      </c>
      <c r="PG112" s="15">
        <f>IF(45&lt;=$G112, PB112, "")</f>
        <v/>
      </c>
      <c r="PH112" s="15">
        <f>IF(45&lt;=$G112, ROUND(PG112*$Q112, 2), "")</f>
        <v/>
      </c>
      <c r="PI112" s="15">
        <f>IF(45&lt;=$G112, $N112, "")</f>
        <v/>
      </c>
      <c r="PJ112" s="15">
        <f>IF(45&lt;=$G112, PI112-PH112, "")</f>
        <v/>
      </c>
      <c r="PK112" s="15">
        <f>IF(45&lt;=$G112, PG112-PJ112, "")</f>
        <v/>
      </c>
      <c r="PL112" s="15">
        <f>IF(45&lt;=$G112, ROUND(PD112*$Q112, 2), "")</f>
        <v/>
      </c>
      <c r="PM112" s="15">
        <f>IF(45&lt;=$G112, PD112+PL112, "")</f>
        <v/>
      </c>
      <c r="PN112" s="15">
        <f>IF(45&lt;=$G112, PH112+PL112, "")</f>
        <v/>
      </c>
      <c r="PO112" s="15">
        <f>IF(45&lt;=$G112, ($G112-45)*$N112, "")</f>
        <v/>
      </c>
      <c r="PP112" s="15">
        <f>IF(46&lt;=$G112, PK112, "")</f>
        <v/>
      </c>
      <c r="PQ112" s="15">
        <f>IF(46&lt;=$G112, ROUND(PP112*$Q112, 2), "")</f>
        <v/>
      </c>
      <c r="PR112" s="15">
        <f>IF(46&lt;=$G112, $N112, "")</f>
        <v/>
      </c>
      <c r="PS112" s="15">
        <f>IF(46&lt;=$G112, PR112-PQ112, "")</f>
        <v/>
      </c>
      <c r="PT112" s="15">
        <f>IF(46&lt;=$G112, PP112-PS112, "")</f>
        <v/>
      </c>
      <c r="PU112" s="15">
        <f>IF(46&lt;=$G112, ROUND(PM112*$Q112, 2), "")</f>
        <v/>
      </c>
      <c r="PV112" s="15">
        <f>IF(46&lt;=$G112, PM112+PU112, "")</f>
        <v/>
      </c>
      <c r="PW112" s="15">
        <f>IF(46&lt;=$G112, PQ112+PU112, "")</f>
        <v/>
      </c>
      <c r="PX112" s="15">
        <f>IF(46&lt;=$G112, ($G112-46)*$N112, "")</f>
        <v/>
      </c>
      <c r="PY112" s="15">
        <f>IF(47&lt;=$G112, PT112, "")</f>
        <v/>
      </c>
      <c r="PZ112" s="15">
        <f>IF(47&lt;=$G112, ROUND(PY112*$Q112, 2), "")</f>
        <v/>
      </c>
      <c r="QA112" s="15">
        <f>IF(47&lt;=$G112, $N112, "")</f>
        <v/>
      </c>
      <c r="QB112" s="15">
        <f>IF(47&lt;=$G112, QA112-PZ112, "")</f>
        <v/>
      </c>
      <c r="QC112" s="15">
        <f>IF(47&lt;=$G112, PY112-QB112, "")</f>
        <v/>
      </c>
      <c r="QD112" s="15">
        <f>IF(47&lt;=$G112, ROUND(PV112*$Q112, 2), "")</f>
        <v/>
      </c>
      <c r="QE112" s="15">
        <f>IF(47&lt;=$G112, PV112+QD112, "")</f>
        <v/>
      </c>
      <c r="QF112" s="15">
        <f>IF(47&lt;=$G112, PZ112+QD112, "")</f>
        <v/>
      </c>
      <c r="QG112" s="15">
        <f>IF(47&lt;=$G112, ($G112-47)*$N112, "")</f>
        <v/>
      </c>
      <c r="QH112" s="15">
        <f>IF(48&lt;=$G112, QC112, "")</f>
        <v/>
      </c>
      <c r="QI112" s="15">
        <f>IF(48&lt;=$G112, ROUND(QH112*$Q112, 2), "")</f>
        <v/>
      </c>
      <c r="QJ112" s="15">
        <f>IF(48&lt;=$G112, $N112, "")</f>
        <v/>
      </c>
      <c r="QK112" s="15">
        <f>IF(48&lt;=$G112, QJ112-QI112, "")</f>
        <v/>
      </c>
      <c r="QL112" s="15">
        <f>IF(48&lt;=$G112, QH112-QK112, "")</f>
        <v/>
      </c>
      <c r="QM112" s="15">
        <f>IF(48&lt;=$G112, ROUND(QE112*$Q112, 2), "")</f>
        <v/>
      </c>
      <c r="QN112" s="15">
        <f>IF(48&lt;=$G112, QE112+QM112, "")</f>
        <v/>
      </c>
      <c r="QO112" s="15">
        <f>IF(48&lt;=$G112, QI112+QM112, "")</f>
        <v/>
      </c>
      <c r="QP112" s="15">
        <f>IF(48&lt;=$G112, ($G112-48)*$N112, "")</f>
        <v/>
      </c>
    </row>
    <row r="113">
      <c r="A113" s="6" t="inlineStr">
        <is>
          <t>0649-0002</t>
        </is>
      </c>
      <c r="B113" s="7" t="inlineStr">
        <is>
          <t>Compusoluciones Y Asociados Sa de Cv</t>
        </is>
      </c>
      <c r="C113" s="7" t="inlineStr">
        <is>
          <t>CX5</t>
        </is>
      </c>
      <c r="D113" s="6" t="inlineStr">
        <is>
          <t>ACTIVO</t>
        </is>
      </c>
      <c r="E113" s="6" t="inlineStr">
        <is>
          <t>2024-02-27</t>
        </is>
      </c>
      <c r="F113" s="6" t="inlineStr">
        <is>
          <t>2028-02-27</t>
        </is>
      </c>
      <c r="G113" s="8" t="n">
        <v>48</v>
      </c>
      <c r="H113" s="9" t="n">
        <v>533534.48</v>
      </c>
      <c r="I113" s="10" t="n">
        <v>0.35</v>
      </c>
      <c r="J113" s="9">
        <f>ROUND(H113*I113, 2)</f>
        <v/>
      </c>
      <c r="K113" s="9">
        <f>ROUND(H113-J113, 2)</f>
        <v/>
      </c>
      <c r="L113" s="10" t="n">
        <v>0.015</v>
      </c>
      <c r="M113" s="9">
        <f>ROUND(H113*L113, 2)</f>
        <v/>
      </c>
      <c r="N113" s="9" t="n">
        <v>10763.81</v>
      </c>
      <c r="O113" s="10" t="n">
        <v>0.32</v>
      </c>
      <c r="P113" s="9">
        <f>ROUND(H113*O113, 2)</f>
        <v/>
      </c>
      <c r="Q113" s="11" t="n">
        <v>0.02553106</v>
      </c>
      <c r="R113" s="11">
        <f>RATE(G113, -N113, K113, -P113)</f>
        <v/>
      </c>
      <c r="S113" s="11">
        <f>ROUND(Q113*12, 8)</f>
        <v/>
      </c>
      <c r="T113" s="11">
        <f>ROUND(((1+Q113)^12)-1, 8)</f>
        <v/>
      </c>
      <c r="U113" s="9">
        <f>ROUND(PV(Q113, G113, 0, -P113), 2)</f>
        <v/>
      </c>
      <c r="V113" s="9">
        <f>SUMIF($AA$4:$QP$4, "Interes_Leasing", AA113:QP113)</f>
        <v/>
      </c>
      <c r="W113" s="9">
        <f>SUMIF($AA$4:$QP$4, "Interes_Residual", AA113:QP113)</f>
        <v/>
      </c>
      <c r="X113" s="9">
        <f>ROUND(V113+W113, 2)</f>
        <v/>
      </c>
      <c r="Y113" s="9">
        <f>ROUND((N113*G113+P113+M113)-K113, 2)</f>
        <v/>
      </c>
      <c r="Z113" s="10">
        <f>ROUND(Y113/K113, 4)</f>
        <v/>
      </c>
      <c r="AA113" s="9">
        <f>IF(1&lt;=$G113, $K113, "")</f>
        <v/>
      </c>
      <c r="AB113" s="9">
        <f>IF(1&lt;=$G113, ROUND(AA113*$Q113, 2), "")</f>
        <v/>
      </c>
      <c r="AC113" s="9">
        <f>IF(1&lt;=$G113, $N113, "")</f>
        <v/>
      </c>
      <c r="AD113" s="9">
        <f>IF(1&lt;=$G113, AC113-AB113, "")</f>
        <v/>
      </c>
      <c r="AE113" s="9">
        <f>IF(1&lt;=$G113, AA113-AD113, "")</f>
        <v/>
      </c>
      <c r="AF113" s="9">
        <f>IF(1&lt;=$G113, ROUND($U113*$Q113, 2), "")</f>
        <v/>
      </c>
      <c r="AG113" s="9">
        <f>IF(1&lt;=$G113, $U113+AF113, "")</f>
        <v/>
      </c>
      <c r="AH113" s="9">
        <f>IF(1&lt;=$G113, AB113+AF113, "")</f>
        <v/>
      </c>
      <c r="AI113" s="9">
        <f>IF(1&lt;=$G113, ($G113-1)*$N113, "")</f>
        <v/>
      </c>
      <c r="AJ113" s="9">
        <f>IF(2&lt;=$G113, AE113, "")</f>
        <v/>
      </c>
      <c r="AK113" s="9">
        <f>IF(2&lt;=$G113, ROUND(AJ113*$Q113, 2), "")</f>
        <v/>
      </c>
      <c r="AL113" s="9">
        <f>IF(2&lt;=$G113, $N113, "")</f>
        <v/>
      </c>
      <c r="AM113" s="9">
        <f>IF(2&lt;=$G113, AL113-AK113, "")</f>
        <v/>
      </c>
      <c r="AN113" s="9">
        <f>IF(2&lt;=$G113, AJ113-AM113, "")</f>
        <v/>
      </c>
      <c r="AO113" s="9">
        <f>IF(2&lt;=$G113, ROUND(AG113*$Q113, 2), "")</f>
        <v/>
      </c>
      <c r="AP113" s="9">
        <f>IF(2&lt;=$G113, AG113+AO113, "")</f>
        <v/>
      </c>
      <c r="AQ113" s="9">
        <f>IF(2&lt;=$G113, AK113+AO113, "")</f>
        <v/>
      </c>
      <c r="AR113" s="9">
        <f>IF(2&lt;=$G113, ($G113-2)*$N113, "")</f>
        <v/>
      </c>
      <c r="AS113" s="9">
        <f>IF(3&lt;=$G113, AN113, "")</f>
        <v/>
      </c>
      <c r="AT113" s="9">
        <f>IF(3&lt;=$G113, ROUND(AS113*$Q113, 2), "")</f>
        <v/>
      </c>
      <c r="AU113" s="9">
        <f>IF(3&lt;=$G113, $N113, "")</f>
        <v/>
      </c>
      <c r="AV113" s="9">
        <f>IF(3&lt;=$G113, AU113-AT113, "")</f>
        <v/>
      </c>
      <c r="AW113" s="9">
        <f>IF(3&lt;=$G113, AS113-AV113, "")</f>
        <v/>
      </c>
      <c r="AX113" s="9">
        <f>IF(3&lt;=$G113, ROUND(AP113*$Q113, 2), "")</f>
        <v/>
      </c>
      <c r="AY113" s="9">
        <f>IF(3&lt;=$G113, AP113+AX113, "")</f>
        <v/>
      </c>
      <c r="AZ113" s="9">
        <f>IF(3&lt;=$G113, AT113+AX113, "")</f>
        <v/>
      </c>
      <c r="BA113" s="9">
        <f>IF(3&lt;=$G113, ($G113-3)*$N113, "")</f>
        <v/>
      </c>
      <c r="BB113" s="9">
        <f>IF(4&lt;=$G113, AW113, "")</f>
        <v/>
      </c>
      <c r="BC113" s="9">
        <f>IF(4&lt;=$G113, ROUND(BB113*$Q113, 2), "")</f>
        <v/>
      </c>
      <c r="BD113" s="9">
        <f>IF(4&lt;=$G113, $N113, "")</f>
        <v/>
      </c>
      <c r="BE113" s="9">
        <f>IF(4&lt;=$G113, BD113-BC113, "")</f>
        <v/>
      </c>
      <c r="BF113" s="9">
        <f>IF(4&lt;=$G113, BB113-BE113, "")</f>
        <v/>
      </c>
      <c r="BG113" s="9">
        <f>IF(4&lt;=$G113, ROUND(AY113*$Q113, 2), "")</f>
        <v/>
      </c>
      <c r="BH113" s="9">
        <f>IF(4&lt;=$G113, AY113+BG113, "")</f>
        <v/>
      </c>
      <c r="BI113" s="9">
        <f>IF(4&lt;=$G113, BC113+BG113, "")</f>
        <v/>
      </c>
      <c r="BJ113" s="9">
        <f>IF(4&lt;=$G113, ($G113-4)*$N113, "")</f>
        <v/>
      </c>
      <c r="BK113" s="9">
        <f>IF(5&lt;=$G113, BF113, "")</f>
        <v/>
      </c>
      <c r="BL113" s="9">
        <f>IF(5&lt;=$G113, ROUND(BK113*$Q113, 2), "")</f>
        <v/>
      </c>
      <c r="BM113" s="9">
        <f>IF(5&lt;=$G113, $N113, "")</f>
        <v/>
      </c>
      <c r="BN113" s="9">
        <f>IF(5&lt;=$G113, BM113-BL113, "")</f>
        <v/>
      </c>
      <c r="BO113" s="9">
        <f>IF(5&lt;=$G113, BK113-BN113, "")</f>
        <v/>
      </c>
      <c r="BP113" s="9">
        <f>IF(5&lt;=$G113, ROUND(BH113*$Q113, 2), "")</f>
        <v/>
      </c>
      <c r="BQ113" s="9">
        <f>IF(5&lt;=$G113, BH113+BP113, "")</f>
        <v/>
      </c>
      <c r="BR113" s="9">
        <f>IF(5&lt;=$G113, BL113+BP113, "")</f>
        <v/>
      </c>
      <c r="BS113" s="9">
        <f>IF(5&lt;=$G113, ($G113-5)*$N113, "")</f>
        <v/>
      </c>
      <c r="BT113" s="9">
        <f>IF(6&lt;=$G113, BO113, "")</f>
        <v/>
      </c>
      <c r="BU113" s="9">
        <f>IF(6&lt;=$G113, ROUND(BT113*$Q113, 2), "")</f>
        <v/>
      </c>
      <c r="BV113" s="9">
        <f>IF(6&lt;=$G113, $N113, "")</f>
        <v/>
      </c>
      <c r="BW113" s="9">
        <f>IF(6&lt;=$G113, BV113-BU113, "")</f>
        <v/>
      </c>
      <c r="BX113" s="9">
        <f>IF(6&lt;=$G113, BT113-BW113, "")</f>
        <v/>
      </c>
      <c r="BY113" s="9">
        <f>IF(6&lt;=$G113, ROUND(BQ113*$Q113, 2), "")</f>
        <v/>
      </c>
      <c r="BZ113" s="9">
        <f>IF(6&lt;=$G113, BQ113+BY113, "")</f>
        <v/>
      </c>
      <c r="CA113" s="9">
        <f>IF(6&lt;=$G113, BU113+BY113, "")</f>
        <v/>
      </c>
      <c r="CB113" s="9">
        <f>IF(6&lt;=$G113, ($G113-6)*$N113, "")</f>
        <v/>
      </c>
      <c r="CC113" s="9">
        <f>IF(7&lt;=$G113, BX113, "")</f>
        <v/>
      </c>
      <c r="CD113" s="9">
        <f>IF(7&lt;=$G113, ROUND(CC113*$Q113, 2), "")</f>
        <v/>
      </c>
      <c r="CE113" s="9">
        <f>IF(7&lt;=$G113, $N113, "")</f>
        <v/>
      </c>
      <c r="CF113" s="9">
        <f>IF(7&lt;=$G113, CE113-CD113, "")</f>
        <v/>
      </c>
      <c r="CG113" s="9">
        <f>IF(7&lt;=$G113, CC113-CF113, "")</f>
        <v/>
      </c>
      <c r="CH113" s="9">
        <f>IF(7&lt;=$G113, ROUND(BZ113*$Q113, 2), "")</f>
        <v/>
      </c>
      <c r="CI113" s="9">
        <f>IF(7&lt;=$G113, BZ113+CH113, "")</f>
        <v/>
      </c>
      <c r="CJ113" s="9">
        <f>IF(7&lt;=$G113, CD113+CH113, "")</f>
        <v/>
      </c>
      <c r="CK113" s="9">
        <f>IF(7&lt;=$G113, ($G113-7)*$N113, "")</f>
        <v/>
      </c>
      <c r="CL113" s="9">
        <f>IF(8&lt;=$G113, CG113, "")</f>
        <v/>
      </c>
      <c r="CM113" s="9">
        <f>IF(8&lt;=$G113, ROUND(CL113*$Q113, 2), "")</f>
        <v/>
      </c>
      <c r="CN113" s="9">
        <f>IF(8&lt;=$G113, $N113, "")</f>
        <v/>
      </c>
      <c r="CO113" s="9">
        <f>IF(8&lt;=$G113, CN113-CM113, "")</f>
        <v/>
      </c>
      <c r="CP113" s="9">
        <f>IF(8&lt;=$G113, CL113-CO113, "")</f>
        <v/>
      </c>
      <c r="CQ113" s="9">
        <f>IF(8&lt;=$G113, ROUND(CI113*$Q113, 2), "")</f>
        <v/>
      </c>
      <c r="CR113" s="9">
        <f>IF(8&lt;=$G113, CI113+CQ113, "")</f>
        <v/>
      </c>
      <c r="CS113" s="9">
        <f>IF(8&lt;=$G113, CM113+CQ113, "")</f>
        <v/>
      </c>
      <c r="CT113" s="9">
        <f>IF(8&lt;=$G113, ($G113-8)*$N113, "")</f>
        <v/>
      </c>
      <c r="CU113" s="9">
        <f>IF(9&lt;=$G113, CP113, "")</f>
        <v/>
      </c>
      <c r="CV113" s="9">
        <f>IF(9&lt;=$G113, ROUND(CU113*$Q113, 2), "")</f>
        <v/>
      </c>
      <c r="CW113" s="9">
        <f>IF(9&lt;=$G113, $N113, "")</f>
        <v/>
      </c>
      <c r="CX113" s="9">
        <f>IF(9&lt;=$G113, CW113-CV113, "")</f>
        <v/>
      </c>
      <c r="CY113" s="9">
        <f>IF(9&lt;=$G113, CU113-CX113, "")</f>
        <v/>
      </c>
      <c r="CZ113" s="9">
        <f>IF(9&lt;=$G113, ROUND(CR113*$Q113, 2), "")</f>
        <v/>
      </c>
      <c r="DA113" s="9">
        <f>IF(9&lt;=$G113, CR113+CZ113, "")</f>
        <v/>
      </c>
      <c r="DB113" s="9">
        <f>IF(9&lt;=$G113, CV113+CZ113, "")</f>
        <v/>
      </c>
      <c r="DC113" s="9">
        <f>IF(9&lt;=$G113, ($G113-9)*$N113, "")</f>
        <v/>
      </c>
      <c r="DD113" s="9">
        <f>IF(10&lt;=$G113, CY113, "")</f>
        <v/>
      </c>
      <c r="DE113" s="9">
        <f>IF(10&lt;=$G113, ROUND(DD113*$Q113, 2), "")</f>
        <v/>
      </c>
      <c r="DF113" s="9">
        <f>IF(10&lt;=$G113, $N113, "")</f>
        <v/>
      </c>
      <c r="DG113" s="9">
        <f>IF(10&lt;=$G113, DF113-DE113, "")</f>
        <v/>
      </c>
      <c r="DH113" s="9">
        <f>IF(10&lt;=$G113, DD113-DG113, "")</f>
        <v/>
      </c>
      <c r="DI113" s="9">
        <f>IF(10&lt;=$G113, ROUND(DA113*$Q113, 2), "")</f>
        <v/>
      </c>
      <c r="DJ113" s="9">
        <f>IF(10&lt;=$G113, DA113+DI113, "")</f>
        <v/>
      </c>
      <c r="DK113" s="9">
        <f>IF(10&lt;=$G113, DE113+DI113, "")</f>
        <v/>
      </c>
      <c r="DL113" s="9">
        <f>IF(10&lt;=$G113, ($G113-10)*$N113, "")</f>
        <v/>
      </c>
      <c r="DM113" s="9">
        <f>IF(11&lt;=$G113, DH113, "")</f>
        <v/>
      </c>
      <c r="DN113" s="9">
        <f>IF(11&lt;=$G113, ROUND(DM113*$Q113, 2), "")</f>
        <v/>
      </c>
      <c r="DO113" s="9">
        <f>IF(11&lt;=$G113, $N113, "")</f>
        <v/>
      </c>
      <c r="DP113" s="9">
        <f>IF(11&lt;=$G113, DO113-DN113, "")</f>
        <v/>
      </c>
      <c r="DQ113" s="9">
        <f>IF(11&lt;=$G113, DM113-DP113, "")</f>
        <v/>
      </c>
      <c r="DR113" s="9">
        <f>IF(11&lt;=$G113, ROUND(DJ113*$Q113, 2), "")</f>
        <v/>
      </c>
      <c r="DS113" s="9">
        <f>IF(11&lt;=$G113, DJ113+DR113, "")</f>
        <v/>
      </c>
      <c r="DT113" s="9">
        <f>IF(11&lt;=$G113, DN113+DR113, "")</f>
        <v/>
      </c>
      <c r="DU113" s="9">
        <f>IF(11&lt;=$G113, ($G113-11)*$N113, "")</f>
        <v/>
      </c>
      <c r="DV113" s="9">
        <f>IF(12&lt;=$G113, DQ113, "")</f>
        <v/>
      </c>
      <c r="DW113" s="9">
        <f>IF(12&lt;=$G113, ROUND(DV113*$Q113, 2), "")</f>
        <v/>
      </c>
      <c r="DX113" s="9">
        <f>IF(12&lt;=$G113, $N113, "")</f>
        <v/>
      </c>
      <c r="DY113" s="9">
        <f>IF(12&lt;=$G113, DX113-DW113, "")</f>
        <v/>
      </c>
      <c r="DZ113" s="9">
        <f>IF(12&lt;=$G113, DV113-DY113, "")</f>
        <v/>
      </c>
      <c r="EA113" s="9">
        <f>IF(12&lt;=$G113, ROUND(DS113*$Q113, 2), "")</f>
        <v/>
      </c>
      <c r="EB113" s="9">
        <f>IF(12&lt;=$G113, DS113+EA113, "")</f>
        <v/>
      </c>
      <c r="EC113" s="9">
        <f>IF(12&lt;=$G113, DW113+EA113, "")</f>
        <v/>
      </c>
      <c r="ED113" s="9">
        <f>IF(12&lt;=$G113, ($G113-12)*$N113, "")</f>
        <v/>
      </c>
      <c r="EE113" s="9">
        <f>IF(13&lt;=$G113, DZ113, "")</f>
        <v/>
      </c>
      <c r="EF113" s="9">
        <f>IF(13&lt;=$G113, ROUND(EE113*$Q113, 2), "")</f>
        <v/>
      </c>
      <c r="EG113" s="9">
        <f>IF(13&lt;=$G113, $N113, "")</f>
        <v/>
      </c>
      <c r="EH113" s="9">
        <f>IF(13&lt;=$G113, EG113-EF113, "")</f>
        <v/>
      </c>
      <c r="EI113" s="9">
        <f>IF(13&lt;=$G113, EE113-EH113, "")</f>
        <v/>
      </c>
      <c r="EJ113" s="9">
        <f>IF(13&lt;=$G113, ROUND(EB113*$Q113, 2), "")</f>
        <v/>
      </c>
      <c r="EK113" s="9">
        <f>IF(13&lt;=$G113, EB113+EJ113, "")</f>
        <v/>
      </c>
      <c r="EL113" s="9">
        <f>IF(13&lt;=$G113, EF113+EJ113, "")</f>
        <v/>
      </c>
      <c r="EM113" s="9">
        <f>IF(13&lt;=$G113, ($G113-13)*$N113, "")</f>
        <v/>
      </c>
      <c r="EN113" s="9">
        <f>IF(14&lt;=$G113, EI113, "")</f>
        <v/>
      </c>
      <c r="EO113" s="9">
        <f>IF(14&lt;=$G113, ROUND(EN113*$Q113, 2), "")</f>
        <v/>
      </c>
      <c r="EP113" s="9">
        <f>IF(14&lt;=$G113, $N113, "")</f>
        <v/>
      </c>
      <c r="EQ113" s="9">
        <f>IF(14&lt;=$G113, EP113-EO113, "")</f>
        <v/>
      </c>
      <c r="ER113" s="9">
        <f>IF(14&lt;=$G113, EN113-EQ113, "")</f>
        <v/>
      </c>
      <c r="ES113" s="9">
        <f>IF(14&lt;=$G113, ROUND(EK113*$Q113, 2), "")</f>
        <v/>
      </c>
      <c r="ET113" s="9">
        <f>IF(14&lt;=$G113, EK113+ES113, "")</f>
        <v/>
      </c>
      <c r="EU113" s="9">
        <f>IF(14&lt;=$G113, EO113+ES113, "")</f>
        <v/>
      </c>
      <c r="EV113" s="9">
        <f>IF(14&lt;=$G113, ($G113-14)*$N113, "")</f>
        <v/>
      </c>
      <c r="EW113" s="9">
        <f>IF(15&lt;=$G113, ER113, "")</f>
        <v/>
      </c>
      <c r="EX113" s="9">
        <f>IF(15&lt;=$G113, ROUND(EW113*$Q113, 2), "")</f>
        <v/>
      </c>
      <c r="EY113" s="9">
        <f>IF(15&lt;=$G113, $N113, "")</f>
        <v/>
      </c>
      <c r="EZ113" s="9">
        <f>IF(15&lt;=$G113, EY113-EX113, "")</f>
        <v/>
      </c>
      <c r="FA113" s="9">
        <f>IF(15&lt;=$G113, EW113-EZ113, "")</f>
        <v/>
      </c>
      <c r="FB113" s="9">
        <f>IF(15&lt;=$G113, ROUND(ET113*$Q113, 2), "")</f>
        <v/>
      </c>
      <c r="FC113" s="9">
        <f>IF(15&lt;=$G113, ET113+FB113, "")</f>
        <v/>
      </c>
      <c r="FD113" s="9">
        <f>IF(15&lt;=$G113, EX113+FB113, "")</f>
        <v/>
      </c>
      <c r="FE113" s="9">
        <f>IF(15&lt;=$G113, ($G113-15)*$N113, "")</f>
        <v/>
      </c>
      <c r="FF113" s="9">
        <f>IF(16&lt;=$G113, FA113, "")</f>
        <v/>
      </c>
      <c r="FG113" s="9">
        <f>IF(16&lt;=$G113, ROUND(FF113*$Q113, 2), "")</f>
        <v/>
      </c>
      <c r="FH113" s="9">
        <f>IF(16&lt;=$G113, $N113, "")</f>
        <v/>
      </c>
      <c r="FI113" s="9">
        <f>IF(16&lt;=$G113, FH113-FG113, "")</f>
        <v/>
      </c>
      <c r="FJ113" s="9">
        <f>IF(16&lt;=$G113, FF113-FI113, "")</f>
        <v/>
      </c>
      <c r="FK113" s="9">
        <f>IF(16&lt;=$G113, ROUND(FC113*$Q113, 2), "")</f>
        <v/>
      </c>
      <c r="FL113" s="9">
        <f>IF(16&lt;=$G113, FC113+FK113, "")</f>
        <v/>
      </c>
      <c r="FM113" s="9">
        <f>IF(16&lt;=$G113, FG113+FK113, "")</f>
        <v/>
      </c>
      <c r="FN113" s="9">
        <f>IF(16&lt;=$G113, ($G113-16)*$N113, "")</f>
        <v/>
      </c>
      <c r="FO113" s="9">
        <f>IF(17&lt;=$G113, FJ113, "")</f>
        <v/>
      </c>
      <c r="FP113" s="9">
        <f>IF(17&lt;=$G113, ROUND(FO113*$Q113, 2), "")</f>
        <v/>
      </c>
      <c r="FQ113" s="9">
        <f>IF(17&lt;=$G113, $N113, "")</f>
        <v/>
      </c>
      <c r="FR113" s="9">
        <f>IF(17&lt;=$G113, FQ113-FP113, "")</f>
        <v/>
      </c>
      <c r="FS113" s="9">
        <f>IF(17&lt;=$G113, FO113-FR113, "")</f>
        <v/>
      </c>
      <c r="FT113" s="9">
        <f>IF(17&lt;=$G113, ROUND(FL113*$Q113, 2), "")</f>
        <v/>
      </c>
      <c r="FU113" s="9">
        <f>IF(17&lt;=$G113, FL113+FT113, "")</f>
        <v/>
      </c>
      <c r="FV113" s="9">
        <f>IF(17&lt;=$G113, FP113+FT113, "")</f>
        <v/>
      </c>
      <c r="FW113" s="9">
        <f>IF(17&lt;=$G113, ($G113-17)*$N113, "")</f>
        <v/>
      </c>
      <c r="FX113" s="9">
        <f>IF(18&lt;=$G113, FS113, "")</f>
        <v/>
      </c>
      <c r="FY113" s="9">
        <f>IF(18&lt;=$G113, ROUND(FX113*$Q113, 2), "")</f>
        <v/>
      </c>
      <c r="FZ113" s="9">
        <f>IF(18&lt;=$G113, $N113, "")</f>
        <v/>
      </c>
      <c r="GA113" s="9">
        <f>IF(18&lt;=$G113, FZ113-FY113, "")</f>
        <v/>
      </c>
      <c r="GB113" s="9">
        <f>IF(18&lt;=$G113, FX113-GA113, "")</f>
        <v/>
      </c>
      <c r="GC113" s="9">
        <f>IF(18&lt;=$G113, ROUND(FU113*$Q113, 2), "")</f>
        <v/>
      </c>
      <c r="GD113" s="9">
        <f>IF(18&lt;=$G113, FU113+GC113, "")</f>
        <v/>
      </c>
      <c r="GE113" s="9">
        <f>IF(18&lt;=$G113, FY113+GC113, "")</f>
        <v/>
      </c>
      <c r="GF113" s="9">
        <f>IF(18&lt;=$G113, ($G113-18)*$N113, "")</f>
        <v/>
      </c>
      <c r="GG113" s="9">
        <f>IF(19&lt;=$G113, GB113, "")</f>
        <v/>
      </c>
      <c r="GH113" s="9">
        <f>IF(19&lt;=$G113, ROUND(GG113*$Q113, 2), "")</f>
        <v/>
      </c>
      <c r="GI113" s="9">
        <f>IF(19&lt;=$G113, $N113, "")</f>
        <v/>
      </c>
      <c r="GJ113" s="9">
        <f>IF(19&lt;=$G113, GI113-GH113, "")</f>
        <v/>
      </c>
      <c r="GK113" s="9">
        <f>IF(19&lt;=$G113, GG113-GJ113, "")</f>
        <v/>
      </c>
      <c r="GL113" s="9">
        <f>IF(19&lt;=$G113, ROUND(GD113*$Q113, 2), "")</f>
        <v/>
      </c>
      <c r="GM113" s="9">
        <f>IF(19&lt;=$G113, GD113+GL113, "")</f>
        <v/>
      </c>
      <c r="GN113" s="9">
        <f>IF(19&lt;=$G113, GH113+GL113, "")</f>
        <v/>
      </c>
      <c r="GO113" s="9">
        <f>IF(19&lt;=$G113, ($G113-19)*$N113, "")</f>
        <v/>
      </c>
      <c r="GP113" s="9">
        <f>IF(20&lt;=$G113, GK113, "")</f>
        <v/>
      </c>
      <c r="GQ113" s="9">
        <f>IF(20&lt;=$G113, ROUND(GP113*$Q113, 2), "")</f>
        <v/>
      </c>
      <c r="GR113" s="9">
        <f>IF(20&lt;=$G113, $N113, "")</f>
        <v/>
      </c>
      <c r="GS113" s="9">
        <f>IF(20&lt;=$G113, GR113-GQ113, "")</f>
        <v/>
      </c>
      <c r="GT113" s="9">
        <f>IF(20&lt;=$G113, GP113-GS113, "")</f>
        <v/>
      </c>
      <c r="GU113" s="9">
        <f>IF(20&lt;=$G113, ROUND(GM113*$Q113, 2), "")</f>
        <v/>
      </c>
      <c r="GV113" s="9">
        <f>IF(20&lt;=$G113, GM113+GU113, "")</f>
        <v/>
      </c>
      <c r="GW113" s="9">
        <f>IF(20&lt;=$G113, GQ113+GU113, "")</f>
        <v/>
      </c>
      <c r="GX113" s="9">
        <f>IF(20&lt;=$G113, ($G113-20)*$N113, "")</f>
        <v/>
      </c>
      <c r="GY113" s="9">
        <f>IF(21&lt;=$G113, GT113, "")</f>
        <v/>
      </c>
      <c r="GZ113" s="9">
        <f>IF(21&lt;=$G113, ROUND(GY113*$Q113, 2), "")</f>
        <v/>
      </c>
      <c r="HA113" s="9">
        <f>IF(21&lt;=$G113, $N113, "")</f>
        <v/>
      </c>
      <c r="HB113" s="9">
        <f>IF(21&lt;=$G113, HA113-GZ113, "")</f>
        <v/>
      </c>
      <c r="HC113" s="9">
        <f>IF(21&lt;=$G113, GY113-HB113, "")</f>
        <v/>
      </c>
      <c r="HD113" s="9">
        <f>IF(21&lt;=$G113, ROUND(GV113*$Q113, 2), "")</f>
        <v/>
      </c>
      <c r="HE113" s="9">
        <f>IF(21&lt;=$G113, GV113+HD113, "")</f>
        <v/>
      </c>
      <c r="HF113" s="9">
        <f>IF(21&lt;=$G113, GZ113+HD113, "")</f>
        <v/>
      </c>
      <c r="HG113" s="9">
        <f>IF(21&lt;=$G113, ($G113-21)*$N113, "")</f>
        <v/>
      </c>
      <c r="HH113" s="9">
        <f>IF(22&lt;=$G113, HC113, "")</f>
        <v/>
      </c>
      <c r="HI113" s="9">
        <f>IF(22&lt;=$G113, ROUND(HH113*$Q113, 2), "")</f>
        <v/>
      </c>
      <c r="HJ113" s="9">
        <f>IF(22&lt;=$G113, $N113, "")</f>
        <v/>
      </c>
      <c r="HK113" s="9">
        <f>IF(22&lt;=$G113, HJ113-HI113, "")</f>
        <v/>
      </c>
      <c r="HL113" s="9">
        <f>IF(22&lt;=$G113, HH113-HK113, "")</f>
        <v/>
      </c>
      <c r="HM113" s="9">
        <f>IF(22&lt;=$G113, ROUND(HE113*$Q113, 2), "")</f>
        <v/>
      </c>
      <c r="HN113" s="9">
        <f>IF(22&lt;=$G113, HE113+HM113, "")</f>
        <v/>
      </c>
      <c r="HO113" s="9">
        <f>IF(22&lt;=$G113, HI113+HM113, "")</f>
        <v/>
      </c>
      <c r="HP113" s="9">
        <f>IF(22&lt;=$G113, ($G113-22)*$N113, "")</f>
        <v/>
      </c>
      <c r="HQ113" s="9">
        <f>IF(23&lt;=$G113, HL113, "")</f>
        <v/>
      </c>
      <c r="HR113" s="9">
        <f>IF(23&lt;=$G113, ROUND(HQ113*$Q113, 2), "")</f>
        <v/>
      </c>
      <c r="HS113" s="9">
        <f>IF(23&lt;=$G113, $N113, "")</f>
        <v/>
      </c>
      <c r="HT113" s="9">
        <f>IF(23&lt;=$G113, HS113-HR113, "")</f>
        <v/>
      </c>
      <c r="HU113" s="9">
        <f>IF(23&lt;=$G113, HQ113-HT113, "")</f>
        <v/>
      </c>
      <c r="HV113" s="9">
        <f>IF(23&lt;=$G113, ROUND(HN113*$Q113, 2), "")</f>
        <v/>
      </c>
      <c r="HW113" s="9">
        <f>IF(23&lt;=$G113, HN113+HV113, "")</f>
        <v/>
      </c>
      <c r="HX113" s="9">
        <f>IF(23&lt;=$G113, HR113+HV113, "")</f>
        <v/>
      </c>
      <c r="HY113" s="9">
        <f>IF(23&lt;=$G113, ($G113-23)*$N113, "")</f>
        <v/>
      </c>
      <c r="HZ113" s="9">
        <f>IF(24&lt;=$G113, HU113, "")</f>
        <v/>
      </c>
      <c r="IA113" s="9">
        <f>IF(24&lt;=$G113, ROUND(HZ113*$Q113, 2), "")</f>
        <v/>
      </c>
      <c r="IB113" s="9">
        <f>IF(24&lt;=$G113, $N113, "")</f>
        <v/>
      </c>
      <c r="IC113" s="9">
        <f>IF(24&lt;=$G113, IB113-IA113, "")</f>
        <v/>
      </c>
      <c r="ID113" s="9">
        <f>IF(24&lt;=$G113, HZ113-IC113, "")</f>
        <v/>
      </c>
      <c r="IE113" s="9">
        <f>IF(24&lt;=$G113, ROUND(HW113*$Q113, 2), "")</f>
        <v/>
      </c>
      <c r="IF113" s="9">
        <f>IF(24&lt;=$G113, HW113+IE113, "")</f>
        <v/>
      </c>
      <c r="IG113" s="9">
        <f>IF(24&lt;=$G113, IA113+IE113, "")</f>
        <v/>
      </c>
      <c r="IH113" s="9">
        <f>IF(24&lt;=$G113, ($G113-24)*$N113, "")</f>
        <v/>
      </c>
      <c r="II113" s="9">
        <f>IF(25&lt;=$G113, ID113, "")</f>
        <v/>
      </c>
      <c r="IJ113" s="9">
        <f>IF(25&lt;=$G113, ROUND(II113*$Q113, 2), "")</f>
        <v/>
      </c>
      <c r="IK113" s="9">
        <f>IF(25&lt;=$G113, $N113, "")</f>
        <v/>
      </c>
      <c r="IL113" s="9">
        <f>IF(25&lt;=$G113, IK113-IJ113, "")</f>
        <v/>
      </c>
      <c r="IM113" s="9">
        <f>IF(25&lt;=$G113, II113-IL113, "")</f>
        <v/>
      </c>
      <c r="IN113" s="9">
        <f>IF(25&lt;=$G113, ROUND(IF113*$Q113, 2), "")</f>
        <v/>
      </c>
      <c r="IO113" s="9">
        <f>IF(25&lt;=$G113, IF113+IN113, "")</f>
        <v/>
      </c>
      <c r="IP113" s="9">
        <f>IF(25&lt;=$G113, IJ113+IN113, "")</f>
        <v/>
      </c>
      <c r="IQ113" s="9">
        <f>IF(25&lt;=$G113, ($G113-25)*$N113, "")</f>
        <v/>
      </c>
      <c r="IR113" s="9">
        <f>IF(26&lt;=$G113, IM113, "")</f>
        <v/>
      </c>
      <c r="IS113" s="9">
        <f>IF(26&lt;=$G113, ROUND(IR113*$Q113, 2), "")</f>
        <v/>
      </c>
      <c r="IT113" s="9">
        <f>IF(26&lt;=$G113, $N113, "")</f>
        <v/>
      </c>
      <c r="IU113" s="9">
        <f>IF(26&lt;=$G113, IT113-IS113, "")</f>
        <v/>
      </c>
      <c r="IV113" s="9">
        <f>IF(26&lt;=$G113, IR113-IU113, "")</f>
        <v/>
      </c>
      <c r="IW113" s="9">
        <f>IF(26&lt;=$G113, ROUND(IO113*$Q113, 2), "")</f>
        <v/>
      </c>
      <c r="IX113" s="9">
        <f>IF(26&lt;=$G113, IO113+IW113, "")</f>
        <v/>
      </c>
      <c r="IY113" s="9">
        <f>IF(26&lt;=$G113, IS113+IW113, "")</f>
        <v/>
      </c>
      <c r="IZ113" s="9">
        <f>IF(26&lt;=$G113, ($G113-26)*$N113, "")</f>
        <v/>
      </c>
      <c r="JA113" s="9">
        <f>IF(27&lt;=$G113, IV113, "")</f>
        <v/>
      </c>
      <c r="JB113" s="9">
        <f>IF(27&lt;=$G113, ROUND(JA113*$Q113, 2), "")</f>
        <v/>
      </c>
      <c r="JC113" s="9">
        <f>IF(27&lt;=$G113, $N113, "")</f>
        <v/>
      </c>
      <c r="JD113" s="9">
        <f>IF(27&lt;=$G113, JC113-JB113, "")</f>
        <v/>
      </c>
      <c r="JE113" s="9">
        <f>IF(27&lt;=$G113, JA113-JD113, "")</f>
        <v/>
      </c>
      <c r="JF113" s="9">
        <f>IF(27&lt;=$G113, ROUND(IX113*$Q113, 2), "")</f>
        <v/>
      </c>
      <c r="JG113" s="9">
        <f>IF(27&lt;=$G113, IX113+JF113, "")</f>
        <v/>
      </c>
      <c r="JH113" s="9">
        <f>IF(27&lt;=$G113, JB113+JF113, "")</f>
        <v/>
      </c>
      <c r="JI113" s="9">
        <f>IF(27&lt;=$G113, ($G113-27)*$N113, "")</f>
        <v/>
      </c>
      <c r="JJ113" s="9">
        <f>IF(28&lt;=$G113, JE113, "")</f>
        <v/>
      </c>
      <c r="JK113" s="9">
        <f>IF(28&lt;=$G113, ROUND(JJ113*$Q113, 2), "")</f>
        <v/>
      </c>
      <c r="JL113" s="9">
        <f>IF(28&lt;=$G113, $N113, "")</f>
        <v/>
      </c>
      <c r="JM113" s="9">
        <f>IF(28&lt;=$G113, JL113-JK113, "")</f>
        <v/>
      </c>
      <c r="JN113" s="9">
        <f>IF(28&lt;=$G113, JJ113-JM113, "")</f>
        <v/>
      </c>
      <c r="JO113" s="9">
        <f>IF(28&lt;=$G113, ROUND(JG113*$Q113, 2), "")</f>
        <v/>
      </c>
      <c r="JP113" s="9">
        <f>IF(28&lt;=$G113, JG113+JO113, "")</f>
        <v/>
      </c>
      <c r="JQ113" s="9">
        <f>IF(28&lt;=$G113, JK113+JO113, "")</f>
        <v/>
      </c>
      <c r="JR113" s="9">
        <f>IF(28&lt;=$G113, ($G113-28)*$N113, "")</f>
        <v/>
      </c>
      <c r="JS113" s="9">
        <f>IF(29&lt;=$G113, JN113, "")</f>
        <v/>
      </c>
      <c r="JT113" s="9">
        <f>IF(29&lt;=$G113, ROUND(JS113*$Q113, 2), "")</f>
        <v/>
      </c>
      <c r="JU113" s="9">
        <f>IF(29&lt;=$G113, $N113, "")</f>
        <v/>
      </c>
      <c r="JV113" s="9">
        <f>IF(29&lt;=$G113, JU113-JT113, "")</f>
        <v/>
      </c>
      <c r="JW113" s="9">
        <f>IF(29&lt;=$G113, JS113-JV113, "")</f>
        <v/>
      </c>
      <c r="JX113" s="9">
        <f>IF(29&lt;=$G113, ROUND(JP113*$Q113, 2), "")</f>
        <v/>
      </c>
      <c r="JY113" s="9">
        <f>IF(29&lt;=$G113, JP113+JX113, "")</f>
        <v/>
      </c>
      <c r="JZ113" s="9">
        <f>IF(29&lt;=$G113, JT113+JX113, "")</f>
        <v/>
      </c>
      <c r="KA113" s="9">
        <f>IF(29&lt;=$G113, ($G113-29)*$N113, "")</f>
        <v/>
      </c>
      <c r="KB113" s="9">
        <f>IF(30&lt;=$G113, JW113, "")</f>
        <v/>
      </c>
      <c r="KC113" s="9">
        <f>IF(30&lt;=$G113, ROUND(KB113*$Q113, 2), "")</f>
        <v/>
      </c>
      <c r="KD113" s="9">
        <f>IF(30&lt;=$G113, $N113, "")</f>
        <v/>
      </c>
      <c r="KE113" s="9">
        <f>IF(30&lt;=$G113, KD113-KC113, "")</f>
        <v/>
      </c>
      <c r="KF113" s="9">
        <f>IF(30&lt;=$G113, KB113-KE113, "")</f>
        <v/>
      </c>
      <c r="KG113" s="9">
        <f>IF(30&lt;=$G113, ROUND(JY113*$Q113, 2), "")</f>
        <v/>
      </c>
      <c r="KH113" s="9">
        <f>IF(30&lt;=$G113, JY113+KG113, "")</f>
        <v/>
      </c>
      <c r="KI113" s="9">
        <f>IF(30&lt;=$G113, KC113+KG113, "")</f>
        <v/>
      </c>
      <c r="KJ113" s="9">
        <f>IF(30&lt;=$G113, ($G113-30)*$N113, "")</f>
        <v/>
      </c>
      <c r="KK113" s="9">
        <f>IF(31&lt;=$G113, KF113, "")</f>
        <v/>
      </c>
      <c r="KL113" s="9">
        <f>IF(31&lt;=$G113, ROUND(KK113*$Q113, 2), "")</f>
        <v/>
      </c>
      <c r="KM113" s="9">
        <f>IF(31&lt;=$G113, $N113, "")</f>
        <v/>
      </c>
      <c r="KN113" s="9">
        <f>IF(31&lt;=$G113, KM113-KL113, "")</f>
        <v/>
      </c>
      <c r="KO113" s="9">
        <f>IF(31&lt;=$G113, KK113-KN113, "")</f>
        <v/>
      </c>
      <c r="KP113" s="9">
        <f>IF(31&lt;=$G113, ROUND(KH113*$Q113, 2), "")</f>
        <v/>
      </c>
      <c r="KQ113" s="9">
        <f>IF(31&lt;=$G113, KH113+KP113, "")</f>
        <v/>
      </c>
      <c r="KR113" s="9">
        <f>IF(31&lt;=$G113, KL113+KP113, "")</f>
        <v/>
      </c>
      <c r="KS113" s="9">
        <f>IF(31&lt;=$G113, ($G113-31)*$N113, "")</f>
        <v/>
      </c>
      <c r="KT113" s="9">
        <f>IF(32&lt;=$G113, KO113, "")</f>
        <v/>
      </c>
      <c r="KU113" s="9">
        <f>IF(32&lt;=$G113, ROUND(KT113*$Q113, 2), "")</f>
        <v/>
      </c>
      <c r="KV113" s="9">
        <f>IF(32&lt;=$G113, $N113, "")</f>
        <v/>
      </c>
      <c r="KW113" s="9">
        <f>IF(32&lt;=$G113, KV113-KU113, "")</f>
        <v/>
      </c>
      <c r="KX113" s="9">
        <f>IF(32&lt;=$G113, KT113-KW113, "")</f>
        <v/>
      </c>
      <c r="KY113" s="9">
        <f>IF(32&lt;=$G113, ROUND(KQ113*$Q113, 2), "")</f>
        <v/>
      </c>
      <c r="KZ113" s="9">
        <f>IF(32&lt;=$G113, KQ113+KY113, "")</f>
        <v/>
      </c>
      <c r="LA113" s="9">
        <f>IF(32&lt;=$G113, KU113+KY113, "")</f>
        <v/>
      </c>
      <c r="LB113" s="9">
        <f>IF(32&lt;=$G113, ($G113-32)*$N113, "")</f>
        <v/>
      </c>
      <c r="LC113" s="9">
        <f>IF(33&lt;=$G113, KX113, "")</f>
        <v/>
      </c>
      <c r="LD113" s="9">
        <f>IF(33&lt;=$G113, ROUND(LC113*$Q113, 2), "")</f>
        <v/>
      </c>
      <c r="LE113" s="9">
        <f>IF(33&lt;=$G113, $N113, "")</f>
        <v/>
      </c>
      <c r="LF113" s="9">
        <f>IF(33&lt;=$G113, LE113-LD113, "")</f>
        <v/>
      </c>
      <c r="LG113" s="9">
        <f>IF(33&lt;=$G113, LC113-LF113, "")</f>
        <v/>
      </c>
      <c r="LH113" s="9">
        <f>IF(33&lt;=$G113, ROUND(KZ113*$Q113, 2), "")</f>
        <v/>
      </c>
      <c r="LI113" s="9">
        <f>IF(33&lt;=$G113, KZ113+LH113, "")</f>
        <v/>
      </c>
      <c r="LJ113" s="9">
        <f>IF(33&lt;=$G113, LD113+LH113, "")</f>
        <v/>
      </c>
      <c r="LK113" s="9">
        <f>IF(33&lt;=$G113, ($G113-33)*$N113, "")</f>
        <v/>
      </c>
      <c r="LL113" s="9">
        <f>IF(34&lt;=$G113, LG113, "")</f>
        <v/>
      </c>
      <c r="LM113" s="9">
        <f>IF(34&lt;=$G113, ROUND(LL113*$Q113, 2), "")</f>
        <v/>
      </c>
      <c r="LN113" s="9">
        <f>IF(34&lt;=$G113, $N113, "")</f>
        <v/>
      </c>
      <c r="LO113" s="9">
        <f>IF(34&lt;=$G113, LN113-LM113, "")</f>
        <v/>
      </c>
      <c r="LP113" s="9">
        <f>IF(34&lt;=$G113, LL113-LO113, "")</f>
        <v/>
      </c>
      <c r="LQ113" s="9">
        <f>IF(34&lt;=$G113, ROUND(LI113*$Q113, 2), "")</f>
        <v/>
      </c>
      <c r="LR113" s="9">
        <f>IF(34&lt;=$G113, LI113+LQ113, "")</f>
        <v/>
      </c>
      <c r="LS113" s="9">
        <f>IF(34&lt;=$G113, LM113+LQ113, "")</f>
        <v/>
      </c>
      <c r="LT113" s="9">
        <f>IF(34&lt;=$G113, ($G113-34)*$N113, "")</f>
        <v/>
      </c>
      <c r="LU113" s="9">
        <f>IF(35&lt;=$G113, LP113, "")</f>
        <v/>
      </c>
      <c r="LV113" s="9">
        <f>IF(35&lt;=$G113, ROUND(LU113*$Q113, 2), "")</f>
        <v/>
      </c>
      <c r="LW113" s="9">
        <f>IF(35&lt;=$G113, $N113, "")</f>
        <v/>
      </c>
      <c r="LX113" s="9">
        <f>IF(35&lt;=$G113, LW113-LV113, "")</f>
        <v/>
      </c>
      <c r="LY113" s="9">
        <f>IF(35&lt;=$G113, LU113-LX113, "")</f>
        <v/>
      </c>
      <c r="LZ113" s="9">
        <f>IF(35&lt;=$G113, ROUND(LR113*$Q113, 2), "")</f>
        <v/>
      </c>
      <c r="MA113" s="9">
        <f>IF(35&lt;=$G113, LR113+LZ113, "")</f>
        <v/>
      </c>
      <c r="MB113" s="9">
        <f>IF(35&lt;=$G113, LV113+LZ113, "")</f>
        <v/>
      </c>
      <c r="MC113" s="9">
        <f>IF(35&lt;=$G113, ($G113-35)*$N113, "")</f>
        <v/>
      </c>
      <c r="MD113" s="9">
        <f>IF(36&lt;=$G113, LY113, "")</f>
        <v/>
      </c>
      <c r="ME113" s="9">
        <f>IF(36&lt;=$G113, ROUND(MD113*$Q113, 2), "")</f>
        <v/>
      </c>
      <c r="MF113" s="9">
        <f>IF(36&lt;=$G113, $N113, "")</f>
        <v/>
      </c>
      <c r="MG113" s="9">
        <f>IF(36&lt;=$G113, MF113-ME113, "")</f>
        <v/>
      </c>
      <c r="MH113" s="9">
        <f>IF(36&lt;=$G113, MD113-MG113, "")</f>
        <v/>
      </c>
      <c r="MI113" s="9">
        <f>IF(36&lt;=$G113, ROUND(MA113*$Q113, 2), "")</f>
        <v/>
      </c>
      <c r="MJ113" s="9">
        <f>IF(36&lt;=$G113, MA113+MI113, "")</f>
        <v/>
      </c>
      <c r="MK113" s="9">
        <f>IF(36&lt;=$G113, ME113+MI113, "")</f>
        <v/>
      </c>
      <c r="ML113" s="9">
        <f>IF(36&lt;=$G113, ($G113-36)*$N113, "")</f>
        <v/>
      </c>
      <c r="MM113" s="9">
        <f>IF(37&lt;=$G113, MH113, "")</f>
        <v/>
      </c>
      <c r="MN113" s="9">
        <f>IF(37&lt;=$G113, ROUND(MM113*$Q113, 2), "")</f>
        <v/>
      </c>
      <c r="MO113" s="9">
        <f>IF(37&lt;=$G113, $N113, "")</f>
        <v/>
      </c>
      <c r="MP113" s="9">
        <f>IF(37&lt;=$G113, MO113-MN113, "")</f>
        <v/>
      </c>
      <c r="MQ113" s="9">
        <f>IF(37&lt;=$G113, MM113-MP113, "")</f>
        <v/>
      </c>
      <c r="MR113" s="9">
        <f>IF(37&lt;=$G113, ROUND(MJ113*$Q113, 2), "")</f>
        <v/>
      </c>
      <c r="MS113" s="9">
        <f>IF(37&lt;=$G113, MJ113+MR113, "")</f>
        <v/>
      </c>
      <c r="MT113" s="9">
        <f>IF(37&lt;=$G113, MN113+MR113, "")</f>
        <v/>
      </c>
      <c r="MU113" s="9">
        <f>IF(37&lt;=$G113, ($G113-37)*$N113, "")</f>
        <v/>
      </c>
      <c r="MV113" s="9">
        <f>IF(38&lt;=$G113, MQ113, "")</f>
        <v/>
      </c>
      <c r="MW113" s="9">
        <f>IF(38&lt;=$G113, ROUND(MV113*$Q113, 2), "")</f>
        <v/>
      </c>
      <c r="MX113" s="9">
        <f>IF(38&lt;=$G113, $N113, "")</f>
        <v/>
      </c>
      <c r="MY113" s="9">
        <f>IF(38&lt;=$G113, MX113-MW113, "")</f>
        <v/>
      </c>
      <c r="MZ113" s="9">
        <f>IF(38&lt;=$G113, MV113-MY113, "")</f>
        <v/>
      </c>
      <c r="NA113" s="9">
        <f>IF(38&lt;=$G113, ROUND(MS113*$Q113, 2), "")</f>
        <v/>
      </c>
      <c r="NB113" s="9">
        <f>IF(38&lt;=$G113, MS113+NA113, "")</f>
        <v/>
      </c>
      <c r="NC113" s="9">
        <f>IF(38&lt;=$G113, MW113+NA113, "")</f>
        <v/>
      </c>
      <c r="ND113" s="9">
        <f>IF(38&lt;=$G113, ($G113-38)*$N113, "")</f>
        <v/>
      </c>
      <c r="NE113" s="9">
        <f>IF(39&lt;=$G113, MZ113, "")</f>
        <v/>
      </c>
      <c r="NF113" s="9">
        <f>IF(39&lt;=$G113, ROUND(NE113*$Q113, 2), "")</f>
        <v/>
      </c>
      <c r="NG113" s="9">
        <f>IF(39&lt;=$G113, $N113, "")</f>
        <v/>
      </c>
      <c r="NH113" s="9">
        <f>IF(39&lt;=$G113, NG113-NF113, "")</f>
        <v/>
      </c>
      <c r="NI113" s="9">
        <f>IF(39&lt;=$G113, NE113-NH113, "")</f>
        <v/>
      </c>
      <c r="NJ113" s="9">
        <f>IF(39&lt;=$G113, ROUND(NB113*$Q113, 2), "")</f>
        <v/>
      </c>
      <c r="NK113" s="9">
        <f>IF(39&lt;=$G113, NB113+NJ113, "")</f>
        <v/>
      </c>
      <c r="NL113" s="9">
        <f>IF(39&lt;=$G113, NF113+NJ113, "")</f>
        <v/>
      </c>
      <c r="NM113" s="9">
        <f>IF(39&lt;=$G113, ($G113-39)*$N113, "")</f>
        <v/>
      </c>
      <c r="NN113" s="9">
        <f>IF(40&lt;=$G113, NI113, "")</f>
        <v/>
      </c>
      <c r="NO113" s="9">
        <f>IF(40&lt;=$G113, ROUND(NN113*$Q113, 2), "")</f>
        <v/>
      </c>
      <c r="NP113" s="9">
        <f>IF(40&lt;=$G113, $N113, "")</f>
        <v/>
      </c>
      <c r="NQ113" s="9">
        <f>IF(40&lt;=$G113, NP113-NO113, "")</f>
        <v/>
      </c>
      <c r="NR113" s="9">
        <f>IF(40&lt;=$G113, NN113-NQ113, "")</f>
        <v/>
      </c>
      <c r="NS113" s="9">
        <f>IF(40&lt;=$G113, ROUND(NK113*$Q113, 2), "")</f>
        <v/>
      </c>
      <c r="NT113" s="9">
        <f>IF(40&lt;=$G113, NK113+NS113, "")</f>
        <v/>
      </c>
      <c r="NU113" s="9">
        <f>IF(40&lt;=$G113, NO113+NS113, "")</f>
        <v/>
      </c>
      <c r="NV113" s="9">
        <f>IF(40&lt;=$G113, ($G113-40)*$N113, "")</f>
        <v/>
      </c>
      <c r="NW113" s="9">
        <f>IF(41&lt;=$G113, NR113, "")</f>
        <v/>
      </c>
      <c r="NX113" s="9">
        <f>IF(41&lt;=$G113, ROUND(NW113*$Q113, 2), "")</f>
        <v/>
      </c>
      <c r="NY113" s="9">
        <f>IF(41&lt;=$G113, $N113, "")</f>
        <v/>
      </c>
      <c r="NZ113" s="9">
        <f>IF(41&lt;=$G113, NY113-NX113, "")</f>
        <v/>
      </c>
      <c r="OA113" s="9">
        <f>IF(41&lt;=$G113, NW113-NZ113, "")</f>
        <v/>
      </c>
      <c r="OB113" s="9">
        <f>IF(41&lt;=$G113, ROUND(NT113*$Q113, 2), "")</f>
        <v/>
      </c>
      <c r="OC113" s="9">
        <f>IF(41&lt;=$G113, NT113+OB113, "")</f>
        <v/>
      </c>
      <c r="OD113" s="9">
        <f>IF(41&lt;=$G113, NX113+OB113, "")</f>
        <v/>
      </c>
      <c r="OE113" s="9">
        <f>IF(41&lt;=$G113, ($G113-41)*$N113, "")</f>
        <v/>
      </c>
      <c r="OF113" s="9">
        <f>IF(42&lt;=$G113, OA113, "")</f>
        <v/>
      </c>
      <c r="OG113" s="9">
        <f>IF(42&lt;=$G113, ROUND(OF113*$Q113, 2), "")</f>
        <v/>
      </c>
      <c r="OH113" s="9">
        <f>IF(42&lt;=$G113, $N113, "")</f>
        <v/>
      </c>
      <c r="OI113" s="9">
        <f>IF(42&lt;=$G113, OH113-OG113, "")</f>
        <v/>
      </c>
      <c r="OJ113" s="9">
        <f>IF(42&lt;=$G113, OF113-OI113, "")</f>
        <v/>
      </c>
      <c r="OK113" s="9">
        <f>IF(42&lt;=$G113, ROUND(OC113*$Q113, 2), "")</f>
        <v/>
      </c>
      <c r="OL113" s="9">
        <f>IF(42&lt;=$G113, OC113+OK113, "")</f>
        <v/>
      </c>
      <c r="OM113" s="9">
        <f>IF(42&lt;=$G113, OG113+OK113, "")</f>
        <v/>
      </c>
      <c r="ON113" s="9">
        <f>IF(42&lt;=$G113, ($G113-42)*$N113, "")</f>
        <v/>
      </c>
      <c r="OO113" s="9">
        <f>IF(43&lt;=$G113, OJ113, "")</f>
        <v/>
      </c>
      <c r="OP113" s="9">
        <f>IF(43&lt;=$G113, ROUND(OO113*$Q113, 2), "")</f>
        <v/>
      </c>
      <c r="OQ113" s="9">
        <f>IF(43&lt;=$G113, $N113, "")</f>
        <v/>
      </c>
      <c r="OR113" s="9">
        <f>IF(43&lt;=$G113, OQ113-OP113, "")</f>
        <v/>
      </c>
      <c r="OS113" s="9">
        <f>IF(43&lt;=$G113, OO113-OR113, "")</f>
        <v/>
      </c>
      <c r="OT113" s="9">
        <f>IF(43&lt;=$G113, ROUND(OL113*$Q113, 2), "")</f>
        <v/>
      </c>
      <c r="OU113" s="9">
        <f>IF(43&lt;=$G113, OL113+OT113, "")</f>
        <v/>
      </c>
      <c r="OV113" s="9">
        <f>IF(43&lt;=$G113, OP113+OT113, "")</f>
        <v/>
      </c>
      <c r="OW113" s="9">
        <f>IF(43&lt;=$G113, ($G113-43)*$N113, "")</f>
        <v/>
      </c>
      <c r="OX113" s="9">
        <f>IF(44&lt;=$G113, OS113, "")</f>
        <v/>
      </c>
      <c r="OY113" s="9">
        <f>IF(44&lt;=$G113, ROUND(OX113*$Q113, 2), "")</f>
        <v/>
      </c>
      <c r="OZ113" s="9">
        <f>IF(44&lt;=$G113, $N113, "")</f>
        <v/>
      </c>
      <c r="PA113" s="9">
        <f>IF(44&lt;=$G113, OZ113-OY113, "")</f>
        <v/>
      </c>
      <c r="PB113" s="9">
        <f>IF(44&lt;=$G113, OX113-PA113, "")</f>
        <v/>
      </c>
      <c r="PC113" s="9">
        <f>IF(44&lt;=$G113, ROUND(OU113*$Q113, 2), "")</f>
        <v/>
      </c>
      <c r="PD113" s="9">
        <f>IF(44&lt;=$G113, OU113+PC113, "")</f>
        <v/>
      </c>
      <c r="PE113" s="9">
        <f>IF(44&lt;=$G113, OY113+PC113, "")</f>
        <v/>
      </c>
      <c r="PF113" s="9">
        <f>IF(44&lt;=$G113, ($G113-44)*$N113, "")</f>
        <v/>
      </c>
      <c r="PG113" s="9">
        <f>IF(45&lt;=$G113, PB113, "")</f>
        <v/>
      </c>
      <c r="PH113" s="9">
        <f>IF(45&lt;=$G113, ROUND(PG113*$Q113, 2), "")</f>
        <v/>
      </c>
      <c r="PI113" s="9">
        <f>IF(45&lt;=$G113, $N113, "")</f>
        <v/>
      </c>
      <c r="PJ113" s="9">
        <f>IF(45&lt;=$G113, PI113-PH113, "")</f>
        <v/>
      </c>
      <c r="PK113" s="9">
        <f>IF(45&lt;=$G113, PG113-PJ113, "")</f>
        <v/>
      </c>
      <c r="PL113" s="9">
        <f>IF(45&lt;=$G113, ROUND(PD113*$Q113, 2), "")</f>
        <v/>
      </c>
      <c r="PM113" s="9">
        <f>IF(45&lt;=$G113, PD113+PL113, "")</f>
        <v/>
      </c>
      <c r="PN113" s="9">
        <f>IF(45&lt;=$G113, PH113+PL113, "")</f>
        <v/>
      </c>
      <c r="PO113" s="9">
        <f>IF(45&lt;=$G113, ($G113-45)*$N113, "")</f>
        <v/>
      </c>
      <c r="PP113" s="9">
        <f>IF(46&lt;=$G113, PK113, "")</f>
        <v/>
      </c>
      <c r="PQ113" s="9">
        <f>IF(46&lt;=$G113, ROUND(PP113*$Q113, 2), "")</f>
        <v/>
      </c>
      <c r="PR113" s="9">
        <f>IF(46&lt;=$G113, $N113, "")</f>
        <v/>
      </c>
      <c r="PS113" s="9">
        <f>IF(46&lt;=$G113, PR113-PQ113, "")</f>
        <v/>
      </c>
      <c r="PT113" s="9">
        <f>IF(46&lt;=$G113, PP113-PS113, "")</f>
        <v/>
      </c>
      <c r="PU113" s="9">
        <f>IF(46&lt;=$G113, ROUND(PM113*$Q113, 2), "")</f>
        <v/>
      </c>
      <c r="PV113" s="9">
        <f>IF(46&lt;=$G113, PM113+PU113, "")</f>
        <v/>
      </c>
      <c r="PW113" s="9">
        <f>IF(46&lt;=$G113, PQ113+PU113, "")</f>
        <v/>
      </c>
      <c r="PX113" s="9">
        <f>IF(46&lt;=$G113, ($G113-46)*$N113, "")</f>
        <v/>
      </c>
      <c r="PY113" s="9">
        <f>IF(47&lt;=$G113, PT113, "")</f>
        <v/>
      </c>
      <c r="PZ113" s="9">
        <f>IF(47&lt;=$G113, ROUND(PY113*$Q113, 2), "")</f>
        <v/>
      </c>
      <c r="QA113" s="9">
        <f>IF(47&lt;=$G113, $N113, "")</f>
        <v/>
      </c>
      <c r="QB113" s="9">
        <f>IF(47&lt;=$G113, QA113-PZ113, "")</f>
        <v/>
      </c>
      <c r="QC113" s="9">
        <f>IF(47&lt;=$G113, PY113-QB113, "")</f>
        <v/>
      </c>
      <c r="QD113" s="9">
        <f>IF(47&lt;=$G113, ROUND(PV113*$Q113, 2), "")</f>
        <v/>
      </c>
      <c r="QE113" s="9">
        <f>IF(47&lt;=$G113, PV113+QD113, "")</f>
        <v/>
      </c>
      <c r="QF113" s="9">
        <f>IF(47&lt;=$G113, PZ113+QD113, "")</f>
        <v/>
      </c>
      <c r="QG113" s="9">
        <f>IF(47&lt;=$G113, ($G113-47)*$N113, "")</f>
        <v/>
      </c>
      <c r="QH113" s="9">
        <f>IF(48&lt;=$G113, QC113, "")</f>
        <v/>
      </c>
      <c r="QI113" s="9">
        <f>IF(48&lt;=$G113, ROUND(QH113*$Q113, 2), "")</f>
        <v/>
      </c>
      <c r="QJ113" s="9">
        <f>IF(48&lt;=$G113, $N113, "")</f>
        <v/>
      </c>
      <c r="QK113" s="9">
        <f>IF(48&lt;=$G113, QJ113-QI113, "")</f>
        <v/>
      </c>
      <c r="QL113" s="9">
        <f>IF(48&lt;=$G113, QH113-QK113, "")</f>
        <v/>
      </c>
      <c r="QM113" s="9">
        <f>IF(48&lt;=$G113, ROUND(QE113*$Q113, 2), "")</f>
        <v/>
      </c>
      <c r="QN113" s="9">
        <f>IF(48&lt;=$G113, QE113+QM113, "")</f>
        <v/>
      </c>
      <c r="QO113" s="9">
        <f>IF(48&lt;=$G113, QI113+QM113, "")</f>
        <v/>
      </c>
      <c r="QP113" s="9">
        <f>IF(48&lt;=$G113, ($G113-48)*$N113, "")</f>
        <v/>
      </c>
    </row>
    <row r="114">
      <c r="A114" s="12" t="inlineStr">
        <is>
          <t>0649-0003</t>
        </is>
      </c>
      <c r="B114" s="13" t="inlineStr">
        <is>
          <t>Compusoluciones Y Asociados Sa de Cv</t>
        </is>
      </c>
      <c r="C114" s="13" t="inlineStr">
        <is>
          <t>Highlander XLE</t>
        </is>
      </c>
      <c r="D114" s="12" t="inlineStr">
        <is>
          <t>ACTIVO</t>
        </is>
      </c>
      <c r="E114" s="12" t="inlineStr">
        <is>
          <t>2024-03-13</t>
        </is>
      </c>
      <c r="F114" s="12" t="inlineStr">
        <is>
          <t>2028-03-13</t>
        </is>
      </c>
      <c r="G114" s="14" t="n">
        <v>48</v>
      </c>
      <c r="H114" s="15" t="n">
        <v>808103.45</v>
      </c>
      <c r="I114" s="16" t="n">
        <v>0.3</v>
      </c>
      <c r="J114" s="15">
        <f>ROUND(H114*I114, 2)</f>
        <v/>
      </c>
      <c r="K114" s="15">
        <f>ROUND(H114-J114, 2)</f>
        <v/>
      </c>
      <c r="L114" s="16" t="n">
        <v>0.015</v>
      </c>
      <c r="M114" s="15">
        <f>ROUND(H114*L114, 2)</f>
        <v/>
      </c>
      <c r="N114" s="15" t="n">
        <v>14982.83</v>
      </c>
      <c r="O114" s="16" t="n">
        <v>0.39</v>
      </c>
      <c r="P114" s="15">
        <f>ROUND(H114*O114, 2)</f>
        <v/>
      </c>
      <c r="Q114" s="17" t="n">
        <v>0.02106257</v>
      </c>
      <c r="R114" s="17">
        <f>RATE(G114, -N114, K114, -P114)</f>
        <v/>
      </c>
      <c r="S114" s="17">
        <f>ROUND(Q114*12, 8)</f>
        <v/>
      </c>
      <c r="T114" s="17">
        <f>ROUND(((1+Q114)^12)-1, 8)</f>
        <v/>
      </c>
      <c r="U114" s="15">
        <f>ROUND(PV(Q114, G114, 0, -P114), 2)</f>
        <v/>
      </c>
      <c r="V114" s="15">
        <f>SUMIF($AA$4:$QP$4, "Interes_Leasing", AA114:QP114)</f>
        <v/>
      </c>
      <c r="W114" s="15">
        <f>SUMIF($AA$4:$QP$4, "Interes_Residual", AA114:QP114)</f>
        <v/>
      </c>
      <c r="X114" s="15">
        <f>ROUND(V114+W114, 2)</f>
        <v/>
      </c>
      <c r="Y114" s="15">
        <f>ROUND((N114*G114+P114+M114)-K114, 2)</f>
        <v/>
      </c>
      <c r="Z114" s="16">
        <f>ROUND(Y114/K114, 4)</f>
        <v/>
      </c>
      <c r="AA114" s="15">
        <f>IF(1&lt;=$G114, $K114, "")</f>
        <v/>
      </c>
      <c r="AB114" s="15">
        <f>IF(1&lt;=$G114, ROUND(AA114*$Q114, 2), "")</f>
        <v/>
      </c>
      <c r="AC114" s="15">
        <f>IF(1&lt;=$G114, $N114, "")</f>
        <v/>
      </c>
      <c r="AD114" s="15">
        <f>IF(1&lt;=$G114, AC114-AB114, "")</f>
        <v/>
      </c>
      <c r="AE114" s="15">
        <f>IF(1&lt;=$G114, AA114-AD114, "")</f>
        <v/>
      </c>
      <c r="AF114" s="15">
        <f>IF(1&lt;=$G114, ROUND($U114*$Q114, 2), "")</f>
        <v/>
      </c>
      <c r="AG114" s="15">
        <f>IF(1&lt;=$G114, $U114+AF114, "")</f>
        <v/>
      </c>
      <c r="AH114" s="15">
        <f>IF(1&lt;=$G114, AB114+AF114, "")</f>
        <v/>
      </c>
      <c r="AI114" s="15">
        <f>IF(1&lt;=$G114, ($G114-1)*$N114, "")</f>
        <v/>
      </c>
      <c r="AJ114" s="15">
        <f>IF(2&lt;=$G114, AE114, "")</f>
        <v/>
      </c>
      <c r="AK114" s="15">
        <f>IF(2&lt;=$G114, ROUND(AJ114*$Q114, 2), "")</f>
        <v/>
      </c>
      <c r="AL114" s="15">
        <f>IF(2&lt;=$G114, $N114, "")</f>
        <v/>
      </c>
      <c r="AM114" s="15">
        <f>IF(2&lt;=$G114, AL114-AK114, "")</f>
        <v/>
      </c>
      <c r="AN114" s="15">
        <f>IF(2&lt;=$G114, AJ114-AM114, "")</f>
        <v/>
      </c>
      <c r="AO114" s="15">
        <f>IF(2&lt;=$G114, ROUND(AG114*$Q114, 2), "")</f>
        <v/>
      </c>
      <c r="AP114" s="15">
        <f>IF(2&lt;=$G114, AG114+AO114, "")</f>
        <v/>
      </c>
      <c r="AQ114" s="15">
        <f>IF(2&lt;=$G114, AK114+AO114, "")</f>
        <v/>
      </c>
      <c r="AR114" s="15">
        <f>IF(2&lt;=$G114, ($G114-2)*$N114, "")</f>
        <v/>
      </c>
      <c r="AS114" s="15">
        <f>IF(3&lt;=$G114, AN114, "")</f>
        <v/>
      </c>
      <c r="AT114" s="15">
        <f>IF(3&lt;=$G114, ROUND(AS114*$Q114, 2), "")</f>
        <v/>
      </c>
      <c r="AU114" s="15">
        <f>IF(3&lt;=$G114, $N114, "")</f>
        <v/>
      </c>
      <c r="AV114" s="15">
        <f>IF(3&lt;=$G114, AU114-AT114, "")</f>
        <v/>
      </c>
      <c r="AW114" s="15">
        <f>IF(3&lt;=$G114, AS114-AV114, "")</f>
        <v/>
      </c>
      <c r="AX114" s="15">
        <f>IF(3&lt;=$G114, ROUND(AP114*$Q114, 2), "")</f>
        <v/>
      </c>
      <c r="AY114" s="15">
        <f>IF(3&lt;=$G114, AP114+AX114, "")</f>
        <v/>
      </c>
      <c r="AZ114" s="15">
        <f>IF(3&lt;=$G114, AT114+AX114, "")</f>
        <v/>
      </c>
      <c r="BA114" s="15">
        <f>IF(3&lt;=$G114, ($G114-3)*$N114, "")</f>
        <v/>
      </c>
      <c r="BB114" s="15">
        <f>IF(4&lt;=$G114, AW114, "")</f>
        <v/>
      </c>
      <c r="BC114" s="15">
        <f>IF(4&lt;=$G114, ROUND(BB114*$Q114, 2), "")</f>
        <v/>
      </c>
      <c r="BD114" s="15">
        <f>IF(4&lt;=$G114, $N114, "")</f>
        <v/>
      </c>
      <c r="BE114" s="15">
        <f>IF(4&lt;=$G114, BD114-BC114, "")</f>
        <v/>
      </c>
      <c r="BF114" s="15">
        <f>IF(4&lt;=$G114, BB114-BE114, "")</f>
        <v/>
      </c>
      <c r="BG114" s="15">
        <f>IF(4&lt;=$G114, ROUND(AY114*$Q114, 2), "")</f>
        <v/>
      </c>
      <c r="BH114" s="15">
        <f>IF(4&lt;=$G114, AY114+BG114, "")</f>
        <v/>
      </c>
      <c r="BI114" s="15">
        <f>IF(4&lt;=$G114, BC114+BG114, "")</f>
        <v/>
      </c>
      <c r="BJ114" s="15">
        <f>IF(4&lt;=$G114, ($G114-4)*$N114, "")</f>
        <v/>
      </c>
      <c r="BK114" s="15">
        <f>IF(5&lt;=$G114, BF114, "")</f>
        <v/>
      </c>
      <c r="BL114" s="15">
        <f>IF(5&lt;=$G114, ROUND(BK114*$Q114, 2), "")</f>
        <v/>
      </c>
      <c r="BM114" s="15">
        <f>IF(5&lt;=$G114, $N114, "")</f>
        <v/>
      </c>
      <c r="BN114" s="15">
        <f>IF(5&lt;=$G114, BM114-BL114, "")</f>
        <v/>
      </c>
      <c r="BO114" s="15">
        <f>IF(5&lt;=$G114, BK114-BN114, "")</f>
        <v/>
      </c>
      <c r="BP114" s="15">
        <f>IF(5&lt;=$G114, ROUND(BH114*$Q114, 2), "")</f>
        <v/>
      </c>
      <c r="BQ114" s="15">
        <f>IF(5&lt;=$G114, BH114+BP114, "")</f>
        <v/>
      </c>
      <c r="BR114" s="15">
        <f>IF(5&lt;=$G114, BL114+BP114, "")</f>
        <v/>
      </c>
      <c r="BS114" s="15">
        <f>IF(5&lt;=$G114, ($G114-5)*$N114, "")</f>
        <v/>
      </c>
      <c r="BT114" s="15">
        <f>IF(6&lt;=$G114, BO114, "")</f>
        <v/>
      </c>
      <c r="BU114" s="15">
        <f>IF(6&lt;=$G114, ROUND(BT114*$Q114, 2), "")</f>
        <v/>
      </c>
      <c r="BV114" s="15">
        <f>IF(6&lt;=$G114, $N114, "")</f>
        <v/>
      </c>
      <c r="BW114" s="15">
        <f>IF(6&lt;=$G114, BV114-BU114, "")</f>
        <v/>
      </c>
      <c r="BX114" s="15">
        <f>IF(6&lt;=$G114, BT114-BW114, "")</f>
        <v/>
      </c>
      <c r="BY114" s="15">
        <f>IF(6&lt;=$G114, ROUND(BQ114*$Q114, 2), "")</f>
        <v/>
      </c>
      <c r="BZ114" s="15">
        <f>IF(6&lt;=$G114, BQ114+BY114, "")</f>
        <v/>
      </c>
      <c r="CA114" s="15">
        <f>IF(6&lt;=$G114, BU114+BY114, "")</f>
        <v/>
      </c>
      <c r="CB114" s="15">
        <f>IF(6&lt;=$G114, ($G114-6)*$N114, "")</f>
        <v/>
      </c>
      <c r="CC114" s="15">
        <f>IF(7&lt;=$G114, BX114, "")</f>
        <v/>
      </c>
      <c r="CD114" s="15">
        <f>IF(7&lt;=$G114, ROUND(CC114*$Q114, 2), "")</f>
        <v/>
      </c>
      <c r="CE114" s="15">
        <f>IF(7&lt;=$G114, $N114, "")</f>
        <v/>
      </c>
      <c r="CF114" s="15">
        <f>IF(7&lt;=$G114, CE114-CD114, "")</f>
        <v/>
      </c>
      <c r="CG114" s="15">
        <f>IF(7&lt;=$G114, CC114-CF114, "")</f>
        <v/>
      </c>
      <c r="CH114" s="15">
        <f>IF(7&lt;=$G114, ROUND(BZ114*$Q114, 2), "")</f>
        <v/>
      </c>
      <c r="CI114" s="15">
        <f>IF(7&lt;=$G114, BZ114+CH114, "")</f>
        <v/>
      </c>
      <c r="CJ114" s="15">
        <f>IF(7&lt;=$G114, CD114+CH114, "")</f>
        <v/>
      </c>
      <c r="CK114" s="15">
        <f>IF(7&lt;=$G114, ($G114-7)*$N114, "")</f>
        <v/>
      </c>
      <c r="CL114" s="15">
        <f>IF(8&lt;=$G114, CG114, "")</f>
        <v/>
      </c>
      <c r="CM114" s="15">
        <f>IF(8&lt;=$G114, ROUND(CL114*$Q114, 2), "")</f>
        <v/>
      </c>
      <c r="CN114" s="15">
        <f>IF(8&lt;=$G114, $N114, "")</f>
        <v/>
      </c>
      <c r="CO114" s="15">
        <f>IF(8&lt;=$G114, CN114-CM114, "")</f>
        <v/>
      </c>
      <c r="CP114" s="15">
        <f>IF(8&lt;=$G114, CL114-CO114, "")</f>
        <v/>
      </c>
      <c r="CQ114" s="15">
        <f>IF(8&lt;=$G114, ROUND(CI114*$Q114, 2), "")</f>
        <v/>
      </c>
      <c r="CR114" s="15">
        <f>IF(8&lt;=$G114, CI114+CQ114, "")</f>
        <v/>
      </c>
      <c r="CS114" s="15">
        <f>IF(8&lt;=$G114, CM114+CQ114, "")</f>
        <v/>
      </c>
      <c r="CT114" s="15">
        <f>IF(8&lt;=$G114, ($G114-8)*$N114, "")</f>
        <v/>
      </c>
      <c r="CU114" s="15">
        <f>IF(9&lt;=$G114, CP114, "")</f>
        <v/>
      </c>
      <c r="CV114" s="15">
        <f>IF(9&lt;=$G114, ROUND(CU114*$Q114, 2), "")</f>
        <v/>
      </c>
      <c r="CW114" s="15">
        <f>IF(9&lt;=$G114, $N114, "")</f>
        <v/>
      </c>
      <c r="CX114" s="15">
        <f>IF(9&lt;=$G114, CW114-CV114, "")</f>
        <v/>
      </c>
      <c r="CY114" s="15">
        <f>IF(9&lt;=$G114, CU114-CX114, "")</f>
        <v/>
      </c>
      <c r="CZ114" s="15">
        <f>IF(9&lt;=$G114, ROUND(CR114*$Q114, 2), "")</f>
        <v/>
      </c>
      <c r="DA114" s="15">
        <f>IF(9&lt;=$G114, CR114+CZ114, "")</f>
        <v/>
      </c>
      <c r="DB114" s="15">
        <f>IF(9&lt;=$G114, CV114+CZ114, "")</f>
        <v/>
      </c>
      <c r="DC114" s="15">
        <f>IF(9&lt;=$G114, ($G114-9)*$N114, "")</f>
        <v/>
      </c>
      <c r="DD114" s="15">
        <f>IF(10&lt;=$G114, CY114, "")</f>
        <v/>
      </c>
      <c r="DE114" s="15">
        <f>IF(10&lt;=$G114, ROUND(DD114*$Q114, 2), "")</f>
        <v/>
      </c>
      <c r="DF114" s="15">
        <f>IF(10&lt;=$G114, $N114, "")</f>
        <v/>
      </c>
      <c r="DG114" s="15">
        <f>IF(10&lt;=$G114, DF114-DE114, "")</f>
        <v/>
      </c>
      <c r="DH114" s="15">
        <f>IF(10&lt;=$G114, DD114-DG114, "")</f>
        <v/>
      </c>
      <c r="DI114" s="15">
        <f>IF(10&lt;=$G114, ROUND(DA114*$Q114, 2), "")</f>
        <v/>
      </c>
      <c r="DJ114" s="15">
        <f>IF(10&lt;=$G114, DA114+DI114, "")</f>
        <v/>
      </c>
      <c r="DK114" s="15">
        <f>IF(10&lt;=$G114, DE114+DI114, "")</f>
        <v/>
      </c>
      <c r="DL114" s="15">
        <f>IF(10&lt;=$G114, ($G114-10)*$N114, "")</f>
        <v/>
      </c>
      <c r="DM114" s="15">
        <f>IF(11&lt;=$G114, DH114, "")</f>
        <v/>
      </c>
      <c r="DN114" s="15">
        <f>IF(11&lt;=$G114, ROUND(DM114*$Q114, 2), "")</f>
        <v/>
      </c>
      <c r="DO114" s="15">
        <f>IF(11&lt;=$G114, $N114, "")</f>
        <v/>
      </c>
      <c r="DP114" s="15">
        <f>IF(11&lt;=$G114, DO114-DN114, "")</f>
        <v/>
      </c>
      <c r="DQ114" s="15">
        <f>IF(11&lt;=$G114, DM114-DP114, "")</f>
        <v/>
      </c>
      <c r="DR114" s="15">
        <f>IF(11&lt;=$G114, ROUND(DJ114*$Q114, 2), "")</f>
        <v/>
      </c>
      <c r="DS114" s="15">
        <f>IF(11&lt;=$G114, DJ114+DR114, "")</f>
        <v/>
      </c>
      <c r="DT114" s="15">
        <f>IF(11&lt;=$G114, DN114+DR114, "")</f>
        <v/>
      </c>
      <c r="DU114" s="15">
        <f>IF(11&lt;=$G114, ($G114-11)*$N114, "")</f>
        <v/>
      </c>
      <c r="DV114" s="15">
        <f>IF(12&lt;=$G114, DQ114, "")</f>
        <v/>
      </c>
      <c r="DW114" s="15">
        <f>IF(12&lt;=$G114, ROUND(DV114*$Q114, 2), "")</f>
        <v/>
      </c>
      <c r="DX114" s="15">
        <f>IF(12&lt;=$G114, $N114, "")</f>
        <v/>
      </c>
      <c r="DY114" s="15">
        <f>IF(12&lt;=$G114, DX114-DW114, "")</f>
        <v/>
      </c>
      <c r="DZ114" s="15">
        <f>IF(12&lt;=$G114, DV114-DY114, "")</f>
        <v/>
      </c>
      <c r="EA114" s="15">
        <f>IF(12&lt;=$G114, ROUND(DS114*$Q114, 2), "")</f>
        <v/>
      </c>
      <c r="EB114" s="15">
        <f>IF(12&lt;=$G114, DS114+EA114, "")</f>
        <v/>
      </c>
      <c r="EC114" s="15">
        <f>IF(12&lt;=$G114, DW114+EA114, "")</f>
        <v/>
      </c>
      <c r="ED114" s="15">
        <f>IF(12&lt;=$G114, ($G114-12)*$N114, "")</f>
        <v/>
      </c>
      <c r="EE114" s="15">
        <f>IF(13&lt;=$G114, DZ114, "")</f>
        <v/>
      </c>
      <c r="EF114" s="15">
        <f>IF(13&lt;=$G114, ROUND(EE114*$Q114, 2), "")</f>
        <v/>
      </c>
      <c r="EG114" s="15">
        <f>IF(13&lt;=$G114, $N114, "")</f>
        <v/>
      </c>
      <c r="EH114" s="15">
        <f>IF(13&lt;=$G114, EG114-EF114, "")</f>
        <v/>
      </c>
      <c r="EI114" s="15">
        <f>IF(13&lt;=$G114, EE114-EH114, "")</f>
        <v/>
      </c>
      <c r="EJ114" s="15">
        <f>IF(13&lt;=$G114, ROUND(EB114*$Q114, 2), "")</f>
        <v/>
      </c>
      <c r="EK114" s="15">
        <f>IF(13&lt;=$G114, EB114+EJ114, "")</f>
        <v/>
      </c>
      <c r="EL114" s="15">
        <f>IF(13&lt;=$G114, EF114+EJ114, "")</f>
        <v/>
      </c>
      <c r="EM114" s="15">
        <f>IF(13&lt;=$G114, ($G114-13)*$N114, "")</f>
        <v/>
      </c>
      <c r="EN114" s="15">
        <f>IF(14&lt;=$G114, EI114, "")</f>
        <v/>
      </c>
      <c r="EO114" s="15">
        <f>IF(14&lt;=$G114, ROUND(EN114*$Q114, 2), "")</f>
        <v/>
      </c>
      <c r="EP114" s="15">
        <f>IF(14&lt;=$G114, $N114, "")</f>
        <v/>
      </c>
      <c r="EQ114" s="15">
        <f>IF(14&lt;=$G114, EP114-EO114, "")</f>
        <v/>
      </c>
      <c r="ER114" s="15">
        <f>IF(14&lt;=$G114, EN114-EQ114, "")</f>
        <v/>
      </c>
      <c r="ES114" s="15">
        <f>IF(14&lt;=$G114, ROUND(EK114*$Q114, 2), "")</f>
        <v/>
      </c>
      <c r="ET114" s="15">
        <f>IF(14&lt;=$G114, EK114+ES114, "")</f>
        <v/>
      </c>
      <c r="EU114" s="15">
        <f>IF(14&lt;=$G114, EO114+ES114, "")</f>
        <v/>
      </c>
      <c r="EV114" s="15">
        <f>IF(14&lt;=$G114, ($G114-14)*$N114, "")</f>
        <v/>
      </c>
      <c r="EW114" s="15">
        <f>IF(15&lt;=$G114, ER114, "")</f>
        <v/>
      </c>
      <c r="EX114" s="15">
        <f>IF(15&lt;=$G114, ROUND(EW114*$Q114, 2), "")</f>
        <v/>
      </c>
      <c r="EY114" s="15">
        <f>IF(15&lt;=$G114, $N114, "")</f>
        <v/>
      </c>
      <c r="EZ114" s="15">
        <f>IF(15&lt;=$G114, EY114-EX114, "")</f>
        <v/>
      </c>
      <c r="FA114" s="15">
        <f>IF(15&lt;=$G114, EW114-EZ114, "")</f>
        <v/>
      </c>
      <c r="FB114" s="15">
        <f>IF(15&lt;=$G114, ROUND(ET114*$Q114, 2), "")</f>
        <v/>
      </c>
      <c r="FC114" s="15">
        <f>IF(15&lt;=$G114, ET114+FB114, "")</f>
        <v/>
      </c>
      <c r="FD114" s="15">
        <f>IF(15&lt;=$G114, EX114+FB114, "")</f>
        <v/>
      </c>
      <c r="FE114" s="15">
        <f>IF(15&lt;=$G114, ($G114-15)*$N114, "")</f>
        <v/>
      </c>
      <c r="FF114" s="15">
        <f>IF(16&lt;=$G114, FA114, "")</f>
        <v/>
      </c>
      <c r="FG114" s="15">
        <f>IF(16&lt;=$G114, ROUND(FF114*$Q114, 2), "")</f>
        <v/>
      </c>
      <c r="FH114" s="15">
        <f>IF(16&lt;=$G114, $N114, "")</f>
        <v/>
      </c>
      <c r="FI114" s="15">
        <f>IF(16&lt;=$G114, FH114-FG114, "")</f>
        <v/>
      </c>
      <c r="FJ114" s="15">
        <f>IF(16&lt;=$G114, FF114-FI114, "")</f>
        <v/>
      </c>
      <c r="FK114" s="15">
        <f>IF(16&lt;=$G114, ROUND(FC114*$Q114, 2), "")</f>
        <v/>
      </c>
      <c r="FL114" s="15">
        <f>IF(16&lt;=$G114, FC114+FK114, "")</f>
        <v/>
      </c>
      <c r="FM114" s="15">
        <f>IF(16&lt;=$G114, FG114+FK114, "")</f>
        <v/>
      </c>
      <c r="FN114" s="15">
        <f>IF(16&lt;=$G114, ($G114-16)*$N114, "")</f>
        <v/>
      </c>
      <c r="FO114" s="15">
        <f>IF(17&lt;=$G114, FJ114, "")</f>
        <v/>
      </c>
      <c r="FP114" s="15">
        <f>IF(17&lt;=$G114, ROUND(FO114*$Q114, 2), "")</f>
        <v/>
      </c>
      <c r="FQ114" s="15">
        <f>IF(17&lt;=$G114, $N114, "")</f>
        <v/>
      </c>
      <c r="FR114" s="15">
        <f>IF(17&lt;=$G114, FQ114-FP114, "")</f>
        <v/>
      </c>
      <c r="FS114" s="15">
        <f>IF(17&lt;=$G114, FO114-FR114, "")</f>
        <v/>
      </c>
      <c r="FT114" s="15">
        <f>IF(17&lt;=$G114, ROUND(FL114*$Q114, 2), "")</f>
        <v/>
      </c>
      <c r="FU114" s="15">
        <f>IF(17&lt;=$G114, FL114+FT114, "")</f>
        <v/>
      </c>
      <c r="FV114" s="15">
        <f>IF(17&lt;=$G114, FP114+FT114, "")</f>
        <v/>
      </c>
      <c r="FW114" s="15">
        <f>IF(17&lt;=$G114, ($G114-17)*$N114, "")</f>
        <v/>
      </c>
      <c r="FX114" s="15">
        <f>IF(18&lt;=$G114, FS114, "")</f>
        <v/>
      </c>
      <c r="FY114" s="15">
        <f>IF(18&lt;=$G114, ROUND(FX114*$Q114, 2), "")</f>
        <v/>
      </c>
      <c r="FZ114" s="15">
        <f>IF(18&lt;=$G114, $N114, "")</f>
        <v/>
      </c>
      <c r="GA114" s="15">
        <f>IF(18&lt;=$G114, FZ114-FY114, "")</f>
        <v/>
      </c>
      <c r="GB114" s="15">
        <f>IF(18&lt;=$G114, FX114-GA114, "")</f>
        <v/>
      </c>
      <c r="GC114" s="15">
        <f>IF(18&lt;=$G114, ROUND(FU114*$Q114, 2), "")</f>
        <v/>
      </c>
      <c r="GD114" s="15">
        <f>IF(18&lt;=$G114, FU114+GC114, "")</f>
        <v/>
      </c>
      <c r="GE114" s="15">
        <f>IF(18&lt;=$G114, FY114+GC114, "")</f>
        <v/>
      </c>
      <c r="GF114" s="15">
        <f>IF(18&lt;=$G114, ($G114-18)*$N114, "")</f>
        <v/>
      </c>
      <c r="GG114" s="15">
        <f>IF(19&lt;=$G114, GB114, "")</f>
        <v/>
      </c>
      <c r="GH114" s="15">
        <f>IF(19&lt;=$G114, ROUND(GG114*$Q114, 2), "")</f>
        <v/>
      </c>
      <c r="GI114" s="15">
        <f>IF(19&lt;=$G114, $N114, "")</f>
        <v/>
      </c>
      <c r="GJ114" s="15">
        <f>IF(19&lt;=$G114, GI114-GH114, "")</f>
        <v/>
      </c>
      <c r="GK114" s="15">
        <f>IF(19&lt;=$G114, GG114-GJ114, "")</f>
        <v/>
      </c>
      <c r="GL114" s="15">
        <f>IF(19&lt;=$G114, ROUND(GD114*$Q114, 2), "")</f>
        <v/>
      </c>
      <c r="GM114" s="15">
        <f>IF(19&lt;=$G114, GD114+GL114, "")</f>
        <v/>
      </c>
      <c r="GN114" s="15">
        <f>IF(19&lt;=$G114, GH114+GL114, "")</f>
        <v/>
      </c>
      <c r="GO114" s="15">
        <f>IF(19&lt;=$G114, ($G114-19)*$N114, "")</f>
        <v/>
      </c>
      <c r="GP114" s="15">
        <f>IF(20&lt;=$G114, GK114, "")</f>
        <v/>
      </c>
      <c r="GQ114" s="15">
        <f>IF(20&lt;=$G114, ROUND(GP114*$Q114, 2), "")</f>
        <v/>
      </c>
      <c r="GR114" s="15">
        <f>IF(20&lt;=$G114, $N114, "")</f>
        <v/>
      </c>
      <c r="GS114" s="15">
        <f>IF(20&lt;=$G114, GR114-GQ114, "")</f>
        <v/>
      </c>
      <c r="GT114" s="15">
        <f>IF(20&lt;=$G114, GP114-GS114, "")</f>
        <v/>
      </c>
      <c r="GU114" s="15">
        <f>IF(20&lt;=$G114, ROUND(GM114*$Q114, 2), "")</f>
        <v/>
      </c>
      <c r="GV114" s="15">
        <f>IF(20&lt;=$G114, GM114+GU114, "")</f>
        <v/>
      </c>
      <c r="GW114" s="15">
        <f>IF(20&lt;=$G114, GQ114+GU114, "")</f>
        <v/>
      </c>
      <c r="GX114" s="15">
        <f>IF(20&lt;=$G114, ($G114-20)*$N114, "")</f>
        <v/>
      </c>
      <c r="GY114" s="15">
        <f>IF(21&lt;=$G114, GT114, "")</f>
        <v/>
      </c>
      <c r="GZ114" s="15">
        <f>IF(21&lt;=$G114, ROUND(GY114*$Q114, 2), "")</f>
        <v/>
      </c>
      <c r="HA114" s="15">
        <f>IF(21&lt;=$G114, $N114, "")</f>
        <v/>
      </c>
      <c r="HB114" s="15">
        <f>IF(21&lt;=$G114, HA114-GZ114, "")</f>
        <v/>
      </c>
      <c r="HC114" s="15">
        <f>IF(21&lt;=$G114, GY114-HB114, "")</f>
        <v/>
      </c>
      <c r="HD114" s="15">
        <f>IF(21&lt;=$G114, ROUND(GV114*$Q114, 2), "")</f>
        <v/>
      </c>
      <c r="HE114" s="15">
        <f>IF(21&lt;=$G114, GV114+HD114, "")</f>
        <v/>
      </c>
      <c r="HF114" s="15">
        <f>IF(21&lt;=$G114, GZ114+HD114, "")</f>
        <v/>
      </c>
      <c r="HG114" s="15">
        <f>IF(21&lt;=$G114, ($G114-21)*$N114, "")</f>
        <v/>
      </c>
      <c r="HH114" s="15">
        <f>IF(22&lt;=$G114, HC114, "")</f>
        <v/>
      </c>
      <c r="HI114" s="15">
        <f>IF(22&lt;=$G114, ROUND(HH114*$Q114, 2), "")</f>
        <v/>
      </c>
      <c r="HJ114" s="15">
        <f>IF(22&lt;=$G114, $N114, "")</f>
        <v/>
      </c>
      <c r="HK114" s="15">
        <f>IF(22&lt;=$G114, HJ114-HI114, "")</f>
        <v/>
      </c>
      <c r="HL114" s="15">
        <f>IF(22&lt;=$G114, HH114-HK114, "")</f>
        <v/>
      </c>
      <c r="HM114" s="15">
        <f>IF(22&lt;=$G114, ROUND(HE114*$Q114, 2), "")</f>
        <v/>
      </c>
      <c r="HN114" s="15">
        <f>IF(22&lt;=$G114, HE114+HM114, "")</f>
        <v/>
      </c>
      <c r="HO114" s="15">
        <f>IF(22&lt;=$G114, HI114+HM114, "")</f>
        <v/>
      </c>
      <c r="HP114" s="15">
        <f>IF(22&lt;=$G114, ($G114-22)*$N114, "")</f>
        <v/>
      </c>
      <c r="HQ114" s="15">
        <f>IF(23&lt;=$G114, HL114, "")</f>
        <v/>
      </c>
      <c r="HR114" s="15">
        <f>IF(23&lt;=$G114, ROUND(HQ114*$Q114, 2), "")</f>
        <v/>
      </c>
      <c r="HS114" s="15">
        <f>IF(23&lt;=$G114, $N114, "")</f>
        <v/>
      </c>
      <c r="HT114" s="15">
        <f>IF(23&lt;=$G114, HS114-HR114, "")</f>
        <v/>
      </c>
      <c r="HU114" s="15">
        <f>IF(23&lt;=$G114, HQ114-HT114, "")</f>
        <v/>
      </c>
      <c r="HV114" s="15">
        <f>IF(23&lt;=$G114, ROUND(HN114*$Q114, 2), "")</f>
        <v/>
      </c>
      <c r="HW114" s="15">
        <f>IF(23&lt;=$G114, HN114+HV114, "")</f>
        <v/>
      </c>
      <c r="HX114" s="15">
        <f>IF(23&lt;=$G114, HR114+HV114, "")</f>
        <v/>
      </c>
      <c r="HY114" s="15">
        <f>IF(23&lt;=$G114, ($G114-23)*$N114, "")</f>
        <v/>
      </c>
      <c r="HZ114" s="15">
        <f>IF(24&lt;=$G114, HU114, "")</f>
        <v/>
      </c>
      <c r="IA114" s="15">
        <f>IF(24&lt;=$G114, ROUND(HZ114*$Q114, 2), "")</f>
        <v/>
      </c>
      <c r="IB114" s="15">
        <f>IF(24&lt;=$G114, $N114, "")</f>
        <v/>
      </c>
      <c r="IC114" s="15">
        <f>IF(24&lt;=$G114, IB114-IA114, "")</f>
        <v/>
      </c>
      <c r="ID114" s="15">
        <f>IF(24&lt;=$G114, HZ114-IC114, "")</f>
        <v/>
      </c>
      <c r="IE114" s="15">
        <f>IF(24&lt;=$G114, ROUND(HW114*$Q114, 2), "")</f>
        <v/>
      </c>
      <c r="IF114" s="15">
        <f>IF(24&lt;=$G114, HW114+IE114, "")</f>
        <v/>
      </c>
      <c r="IG114" s="15">
        <f>IF(24&lt;=$G114, IA114+IE114, "")</f>
        <v/>
      </c>
      <c r="IH114" s="15">
        <f>IF(24&lt;=$G114, ($G114-24)*$N114, "")</f>
        <v/>
      </c>
      <c r="II114" s="15">
        <f>IF(25&lt;=$G114, ID114, "")</f>
        <v/>
      </c>
      <c r="IJ114" s="15">
        <f>IF(25&lt;=$G114, ROUND(II114*$Q114, 2), "")</f>
        <v/>
      </c>
      <c r="IK114" s="15">
        <f>IF(25&lt;=$G114, $N114, "")</f>
        <v/>
      </c>
      <c r="IL114" s="15">
        <f>IF(25&lt;=$G114, IK114-IJ114, "")</f>
        <v/>
      </c>
      <c r="IM114" s="15">
        <f>IF(25&lt;=$G114, II114-IL114, "")</f>
        <v/>
      </c>
      <c r="IN114" s="15">
        <f>IF(25&lt;=$G114, ROUND(IF114*$Q114, 2), "")</f>
        <v/>
      </c>
      <c r="IO114" s="15">
        <f>IF(25&lt;=$G114, IF114+IN114, "")</f>
        <v/>
      </c>
      <c r="IP114" s="15">
        <f>IF(25&lt;=$G114, IJ114+IN114, "")</f>
        <v/>
      </c>
      <c r="IQ114" s="15">
        <f>IF(25&lt;=$G114, ($G114-25)*$N114, "")</f>
        <v/>
      </c>
      <c r="IR114" s="15">
        <f>IF(26&lt;=$G114, IM114, "")</f>
        <v/>
      </c>
      <c r="IS114" s="15">
        <f>IF(26&lt;=$G114, ROUND(IR114*$Q114, 2), "")</f>
        <v/>
      </c>
      <c r="IT114" s="15">
        <f>IF(26&lt;=$G114, $N114, "")</f>
        <v/>
      </c>
      <c r="IU114" s="15">
        <f>IF(26&lt;=$G114, IT114-IS114, "")</f>
        <v/>
      </c>
      <c r="IV114" s="15">
        <f>IF(26&lt;=$G114, IR114-IU114, "")</f>
        <v/>
      </c>
      <c r="IW114" s="15">
        <f>IF(26&lt;=$G114, ROUND(IO114*$Q114, 2), "")</f>
        <v/>
      </c>
      <c r="IX114" s="15">
        <f>IF(26&lt;=$G114, IO114+IW114, "")</f>
        <v/>
      </c>
      <c r="IY114" s="15">
        <f>IF(26&lt;=$G114, IS114+IW114, "")</f>
        <v/>
      </c>
      <c r="IZ114" s="15">
        <f>IF(26&lt;=$G114, ($G114-26)*$N114, "")</f>
        <v/>
      </c>
      <c r="JA114" s="15">
        <f>IF(27&lt;=$G114, IV114, "")</f>
        <v/>
      </c>
      <c r="JB114" s="15">
        <f>IF(27&lt;=$G114, ROUND(JA114*$Q114, 2), "")</f>
        <v/>
      </c>
      <c r="JC114" s="15">
        <f>IF(27&lt;=$G114, $N114, "")</f>
        <v/>
      </c>
      <c r="JD114" s="15">
        <f>IF(27&lt;=$G114, JC114-JB114, "")</f>
        <v/>
      </c>
      <c r="JE114" s="15">
        <f>IF(27&lt;=$G114, JA114-JD114, "")</f>
        <v/>
      </c>
      <c r="JF114" s="15">
        <f>IF(27&lt;=$G114, ROUND(IX114*$Q114, 2), "")</f>
        <v/>
      </c>
      <c r="JG114" s="15">
        <f>IF(27&lt;=$G114, IX114+JF114, "")</f>
        <v/>
      </c>
      <c r="JH114" s="15">
        <f>IF(27&lt;=$G114, JB114+JF114, "")</f>
        <v/>
      </c>
      <c r="JI114" s="15">
        <f>IF(27&lt;=$G114, ($G114-27)*$N114, "")</f>
        <v/>
      </c>
      <c r="JJ114" s="15">
        <f>IF(28&lt;=$G114, JE114, "")</f>
        <v/>
      </c>
      <c r="JK114" s="15">
        <f>IF(28&lt;=$G114, ROUND(JJ114*$Q114, 2), "")</f>
        <v/>
      </c>
      <c r="JL114" s="15">
        <f>IF(28&lt;=$G114, $N114, "")</f>
        <v/>
      </c>
      <c r="JM114" s="15">
        <f>IF(28&lt;=$G114, JL114-JK114, "")</f>
        <v/>
      </c>
      <c r="JN114" s="15">
        <f>IF(28&lt;=$G114, JJ114-JM114, "")</f>
        <v/>
      </c>
      <c r="JO114" s="15">
        <f>IF(28&lt;=$G114, ROUND(JG114*$Q114, 2), "")</f>
        <v/>
      </c>
      <c r="JP114" s="15">
        <f>IF(28&lt;=$G114, JG114+JO114, "")</f>
        <v/>
      </c>
      <c r="JQ114" s="15">
        <f>IF(28&lt;=$G114, JK114+JO114, "")</f>
        <v/>
      </c>
      <c r="JR114" s="15">
        <f>IF(28&lt;=$G114, ($G114-28)*$N114, "")</f>
        <v/>
      </c>
      <c r="JS114" s="15">
        <f>IF(29&lt;=$G114, JN114, "")</f>
        <v/>
      </c>
      <c r="JT114" s="15">
        <f>IF(29&lt;=$G114, ROUND(JS114*$Q114, 2), "")</f>
        <v/>
      </c>
      <c r="JU114" s="15">
        <f>IF(29&lt;=$G114, $N114, "")</f>
        <v/>
      </c>
      <c r="JV114" s="15">
        <f>IF(29&lt;=$G114, JU114-JT114, "")</f>
        <v/>
      </c>
      <c r="JW114" s="15">
        <f>IF(29&lt;=$G114, JS114-JV114, "")</f>
        <v/>
      </c>
      <c r="JX114" s="15">
        <f>IF(29&lt;=$G114, ROUND(JP114*$Q114, 2), "")</f>
        <v/>
      </c>
      <c r="JY114" s="15">
        <f>IF(29&lt;=$G114, JP114+JX114, "")</f>
        <v/>
      </c>
      <c r="JZ114" s="15">
        <f>IF(29&lt;=$G114, JT114+JX114, "")</f>
        <v/>
      </c>
      <c r="KA114" s="15">
        <f>IF(29&lt;=$G114, ($G114-29)*$N114, "")</f>
        <v/>
      </c>
      <c r="KB114" s="15">
        <f>IF(30&lt;=$G114, JW114, "")</f>
        <v/>
      </c>
      <c r="KC114" s="15">
        <f>IF(30&lt;=$G114, ROUND(KB114*$Q114, 2), "")</f>
        <v/>
      </c>
      <c r="KD114" s="15">
        <f>IF(30&lt;=$G114, $N114, "")</f>
        <v/>
      </c>
      <c r="KE114" s="15">
        <f>IF(30&lt;=$G114, KD114-KC114, "")</f>
        <v/>
      </c>
      <c r="KF114" s="15">
        <f>IF(30&lt;=$G114, KB114-KE114, "")</f>
        <v/>
      </c>
      <c r="KG114" s="15">
        <f>IF(30&lt;=$G114, ROUND(JY114*$Q114, 2), "")</f>
        <v/>
      </c>
      <c r="KH114" s="15">
        <f>IF(30&lt;=$G114, JY114+KG114, "")</f>
        <v/>
      </c>
      <c r="KI114" s="15">
        <f>IF(30&lt;=$G114, KC114+KG114, "")</f>
        <v/>
      </c>
      <c r="KJ114" s="15">
        <f>IF(30&lt;=$G114, ($G114-30)*$N114, "")</f>
        <v/>
      </c>
      <c r="KK114" s="15">
        <f>IF(31&lt;=$G114, KF114, "")</f>
        <v/>
      </c>
      <c r="KL114" s="15">
        <f>IF(31&lt;=$G114, ROUND(KK114*$Q114, 2), "")</f>
        <v/>
      </c>
      <c r="KM114" s="15">
        <f>IF(31&lt;=$G114, $N114, "")</f>
        <v/>
      </c>
      <c r="KN114" s="15">
        <f>IF(31&lt;=$G114, KM114-KL114, "")</f>
        <v/>
      </c>
      <c r="KO114" s="15">
        <f>IF(31&lt;=$G114, KK114-KN114, "")</f>
        <v/>
      </c>
      <c r="KP114" s="15">
        <f>IF(31&lt;=$G114, ROUND(KH114*$Q114, 2), "")</f>
        <v/>
      </c>
      <c r="KQ114" s="15">
        <f>IF(31&lt;=$G114, KH114+KP114, "")</f>
        <v/>
      </c>
      <c r="KR114" s="15">
        <f>IF(31&lt;=$G114, KL114+KP114, "")</f>
        <v/>
      </c>
      <c r="KS114" s="15">
        <f>IF(31&lt;=$G114, ($G114-31)*$N114, "")</f>
        <v/>
      </c>
      <c r="KT114" s="15">
        <f>IF(32&lt;=$G114, KO114, "")</f>
        <v/>
      </c>
      <c r="KU114" s="15">
        <f>IF(32&lt;=$G114, ROUND(KT114*$Q114, 2), "")</f>
        <v/>
      </c>
      <c r="KV114" s="15">
        <f>IF(32&lt;=$G114, $N114, "")</f>
        <v/>
      </c>
      <c r="KW114" s="15">
        <f>IF(32&lt;=$G114, KV114-KU114, "")</f>
        <v/>
      </c>
      <c r="KX114" s="15">
        <f>IF(32&lt;=$G114, KT114-KW114, "")</f>
        <v/>
      </c>
      <c r="KY114" s="15">
        <f>IF(32&lt;=$G114, ROUND(KQ114*$Q114, 2), "")</f>
        <v/>
      </c>
      <c r="KZ114" s="15">
        <f>IF(32&lt;=$G114, KQ114+KY114, "")</f>
        <v/>
      </c>
      <c r="LA114" s="15">
        <f>IF(32&lt;=$G114, KU114+KY114, "")</f>
        <v/>
      </c>
      <c r="LB114" s="15">
        <f>IF(32&lt;=$G114, ($G114-32)*$N114, "")</f>
        <v/>
      </c>
      <c r="LC114" s="15">
        <f>IF(33&lt;=$G114, KX114, "")</f>
        <v/>
      </c>
      <c r="LD114" s="15">
        <f>IF(33&lt;=$G114, ROUND(LC114*$Q114, 2), "")</f>
        <v/>
      </c>
      <c r="LE114" s="15">
        <f>IF(33&lt;=$G114, $N114, "")</f>
        <v/>
      </c>
      <c r="LF114" s="15">
        <f>IF(33&lt;=$G114, LE114-LD114, "")</f>
        <v/>
      </c>
      <c r="LG114" s="15">
        <f>IF(33&lt;=$G114, LC114-LF114, "")</f>
        <v/>
      </c>
      <c r="LH114" s="15">
        <f>IF(33&lt;=$G114, ROUND(KZ114*$Q114, 2), "")</f>
        <v/>
      </c>
      <c r="LI114" s="15">
        <f>IF(33&lt;=$G114, KZ114+LH114, "")</f>
        <v/>
      </c>
      <c r="LJ114" s="15">
        <f>IF(33&lt;=$G114, LD114+LH114, "")</f>
        <v/>
      </c>
      <c r="LK114" s="15">
        <f>IF(33&lt;=$G114, ($G114-33)*$N114, "")</f>
        <v/>
      </c>
      <c r="LL114" s="15">
        <f>IF(34&lt;=$G114, LG114, "")</f>
        <v/>
      </c>
      <c r="LM114" s="15">
        <f>IF(34&lt;=$G114, ROUND(LL114*$Q114, 2), "")</f>
        <v/>
      </c>
      <c r="LN114" s="15">
        <f>IF(34&lt;=$G114, $N114, "")</f>
        <v/>
      </c>
      <c r="LO114" s="15">
        <f>IF(34&lt;=$G114, LN114-LM114, "")</f>
        <v/>
      </c>
      <c r="LP114" s="15">
        <f>IF(34&lt;=$G114, LL114-LO114, "")</f>
        <v/>
      </c>
      <c r="LQ114" s="15">
        <f>IF(34&lt;=$G114, ROUND(LI114*$Q114, 2), "")</f>
        <v/>
      </c>
      <c r="LR114" s="15">
        <f>IF(34&lt;=$G114, LI114+LQ114, "")</f>
        <v/>
      </c>
      <c r="LS114" s="15">
        <f>IF(34&lt;=$G114, LM114+LQ114, "")</f>
        <v/>
      </c>
      <c r="LT114" s="15">
        <f>IF(34&lt;=$G114, ($G114-34)*$N114, "")</f>
        <v/>
      </c>
      <c r="LU114" s="15">
        <f>IF(35&lt;=$G114, LP114, "")</f>
        <v/>
      </c>
      <c r="LV114" s="15">
        <f>IF(35&lt;=$G114, ROUND(LU114*$Q114, 2), "")</f>
        <v/>
      </c>
      <c r="LW114" s="15">
        <f>IF(35&lt;=$G114, $N114, "")</f>
        <v/>
      </c>
      <c r="LX114" s="15">
        <f>IF(35&lt;=$G114, LW114-LV114, "")</f>
        <v/>
      </c>
      <c r="LY114" s="15">
        <f>IF(35&lt;=$G114, LU114-LX114, "")</f>
        <v/>
      </c>
      <c r="LZ114" s="15">
        <f>IF(35&lt;=$G114, ROUND(LR114*$Q114, 2), "")</f>
        <v/>
      </c>
      <c r="MA114" s="15">
        <f>IF(35&lt;=$G114, LR114+LZ114, "")</f>
        <v/>
      </c>
      <c r="MB114" s="15">
        <f>IF(35&lt;=$G114, LV114+LZ114, "")</f>
        <v/>
      </c>
      <c r="MC114" s="15">
        <f>IF(35&lt;=$G114, ($G114-35)*$N114, "")</f>
        <v/>
      </c>
      <c r="MD114" s="15">
        <f>IF(36&lt;=$G114, LY114, "")</f>
        <v/>
      </c>
      <c r="ME114" s="15">
        <f>IF(36&lt;=$G114, ROUND(MD114*$Q114, 2), "")</f>
        <v/>
      </c>
      <c r="MF114" s="15">
        <f>IF(36&lt;=$G114, $N114, "")</f>
        <v/>
      </c>
      <c r="MG114" s="15">
        <f>IF(36&lt;=$G114, MF114-ME114, "")</f>
        <v/>
      </c>
      <c r="MH114" s="15">
        <f>IF(36&lt;=$G114, MD114-MG114, "")</f>
        <v/>
      </c>
      <c r="MI114" s="15">
        <f>IF(36&lt;=$G114, ROUND(MA114*$Q114, 2), "")</f>
        <v/>
      </c>
      <c r="MJ114" s="15">
        <f>IF(36&lt;=$G114, MA114+MI114, "")</f>
        <v/>
      </c>
      <c r="MK114" s="15">
        <f>IF(36&lt;=$G114, ME114+MI114, "")</f>
        <v/>
      </c>
      <c r="ML114" s="15">
        <f>IF(36&lt;=$G114, ($G114-36)*$N114, "")</f>
        <v/>
      </c>
      <c r="MM114" s="15">
        <f>IF(37&lt;=$G114, MH114, "")</f>
        <v/>
      </c>
      <c r="MN114" s="15">
        <f>IF(37&lt;=$G114, ROUND(MM114*$Q114, 2), "")</f>
        <v/>
      </c>
      <c r="MO114" s="15">
        <f>IF(37&lt;=$G114, $N114, "")</f>
        <v/>
      </c>
      <c r="MP114" s="15">
        <f>IF(37&lt;=$G114, MO114-MN114, "")</f>
        <v/>
      </c>
      <c r="MQ114" s="15">
        <f>IF(37&lt;=$G114, MM114-MP114, "")</f>
        <v/>
      </c>
      <c r="MR114" s="15">
        <f>IF(37&lt;=$G114, ROUND(MJ114*$Q114, 2), "")</f>
        <v/>
      </c>
      <c r="MS114" s="15">
        <f>IF(37&lt;=$G114, MJ114+MR114, "")</f>
        <v/>
      </c>
      <c r="MT114" s="15">
        <f>IF(37&lt;=$G114, MN114+MR114, "")</f>
        <v/>
      </c>
      <c r="MU114" s="15">
        <f>IF(37&lt;=$G114, ($G114-37)*$N114, "")</f>
        <v/>
      </c>
      <c r="MV114" s="15">
        <f>IF(38&lt;=$G114, MQ114, "")</f>
        <v/>
      </c>
      <c r="MW114" s="15">
        <f>IF(38&lt;=$G114, ROUND(MV114*$Q114, 2), "")</f>
        <v/>
      </c>
      <c r="MX114" s="15">
        <f>IF(38&lt;=$G114, $N114, "")</f>
        <v/>
      </c>
      <c r="MY114" s="15">
        <f>IF(38&lt;=$G114, MX114-MW114, "")</f>
        <v/>
      </c>
      <c r="MZ114" s="15">
        <f>IF(38&lt;=$G114, MV114-MY114, "")</f>
        <v/>
      </c>
      <c r="NA114" s="15">
        <f>IF(38&lt;=$G114, ROUND(MS114*$Q114, 2), "")</f>
        <v/>
      </c>
      <c r="NB114" s="15">
        <f>IF(38&lt;=$G114, MS114+NA114, "")</f>
        <v/>
      </c>
      <c r="NC114" s="15">
        <f>IF(38&lt;=$G114, MW114+NA114, "")</f>
        <v/>
      </c>
      <c r="ND114" s="15">
        <f>IF(38&lt;=$G114, ($G114-38)*$N114, "")</f>
        <v/>
      </c>
      <c r="NE114" s="15">
        <f>IF(39&lt;=$G114, MZ114, "")</f>
        <v/>
      </c>
      <c r="NF114" s="15">
        <f>IF(39&lt;=$G114, ROUND(NE114*$Q114, 2), "")</f>
        <v/>
      </c>
      <c r="NG114" s="15">
        <f>IF(39&lt;=$G114, $N114, "")</f>
        <v/>
      </c>
      <c r="NH114" s="15">
        <f>IF(39&lt;=$G114, NG114-NF114, "")</f>
        <v/>
      </c>
      <c r="NI114" s="15">
        <f>IF(39&lt;=$G114, NE114-NH114, "")</f>
        <v/>
      </c>
      <c r="NJ114" s="15">
        <f>IF(39&lt;=$G114, ROUND(NB114*$Q114, 2), "")</f>
        <v/>
      </c>
      <c r="NK114" s="15">
        <f>IF(39&lt;=$G114, NB114+NJ114, "")</f>
        <v/>
      </c>
      <c r="NL114" s="15">
        <f>IF(39&lt;=$G114, NF114+NJ114, "")</f>
        <v/>
      </c>
      <c r="NM114" s="15">
        <f>IF(39&lt;=$G114, ($G114-39)*$N114, "")</f>
        <v/>
      </c>
      <c r="NN114" s="15">
        <f>IF(40&lt;=$G114, NI114, "")</f>
        <v/>
      </c>
      <c r="NO114" s="15">
        <f>IF(40&lt;=$G114, ROUND(NN114*$Q114, 2), "")</f>
        <v/>
      </c>
      <c r="NP114" s="15">
        <f>IF(40&lt;=$G114, $N114, "")</f>
        <v/>
      </c>
      <c r="NQ114" s="15">
        <f>IF(40&lt;=$G114, NP114-NO114, "")</f>
        <v/>
      </c>
      <c r="NR114" s="15">
        <f>IF(40&lt;=$G114, NN114-NQ114, "")</f>
        <v/>
      </c>
      <c r="NS114" s="15">
        <f>IF(40&lt;=$G114, ROUND(NK114*$Q114, 2), "")</f>
        <v/>
      </c>
      <c r="NT114" s="15">
        <f>IF(40&lt;=$G114, NK114+NS114, "")</f>
        <v/>
      </c>
      <c r="NU114" s="15">
        <f>IF(40&lt;=$G114, NO114+NS114, "")</f>
        <v/>
      </c>
      <c r="NV114" s="15">
        <f>IF(40&lt;=$G114, ($G114-40)*$N114, "")</f>
        <v/>
      </c>
      <c r="NW114" s="15">
        <f>IF(41&lt;=$G114, NR114, "")</f>
        <v/>
      </c>
      <c r="NX114" s="15">
        <f>IF(41&lt;=$G114, ROUND(NW114*$Q114, 2), "")</f>
        <v/>
      </c>
      <c r="NY114" s="15">
        <f>IF(41&lt;=$G114, $N114, "")</f>
        <v/>
      </c>
      <c r="NZ114" s="15">
        <f>IF(41&lt;=$G114, NY114-NX114, "")</f>
        <v/>
      </c>
      <c r="OA114" s="15">
        <f>IF(41&lt;=$G114, NW114-NZ114, "")</f>
        <v/>
      </c>
      <c r="OB114" s="15">
        <f>IF(41&lt;=$G114, ROUND(NT114*$Q114, 2), "")</f>
        <v/>
      </c>
      <c r="OC114" s="15">
        <f>IF(41&lt;=$G114, NT114+OB114, "")</f>
        <v/>
      </c>
      <c r="OD114" s="15">
        <f>IF(41&lt;=$G114, NX114+OB114, "")</f>
        <v/>
      </c>
      <c r="OE114" s="15">
        <f>IF(41&lt;=$G114, ($G114-41)*$N114, "")</f>
        <v/>
      </c>
      <c r="OF114" s="15">
        <f>IF(42&lt;=$G114, OA114, "")</f>
        <v/>
      </c>
      <c r="OG114" s="15">
        <f>IF(42&lt;=$G114, ROUND(OF114*$Q114, 2), "")</f>
        <v/>
      </c>
      <c r="OH114" s="15">
        <f>IF(42&lt;=$G114, $N114, "")</f>
        <v/>
      </c>
      <c r="OI114" s="15">
        <f>IF(42&lt;=$G114, OH114-OG114, "")</f>
        <v/>
      </c>
      <c r="OJ114" s="15">
        <f>IF(42&lt;=$G114, OF114-OI114, "")</f>
        <v/>
      </c>
      <c r="OK114" s="15">
        <f>IF(42&lt;=$G114, ROUND(OC114*$Q114, 2), "")</f>
        <v/>
      </c>
      <c r="OL114" s="15">
        <f>IF(42&lt;=$G114, OC114+OK114, "")</f>
        <v/>
      </c>
      <c r="OM114" s="15">
        <f>IF(42&lt;=$G114, OG114+OK114, "")</f>
        <v/>
      </c>
      <c r="ON114" s="15">
        <f>IF(42&lt;=$G114, ($G114-42)*$N114, "")</f>
        <v/>
      </c>
      <c r="OO114" s="15">
        <f>IF(43&lt;=$G114, OJ114, "")</f>
        <v/>
      </c>
      <c r="OP114" s="15">
        <f>IF(43&lt;=$G114, ROUND(OO114*$Q114, 2), "")</f>
        <v/>
      </c>
      <c r="OQ114" s="15">
        <f>IF(43&lt;=$G114, $N114, "")</f>
        <v/>
      </c>
      <c r="OR114" s="15">
        <f>IF(43&lt;=$G114, OQ114-OP114, "")</f>
        <v/>
      </c>
      <c r="OS114" s="15">
        <f>IF(43&lt;=$G114, OO114-OR114, "")</f>
        <v/>
      </c>
      <c r="OT114" s="15">
        <f>IF(43&lt;=$G114, ROUND(OL114*$Q114, 2), "")</f>
        <v/>
      </c>
      <c r="OU114" s="15">
        <f>IF(43&lt;=$G114, OL114+OT114, "")</f>
        <v/>
      </c>
      <c r="OV114" s="15">
        <f>IF(43&lt;=$G114, OP114+OT114, "")</f>
        <v/>
      </c>
      <c r="OW114" s="15">
        <f>IF(43&lt;=$G114, ($G114-43)*$N114, "")</f>
        <v/>
      </c>
      <c r="OX114" s="15">
        <f>IF(44&lt;=$G114, OS114, "")</f>
        <v/>
      </c>
      <c r="OY114" s="15">
        <f>IF(44&lt;=$G114, ROUND(OX114*$Q114, 2), "")</f>
        <v/>
      </c>
      <c r="OZ114" s="15">
        <f>IF(44&lt;=$G114, $N114, "")</f>
        <v/>
      </c>
      <c r="PA114" s="15">
        <f>IF(44&lt;=$G114, OZ114-OY114, "")</f>
        <v/>
      </c>
      <c r="PB114" s="15">
        <f>IF(44&lt;=$G114, OX114-PA114, "")</f>
        <v/>
      </c>
      <c r="PC114" s="15">
        <f>IF(44&lt;=$G114, ROUND(OU114*$Q114, 2), "")</f>
        <v/>
      </c>
      <c r="PD114" s="15">
        <f>IF(44&lt;=$G114, OU114+PC114, "")</f>
        <v/>
      </c>
      <c r="PE114" s="15">
        <f>IF(44&lt;=$G114, OY114+PC114, "")</f>
        <v/>
      </c>
      <c r="PF114" s="15">
        <f>IF(44&lt;=$G114, ($G114-44)*$N114, "")</f>
        <v/>
      </c>
      <c r="PG114" s="15">
        <f>IF(45&lt;=$G114, PB114, "")</f>
        <v/>
      </c>
      <c r="PH114" s="15">
        <f>IF(45&lt;=$G114, ROUND(PG114*$Q114, 2), "")</f>
        <v/>
      </c>
      <c r="PI114" s="15">
        <f>IF(45&lt;=$G114, $N114, "")</f>
        <v/>
      </c>
      <c r="PJ114" s="15">
        <f>IF(45&lt;=$G114, PI114-PH114, "")</f>
        <v/>
      </c>
      <c r="PK114" s="15">
        <f>IF(45&lt;=$G114, PG114-PJ114, "")</f>
        <v/>
      </c>
      <c r="PL114" s="15">
        <f>IF(45&lt;=$G114, ROUND(PD114*$Q114, 2), "")</f>
        <v/>
      </c>
      <c r="PM114" s="15">
        <f>IF(45&lt;=$G114, PD114+PL114, "")</f>
        <v/>
      </c>
      <c r="PN114" s="15">
        <f>IF(45&lt;=$G114, PH114+PL114, "")</f>
        <v/>
      </c>
      <c r="PO114" s="15">
        <f>IF(45&lt;=$G114, ($G114-45)*$N114, "")</f>
        <v/>
      </c>
      <c r="PP114" s="15">
        <f>IF(46&lt;=$G114, PK114, "")</f>
        <v/>
      </c>
      <c r="PQ114" s="15">
        <f>IF(46&lt;=$G114, ROUND(PP114*$Q114, 2), "")</f>
        <v/>
      </c>
      <c r="PR114" s="15">
        <f>IF(46&lt;=$G114, $N114, "")</f>
        <v/>
      </c>
      <c r="PS114" s="15">
        <f>IF(46&lt;=$G114, PR114-PQ114, "")</f>
        <v/>
      </c>
      <c r="PT114" s="15">
        <f>IF(46&lt;=$G114, PP114-PS114, "")</f>
        <v/>
      </c>
      <c r="PU114" s="15">
        <f>IF(46&lt;=$G114, ROUND(PM114*$Q114, 2), "")</f>
        <v/>
      </c>
      <c r="PV114" s="15">
        <f>IF(46&lt;=$G114, PM114+PU114, "")</f>
        <v/>
      </c>
      <c r="PW114" s="15">
        <f>IF(46&lt;=$G114, PQ114+PU114, "")</f>
        <v/>
      </c>
      <c r="PX114" s="15">
        <f>IF(46&lt;=$G114, ($G114-46)*$N114, "")</f>
        <v/>
      </c>
      <c r="PY114" s="15">
        <f>IF(47&lt;=$G114, PT114, "")</f>
        <v/>
      </c>
      <c r="PZ114" s="15">
        <f>IF(47&lt;=$G114, ROUND(PY114*$Q114, 2), "")</f>
        <v/>
      </c>
      <c r="QA114" s="15">
        <f>IF(47&lt;=$G114, $N114, "")</f>
        <v/>
      </c>
      <c r="QB114" s="15">
        <f>IF(47&lt;=$G114, QA114-PZ114, "")</f>
        <v/>
      </c>
      <c r="QC114" s="15">
        <f>IF(47&lt;=$G114, PY114-QB114, "")</f>
        <v/>
      </c>
      <c r="QD114" s="15">
        <f>IF(47&lt;=$G114, ROUND(PV114*$Q114, 2), "")</f>
        <v/>
      </c>
      <c r="QE114" s="15">
        <f>IF(47&lt;=$G114, PV114+QD114, "")</f>
        <v/>
      </c>
      <c r="QF114" s="15">
        <f>IF(47&lt;=$G114, PZ114+QD114, "")</f>
        <v/>
      </c>
      <c r="QG114" s="15">
        <f>IF(47&lt;=$G114, ($G114-47)*$N114, "")</f>
        <v/>
      </c>
      <c r="QH114" s="15">
        <f>IF(48&lt;=$G114, QC114, "")</f>
        <v/>
      </c>
      <c r="QI114" s="15">
        <f>IF(48&lt;=$G114, ROUND(QH114*$Q114, 2), "")</f>
        <v/>
      </c>
      <c r="QJ114" s="15">
        <f>IF(48&lt;=$G114, $N114, "")</f>
        <v/>
      </c>
      <c r="QK114" s="15">
        <f>IF(48&lt;=$G114, QJ114-QI114, "")</f>
        <v/>
      </c>
      <c r="QL114" s="15">
        <f>IF(48&lt;=$G114, QH114-QK114, "")</f>
        <v/>
      </c>
      <c r="QM114" s="15">
        <f>IF(48&lt;=$G114, ROUND(QE114*$Q114, 2), "")</f>
        <v/>
      </c>
      <c r="QN114" s="15">
        <f>IF(48&lt;=$G114, QE114+QM114, "")</f>
        <v/>
      </c>
      <c r="QO114" s="15">
        <f>IF(48&lt;=$G114, QI114+QM114, "")</f>
        <v/>
      </c>
      <c r="QP114" s="15">
        <f>IF(48&lt;=$G114, ($G114-48)*$N114, "")</f>
        <v/>
      </c>
    </row>
    <row r="115">
      <c r="A115" s="6" t="inlineStr">
        <is>
          <t>0649-0005</t>
        </is>
      </c>
      <c r="B115" s="7" t="inlineStr">
        <is>
          <t>Compusoluciones y Asociados Sa de Cv</t>
        </is>
      </c>
      <c r="C115" s="7" t="inlineStr">
        <is>
          <t>3 i Touring</t>
        </is>
      </c>
      <c r="D115" s="6" t="inlineStr">
        <is>
          <t>ACTIVO</t>
        </is>
      </c>
      <c r="E115" s="6" t="inlineStr">
        <is>
          <t>2024-07-24</t>
        </is>
      </c>
      <c r="F115" s="6" t="inlineStr">
        <is>
          <t>2028-07-24</t>
        </is>
      </c>
      <c r="G115" s="8" t="n">
        <v>48</v>
      </c>
      <c r="H115" s="9" t="n">
        <v>386120.69</v>
      </c>
      <c r="I115" s="10" t="n">
        <v>0.35</v>
      </c>
      <c r="J115" s="9">
        <f>ROUND(H115*I115, 2)</f>
        <v/>
      </c>
      <c r="K115" s="9">
        <f>ROUND(H115-J115, 2)</f>
        <v/>
      </c>
      <c r="L115" s="10" t="n">
        <v>0.015</v>
      </c>
      <c r="M115" s="9">
        <f>ROUND(H115*L115, 2)</f>
        <v/>
      </c>
      <c r="N115" s="9" t="n">
        <v>7789.81</v>
      </c>
      <c r="O115" s="10" t="n">
        <v>0.32</v>
      </c>
      <c r="P115" s="9">
        <f>ROUND(H115*O115, 2)</f>
        <v/>
      </c>
      <c r="Q115" s="11" t="n">
        <v>0.02553107</v>
      </c>
      <c r="R115" s="11">
        <f>RATE(G115, -N115, K115, -P115)</f>
        <v/>
      </c>
      <c r="S115" s="11">
        <f>ROUND(Q115*12, 8)</f>
        <v/>
      </c>
      <c r="T115" s="11">
        <f>ROUND(((1+Q115)^12)-1, 8)</f>
        <v/>
      </c>
      <c r="U115" s="9">
        <f>ROUND(PV(Q115, G115, 0, -P115), 2)</f>
        <v/>
      </c>
      <c r="V115" s="9">
        <f>SUMIF($AA$4:$QP$4, "Interes_Leasing", AA115:QP115)</f>
        <v/>
      </c>
      <c r="W115" s="9">
        <f>SUMIF($AA$4:$QP$4, "Interes_Residual", AA115:QP115)</f>
        <v/>
      </c>
      <c r="X115" s="9">
        <f>ROUND(V115+W115, 2)</f>
        <v/>
      </c>
      <c r="Y115" s="9">
        <f>ROUND((N115*G115+P115+M115)-K115, 2)</f>
        <v/>
      </c>
      <c r="Z115" s="10">
        <f>ROUND(Y115/K115, 4)</f>
        <v/>
      </c>
      <c r="AA115" s="9">
        <f>IF(1&lt;=$G115, $K115, "")</f>
        <v/>
      </c>
      <c r="AB115" s="9">
        <f>IF(1&lt;=$G115, ROUND(AA115*$Q115, 2), "")</f>
        <v/>
      </c>
      <c r="AC115" s="9">
        <f>IF(1&lt;=$G115, $N115, "")</f>
        <v/>
      </c>
      <c r="AD115" s="9">
        <f>IF(1&lt;=$G115, AC115-AB115, "")</f>
        <v/>
      </c>
      <c r="AE115" s="9">
        <f>IF(1&lt;=$G115, AA115-AD115, "")</f>
        <v/>
      </c>
      <c r="AF115" s="9">
        <f>IF(1&lt;=$G115, ROUND($U115*$Q115, 2), "")</f>
        <v/>
      </c>
      <c r="AG115" s="9">
        <f>IF(1&lt;=$G115, $U115+AF115, "")</f>
        <v/>
      </c>
      <c r="AH115" s="9">
        <f>IF(1&lt;=$G115, AB115+AF115, "")</f>
        <v/>
      </c>
      <c r="AI115" s="9">
        <f>IF(1&lt;=$G115, ($G115-1)*$N115, "")</f>
        <v/>
      </c>
      <c r="AJ115" s="9">
        <f>IF(2&lt;=$G115, AE115, "")</f>
        <v/>
      </c>
      <c r="AK115" s="9">
        <f>IF(2&lt;=$G115, ROUND(AJ115*$Q115, 2), "")</f>
        <v/>
      </c>
      <c r="AL115" s="9">
        <f>IF(2&lt;=$G115, $N115, "")</f>
        <v/>
      </c>
      <c r="AM115" s="9">
        <f>IF(2&lt;=$G115, AL115-AK115, "")</f>
        <v/>
      </c>
      <c r="AN115" s="9">
        <f>IF(2&lt;=$G115, AJ115-AM115, "")</f>
        <v/>
      </c>
      <c r="AO115" s="9">
        <f>IF(2&lt;=$G115, ROUND(AG115*$Q115, 2), "")</f>
        <v/>
      </c>
      <c r="AP115" s="9">
        <f>IF(2&lt;=$G115, AG115+AO115, "")</f>
        <v/>
      </c>
      <c r="AQ115" s="9">
        <f>IF(2&lt;=$G115, AK115+AO115, "")</f>
        <v/>
      </c>
      <c r="AR115" s="9">
        <f>IF(2&lt;=$G115, ($G115-2)*$N115, "")</f>
        <v/>
      </c>
      <c r="AS115" s="9">
        <f>IF(3&lt;=$G115, AN115, "")</f>
        <v/>
      </c>
      <c r="AT115" s="9">
        <f>IF(3&lt;=$G115, ROUND(AS115*$Q115, 2), "")</f>
        <v/>
      </c>
      <c r="AU115" s="9">
        <f>IF(3&lt;=$G115, $N115, "")</f>
        <v/>
      </c>
      <c r="AV115" s="9">
        <f>IF(3&lt;=$G115, AU115-AT115, "")</f>
        <v/>
      </c>
      <c r="AW115" s="9">
        <f>IF(3&lt;=$G115, AS115-AV115, "")</f>
        <v/>
      </c>
      <c r="AX115" s="9">
        <f>IF(3&lt;=$G115, ROUND(AP115*$Q115, 2), "")</f>
        <v/>
      </c>
      <c r="AY115" s="9">
        <f>IF(3&lt;=$G115, AP115+AX115, "")</f>
        <v/>
      </c>
      <c r="AZ115" s="9">
        <f>IF(3&lt;=$G115, AT115+AX115, "")</f>
        <v/>
      </c>
      <c r="BA115" s="9">
        <f>IF(3&lt;=$G115, ($G115-3)*$N115, "")</f>
        <v/>
      </c>
      <c r="BB115" s="9">
        <f>IF(4&lt;=$G115, AW115, "")</f>
        <v/>
      </c>
      <c r="BC115" s="9">
        <f>IF(4&lt;=$G115, ROUND(BB115*$Q115, 2), "")</f>
        <v/>
      </c>
      <c r="BD115" s="9">
        <f>IF(4&lt;=$G115, $N115, "")</f>
        <v/>
      </c>
      <c r="BE115" s="9">
        <f>IF(4&lt;=$G115, BD115-BC115, "")</f>
        <v/>
      </c>
      <c r="BF115" s="9">
        <f>IF(4&lt;=$G115, BB115-BE115, "")</f>
        <v/>
      </c>
      <c r="BG115" s="9">
        <f>IF(4&lt;=$G115, ROUND(AY115*$Q115, 2), "")</f>
        <v/>
      </c>
      <c r="BH115" s="9">
        <f>IF(4&lt;=$G115, AY115+BG115, "")</f>
        <v/>
      </c>
      <c r="BI115" s="9">
        <f>IF(4&lt;=$G115, BC115+BG115, "")</f>
        <v/>
      </c>
      <c r="BJ115" s="9">
        <f>IF(4&lt;=$G115, ($G115-4)*$N115, "")</f>
        <v/>
      </c>
      <c r="BK115" s="9">
        <f>IF(5&lt;=$G115, BF115, "")</f>
        <v/>
      </c>
      <c r="BL115" s="9">
        <f>IF(5&lt;=$G115, ROUND(BK115*$Q115, 2), "")</f>
        <v/>
      </c>
      <c r="BM115" s="9">
        <f>IF(5&lt;=$G115, $N115, "")</f>
        <v/>
      </c>
      <c r="BN115" s="9">
        <f>IF(5&lt;=$G115, BM115-BL115, "")</f>
        <v/>
      </c>
      <c r="BO115" s="9">
        <f>IF(5&lt;=$G115, BK115-BN115, "")</f>
        <v/>
      </c>
      <c r="BP115" s="9">
        <f>IF(5&lt;=$G115, ROUND(BH115*$Q115, 2), "")</f>
        <v/>
      </c>
      <c r="BQ115" s="9">
        <f>IF(5&lt;=$G115, BH115+BP115, "")</f>
        <v/>
      </c>
      <c r="BR115" s="9">
        <f>IF(5&lt;=$G115, BL115+BP115, "")</f>
        <v/>
      </c>
      <c r="BS115" s="9">
        <f>IF(5&lt;=$G115, ($G115-5)*$N115, "")</f>
        <v/>
      </c>
      <c r="BT115" s="9">
        <f>IF(6&lt;=$G115, BO115, "")</f>
        <v/>
      </c>
      <c r="BU115" s="9">
        <f>IF(6&lt;=$G115, ROUND(BT115*$Q115, 2), "")</f>
        <v/>
      </c>
      <c r="BV115" s="9">
        <f>IF(6&lt;=$G115, $N115, "")</f>
        <v/>
      </c>
      <c r="BW115" s="9">
        <f>IF(6&lt;=$G115, BV115-BU115, "")</f>
        <v/>
      </c>
      <c r="BX115" s="9">
        <f>IF(6&lt;=$G115, BT115-BW115, "")</f>
        <v/>
      </c>
      <c r="BY115" s="9">
        <f>IF(6&lt;=$G115, ROUND(BQ115*$Q115, 2), "")</f>
        <v/>
      </c>
      <c r="BZ115" s="9">
        <f>IF(6&lt;=$G115, BQ115+BY115, "")</f>
        <v/>
      </c>
      <c r="CA115" s="9">
        <f>IF(6&lt;=$G115, BU115+BY115, "")</f>
        <v/>
      </c>
      <c r="CB115" s="9">
        <f>IF(6&lt;=$G115, ($G115-6)*$N115, "")</f>
        <v/>
      </c>
      <c r="CC115" s="9">
        <f>IF(7&lt;=$G115, BX115, "")</f>
        <v/>
      </c>
      <c r="CD115" s="9">
        <f>IF(7&lt;=$G115, ROUND(CC115*$Q115, 2), "")</f>
        <v/>
      </c>
      <c r="CE115" s="9">
        <f>IF(7&lt;=$G115, $N115, "")</f>
        <v/>
      </c>
      <c r="CF115" s="9">
        <f>IF(7&lt;=$G115, CE115-CD115, "")</f>
        <v/>
      </c>
      <c r="CG115" s="9">
        <f>IF(7&lt;=$G115, CC115-CF115, "")</f>
        <v/>
      </c>
      <c r="CH115" s="9">
        <f>IF(7&lt;=$G115, ROUND(BZ115*$Q115, 2), "")</f>
        <v/>
      </c>
      <c r="CI115" s="9">
        <f>IF(7&lt;=$G115, BZ115+CH115, "")</f>
        <v/>
      </c>
      <c r="CJ115" s="9">
        <f>IF(7&lt;=$G115, CD115+CH115, "")</f>
        <v/>
      </c>
      <c r="CK115" s="9">
        <f>IF(7&lt;=$G115, ($G115-7)*$N115, "")</f>
        <v/>
      </c>
      <c r="CL115" s="9">
        <f>IF(8&lt;=$G115, CG115, "")</f>
        <v/>
      </c>
      <c r="CM115" s="9">
        <f>IF(8&lt;=$G115, ROUND(CL115*$Q115, 2), "")</f>
        <v/>
      </c>
      <c r="CN115" s="9">
        <f>IF(8&lt;=$G115, $N115, "")</f>
        <v/>
      </c>
      <c r="CO115" s="9">
        <f>IF(8&lt;=$G115, CN115-CM115, "")</f>
        <v/>
      </c>
      <c r="CP115" s="9">
        <f>IF(8&lt;=$G115, CL115-CO115, "")</f>
        <v/>
      </c>
      <c r="CQ115" s="9">
        <f>IF(8&lt;=$G115, ROUND(CI115*$Q115, 2), "")</f>
        <v/>
      </c>
      <c r="CR115" s="9">
        <f>IF(8&lt;=$G115, CI115+CQ115, "")</f>
        <v/>
      </c>
      <c r="CS115" s="9">
        <f>IF(8&lt;=$G115, CM115+CQ115, "")</f>
        <v/>
      </c>
      <c r="CT115" s="9">
        <f>IF(8&lt;=$G115, ($G115-8)*$N115, "")</f>
        <v/>
      </c>
      <c r="CU115" s="9">
        <f>IF(9&lt;=$G115, CP115, "")</f>
        <v/>
      </c>
      <c r="CV115" s="9">
        <f>IF(9&lt;=$G115, ROUND(CU115*$Q115, 2), "")</f>
        <v/>
      </c>
      <c r="CW115" s="9">
        <f>IF(9&lt;=$G115, $N115, "")</f>
        <v/>
      </c>
      <c r="CX115" s="9">
        <f>IF(9&lt;=$G115, CW115-CV115, "")</f>
        <v/>
      </c>
      <c r="CY115" s="9">
        <f>IF(9&lt;=$G115, CU115-CX115, "")</f>
        <v/>
      </c>
      <c r="CZ115" s="9">
        <f>IF(9&lt;=$G115, ROUND(CR115*$Q115, 2), "")</f>
        <v/>
      </c>
      <c r="DA115" s="9">
        <f>IF(9&lt;=$G115, CR115+CZ115, "")</f>
        <v/>
      </c>
      <c r="DB115" s="9">
        <f>IF(9&lt;=$G115, CV115+CZ115, "")</f>
        <v/>
      </c>
      <c r="DC115" s="9">
        <f>IF(9&lt;=$G115, ($G115-9)*$N115, "")</f>
        <v/>
      </c>
      <c r="DD115" s="9">
        <f>IF(10&lt;=$G115, CY115, "")</f>
        <v/>
      </c>
      <c r="DE115" s="9">
        <f>IF(10&lt;=$G115, ROUND(DD115*$Q115, 2), "")</f>
        <v/>
      </c>
      <c r="DF115" s="9">
        <f>IF(10&lt;=$G115, $N115, "")</f>
        <v/>
      </c>
      <c r="DG115" s="9">
        <f>IF(10&lt;=$G115, DF115-DE115, "")</f>
        <v/>
      </c>
      <c r="DH115" s="9">
        <f>IF(10&lt;=$G115, DD115-DG115, "")</f>
        <v/>
      </c>
      <c r="DI115" s="9">
        <f>IF(10&lt;=$G115, ROUND(DA115*$Q115, 2), "")</f>
        <v/>
      </c>
      <c r="DJ115" s="9">
        <f>IF(10&lt;=$G115, DA115+DI115, "")</f>
        <v/>
      </c>
      <c r="DK115" s="9">
        <f>IF(10&lt;=$G115, DE115+DI115, "")</f>
        <v/>
      </c>
      <c r="DL115" s="9">
        <f>IF(10&lt;=$G115, ($G115-10)*$N115, "")</f>
        <v/>
      </c>
      <c r="DM115" s="9">
        <f>IF(11&lt;=$G115, DH115, "")</f>
        <v/>
      </c>
      <c r="DN115" s="9">
        <f>IF(11&lt;=$G115, ROUND(DM115*$Q115, 2), "")</f>
        <v/>
      </c>
      <c r="DO115" s="9">
        <f>IF(11&lt;=$G115, $N115, "")</f>
        <v/>
      </c>
      <c r="DP115" s="9">
        <f>IF(11&lt;=$G115, DO115-DN115, "")</f>
        <v/>
      </c>
      <c r="DQ115" s="9">
        <f>IF(11&lt;=$G115, DM115-DP115, "")</f>
        <v/>
      </c>
      <c r="DR115" s="9">
        <f>IF(11&lt;=$G115, ROUND(DJ115*$Q115, 2), "")</f>
        <v/>
      </c>
      <c r="DS115" s="9">
        <f>IF(11&lt;=$G115, DJ115+DR115, "")</f>
        <v/>
      </c>
      <c r="DT115" s="9">
        <f>IF(11&lt;=$G115, DN115+DR115, "")</f>
        <v/>
      </c>
      <c r="DU115" s="9">
        <f>IF(11&lt;=$G115, ($G115-11)*$N115, "")</f>
        <v/>
      </c>
      <c r="DV115" s="9">
        <f>IF(12&lt;=$G115, DQ115, "")</f>
        <v/>
      </c>
      <c r="DW115" s="9">
        <f>IF(12&lt;=$G115, ROUND(DV115*$Q115, 2), "")</f>
        <v/>
      </c>
      <c r="DX115" s="9">
        <f>IF(12&lt;=$G115, $N115, "")</f>
        <v/>
      </c>
      <c r="DY115" s="9">
        <f>IF(12&lt;=$G115, DX115-DW115, "")</f>
        <v/>
      </c>
      <c r="DZ115" s="9">
        <f>IF(12&lt;=$G115, DV115-DY115, "")</f>
        <v/>
      </c>
      <c r="EA115" s="9">
        <f>IF(12&lt;=$G115, ROUND(DS115*$Q115, 2), "")</f>
        <v/>
      </c>
      <c r="EB115" s="9">
        <f>IF(12&lt;=$G115, DS115+EA115, "")</f>
        <v/>
      </c>
      <c r="EC115" s="9">
        <f>IF(12&lt;=$G115, DW115+EA115, "")</f>
        <v/>
      </c>
      <c r="ED115" s="9">
        <f>IF(12&lt;=$G115, ($G115-12)*$N115, "")</f>
        <v/>
      </c>
      <c r="EE115" s="9">
        <f>IF(13&lt;=$G115, DZ115, "")</f>
        <v/>
      </c>
      <c r="EF115" s="9">
        <f>IF(13&lt;=$G115, ROUND(EE115*$Q115, 2), "")</f>
        <v/>
      </c>
      <c r="EG115" s="9">
        <f>IF(13&lt;=$G115, $N115, "")</f>
        <v/>
      </c>
      <c r="EH115" s="9">
        <f>IF(13&lt;=$G115, EG115-EF115, "")</f>
        <v/>
      </c>
      <c r="EI115" s="9">
        <f>IF(13&lt;=$G115, EE115-EH115, "")</f>
        <v/>
      </c>
      <c r="EJ115" s="9">
        <f>IF(13&lt;=$G115, ROUND(EB115*$Q115, 2), "")</f>
        <v/>
      </c>
      <c r="EK115" s="9">
        <f>IF(13&lt;=$G115, EB115+EJ115, "")</f>
        <v/>
      </c>
      <c r="EL115" s="9">
        <f>IF(13&lt;=$G115, EF115+EJ115, "")</f>
        <v/>
      </c>
      <c r="EM115" s="9">
        <f>IF(13&lt;=$G115, ($G115-13)*$N115, "")</f>
        <v/>
      </c>
      <c r="EN115" s="9">
        <f>IF(14&lt;=$G115, EI115, "")</f>
        <v/>
      </c>
      <c r="EO115" s="9">
        <f>IF(14&lt;=$G115, ROUND(EN115*$Q115, 2), "")</f>
        <v/>
      </c>
      <c r="EP115" s="9">
        <f>IF(14&lt;=$G115, $N115, "")</f>
        <v/>
      </c>
      <c r="EQ115" s="9">
        <f>IF(14&lt;=$G115, EP115-EO115, "")</f>
        <v/>
      </c>
      <c r="ER115" s="9">
        <f>IF(14&lt;=$G115, EN115-EQ115, "")</f>
        <v/>
      </c>
      <c r="ES115" s="9">
        <f>IF(14&lt;=$G115, ROUND(EK115*$Q115, 2), "")</f>
        <v/>
      </c>
      <c r="ET115" s="9">
        <f>IF(14&lt;=$G115, EK115+ES115, "")</f>
        <v/>
      </c>
      <c r="EU115" s="9">
        <f>IF(14&lt;=$G115, EO115+ES115, "")</f>
        <v/>
      </c>
      <c r="EV115" s="9">
        <f>IF(14&lt;=$G115, ($G115-14)*$N115, "")</f>
        <v/>
      </c>
      <c r="EW115" s="9">
        <f>IF(15&lt;=$G115, ER115, "")</f>
        <v/>
      </c>
      <c r="EX115" s="9">
        <f>IF(15&lt;=$G115, ROUND(EW115*$Q115, 2), "")</f>
        <v/>
      </c>
      <c r="EY115" s="9">
        <f>IF(15&lt;=$G115, $N115, "")</f>
        <v/>
      </c>
      <c r="EZ115" s="9">
        <f>IF(15&lt;=$G115, EY115-EX115, "")</f>
        <v/>
      </c>
      <c r="FA115" s="9">
        <f>IF(15&lt;=$G115, EW115-EZ115, "")</f>
        <v/>
      </c>
      <c r="FB115" s="9">
        <f>IF(15&lt;=$G115, ROUND(ET115*$Q115, 2), "")</f>
        <v/>
      </c>
      <c r="FC115" s="9">
        <f>IF(15&lt;=$G115, ET115+FB115, "")</f>
        <v/>
      </c>
      <c r="FD115" s="9">
        <f>IF(15&lt;=$G115, EX115+FB115, "")</f>
        <v/>
      </c>
      <c r="FE115" s="9">
        <f>IF(15&lt;=$G115, ($G115-15)*$N115, "")</f>
        <v/>
      </c>
      <c r="FF115" s="9">
        <f>IF(16&lt;=$G115, FA115, "")</f>
        <v/>
      </c>
      <c r="FG115" s="9">
        <f>IF(16&lt;=$G115, ROUND(FF115*$Q115, 2), "")</f>
        <v/>
      </c>
      <c r="FH115" s="9">
        <f>IF(16&lt;=$G115, $N115, "")</f>
        <v/>
      </c>
      <c r="FI115" s="9">
        <f>IF(16&lt;=$G115, FH115-FG115, "")</f>
        <v/>
      </c>
      <c r="FJ115" s="9">
        <f>IF(16&lt;=$G115, FF115-FI115, "")</f>
        <v/>
      </c>
      <c r="FK115" s="9">
        <f>IF(16&lt;=$G115, ROUND(FC115*$Q115, 2), "")</f>
        <v/>
      </c>
      <c r="FL115" s="9">
        <f>IF(16&lt;=$G115, FC115+FK115, "")</f>
        <v/>
      </c>
      <c r="FM115" s="9">
        <f>IF(16&lt;=$G115, FG115+FK115, "")</f>
        <v/>
      </c>
      <c r="FN115" s="9">
        <f>IF(16&lt;=$G115, ($G115-16)*$N115, "")</f>
        <v/>
      </c>
      <c r="FO115" s="9">
        <f>IF(17&lt;=$G115, FJ115, "")</f>
        <v/>
      </c>
      <c r="FP115" s="9">
        <f>IF(17&lt;=$G115, ROUND(FO115*$Q115, 2), "")</f>
        <v/>
      </c>
      <c r="FQ115" s="9">
        <f>IF(17&lt;=$G115, $N115, "")</f>
        <v/>
      </c>
      <c r="FR115" s="9">
        <f>IF(17&lt;=$G115, FQ115-FP115, "")</f>
        <v/>
      </c>
      <c r="FS115" s="9">
        <f>IF(17&lt;=$G115, FO115-FR115, "")</f>
        <v/>
      </c>
      <c r="FT115" s="9">
        <f>IF(17&lt;=$G115, ROUND(FL115*$Q115, 2), "")</f>
        <v/>
      </c>
      <c r="FU115" s="9">
        <f>IF(17&lt;=$G115, FL115+FT115, "")</f>
        <v/>
      </c>
      <c r="FV115" s="9">
        <f>IF(17&lt;=$G115, FP115+FT115, "")</f>
        <v/>
      </c>
      <c r="FW115" s="9">
        <f>IF(17&lt;=$G115, ($G115-17)*$N115, "")</f>
        <v/>
      </c>
      <c r="FX115" s="9">
        <f>IF(18&lt;=$G115, FS115, "")</f>
        <v/>
      </c>
      <c r="FY115" s="9">
        <f>IF(18&lt;=$G115, ROUND(FX115*$Q115, 2), "")</f>
        <v/>
      </c>
      <c r="FZ115" s="9">
        <f>IF(18&lt;=$G115, $N115, "")</f>
        <v/>
      </c>
      <c r="GA115" s="9">
        <f>IF(18&lt;=$G115, FZ115-FY115, "")</f>
        <v/>
      </c>
      <c r="GB115" s="9">
        <f>IF(18&lt;=$G115, FX115-GA115, "")</f>
        <v/>
      </c>
      <c r="GC115" s="9">
        <f>IF(18&lt;=$G115, ROUND(FU115*$Q115, 2), "")</f>
        <v/>
      </c>
      <c r="GD115" s="9">
        <f>IF(18&lt;=$G115, FU115+GC115, "")</f>
        <v/>
      </c>
      <c r="GE115" s="9">
        <f>IF(18&lt;=$G115, FY115+GC115, "")</f>
        <v/>
      </c>
      <c r="GF115" s="9">
        <f>IF(18&lt;=$G115, ($G115-18)*$N115, "")</f>
        <v/>
      </c>
      <c r="GG115" s="9">
        <f>IF(19&lt;=$G115, GB115, "")</f>
        <v/>
      </c>
      <c r="GH115" s="9">
        <f>IF(19&lt;=$G115, ROUND(GG115*$Q115, 2), "")</f>
        <v/>
      </c>
      <c r="GI115" s="9">
        <f>IF(19&lt;=$G115, $N115, "")</f>
        <v/>
      </c>
      <c r="GJ115" s="9">
        <f>IF(19&lt;=$G115, GI115-GH115, "")</f>
        <v/>
      </c>
      <c r="GK115" s="9">
        <f>IF(19&lt;=$G115, GG115-GJ115, "")</f>
        <v/>
      </c>
      <c r="GL115" s="9">
        <f>IF(19&lt;=$G115, ROUND(GD115*$Q115, 2), "")</f>
        <v/>
      </c>
      <c r="GM115" s="9">
        <f>IF(19&lt;=$G115, GD115+GL115, "")</f>
        <v/>
      </c>
      <c r="GN115" s="9">
        <f>IF(19&lt;=$G115, GH115+GL115, "")</f>
        <v/>
      </c>
      <c r="GO115" s="9">
        <f>IF(19&lt;=$G115, ($G115-19)*$N115, "")</f>
        <v/>
      </c>
      <c r="GP115" s="9">
        <f>IF(20&lt;=$G115, GK115, "")</f>
        <v/>
      </c>
      <c r="GQ115" s="9">
        <f>IF(20&lt;=$G115, ROUND(GP115*$Q115, 2), "")</f>
        <v/>
      </c>
      <c r="GR115" s="9">
        <f>IF(20&lt;=$G115, $N115, "")</f>
        <v/>
      </c>
      <c r="GS115" s="9">
        <f>IF(20&lt;=$G115, GR115-GQ115, "")</f>
        <v/>
      </c>
      <c r="GT115" s="9">
        <f>IF(20&lt;=$G115, GP115-GS115, "")</f>
        <v/>
      </c>
      <c r="GU115" s="9">
        <f>IF(20&lt;=$G115, ROUND(GM115*$Q115, 2), "")</f>
        <v/>
      </c>
      <c r="GV115" s="9">
        <f>IF(20&lt;=$G115, GM115+GU115, "")</f>
        <v/>
      </c>
      <c r="GW115" s="9">
        <f>IF(20&lt;=$G115, GQ115+GU115, "")</f>
        <v/>
      </c>
      <c r="GX115" s="9">
        <f>IF(20&lt;=$G115, ($G115-20)*$N115, "")</f>
        <v/>
      </c>
      <c r="GY115" s="9">
        <f>IF(21&lt;=$G115, GT115, "")</f>
        <v/>
      </c>
      <c r="GZ115" s="9">
        <f>IF(21&lt;=$G115, ROUND(GY115*$Q115, 2), "")</f>
        <v/>
      </c>
      <c r="HA115" s="9">
        <f>IF(21&lt;=$G115, $N115, "")</f>
        <v/>
      </c>
      <c r="HB115" s="9">
        <f>IF(21&lt;=$G115, HA115-GZ115, "")</f>
        <v/>
      </c>
      <c r="HC115" s="9">
        <f>IF(21&lt;=$G115, GY115-HB115, "")</f>
        <v/>
      </c>
      <c r="HD115" s="9">
        <f>IF(21&lt;=$G115, ROUND(GV115*$Q115, 2), "")</f>
        <v/>
      </c>
      <c r="HE115" s="9">
        <f>IF(21&lt;=$G115, GV115+HD115, "")</f>
        <v/>
      </c>
      <c r="HF115" s="9">
        <f>IF(21&lt;=$G115, GZ115+HD115, "")</f>
        <v/>
      </c>
      <c r="HG115" s="9">
        <f>IF(21&lt;=$G115, ($G115-21)*$N115, "")</f>
        <v/>
      </c>
      <c r="HH115" s="9">
        <f>IF(22&lt;=$G115, HC115, "")</f>
        <v/>
      </c>
      <c r="HI115" s="9">
        <f>IF(22&lt;=$G115, ROUND(HH115*$Q115, 2), "")</f>
        <v/>
      </c>
      <c r="HJ115" s="9">
        <f>IF(22&lt;=$G115, $N115, "")</f>
        <v/>
      </c>
      <c r="HK115" s="9">
        <f>IF(22&lt;=$G115, HJ115-HI115, "")</f>
        <v/>
      </c>
      <c r="HL115" s="9">
        <f>IF(22&lt;=$G115, HH115-HK115, "")</f>
        <v/>
      </c>
      <c r="HM115" s="9">
        <f>IF(22&lt;=$G115, ROUND(HE115*$Q115, 2), "")</f>
        <v/>
      </c>
      <c r="HN115" s="9">
        <f>IF(22&lt;=$G115, HE115+HM115, "")</f>
        <v/>
      </c>
      <c r="HO115" s="9">
        <f>IF(22&lt;=$G115, HI115+HM115, "")</f>
        <v/>
      </c>
      <c r="HP115" s="9">
        <f>IF(22&lt;=$G115, ($G115-22)*$N115, "")</f>
        <v/>
      </c>
      <c r="HQ115" s="9">
        <f>IF(23&lt;=$G115, HL115, "")</f>
        <v/>
      </c>
      <c r="HR115" s="9">
        <f>IF(23&lt;=$G115, ROUND(HQ115*$Q115, 2), "")</f>
        <v/>
      </c>
      <c r="HS115" s="9">
        <f>IF(23&lt;=$G115, $N115, "")</f>
        <v/>
      </c>
      <c r="HT115" s="9">
        <f>IF(23&lt;=$G115, HS115-HR115, "")</f>
        <v/>
      </c>
      <c r="HU115" s="9">
        <f>IF(23&lt;=$G115, HQ115-HT115, "")</f>
        <v/>
      </c>
      <c r="HV115" s="9">
        <f>IF(23&lt;=$G115, ROUND(HN115*$Q115, 2), "")</f>
        <v/>
      </c>
      <c r="HW115" s="9">
        <f>IF(23&lt;=$G115, HN115+HV115, "")</f>
        <v/>
      </c>
      <c r="HX115" s="9">
        <f>IF(23&lt;=$G115, HR115+HV115, "")</f>
        <v/>
      </c>
      <c r="HY115" s="9">
        <f>IF(23&lt;=$G115, ($G115-23)*$N115, "")</f>
        <v/>
      </c>
      <c r="HZ115" s="9">
        <f>IF(24&lt;=$G115, HU115, "")</f>
        <v/>
      </c>
      <c r="IA115" s="9">
        <f>IF(24&lt;=$G115, ROUND(HZ115*$Q115, 2), "")</f>
        <v/>
      </c>
      <c r="IB115" s="9">
        <f>IF(24&lt;=$G115, $N115, "")</f>
        <v/>
      </c>
      <c r="IC115" s="9">
        <f>IF(24&lt;=$G115, IB115-IA115, "")</f>
        <v/>
      </c>
      <c r="ID115" s="9">
        <f>IF(24&lt;=$G115, HZ115-IC115, "")</f>
        <v/>
      </c>
      <c r="IE115" s="9">
        <f>IF(24&lt;=$G115, ROUND(HW115*$Q115, 2), "")</f>
        <v/>
      </c>
      <c r="IF115" s="9">
        <f>IF(24&lt;=$G115, HW115+IE115, "")</f>
        <v/>
      </c>
      <c r="IG115" s="9">
        <f>IF(24&lt;=$G115, IA115+IE115, "")</f>
        <v/>
      </c>
      <c r="IH115" s="9">
        <f>IF(24&lt;=$G115, ($G115-24)*$N115, "")</f>
        <v/>
      </c>
      <c r="II115" s="9">
        <f>IF(25&lt;=$G115, ID115, "")</f>
        <v/>
      </c>
      <c r="IJ115" s="9">
        <f>IF(25&lt;=$G115, ROUND(II115*$Q115, 2), "")</f>
        <v/>
      </c>
      <c r="IK115" s="9">
        <f>IF(25&lt;=$G115, $N115, "")</f>
        <v/>
      </c>
      <c r="IL115" s="9">
        <f>IF(25&lt;=$G115, IK115-IJ115, "")</f>
        <v/>
      </c>
      <c r="IM115" s="9">
        <f>IF(25&lt;=$G115, II115-IL115, "")</f>
        <v/>
      </c>
      <c r="IN115" s="9">
        <f>IF(25&lt;=$G115, ROUND(IF115*$Q115, 2), "")</f>
        <v/>
      </c>
      <c r="IO115" s="9">
        <f>IF(25&lt;=$G115, IF115+IN115, "")</f>
        <v/>
      </c>
      <c r="IP115" s="9">
        <f>IF(25&lt;=$G115, IJ115+IN115, "")</f>
        <v/>
      </c>
      <c r="IQ115" s="9">
        <f>IF(25&lt;=$G115, ($G115-25)*$N115, "")</f>
        <v/>
      </c>
      <c r="IR115" s="9">
        <f>IF(26&lt;=$G115, IM115, "")</f>
        <v/>
      </c>
      <c r="IS115" s="9">
        <f>IF(26&lt;=$G115, ROUND(IR115*$Q115, 2), "")</f>
        <v/>
      </c>
      <c r="IT115" s="9">
        <f>IF(26&lt;=$G115, $N115, "")</f>
        <v/>
      </c>
      <c r="IU115" s="9">
        <f>IF(26&lt;=$G115, IT115-IS115, "")</f>
        <v/>
      </c>
      <c r="IV115" s="9">
        <f>IF(26&lt;=$G115, IR115-IU115, "")</f>
        <v/>
      </c>
      <c r="IW115" s="9">
        <f>IF(26&lt;=$G115, ROUND(IO115*$Q115, 2), "")</f>
        <v/>
      </c>
      <c r="IX115" s="9">
        <f>IF(26&lt;=$G115, IO115+IW115, "")</f>
        <v/>
      </c>
      <c r="IY115" s="9">
        <f>IF(26&lt;=$G115, IS115+IW115, "")</f>
        <v/>
      </c>
      <c r="IZ115" s="9">
        <f>IF(26&lt;=$G115, ($G115-26)*$N115, "")</f>
        <v/>
      </c>
      <c r="JA115" s="9">
        <f>IF(27&lt;=$G115, IV115, "")</f>
        <v/>
      </c>
      <c r="JB115" s="9">
        <f>IF(27&lt;=$G115, ROUND(JA115*$Q115, 2), "")</f>
        <v/>
      </c>
      <c r="JC115" s="9">
        <f>IF(27&lt;=$G115, $N115, "")</f>
        <v/>
      </c>
      <c r="JD115" s="9">
        <f>IF(27&lt;=$G115, JC115-JB115, "")</f>
        <v/>
      </c>
      <c r="JE115" s="9">
        <f>IF(27&lt;=$G115, JA115-JD115, "")</f>
        <v/>
      </c>
      <c r="JF115" s="9">
        <f>IF(27&lt;=$G115, ROUND(IX115*$Q115, 2), "")</f>
        <v/>
      </c>
      <c r="JG115" s="9">
        <f>IF(27&lt;=$G115, IX115+JF115, "")</f>
        <v/>
      </c>
      <c r="JH115" s="9">
        <f>IF(27&lt;=$G115, JB115+JF115, "")</f>
        <v/>
      </c>
      <c r="JI115" s="9">
        <f>IF(27&lt;=$G115, ($G115-27)*$N115, "")</f>
        <v/>
      </c>
      <c r="JJ115" s="9">
        <f>IF(28&lt;=$G115, JE115, "")</f>
        <v/>
      </c>
      <c r="JK115" s="9">
        <f>IF(28&lt;=$G115, ROUND(JJ115*$Q115, 2), "")</f>
        <v/>
      </c>
      <c r="JL115" s="9">
        <f>IF(28&lt;=$G115, $N115, "")</f>
        <v/>
      </c>
      <c r="JM115" s="9">
        <f>IF(28&lt;=$G115, JL115-JK115, "")</f>
        <v/>
      </c>
      <c r="JN115" s="9">
        <f>IF(28&lt;=$G115, JJ115-JM115, "")</f>
        <v/>
      </c>
      <c r="JO115" s="9">
        <f>IF(28&lt;=$G115, ROUND(JG115*$Q115, 2), "")</f>
        <v/>
      </c>
      <c r="JP115" s="9">
        <f>IF(28&lt;=$G115, JG115+JO115, "")</f>
        <v/>
      </c>
      <c r="JQ115" s="9">
        <f>IF(28&lt;=$G115, JK115+JO115, "")</f>
        <v/>
      </c>
      <c r="JR115" s="9">
        <f>IF(28&lt;=$G115, ($G115-28)*$N115, "")</f>
        <v/>
      </c>
      <c r="JS115" s="9">
        <f>IF(29&lt;=$G115, JN115, "")</f>
        <v/>
      </c>
      <c r="JT115" s="9">
        <f>IF(29&lt;=$G115, ROUND(JS115*$Q115, 2), "")</f>
        <v/>
      </c>
      <c r="JU115" s="9">
        <f>IF(29&lt;=$G115, $N115, "")</f>
        <v/>
      </c>
      <c r="JV115" s="9">
        <f>IF(29&lt;=$G115, JU115-JT115, "")</f>
        <v/>
      </c>
      <c r="JW115" s="9">
        <f>IF(29&lt;=$G115, JS115-JV115, "")</f>
        <v/>
      </c>
      <c r="JX115" s="9">
        <f>IF(29&lt;=$G115, ROUND(JP115*$Q115, 2), "")</f>
        <v/>
      </c>
      <c r="JY115" s="9">
        <f>IF(29&lt;=$G115, JP115+JX115, "")</f>
        <v/>
      </c>
      <c r="JZ115" s="9">
        <f>IF(29&lt;=$G115, JT115+JX115, "")</f>
        <v/>
      </c>
      <c r="KA115" s="9">
        <f>IF(29&lt;=$G115, ($G115-29)*$N115, "")</f>
        <v/>
      </c>
      <c r="KB115" s="9">
        <f>IF(30&lt;=$G115, JW115, "")</f>
        <v/>
      </c>
      <c r="KC115" s="9">
        <f>IF(30&lt;=$G115, ROUND(KB115*$Q115, 2), "")</f>
        <v/>
      </c>
      <c r="KD115" s="9">
        <f>IF(30&lt;=$G115, $N115, "")</f>
        <v/>
      </c>
      <c r="KE115" s="9">
        <f>IF(30&lt;=$G115, KD115-KC115, "")</f>
        <v/>
      </c>
      <c r="KF115" s="9">
        <f>IF(30&lt;=$G115, KB115-KE115, "")</f>
        <v/>
      </c>
      <c r="KG115" s="9">
        <f>IF(30&lt;=$G115, ROUND(JY115*$Q115, 2), "")</f>
        <v/>
      </c>
      <c r="KH115" s="9">
        <f>IF(30&lt;=$G115, JY115+KG115, "")</f>
        <v/>
      </c>
      <c r="KI115" s="9">
        <f>IF(30&lt;=$G115, KC115+KG115, "")</f>
        <v/>
      </c>
      <c r="KJ115" s="9">
        <f>IF(30&lt;=$G115, ($G115-30)*$N115, "")</f>
        <v/>
      </c>
      <c r="KK115" s="9">
        <f>IF(31&lt;=$G115, KF115, "")</f>
        <v/>
      </c>
      <c r="KL115" s="9">
        <f>IF(31&lt;=$G115, ROUND(KK115*$Q115, 2), "")</f>
        <v/>
      </c>
      <c r="KM115" s="9">
        <f>IF(31&lt;=$G115, $N115, "")</f>
        <v/>
      </c>
      <c r="KN115" s="9">
        <f>IF(31&lt;=$G115, KM115-KL115, "")</f>
        <v/>
      </c>
      <c r="KO115" s="9">
        <f>IF(31&lt;=$G115, KK115-KN115, "")</f>
        <v/>
      </c>
      <c r="KP115" s="9">
        <f>IF(31&lt;=$G115, ROUND(KH115*$Q115, 2), "")</f>
        <v/>
      </c>
      <c r="KQ115" s="9">
        <f>IF(31&lt;=$G115, KH115+KP115, "")</f>
        <v/>
      </c>
      <c r="KR115" s="9">
        <f>IF(31&lt;=$G115, KL115+KP115, "")</f>
        <v/>
      </c>
      <c r="KS115" s="9">
        <f>IF(31&lt;=$G115, ($G115-31)*$N115, "")</f>
        <v/>
      </c>
      <c r="KT115" s="9">
        <f>IF(32&lt;=$G115, KO115, "")</f>
        <v/>
      </c>
      <c r="KU115" s="9">
        <f>IF(32&lt;=$G115, ROUND(KT115*$Q115, 2), "")</f>
        <v/>
      </c>
      <c r="KV115" s="9">
        <f>IF(32&lt;=$G115, $N115, "")</f>
        <v/>
      </c>
      <c r="KW115" s="9">
        <f>IF(32&lt;=$G115, KV115-KU115, "")</f>
        <v/>
      </c>
      <c r="KX115" s="9">
        <f>IF(32&lt;=$G115, KT115-KW115, "")</f>
        <v/>
      </c>
      <c r="KY115" s="9">
        <f>IF(32&lt;=$G115, ROUND(KQ115*$Q115, 2), "")</f>
        <v/>
      </c>
      <c r="KZ115" s="9">
        <f>IF(32&lt;=$G115, KQ115+KY115, "")</f>
        <v/>
      </c>
      <c r="LA115" s="9">
        <f>IF(32&lt;=$G115, KU115+KY115, "")</f>
        <v/>
      </c>
      <c r="LB115" s="9">
        <f>IF(32&lt;=$G115, ($G115-32)*$N115, "")</f>
        <v/>
      </c>
      <c r="LC115" s="9">
        <f>IF(33&lt;=$G115, KX115, "")</f>
        <v/>
      </c>
      <c r="LD115" s="9">
        <f>IF(33&lt;=$G115, ROUND(LC115*$Q115, 2), "")</f>
        <v/>
      </c>
      <c r="LE115" s="9">
        <f>IF(33&lt;=$G115, $N115, "")</f>
        <v/>
      </c>
      <c r="LF115" s="9">
        <f>IF(33&lt;=$G115, LE115-LD115, "")</f>
        <v/>
      </c>
      <c r="LG115" s="9">
        <f>IF(33&lt;=$G115, LC115-LF115, "")</f>
        <v/>
      </c>
      <c r="LH115" s="9">
        <f>IF(33&lt;=$G115, ROUND(KZ115*$Q115, 2), "")</f>
        <v/>
      </c>
      <c r="LI115" s="9">
        <f>IF(33&lt;=$G115, KZ115+LH115, "")</f>
        <v/>
      </c>
      <c r="LJ115" s="9">
        <f>IF(33&lt;=$G115, LD115+LH115, "")</f>
        <v/>
      </c>
      <c r="LK115" s="9">
        <f>IF(33&lt;=$G115, ($G115-33)*$N115, "")</f>
        <v/>
      </c>
      <c r="LL115" s="9">
        <f>IF(34&lt;=$G115, LG115, "")</f>
        <v/>
      </c>
      <c r="LM115" s="9">
        <f>IF(34&lt;=$G115, ROUND(LL115*$Q115, 2), "")</f>
        <v/>
      </c>
      <c r="LN115" s="9">
        <f>IF(34&lt;=$G115, $N115, "")</f>
        <v/>
      </c>
      <c r="LO115" s="9">
        <f>IF(34&lt;=$G115, LN115-LM115, "")</f>
        <v/>
      </c>
      <c r="LP115" s="9">
        <f>IF(34&lt;=$G115, LL115-LO115, "")</f>
        <v/>
      </c>
      <c r="LQ115" s="9">
        <f>IF(34&lt;=$G115, ROUND(LI115*$Q115, 2), "")</f>
        <v/>
      </c>
      <c r="LR115" s="9">
        <f>IF(34&lt;=$G115, LI115+LQ115, "")</f>
        <v/>
      </c>
      <c r="LS115" s="9">
        <f>IF(34&lt;=$G115, LM115+LQ115, "")</f>
        <v/>
      </c>
      <c r="LT115" s="9">
        <f>IF(34&lt;=$G115, ($G115-34)*$N115, "")</f>
        <v/>
      </c>
      <c r="LU115" s="9">
        <f>IF(35&lt;=$G115, LP115, "")</f>
        <v/>
      </c>
      <c r="LV115" s="9">
        <f>IF(35&lt;=$G115, ROUND(LU115*$Q115, 2), "")</f>
        <v/>
      </c>
      <c r="LW115" s="9">
        <f>IF(35&lt;=$G115, $N115, "")</f>
        <v/>
      </c>
      <c r="LX115" s="9">
        <f>IF(35&lt;=$G115, LW115-LV115, "")</f>
        <v/>
      </c>
      <c r="LY115" s="9">
        <f>IF(35&lt;=$G115, LU115-LX115, "")</f>
        <v/>
      </c>
      <c r="LZ115" s="9">
        <f>IF(35&lt;=$G115, ROUND(LR115*$Q115, 2), "")</f>
        <v/>
      </c>
      <c r="MA115" s="9">
        <f>IF(35&lt;=$G115, LR115+LZ115, "")</f>
        <v/>
      </c>
      <c r="MB115" s="9">
        <f>IF(35&lt;=$G115, LV115+LZ115, "")</f>
        <v/>
      </c>
      <c r="MC115" s="9">
        <f>IF(35&lt;=$G115, ($G115-35)*$N115, "")</f>
        <v/>
      </c>
      <c r="MD115" s="9">
        <f>IF(36&lt;=$G115, LY115, "")</f>
        <v/>
      </c>
      <c r="ME115" s="9">
        <f>IF(36&lt;=$G115, ROUND(MD115*$Q115, 2), "")</f>
        <v/>
      </c>
      <c r="MF115" s="9">
        <f>IF(36&lt;=$G115, $N115, "")</f>
        <v/>
      </c>
      <c r="MG115" s="9">
        <f>IF(36&lt;=$G115, MF115-ME115, "")</f>
        <v/>
      </c>
      <c r="MH115" s="9">
        <f>IF(36&lt;=$G115, MD115-MG115, "")</f>
        <v/>
      </c>
      <c r="MI115" s="9">
        <f>IF(36&lt;=$G115, ROUND(MA115*$Q115, 2), "")</f>
        <v/>
      </c>
      <c r="MJ115" s="9">
        <f>IF(36&lt;=$G115, MA115+MI115, "")</f>
        <v/>
      </c>
      <c r="MK115" s="9">
        <f>IF(36&lt;=$G115, ME115+MI115, "")</f>
        <v/>
      </c>
      <c r="ML115" s="9">
        <f>IF(36&lt;=$G115, ($G115-36)*$N115, "")</f>
        <v/>
      </c>
      <c r="MM115" s="9">
        <f>IF(37&lt;=$G115, MH115, "")</f>
        <v/>
      </c>
      <c r="MN115" s="9">
        <f>IF(37&lt;=$G115, ROUND(MM115*$Q115, 2), "")</f>
        <v/>
      </c>
      <c r="MO115" s="9">
        <f>IF(37&lt;=$G115, $N115, "")</f>
        <v/>
      </c>
      <c r="MP115" s="9">
        <f>IF(37&lt;=$G115, MO115-MN115, "")</f>
        <v/>
      </c>
      <c r="MQ115" s="9">
        <f>IF(37&lt;=$G115, MM115-MP115, "")</f>
        <v/>
      </c>
      <c r="MR115" s="9">
        <f>IF(37&lt;=$G115, ROUND(MJ115*$Q115, 2), "")</f>
        <v/>
      </c>
      <c r="MS115" s="9">
        <f>IF(37&lt;=$G115, MJ115+MR115, "")</f>
        <v/>
      </c>
      <c r="MT115" s="9">
        <f>IF(37&lt;=$G115, MN115+MR115, "")</f>
        <v/>
      </c>
      <c r="MU115" s="9">
        <f>IF(37&lt;=$G115, ($G115-37)*$N115, "")</f>
        <v/>
      </c>
      <c r="MV115" s="9">
        <f>IF(38&lt;=$G115, MQ115, "")</f>
        <v/>
      </c>
      <c r="MW115" s="9">
        <f>IF(38&lt;=$G115, ROUND(MV115*$Q115, 2), "")</f>
        <v/>
      </c>
      <c r="MX115" s="9">
        <f>IF(38&lt;=$G115, $N115, "")</f>
        <v/>
      </c>
      <c r="MY115" s="9">
        <f>IF(38&lt;=$G115, MX115-MW115, "")</f>
        <v/>
      </c>
      <c r="MZ115" s="9">
        <f>IF(38&lt;=$G115, MV115-MY115, "")</f>
        <v/>
      </c>
      <c r="NA115" s="9">
        <f>IF(38&lt;=$G115, ROUND(MS115*$Q115, 2), "")</f>
        <v/>
      </c>
      <c r="NB115" s="9">
        <f>IF(38&lt;=$G115, MS115+NA115, "")</f>
        <v/>
      </c>
      <c r="NC115" s="9">
        <f>IF(38&lt;=$G115, MW115+NA115, "")</f>
        <v/>
      </c>
      <c r="ND115" s="9">
        <f>IF(38&lt;=$G115, ($G115-38)*$N115, "")</f>
        <v/>
      </c>
      <c r="NE115" s="9">
        <f>IF(39&lt;=$G115, MZ115, "")</f>
        <v/>
      </c>
      <c r="NF115" s="9">
        <f>IF(39&lt;=$G115, ROUND(NE115*$Q115, 2), "")</f>
        <v/>
      </c>
      <c r="NG115" s="9">
        <f>IF(39&lt;=$G115, $N115, "")</f>
        <v/>
      </c>
      <c r="NH115" s="9">
        <f>IF(39&lt;=$G115, NG115-NF115, "")</f>
        <v/>
      </c>
      <c r="NI115" s="9">
        <f>IF(39&lt;=$G115, NE115-NH115, "")</f>
        <v/>
      </c>
      <c r="NJ115" s="9">
        <f>IF(39&lt;=$G115, ROUND(NB115*$Q115, 2), "")</f>
        <v/>
      </c>
      <c r="NK115" s="9">
        <f>IF(39&lt;=$G115, NB115+NJ115, "")</f>
        <v/>
      </c>
      <c r="NL115" s="9">
        <f>IF(39&lt;=$G115, NF115+NJ115, "")</f>
        <v/>
      </c>
      <c r="NM115" s="9">
        <f>IF(39&lt;=$G115, ($G115-39)*$N115, "")</f>
        <v/>
      </c>
      <c r="NN115" s="9">
        <f>IF(40&lt;=$G115, NI115, "")</f>
        <v/>
      </c>
      <c r="NO115" s="9">
        <f>IF(40&lt;=$G115, ROUND(NN115*$Q115, 2), "")</f>
        <v/>
      </c>
      <c r="NP115" s="9">
        <f>IF(40&lt;=$G115, $N115, "")</f>
        <v/>
      </c>
      <c r="NQ115" s="9">
        <f>IF(40&lt;=$G115, NP115-NO115, "")</f>
        <v/>
      </c>
      <c r="NR115" s="9">
        <f>IF(40&lt;=$G115, NN115-NQ115, "")</f>
        <v/>
      </c>
      <c r="NS115" s="9">
        <f>IF(40&lt;=$G115, ROUND(NK115*$Q115, 2), "")</f>
        <v/>
      </c>
      <c r="NT115" s="9">
        <f>IF(40&lt;=$G115, NK115+NS115, "")</f>
        <v/>
      </c>
      <c r="NU115" s="9">
        <f>IF(40&lt;=$G115, NO115+NS115, "")</f>
        <v/>
      </c>
      <c r="NV115" s="9">
        <f>IF(40&lt;=$G115, ($G115-40)*$N115, "")</f>
        <v/>
      </c>
      <c r="NW115" s="9">
        <f>IF(41&lt;=$G115, NR115, "")</f>
        <v/>
      </c>
      <c r="NX115" s="9">
        <f>IF(41&lt;=$G115, ROUND(NW115*$Q115, 2), "")</f>
        <v/>
      </c>
      <c r="NY115" s="9">
        <f>IF(41&lt;=$G115, $N115, "")</f>
        <v/>
      </c>
      <c r="NZ115" s="9">
        <f>IF(41&lt;=$G115, NY115-NX115, "")</f>
        <v/>
      </c>
      <c r="OA115" s="9">
        <f>IF(41&lt;=$G115, NW115-NZ115, "")</f>
        <v/>
      </c>
      <c r="OB115" s="9">
        <f>IF(41&lt;=$G115, ROUND(NT115*$Q115, 2), "")</f>
        <v/>
      </c>
      <c r="OC115" s="9">
        <f>IF(41&lt;=$G115, NT115+OB115, "")</f>
        <v/>
      </c>
      <c r="OD115" s="9">
        <f>IF(41&lt;=$G115, NX115+OB115, "")</f>
        <v/>
      </c>
      <c r="OE115" s="9">
        <f>IF(41&lt;=$G115, ($G115-41)*$N115, "")</f>
        <v/>
      </c>
      <c r="OF115" s="9">
        <f>IF(42&lt;=$G115, OA115, "")</f>
        <v/>
      </c>
      <c r="OG115" s="9">
        <f>IF(42&lt;=$G115, ROUND(OF115*$Q115, 2), "")</f>
        <v/>
      </c>
      <c r="OH115" s="9">
        <f>IF(42&lt;=$G115, $N115, "")</f>
        <v/>
      </c>
      <c r="OI115" s="9">
        <f>IF(42&lt;=$G115, OH115-OG115, "")</f>
        <v/>
      </c>
      <c r="OJ115" s="9">
        <f>IF(42&lt;=$G115, OF115-OI115, "")</f>
        <v/>
      </c>
      <c r="OK115" s="9">
        <f>IF(42&lt;=$G115, ROUND(OC115*$Q115, 2), "")</f>
        <v/>
      </c>
      <c r="OL115" s="9">
        <f>IF(42&lt;=$G115, OC115+OK115, "")</f>
        <v/>
      </c>
      <c r="OM115" s="9">
        <f>IF(42&lt;=$G115, OG115+OK115, "")</f>
        <v/>
      </c>
      <c r="ON115" s="9">
        <f>IF(42&lt;=$G115, ($G115-42)*$N115, "")</f>
        <v/>
      </c>
      <c r="OO115" s="9">
        <f>IF(43&lt;=$G115, OJ115, "")</f>
        <v/>
      </c>
      <c r="OP115" s="9">
        <f>IF(43&lt;=$G115, ROUND(OO115*$Q115, 2), "")</f>
        <v/>
      </c>
      <c r="OQ115" s="9">
        <f>IF(43&lt;=$G115, $N115, "")</f>
        <v/>
      </c>
      <c r="OR115" s="9">
        <f>IF(43&lt;=$G115, OQ115-OP115, "")</f>
        <v/>
      </c>
      <c r="OS115" s="9">
        <f>IF(43&lt;=$G115, OO115-OR115, "")</f>
        <v/>
      </c>
      <c r="OT115" s="9">
        <f>IF(43&lt;=$G115, ROUND(OL115*$Q115, 2), "")</f>
        <v/>
      </c>
      <c r="OU115" s="9">
        <f>IF(43&lt;=$G115, OL115+OT115, "")</f>
        <v/>
      </c>
      <c r="OV115" s="9">
        <f>IF(43&lt;=$G115, OP115+OT115, "")</f>
        <v/>
      </c>
      <c r="OW115" s="9">
        <f>IF(43&lt;=$G115, ($G115-43)*$N115, "")</f>
        <v/>
      </c>
      <c r="OX115" s="9">
        <f>IF(44&lt;=$G115, OS115, "")</f>
        <v/>
      </c>
      <c r="OY115" s="9">
        <f>IF(44&lt;=$G115, ROUND(OX115*$Q115, 2), "")</f>
        <v/>
      </c>
      <c r="OZ115" s="9">
        <f>IF(44&lt;=$G115, $N115, "")</f>
        <v/>
      </c>
      <c r="PA115" s="9">
        <f>IF(44&lt;=$G115, OZ115-OY115, "")</f>
        <v/>
      </c>
      <c r="PB115" s="9">
        <f>IF(44&lt;=$G115, OX115-PA115, "")</f>
        <v/>
      </c>
      <c r="PC115" s="9">
        <f>IF(44&lt;=$G115, ROUND(OU115*$Q115, 2), "")</f>
        <v/>
      </c>
      <c r="PD115" s="9">
        <f>IF(44&lt;=$G115, OU115+PC115, "")</f>
        <v/>
      </c>
      <c r="PE115" s="9">
        <f>IF(44&lt;=$G115, OY115+PC115, "")</f>
        <v/>
      </c>
      <c r="PF115" s="9">
        <f>IF(44&lt;=$G115, ($G115-44)*$N115, "")</f>
        <v/>
      </c>
      <c r="PG115" s="9">
        <f>IF(45&lt;=$G115, PB115, "")</f>
        <v/>
      </c>
      <c r="PH115" s="9">
        <f>IF(45&lt;=$G115, ROUND(PG115*$Q115, 2), "")</f>
        <v/>
      </c>
      <c r="PI115" s="9">
        <f>IF(45&lt;=$G115, $N115, "")</f>
        <v/>
      </c>
      <c r="PJ115" s="9">
        <f>IF(45&lt;=$G115, PI115-PH115, "")</f>
        <v/>
      </c>
      <c r="PK115" s="9">
        <f>IF(45&lt;=$G115, PG115-PJ115, "")</f>
        <v/>
      </c>
      <c r="PL115" s="9">
        <f>IF(45&lt;=$G115, ROUND(PD115*$Q115, 2), "")</f>
        <v/>
      </c>
      <c r="PM115" s="9">
        <f>IF(45&lt;=$G115, PD115+PL115, "")</f>
        <v/>
      </c>
      <c r="PN115" s="9">
        <f>IF(45&lt;=$G115, PH115+PL115, "")</f>
        <v/>
      </c>
      <c r="PO115" s="9">
        <f>IF(45&lt;=$G115, ($G115-45)*$N115, "")</f>
        <v/>
      </c>
      <c r="PP115" s="9">
        <f>IF(46&lt;=$G115, PK115, "")</f>
        <v/>
      </c>
      <c r="PQ115" s="9">
        <f>IF(46&lt;=$G115, ROUND(PP115*$Q115, 2), "")</f>
        <v/>
      </c>
      <c r="PR115" s="9">
        <f>IF(46&lt;=$G115, $N115, "")</f>
        <v/>
      </c>
      <c r="PS115" s="9">
        <f>IF(46&lt;=$G115, PR115-PQ115, "")</f>
        <v/>
      </c>
      <c r="PT115" s="9">
        <f>IF(46&lt;=$G115, PP115-PS115, "")</f>
        <v/>
      </c>
      <c r="PU115" s="9">
        <f>IF(46&lt;=$G115, ROUND(PM115*$Q115, 2), "")</f>
        <v/>
      </c>
      <c r="PV115" s="9">
        <f>IF(46&lt;=$G115, PM115+PU115, "")</f>
        <v/>
      </c>
      <c r="PW115" s="9">
        <f>IF(46&lt;=$G115, PQ115+PU115, "")</f>
        <v/>
      </c>
      <c r="PX115" s="9">
        <f>IF(46&lt;=$G115, ($G115-46)*$N115, "")</f>
        <v/>
      </c>
      <c r="PY115" s="9">
        <f>IF(47&lt;=$G115, PT115, "")</f>
        <v/>
      </c>
      <c r="PZ115" s="9">
        <f>IF(47&lt;=$G115, ROUND(PY115*$Q115, 2), "")</f>
        <v/>
      </c>
      <c r="QA115" s="9">
        <f>IF(47&lt;=$G115, $N115, "")</f>
        <v/>
      </c>
      <c r="QB115" s="9">
        <f>IF(47&lt;=$G115, QA115-PZ115, "")</f>
        <v/>
      </c>
      <c r="QC115" s="9">
        <f>IF(47&lt;=$G115, PY115-QB115, "")</f>
        <v/>
      </c>
      <c r="QD115" s="9">
        <f>IF(47&lt;=$G115, ROUND(PV115*$Q115, 2), "")</f>
        <v/>
      </c>
      <c r="QE115" s="9">
        <f>IF(47&lt;=$G115, PV115+QD115, "")</f>
        <v/>
      </c>
      <c r="QF115" s="9">
        <f>IF(47&lt;=$G115, PZ115+QD115, "")</f>
        <v/>
      </c>
      <c r="QG115" s="9">
        <f>IF(47&lt;=$G115, ($G115-47)*$N115, "")</f>
        <v/>
      </c>
      <c r="QH115" s="9">
        <f>IF(48&lt;=$G115, QC115, "")</f>
        <v/>
      </c>
      <c r="QI115" s="9">
        <f>IF(48&lt;=$G115, ROUND(QH115*$Q115, 2), "")</f>
        <v/>
      </c>
      <c r="QJ115" s="9">
        <f>IF(48&lt;=$G115, $N115, "")</f>
        <v/>
      </c>
      <c r="QK115" s="9">
        <f>IF(48&lt;=$G115, QJ115-QI115, "")</f>
        <v/>
      </c>
      <c r="QL115" s="9">
        <f>IF(48&lt;=$G115, QH115-QK115, "")</f>
        <v/>
      </c>
      <c r="QM115" s="9">
        <f>IF(48&lt;=$G115, ROUND(QE115*$Q115, 2), "")</f>
        <v/>
      </c>
      <c r="QN115" s="9">
        <f>IF(48&lt;=$G115, QE115+QM115, "")</f>
        <v/>
      </c>
      <c r="QO115" s="9">
        <f>IF(48&lt;=$G115, QI115+QM115, "")</f>
        <v/>
      </c>
      <c r="QP115" s="9">
        <f>IF(48&lt;=$G115, ($G115-48)*$N115, "")</f>
        <v/>
      </c>
    </row>
    <row r="116">
      <c r="A116" s="12" t="inlineStr">
        <is>
          <t>0649-0006</t>
        </is>
      </c>
      <c r="B116" s="13" t="inlineStr">
        <is>
          <t>Compusoluciones y Asociados sa de Cv</t>
        </is>
      </c>
      <c r="C116" s="13" t="inlineStr">
        <is>
          <t>Mazda Cx5</t>
        </is>
      </c>
      <c r="D116" s="12" t="inlineStr">
        <is>
          <t>ACTIVO</t>
        </is>
      </c>
      <c r="E116" s="12" t="inlineStr">
        <is>
          <t>2024-09-25</t>
        </is>
      </c>
      <c r="F116" s="12" t="inlineStr">
        <is>
          <t>2028-09-25</t>
        </is>
      </c>
      <c r="G116" s="14" t="n">
        <v>48</v>
      </c>
      <c r="H116" s="15" t="n">
        <v>524913.79</v>
      </c>
      <c r="I116" s="16" t="n">
        <v>0.3</v>
      </c>
      <c r="J116" s="15">
        <f>ROUND(H116*I116, 2)</f>
        <v/>
      </c>
      <c r="K116" s="15">
        <f>ROUND(H116-J116, 2)</f>
        <v/>
      </c>
      <c r="L116" s="16" t="n">
        <v>0.015</v>
      </c>
      <c r="M116" s="15">
        <f>ROUND(H116*L116, 2)</f>
        <v/>
      </c>
      <c r="N116" s="15" t="n">
        <v>11579.84</v>
      </c>
      <c r="O116" s="16" t="n">
        <v>0.3128</v>
      </c>
      <c r="P116" s="15">
        <f>ROUND(H116*O116, 2)</f>
        <v/>
      </c>
      <c r="Q116" s="17" t="n">
        <v>0.02551216</v>
      </c>
      <c r="R116" s="17">
        <f>RATE(G116, -N116, K116, -P116)</f>
        <v/>
      </c>
      <c r="S116" s="17">
        <f>ROUND(Q116*12, 8)</f>
        <v/>
      </c>
      <c r="T116" s="17">
        <f>ROUND(((1+Q116)^12)-1, 8)</f>
        <v/>
      </c>
      <c r="U116" s="15">
        <f>ROUND(PV(Q116, G116, 0, -P116), 2)</f>
        <v/>
      </c>
      <c r="V116" s="15">
        <f>SUMIF($AA$4:$QP$4, "Interes_Leasing", AA116:QP116)</f>
        <v/>
      </c>
      <c r="W116" s="15">
        <f>SUMIF($AA$4:$QP$4, "Interes_Residual", AA116:QP116)</f>
        <v/>
      </c>
      <c r="X116" s="15">
        <f>ROUND(V116+W116, 2)</f>
        <v/>
      </c>
      <c r="Y116" s="15">
        <f>ROUND((N116*G116+P116+M116)-K116, 2)</f>
        <v/>
      </c>
      <c r="Z116" s="16">
        <f>ROUND(Y116/K116, 4)</f>
        <v/>
      </c>
      <c r="AA116" s="15">
        <f>IF(1&lt;=$G116, $K116, "")</f>
        <v/>
      </c>
      <c r="AB116" s="15">
        <f>IF(1&lt;=$G116, ROUND(AA116*$Q116, 2), "")</f>
        <v/>
      </c>
      <c r="AC116" s="15">
        <f>IF(1&lt;=$G116, $N116, "")</f>
        <v/>
      </c>
      <c r="AD116" s="15">
        <f>IF(1&lt;=$G116, AC116-AB116, "")</f>
        <v/>
      </c>
      <c r="AE116" s="15">
        <f>IF(1&lt;=$G116, AA116-AD116, "")</f>
        <v/>
      </c>
      <c r="AF116" s="15">
        <f>IF(1&lt;=$G116, ROUND($U116*$Q116, 2), "")</f>
        <v/>
      </c>
      <c r="AG116" s="15">
        <f>IF(1&lt;=$G116, $U116+AF116, "")</f>
        <v/>
      </c>
      <c r="AH116" s="15">
        <f>IF(1&lt;=$G116, AB116+AF116, "")</f>
        <v/>
      </c>
      <c r="AI116" s="15">
        <f>IF(1&lt;=$G116, ($G116-1)*$N116, "")</f>
        <v/>
      </c>
      <c r="AJ116" s="15">
        <f>IF(2&lt;=$G116, AE116, "")</f>
        <v/>
      </c>
      <c r="AK116" s="15">
        <f>IF(2&lt;=$G116, ROUND(AJ116*$Q116, 2), "")</f>
        <v/>
      </c>
      <c r="AL116" s="15">
        <f>IF(2&lt;=$G116, $N116, "")</f>
        <v/>
      </c>
      <c r="AM116" s="15">
        <f>IF(2&lt;=$G116, AL116-AK116, "")</f>
        <v/>
      </c>
      <c r="AN116" s="15">
        <f>IF(2&lt;=$G116, AJ116-AM116, "")</f>
        <v/>
      </c>
      <c r="AO116" s="15">
        <f>IF(2&lt;=$G116, ROUND(AG116*$Q116, 2), "")</f>
        <v/>
      </c>
      <c r="AP116" s="15">
        <f>IF(2&lt;=$G116, AG116+AO116, "")</f>
        <v/>
      </c>
      <c r="AQ116" s="15">
        <f>IF(2&lt;=$G116, AK116+AO116, "")</f>
        <v/>
      </c>
      <c r="AR116" s="15">
        <f>IF(2&lt;=$G116, ($G116-2)*$N116, "")</f>
        <v/>
      </c>
      <c r="AS116" s="15">
        <f>IF(3&lt;=$G116, AN116, "")</f>
        <v/>
      </c>
      <c r="AT116" s="15">
        <f>IF(3&lt;=$G116, ROUND(AS116*$Q116, 2), "")</f>
        <v/>
      </c>
      <c r="AU116" s="15">
        <f>IF(3&lt;=$G116, $N116, "")</f>
        <v/>
      </c>
      <c r="AV116" s="15">
        <f>IF(3&lt;=$G116, AU116-AT116, "")</f>
        <v/>
      </c>
      <c r="AW116" s="15">
        <f>IF(3&lt;=$G116, AS116-AV116, "")</f>
        <v/>
      </c>
      <c r="AX116" s="15">
        <f>IF(3&lt;=$G116, ROUND(AP116*$Q116, 2), "")</f>
        <v/>
      </c>
      <c r="AY116" s="15">
        <f>IF(3&lt;=$G116, AP116+AX116, "")</f>
        <v/>
      </c>
      <c r="AZ116" s="15">
        <f>IF(3&lt;=$G116, AT116+AX116, "")</f>
        <v/>
      </c>
      <c r="BA116" s="15">
        <f>IF(3&lt;=$G116, ($G116-3)*$N116, "")</f>
        <v/>
      </c>
      <c r="BB116" s="15">
        <f>IF(4&lt;=$G116, AW116, "")</f>
        <v/>
      </c>
      <c r="BC116" s="15">
        <f>IF(4&lt;=$G116, ROUND(BB116*$Q116, 2), "")</f>
        <v/>
      </c>
      <c r="BD116" s="15">
        <f>IF(4&lt;=$G116, $N116, "")</f>
        <v/>
      </c>
      <c r="BE116" s="15">
        <f>IF(4&lt;=$G116, BD116-BC116, "")</f>
        <v/>
      </c>
      <c r="BF116" s="15">
        <f>IF(4&lt;=$G116, BB116-BE116, "")</f>
        <v/>
      </c>
      <c r="BG116" s="15">
        <f>IF(4&lt;=$G116, ROUND(AY116*$Q116, 2), "")</f>
        <v/>
      </c>
      <c r="BH116" s="15">
        <f>IF(4&lt;=$G116, AY116+BG116, "")</f>
        <v/>
      </c>
      <c r="BI116" s="15">
        <f>IF(4&lt;=$G116, BC116+BG116, "")</f>
        <v/>
      </c>
      <c r="BJ116" s="15">
        <f>IF(4&lt;=$G116, ($G116-4)*$N116, "")</f>
        <v/>
      </c>
      <c r="BK116" s="15">
        <f>IF(5&lt;=$G116, BF116, "")</f>
        <v/>
      </c>
      <c r="BL116" s="15">
        <f>IF(5&lt;=$G116, ROUND(BK116*$Q116, 2), "")</f>
        <v/>
      </c>
      <c r="BM116" s="15">
        <f>IF(5&lt;=$G116, $N116, "")</f>
        <v/>
      </c>
      <c r="BN116" s="15">
        <f>IF(5&lt;=$G116, BM116-BL116, "")</f>
        <v/>
      </c>
      <c r="BO116" s="15">
        <f>IF(5&lt;=$G116, BK116-BN116, "")</f>
        <v/>
      </c>
      <c r="BP116" s="15">
        <f>IF(5&lt;=$G116, ROUND(BH116*$Q116, 2), "")</f>
        <v/>
      </c>
      <c r="BQ116" s="15">
        <f>IF(5&lt;=$G116, BH116+BP116, "")</f>
        <v/>
      </c>
      <c r="BR116" s="15">
        <f>IF(5&lt;=$G116, BL116+BP116, "")</f>
        <v/>
      </c>
      <c r="BS116" s="15">
        <f>IF(5&lt;=$G116, ($G116-5)*$N116, "")</f>
        <v/>
      </c>
      <c r="BT116" s="15">
        <f>IF(6&lt;=$G116, BO116, "")</f>
        <v/>
      </c>
      <c r="BU116" s="15">
        <f>IF(6&lt;=$G116, ROUND(BT116*$Q116, 2), "")</f>
        <v/>
      </c>
      <c r="BV116" s="15">
        <f>IF(6&lt;=$G116, $N116, "")</f>
        <v/>
      </c>
      <c r="BW116" s="15">
        <f>IF(6&lt;=$G116, BV116-BU116, "")</f>
        <v/>
      </c>
      <c r="BX116" s="15">
        <f>IF(6&lt;=$G116, BT116-BW116, "")</f>
        <v/>
      </c>
      <c r="BY116" s="15">
        <f>IF(6&lt;=$G116, ROUND(BQ116*$Q116, 2), "")</f>
        <v/>
      </c>
      <c r="BZ116" s="15">
        <f>IF(6&lt;=$G116, BQ116+BY116, "")</f>
        <v/>
      </c>
      <c r="CA116" s="15">
        <f>IF(6&lt;=$G116, BU116+BY116, "")</f>
        <v/>
      </c>
      <c r="CB116" s="15">
        <f>IF(6&lt;=$G116, ($G116-6)*$N116, "")</f>
        <v/>
      </c>
      <c r="CC116" s="15">
        <f>IF(7&lt;=$G116, BX116, "")</f>
        <v/>
      </c>
      <c r="CD116" s="15">
        <f>IF(7&lt;=$G116, ROUND(CC116*$Q116, 2), "")</f>
        <v/>
      </c>
      <c r="CE116" s="15">
        <f>IF(7&lt;=$G116, $N116, "")</f>
        <v/>
      </c>
      <c r="CF116" s="15">
        <f>IF(7&lt;=$G116, CE116-CD116, "")</f>
        <v/>
      </c>
      <c r="CG116" s="15">
        <f>IF(7&lt;=$G116, CC116-CF116, "")</f>
        <v/>
      </c>
      <c r="CH116" s="15">
        <f>IF(7&lt;=$G116, ROUND(BZ116*$Q116, 2), "")</f>
        <v/>
      </c>
      <c r="CI116" s="15">
        <f>IF(7&lt;=$G116, BZ116+CH116, "")</f>
        <v/>
      </c>
      <c r="CJ116" s="15">
        <f>IF(7&lt;=$G116, CD116+CH116, "")</f>
        <v/>
      </c>
      <c r="CK116" s="15">
        <f>IF(7&lt;=$G116, ($G116-7)*$N116, "")</f>
        <v/>
      </c>
      <c r="CL116" s="15">
        <f>IF(8&lt;=$G116, CG116, "")</f>
        <v/>
      </c>
      <c r="CM116" s="15">
        <f>IF(8&lt;=$G116, ROUND(CL116*$Q116, 2), "")</f>
        <v/>
      </c>
      <c r="CN116" s="15">
        <f>IF(8&lt;=$G116, $N116, "")</f>
        <v/>
      </c>
      <c r="CO116" s="15">
        <f>IF(8&lt;=$G116, CN116-CM116, "")</f>
        <v/>
      </c>
      <c r="CP116" s="15">
        <f>IF(8&lt;=$G116, CL116-CO116, "")</f>
        <v/>
      </c>
      <c r="CQ116" s="15">
        <f>IF(8&lt;=$G116, ROUND(CI116*$Q116, 2), "")</f>
        <v/>
      </c>
      <c r="CR116" s="15">
        <f>IF(8&lt;=$G116, CI116+CQ116, "")</f>
        <v/>
      </c>
      <c r="CS116" s="15">
        <f>IF(8&lt;=$G116, CM116+CQ116, "")</f>
        <v/>
      </c>
      <c r="CT116" s="15">
        <f>IF(8&lt;=$G116, ($G116-8)*$N116, "")</f>
        <v/>
      </c>
      <c r="CU116" s="15">
        <f>IF(9&lt;=$G116, CP116, "")</f>
        <v/>
      </c>
      <c r="CV116" s="15">
        <f>IF(9&lt;=$G116, ROUND(CU116*$Q116, 2), "")</f>
        <v/>
      </c>
      <c r="CW116" s="15">
        <f>IF(9&lt;=$G116, $N116, "")</f>
        <v/>
      </c>
      <c r="CX116" s="15">
        <f>IF(9&lt;=$G116, CW116-CV116, "")</f>
        <v/>
      </c>
      <c r="CY116" s="15">
        <f>IF(9&lt;=$G116, CU116-CX116, "")</f>
        <v/>
      </c>
      <c r="CZ116" s="15">
        <f>IF(9&lt;=$G116, ROUND(CR116*$Q116, 2), "")</f>
        <v/>
      </c>
      <c r="DA116" s="15">
        <f>IF(9&lt;=$G116, CR116+CZ116, "")</f>
        <v/>
      </c>
      <c r="DB116" s="15">
        <f>IF(9&lt;=$G116, CV116+CZ116, "")</f>
        <v/>
      </c>
      <c r="DC116" s="15">
        <f>IF(9&lt;=$G116, ($G116-9)*$N116, "")</f>
        <v/>
      </c>
      <c r="DD116" s="15">
        <f>IF(10&lt;=$G116, CY116, "")</f>
        <v/>
      </c>
      <c r="DE116" s="15">
        <f>IF(10&lt;=$G116, ROUND(DD116*$Q116, 2), "")</f>
        <v/>
      </c>
      <c r="DF116" s="15">
        <f>IF(10&lt;=$G116, $N116, "")</f>
        <v/>
      </c>
      <c r="DG116" s="15">
        <f>IF(10&lt;=$G116, DF116-DE116, "")</f>
        <v/>
      </c>
      <c r="DH116" s="15">
        <f>IF(10&lt;=$G116, DD116-DG116, "")</f>
        <v/>
      </c>
      <c r="DI116" s="15">
        <f>IF(10&lt;=$G116, ROUND(DA116*$Q116, 2), "")</f>
        <v/>
      </c>
      <c r="DJ116" s="15">
        <f>IF(10&lt;=$G116, DA116+DI116, "")</f>
        <v/>
      </c>
      <c r="DK116" s="15">
        <f>IF(10&lt;=$G116, DE116+DI116, "")</f>
        <v/>
      </c>
      <c r="DL116" s="15">
        <f>IF(10&lt;=$G116, ($G116-10)*$N116, "")</f>
        <v/>
      </c>
      <c r="DM116" s="15">
        <f>IF(11&lt;=$G116, DH116, "")</f>
        <v/>
      </c>
      <c r="DN116" s="15">
        <f>IF(11&lt;=$G116, ROUND(DM116*$Q116, 2), "")</f>
        <v/>
      </c>
      <c r="DO116" s="15">
        <f>IF(11&lt;=$G116, $N116, "")</f>
        <v/>
      </c>
      <c r="DP116" s="15">
        <f>IF(11&lt;=$G116, DO116-DN116, "")</f>
        <v/>
      </c>
      <c r="DQ116" s="15">
        <f>IF(11&lt;=$G116, DM116-DP116, "")</f>
        <v/>
      </c>
      <c r="DR116" s="15">
        <f>IF(11&lt;=$G116, ROUND(DJ116*$Q116, 2), "")</f>
        <v/>
      </c>
      <c r="DS116" s="15">
        <f>IF(11&lt;=$G116, DJ116+DR116, "")</f>
        <v/>
      </c>
      <c r="DT116" s="15">
        <f>IF(11&lt;=$G116, DN116+DR116, "")</f>
        <v/>
      </c>
      <c r="DU116" s="15">
        <f>IF(11&lt;=$G116, ($G116-11)*$N116, "")</f>
        <v/>
      </c>
      <c r="DV116" s="15">
        <f>IF(12&lt;=$G116, DQ116, "")</f>
        <v/>
      </c>
      <c r="DW116" s="15">
        <f>IF(12&lt;=$G116, ROUND(DV116*$Q116, 2), "")</f>
        <v/>
      </c>
      <c r="DX116" s="15">
        <f>IF(12&lt;=$G116, $N116, "")</f>
        <v/>
      </c>
      <c r="DY116" s="15">
        <f>IF(12&lt;=$G116, DX116-DW116, "")</f>
        <v/>
      </c>
      <c r="DZ116" s="15">
        <f>IF(12&lt;=$G116, DV116-DY116, "")</f>
        <v/>
      </c>
      <c r="EA116" s="15">
        <f>IF(12&lt;=$G116, ROUND(DS116*$Q116, 2), "")</f>
        <v/>
      </c>
      <c r="EB116" s="15">
        <f>IF(12&lt;=$G116, DS116+EA116, "")</f>
        <v/>
      </c>
      <c r="EC116" s="15">
        <f>IF(12&lt;=$G116, DW116+EA116, "")</f>
        <v/>
      </c>
      <c r="ED116" s="15">
        <f>IF(12&lt;=$G116, ($G116-12)*$N116, "")</f>
        <v/>
      </c>
      <c r="EE116" s="15">
        <f>IF(13&lt;=$G116, DZ116, "")</f>
        <v/>
      </c>
      <c r="EF116" s="15">
        <f>IF(13&lt;=$G116, ROUND(EE116*$Q116, 2), "")</f>
        <v/>
      </c>
      <c r="EG116" s="15">
        <f>IF(13&lt;=$G116, $N116, "")</f>
        <v/>
      </c>
      <c r="EH116" s="15">
        <f>IF(13&lt;=$G116, EG116-EF116, "")</f>
        <v/>
      </c>
      <c r="EI116" s="15">
        <f>IF(13&lt;=$G116, EE116-EH116, "")</f>
        <v/>
      </c>
      <c r="EJ116" s="15">
        <f>IF(13&lt;=$G116, ROUND(EB116*$Q116, 2), "")</f>
        <v/>
      </c>
      <c r="EK116" s="15">
        <f>IF(13&lt;=$G116, EB116+EJ116, "")</f>
        <v/>
      </c>
      <c r="EL116" s="15">
        <f>IF(13&lt;=$G116, EF116+EJ116, "")</f>
        <v/>
      </c>
      <c r="EM116" s="15">
        <f>IF(13&lt;=$G116, ($G116-13)*$N116, "")</f>
        <v/>
      </c>
      <c r="EN116" s="15">
        <f>IF(14&lt;=$G116, EI116, "")</f>
        <v/>
      </c>
      <c r="EO116" s="15">
        <f>IF(14&lt;=$G116, ROUND(EN116*$Q116, 2), "")</f>
        <v/>
      </c>
      <c r="EP116" s="15">
        <f>IF(14&lt;=$G116, $N116, "")</f>
        <v/>
      </c>
      <c r="EQ116" s="15">
        <f>IF(14&lt;=$G116, EP116-EO116, "")</f>
        <v/>
      </c>
      <c r="ER116" s="15">
        <f>IF(14&lt;=$G116, EN116-EQ116, "")</f>
        <v/>
      </c>
      <c r="ES116" s="15">
        <f>IF(14&lt;=$G116, ROUND(EK116*$Q116, 2), "")</f>
        <v/>
      </c>
      <c r="ET116" s="15">
        <f>IF(14&lt;=$G116, EK116+ES116, "")</f>
        <v/>
      </c>
      <c r="EU116" s="15">
        <f>IF(14&lt;=$G116, EO116+ES116, "")</f>
        <v/>
      </c>
      <c r="EV116" s="15">
        <f>IF(14&lt;=$G116, ($G116-14)*$N116, "")</f>
        <v/>
      </c>
      <c r="EW116" s="15">
        <f>IF(15&lt;=$G116, ER116, "")</f>
        <v/>
      </c>
      <c r="EX116" s="15">
        <f>IF(15&lt;=$G116, ROUND(EW116*$Q116, 2), "")</f>
        <v/>
      </c>
      <c r="EY116" s="15">
        <f>IF(15&lt;=$G116, $N116, "")</f>
        <v/>
      </c>
      <c r="EZ116" s="15">
        <f>IF(15&lt;=$G116, EY116-EX116, "")</f>
        <v/>
      </c>
      <c r="FA116" s="15">
        <f>IF(15&lt;=$G116, EW116-EZ116, "")</f>
        <v/>
      </c>
      <c r="FB116" s="15">
        <f>IF(15&lt;=$G116, ROUND(ET116*$Q116, 2), "")</f>
        <v/>
      </c>
      <c r="FC116" s="15">
        <f>IF(15&lt;=$G116, ET116+FB116, "")</f>
        <v/>
      </c>
      <c r="FD116" s="15">
        <f>IF(15&lt;=$G116, EX116+FB116, "")</f>
        <v/>
      </c>
      <c r="FE116" s="15">
        <f>IF(15&lt;=$G116, ($G116-15)*$N116, "")</f>
        <v/>
      </c>
      <c r="FF116" s="15">
        <f>IF(16&lt;=$G116, FA116, "")</f>
        <v/>
      </c>
      <c r="FG116" s="15">
        <f>IF(16&lt;=$G116, ROUND(FF116*$Q116, 2), "")</f>
        <v/>
      </c>
      <c r="FH116" s="15">
        <f>IF(16&lt;=$G116, $N116, "")</f>
        <v/>
      </c>
      <c r="FI116" s="15">
        <f>IF(16&lt;=$G116, FH116-FG116, "")</f>
        <v/>
      </c>
      <c r="FJ116" s="15">
        <f>IF(16&lt;=$G116, FF116-FI116, "")</f>
        <v/>
      </c>
      <c r="FK116" s="15">
        <f>IF(16&lt;=$G116, ROUND(FC116*$Q116, 2), "")</f>
        <v/>
      </c>
      <c r="FL116" s="15">
        <f>IF(16&lt;=$G116, FC116+FK116, "")</f>
        <v/>
      </c>
      <c r="FM116" s="15">
        <f>IF(16&lt;=$G116, FG116+FK116, "")</f>
        <v/>
      </c>
      <c r="FN116" s="15">
        <f>IF(16&lt;=$G116, ($G116-16)*$N116, "")</f>
        <v/>
      </c>
      <c r="FO116" s="15">
        <f>IF(17&lt;=$G116, FJ116, "")</f>
        <v/>
      </c>
      <c r="FP116" s="15">
        <f>IF(17&lt;=$G116, ROUND(FO116*$Q116, 2), "")</f>
        <v/>
      </c>
      <c r="FQ116" s="15">
        <f>IF(17&lt;=$G116, $N116, "")</f>
        <v/>
      </c>
      <c r="FR116" s="15">
        <f>IF(17&lt;=$G116, FQ116-FP116, "")</f>
        <v/>
      </c>
      <c r="FS116" s="15">
        <f>IF(17&lt;=$G116, FO116-FR116, "")</f>
        <v/>
      </c>
      <c r="FT116" s="15">
        <f>IF(17&lt;=$G116, ROUND(FL116*$Q116, 2), "")</f>
        <v/>
      </c>
      <c r="FU116" s="15">
        <f>IF(17&lt;=$G116, FL116+FT116, "")</f>
        <v/>
      </c>
      <c r="FV116" s="15">
        <f>IF(17&lt;=$G116, FP116+FT116, "")</f>
        <v/>
      </c>
      <c r="FW116" s="15">
        <f>IF(17&lt;=$G116, ($G116-17)*$N116, "")</f>
        <v/>
      </c>
      <c r="FX116" s="15">
        <f>IF(18&lt;=$G116, FS116, "")</f>
        <v/>
      </c>
      <c r="FY116" s="15">
        <f>IF(18&lt;=$G116, ROUND(FX116*$Q116, 2), "")</f>
        <v/>
      </c>
      <c r="FZ116" s="15">
        <f>IF(18&lt;=$G116, $N116, "")</f>
        <v/>
      </c>
      <c r="GA116" s="15">
        <f>IF(18&lt;=$G116, FZ116-FY116, "")</f>
        <v/>
      </c>
      <c r="GB116" s="15">
        <f>IF(18&lt;=$G116, FX116-GA116, "")</f>
        <v/>
      </c>
      <c r="GC116" s="15">
        <f>IF(18&lt;=$G116, ROUND(FU116*$Q116, 2), "")</f>
        <v/>
      </c>
      <c r="GD116" s="15">
        <f>IF(18&lt;=$G116, FU116+GC116, "")</f>
        <v/>
      </c>
      <c r="GE116" s="15">
        <f>IF(18&lt;=$G116, FY116+GC116, "")</f>
        <v/>
      </c>
      <c r="GF116" s="15">
        <f>IF(18&lt;=$G116, ($G116-18)*$N116, "")</f>
        <v/>
      </c>
      <c r="GG116" s="15">
        <f>IF(19&lt;=$G116, GB116, "")</f>
        <v/>
      </c>
      <c r="GH116" s="15">
        <f>IF(19&lt;=$G116, ROUND(GG116*$Q116, 2), "")</f>
        <v/>
      </c>
      <c r="GI116" s="15">
        <f>IF(19&lt;=$G116, $N116, "")</f>
        <v/>
      </c>
      <c r="GJ116" s="15">
        <f>IF(19&lt;=$G116, GI116-GH116, "")</f>
        <v/>
      </c>
      <c r="GK116" s="15">
        <f>IF(19&lt;=$G116, GG116-GJ116, "")</f>
        <v/>
      </c>
      <c r="GL116" s="15">
        <f>IF(19&lt;=$G116, ROUND(GD116*$Q116, 2), "")</f>
        <v/>
      </c>
      <c r="GM116" s="15">
        <f>IF(19&lt;=$G116, GD116+GL116, "")</f>
        <v/>
      </c>
      <c r="GN116" s="15">
        <f>IF(19&lt;=$G116, GH116+GL116, "")</f>
        <v/>
      </c>
      <c r="GO116" s="15">
        <f>IF(19&lt;=$G116, ($G116-19)*$N116, "")</f>
        <v/>
      </c>
      <c r="GP116" s="15">
        <f>IF(20&lt;=$G116, GK116, "")</f>
        <v/>
      </c>
      <c r="GQ116" s="15">
        <f>IF(20&lt;=$G116, ROUND(GP116*$Q116, 2), "")</f>
        <v/>
      </c>
      <c r="GR116" s="15">
        <f>IF(20&lt;=$G116, $N116, "")</f>
        <v/>
      </c>
      <c r="GS116" s="15">
        <f>IF(20&lt;=$G116, GR116-GQ116, "")</f>
        <v/>
      </c>
      <c r="GT116" s="15">
        <f>IF(20&lt;=$G116, GP116-GS116, "")</f>
        <v/>
      </c>
      <c r="GU116" s="15">
        <f>IF(20&lt;=$G116, ROUND(GM116*$Q116, 2), "")</f>
        <v/>
      </c>
      <c r="GV116" s="15">
        <f>IF(20&lt;=$G116, GM116+GU116, "")</f>
        <v/>
      </c>
      <c r="GW116" s="15">
        <f>IF(20&lt;=$G116, GQ116+GU116, "")</f>
        <v/>
      </c>
      <c r="GX116" s="15">
        <f>IF(20&lt;=$G116, ($G116-20)*$N116, "")</f>
        <v/>
      </c>
      <c r="GY116" s="15">
        <f>IF(21&lt;=$G116, GT116, "")</f>
        <v/>
      </c>
      <c r="GZ116" s="15">
        <f>IF(21&lt;=$G116, ROUND(GY116*$Q116, 2), "")</f>
        <v/>
      </c>
      <c r="HA116" s="15">
        <f>IF(21&lt;=$G116, $N116, "")</f>
        <v/>
      </c>
      <c r="HB116" s="15">
        <f>IF(21&lt;=$G116, HA116-GZ116, "")</f>
        <v/>
      </c>
      <c r="HC116" s="15">
        <f>IF(21&lt;=$G116, GY116-HB116, "")</f>
        <v/>
      </c>
      <c r="HD116" s="15">
        <f>IF(21&lt;=$G116, ROUND(GV116*$Q116, 2), "")</f>
        <v/>
      </c>
      <c r="HE116" s="15">
        <f>IF(21&lt;=$G116, GV116+HD116, "")</f>
        <v/>
      </c>
      <c r="HF116" s="15">
        <f>IF(21&lt;=$G116, GZ116+HD116, "")</f>
        <v/>
      </c>
      <c r="HG116" s="15">
        <f>IF(21&lt;=$G116, ($G116-21)*$N116, "")</f>
        <v/>
      </c>
      <c r="HH116" s="15">
        <f>IF(22&lt;=$G116, HC116, "")</f>
        <v/>
      </c>
      <c r="HI116" s="15">
        <f>IF(22&lt;=$G116, ROUND(HH116*$Q116, 2), "")</f>
        <v/>
      </c>
      <c r="HJ116" s="15">
        <f>IF(22&lt;=$G116, $N116, "")</f>
        <v/>
      </c>
      <c r="HK116" s="15">
        <f>IF(22&lt;=$G116, HJ116-HI116, "")</f>
        <v/>
      </c>
      <c r="HL116" s="15">
        <f>IF(22&lt;=$G116, HH116-HK116, "")</f>
        <v/>
      </c>
      <c r="HM116" s="15">
        <f>IF(22&lt;=$G116, ROUND(HE116*$Q116, 2), "")</f>
        <v/>
      </c>
      <c r="HN116" s="15">
        <f>IF(22&lt;=$G116, HE116+HM116, "")</f>
        <v/>
      </c>
      <c r="HO116" s="15">
        <f>IF(22&lt;=$G116, HI116+HM116, "")</f>
        <v/>
      </c>
      <c r="HP116" s="15">
        <f>IF(22&lt;=$G116, ($G116-22)*$N116, "")</f>
        <v/>
      </c>
      <c r="HQ116" s="15">
        <f>IF(23&lt;=$G116, HL116, "")</f>
        <v/>
      </c>
      <c r="HR116" s="15">
        <f>IF(23&lt;=$G116, ROUND(HQ116*$Q116, 2), "")</f>
        <v/>
      </c>
      <c r="HS116" s="15">
        <f>IF(23&lt;=$G116, $N116, "")</f>
        <v/>
      </c>
      <c r="HT116" s="15">
        <f>IF(23&lt;=$G116, HS116-HR116, "")</f>
        <v/>
      </c>
      <c r="HU116" s="15">
        <f>IF(23&lt;=$G116, HQ116-HT116, "")</f>
        <v/>
      </c>
      <c r="HV116" s="15">
        <f>IF(23&lt;=$G116, ROUND(HN116*$Q116, 2), "")</f>
        <v/>
      </c>
      <c r="HW116" s="15">
        <f>IF(23&lt;=$G116, HN116+HV116, "")</f>
        <v/>
      </c>
      <c r="HX116" s="15">
        <f>IF(23&lt;=$G116, HR116+HV116, "")</f>
        <v/>
      </c>
      <c r="HY116" s="15">
        <f>IF(23&lt;=$G116, ($G116-23)*$N116, "")</f>
        <v/>
      </c>
      <c r="HZ116" s="15">
        <f>IF(24&lt;=$G116, HU116, "")</f>
        <v/>
      </c>
      <c r="IA116" s="15">
        <f>IF(24&lt;=$G116, ROUND(HZ116*$Q116, 2), "")</f>
        <v/>
      </c>
      <c r="IB116" s="15">
        <f>IF(24&lt;=$G116, $N116, "")</f>
        <v/>
      </c>
      <c r="IC116" s="15">
        <f>IF(24&lt;=$G116, IB116-IA116, "")</f>
        <v/>
      </c>
      <c r="ID116" s="15">
        <f>IF(24&lt;=$G116, HZ116-IC116, "")</f>
        <v/>
      </c>
      <c r="IE116" s="15">
        <f>IF(24&lt;=$G116, ROUND(HW116*$Q116, 2), "")</f>
        <v/>
      </c>
      <c r="IF116" s="15">
        <f>IF(24&lt;=$G116, HW116+IE116, "")</f>
        <v/>
      </c>
      <c r="IG116" s="15">
        <f>IF(24&lt;=$G116, IA116+IE116, "")</f>
        <v/>
      </c>
      <c r="IH116" s="15">
        <f>IF(24&lt;=$G116, ($G116-24)*$N116, "")</f>
        <v/>
      </c>
      <c r="II116" s="15">
        <f>IF(25&lt;=$G116, ID116, "")</f>
        <v/>
      </c>
      <c r="IJ116" s="15">
        <f>IF(25&lt;=$G116, ROUND(II116*$Q116, 2), "")</f>
        <v/>
      </c>
      <c r="IK116" s="15">
        <f>IF(25&lt;=$G116, $N116, "")</f>
        <v/>
      </c>
      <c r="IL116" s="15">
        <f>IF(25&lt;=$G116, IK116-IJ116, "")</f>
        <v/>
      </c>
      <c r="IM116" s="15">
        <f>IF(25&lt;=$G116, II116-IL116, "")</f>
        <v/>
      </c>
      <c r="IN116" s="15">
        <f>IF(25&lt;=$G116, ROUND(IF116*$Q116, 2), "")</f>
        <v/>
      </c>
      <c r="IO116" s="15">
        <f>IF(25&lt;=$G116, IF116+IN116, "")</f>
        <v/>
      </c>
      <c r="IP116" s="15">
        <f>IF(25&lt;=$G116, IJ116+IN116, "")</f>
        <v/>
      </c>
      <c r="IQ116" s="15">
        <f>IF(25&lt;=$G116, ($G116-25)*$N116, "")</f>
        <v/>
      </c>
      <c r="IR116" s="15">
        <f>IF(26&lt;=$G116, IM116, "")</f>
        <v/>
      </c>
      <c r="IS116" s="15">
        <f>IF(26&lt;=$G116, ROUND(IR116*$Q116, 2), "")</f>
        <v/>
      </c>
      <c r="IT116" s="15">
        <f>IF(26&lt;=$G116, $N116, "")</f>
        <v/>
      </c>
      <c r="IU116" s="15">
        <f>IF(26&lt;=$G116, IT116-IS116, "")</f>
        <v/>
      </c>
      <c r="IV116" s="15">
        <f>IF(26&lt;=$G116, IR116-IU116, "")</f>
        <v/>
      </c>
      <c r="IW116" s="15">
        <f>IF(26&lt;=$G116, ROUND(IO116*$Q116, 2), "")</f>
        <v/>
      </c>
      <c r="IX116" s="15">
        <f>IF(26&lt;=$G116, IO116+IW116, "")</f>
        <v/>
      </c>
      <c r="IY116" s="15">
        <f>IF(26&lt;=$G116, IS116+IW116, "")</f>
        <v/>
      </c>
      <c r="IZ116" s="15">
        <f>IF(26&lt;=$G116, ($G116-26)*$N116, "")</f>
        <v/>
      </c>
      <c r="JA116" s="15">
        <f>IF(27&lt;=$G116, IV116, "")</f>
        <v/>
      </c>
      <c r="JB116" s="15">
        <f>IF(27&lt;=$G116, ROUND(JA116*$Q116, 2), "")</f>
        <v/>
      </c>
      <c r="JC116" s="15">
        <f>IF(27&lt;=$G116, $N116, "")</f>
        <v/>
      </c>
      <c r="JD116" s="15">
        <f>IF(27&lt;=$G116, JC116-JB116, "")</f>
        <v/>
      </c>
      <c r="JE116" s="15">
        <f>IF(27&lt;=$G116, JA116-JD116, "")</f>
        <v/>
      </c>
      <c r="JF116" s="15">
        <f>IF(27&lt;=$G116, ROUND(IX116*$Q116, 2), "")</f>
        <v/>
      </c>
      <c r="JG116" s="15">
        <f>IF(27&lt;=$G116, IX116+JF116, "")</f>
        <v/>
      </c>
      <c r="JH116" s="15">
        <f>IF(27&lt;=$G116, JB116+JF116, "")</f>
        <v/>
      </c>
      <c r="JI116" s="15">
        <f>IF(27&lt;=$G116, ($G116-27)*$N116, "")</f>
        <v/>
      </c>
      <c r="JJ116" s="15">
        <f>IF(28&lt;=$G116, JE116, "")</f>
        <v/>
      </c>
      <c r="JK116" s="15">
        <f>IF(28&lt;=$G116, ROUND(JJ116*$Q116, 2), "")</f>
        <v/>
      </c>
      <c r="JL116" s="15">
        <f>IF(28&lt;=$G116, $N116, "")</f>
        <v/>
      </c>
      <c r="JM116" s="15">
        <f>IF(28&lt;=$G116, JL116-JK116, "")</f>
        <v/>
      </c>
      <c r="JN116" s="15">
        <f>IF(28&lt;=$G116, JJ116-JM116, "")</f>
        <v/>
      </c>
      <c r="JO116" s="15">
        <f>IF(28&lt;=$G116, ROUND(JG116*$Q116, 2), "")</f>
        <v/>
      </c>
      <c r="JP116" s="15">
        <f>IF(28&lt;=$G116, JG116+JO116, "")</f>
        <v/>
      </c>
      <c r="JQ116" s="15">
        <f>IF(28&lt;=$G116, JK116+JO116, "")</f>
        <v/>
      </c>
      <c r="JR116" s="15">
        <f>IF(28&lt;=$G116, ($G116-28)*$N116, "")</f>
        <v/>
      </c>
      <c r="JS116" s="15">
        <f>IF(29&lt;=$G116, JN116, "")</f>
        <v/>
      </c>
      <c r="JT116" s="15">
        <f>IF(29&lt;=$G116, ROUND(JS116*$Q116, 2), "")</f>
        <v/>
      </c>
      <c r="JU116" s="15">
        <f>IF(29&lt;=$G116, $N116, "")</f>
        <v/>
      </c>
      <c r="JV116" s="15">
        <f>IF(29&lt;=$G116, JU116-JT116, "")</f>
        <v/>
      </c>
      <c r="JW116" s="15">
        <f>IF(29&lt;=$G116, JS116-JV116, "")</f>
        <v/>
      </c>
      <c r="JX116" s="15">
        <f>IF(29&lt;=$G116, ROUND(JP116*$Q116, 2), "")</f>
        <v/>
      </c>
      <c r="JY116" s="15">
        <f>IF(29&lt;=$G116, JP116+JX116, "")</f>
        <v/>
      </c>
      <c r="JZ116" s="15">
        <f>IF(29&lt;=$G116, JT116+JX116, "")</f>
        <v/>
      </c>
      <c r="KA116" s="15">
        <f>IF(29&lt;=$G116, ($G116-29)*$N116, "")</f>
        <v/>
      </c>
      <c r="KB116" s="15">
        <f>IF(30&lt;=$G116, JW116, "")</f>
        <v/>
      </c>
      <c r="KC116" s="15">
        <f>IF(30&lt;=$G116, ROUND(KB116*$Q116, 2), "")</f>
        <v/>
      </c>
      <c r="KD116" s="15">
        <f>IF(30&lt;=$G116, $N116, "")</f>
        <v/>
      </c>
      <c r="KE116" s="15">
        <f>IF(30&lt;=$G116, KD116-KC116, "")</f>
        <v/>
      </c>
      <c r="KF116" s="15">
        <f>IF(30&lt;=$G116, KB116-KE116, "")</f>
        <v/>
      </c>
      <c r="KG116" s="15">
        <f>IF(30&lt;=$G116, ROUND(JY116*$Q116, 2), "")</f>
        <v/>
      </c>
      <c r="KH116" s="15">
        <f>IF(30&lt;=$G116, JY116+KG116, "")</f>
        <v/>
      </c>
      <c r="KI116" s="15">
        <f>IF(30&lt;=$G116, KC116+KG116, "")</f>
        <v/>
      </c>
      <c r="KJ116" s="15">
        <f>IF(30&lt;=$G116, ($G116-30)*$N116, "")</f>
        <v/>
      </c>
      <c r="KK116" s="15">
        <f>IF(31&lt;=$G116, KF116, "")</f>
        <v/>
      </c>
      <c r="KL116" s="15">
        <f>IF(31&lt;=$G116, ROUND(KK116*$Q116, 2), "")</f>
        <v/>
      </c>
      <c r="KM116" s="15">
        <f>IF(31&lt;=$G116, $N116, "")</f>
        <v/>
      </c>
      <c r="KN116" s="15">
        <f>IF(31&lt;=$G116, KM116-KL116, "")</f>
        <v/>
      </c>
      <c r="KO116" s="15">
        <f>IF(31&lt;=$G116, KK116-KN116, "")</f>
        <v/>
      </c>
      <c r="KP116" s="15">
        <f>IF(31&lt;=$G116, ROUND(KH116*$Q116, 2), "")</f>
        <v/>
      </c>
      <c r="KQ116" s="15">
        <f>IF(31&lt;=$G116, KH116+KP116, "")</f>
        <v/>
      </c>
      <c r="KR116" s="15">
        <f>IF(31&lt;=$G116, KL116+KP116, "")</f>
        <v/>
      </c>
      <c r="KS116" s="15">
        <f>IF(31&lt;=$G116, ($G116-31)*$N116, "")</f>
        <v/>
      </c>
      <c r="KT116" s="15">
        <f>IF(32&lt;=$G116, KO116, "")</f>
        <v/>
      </c>
      <c r="KU116" s="15">
        <f>IF(32&lt;=$G116, ROUND(KT116*$Q116, 2), "")</f>
        <v/>
      </c>
      <c r="KV116" s="15">
        <f>IF(32&lt;=$G116, $N116, "")</f>
        <v/>
      </c>
      <c r="KW116" s="15">
        <f>IF(32&lt;=$G116, KV116-KU116, "")</f>
        <v/>
      </c>
      <c r="KX116" s="15">
        <f>IF(32&lt;=$G116, KT116-KW116, "")</f>
        <v/>
      </c>
      <c r="KY116" s="15">
        <f>IF(32&lt;=$G116, ROUND(KQ116*$Q116, 2), "")</f>
        <v/>
      </c>
      <c r="KZ116" s="15">
        <f>IF(32&lt;=$G116, KQ116+KY116, "")</f>
        <v/>
      </c>
      <c r="LA116" s="15">
        <f>IF(32&lt;=$G116, KU116+KY116, "")</f>
        <v/>
      </c>
      <c r="LB116" s="15">
        <f>IF(32&lt;=$G116, ($G116-32)*$N116, "")</f>
        <v/>
      </c>
      <c r="LC116" s="15">
        <f>IF(33&lt;=$G116, KX116, "")</f>
        <v/>
      </c>
      <c r="LD116" s="15">
        <f>IF(33&lt;=$G116, ROUND(LC116*$Q116, 2), "")</f>
        <v/>
      </c>
      <c r="LE116" s="15">
        <f>IF(33&lt;=$G116, $N116, "")</f>
        <v/>
      </c>
      <c r="LF116" s="15">
        <f>IF(33&lt;=$G116, LE116-LD116, "")</f>
        <v/>
      </c>
      <c r="LG116" s="15">
        <f>IF(33&lt;=$G116, LC116-LF116, "")</f>
        <v/>
      </c>
      <c r="LH116" s="15">
        <f>IF(33&lt;=$G116, ROUND(KZ116*$Q116, 2), "")</f>
        <v/>
      </c>
      <c r="LI116" s="15">
        <f>IF(33&lt;=$G116, KZ116+LH116, "")</f>
        <v/>
      </c>
      <c r="LJ116" s="15">
        <f>IF(33&lt;=$G116, LD116+LH116, "")</f>
        <v/>
      </c>
      <c r="LK116" s="15">
        <f>IF(33&lt;=$G116, ($G116-33)*$N116, "")</f>
        <v/>
      </c>
      <c r="LL116" s="15">
        <f>IF(34&lt;=$G116, LG116, "")</f>
        <v/>
      </c>
      <c r="LM116" s="15">
        <f>IF(34&lt;=$G116, ROUND(LL116*$Q116, 2), "")</f>
        <v/>
      </c>
      <c r="LN116" s="15">
        <f>IF(34&lt;=$G116, $N116, "")</f>
        <v/>
      </c>
      <c r="LO116" s="15">
        <f>IF(34&lt;=$G116, LN116-LM116, "")</f>
        <v/>
      </c>
      <c r="LP116" s="15">
        <f>IF(34&lt;=$G116, LL116-LO116, "")</f>
        <v/>
      </c>
      <c r="LQ116" s="15">
        <f>IF(34&lt;=$G116, ROUND(LI116*$Q116, 2), "")</f>
        <v/>
      </c>
      <c r="LR116" s="15">
        <f>IF(34&lt;=$G116, LI116+LQ116, "")</f>
        <v/>
      </c>
      <c r="LS116" s="15">
        <f>IF(34&lt;=$G116, LM116+LQ116, "")</f>
        <v/>
      </c>
      <c r="LT116" s="15">
        <f>IF(34&lt;=$G116, ($G116-34)*$N116, "")</f>
        <v/>
      </c>
      <c r="LU116" s="15">
        <f>IF(35&lt;=$G116, LP116, "")</f>
        <v/>
      </c>
      <c r="LV116" s="15">
        <f>IF(35&lt;=$G116, ROUND(LU116*$Q116, 2), "")</f>
        <v/>
      </c>
      <c r="LW116" s="15">
        <f>IF(35&lt;=$G116, $N116, "")</f>
        <v/>
      </c>
      <c r="LX116" s="15">
        <f>IF(35&lt;=$G116, LW116-LV116, "")</f>
        <v/>
      </c>
      <c r="LY116" s="15">
        <f>IF(35&lt;=$G116, LU116-LX116, "")</f>
        <v/>
      </c>
      <c r="LZ116" s="15">
        <f>IF(35&lt;=$G116, ROUND(LR116*$Q116, 2), "")</f>
        <v/>
      </c>
      <c r="MA116" s="15">
        <f>IF(35&lt;=$G116, LR116+LZ116, "")</f>
        <v/>
      </c>
      <c r="MB116" s="15">
        <f>IF(35&lt;=$G116, LV116+LZ116, "")</f>
        <v/>
      </c>
      <c r="MC116" s="15">
        <f>IF(35&lt;=$G116, ($G116-35)*$N116, "")</f>
        <v/>
      </c>
      <c r="MD116" s="15">
        <f>IF(36&lt;=$G116, LY116, "")</f>
        <v/>
      </c>
      <c r="ME116" s="15">
        <f>IF(36&lt;=$G116, ROUND(MD116*$Q116, 2), "")</f>
        <v/>
      </c>
      <c r="MF116" s="15">
        <f>IF(36&lt;=$G116, $N116, "")</f>
        <v/>
      </c>
      <c r="MG116" s="15">
        <f>IF(36&lt;=$G116, MF116-ME116, "")</f>
        <v/>
      </c>
      <c r="MH116" s="15">
        <f>IF(36&lt;=$G116, MD116-MG116, "")</f>
        <v/>
      </c>
      <c r="MI116" s="15">
        <f>IF(36&lt;=$G116, ROUND(MA116*$Q116, 2), "")</f>
        <v/>
      </c>
      <c r="MJ116" s="15">
        <f>IF(36&lt;=$G116, MA116+MI116, "")</f>
        <v/>
      </c>
      <c r="MK116" s="15">
        <f>IF(36&lt;=$G116, ME116+MI116, "")</f>
        <v/>
      </c>
      <c r="ML116" s="15">
        <f>IF(36&lt;=$G116, ($G116-36)*$N116, "")</f>
        <v/>
      </c>
      <c r="MM116" s="15">
        <f>IF(37&lt;=$G116, MH116, "")</f>
        <v/>
      </c>
      <c r="MN116" s="15">
        <f>IF(37&lt;=$G116, ROUND(MM116*$Q116, 2), "")</f>
        <v/>
      </c>
      <c r="MO116" s="15">
        <f>IF(37&lt;=$G116, $N116, "")</f>
        <v/>
      </c>
      <c r="MP116" s="15">
        <f>IF(37&lt;=$G116, MO116-MN116, "")</f>
        <v/>
      </c>
      <c r="MQ116" s="15">
        <f>IF(37&lt;=$G116, MM116-MP116, "")</f>
        <v/>
      </c>
      <c r="MR116" s="15">
        <f>IF(37&lt;=$G116, ROUND(MJ116*$Q116, 2), "")</f>
        <v/>
      </c>
      <c r="MS116" s="15">
        <f>IF(37&lt;=$G116, MJ116+MR116, "")</f>
        <v/>
      </c>
      <c r="MT116" s="15">
        <f>IF(37&lt;=$G116, MN116+MR116, "")</f>
        <v/>
      </c>
      <c r="MU116" s="15">
        <f>IF(37&lt;=$G116, ($G116-37)*$N116, "")</f>
        <v/>
      </c>
      <c r="MV116" s="15">
        <f>IF(38&lt;=$G116, MQ116, "")</f>
        <v/>
      </c>
      <c r="MW116" s="15">
        <f>IF(38&lt;=$G116, ROUND(MV116*$Q116, 2), "")</f>
        <v/>
      </c>
      <c r="MX116" s="15">
        <f>IF(38&lt;=$G116, $N116, "")</f>
        <v/>
      </c>
      <c r="MY116" s="15">
        <f>IF(38&lt;=$G116, MX116-MW116, "")</f>
        <v/>
      </c>
      <c r="MZ116" s="15">
        <f>IF(38&lt;=$G116, MV116-MY116, "")</f>
        <v/>
      </c>
      <c r="NA116" s="15">
        <f>IF(38&lt;=$G116, ROUND(MS116*$Q116, 2), "")</f>
        <v/>
      </c>
      <c r="NB116" s="15">
        <f>IF(38&lt;=$G116, MS116+NA116, "")</f>
        <v/>
      </c>
      <c r="NC116" s="15">
        <f>IF(38&lt;=$G116, MW116+NA116, "")</f>
        <v/>
      </c>
      <c r="ND116" s="15">
        <f>IF(38&lt;=$G116, ($G116-38)*$N116, "")</f>
        <v/>
      </c>
      <c r="NE116" s="15">
        <f>IF(39&lt;=$G116, MZ116, "")</f>
        <v/>
      </c>
      <c r="NF116" s="15">
        <f>IF(39&lt;=$G116, ROUND(NE116*$Q116, 2), "")</f>
        <v/>
      </c>
      <c r="NG116" s="15">
        <f>IF(39&lt;=$G116, $N116, "")</f>
        <v/>
      </c>
      <c r="NH116" s="15">
        <f>IF(39&lt;=$G116, NG116-NF116, "")</f>
        <v/>
      </c>
      <c r="NI116" s="15">
        <f>IF(39&lt;=$G116, NE116-NH116, "")</f>
        <v/>
      </c>
      <c r="NJ116" s="15">
        <f>IF(39&lt;=$G116, ROUND(NB116*$Q116, 2), "")</f>
        <v/>
      </c>
      <c r="NK116" s="15">
        <f>IF(39&lt;=$G116, NB116+NJ116, "")</f>
        <v/>
      </c>
      <c r="NL116" s="15">
        <f>IF(39&lt;=$G116, NF116+NJ116, "")</f>
        <v/>
      </c>
      <c r="NM116" s="15">
        <f>IF(39&lt;=$G116, ($G116-39)*$N116, "")</f>
        <v/>
      </c>
      <c r="NN116" s="15">
        <f>IF(40&lt;=$G116, NI116, "")</f>
        <v/>
      </c>
      <c r="NO116" s="15">
        <f>IF(40&lt;=$G116, ROUND(NN116*$Q116, 2), "")</f>
        <v/>
      </c>
      <c r="NP116" s="15">
        <f>IF(40&lt;=$G116, $N116, "")</f>
        <v/>
      </c>
      <c r="NQ116" s="15">
        <f>IF(40&lt;=$G116, NP116-NO116, "")</f>
        <v/>
      </c>
      <c r="NR116" s="15">
        <f>IF(40&lt;=$G116, NN116-NQ116, "")</f>
        <v/>
      </c>
      <c r="NS116" s="15">
        <f>IF(40&lt;=$G116, ROUND(NK116*$Q116, 2), "")</f>
        <v/>
      </c>
      <c r="NT116" s="15">
        <f>IF(40&lt;=$G116, NK116+NS116, "")</f>
        <v/>
      </c>
      <c r="NU116" s="15">
        <f>IF(40&lt;=$G116, NO116+NS116, "")</f>
        <v/>
      </c>
      <c r="NV116" s="15">
        <f>IF(40&lt;=$G116, ($G116-40)*$N116, "")</f>
        <v/>
      </c>
      <c r="NW116" s="15">
        <f>IF(41&lt;=$G116, NR116, "")</f>
        <v/>
      </c>
      <c r="NX116" s="15">
        <f>IF(41&lt;=$G116, ROUND(NW116*$Q116, 2), "")</f>
        <v/>
      </c>
      <c r="NY116" s="15">
        <f>IF(41&lt;=$G116, $N116, "")</f>
        <v/>
      </c>
      <c r="NZ116" s="15">
        <f>IF(41&lt;=$G116, NY116-NX116, "")</f>
        <v/>
      </c>
      <c r="OA116" s="15">
        <f>IF(41&lt;=$G116, NW116-NZ116, "")</f>
        <v/>
      </c>
      <c r="OB116" s="15">
        <f>IF(41&lt;=$G116, ROUND(NT116*$Q116, 2), "")</f>
        <v/>
      </c>
      <c r="OC116" s="15">
        <f>IF(41&lt;=$G116, NT116+OB116, "")</f>
        <v/>
      </c>
      <c r="OD116" s="15">
        <f>IF(41&lt;=$G116, NX116+OB116, "")</f>
        <v/>
      </c>
      <c r="OE116" s="15">
        <f>IF(41&lt;=$G116, ($G116-41)*$N116, "")</f>
        <v/>
      </c>
      <c r="OF116" s="15">
        <f>IF(42&lt;=$G116, OA116, "")</f>
        <v/>
      </c>
      <c r="OG116" s="15">
        <f>IF(42&lt;=$G116, ROUND(OF116*$Q116, 2), "")</f>
        <v/>
      </c>
      <c r="OH116" s="15">
        <f>IF(42&lt;=$G116, $N116, "")</f>
        <v/>
      </c>
      <c r="OI116" s="15">
        <f>IF(42&lt;=$G116, OH116-OG116, "")</f>
        <v/>
      </c>
      <c r="OJ116" s="15">
        <f>IF(42&lt;=$G116, OF116-OI116, "")</f>
        <v/>
      </c>
      <c r="OK116" s="15">
        <f>IF(42&lt;=$G116, ROUND(OC116*$Q116, 2), "")</f>
        <v/>
      </c>
      <c r="OL116" s="15">
        <f>IF(42&lt;=$G116, OC116+OK116, "")</f>
        <v/>
      </c>
      <c r="OM116" s="15">
        <f>IF(42&lt;=$G116, OG116+OK116, "")</f>
        <v/>
      </c>
      <c r="ON116" s="15">
        <f>IF(42&lt;=$G116, ($G116-42)*$N116, "")</f>
        <v/>
      </c>
      <c r="OO116" s="15">
        <f>IF(43&lt;=$G116, OJ116, "")</f>
        <v/>
      </c>
      <c r="OP116" s="15">
        <f>IF(43&lt;=$G116, ROUND(OO116*$Q116, 2), "")</f>
        <v/>
      </c>
      <c r="OQ116" s="15">
        <f>IF(43&lt;=$G116, $N116, "")</f>
        <v/>
      </c>
      <c r="OR116" s="15">
        <f>IF(43&lt;=$G116, OQ116-OP116, "")</f>
        <v/>
      </c>
      <c r="OS116" s="15">
        <f>IF(43&lt;=$G116, OO116-OR116, "")</f>
        <v/>
      </c>
      <c r="OT116" s="15">
        <f>IF(43&lt;=$G116, ROUND(OL116*$Q116, 2), "")</f>
        <v/>
      </c>
      <c r="OU116" s="15">
        <f>IF(43&lt;=$G116, OL116+OT116, "")</f>
        <v/>
      </c>
      <c r="OV116" s="15">
        <f>IF(43&lt;=$G116, OP116+OT116, "")</f>
        <v/>
      </c>
      <c r="OW116" s="15">
        <f>IF(43&lt;=$G116, ($G116-43)*$N116, "")</f>
        <v/>
      </c>
      <c r="OX116" s="15">
        <f>IF(44&lt;=$G116, OS116, "")</f>
        <v/>
      </c>
      <c r="OY116" s="15">
        <f>IF(44&lt;=$G116, ROUND(OX116*$Q116, 2), "")</f>
        <v/>
      </c>
      <c r="OZ116" s="15">
        <f>IF(44&lt;=$G116, $N116, "")</f>
        <v/>
      </c>
      <c r="PA116" s="15">
        <f>IF(44&lt;=$G116, OZ116-OY116, "")</f>
        <v/>
      </c>
      <c r="PB116" s="15">
        <f>IF(44&lt;=$G116, OX116-PA116, "")</f>
        <v/>
      </c>
      <c r="PC116" s="15">
        <f>IF(44&lt;=$G116, ROUND(OU116*$Q116, 2), "")</f>
        <v/>
      </c>
      <c r="PD116" s="15">
        <f>IF(44&lt;=$G116, OU116+PC116, "")</f>
        <v/>
      </c>
      <c r="PE116" s="15">
        <f>IF(44&lt;=$G116, OY116+PC116, "")</f>
        <v/>
      </c>
      <c r="PF116" s="15">
        <f>IF(44&lt;=$G116, ($G116-44)*$N116, "")</f>
        <v/>
      </c>
      <c r="PG116" s="15">
        <f>IF(45&lt;=$G116, PB116, "")</f>
        <v/>
      </c>
      <c r="PH116" s="15">
        <f>IF(45&lt;=$G116, ROUND(PG116*$Q116, 2), "")</f>
        <v/>
      </c>
      <c r="PI116" s="15">
        <f>IF(45&lt;=$G116, $N116, "")</f>
        <v/>
      </c>
      <c r="PJ116" s="15">
        <f>IF(45&lt;=$G116, PI116-PH116, "")</f>
        <v/>
      </c>
      <c r="PK116" s="15">
        <f>IF(45&lt;=$G116, PG116-PJ116, "")</f>
        <v/>
      </c>
      <c r="PL116" s="15">
        <f>IF(45&lt;=$G116, ROUND(PD116*$Q116, 2), "")</f>
        <v/>
      </c>
      <c r="PM116" s="15">
        <f>IF(45&lt;=$G116, PD116+PL116, "")</f>
        <v/>
      </c>
      <c r="PN116" s="15">
        <f>IF(45&lt;=$G116, PH116+PL116, "")</f>
        <v/>
      </c>
      <c r="PO116" s="15">
        <f>IF(45&lt;=$G116, ($G116-45)*$N116, "")</f>
        <v/>
      </c>
      <c r="PP116" s="15">
        <f>IF(46&lt;=$G116, PK116, "")</f>
        <v/>
      </c>
      <c r="PQ116" s="15">
        <f>IF(46&lt;=$G116, ROUND(PP116*$Q116, 2), "")</f>
        <v/>
      </c>
      <c r="PR116" s="15">
        <f>IF(46&lt;=$G116, $N116, "")</f>
        <v/>
      </c>
      <c r="PS116" s="15">
        <f>IF(46&lt;=$G116, PR116-PQ116, "")</f>
        <v/>
      </c>
      <c r="PT116" s="15">
        <f>IF(46&lt;=$G116, PP116-PS116, "")</f>
        <v/>
      </c>
      <c r="PU116" s="15">
        <f>IF(46&lt;=$G116, ROUND(PM116*$Q116, 2), "")</f>
        <v/>
      </c>
      <c r="PV116" s="15">
        <f>IF(46&lt;=$G116, PM116+PU116, "")</f>
        <v/>
      </c>
      <c r="PW116" s="15">
        <f>IF(46&lt;=$G116, PQ116+PU116, "")</f>
        <v/>
      </c>
      <c r="PX116" s="15">
        <f>IF(46&lt;=$G116, ($G116-46)*$N116, "")</f>
        <v/>
      </c>
      <c r="PY116" s="15">
        <f>IF(47&lt;=$G116, PT116, "")</f>
        <v/>
      </c>
      <c r="PZ116" s="15">
        <f>IF(47&lt;=$G116, ROUND(PY116*$Q116, 2), "")</f>
        <v/>
      </c>
      <c r="QA116" s="15">
        <f>IF(47&lt;=$G116, $N116, "")</f>
        <v/>
      </c>
      <c r="QB116" s="15">
        <f>IF(47&lt;=$G116, QA116-PZ116, "")</f>
        <v/>
      </c>
      <c r="QC116" s="15">
        <f>IF(47&lt;=$G116, PY116-QB116, "")</f>
        <v/>
      </c>
      <c r="QD116" s="15">
        <f>IF(47&lt;=$G116, ROUND(PV116*$Q116, 2), "")</f>
        <v/>
      </c>
      <c r="QE116" s="15">
        <f>IF(47&lt;=$G116, PV116+QD116, "")</f>
        <v/>
      </c>
      <c r="QF116" s="15">
        <f>IF(47&lt;=$G116, PZ116+QD116, "")</f>
        <v/>
      </c>
      <c r="QG116" s="15">
        <f>IF(47&lt;=$G116, ($G116-47)*$N116, "")</f>
        <v/>
      </c>
      <c r="QH116" s="15">
        <f>IF(48&lt;=$G116, QC116, "")</f>
        <v/>
      </c>
      <c r="QI116" s="15">
        <f>IF(48&lt;=$G116, ROUND(QH116*$Q116, 2), "")</f>
        <v/>
      </c>
      <c r="QJ116" s="15">
        <f>IF(48&lt;=$G116, $N116, "")</f>
        <v/>
      </c>
      <c r="QK116" s="15">
        <f>IF(48&lt;=$G116, QJ116-QI116, "")</f>
        <v/>
      </c>
      <c r="QL116" s="15">
        <f>IF(48&lt;=$G116, QH116-QK116, "")</f>
        <v/>
      </c>
      <c r="QM116" s="15">
        <f>IF(48&lt;=$G116, ROUND(QE116*$Q116, 2), "")</f>
        <v/>
      </c>
      <c r="QN116" s="15">
        <f>IF(48&lt;=$G116, QE116+QM116, "")</f>
        <v/>
      </c>
      <c r="QO116" s="15">
        <f>IF(48&lt;=$G116, QI116+QM116, "")</f>
        <v/>
      </c>
      <c r="QP116" s="15">
        <f>IF(48&lt;=$G116, ($G116-48)*$N116, "")</f>
        <v/>
      </c>
    </row>
    <row r="117">
      <c r="A117" s="6" t="inlineStr">
        <is>
          <t>0649-0007</t>
        </is>
      </c>
      <c r="B117" s="7" t="inlineStr">
        <is>
          <t>Compusoluciones y Asociados sa de Cv</t>
        </is>
      </c>
      <c r="C117" s="7" t="inlineStr">
        <is>
          <t>RX5</t>
        </is>
      </c>
      <c r="D117" s="6" t="inlineStr">
        <is>
          <t>ACTIVO</t>
        </is>
      </c>
      <c r="E117" s="6" t="inlineStr">
        <is>
          <t>2024-10-28</t>
        </is>
      </c>
      <c r="F117" s="6" t="inlineStr">
        <is>
          <t>2027-10-28</t>
        </is>
      </c>
      <c r="G117" s="8" t="n">
        <v>36</v>
      </c>
      <c r="H117" s="9" t="n">
        <v>392155.17</v>
      </c>
      <c r="I117" s="10" t="n">
        <v>0.35</v>
      </c>
      <c r="J117" s="9">
        <f>ROUND(H117*I117, 2)</f>
        <v/>
      </c>
      <c r="K117" s="9">
        <f>ROUND(H117-J117, 2)</f>
        <v/>
      </c>
      <c r="L117" s="10" t="n">
        <v>0.015</v>
      </c>
      <c r="M117" s="9">
        <f>ROUND(H117*L117, 2)</f>
        <v/>
      </c>
      <c r="N117" s="9" t="n">
        <v>7911.55</v>
      </c>
      <c r="O117" s="10" t="n">
        <v>0.32</v>
      </c>
      <c r="P117" s="9">
        <f>ROUND(H117*O117, 2)</f>
        <v/>
      </c>
      <c r="Q117" s="11" t="n">
        <v>0.02156364</v>
      </c>
      <c r="R117" s="11">
        <f>RATE(G117, -N117, K117, -P117)</f>
        <v/>
      </c>
      <c r="S117" s="11">
        <f>ROUND(Q117*12, 8)</f>
        <v/>
      </c>
      <c r="T117" s="11">
        <f>ROUND(((1+Q117)^12)-1, 8)</f>
        <v/>
      </c>
      <c r="U117" s="9">
        <f>ROUND(PV(Q117, G117, 0, -P117), 2)</f>
        <v/>
      </c>
      <c r="V117" s="9">
        <f>SUMIF($AA$4:$QP$4, "Interes_Leasing", AA117:QP117)</f>
        <v/>
      </c>
      <c r="W117" s="9">
        <f>SUMIF($AA$4:$QP$4, "Interes_Residual", AA117:QP117)</f>
        <v/>
      </c>
      <c r="X117" s="9">
        <f>ROUND(V117+W117, 2)</f>
        <v/>
      </c>
      <c r="Y117" s="9">
        <f>ROUND((N117*G117+P117+M117)-K117, 2)</f>
        <v/>
      </c>
      <c r="Z117" s="10">
        <f>ROUND(Y117/K117, 4)</f>
        <v/>
      </c>
      <c r="AA117" s="9">
        <f>IF(1&lt;=$G117, $K117, "")</f>
        <v/>
      </c>
      <c r="AB117" s="9">
        <f>IF(1&lt;=$G117, ROUND(AA117*$Q117, 2), "")</f>
        <v/>
      </c>
      <c r="AC117" s="9">
        <f>IF(1&lt;=$G117, $N117, "")</f>
        <v/>
      </c>
      <c r="AD117" s="9">
        <f>IF(1&lt;=$G117, AC117-AB117, "")</f>
        <v/>
      </c>
      <c r="AE117" s="9">
        <f>IF(1&lt;=$G117, AA117-AD117, "")</f>
        <v/>
      </c>
      <c r="AF117" s="9">
        <f>IF(1&lt;=$G117, ROUND($U117*$Q117, 2), "")</f>
        <v/>
      </c>
      <c r="AG117" s="9">
        <f>IF(1&lt;=$G117, $U117+AF117, "")</f>
        <v/>
      </c>
      <c r="AH117" s="9">
        <f>IF(1&lt;=$G117, AB117+AF117, "")</f>
        <v/>
      </c>
      <c r="AI117" s="9">
        <f>IF(1&lt;=$G117, ($G117-1)*$N117, "")</f>
        <v/>
      </c>
      <c r="AJ117" s="9">
        <f>IF(2&lt;=$G117, AE117, "")</f>
        <v/>
      </c>
      <c r="AK117" s="9">
        <f>IF(2&lt;=$G117, ROUND(AJ117*$Q117, 2), "")</f>
        <v/>
      </c>
      <c r="AL117" s="9">
        <f>IF(2&lt;=$G117, $N117, "")</f>
        <v/>
      </c>
      <c r="AM117" s="9">
        <f>IF(2&lt;=$G117, AL117-AK117, "")</f>
        <v/>
      </c>
      <c r="AN117" s="9">
        <f>IF(2&lt;=$G117, AJ117-AM117, "")</f>
        <v/>
      </c>
      <c r="AO117" s="9">
        <f>IF(2&lt;=$G117, ROUND(AG117*$Q117, 2), "")</f>
        <v/>
      </c>
      <c r="AP117" s="9">
        <f>IF(2&lt;=$G117, AG117+AO117, "")</f>
        <v/>
      </c>
      <c r="AQ117" s="9">
        <f>IF(2&lt;=$G117, AK117+AO117, "")</f>
        <v/>
      </c>
      <c r="AR117" s="9">
        <f>IF(2&lt;=$G117, ($G117-2)*$N117, "")</f>
        <v/>
      </c>
      <c r="AS117" s="9">
        <f>IF(3&lt;=$G117, AN117, "")</f>
        <v/>
      </c>
      <c r="AT117" s="9">
        <f>IF(3&lt;=$G117, ROUND(AS117*$Q117, 2), "")</f>
        <v/>
      </c>
      <c r="AU117" s="9">
        <f>IF(3&lt;=$G117, $N117, "")</f>
        <v/>
      </c>
      <c r="AV117" s="9">
        <f>IF(3&lt;=$G117, AU117-AT117, "")</f>
        <v/>
      </c>
      <c r="AW117" s="9">
        <f>IF(3&lt;=$G117, AS117-AV117, "")</f>
        <v/>
      </c>
      <c r="AX117" s="9">
        <f>IF(3&lt;=$G117, ROUND(AP117*$Q117, 2), "")</f>
        <v/>
      </c>
      <c r="AY117" s="9">
        <f>IF(3&lt;=$G117, AP117+AX117, "")</f>
        <v/>
      </c>
      <c r="AZ117" s="9">
        <f>IF(3&lt;=$G117, AT117+AX117, "")</f>
        <v/>
      </c>
      <c r="BA117" s="9">
        <f>IF(3&lt;=$G117, ($G117-3)*$N117, "")</f>
        <v/>
      </c>
      <c r="BB117" s="9">
        <f>IF(4&lt;=$G117, AW117, "")</f>
        <v/>
      </c>
      <c r="BC117" s="9">
        <f>IF(4&lt;=$G117, ROUND(BB117*$Q117, 2), "")</f>
        <v/>
      </c>
      <c r="BD117" s="9">
        <f>IF(4&lt;=$G117, $N117, "")</f>
        <v/>
      </c>
      <c r="BE117" s="9">
        <f>IF(4&lt;=$G117, BD117-BC117, "")</f>
        <v/>
      </c>
      <c r="BF117" s="9">
        <f>IF(4&lt;=$G117, BB117-BE117, "")</f>
        <v/>
      </c>
      <c r="BG117" s="9">
        <f>IF(4&lt;=$G117, ROUND(AY117*$Q117, 2), "")</f>
        <v/>
      </c>
      <c r="BH117" s="9">
        <f>IF(4&lt;=$G117, AY117+BG117, "")</f>
        <v/>
      </c>
      <c r="BI117" s="9">
        <f>IF(4&lt;=$G117, BC117+BG117, "")</f>
        <v/>
      </c>
      <c r="BJ117" s="9">
        <f>IF(4&lt;=$G117, ($G117-4)*$N117, "")</f>
        <v/>
      </c>
      <c r="BK117" s="9">
        <f>IF(5&lt;=$G117, BF117, "")</f>
        <v/>
      </c>
      <c r="BL117" s="9">
        <f>IF(5&lt;=$G117, ROUND(BK117*$Q117, 2), "")</f>
        <v/>
      </c>
      <c r="BM117" s="9">
        <f>IF(5&lt;=$G117, $N117, "")</f>
        <v/>
      </c>
      <c r="BN117" s="9">
        <f>IF(5&lt;=$G117, BM117-BL117, "")</f>
        <v/>
      </c>
      <c r="BO117" s="9">
        <f>IF(5&lt;=$G117, BK117-BN117, "")</f>
        <v/>
      </c>
      <c r="BP117" s="9">
        <f>IF(5&lt;=$G117, ROUND(BH117*$Q117, 2), "")</f>
        <v/>
      </c>
      <c r="BQ117" s="9">
        <f>IF(5&lt;=$G117, BH117+BP117, "")</f>
        <v/>
      </c>
      <c r="BR117" s="9">
        <f>IF(5&lt;=$G117, BL117+BP117, "")</f>
        <v/>
      </c>
      <c r="BS117" s="9">
        <f>IF(5&lt;=$G117, ($G117-5)*$N117, "")</f>
        <v/>
      </c>
      <c r="BT117" s="9">
        <f>IF(6&lt;=$G117, BO117, "")</f>
        <v/>
      </c>
      <c r="BU117" s="9">
        <f>IF(6&lt;=$G117, ROUND(BT117*$Q117, 2), "")</f>
        <v/>
      </c>
      <c r="BV117" s="9">
        <f>IF(6&lt;=$G117, $N117, "")</f>
        <v/>
      </c>
      <c r="BW117" s="9">
        <f>IF(6&lt;=$G117, BV117-BU117, "")</f>
        <v/>
      </c>
      <c r="BX117" s="9">
        <f>IF(6&lt;=$G117, BT117-BW117, "")</f>
        <v/>
      </c>
      <c r="BY117" s="9">
        <f>IF(6&lt;=$G117, ROUND(BQ117*$Q117, 2), "")</f>
        <v/>
      </c>
      <c r="BZ117" s="9">
        <f>IF(6&lt;=$G117, BQ117+BY117, "")</f>
        <v/>
      </c>
      <c r="CA117" s="9">
        <f>IF(6&lt;=$G117, BU117+BY117, "")</f>
        <v/>
      </c>
      <c r="CB117" s="9">
        <f>IF(6&lt;=$G117, ($G117-6)*$N117, "")</f>
        <v/>
      </c>
      <c r="CC117" s="9">
        <f>IF(7&lt;=$G117, BX117, "")</f>
        <v/>
      </c>
      <c r="CD117" s="9">
        <f>IF(7&lt;=$G117, ROUND(CC117*$Q117, 2), "")</f>
        <v/>
      </c>
      <c r="CE117" s="9">
        <f>IF(7&lt;=$G117, $N117, "")</f>
        <v/>
      </c>
      <c r="CF117" s="9">
        <f>IF(7&lt;=$G117, CE117-CD117, "")</f>
        <v/>
      </c>
      <c r="CG117" s="9">
        <f>IF(7&lt;=$G117, CC117-CF117, "")</f>
        <v/>
      </c>
      <c r="CH117" s="9">
        <f>IF(7&lt;=$G117, ROUND(BZ117*$Q117, 2), "")</f>
        <v/>
      </c>
      <c r="CI117" s="9">
        <f>IF(7&lt;=$G117, BZ117+CH117, "")</f>
        <v/>
      </c>
      <c r="CJ117" s="9">
        <f>IF(7&lt;=$G117, CD117+CH117, "")</f>
        <v/>
      </c>
      <c r="CK117" s="9">
        <f>IF(7&lt;=$G117, ($G117-7)*$N117, "")</f>
        <v/>
      </c>
      <c r="CL117" s="9">
        <f>IF(8&lt;=$G117, CG117, "")</f>
        <v/>
      </c>
      <c r="CM117" s="9">
        <f>IF(8&lt;=$G117, ROUND(CL117*$Q117, 2), "")</f>
        <v/>
      </c>
      <c r="CN117" s="9">
        <f>IF(8&lt;=$G117, $N117, "")</f>
        <v/>
      </c>
      <c r="CO117" s="9">
        <f>IF(8&lt;=$G117, CN117-CM117, "")</f>
        <v/>
      </c>
      <c r="CP117" s="9">
        <f>IF(8&lt;=$G117, CL117-CO117, "")</f>
        <v/>
      </c>
      <c r="CQ117" s="9">
        <f>IF(8&lt;=$G117, ROUND(CI117*$Q117, 2), "")</f>
        <v/>
      </c>
      <c r="CR117" s="9">
        <f>IF(8&lt;=$G117, CI117+CQ117, "")</f>
        <v/>
      </c>
      <c r="CS117" s="9">
        <f>IF(8&lt;=$G117, CM117+CQ117, "")</f>
        <v/>
      </c>
      <c r="CT117" s="9">
        <f>IF(8&lt;=$G117, ($G117-8)*$N117, "")</f>
        <v/>
      </c>
      <c r="CU117" s="9">
        <f>IF(9&lt;=$G117, CP117, "")</f>
        <v/>
      </c>
      <c r="CV117" s="9">
        <f>IF(9&lt;=$G117, ROUND(CU117*$Q117, 2), "")</f>
        <v/>
      </c>
      <c r="CW117" s="9">
        <f>IF(9&lt;=$G117, $N117, "")</f>
        <v/>
      </c>
      <c r="CX117" s="9">
        <f>IF(9&lt;=$G117, CW117-CV117, "")</f>
        <v/>
      </c>
      <c r="CY117" s="9">
        <f>IF(9&lt;=$G117, CU117-CX117, "")</f>
        <v/>
      </c>
      <c r="CZ117" s="9">
        <f>IF(9&lt;=$G117, ROUND(CR117*$Q117, 2), "")</f>
        <v/>
      </c>
      <c r="DA117" s="9">
        <f>IF(9&lt;=$G117, CR117+CZ117, "")</f>
        <v/>
      </c>
      <c r="DB117" s="9">
        <f>IF(9&lt;=$G117, CV117+CZ117, "")</f>
        <v/>
      </c>
      <c r="DC117" s="9">
        <f>IF(9&lt;=$G117, ($G117-9)*$N117, "")</f>
        <v/>
      </c>
      <c r="DD117" s="9">
        <f>IF(10&lt;=$G117, CY117, "")</f>
        <v/>
      </c>
      <c r="DE117" s="9">
        <f>IF(10&lt;=$G117, ROUND(DD117*$Q117, 2), "")</f>
        <v/>
      </c>
      <c r="DF117" s="9">
        <f>IF(10&lt;=$G117, $N117, "")</f>
        <v/>
      </c>
      <c r="DG117" s="9">
        <f>IF(10&lt;=$G117, DF117-DE117, "")</f>
        <v/>
      </c>
      <c r="DH117" s="9">
        <f>IF(10&lt;=$G117, DD117-DG117, "")</f>
        <v/>
      </c>
      <c r="DI117" s="9">
        <f>IF(10&lt;=$G117, ROUND(DA117*$Q117, 2), "")</f>
        <v/>
      </c>
      <c r="DJ117" s="9">
        <f>IF(10&lt;=$G117, DA117+DI117, "")</f>
        <v/>
      </c>
      <c r="DK117" s="9">
        <f>IF(10&lt;=$G117, DE117+DI117, "")</f>
        <v/>
      </c>
      <c r="DL117" s="9">
        <f>IF(10&lt;=$G117, ($G117-10)*$N117, "")</f>
        <v/>
      </c>
      <c r="DM117" s="9">
        <f>IF(11&lt;=$G117, DH117, "")</f>
        <v/>
      </c>
      <c r="DN117" s="9">
        <f>IF(11&lt;=$G117, ROUND(DM117*$Q117, 2), "")</f>
        <v/>
      </c>
      <c r="DO117" s="9">
        <f>IF(11&lt;=$G117, $N117, "")</f>
        <v/>
      </c>
      <c r="DP117" s="9">
        <f>IF(11&lt;=$G117, DO117-DN117, "")</f>
        <v/>
      </c>
      <c r="DQ117" s="9">
        <f>IF(11&lt;=$G117, DM117-DP117, "")</f>
        <v/>
      </c>
      <c r="DR117" s="9">
        <f>IF(11&lt;=$G117, ROUND(DJ117*$Q117, 2), "")</f>
        <v/>
      </c>
      <c r="DS117" s="9">
        <f>IF(11&lt;=$G117, DJ117+DR117, "")</f>
        <v/>
      </c>
      <c r="DT117" s="9">
        <f>IF(11&lt;=$G117, DN117+DR117, "")</f>
        <v/>
      </c>
      <c r="DU117" s="9">
        <f>IF(11&lt;=$G117, ($G117-11)*$N117, "")</f>
        <v/>
      </c>
      <c r="DV117" s="9">
        <f>IF(12&lt;=$G117, DQ117, "")</f>
        <v/>
      </c>
      <c r="DW117" s="9">
        <f>IF(12&lt;=$G117, ROUND(DV117*$Q117, 2), "")</f>
        <v/>
      </c>
      <c r="DX117" s="9">
        <f>IF(12&lt;=$G117, $N117, "")</f>
        <v/>
      </c>
      <c r="DY117" s="9">
        <f>IF(12&lt;=$G117, DX117-DW117, "")</f>
        <v/>
      </c>
      <c r="DZ117" s="9">
        <f>IF(12&lt;=$G117, DV117-DY117, "")</f>
        <v/>
      </c>
      <c r="EA117" s="9">
        <f>IF(12&lt;=$G117, ROUND(DS117*$Q117, 2), "")</f>
        <v/>
      </c>
      <c r="EB117" s="9">
        <f>IF(12&lt;=$G117, DS117+EA117, "")</f>
        <v/>
      </c>
      <c r="EC117" s="9">
        <f>IF(12&lt;=$G117, DW117+EA117, "")</f>
        <v/>
      </c>
      <c r="ED117" s="9">
        <f>IF(12&lt;=$G117, ($G117-12)*$N117, "")</f>
        <v/>
      </c>
      <c r="EE117" s="9">
        <f>IF(13&lt;=$G117, DZ117, "")</f>
        <v/>
      </c>
      <c r="EF117" s="9">
        <f>IF(13&lt;=$G117, ROUND(EE117*$Q117, 2), "")</f>
        <v/>
      </c>
      <c r="EG117" s="9">
        <f>IF(13&lt;=$G117, $N117, "")</f>
        <v/>
      </c>
      <c r="EH117" s="9">
        <f>IF(13&lt;=$G117, EG117-EF117, "")</f>
        <v/>
      </c>
      <c r="EI117" s="9">
        <f>IF(13&lt;=$G117, EE117-EH117, "")</f>
        <v/>
      </c>
      <c r="EJ117" s="9">
        <f>IF(13&lt;=$G117, ROUND(EB117*$Q117, 2), "")</f>
        <v/>
      </c>
      <c r="EK117" s="9">
        <f>IF(13&lt;=$G117, EB117+EJ117, "")</f>
        <v/>
      </c>
      <c r="EL117" s="9">
        <f>IF(13&lt;=$G117, EF117+EJ117, "")</f>
        <v/>
      </c>
      <c r="EM117" s="9">
        <f>IF(13&lt;=$G117, ($G117-13)*$N117, "")</f>
        <v/>
      </c>
      <c r="EN117" s="9">
        <f>IF(14&lt;=$G117, EI117, "")</f>
        <v/>
      </c>
      <c r="EO117" s="9">
        <f>IF(14&lt;=$G117, ROUND(EN117*$Q117, 2), "")</f>
        <v/>
      </c>
      <c r="EP117" s="9">
        <f>IF(14&lt;=$G117, $N117, "")</f>
        <v/>
      </c>
      <c r="EQ117" s="9">
        <f>IF(14&lt;=$G117, EP117-EO117, "")</f>
        <v/>
      </c>
      <c r="ER117" s="9">
        <f>IF(14&lt;=$G117, EN117-EQ117, "")</f>
        <v/>
      </c>
      <c r="ES117" s="9">
        <f>IF(14&lt;=$G117, ROUND(EK117*$Q117, 2), "")</f>
        <v/>
      </c>
      <c r="ET117" s="9">
        <f>IF(14&lt;=$G117, EK117+ES117, "")</f>
        <v/>
      </c>
      <c r="EU117" s="9">
        <f>IF(14&lt;=$G117, EO117+ES117, "")</f>
        <v/>
      </c>
      <c r="EV117" s="9">
        <f>IF(14&lt;=$G117, ($G117-14)*$N117, "")</f>
        <v/>
      </c>
      <c r="EW117" s="9">
        <f>IF(15&lt;=$G117, ER117, "")</f>
        <v/>
      </c>
      <c r="EX117" s="9">
        <f>IF(15&lt;=$G117, ROUND(EW117*$Q117, 2), "")</f>
        <v/>
      </c>
      <c r="EY117" s="9">
        <f>IF(15&lt;=$G117, $N117, "")</f>
        <v/>
      </c>
      <c r="EZ117" s="9">
        <f>IF(15&lt;=$G117, EY117-EX117, "")</f>
        <v/>
      </c>
      <c r="FA117" s="9">
        <f>IF(15&lt;=$G117, EW117-EZ117, "")</f>
        <v/>
      </c>
      <c r="FB117" s="9">
        <f>IF(15&lt;=$G117, ROUND(ET117*$Q117, 2), "")</f>
        <v/>
      </c>
      <c r="FC117" s="9">
        <f>IF(15&lt;=$G117, ET117+FB117, "")</f>
        <v/>
      </c>
      <c r="FD117" s="9">
        <f>IF(15&lt;=$G117, EX117+FB117, "")</f>
        <v/>
      </c>
      <c r="FE117" s="9">
        <f>IF(15&lt;=$G117, ($G117-15)*$N117, "")</f>
        <v/>
      </c>
      <c r="FF117" s="9">
        <f>IF(16&lt;=$G117, FA117, "")</f>
        <v/>
      </c>
      <c r="FG117" s="9">
        <f>IF(16&lt;=$G117, ROUND(FF117*$Q117, 2), "")</f>
        <v/>
      </c>
      <c r="FH117" s="9">
        <f>IF(16&lt;=$G117, $N117, "")</f>
        <v/>
      </c>
      <c r="FI117" s="9">
        <f>IF(16&lt;=$G117, FH117-FG117, "")</f>
        <v/>
      </c>
      <c r="FJ117" s="9">
        <f>IF(16&lt;=$G117, FF117-FI117, "")</f>
        <v/>
      </c>
      <c r="FK117" s="9">
        <f>IF(16&lt;=$G117, ROUND(FC117*$Q117, 2), "")</f>
        <v/>
      </c>
      <c r="FL117" s="9">
        <f>IF(16&lt;=$G117, FC117+FK117, "")</f>
        <v/>
      </c>
      <c r="FM117" s="9">
        <f>IF(16&lt;=$G117, FG117+FK117, "")</f>
        <v/>
      </c>
      <c r="FN117" s="9">
        <f>IF(16&lt;=$G117, ($G117-16)*$N117, "")</f>
        <v/>
      </c>
      <c r="FO117" s="9">
        <f>IF(17&lt;=$G117, FJ117, "")</f>
        <v/>
      </c>
      <c r="FP117" s="9">
        <f>IF(17&lt;=$G117, ROUND(FO117*$Q117, 2), "")</f>
        <v/>
      </c>
      <c r="FQ117" s="9">
        <f>IF(17&lt;=$G117, $N117, "")</f>
        <v/>
      </c>
      <c r="FR117" s="9">
        <f>IF(17&lt;=$G117, FQ117-FP117, "")</f>
        <v/>
      </c>
      <c r="FS117" s="9">
        <f>IF(17&lt;=$G117, FO117-FR117, "")</f>
        <v/>
      </c>
      <c r="FT117" s="9">
        <f>IF(17&lt;=$G117, ROUND(FL117*$Q117, 2), "")</f>
        <v/>
      </c>
      <c r="FU117" s="9">
        <f>IF(17&lt;=$G117, FL117+FT117, "")</f>
        <v/>
      </c>
      <c r="FV117" s="9">
        <f>IF(17&lt;=$G117, FP117+FT117, "")</f>
        <v/>
      </c>
      <c r="FW117" s="9">
        <f>IF(17&lt;=$G117, ($G117-17)*$N117, "")</f>
        <v/>
      </c>
      <c r="FX117" s="9">
        <f>IF(18&lt;=$G117, FS117, "")</f>
        <v/>
      </c>
      <c r="FY117" s="9">
        <f>IF(18&lt;=$G117, ROUND(FX117*$Q117, 2), "")</f>
        <v/>
      </c>
      <c r="FZ117" s="9">
        <f>IF(18&lt;=$G117, $N117, "")</f>
        <v/>
      </c>
      <c r="GA117" s="9">
        <f>IF(18&lt;=$G117, FZ117-FY117, "")</f>
        <v/>
      </c>
      <c r="GB117" s="9">
        <f>IF(18&lt;=$G117, FX117-GA117, "")</f>
        <v/>
      </c>
      <c r="GC117" s="9">
        <f>IF(18&lt;=$G117, ROUND(FU117*$Q117, 2), "")</f>
        <v/>
      </c>
      <c r="GD117" s="9">
        <f>IF(18&lt;=$G117, FU117+GC117, "")</f>
        <v/>
      </c>
      <c r="GE117" s="9">
        <f>IF(18&lt;=$G117, FY117+GC117, "")</f>
        <v/>
      </c>
      <c r="GF117" s="9">
        <f>IF(18&lt;=$G117, ($G117-18)*$N117, "")</f>
        <v/>
      </c>
      <c r="GG117" s="9">
        <f>IF(19&lt;=$G117, GB117, "")</f>
        <v/>
      </c>
      <c r="GH117" s="9">
        <f>IF(19&lt;=$G117, ROUND(GG117*$Q117, 2), "")</f>
        <v/>
      </c>
      <c r="GI117" s="9">
        <f>IF(19&lt;=$G117, $N117, "")</f>
        <v/>
      </c>
      <c r="GJ117" s="9">
        <f>IF(19&lt;=$G117, GI117-GH117, "")</f>
        <v/>
      </c>
      <c r="GK117" s="9">
        <f>IF(19&lt;=$G117, GG117-GJ117, "")</f>
        <v/>
      </c>
      <c r="GL117" s="9">
        <f>IF(19&lt;=$G117, ROUND(GD117*$Q117, 2), "")</f>
        <v/>
      </c>
      <c r="GM117" s="9">
        <f>IF(19&lt;=$G117, GD117+GL117, "")</f>
        <v/>
      </c>
      <c r="GN117" s="9">
        <f>IF(19&lt;=$G117, GH117+GL117, "")</f>
        <v/>
      </c>
      <c r="GO117" s="9">
        <f>IF(19&lt;=$G117, ($G117-19)*$N117, "")</f>
        <v/>
      </c>
      <c r="GP117" s="9">
        <f>IF(20&lt;=$G117, GK117, "")</f>
        <v/>
      </c>
      <c r="GQ117" s="9">
        <f>IF(20&lt;=$G117, ROUND(GP117*$Q117, 2), "")</f>
        <v/>
      </c>
      <c r="GR117" s="9">
        <f>IF(20&lt;=$G117, $N117, "")</f>
        <v/>
      </c>
      <c r="GS117" s="9">
        <f>IF(20&lt;=$G117, GR117-GQ117, "")</f>
        <v/>
      </c>
      <c r="GT117" s="9">
        <f>IF(20&lt;=$G117, GP117-GS117, "")</f>
        <v/>
      </c>
      <c r="GU117" s="9">
        <f>IF(20&lt;=$G117, ROUND(GM117*$Q117, 2), "")</f>
        <v/>
      </c>
      <c r="GV117" s="9">
        <f>IF(20&lt;=$G117, GM117+GU117, "")</f>
        <v/>
      </c>
      <c r="GW117" s="9">
        <f>IF(20&lt;=$G117, GQ117+GU117, "")</f>
        <v/>
      </c>
      <c r="GX117" s="9">
        <f>IF(20&lt;=$G117, ($G117-20)*$N117, "")</f>
        <v/>
      </c>
      <c r="GY117" s="9">
        <f>IF(21&lt;=$G117, GT117, "")</f>
        <v/>
      </c>
      <c r="GZ117" s="9">
        <f>IF(21&lt;=$G117, ROUND(GY117*$Q117, 2), "")</f>
        <v/>
      </c>
      <c r="HA117" s="9">
        <f>IF(21&lt;=$G117, $N117, "")</f>
        <v/>
      </c>
      <c r="HB117" s="9">
        <f>IF(21&lt;=$G117, HA117-GZ117, "")</f>
        <v/>
      </c>
      <c r="HC117" s="9">
        <f>IF(21&lt;=$G117, GY117-HB117, "")</f>
        <v/>
      </c>
      <c r="HD117" s="9">
        <f>IF(21&lt;=$G117, ROUND(GV117*$Q117, 2), "")</f>
        <v/>
      </c>
      <c r="HE117" s="9">
        <f>IF(21&lt;=$G117, GV117+HD117, "")</f>
        <v/>
      </c>
      <c r="HF117" s="9">
        <f>IF(21&lt;=$G117, GZ117+HD117, "")</f>
        <v/>
      </c>
      <c r="HG117" s="9">
        <f>IF(21&lt;=$G117, ($G117-21)*$N117, "")</f>
        <v/>
      </c>
      <c r="HH117" s="9">
        <f>IF(22&lt;=$G117, HC117, "")</f>
        <v/>
      </c>
      <c r="HI117" s="9">
        <f>IF(22&lt;=$G117, ROUND(HH117*$Q117, 2), "")</f>
        <v/>
      </c>
      <c r="HJ117" s="9">
        <f>IF(22&lt;=$G117, $N117, "")</f>
        <v/>
      </c>
      <c r="HK117" s="9">
        <f>IF(22&lt;=$G117, HJ117-HI117, "")</f>
        <v/>
      </c>
      <c r="HL117" s="9">
        <f>IF(22&lt;=$G117, HH117-HK117, "")</f>
        <v/>
      </c>
      <c r="HM117" s="9">
        <f>IF(22&lt;=$G117, ROUND(HE117*$Q117, 2), "")</f>
        <v/>
      </c>
      <c r="HN117" s="9">
        <f>IF(22&lt;=$G117, HE117+HM117, "")</f>
        <v/>
      </c>
      <c r="HO117" s="9">
        <f>IF(22&lt;=$G117, HI117+HM117, "")</f>
        <v/>
      </c>
      <c r="HP117" s="9">
        <f>IF(22&lt;=$G117, ($G117-22)*$N117, "")</f>
        <v/>
      </c>
      <c r="HQ117" s="9">
        <f>IF(23&lt;=$G117, HL117, "")</f>
        <v/>
      </c>
      <c r="HR117" s="9">
        <f>IF(23&lt;=$G117, ROUND(HQ117*$Q117, 2), "")</f>
        <v/>
      </c>
      <c r="HS117" s="9">
        <f>IF(23&lt;=$G117, $N117, "")</f>
        <v/>
      </c>
      <c r="HT117" s="9">
        <f>IF(23&lt;=$G117, HS117-HR117, "")</f>
        <v/>
      </c>
      <c r="HU117" s="9">
        <f>IF(23&lt;=$G117, HQ117-HT117, "")</f>
        <v/>
      </c>
      <c r="HV117" s="9">
        <f>IF(23&lt;=$G117, ROUND(HN117*$Q117, 2), "")</f>
        <v/>
      </c>
      <c r="HW117" s="9">
        <f>IF(23&lt;=$G117, HN117+HV117, "")</f>
        <v/>
      </c>
      <c r="HX117" s="9">
        <f>IF(23&lt;=$G117, HR117+HV117, "")</f>
        <v/>
      </c>
      <c r="HY117" s="9">
        <f>IF(23&lt;=$G117, ($G117-23)*$N117, "")</f>
        <v/>
      </c>
      <c r="HZ117" s="9">
        <f>IF(24&lt;=$G117, HU117, "")</f>
        <v/>
      </c>
      <c r="IA117" s="9">
        <f>IF(24&lt;=$G117, ROUND(HZ117*$Q117, 2), "")</f>
        <v/>
      </c>
      <c r="IB117" s="9">
        <f>IF(24&lt;=$G117, $N117, "")</f>
        <v/>
      </c>
      <c r="IC117" s="9">
        <f>IF(24&lt;=$G117, IB117-IA117, "")</f>
        <v/>
      </c>
      <c r="ID117" s="9">
        <f>IF(24&lt;=$G117, HZ117-IC117, "")</f>
        <v/>
      </c>
      <c r="IE117" s="9">
        <f>IF(24&lt;=$G117, ROUND(HW117*$Q117, 2), "")</f>
        <v/>
      </c>
      <c r="IF117" s="9">
        <f>IF(24&lt;=$G117, HW117+IE117, "")</f>
        <v/>
      </c>
      <c r="IG117" s="9">
        <f>IF(24&lt;=$G117, IA117+IE117, "")</f>
        <v/>
      </c>
      <c r="IH117" s="9">
        <f>IF(24&lt;=$G117, ($G117-24)*$N117, "")</f>
        <v/>
      </c>
      <c r="II117" s="9">
        <f>IF(25&lt;=$G117, ID117, "")</f>
        <v/>
      </c>
      <c r="IJ117" s="9">
        <f>IF(25&lt;=$G117, ROUND(II117*$Q117, 2), "")</f>
        <v/>
      </c>
      <c r="IK117" s="9">
        <f>IF(25&lt;=$G117, $N117, "")</f>
        <v/>
      </c>
      <c r="IL117" s="9">
        <f>IF(25&lt;=$G117, IK117-IJ117, "")</f>
        <v/>
      </c>
      <c r="IM117" s="9">
        <f>IF(25&lt;=$G117, II117-IL117, "")</f>
        <v/>
      </c>
      <c r="IN117" s="9">
        <f>IF(25&lt;=$G117, ROUND(IF117*$Q117, 2), "")</f>
        <v/>
      </c>
      <c r="IO117" s="9">
        <f>IF(25&lt;=$G117, IF117+IN117, "")</f>
        <v/>
      </c>
      <c r="IP117" s="9">
        <f>IF(25&lt;=$G117, IJ117+IN117, "")</f>
        <v/>
      </c>
      <c r="IQ117" s="9">
        <f>IF(25&lt;=$G117, ($G117-25)*$N117, "")</f>
        <v/>
      </c>
      <c r="IR117" s="9">
        <f>IF(26&lt;=$G117, IM117, "")</f>
        <v/>
      </c>
      <c r="IS117" s="9">
        <f>IF(26&lt;=$G117, ROUND(IR117*$Q117, 2), "")</f>
        <v/>
      </c>
      <c r="IT117" s="9">
        <f>IF(26&lt;=$G117, $N117, "")</f>
        <v/>
      </c>
      <c r="IU117" s="9">
        <f>IF(26&lt;=$G117, IT117-IS117, "")</f>
        <v/>
      </c>
      <c r="IV117" s="9">
        <f>IF(26&lt;=$G117, IR117-IU117, "")</f>
        <v/>
      </c>
      <c r="IW117" s="9">
        <f>IF(26&lt;=$G117, ROUND(IO117*$Q117, 2), "")</f>
        <v/>
      </c>
      <c r="IX117" s="9">
        <f>IF(26&lt;=$G117, IO117+IW117, "")</f>
        <v/>
      </c>
      <c r="IY117" s="9">
        <f>IF(26&lt;=$G117, IS117+IW117, "")</f>
        <v/>
      </c>
      <c r="IZ117" s="9">
        <f>IF(26&lt;=$G117, ($G117-26)*$N117, "")</f>
        <v/>
      </c>
      <c r="JA117" s="9">
        <f>IF(27&lt;=$G117, IV117, "")</f>
        <v/>
      </c>
      <c r="JB117" s="9">
        <f>IF(27&lt;=$G117, ROUND(JA117*$Q117, 2), "")</f>
        <v/>
      </c>
      <c r="JC117" s="9">
        <f>IF(27&lt;=$G117, $N117, "")</f>
        <v/>
      </c>
      <c r="JD117" s="9">
        <f>IF(27&lt;=$G117, JC117-JB117, "")</f>
        <v/>
      </c>
      <c r="JE117" s="9">
        <f>IF(27&lt;=$G117, JA117-JD117, "")</f>
        <v/>
      </c>
      <c r="JF117" s="9">
        <f>IF(27&lt;=$G117, ROUND(IX117*$Q117, 2), "")</f>
        <v/>
      </c>
      <c r="JG117" s="9">
        <f>IF(27&lt;=$G117, IX117+JF117, "")</f>
        <v/>
      </c>
      <c r="JH117" s="9">
        <f>IF(27&lt;=$G117, JB117+JF117, "")</f>
        <v/>
      </c>
      <c r="JI117" s="9">
        <f>IF(27&lt;=$G117, ($G117-27)*$N117, "")</f>
        <v/>
      </c>
      <c r="JJ117" s="9">
        <f>IF(28&lt;=$G117, JE117, "")</f>
        <v/>
      </c>
      <c r="JK117" s="9">
        <f>IF(28&lt;=$G117, ROUND(JJ117*$Q117, 2), "")</f>
        <v/>
      </c>
      <c r="JL117" s="9">
        <f>IF(28&lt;=$G117, $N117, "")</f>
        <v/>
      </c>
      <c r="JM117" s="9">
        <f>IF(28&lt;=$G117, JL117-JK117, "")</f>
        <v/>
      </c>
      <c r="JN117" s="9">
        <f>IF(28&lt;=$G117, JJ117-JM117, "")</f>
        <v/>
      </c>
      <c r="JO117" s="9">
        <f>IF(28&lt;=$G117, ROUND(JG117*$Q117, 2), "")</f>
        <v/>
      </c>
      <c r="JP117" s="9">
        <f>IF(28&lt;=$G117, JG117+JO117, "")</f>
        <v/>
      </c>
      <c r="JQ117" s="9">
        <f>IF(28&lt;=$G117, JK117+JO117, "")</f>
        <v/>
      </c>
      <c r="JR117" s="9">
        <f>IF(28&lt;=$G117, ($G117-28)*$N117, "")</f>
        <v/>
      </c>
      <c r="JS117" s="9">
        <f>IF(29&lt;=$G117, JN117, "")</f>
        <v/>
      </c>
      <c r="JT117" s="9">
        <f>IF(29&lt;=$G117, ROUND(JS117*$Q117, 2), "")</f>
        <v/>
      </c>
      <c r="JU117" s="9">
        <f>IF(29&lt;=$G117, $N117, "")</f>
        <v/>
      </c>
      <c r="JV117" s="9">
        <f>IF(29&lt;=$G117, JU117-JT117, "")</f>
        <v/>
      </c>
      <c r="JW117" s="9">
        <f>IF(29&lt;=$G117, JS117-JV117, "")</f>
        <v/>
      </c>
      <c r="JX117" s="9">
        <f>IF(29&lt;=$G117, ROUND(JP117*$Q117, 2), "")</f>
        <v/>
      </c>
      <c r="JY117" s="9">
        <f>IF(29&lt;=$G117, JP117+JX117, "")</f>
        <v/>
      </c>
      <c r="JZ117" s="9">
        <f>IF(29&lt;=$G117, JT117+JX117, "")</f>
        <v/>
      </c>
      <c r="KA117" s="9">
        <f>IF(29&lt;=$G117, ($G117-29)*$N117, "")</f>
        <v/>
      </c>
      <c r="KB117" s="9">
        <f>IF(30&lt;=$G117, JW117, "")</f>
        <v/>
      </c>
      <c r="KC117" s="9">
        <f>IF(30&lt;=$G117, ROUND(KB117*$Q117, 2), "")</f>
        <v/>
      </c>
      <c r="KD117" s="9">
        <f>IF(30&lt;=$G117, $N117, "")</f>
        <v/>
      </c>
      <c r="KE117" s="9">
        <f>IF(30&lt;=$G117, KD117-KC117, "")</f>
        <v/>
      </c>
      <c r="KF117" s="9">
        <f>IF(30&lt;=$G117, KB117-KE117, "")</f>
        <v/>
      </c>
      <c r="KG117" s="9">
        <f>IF(30&lt;=$G117, ROUND(JY117*$Q117, 2), "")</f>
        <v/>
      </c>
      <c r="KH117" s="9">
        <f>IF(30&lt;=$G117, JY117+KG117, "")</f>
        <v/>
      </c>
      <c r="KI117" s="9">
        <f>IF(30&lt;=$G117, KC117+KG117, "")</f>
        <v/>
      </c>
      <c r="KJ117" s="9">
        <f>IF(30&lt;=$G117, ($G117-30)*$N117, "")</f>
        <v/>
      </c>
      <c r="KK117" s="9">
        <f>IF(31&lt;=$G117, KF117, "")</f>
        <v/>
      </c>
      <c r="KL117" s="9">
        <f>IF(31&lt;=$G117, ROUND(KK117*$Q117, 2), "")</f>
        <v/>
      </c>
      <c r="KM117" s="9">
        <f>IF(31&lt;=$G117, $N117, "")</f>
        <v/>
      </c>
      <c r="KN117" s="9">
        <f>IF(31&lt;=$G117, KM117-KL117, "")</f>
        <v/>
      </c>
      <c r="KO117" s="9">
        <f>IF(31&lt;=$G117, KK117-KN117, "")</f>
        <v/>
      </c>
      <c r="KP117" s="9">
        <f>IF(31&lt;=$G117, ROUND(KH117*$Q117, 2), "")</f>
        <v/>
      </c>
      <c r="KQ117" s="9">
        <f>IF(31&lt;=$G117, KH117+KP117, "")</f>
        <v/>
      </c>
      <c r="KR117" s="9">
        <f>IF(31&lt;=$G117, KL117+KP117, "")</f>
        <v/>
      </c>
      <c r="KS117" s="9">
        <f>IF(31&lt;=$G117, ($G117-31)*$N117, "")</f>
        <v/>
      </c>
      <c r="KT117" s="9">
        <f>IF(32&lt;=$G117, KO117, "")</f>
        <v/>
      </c>
      <c r="KU117" s="9">
        <f>IF(32&lt;=$G117, ROUND(KT117*$Q117, 2), "")</f>
        <v/>
      </c>
      <c r="KV117" s="9">
        <f>IF(32&lt;=$G117, $N117, "")</f>
        <v/>
      </c>
      <c r="KW117" s="9">
        <f>IF(32&lt;=$G117, KV117-KU117, "")</f>
        <v/>
      </c>
      <c r="KX117" s="9">
        <f>IF(32&lt;=$G117, KT117-KW117, "")</f>
        <v/>
      </c>
      <c r="KY117" s="9">
        <f>IF(32&lt;=$G117, ROUND(KQ117*$Q117, 2), "")</f>
        <v/>
      </c>
      <c r="KZ117" s="9">
        <f>IF(32&lt;=$G117, KQ117+KY117, "")</f>
        <v/>
      </c>
      <c r="LA117" s="9">
        <f>IF(32&lt;=$G117, KU117+KY117, "")</f>
        <v/>
      </c>
      <c r="LB117" s="9">
        <f>IF(32&lt;=$G117, ($G117-32)*$N117, "")</f>
        <v/>
      </c>
      <c r="LC117" s="9">
        <f>IF(33&lt;=$G117, KX117, "")</f>
        <v/>
      </c>
      <c r="LD117" s="9">
        <f>IF(33&lt;=$G117, ROUND(LC117*$Q117, 2), "")</f>
        <v/>
      </c>
      <c r="LE117" s="9">
        <f>IF(33&lt;=$G117, $N117, "")</f>
        <v/>
      </c>
      <c r="LF117" s="9">
        <f>IF(33&lt;=$G117, LE117-LD117, "")</f>
        <v/>
      </c>
      <c r="LG117" s="9">
        <f>IF(33&lt;=$G117, LC117-LF117, "")</f>
        <v/>
      </c>
      <c r="LH117" s="9">
        <f>IF(33&lt;=$G117, ROUND(KZ117*$Q117, 2), "")</f>
        <v/>
      </c>
      <c r="LI117" s="9">
        <f>IF(33&lt;=$G117, KZ117+LH117, "")</f>
        <v/>
      </c>
      <c r="LJ117" s="9">
        <f>IF(33&lt;=$G117, LD117+LH117, "")</f>
        <v/>
      </c>
      <c r="LK117" s="9">
        <f>IF(33&lt;=$G117, ($G117-33)*$N117, "")</f>
        <v/>
      </c>
      <c r="LL117" s="9">
        <f>IF(34&lt;=$G117, LG117, "")</f>
        <v/>
      </c>
      <c r="LM117" s="9">
        <f>IF(34&lt;=$G117, ROUND(LL117*$Q117, 2), "")</f>
        <v/>
      </c>
      <c r="LN117" s="9">
        <f>IF(34&lt;=$G117, $N117, "")</f>
        <v/>
      </c>
      <c r="LO117" s="9">
        <f>IF(34&lt;=$G117, LN117-LM117, "")</f>
        <v/>
      </c>
      <c r="LP117" s="9">
        <f>IF(34&lt;=$G117, LL117-LO117, "")</f>
        <v/>
      </c>
      <c r="LQ117" s="9">
        <f>IF(34&lt;=$G117, ROUND(LI117*$Q117, 2), "")</f>
        <v/>
      </c>
      <c r="LR117" s="9">
        <f>IF(34&lt;=$G117, LI117+LQ117, "")</f>
        <v/>
      </c>
      <c r="LS117" s="9">
        <f>IF(34&lt;=$G117, LM117+LQ117, "")</f>
        <v/>
      </c>
      <c r="LT117" s="9">
        <f>IF(34&lt;=$G117, ($G117-34)*$N117, "")</f>
        <v/>
      </c>
      <c r="LU117" s="9">
        <f>IF(35&lt;=$G117, LP117, "")</f>
        <v/>
      </c>
      <c r="LV117" s="9">
        <f>IF(35&lt;=$G117, ROUND(LU117*$Q117, 2), "")</f>
        <v/>
      </c>
      <c r="LW117" s="9">
        <f>IF(35&lt;=$G117, $N117, "")</f>
        <v/>
      </c>
      <c r="LX117" s="9">
        <f>IF(35&lt;=$G117, LW117-LV117, "")</f>
        <v/>
      </c>
      <c r="LY117" s="9">
        <f>IF(35&lt;=$G117, LU117-LX117, "")</f>
        <v/>
      </c>
      <c r="LZ117" s="9">
        <f>IF(35&lt;=$G117, ROUND(LR117*$Q117, 2), "")</f>
        <v/>
      </c>
      <c r="MA117" s="9">
        <f>IF(35&lt;=$G117, LR117+LZ117, "")</f>
        <v/>
      </c>
      <c r="MB117" s="9">
        <f>IF(35&lt;=$G117, LV117+LZ117, "")</f>
        <v/>
      </c>
      <c r="MC117" s="9">
        <f>IF(35&lt;=$G117, ($G117-35)*$N117, "")</f>
        <v/>
      </c>
      <c r="MD117" s="9">
        <f>IF(36&lt;=$G117, LY117, "")</f>
        <v/>
      </c>
      <c r="ME117" s="9">
        <f>IF(36&lt;=$G117, ROUND(MD117*$Q117, 2), "")</f>
        <v/>
      </c>
      <c r="MF117" s="9">
        <f>IF(36&lt;=$G117, $N117, "")</f>
        <v/>
      </c>
      <c r="MG117" s="9">
        <f>IF(36&lt;=$G117, MF117-ME117, "")</f>
        <v/>
      </c>
      <c r="MH117" s="9">
        <f>IF(36&lt;=$G117, MD117-MG117, "")</f>
        <v/>
      </c>
      <c r="MI117" s="9">
        <f>IF(36&lt;=$G117, ROUND(MA117*$Q117, 2), "")</f>
        <v/>
      </c>
      <c r="MJ117" s="9">
        <f>IF(36&lt;=$G117, MA117+MI117, "")</f>
        <v/>
      </c>
      <c r="MK117" s="9">
        <f>IF(36&lt;=$G117, ME117+MI117, "")</f>
        <v/>
      </c>
      <c r="ML117" s="9">
        <f>IF(36&lt;=$G117, ($G117-36)*$N117, "")</f>
        <v/>
      </c>
      <c r="MM117" s="9">
        <f>IF(37&lt;=$G117, MH117, "")</f>
        <v/>
      </c>
      <c r="MN117" s="9">
        <f>IF(37&lt;=$G117, ROUND(MM117*$Q117, 2), "")</f>
        <v/>
      </c>
      <c r="MO117" s="9">
        <f>IF(37&lt;=$G117, $N117, "")</f>
        <v/>
      </c>
      <c r="MP117" s="9">
        <f>IF(37&lt;=$G117, MO117-MN117, "")</f>
        <v/>
      </c>
      <c r="MQ117" s="9">
        <f>IF(37&lt;=$G117, MM117-MP117, "")</f>
        <v/>
      </c>
      <c r="MR117" s="9">
        <f>IF(37&lt;=$G117, ROUND(MJ117*$Q117, 2), "")</f>
        <v/>
      </c>
      <c r="MS117" s="9">
        <f>IF(37&lt;=$G117, MJ117+MR117, "")</f>
        <v/>
      </c>
      <c r="MT117" s="9">
        <f>IF(37&lt;=$G117, MN117+MR117, "")</f>
        <v/>
      </c>
      <c r="MU117" s="9">
        <f>IF(37&lt;=$G117, ($G117-37)*$N117, "")</f>
        <v/>
      </c>
      <c r="MV117" s="9">
        <f>IF(38&lt;=$G117, MQ117, "")</f>
        <v/>
      </c>
      <c r="MW117" s="9">
        <f>IF(38&lt;=$G117, ROUND(MV117*$Q117, 2), "")</f>
        <v/>
      </c>
      <c r="MX117" s="9">
        <f>IF(38&lt;=$G117, $N117, "")</f>
        <v/>
      </c>
      <c r="MY117" s="9">
        <f>IF(38&lt;=$G117, MX117-MW117, "")</f>
        <v/>
      </c>
      <c r="MZ117" s="9">
        <f>IF(38&lt;=$G117, MV117-MY117, "")</f>
        <v/>
      </c>
      <c r="NA117" s="9">
        <f>IF(38&lt;=$G117, ROUND(MS117*$Q117, 2), "")</f>
        <v/>
      </c>
      <c r="NB117" s="9">
        <f>IF(38&lt;=$G117, MS117+NA117, "")</f>
        <v/>
      </c>
      <c r="NC117" s="9">
        <f>IF(38&lt;=$G117, MW117+NA117, "")</f>
        <v/>
      </c>
      <c r="ND117" s="9">
        <f>IF(38&lt;=$G117, ($G117-38)*$N117, "")</f>
        <v/>
      </c>
      <c r="NE117" s="9">
        <f>IF(39&lt;=$G117, MZ117, "")</f>
        <v/>
      </c>
      <c r="NF117" s="9">
        <f>IF(39&lt;=$G117, ROUND(NE117*$Q117, 2), "")</f>
        <v/>
      </c>
      <c r="NG117" s="9">
        <f>IF(39&lt;=$G117, $N117, "")</f>
        <v/>
      </c>
      <c r="NH117" s="9">
        <f>IF(39&lt;=$G117, NG117-NF117, "")</f>
        <v/>
      </c>
      <c r="NI117" s="9">
        <f>IF(39&lt;=$G117, NE117-NH117, "")</f>
        <v/>
      </c>
      <c r="NJ117" s="9">
        <f>IF(39&lt;=$G117, ROUND(NB117*$Q117, 2), "")</f>
        <v/>
      </c>
      <c r="NK117" s="9">
        <f>IF(39&lt;=$G117, NB117+NJ117, "")</f>
        <v/>
      </c>
      <c r="NL117" s="9">
        <f>IF(39&lt;=$G117, NF117+NJ117, "")</f>
        <v/>
      </c>
      <c r="NM117" s="9">
        <f>IF(39&lt;=$G117, ($G117-39)*$N117, "")</f>
        <v/>
      </c>
      <c r="NN117" s="9">
        <f>IF(40&lt;=$G117, NI117, "")</f>
        <v/>
      </c>
      <c r="NO117" s="9">
        <f>IF(40&lt;=$G117, ROUND(NN117*$Q117, 2), "")</f>
        <v/>
      </c>
      <c r="NP117" s="9">
        <f>IF(40&lt;=$G117, $N117, "")</f>
        <v/>
      </c>
      <c r="NQ117" s="9">
        <f>IF(40&lt;=$G117, NP117-NO117, "")</f>
        <v/>
      </c>
      <c r="NR117" s="9">
        <f>IF(40&lt;=$G117, NN117-NQ117, "")</f>
        <v/>
      </c>
      <c r="NS117" s="9">
        <f>IF(40&lt;=$G117, ROUND(NK117*$Q117, 2), "")</f>
        <v/>
      </c>
      <c r="NT117" s="9">
        <f>IF(40&lt;=$G117, NK117+NS117, "")</f>
        <v/>
      </c>
      <c r="NU117" s="9">
        <f>IF(40&lt;=$G117, NO117+NS117, "")</f>
        <v/>
      </c>
      <c r="NV117" s="9">
        <f>IF(40&lt;=$G117, ($G117-40)*$N117, "")</f>
        <v/>
      </c>
      <c r="NW117" s="9">
        <f>IF(41&lt;=$G117, NR117, "")</f>
        <v/>
      </c>
      <c r="NX117" s="9">
        <f>IF(41&lt;=$G117, ROUND(NW117*$Q117, 2), "")</f>
        <v/>
      </c>
      <c r="NY117" s="9">
        <f>IF(41&lt;=$G117, $N117, "")</f>
        <v/>
      </c>
      <c r="NZ117" s="9">
        <f>IF(41&lt;=$G117, NY117-NX117, "")</f>
        <v/>
      </c>
      <c r="OA117" s="9">
        <f>IF(41&lt;=$G117, NW117-NZ117, "")</f>
        <v/>
      </c>
      <c r="OB117" s="9">
        <f>IF(41&lt;=$G117, ROUND(NT117*$Q117, 2), "")</f>
        <v/>
      </c>
      <c r="OC117" s="9">
        <f>IF(41&lt;=$G117, NT117+OB117, "")</f>
        <v/>
      </c>
      <c r="OD117" s="9">
        <f>IF(41&lt;=$G117, NX117+OB117, "")</f>
        <v/>
      </c>
      <c r="OE117" s="9">
        <f>IF(41&lt;=$G117, ($G117-41)*$N117, "")</f>
        <v/>
      </c>
      <c r="OF117" s="9">
        <f>IF(42&lt;=$G117, OA117, "")</f>
        <v/>
      </c>
      <c r="OG117" s="9">
        <f>IF(42&lt;=$G117, ROUND(OF117*$Q117, 2), "")</f>
        <v/>
      </c>
      <c r="OH117" s="9">
        <f>IF(42&lt;=$G117, $N117, "")</f>
        <v/>
      </c>
      <c r="OI117" s="9">
        <f>IF(42&lt;=$G117, OH117-OG117, "")</f>
        <v/>
      </c>
      <c r="OJ117" s="9">
        <f>IF(42&lt;=$G117, OF117-OI117, "")</f>
        <v/>
      </c>
      <c r="OK117" s="9">
        <f>IF(42&lt;=$G117, ROUND(OC117*$Q117, 2), "")</f>
        <v/>
      </c>
      <c r="OL117" s="9">
        <f>IF(42&lt;=$G117, OC117+OK117, "")</f>
        <v/>
      </c>
      <c r="OM117" s="9">
        <f>IF(42&lt;=$G117, OG117+OK117, "")</f>
        <v/>
      </c>
      <c r="ON117" s="9">
        <f>IF(42&lt;=$G117, ($G117-42)*$N117, "")</f>
        <v/>
      </c>
      <c r="OO117" s="9">
        <f>IF(43&lt;=$G117, OJ117, "")</f>
        <v/>
      </c>
      <c r="OP117" s="9">
        <f>IF(43&lt;=$G117, ROUND(OO117*$Q117, 2), "")</f>
        <v/>
      </c>
      <c r="OQ117" s="9">
        <f>IF(43&lt;=$G117, $N117, "")</f>
        <v/>
      </c>
      <c r="OR117" s="9">
        <f>IF(43&lt;=$G117, OQ117-OP117, "")</f>
        <v/>
      </c>
      <c r="OS117" s="9">
        <f>IF(43&lt;=$G117, OO117-OR117, "")</f>
        <v/>
      </c>
      <c r="OT117" s="9">
        <f>IF(43&lt;=$G117, ROUND(OL117*$Q117, 2), "")</f>
        <v/>
      </c>
      <c r="OU117" s="9">
        <f>IF(43&lt;=$G117, OL117+OT117, "")</f>
        <v/>
      </c>
      <c r="OV117" s="9">
        <f>IF(43&lt;=$G117, OP117+OT117, "")</f>
        <v/>
      </c>
      <c r="OW117" s="9">
        <f>IF(43&lt;=$G117, ($G117-43)*$N117, "")</f>
        <v/>
      </c>
      <c r="OX117" s="9">
        <f>IF(44&lt;=$G117, OS117, "")</f>
        <v/>
      </c>
      <c r="OY117" s="9">
        <f>IF(44&lt;=$G117, ROUND(OX117*$Q117, 2), "")</f>
        <v/>
      </c>
      <c r="OZ117" s="9">
        <f>IF(44&lt;=$G117, $N117, "")</f>
        <v/>
      </c>
      <c r="PA117" s="9">
        <f>IF(44&lt;=$G117, OZ117-OY117, "")</f>
        <v/>
      </c>
      <c r="PB117" s="9">
        <f>IF(44&lt;=$G117, OX117-PA117, "")</f>
        <v/>
      </c>
      <c r="PC117" s="9">
        <f>IF(44&lt;=$G117, ROUND(OU117*$Q117, 2), "")</f>
        <v/>
      </c>
      <c r="PD117" s="9">
        <f>IF(44&lt;=$G117, OU117+PC117, "")</f>
        <v/>
      </c>
      <c r="PE117" s="9">
        <f>IF(44&lt;=$G117, OY117+PC117, "")</f>
        <v/>
      </c>
      <c r="PF117" s="9">
        <f>IF(44&lt;=$G117, ($G117-44)*$N117, "")</f>
        <v/>
      </c>
      <c r="PG117" s="9">
        <f>IF(45&lt;=$G117, PB117, "")</f>
        <v/>
      </c>
      <c r="PH117" s="9">
        <f>IF(45&lt;=$G117, ROUND(PG117*$Q117, 2), "")</f>
        <v/>
      </c>
      <c r="PI117" s="9">
        <f>IF(45&lt;=$G117, $N117, "")</f>
        <v/>
      </c>
      <c r="PJ117" s="9">
        <f>IF(45&lt;=$G117, PI117-PH117, "")</f>
        <v/>
      </c>
      <c r="PK117" s="9">
        <f>IF(45&lt;=$G117, PG117-PJ117, "")</f>
        <v/>
      </c>
      <c r="PL117" s="9">
        <f>IF(45&lt;=$G117, ROUND(PD117*$Q117, 2), "")</f>
        <v/>
      </c>
      <c r="PM117" s="9">
        <f>IF(45&lt;=$G117, PD117+PL117, "")</f>
        <v/>
      </c>
      <c r="PN117" s="9">
        <f>IF(45&lt;=$G117, PH117+PL117, "")</f>
        <v/>
      </c>
      <c r="PO117" s="9">
        <f>IF(45&lt;=$G117, ($G117-45)*$N117, "")</f>
        <v/>
      </c>
      <c r="PP117" s="9">
        <f>IF(46&lt;=$G117, PK117, "")</f>
        <v/>
      </c>
      <c r="PQ117" s="9">
        <f>IF(46&lt;=$G117, ROUND(PP117*$Q117, 2), "")</f>
        <v/>
      </c>
      <c r="PR117" s="9">
        <f>IF(46&lt;=$G117, $N117, "")</f>
        <v/>
      </c>
      <c r="PS117" s="9">
        <f>IF(46&lt;=$G117, PR117-PQ117, "")</f>
        <v/>
      </c>
      <c r="PT117" s="9">
        <f>IF(46&lt;=$G117, PP117-PS117, "")</f>
        <v/>
      </c>
      <c r="PU117" s="9">
        <f>IF(46&lt;=$G117, ROUND(PM117*$Q117, 2), "")</f>
        <v/>
      </c>
      <c r="PV117" s="9">
        <f>IF(46&lt;=$G117, PM117+PU117, "")</f>
        <v/>
      </c>
      <c r="PW117" s="9">
        <f>IF(46&lt;=$G117, PQ117+PU117, "")</f>
        <v/>
      </c>
      <c r="PX117" s="9">
        <f>IF(46&lt;=$G117, ($G117-46)*$N117, "")</f>
        <v/>
      </c>
      <c r="PY117" s="9">
        <f>IF(47&lt;=$G117, PT117, "")</f>
        <v/>
      </c>
      <c r="PZ117" s="9">
        <f>IF(47&lt;=$G117, ROUND(PY117*$Q117, 2), "")</f>
        <v/>
      </c>
      <c r="QA117" s="9">
        <f>IF(47&lt;=$G117, $N117, "")</f>
        <v/>
      </c>
      <c r="QB117" s="9">
        <f>IF(47&lt;=$G117, QA117-PZ117, "")</f>
        <v/>
      </c>
      <c r="QC117" s="9">
        <f>IF(47&lt;=$G117, PY117-QB117, "")</f>
        <v/>
      </c>
      <c r="QD117" s="9">
        <f>IF(47&lt;=$G117, ROUND(PV117*$Q117, 2), "")</f>
        <v/>
      </c>
      <c r="QE117" s="9">
        <f>IF(47&lt;=$G117, PV117+QD117, "")</f>
        <v/>
      </c>
      <c r="QF117" s="9">
        <f>IF(47&lt;=$G117, PZ117+QD117, "")</f>
        <v/>
      </c>
      <c r="QG117" s="9">
        <f>IF(47&lt;=$G117, ($G117-47)*$N117, "")</f>
        <v/>
      </c>
      <c r="QH117" s="9">
        <f>IF(48&lt;=$G117, QC117, "")</f>
        <v/>
      </c>
      <c r="QI117" s="9">
        <f>IF(48&lt;=$G117, ROUND(QH117*$Q117, 2), "")</f>
        <v/>
      </c>
      <c r="QJ117" s="9">
        <f>IF(48&lt;=$G117, $N117, "")</f>
        <v/>
      </c>
      <c r="QK117" s="9">
        <f>IF(48&lt;=$G117, QJ117-QI117, "")</f>
        <v/>
      </c>
      <c r="QL117" s="9">
        <f>IF(48&lt;=$G117, QH117-QK117, "")</f>
        <v/>
      </c>
      <c r="QM117" s="9">
        <f>IF(48&lt;=$G117, ROUND(QE117*$Q117, 2), "")</f>
        <v/>
      </c>
      <c r="QN117" s="9">
        <f>IF(48&lt;=$G117, QE117+QM117, "")</f>
        <v/>
      </c>
      <c r="QO117" s="9">
        <f>IF(48&lt;=$G117, QI117+QM117, "")</f>
        <v/>
      </c>
      <c r="QP117" s="9">
        <f>IF(48&lt;=$G117, ($G117-48)*$N117, "")</f>
        <v/>
      </c>
    </row>
    <row r="118">
      <c r="A118" s="12" t="inlineStr">
        <is>
          <t>0649-0008</t>
        </is>
      </c>
      <c r="B118" s="13" t="inlineStr">
        <is>
          <t>Compusoluciones y Asociados Sa de Cv</t>
        </is>
      </c>
      <c r="C118" s="13" t="inlineStr">
        <is>
          <t>Kicks</t>
        </is>
      </c>
      <c r="D118" s="12" t="inlineStr">
        <is>
          <t>ACTIVO</t>
        </is>
      </c>
      <c r="E118" s="12" t="inlineStr">
        <is>
          <t>2024-11-27</t>
        </is>
      </c>
      <c r="F118" s="12" t="inlineStr">
        <is>
          <t>2028-11-27</t>
        </is>
      </c>
      <c r="G118" s="14" t="n">
        <v>48</v>
      </c>
      <c r="H118" s="15" t="n">
        <v>544741.38</v>
      </c>
      <c r="I118" s="16" t="n">
        <v>0.35</v>
      </c>
      <c r="J118" s="15">
        <f>ROUND(H118*I118, 2)</f>
        <v/>
      </c>
      <c r="K118" s="15">
        <f>ROUND(H118-J118, 2)</f>
        <v/>
      </c>
      <c r="L118" s="16" t="n">
        <v>0.015</v>
      </c>
      <c r="M118" s="15">
        <f>ROUND(H118*L118, 2)</f>
        <v/>
      </c>
      <c r="N118" s="15" t="n">
        <v>10989.91</v>
      </c>
      <c r="O118" s="16" t="n">
        <v>0.32</v>
      </c>
      <c r="P118" s="15">
        <f>ROUND(H118*O118, 2)</f>
        <v/>
      </c>
      <c r="Q118" s="17" t="n">
        <v>0.02553105</v>
      </c>
      <c r="R118" s="17">
        <f>RATE(G118, -N118, K118, -P118)</f>
        <v/>
      </c>
      <c r="S118" s="17">
        <f>ROUND(Q118*12, 8)</f>
        <v/>
      </c>
      <c r="T118" s="17">
        <f>ROUND(((1+Q118)^12)-1, 8)</f>
        <v/>
      </c>
      <c r="U118" s="15">
        <f>ROUND(PV(Q118, G118, 0, -P118), 2)</f>
        <v/>
      </c>
      <c r="V118" s="15">
        <f>SUMIF($AA$4:$QP$4, "Interes_Leasing", AA118:QP118)</f>
        <v/>
      </c>
      <c r="W118" s="15">
        <f>SUMIF($AA$4:$QP$4, "Interes_Residual", AA118:QP118)</f>
        <v/>
      </c>
      <c r="X118" s="15">
        <f>ROUND(V118+W118, 2)</f>
        <v/>
      </c>
      <c r="Y118" s="15">
        <f>ROUND((N118*G118+P118+M118)-K118, 2)</f>
        <v/>
      </c>
      <c r="Z118" s="16">
        <f>ROUND(Y118/K118, 4)</f>
        <v/>
      </c>
      <c r="AA118" s="15">
        <f>IF(1&lt;=$G118, $K118, "")</f>
        <v/>
      </c>
      <c r="AB118" s="15">
        <f>IF(1&lt;=$G118, ROUND(AA118*$Q118, 2), "")</f>
        <v/>
      </c>
      <c r="AC118" s="15">
        <f>IF(1&lt;=$G118, $N118, "")</f>
        <v/>
      </c>
      <c r="AD118" s="15">
        <f>IF(1&lt;=$G118, AC118-AB118, "")</f>
        <v/>
      </c>
      <c r="AE118" s="15">
        <f>IF(1&lt;=$G118, AA118-AD118, "")</f>
        <v/>
      </c>
      <c r="AF118" s="15">
        <f>IF(1&lt;=$G118, ROUND($U118*$Q118, 2), "")</f>
        <v/>
      </c>
      <c r="AG118" s="15">
        <f>IF(1&lt;=$G118, $U118+AF118, "")</f>
        <v/>
      </c>
      <c r="AH118" s="15">
        <f>IF(1&lt;=$G118, AB118+AF118, "")</f>
        <v/>
      </c>
      <c r="AI118" s="15">
        <f>IF(1&lt;=$G118, ($G118-1)*$N118, "")</f>
        <v/>
      </c>
      <c r="AJ118" s="15">
        <f>IF(2&lt;=$G118, AE118, "")</f>
        <v/>
      </c>
      <c r="AK118" s="15">
        <f>IF(2&lt;=$G118, ROUND(AJ118*$Q118, 2), "")</f>
        <v/>
      </c>
      <c r="AL118" s="15">
        <f>IF(2&lt;=$G118, $N118, "")</f>
        <v/>
      </c>
      <c r="AM118" s="15">
        <f>IF(2&lt;=$G118, AL118-AK118, "")</f>
        <v/>
      </c>
      <c r="AN118" s="15">
        <f>IF(2&lt;=$G118, AJ118-AM118, "")</f>
        <v/>
      </c>
      <c r="AO118" s="15">
        <f>IF(2&lt;=$G118, ROUND(AG118*$Q118, 2), "")</f>
        <v/>
      </c>
      <c r="AP118" s="15">
        <f>IF(2&lt;=$G118, AG118+AO118, "")</f>
        <v/>
      </c>
      <c r="AQ118" s="15">
        <f>IF(2&lt;=$G118, AK118+AO118, "")</f>
        <v/>
      </c>
      <c r="AR118" s="15">
        <f>IF(2&lt;=$G118, ($G118-2)*$N118, "")</f>
        <v/>
      </c>
      <c r="AS118" s="15">
        <f>IF(3&lt;=$G118, AN118, "")</f>
        <v/>
      </c>
      <c r="AT118" s="15">
        <f>IF(3&lt;=$G118, ROUND(AS118*$Q118, 2), "")</f>
        <v/>
      </c>
      <c r="AU118" s="15">
        <f>IF(3&lt;=$G118, $N118, "")</f>
        <v/>
      </c>
      <c r="AV118" s="15">
        <f>IF(3&lt;=$G118, AU118-AT118, "")</f>
        <v/>
      </c>
      <c r="AW118" s="15">
        <f>IF(3&lt;=$G118, AS118-AV118, "")</f>
        <v/>
      </c>
      <c r="AX118" s="15">
        <f>IF(3&lt;=$G118, ROUND(AP118*$Q118, 2), "")</f>
        <v/>
      </c>
      <c r="AY118" s="15">
        <f>IF(3&lt;=$G118, AP118+AX118, "")</f>
        <v/>
      </c>
      <c r="AZ118" s="15">
        <f>IF(3&lt;=$G118, AT118+AX118, "")</f>
        <v/>
      </c>
      <c r="BA118" s="15">
        <f>IF(3&lt;=$G118, ($G118-3)*$N118, "")</f>
        <v/>
      </c>
      <c r="BB118" s="15">
        <f>IF(4&lt;=$G118, AW118, "")</f>
        <v/>
      </c>
      <c r="BC118" s="15">
        <f>IF(4&lt;=$G118, ROUND(BB118*$Q118, 2), "")</f>
        <v/>
      </c>
      <c r="BD118" s="15">
        <f>IF(4&lt;=$G118, $N118, "")</f>
        <v/>
      </c>
      <c r="BE118" s="15">
        <f>IF(4&lt;=$G118, BD118-BC118, "")</f>
        <v/>
      </c>
      <c r="BF118" s="15">
        <f>IF(4&lt;=$G118, BB118-BE118, "")</f>
        <v/>
      </c>
      <c r="BG118" s="15">
        <f>IF(4&lt;=$G118, ROUND(AY118*$Q118, 2), "")</f>
        <v/>
      </c>
      <c r="BH118" s="15">
        <f>IF(4&lt;=$G118, AY118+BG118, "")</f>
        <v/>
      </c>
      <c r="BI118" s="15">
        <f>IF(4&lt;=$G118, BC118+BG118, "")</f>
        <v/>
      </c>
      <c r="BJ118" s="15">
        <f>IF(4&lt;=$G118, ($G118-4)*$N118, "")</f>
        <v/>
      </c>
      <c r="BK118" s="15">
        <f>IF(5&lt;=$G118, BF118, "")</f>
        <v/>
      </c>
      <c r="BL118" s="15">
        <f>IF(5&lt;=$G118, ROUND(BK118*$Q118, 2), "")</f>
        <v/>
      </c>
      <c r="BM118" s="15">
        <f>IF(5&lt;=$G118, $N118, "")</f>
        <v/>
      </c>
      <c r="BN118" s="15">
        <f>IF(5&lt;=$G118, BM118-BL118, "")</f>
        <v/>
      </c>
      <c r="BO118" s="15">
        <f>IF(5&lt;=$G118, BK118-BN118, "")</f>
        <v/>
      </c>
      <c r="BP118" s="15">
        <f>IF(5&lt;=$G118, ROUND(BH118*$Q118, 2), "")</f>
        <v/>
      </c>
      <c r="BQ118" s="15">
        <f>IF(5&lt;=$G118, BH118+BP118, "")</f>
        <v/>
      </c>
      <c r="BR118" s="15">
        <f>IF(5&lt;=$G118, BL118+BP118, "")</f>
        <v/>
      </c>
      <c r="BS118" s="15">
        <f>IF(5&lt;=$G118, ($G118-5)*$N118, "")</f>
        <v/>
      </c>
      <c r="BT118" s="15">
        <f>IF(6&lt;=$G118, BO118, "")</f>
        <v/>
      </c>
      <c r="BU118" s="15">
        <f>IF(6&lt;=$G118, ROUND(BT118*$Q118, 2), "")</f>
        <v/>
      </c>
      <c r="BV118" s="15">
        <f>IF(6&lt;=$G118, $N118, "")</f>
        <v/>
      </c>
      <c r="BW118" s="15">
        <f>IF(6&lt;=$G118, BV118-BU118, "")</f>
        <v/>
      </c>
      <c r="BX118" s="15">
        <f>IF(6&lt;=$G118, BT118-BW118, "")</f>
        <v/>
      </c>
      <c r="BY118" s="15">
        <f>IF(6&lt;=$G118, ROUND(BQ118*$Q118, 2), "")</f>
        <v/>
      </c>
      <c r="BZ118" s="15">
        <f>IF(6&lt;=$G118, BQ118+BY118, "")</f>
        <v/>
      </c>
      <c r="CA118" s="15">
        <f>IF(6&lt;=$G118, BU118+BY118, "")</f>
        <v/>
      </c>
      <c r="CB118" s="15">
        <f>IF(6&lt;=$G118, ($G118-6)*$N118, "")</f>
        <v/>
      </c>
      <c r="CC118" s="15">
        <f>IF(7&lt;=$G118, BX118, "")</f>
        <v/>
      </c>
      <c r="CD118" s="15">
        <f>IF(7&lt;=$G118, ROUND(CC118*$Q118, 2), "")</f>
        <v/>
      </c>
      <c r="CE118" s="15">
        <f>IF(7&lt;=$G118, $N118, "")</f>
        <v/>
      </c>
      <c r="CF118" s="15">
        <f>IF(7&lt;=$G118, CE118-CD118, "")</f>
        <v/>
      </c>
      <c r="CG118" s="15">
        <f>IF(7&lt;=$G118, CC118-CF118, "")</f>
        <v/>
      </c>
      <c r="CH118" s="15">
        <f>IF(7&lt;=$G118, ROUND(BZ118*$Q118, 2), "")</f>
        <v/>
      </c>
      <c r="CI118" s="15">
        <f>IF(7&lt;=$G118, BZ118+CH118, "")</f>
        <v/>
      </c>
      <c r="CJ118" s="15">
        <f>IF(7&lt;=$G118, CD118+CH118, "")</f>
        <v/>
      </c>
      <c r="CK118" s="15">
        <f>IF(7&lt;=$G118, ($G118-7)*$N118, "")</f>
        <v/>
      </c>
      <c r="CL118" s="15">
        <f>IF(8&lt;=$G118, CG118, "")</f>
        <v/>
      </c>
      <c r="CM118" s="15">
        <f>IF(8&lt;=$G118, ROUND(CL118*$Q118, 2), "")</f>
        <v/>
      </c>
      <c r="CN118" s="15">
        <f>IF(8&lt;=$G118, $N118, "")</f>
        <v/>
      </c>
      <c r="CO118" s="15">
        <f>IF(8&lt;=$G118, CN118-CM118, "")</f>
        <v/>
      </c>
      <c r="CP118" s="15">
        <f>IF(8&lt;=$G118, CL118-CO118, "")</f>
        <v/>
      </c>
      <c r="CQ118" s="15">
        <f>IF(8&lt;=$G118, ROUND(CI118*$Q118, 2), "")</f>
        <v/>
      </c>
      <c r="CR118" s="15">
        <f>IF(8&lt;=$G118, CI118+CQ118, "")</f>
        <v/>
      </c>
      <c r="CS118" s="15">
        <f>IF(8&lt;=$G118, CM118+CQ118, "")</f>
        <v/>
      </c>
      <c r="CT118" s="15">
        <f>IF(8&lt;=$G118, ($G118-8)*$N118, "")</f>
        <v/>
      </c>
      <c r="CU118" s="15">
        <f>IF(9&lt;=$G118, CP118, "")</f>
        <v/>
      </c>
      <c r="CV118" s="15">
        <f>IF(9&lt;=$G118, ROUND(CU118*$Q118, 2), "")</f>
        <v/>
      </c>
      <c r="CW118" s="15">
        <f>IF(9&lt;=$G118, $N118, "")</f>
        <v/>
      </c>
      <c r="CX118" s="15">
        <f>IF(9&lt;=$G118, CW118-CV118, "")</f>
        <v/>
      </c>
      <c r="CY118" s="15">
        <f>IF(9&lt;=$G118, CU118-CX118, "")</f>
        <v/>
      </c>
      <c r="CZ118" s="15">
        <f>IF(9&lt;=$G118, ROUND(CR118*$Q118, 2), "")</f>
        <v/>
      </c>
      <c r="DA118" s="15">
        <f>IF(9&lt;=$G118, CR118+CZ118, "")</f>
        <v/>
      </c>
      <c r="DB118" s="15">
        <f>IF(9&lt;=$G118, CV118+CZ118, "")</f>
        <v/>
      </c>
      <c r="DC118" s="15">
        <f>IF(9&lt;=$G118, ($G118-9)*$N118, "")</f>
        <v/>
      </c>
      <c r="DD118" s="15">
        <f>IF(10&lt;=$G118, CY118, "")</f>
        <v/>
      </c>
      <c r="DE118" s="15">
        <f>IF(10&lt;=$G118, ROUND(DD118*$Q118, 2), "")</f>
        <v/>
      </c>
      <c r="DF118" s="15">
        <f>IF(10&lt;=$G118, $N118, "")</f>
        <v/>
      </c>
      <c r="DG118" s="15">
        <f>IF(10&lt;=$G118, DF118-DE118, "")</f>
        <v/>
      </c>
      <c r="DH118" s="15">
        <f>IF(10&lt;=$G118, DD118-DG118, "")</f>
        <v/>
      </c>
      <c r="DI118" s="15">
        <f>IF(10&lt;=$G118, ROUND(DA118*$Q118, 2), "")</f>
        <v/>
      </c>
      <c r="DJ118" s="15">
        <f>IF(10&lt;=$G118, DA118+DI118, "")</f>
        <v/>
      </c>
      <c r="DK118" s="15">
        <f>IF(10&lt;=$G118, DE118+DI118, "")</f>
        <v/>
      </c>
      <c r="DL118" s="15">
        <f>IF(10&lt;=$G118, ($G118-10)*$N118, "")</f>
        <v/>
      </c>
      <c r="DM118" s="15">
        <f>IF(11&lt;=$G118, DH118, "")</f>
        <v/>
      </c>
      <c r="DN118" s="15">
        <f>IF(11&lt;=$G118, ROUND(DM118*$Q118, 2), "")</f>
        <v/>
      </c>
      <c r="DO118" s="15">
        <f>IF(11&lt;=$G118, $N118, "")</f>
        <v/>
      </c>
      <c r="DP118" s="15">
        <f>IF(11&lt;=$G118, DO118-DN118, "")</f>
        <v/>
      </c>
      <c r="DQ118" s="15">
        <f>IF(11&lt;=$G118, DM118-DP118, "")</f>
        <v/>
      </c>
      <c r="DR118" s="15">
        <f>IF(11&lt;=$G118, ROUND(DJ118*$Q118, 2), "")</f>
        <v/>
      </c>
      <c r="DS118" s="15">
        <f>IF(11&lt;=$G118, DJ118+DR118, "")</f>
        <v/>
      </c>
      <c r="DT118" s="15">
        <f>IF(11&lt;=$G118, DN118+DR118, "")</f>
        <v/>
      </c>
      <c r="DU118" s="15">
        <f>IF(11&lt;=$G118, ($G118-11)*$N118, "")</f>
        <v/>
      </c>
      <c r="DV118" s="15">
        <f>IF(12&lt;=$G118, DQ118, "")</f>
        <v/>
      </c>
      <c r="DW118" s="15">
        <f>IF(12&lt;=$G118, ROUND(DV118*$Q118, 2), "")</f>
        <v/>
      </c>
      <c r="DX118" s="15">
        <f>IF(12&lt;=$G118, $N118, "")</f>
        <v/>
      </c>
      <c r="DY118" s="15">
        <f>IF(12&lt;=$G118, DX118-DW118, "")</f>
        <v/>
      </c>
      <c r="DZ118" s="15">
        <f>IF(12&lt;=$G118, DV118-DY118, "")</f>
        <v/>
      </c>
      <c r="EA118" s="15">
        <f>IF(12&lt;=$G118, ROUND(DS118*$Q118, 2), "")</f>
        <v/>
      </c>
      <c r="EB118" s="15">
        <f>IF(12&lt;=$G118, DS118+EA118, "")</f>
        <v/>
      </c>
      <c r="EC118" s="15">
        <f>IF(12&lt;=$G118, DW118+EA118, "")</f>
        <v/>
      </c>
      <c r="ED118" s="15">
        <f>IF(12&lt;=$G118, ($G118-12)*$N118, "")</f>
        <v/>
      </c>
      <c r="EE118" s="15">
        <f>IF(13&lt;=$G118, DZ118, "")</f>
        <v/>
      </c>
      <c r="EF118" s="15">
        <f>IF(13&lt;=$G118, ROUND(EE118*$Q118, 2), "")</f>
        <v/>
      </c>
      <c r="EG118" s="15">
        <f>IF(13&lt;=$G118, $N118, "")</f>
        <v/>
      </c>
      <c r="EH118" s="15">
        <f>IF(13&lt;=$G118, EG118-EF118, "")</f>
        <v/>
      </c>
      <c r="EI118" s="15">
        <f>IF(13&lt;=$G118, EE118-EH118, "")</f>
        <v/>
      </c>
      <c r="EJ118" s="15">
        <f>IF(13&lt;=$G118, ROUND(EB118*$Q118, 2), "")</f>
        <v/>
      </c>
      <c r="EK118" s="15">
        <f>IF(13&lt;=$G118, EB118+EJ118, "")</f>
        <v/>
      </c>
      <c r="EL118" s="15">
        <f>IF(13&lt;=$G118, EF118+EJ118, "")</f>
        <v/>
      </c>
      <c r="EM118" s="15">
        <f>IF(13&lt;=$G118, ($G118-13)*$N118, "")</f>
        <v/>
      </c>
      <c r="EN118" s="15">
        <f>IF(14&lt;=$G118, EI118, "")</f>
        <v/>
      </c>
      <c r="EO118" s="15">
        <f>IF(14&lt;=$G118, ROUND(EN118*$Q118, 2), "")</f>
        <v/>
      </c>
      <c r="EP118" s="15">
        <f>IF(14&lt;=$G118, $N118, "")</f>
        <v/>
      </c>
      <c r="EQ118" s="15">
        <f>IF(14&lt;=$G118, EP118-EO118, "")</f>
        <v/>
      </c>
      <c r="ER118" s="15">
        <f>IF(14&lt;=$G118, EN118-EQ118, "")</f>
        <v/>
      </c>
      <c r="ES118" s="15">
        <f>IF(14&lt;=$G118, ROUND(EK118*$Q118, 2), "")</f>
        <v/>
      </c>
      <c r="ET118" s="15">
        <f>IF(14&lt;=$G118, EK118+ES118, "")</f>
        <v/>
      </c>
      <c r="EU118" s="15">
        <f>IF(14&lt;=$G118, EO118+ES118, "")</f>
        <v/>
      </c>
      <c r="EV118" s="15">
        <f>IF(14&lt;=$G118, ($G118-14)*$N118, "")</f>
        <v/>
      </c>
      <c r="EW118" s="15">
        <f>IF(15&lt;=$G118, ER118, "")</f>
        <v/>
      </c>
      <c r="EX118" s="15">
        <f>IF(15&lt;=$G118, ROUND(EW118*$Q118, 2), "")</f>
        <v/>
      </c>
      <c r="EY118" s="15">
        <f>IF(15&lt;=$G118, $N118, "")</f>
        <v/>
      </c>
      <c r="EZ118" s="15">
        <f>IF(15&lt;=$G118, EY118-EX118, "")</f>
        <v/>
      </c>
      <c r="FA118" s="15">
        <f>IF(15&lt;=$G118, EW118-EZ118, "")</f>
        <v/>
      </c>
      <c r="FB118" s="15">
        <f>IF(15&lt;=$G118, ROUND(ET118*$Q118, 2), "")</f>
        <v/>
      </c>
      <c r="FC118" s="15">
        <f>IF(15&lt;=$G118, ET118+FB118, "")</f>
        <v/>
      </c>
      <c r="FD118" s="15">
        <f>IF(15&lt;=$G118, EX118+FB118, "")</f>
        <v/>
      </c>
      <c r="FE118" s="15">
        <f>IF(15&lt;=$G118, ($G118-15)*$N118, "")</f>
        <v/>
      </c>
      <c r="FF118" s="15">
        <f>IF(16&lt;=$G118, FA118, "")</f>
        <v/>
      </c>
      <c r="FG118" s="15">
        <f>IF(16&lt;=$G118, ROUND(FF118*$Q118, 2), "")</f>
        <v/>
      </c>
      <c r="FH118" s="15">
        <f>IF(16&lt;=$G118, $N118, "")</f>
        <v/>
      </c>
      <c r="FI118" s="15">
        <f>IF(16&lt;=$G118, FH118-FG118, "")</f>
        <v/>
      </c>
      <c r="FJ118" s="15">
        <f>IF(16&lt;=$G118, FF118-FI118, "")</f>
        <v/>
      </c>
      <c r="FK118" s="15">
        <f>IF(16&lt;=$G118, ROUND(FC118*$Q118, 2), "")</f>
        <v/>
      </c>
      <c r="FL118" s="15">
        <f>IF(16&lt;=$G118, FC118+FK118, "")</f>
        <v/>
      </c>
      <c r="FM118" s="15">
        <f>IF(16&lt;=$G118, FG118+FK118, "")</f>
        <v/>
      </c>
      <c r="FN118" s="15">
        <f>IF(16&lt;=$G118, ($G118-16)*$N118, "")</f>
        <v/>
      </c>
      <c r="FO118" s="15">
        <f>IF(17&lt;=$G118, FJ118, "")</f>
        <v/>
      </c>
      <c r="FP118" s="15">
        <f>IF(17&lt;=$G118, ROUND(FO118*$Q118, 2), "")</f>
        <v/>
      </c>
      <c r="FQ118" s="15">
        <f>IF(17&lt;=$G118, $N118, "")</f>
        <v/>
      </c>
      <c r="FR118" s="15">
        <f>IF(17&lt;=$G118, FQ118-FP118, "")</f>
        <v/>
      </c>
      <c r="FS118" s="15">
        <f>IF(17&lt;=$G118, FO118-FR118, "")</f>
        <v/>
      </c>
      <c r="FT118" s="15">
        <f>IF(17&lt;=$G118, ROUND(FL118*$Q118, 2), "")</f>
        <v/>
      </c>
      <c r="FU118" s="15">
        <f>IF(17&lt;=$G118, FL118+FT118, "")</f>
        <v/>
      </c>
      <c r="FV118" s="15">
        <f>IF(17&lt;=$G118, FP118+FT118, "")</f>
        <v/>
      </c>
      <c r="FW118" s="15">
        <f>IF(17&lt;=$G118, ($G118-17)*$N118, "")</f>
        <v/>
      </c>
      <c r="FX118" s="15">
        <f>IF(18&lt;=$G118, FS118, "")</f>
        <v/>
      </c>
      <c r="FY118" s="15">
        <f>IF(18&lt;=$G118, ROUND(FX118*$Q118, 2), "")</f>
        <v/>
      </c>
      <c r="FZ118" s="15">
        <f>IF(18&lt;=$G118, $N118, "")</f>
        <v/>
      </c>
      <c r="GA118" s="15">
        <f>IF(18&lt;=$G118, FZ118-FY118, "")</f>
        <v/>
      </c>
      <c r="GB118" s="15">
        <f>IF(18&lt;=$G118, FX118-GA118, "")</f>
        <v/>
      </c>
      <c r="GC118" s="15">
        <f>IF(18&lt;=$G118, ROUND(FU118*$Q118, 2), "")</f>
        <v/>
      </c>
      <c r="GD118" s="15">
        <f>IF(18&lt;=$G118, FU118+GC118, "")</f>
        <v/>
      </c>
      <c r="GE118" s="15">
        <f>IF(18&lt;=$G118, FY118+GC118, "")</f>
        <v/>
      </c>
      <c r="GF118" s="15">
        <f>IF(18&lt;=$G118, ($G118-18)*$N118, "")</f>
        <v/>
      </c>
      <c r="GG118" s="15">
        <f>IF(19&lt;=$G118, GB118, "")</f>
        <v/>
      </c>
      <c r="GH118" s="15">
        <f>IF(19&lt;=$G118, ROUND(GG118*$Q118, 2), "")</f>
        <v/>
      </c>
      <c r="GI118" s="15">
        <f>IF(19&lt;=$G118, $N118, "")</f>
        <v/>
      </c>
      <c r="GJ118" s="15">
        <f>IF(19&lt;=$G118, GI118-GH118, "")</f>
        <v/>
      </c>
      <c r="GK118" s="15">
        <f>IF(19&lt;=$G118, GG118-GJ118, "")</f>
        <v/>
      </c>
      <c r="GL118" s="15">
        <f>IF(19&lt;=$G118, ROUND(GD118*$Q118, 2), "")</f>
        <v/>
      </c>
      <c r="GM118" s="15">
        <f>IF(19&lt;=$G118, GD118+GL118, "")</f>
        <v/>
      </c>
      <c r="GN118" s="15">
        <f>IF(19&lt;=$G118, GH118+GL118, "")</f>
        <v/>
      </c>
      <c r="GO118" s="15">
        <f>IF(19&lt;=$G118, ($G118-19)*$N118, "")</f>
        <v/>
      </c>
      <c r="GP118" s="15">
        <f>IF(20&lt;=$G118, GK118, "")</f>
        <v/>
      </c>
      <c r="GQ118" s="15">
        <f>IF(20&lt;=$G118, ROUND(GP118*$Q118, 2), "")</f>
        <v/>
      </c>
      <c r="GR118" s="15">
        <f>IF(20&lt;=$G118, $N118, "")</f>
        <v/>
      </c>
      <c r="GS118" s="15">
        <f>IF(20&lt;=$G118, GR118-GQ118, "")</f>
        <v/>
      </c>
      <c r="GT118" s="15">
        <f>IF(20&lt;=$G118, GP118-GS118, "")</f>
        <v/>
      </c>
      <c r="GU118" s="15">
        <f>IF(20&lt;=$G118, ROUND(GM118*$Q118, 2), "")</f>
        <v/>
      </c>
      <c r="GV118" s="15">
        <f>IF(20&lt;=$G118, GM118+GU118, "")</f>
        <v/>
      </c>
      <c r="GW118" s="15">
        <f>IF(20&lt;=$G118, GQ118+GU118, "")</f>
        <v/>
      </c>
      <c r="GX118" s="15">
        <f>IF(20&lt;=$G118, ($G118-20)*$N118, "")</f>
        <v/>
      </c>
      <c r="GY118" s="15">
        <f>IF(21&lt;=$G118, GT118, "")</f>
        <v/>
      </c>
      <c r="GZ118" s="15">
        <f>IF(21&lt;=$G118, ROUND(GY118*$Q118, 2), "")</f>
        <v/>
      </c>
      <c r="HA118" s="15">
        <f>IF(21&lt;=$G118, $N118, "")</f>
        <v/>
      </c>
      <c r="HB118" s="15">
        <f>IF(21&lt;=$G118, HA118-GZ118, "")</f>
        <v/>
      </c>
      <c r="HC118" s="15">
        <f>IF(21&lt;=$G118, GY118-HB118, "")</f>
        <v/>
      </c>
      <c r="HD118" s="15">
        <f>IF(21&lt;=$G118, ROUND(GV118*$Q118, 2), "")</f>
        <v/>
      </c>
      <c r="HE118" s="15">
        <f>IF(21&lt;=$G118, GV118+HD118, "")</f>
        <v/>
      </c>
      <c r="HF118" s="15">
        <f>IF(21&lt;=$G118, GZ118+HD118, "")</f>
        <v/>
      </c>
      <c r="HG118" s="15">
        <f>IF(21&lt;=$G118, ($G118-21)*$N118, "")</f>
        <v/>
      </c>
      <c r="HH118" s="15">
        <f>IF(22&lt;=$G118, HC118, "")</f>
        <v/>
      </c>
      <c r="HI118" s="15">
        <f>IF(22&lt;=$G118, ROUND(HH118*$Q118, 2), "")</f>
        <v/>
      </c>
      <c r="HJ118" s="15">
        <f>IF(22&lt;=$G118, $N118, "")</f>
        <v/>
      </c>
      <c r="HK118" s="15">
        <f>IF(22&lt;=$G118, HJ118-HI118, "")</f>
        <v/>
      </c>
      <c r="HL118" s="15">
        <f>IF(22&lt;=$G118, HH118-HK118, "")</f>
        <v/>
      </c>
      <c r="HM118" s="15">
        <f>IF(22&lt;=$G118, ROUND(HE118*$Q118, 2), "")</f>
        <v/>
      </c>
      <c r="HN118" s="15">
        <f>IF(22&lt;=$G118, HE118+HM118, "")</f>
        <v/>
      </c>
      <c r="HO118" s="15">
        <f>IF(22&lt;=$G118, HI118+HM118, "")</f>
        <v/>
      </c>
      <c r="HP118" s="15">
        <f>IF(22&lt;=$G118, ($G118-22)*$N118, "")</f>
        <v/>
      </c>
      <c r="HQ118" s="15">
        <f>IF(23&lt;=$G118, HL118, "")</f>
        <v/>
      </c>
      <c r="HR118" s="15">
        <f>IF(23&lt;=$G118, ROUND(HQ118*$Q118, 2), "")</f>
        <v/>
      </c>
      <c r="HS118" s="15">
        <f>IF(23&lt;=$G118, $N118, "")</f>
        <v/>
      </c>
      <c r="HT118" s="15">
        <f>IF(23&lt;=$G118, HS118-HR118, "")</f>
        <v/>
      </c>
      <c r="HU118" s="15">
        <f>IF(23&lt;=$G118, HQ118-HT118, "")</f>
        <v/>
      </c>
      <c r="HV118" s="15">
        <f>IF(23&lt;=$G118, ROUND(HN118*$Q118, 2), "")</f>
        <v/>
      </c>
      <c r="HW118" s="15">
        <f>IF(23&lt;=$G118, HN118+HV118, "")</f>
        <v/>
      </c>
      <c r="HX118" s="15">
        <f>IF(23&lt;=$G118, HR118+HV118, "")</f>
        <v/>
      </c>
      <c r="HY118" s="15">
        <f>IF(23&lt;=$G118, ($G118-23)*$N118, "")</f>
        <v/>
      </c>
      <c r="HZ118" s="15">
        <f>IF(24&lt;=$G118, HU118, "")</f>
        <v/>
      </c>
      <c r="IA118" s="15">
        <f>IF(24&lt;=$G118, ROUND(HZ118*$Q118, 2), "")</f>
        <v/>
      </c>
      <c r="IB118" s="15">
        <f>IF(24&lt;=$G118, $N118, "")</f>
        <v/>
      </c>
      <c r="IC118" s="15">
        <f>IF(24&lt;=$G118, IB118-IA118, "")</f>
        <v/>
      </c>
      <c r="ID118" s="15">
        <f>IF(24&lt;=$G118, HZ118-IC118, "")</f>
        <v/>
      </c>
      <c r="IE118" s="15">
        <f>IF(24&lt;=$G118, ROUND(HW118*$Q118, 2), "")</f>
        <v/>
      </c>
      <c r="IF118" s="15">
        <f>IF(24&lt;=$G118, HW118+IE118, "")</f>
        <v/>
      </c>
      <c r="IG118" s="15">
        <f>IF(24&lt;=$G118, IA118+IE118, "")</f>
        <v/>
      </c>
      <c r="IH118" s="15">
        <f>IF(24&lt;=$G118, ($G118-24)*$N118, "")</f>
        <v/>
      </c>
      <c r="II118" s="15">
        <f>IF(25&lt;=$G118, ID118, "")</f>
        <v/>
      </c>
      <c r="IJ118" s="15">
        <f>IF(25&lt;=$G118, ROUND(II118*$Q118, 2), "")</f>
        <v/>
      </c>
      <c r="IK118" s="15">
        <f>IF(25&lt;=$G118, $N118, "")</f>
        <v/>
      </c>
      <c r="IL118" s="15">
        <f>IF(25&lt;=$G118, IK118-IJ118, "")</f>
        <v/>
      </c>
      <c r="IM118" s="15">
        <f>IF(25&lt;=$G118, II118-IL118, "")</f>
        <v/>
      </c>
      <c r="IN118" s="15">
        <f>IF(25&lt;=$G118, ROUND(IF118*$Q118, 2), "")</f>
        <v/>
      </c>
      <c r="IO118" s="15">
        <f>IF(25&lt;=$G118, IF118+IN118, "")</f>
        <v/>
      </c>
      <c r="IP118" s="15">
        <f>IF(25&lt;=$G118, IJ118+IN118, "")</f>
        <v/>
      </c>
      <c r="IQ118" s="15">
        <f>IF(25&lt;=$G118, ($G118-25)*$N118, "")</f>
        <v/>
      </c>
      <c r="IR118" s="15">
        <f>IF(26&lt;=$G118, IM118, "")</f>
        <v/>
      </c>
      <c r="IS118" s="15">
        <f>IF(26&lt;=$G118, ROUND(IR118*$Q118, 2), "")</f>
        <v/>
      </c>
      <c r="IT118" s="15">
        <f>IF(26&lt;=$G118, $N118, "")</f>
        <v/>
      </c>
      <c r="IU118" s="15">
        <f>IF(26&lt;=$G118, IT118-IS118, "")</f>
        <v/>
      </c>
      <c r="IV118" s="15">
        <f>IF(26&lt;=$G118, IR118-IU118, "")</f>
        <v/>
      </c>
      <c r="IW118" s="15">
        <f>IF(26&lt;=$G118, ROUND(IO118*$Q118, 2), "")</f>
        <v/>
      </c>
      <c r="IX118" s="15">
        <f>IF(26&lt;=$G118, IO118+IW118, "")</f>
        <v/>
      </c>
      <c r="IY118" s="15">
        <f>IF(26&lt;=$G118, IS118+IW118, "")</f>
        <v/>
      </c>
      <c r="IZ118" s="15">
        <f>IF(26&lt;=$G118, ($G118-26)*$N118, "")</f>
        <v/>
      </c>
      <c r="JA118" s="15">
        <f>IF(27&lt;=$G118, IV118, "")</f>
        <v/>
      </c>
      <c r="JB118" s="15">
        <f>IF(27&lt;=$G118, ROUND(JA118*$Q118, 2), "")</f>
        <v/>
      </c>
      <c r="JC118" s="15">
        <f>IF(27&lt;=$G118, $N118, "")</f>
        <v/>
      </c>
      <c r="JD118" s="15">
        <f>IF(27&lt;=$G118, JC118-JB118, "")</f>
        <v/>
      </c>
      <c r="JE118" s="15">
        <f>IF(27&lt;=$G118, JA118-JD118, "")</f>
        <v/>
      </c>
      <c r="JF118" s="15">
        <f>IF(27&lt;=$G118, ROUND(IX118*$Q118, 2), "")</f>
        <v/>
      </c>
      <c r="JG118" s="15">
        <f>IF(27&lt;=$G118, IX118+JF118, "")</f>
        <v/>
      </c>
      <c r="JH118" s="15">
        <f>IF(27&lt;=$G118, JB118+JF118, "")</f>
        <v/>
      </c>
      <c r="JI118" s="15">
        <f>IF(27&lt;=$G118, ($G118-27)*$N118, "")</f>
        <v/>
      </c>
      <c r="JJ118" s="15">
        <f>IF(28&lt;=$G118, JE118, "")</f>
        <v/>
      </c>
      <c r="JK118" s="15">
        <f>IF(28&lt;=$G118, ROUND(JJ118*$Q118, 2), "")</f>
        <v/>
      </c>
      <c r="JL118" s="15">
        <f>IF(28&lt;=$G118, $N118, "")</f>
        <v/>
      </c>
      <c r="JM118" s="15">
        <f>IF(28&lt;=$G118, JL118-JK118, "")</f>
        <v/>
      </c>
      <c r="JN118" s="15">
        <f>IF(28&lt;=$G118, JJ118-JM118, "")</f>
        <v/>
      </c>
      <c r="JO118" s="15">
        <f>IF(28&lt;=$G118, ROUND(JG118*$Q118, 2), "")</f>
        <v/>
      </c>
      <c r="JP118" s="15">
        <f>IF(28&lt;=$G118, JG118+JO118, "")</f>
        <v/>
      </c>
      <c r="JQ118" s="15">
        <f>IF(28&lt;=$G118, JK118+JO118, "")</f>
        <v/>
      </c>
      <c r="JR118" s="15">
        <f>IF(28&lt;=$G118, ($G118-28)*$N118, "")</f>
        <v/>
      </c>
      <c r="JS118" s="15">
        <f>IF(29&lt;=$G118, JN118, "")</f>
        <v/>
      </c>
      <c r="JT118" s="15">
        <f>IF(29&lt;=$G118, ROUND(JS118*$Q118, 2), "")</f>
        <v/>
      </c>
      <c r="JU118" s="15">
        <f>IF(29&lt;=$G118, $N118, "")</f>
        <v/>
      </c>
      <c r="JV118" s="15">
        <f>IF(29&lt;=$G118, JU118-JT118, "")</f>
        <v/>
      </c>
      <c r="JW118" s="15">
        <f>IF(29&lt;=$G118, JS118-JV118, "")</f>
        <v/>
      </c>
      <c r="JX118" s="15">
        <f>IF(29&lt;=$G118, ROUND(JP118*$Q118, 2), "")</f>
        <v/>
      </c>
      <c r="JY118" s="15">
        <f>IF(29&lt;=$G118, JP118+JX118, "")</f>
        <v/>
      </c>
      <c r="JZ118" s="15">
        <f>IF(29&lt;=$G118, JT118+JX118, "")</f>
        <v/>
      </c>
      <c r="KA118" s="15">
        <f>IF(29&lt;=$G118, ($G118-29)*$N118, "")</f>
        <v/>
      </c>
      <c r="KB118" s="15">
        <f>IF(30&lt;=$G118, JW118, "")</f>
        <v/>
      </c>
      <c r="KC118" s="15">
        <f>IF(30&lt;=$G118, ROUND(KB118*$Q118, 2), "")</f>
        <v/>
      </c>
      <c r="KD118" s="15">
        <f>IF(30&lt;=$G118, $N118, "")</f>
        <v/>
      </c>
      <c r="KE118" s="15">
        <f>IF(30&lt;=$G118, KD118-KC118, "")</f>
        <v/>
      </c>
      <c r="KF118" s="15">
        <f>IF(30&lt;=$G118, KB118-KE118, "")</f>
        <v/>
      </c>
      <c r="KG118" s="15">
        <f>IF(30&lt;=$G118, ROUND(JY118*$Q118, 2), "")</f>
        <v/>
      </c>
      <c r="KH118" s="15">
        <f>IF(30&lt;=$G118, JY118+KG118, "")</f>
        <v/>
      </c>
      <c r="KI118" s="15">
        <f>IF(30&lt;=$G118, KC118+KG118, "")</f>
        <v/>
      </c>
      <c r="KJ118" s="15">
        <f>IF(30&lt;=$G118, ($G118-30)*$N118, "")</f>
        <v/>
      </c>
      <c r="KK118" s="15">
        <f>IF(31&lt;=$G118, KF118, "")</f>
        <v/>
      </c>
      <c r="KL118" s="15">
        <f>IF(31&lt;=$G118, ROUND(KK118*$Q118, 2), "")</f>
        <v/>
      </c>
      <c r="KM118" s="15">
        <f>IF(31&lt;=$G118, $N118, "")</f>
        <v/>
      </c>
      <c r="KN118" s="15">
        <f>IF(31&lt;=$G118, KM118-KL118, "")</f>
        <v/>
      </c>
      <c r="KO118" s="15">
        <f>IF(31&lt;=$G118, KK118-KN118, "")</f>
        <v/>
      </c>
      <c r="KP118" s="15">
        <f>IF(31&lt;=$G118, ROUND(KH118*$Q118, 2), "")</f>
        <v/>
      </c>
      <c r="KQ118" s="15">
        <f>IF(31&lt;=$G118, KH118+KP118, "")</f>
        <v/>
      </c>
      <c r="KR118" s="15">
        <f>IF(31&lt;=$G118, KL118+KP118, "")</f>
        <v/>
      </c>
      <c r="KS118" s="15">
        <f>IF(31&lt;=$G118, ($G118-31)*$N118, "")</f>
        <v/>
      </c>
      <c r="KT118" s="15">
        <f>IF(32&lt;=$G118, KO118, "")</f>
        <v/>
      </c>
      <c r="KU118" s="15">
        <f>IF(32&lt;=$G118, ROUND(KT118*$Q118, 2), "")</f>
        <v/>
      </c>
      <c r="KV118" s="15">
        <f>IF(32&lt;=$G118, $N118, "")</f>
        <v/>
      </c>
      <c r="KW118" s="15">
        <f>IF(32&lt;=$G118, KV118-KU118, "")</f>
        <v/>
      </c>
      <c r="KX118" s="15">
        <f>IF(32&lt;=$G118, KT118-KW118, "")</f>
        <v/>
      </c>
      <c r="KY118" s="15">
        <f>IF(32&lt;=$G118, ROUND(KQ118*$Q118, 2), "")</f>
        <v/>
      </c>
      <c r="KZ118" s="15">
        <f>IF(32&lt;=$G118, KQ118+KY118, "")</f>
        <v/>
      </c>
      <c r="LA118" s="15">
        <f>IF(32&lt;=$G118, KU118+KY118, "")</f>
        <v/>
      </c>
      <c r="LB118" s="15">
        <f>IF(32&lt;=$G118, ($G118-32)*$N118, "")</f>
        <v/>
      </c>
      <c r="LC118" s="15">
        <f>IF(33&lt;=$G118, KX118, "")</f>
        <v/>
      </c>
      <c r="LD118" s="15">
        <f>IF(33&lt;=$G118, ROUND(LC118*$Q118, 2), "")</f>
        <v/>
      </c>
      <c r="LE118" s="15">
        <f>IF(33&lt;=$G118, $N118, "")</f>
        <v/>
      </c>
      <c r="LF118" s="15">
        <f>IF(33&lt;=$G118, LE118-LD118, "")</f>
        <v/>
      </c>
      <c r="LG118" s="15">
        <f>IF(33&lt;=$G118, LC118-LF118, "")</f>
        <v/>
      </c>
      <c r="LH118" s="15">
        <f>IF(33&lt;=$G118, ROUND(KZ118*$Q118, 2), "")</f>
        <v/>
      </c>
      <c r="LI118" s="15">
        <f>IF(33&lt;=$G118, KZ118+LH118, "")</f>
        <v/>
      </c>
      <c r="LJ118" s="15">
        <f>IF(33&lt;=$G118, LD118+LH118, "")</f>
        <v/>
      </c>
      <c r="LK118" s="15">
        <f>IF(33&lt;=$G118, ($G118-33)*$N118, "")</f>
        <v/>
      </c>
      <c r="LL118" s="15">
        <f>IF(34&lt;=$G118, LG118, "")</f>
        <v/>
      </c>
      <c r="LM118" s="15">
        <f>IF(34&lt;=$G118, ROUND(LL118*$Q118, 2), "")</f>
        <v/>
      </c>
      <c r="LN118" s="15">
        <f>IF(34&lt;=$G118, $N118, "")</f>
        <v/>
      </c>
      <c r="LO118" s="15">
        <f>IF(34&lt;=$G118, LN118-LM118, "")</f>
        <v/>
      </c>
      <c r="LP118" s="15">
        <f>IF(34&lt;=$G118, LL118-LO118, "")</f>
        <v/>
      </c>
      <c r="LQ118" s="15">
        <f>IF(34&lt;=$G118, ROUND(LI118*$Q118, 2), "")</f>
        <v/>
      </c>
      <c r="LR118" s="15">
        <f>IF(34&lt;=$G118, LI118+LQ118, "")</f>
        <v/>
      </c>
      <c r="LS118" s="15">
        <f>IF(34&lt;=$G118, LM118+LQ118, "")</f>
        <v/>
      </c>
      <c r="LT118" s="15">
        <f>IF(34&lt;=$G118, ($G118-34)*$N118, "")</f>
        <v/>
      </c>
      <c r="LU118" s="15">
        <f>IF(35&lt;=$G118, LP118, "")</f>
        <v/>
      </c>
      <c r="LV118" s="15">
        <f>IF(35&lt;=$G118, ROUND(LU118*$Q118, 2), "")</f>
        <v/>
      </c>
      <c r="LW118" s="15">
        <f>IF(35&lt;=$G118, $N118, "")</f>
        <v/>
      </c>
      <c r="LX118" s="15">
        <f>IF(35&lt;=$G118, LW118-LV118, "")</f>
        <v/>
      </c>
      <c r="LY118" s="15">
        <f>IF(35&lt;=$G118, LU118-LX118, "")</f>
        <v/>
      </c>
      <c r="LZ118" s="15">
        <f>IF(35&lt;=$G118, ROUND(LR118*$Q118, 2), "")</f>
        <v/>
      </c>
      <c r="MA118" s="15">
        <f>IF(35&lt;=$G118, LR118+LZ118, "")</f>
        <v/>
      </c>
      <c r="MB118" s="15">
        <f>IF(35&lt;=$G118, LV118+LZ118, "")</f>
        <v/>
      </c>
      <c r="MC118" s="15">
        <f>IF(35&lt;=$G118, ($G118-35)*$N118, "")</f>
        <v/>
      </c>
      <c r="MD118" s="15">
        <f>IF(36&lt;=$G118, LY118, "")</f>
        <v/>
      </c>
      <c r="ME118" s="15">
        <f>IF(36&lt;=$G118, ROUND(MD118*$Q118, 2), "")</f>
        <v/>
      </c>
      <c r="MF118" s="15">
        <f>IF(36&lt;=$G118, $N118, "")</f>
        <v/>
      </c>
      <c r="MG118" s="15">
        <f>IF(36&lt;=$G118, MF118-ME118, "")</f>
        <v/>
      </c>
      <c r="MH118" s="15">
        <f>IF(36&lt;=$G118, MD118-MG118, "")</f>
        <v/>
      </c>
      <c r="MI118" s="15">
        <f>IF(36&lt;=$G118, ROUND(MA118*$Q118, 2), "")</f>
        <v/>
      </c>
      <c r="MJ118" s="15">
        <f>IF(36&lt;=$G118, MA118+MI118, "")</f>
        <v/>
      </c>
      <c r="MK118" s="15">
        <f>IF(36&lt;=$G118, ME118+MI118, "")</f>
        <v/>
      </c>
      <c r="ML118" s="15">
        <f>IF(36&lt;=$G118, ($G118-36)*$N118, "")</f>
        <v/>
      </c>
      <c r="MM118" s="15">
        <f>IF(37&lt;=$G118, MH118, "")</f>
        <v/>
      </c>
      <c r="MN118" s="15">
        <f>IF(37&lt;=$G118, ROUND(MM118*$Q118, 2), "")</f>
        <v/>
      </c>
      <c r="MO118" s="15">
        <f>IF(37&lt;=$G118, $N118, "")</f>
        <v/>
      </c>
      <c r="MP118" s="15">
        <f>IF(37&lt;=$G118, MO118-MN118, "")</f>
        <v/>
      </c>
      <c r="MQ118" s="15">
        <f>IF(37&lt;=$G118, MM118-MP118, "")</f>
        <v/>
      </c>
      <c r="MR118" s="15">
        <f>IF(37&lt;=$G118, ROUND(MJ118*$Q118, 2), "")</f>
        <v/>
      </c>
      <c r="MS118" s="15">
        <f>IF(37&lt;=$G118, MJ118+MR118, "")</f>
        <v/>
      </c>
      <c r="MT118" s="15">
        <f>IF(37&lt;=$G118, MN118+MR118, "")</f>
        <v/>
      </c>
      <c r="MU118" s="15">
        <f>IF(37&lt;=$G118, ($G118-37)*$N118, "")</f>
        <v/>
      </c>
      <c r="MV118" s="15">
        <f>IF(38&lt;=$G118, MQ118, "")</f>
        <v/>
      </c>
      <c r="MW118" s="15">
        <f>IF(38&lt;=$G118, ROUND(MV118*$Q118, 2), "")</f>
        <v/>
      </c>
      <c r="MX118" s="15">
        <f>IF(38&lt;=$G118, $N118, "")</f>
        <v/>
      </c>
      <c r="MY118" s="15">
        <f>IF(38&lt;=$G118, MX118-MW118, "")</f>
        <v/>
      </c>
      <c r="MZ118" s="15">
        <f>IF(38&lt;=$G118, MV118-MY118, "")</f>
        <v/>
      </c>
      <c r="NA118" s="15">
        <f>IF(38&lt;=$G118, ROUND(MS118*$Q118, 2), "")</f>
        <v/>
      </c>
      <c r="NB118" s="15">
        <f>IF(38&lt;=$G118, MS118+NA118, "")</f>
        <v/>
      </c>
      <c r="NC118" s="15">
        <f>IF(38&lt;=$G118, MW118+NA118, "")</f>
        <v/>
      </c>
      <c r="ND118" s="15">
        <f>IF(38&lt;=$G118, ($G118-38)*$N118, "")</f>
        <v/>
      </c>
      <c r="NE118" s="15">
        <f>IF(39&lt;=$G118, MZ118, "")</f>
        <v/>
      </c>
      <c r="NF118" s="15">
        <f>IF(39&lt;=$G118, ROUND(NE118*$Q118, 2), "")</f>
        <v/>
      </c>
      <c r="NG118" s="15">
        <f>IF(39&lt;=$G118, $N118, "")</f>
        <v/>
      </c>
      <c r="NH118" s="15">
        <f>IF(39&lt;=$G118, NG118-NF118, "")</f>
        <v/>
      </c>
      <c r="NI118" s="15">
        <f>IF(39&lt;=$G118, NE118-NH118, "")</f>
        <v/>
      </c>
      <c r="NJ118" s="15">
        <f>IF(39&lt;=$G118, ROUND(NB118*$Q118, 2), "")</f>
        <v/>
      </c>
      <c r="NK118" s="15">
        <f>IF(39&lt;=$G118, NB118+NJ118, "")</f>
        <v/>
      </c>
      <c r="NL118" s="15">
        <f>IF(39&lt;=$G118, NF118+NJ118, "")</f>
        <v/>
      </c>
      <c r="NM118" s="15">
        <f>IF(39&lt;=$G118, ($G118-39)*$N118, "")</f>
        <v/>
      </c>
      <c r="NN118" s="15">
        <f>IF(40&lt;=$G118, NI118, "")</f>
        <v/>
      </c>
      <c r="NO118" s="15">
        <f>IF(40&lt;=$G118, ROUND(NN118*$Q118, 2), "")</f>
        <v/>
      </c>
      <c r="NP118" s="15">
        <f>IF(40&lt;=$G118, $N118, "")</f>
        <v/>
      </c>
      <c r="NQ118" s="15">
        <f>IF(40&lt;=$G118, NP118-NO118, "")</f>
        <v/>
      </c>
      <c r="NR118" s="15">
        <f>IF(40&lt;=$G118, NN118-NQ118, "")</f>
        <v/>
      </c>
      <c r="NS118" s="15">
        <f>IF(40&lt;=$G118, ROUND(NK118*$Q118, 2), "")</f>
        <v/>
      </c>
      <c r="NT118" s="15">
        <f>IF(40&lt;=$G118, NK118+NS118, "")</f>
        <v/>
      </c>
      <c r="NU118" s="15">
        <f>IF(40&lt;=$G118, NO118+NS118, "")</f>
        <v/>
      </c>
      <c r="NV118" s="15">
        <f>IF(40&lt;=$G118, ($G118-40)*$N118, "")</f>
        <v/>
      </c>
      <c r="NW118" s="15">
        <f>IF(41&lt;=$G118, NR118, "")</f>
        <v/>
      </c>
      <c r="NX118" s="15">
        <f>IF(41&lt;=$G118, ROUND(NW118*$Q118, 2), "")</f>
        <v/>
      </c>
      <c r="NY118" s="15">
        <f>IF(41&lt;=$G118, $N118, "")</f>
        <v/>
      </c>
      <c r="NZ118" s="15">
        <f>IF(41&lt;=$G118, NY118-NX118, "")</f>
        <v/>
      </c>
      <c r="OA118" s="15">
        <f>IF(41&lt;=$G118, NW118-NZ118, "")</f>
        <v/>
      </c>
      <c r="OB118" s="15">
        <f>IF(41&lt;=$G118, ROUND(NT118*$Q118, 2), "")</f>
        <v/>
      </c>
      <c r="OC118" s="15">
        <f>IF(41&lt;=$G118, NT118+OB118, "")</f>
        <v/>
      </c>
      <c r="OD118" s="15">
        <f>IF(41&lt;=$G118, NX118+OB118, "")</f>
        <v/>
      </c>
      <c r="OE118" s="15">
        <f>IF(41&lt;=$G118, ($G118-41)*$N118, "")</f>
        <v/>
      </c>
      <c r="OF118" s="15">
        <f>IF(42&lt;=$G118, OA118, "")</f>
        <v/>
      </c>
      <c r="OG118" s="15">
        <f>IF(42&lt;=$G118, ROUND(OF118*$Q118, 2), "")</f>
        <v/>
      </c>
      <c r="OH118" s="15">
        <f>IF(42&lt;=$G118, $N118, "")</f>
        <v/>
      </c>
      <c r="OI118" s="15">
        <f>IF(42&lt;=$G118, OH118-OG118, "")</f>
        <v/>
      </c>
      <c r="OJ118" s="15">
        <f>IF(42&lt;=$G118, OF118-OI118, "")</f>
        <v/>
      </c>
      <c r="OK118" s="15">
        <f>IF(42&lt;=$G118, ROUND(OC118*$Q118, 2), "")</f>
        <v/>
      </c>
      <c r="OL118" s="15">
        <f>IF(42&lt;=$G118, OC118+OK118, "")</f>
        <v/>
      </c>
      <c r="OM118" s="15">
        <f>IF(42&lt;=$G118, OG118+OK118, "")</f>
        <v/>
      </c>
      <c r="ON118" s="15">
        <f>IF(42&lt;=$G118, ($G118-42)*$N118, "")</f>
        <v/>
      </c>
      <c r="OO118" s="15">
        <f>IF(43&lt;=$G118, OJ118, "")</f>
        <v/>
      </c>
      <c r="OP118" s="15">
        <f>IF(43&lt;=$G118, ROUND(OO118*$Q118, 2), "")</f>
        <v/>
      </c>
      <c r="OQ118" s="15">
        <f>IF(43&lt;=$G118, $N118, "")</f>
        <v/>
      </c>
      <c r="OR118" s="15">
        <f>IF(43&lt;=$G118, OQ118-OP118, "")</f>
        <v/>
      </c>
      <c r="OS118" s="15">
        <f>IF(43&lt;=$G118, OO118-OR118, "")</f>
        <v/>
      </c>
      <c r="OT118" s="15">
        <f>IF(43&lt;=$G118, ROUND(OL118*$Q118, 2), "")</f>
        <v/>
      </c>
      <c r="OU118" s="15">
        <f>IF(43&lt;=$G118, OL118+OT118, "")</f>
        <v/>
      </c>
      <c r="OV118" s="15">
        <f>IF(43&lt;=$G118, OP118+OT118, "")</f>
        <v/>
      </c>
      <c r="OW118" s="15">
        <f>IF(43&lt;=$G118, ($G118-43)*$N118, "")</f>
        <v/>
      </c>
      <c r="OX118" s="15">
        <f>IF(44&lt;=$G118, OS118, "")</f>
        <v/>
      </c>
      <c r="OY118" s="15">
        <f>IF(44&lt;=$G118, ROUND(OX118*$Q118, 2), "")</f>
        <v/>
      </c>
      <c r="OZ118" s="15">
        <f>IF(44&lt;=$G118, $N118, "")</f>
        <v/>
      </c>
      <c r="PA118" s="15">
        <f>IF(44&lt;=$G118, OZ118-OY118, "")</f>
        <v/>
      </c>
      <c r="PB118" s="15">
        <f>IF(44&lt;=$G118, OX118-PA118, "")</f>
        <v/>
      </c>
      <c r="PC118" s="15">
        <f>IF(44&lt;=$G118, ROUND(OU118*$Q118, 2), "")</f>
        <v/>
      </c>
      <c r="PD118" s="15">
        <f>IF(44&lt;=$G118, OU118+PC118, "")</f>
        <v/>
      </c>
      <c r="PE118" s="15">
        <f>IF(44&lt;=$G118, OY118+PC118, "")</f>
        <v/>
      </c>
      <c r="PF118" s="15">
        <f>IF(44&lt;=$G118, ($G118-44)*$N118, "")</f>
        <v/>
      </c>
      <c r="PG118" s="15">
        <f>IF(45&lt;=$G118, PB118, "")</f>
        <v/>
      </c>
      <c r="PH118" s="15">
        <f>IF(45&lt;=$G118, ROUND(PG118*$Q118, 2), "")</f>
        <v/>
      </c>
      <c r="PI118" s="15">
        <f>IF(45&lt;=$G118, $N118, "")</f>
        <v/>
      </c>
      <c r="PJ118" s="15">
        <f>IF(45&lt;=$G118, PI118-PH118, "")</f>
        <v/>
      </c>
      <c r="PK118" s="15">
        <f>IF(45&lt;=$G118, PG118-PJ118, "")</f>
        <v/>
      </c>
      <c r="PL118" s="15">
        <f>IF(45&lt;=$G118, ROUND(PD118*$Q118, 2), "")</f>
        <v/>
      </c>
      <c r="PM118" s="15">
        <f>IF(45&lt;=$G118, PD118+PL118, "")</f>
        <v/>
      </c>
      <c r="PN118" s="15">
        <f>IF(45&lt;=$G118, PH118+PL118, "")</f>
        <v/>
      </c>
      <c r="PO118" s="15">
        <f>IF(45&lt;=$G118, ($G118-45)*$N118, "")</f>
        <v/>
      </c>
      <c r="PP118" s="15">
        <f>IF(46&lt;=$G118, PK118, "")</f>
        <v/>
      </c>
      <c r="PQ118" s="15">
        <f>IF(46&lt;=$G118, ROUND(PP118*$Q118, 2), "")</f>
        <v/>
      </c>
      <c r="PR118" s="15">
        <f>IF(46&lt;=$G118, $N118, "")</f>
        <v/>
      </c>
      <c r="PS118" s="15">
        <f>IF(46&lt;=$G118, PR118-PQ118, "")</f>
        <v/>
      </c>
      <c r="PT118" s="15">
        <f>IF(46&lt;=$G118, PP118-PS118, "")</f>
        <v/>
      </c>
      <c r="PU118" s="15">
        <f>IF(46&lt;=$G118, ROUND(PM118*$Q118, 2), "")</f>
        <v/>
      </c>
      <c r="PV118" s="15">
        <f>IF(46&lt;=$G118, PM118+PU118, "")</f>
        <v/>
      </c>
      <c r="PW118" s="15">
        <f>IF(46&lt;=$G118, PQ118+PU118, "")</f>
        <v/>
      </c>
      <c r="PX118" s="15">
        <f>IF(46&lt;=$G118, ($G118-46)*$N118, "")</f>
        <v/>
      </c>
      <c r="PY118" s="15">
        <f>IF(47&lt;=$G118, PT118, "")</f>
        <v/>
      </c>
      <c r="PZ118" s="15">
        <f>IF(47&lt;=$G118, ROUND(PY118*$Q118, 2), "")</f>
        <v/>
      </c>
      <c r="QA118" s="15">
        <f>IF(47&lt;=$G118, $N118, "")</f>
        <v/>
      </c>
      <c r="QB118" s="15">
        <f>IF(47&lt;=$G118, QA118-PZ118, "")</f>
        <v/>
      </c>
      <c r="QC118" s="15">
        <f>IF(47&lt;=$G118, PY118-QB118, "")</f>
        <v/>
      </c>
      <c r="QD118" s="15">
        <f>IF(47&lt;=$G118, ROUND(PV118*$Q118, 2), "")</f>
        <v/>
      </c>
      <c r="QE118" s="15">
        <f>IF(47&lt;=$G118, PV118+QD118, "")</f>
        <v/>
      </c>
      <c r="QF118" s="15">
        <f>IF(47&lt;=$G118, PZ118+QD118, "")</f>
        <v/>
      </c>
      <c r="QG118" s="15">
        <f>IF(47&lt;=$G118, ($G118-47)*$N118, "")</f>
        <v/>
      </c>
      <c r="QH118" s="15">
        <f>IF(48&lt;=$G118, QC118, "")</f>
        <v/>
      </c>
      <c r="QI118" s="15">
        <f>IF(48&lt;=$G118, ROUND(QH118*$Q118, 2), "")</f>
        <v/>
      </c>
      <c r="QJ118" s="15">
        <f>IF(48&lt;=$G118, $N118, "")</f>
        <v/>
      </c>
      <c r="QK118" s="15">
        <f>IF(48&lt;=$G118, QJ118-QI118, "")</f>
        <v/>
      </c>
      <c r="QL118" s="15">
        <f>IF(48&lt;=$G118, QH118-QK118, "")</f>
        <v/>
      </c>
      <c r="QM118" s="15">
        <f>IF(48&lt;=$G118, ROUND(QE118*$Q118, 2), "")</f>
        <v/>
      </c>
      <c r="QN118" s="15">
        <f>IF(48&lt;=$G118, QE118+QM118, "")</f>
        <v/>
      </c>
      <c r="QO118" s="15">
        <f>IF(48&lt;=$G118, QI118+QM118, "")</f>
        <v/>
      </c>
      <c r="QP118" s="15">
        <f>IF(48&lt;=$G118, ($G118-48)*$N118, "")</f>
        <v/>
      </c>
    </row>
    <row r="119">
      <c r="A119" s="6" t="inlineStr">
        <is>
          <t>0649-0009</t>
        </is>
      </c>
      <c r="B119" s="7" t="inlineStr">
        <is>
          <t>Compusoluciones y Asociados Sa de Cv</t>
        </is>
      </c>
      <c r="C119" s="7" t="inlineStr">
        <is>
          <t>Fronx Boostergreen</t>
        </is>
      </c>
      <c r="D119" s="6" t="inlineStr">
        <is>
          <t>ACTIVO</t>
        </is>
      </c>
      <c r="E119" s="6" t="inlineStr">
        <is>
          <t>2025-05-26</t>
        </is>
      </c>
      <c r="F119" s="6" t="inlineStr">
        <is>
          <t>2029-05-26</t>
        </is>
      </c>
      <c r="G119" s="8" t="n">
        <v>48</v>
      </c>
      <c r="H119" s="9" t="n">
        <v>387922.41</v>
      </c>
      <c r="I119" s="10" t="n">
        <v>0.35</v>
      </c>
      <c r="J119" s="9">
        <f>ROUND(H119*I119, 2)</f>
        <v/>
      </c>
      <c r="K119" s="9">
        <f>ROUND(H119-J119, 2)</f>
        <v/>
      </c>
      <c r="L119" s="10" t="n">
        <v>0.015</v>
      </c>
      <c r="M119" s="9">
        <f>ROUND(H119*L119, 2)</f>
        <v/>
      </c>
      <c r="N119" s="9" t="n">
        <v>7826.16</v>
      </c>
      <c r="O119" s="10" t="n">
        <v>0.32</v>
      </c>
      <c r="P119" s="9">
        <f>ROUND(H119*O119, 2)</f>
        <v/>
      </c>
      <c r="Q119" s="11" t="n">
        <v>0.02553105</v>
      </c>
      <c r="R119" s="11">
        <f>RATE(G119, -N119, K119, -P119)</f>
        <v/>
      </c>
      <c r="S119" s="11">
        <f>ROUND(Q119*12, 8)</f>
        <v/>
      </c>
      <c r="T119" s="11">
        <f>ROUND(((1+Q119)^12)-1, 8)</f>
        <v/>
      </c>
      <c r="U119" s="9">
        <f>ROUND(PV(Q119, G119, 0, -P119), 2)</f>
        <v/>
      </c>
      <c r="V119" s="9">
        <f>SUMIF($AA$4:$QP$4, "Interes_Leasing", AA119:QP119)</f>
        <v/>
      </c>
      <c r="W119" s="9">
        <f>SUMIF($AA$4:$QP$4, "Interes_Residual", AA119:QP119)</f>
        <v/>
      </c>
      <c r="X119" s="9">
        <f>ROUND(V119+W119, 2)</f>
        <v/>
      </c>
      <c r="Y119" s="9">
        <f>ROUND((N119*G119+P119+M119)-K119, 2)</f>
        <v/>
      </c>
      <c r="Z119" s="10">
        <f>ROUND(Y119/K119, 4)</f>
        <v/>
      </c>
      <c r="AA119" s="9">
        <f>IF(1&lt;=$G119, $K119, "")</f>
        <v/>
      </c>
      <c r="AB119" s="9">
        <f>IF(1&lt;=$G119, ROUND(AA119*$Q119, 2), "")</f>
        <v/>
      </c>
      <c r="AC119" s="9">
        <f>IF(1&lt;=$G119, $N119, "")</f>
        <v/>
      </c>
      <c r="AD119" s="9">
        <f>IF(1&lt;=$G119, AC119-AB119, "")</f>
        <v/>
      </c>
      <c r="AE119" s="9">
        <f>IF(1&lt;=$G119, AA119-AD119, "")</f>
        <v/>
      </c>
      <c r="AF119" s="9">
        <f>IF(1&lt;=$G119, ROUND($U119*$Q119, 2), "")</f>
        <v/>
      </c>
      <c r="AG119" s="9">
        <f>IF(1&lt;=$G119, $U119+AF119, "")</f>
        <v/>
      </c>
      <c r="AH119" s="9">
        <f>IF(1&lt;=$G119, AB119+AF119, "")</f>
        <v/>
      </c>
      <c r="AI119" s="9">
        <f>IF(1&lt;=$G119, ($G119-1)*$N119, "")</f>
        <v/>
      </c>
      <c r="AJ119" s="9">
        <f>IF(2&lt;=$G119, AE119, "")</f>
        <v/>
      </c>
      <c r="AK119" s="9">
        <f>IF(2&lt;=$G119, ROUND(AJ119*$Q119, 2), "")</f>
        <v/>
      </c>
      <c r="AL119" s="9">
        <f>IF(2&lt;=$G119, $N119, "")</f>
        <v/>
      </c>
      <c r="AM119" s="9">
        <f>IF(2&lt;=$G119, AL119-AK119, "")</f>
        <v/>
      </c>
      <c r="AN119" s="9">
        <f>IF(2&lt;=$G119, AJ119-AM119, "")</f>
        <v/>
      </c>
      <c r="AO119" s="9">
        <f>IF(2&lt;=$G119, ROUND(AG119*$Q119, 2), "")</f>
        <v/>
      </c>
      <c r="AP119" s="9">
        <f>IF(2&lt;=$G119, AG119+AO119, "")</f>
        <v/>
      </c>
      <c r="AQ119" s="9">
        <f>IF(2&lt;=$G119, AK119+AO119, "")</f>
        <v/>
      </c>
      <c r="AR119" s="9">
        <f>IF(2&lt;=$G119, ($G119-2)*$N119, "")</f>
        <v/>
      </c>
      <c r="AS119" s="9">
        <f>IF(3&lt;=$G119, AN119, "")</f>
        <v/>
      </c>
      <c r="AT119" s="9">
        <f>IF(3&lt;=$G119, ROUND(AS119*$Q119, 2), "")</f>
        <v/>
      </c>
      <c r="AU119" s="9">
        <f>IF(3&lt;=$G119, $N119, "")</f>
        <v/>
      </c>
      <c r="AV119" s="9">
        <f>IF(3&lt;=$G119, AU119-AT119, "")</f>
        <v/>
      </c>
      <c r="AW119" s="9">
        <f>IF(3&lt;=$G119, AS119-AV119, "")</f>
        <v/>
      </c>
      <c r="AX119" s="9">
        <f>IF(3&lt;=$G119, ROUND(AP119*$Q119, 2), "")</f>
        <v/>
      </c>
      <c r="AY119" s="9">
        <f>IF(3&lt;=$G119, AP119+AX119, "")</f>
        <v/>
      </c>
      <c r="AZ119" s="9">
        <f>IF(3&lt;=$G119, AT119+AX119, "")</f>
        <v/>
      </c>
      <c r="BA119" s="9">
        <f>IF(3&lt;=$G119, ($G119-3)*$N119, "")</f>
        <v/>
      </c>
      <c r="BB119" s="9">
        <f>IF(4&lt;=$G119, AW119, "")</f>
        <v/>
      </c>
      <c r="BC119" s="9">
        <f>IF(4&lt;=$G119, ROUND(BB119*$Q119, 2), "")</f>
        <v/>
      </c>
      <c r="BD119" s="9">
        <f>IF(4&lt;=$G119, $N119, "")</f>
        <v/>
      </c>
      <c r="BE119" s="9">
        <f>IF(4&lt;=$G119, BD119-BC119, "")</f>
        <v/>
      </c>
      <c r="BF119" s="9">
        <f>IF(4&lt;=$G119, BB119-BE119, "")</f>
        <v/>
      </c>
      <c r="BG119" s="9">
        <f>IF(4&lt;=$G119, ROUND(AY119*$Q119, 2), "")</f>
        <v/>
      </c>
      <c r="BH119" s="9">
        <f>IF(4&lt;=$G119, AY119+BG119, "")</f>
        <v/>
      </c>
      <c r="BI119" s="9">
        <f>IF(4&lt;=$G119, BC119+BG119, "")</f>
        <v/>
      </c>
      <c r="BJ119" s="9">
        <f>IF(4&lt;=$G119, ($G119-4)*$N119, "")</f>
        <v/>
      </c>
      <c r="BK119" s="9">
        <f>IF(5&lt;=$G119, BF119, "")</f>
        <v/>
      </c>
      <c r="BL119" s="9">
        <f>IF(5&lt;=$G119, ROUND(BK119*$Q119, 2), "")</f>
        <v/>
      </c>
      <c r="BM119" s="9">
        <f>IF(5&lt;=$G119, $N119, "")</f>
        <v/>
      </c>
      <c r="BN119" s="9">
        <f>IF(5&lt;=$G119, BM119-BL119, "")</f>
        <v/>
      </c>
      <c r="BO119" s="9">
        <f>IF(5&lt;=$G119, BK119-BN119, "")</f>
        <v/>
      </c>
      <c r="BP119" s="9">
        <f>IF(5&lt;=$G119, ROUND(BH119*$Q119, 2), "")</f>
        <v/>
      </c>
      <c r="BQ119" s="9">
        <f>IF(5&lt;=$G119, BH119+BP119, "")</f>
        <v/>
      </c>
      <c r="BR119" s="9">
        <f>IF(5&lt;=$G119, BL119+BP119, "")</f>
        <v/>
      </c>
      <c r="BS119" s="9">
        <f>IF(5&lt;=$G119, ($G119-5)*$N119, "")</f>
        <v/>
      </c>
      <c r="BT119" s="9">
        <f>IF(6&lt;=$G119, BO119, "")</f>
        <v/>
      </c>
      <c r="BU119" s="9">
        <f>IF(6&lt;=$G119, ROUND(BT119*$Q119, 2), "")</f>
        <v/>
      </c>
      <c r="BV119" s="9">
        <f>IF(6&lt;=$G119, $N119, "")</f>
        <v/>
      </c>
      <c r="BW119" s="9">
        <f>IF(6&lt;=$G119, BV119-BU119, "")</f>
        <v/>
      </c>
      <c r="BX119" s="9">
        <f>IF(6&lt;=$G119, BT119-BW119, "")</f>
        <v/>
      </c>
      <c r="BY119" s="9">
        <f>IF(6&lt;=$G119, ROUND(BQ119*$Q119, 2), "")</f>
        <v/>
      </c>
      <c r="BZ119" s="9">
        <f>IF(6&lt;=$G119, BQ119+BY119, "")</f>
        <v/>
      </c>
      <c r="CA119" s="9">
        <f>IF(6&lt;=$G119, BU119+BY119, "")</f>
        <v/>
      </c>
      <c r="CB119" s="9">
        <f>IF(6&lt;=$G119, ($G119-6)*$N119, "")</f>
        <v/>
      </c>
      <c r="CC119" s="9">
        <f>IF(7&lt;=$G119, BX119, "")</f>
        <v/>
      </c>
      <c r="CD119" s="9">
        <f>IF(7&lt;=$G119, ROUND(CC119*$Q119, 2), "")</f>
        <v/>
      </c>
      <c r="CE119" s="9">
        <f>IF(7&lt;=$G119, $N119, "")</f>
        <v/>
      </c>
      <c r="CF119" s="9">
        <f>IF(7&lt;=$G119, CE119-CD119, "")</f>
        <v/>
      </c>
      <c r="CG119" s="9">
        <f>IF(7&lt;=$G119, CC119-CF119, "")</f>
        <v/>
      </c>
      <c r="CH119" s="9">
        <f>IF(7&lt;=$G119, ROUND(BZ119*$Q119, 2), "")</f>
        <v/>
      </c>
      <c r="CI119" s="9">
        <f>IF(7&lt;=$G119, BZ119+CH119, "")</f>
        <v/>
      </c>
      <c r="CJ119" s="9">
        <f>IF(7&lt;=$G119, CD119+CH119, "")</f>
        <v/>
      </c>
      <c r="CK119" s="9">
        <f>IF(7&lt;=$G119, ($G119-7)*$N119, "")</f>
        <v/>
      </c>
      <c r="CL119" s="9">
        <f>IF(8&lt;=$G119, CG119, "")</f>
        <v/>
      </c>
      <c r="CM119" s="9">
        <f>IF(8&lt;=$G119, ROUND(CL119*$Q119, 2), "")</f>
        <v/>
      </c>
      <c r="CN119" s="9">
        <f>IF(8&lt;=$G119, $N119, "")</f>
        <v/>
      </c>
      <c r="CO119" s="9">
        <f>IF(8&lt;=$G119, CN119-CM119, "")</f>
        <v/>
      </c>
      <c r="CP119" s="9">
        <f>IF(8&lt;=$G119, CL119-CO119, "")</f>
        <v/>
      </c>
      <c r="CQ119" s="9">
        <f>IF(8&lt;=$G119, ROUND(CI119*$Q119, 2), "")</f>
        <v/>
      </c>
      <c r="CR119" s="9">
        <f>IF(8&lt;=$G119, CI119+CQ119, "")</f>
        <v/>
      </c>
      <c r="CS119" s="9">
        <f>IF(8&lt;=$G119, CM119+CQ119, "")</f>
        <v/>
      </c>
      <c r="CT119" s="9">
        <f>IF(8&lt;=$G119, ($G119-8)*$N119, "")</f>
        <v/>
      </c>
      <c r="CU119" s="9">
        <f>IF(9&lt;=$G119, CP119, "")</f>
        <v/>
      </c>
      <c r="CV119" s="9">
        <f>IF(9&lt;=$G119, ROUND(CU119*$Q119, 2), "")</f>
        <v/>
      </c>
      <c r="CW119" s="9">
        <f>IF(9&lt;=$G119, $N119, "")</f>
        <v/>
      </c>
      <c r="CX119" s="9">
        <f>IF(9&lt;=$G119, CW119-CV119, "")</f>
        <v/>
      </c>
      <c r="CY119" s="9">
        <f>IF(9&lt;=$G119, CU119-CX119, "")</f>
        <v/>
      </c>
      <c r="CZ119" s="9">
        <f>IF(9&lt;=$G119, ROUND(CR119*$Q119, 2), "")</f>
        <v/>
      </c>
      <c r="DA119" s="9">
        <f>IF(9&lt;=$G119, CR119+CZ119, "")</f>
        <v/>
      </c>
      <c r="DB119" s="9">
        <f>IF(9&lt;=$G119, CV119+CZ119, "")</f>
        <v/>
      </c>
      <c r="DC119" s="9">
        <f>IF(9&lt;=$G119, ($G119-9)*$N119, "")</f>
        <v/>
      </c>
      <c r="DD119" s="9">
        <f>IF(10&lt;=$G119, CY119, "")</f>
        <v/>
      </c>
      <c r="DE119" s="9">
        <f>IF(10&lt;=$G119, ROUND(DD119*$Q119, 2), "")</f>
        <v/>
      </c>
      <c r="DF119" s="9">
        <f>IF(10&lt;=$G119, $N119, "")</f>
        <v/>
      </c>
      <c r="DG119" s="9">
        <f>IF(10&lt;=$G119, DF119-DE119, "")</f>
        <v/>
      </c>
      <c r="DH119" s="9">
        <f>IF(10&lt;=$G119, DD119-DG119, "")</f>
        <v/>
      </c>
      <c r="DI119" s="9">
        <f>IF(10&lt;=$G119, ROUND(DA119*$Q119, 2), "")</f>
        <v/>
      </c>
      <c r="DJ119" s="9">
        <f>IF(10&lt;=$G119, DA119+DI119, "")</f>
        <v/>
      </c>
      <c r="DK119" s="9">
        <f>IF(10&lt;=$G119, DE119+DI119, "")</f>
        <v/>
      </c>
      <c r="DL119" s="9">
        <f>IF(10&lt;=$G119, ($G119-10)*$N119, "")</f>
        <v/>
      </c>
      <c r="DM119" s="9">
        <f>IF(11&lt;=$G119, DH119, "")</f>
        <v/>
      </c>
      <c r="DN119" s="9">
        <f>IF(11&lt;=$G119, ROUND(DM119*$Q119, 2), "")</f>
        <v/>
      </c>
      <c r="DO119" s="9">
        <f>IF(11&lt;=$G119, $N119, "")</f>
        <v/>
      </c>
      <c r="DP119" s="9">
        <f>IF(11&lt;=$G119, DO119-DN119, "")</f>
        <v/>
      </c>
      <c r="DQ119" s="9">
        <f>IF(11&lt;=$G119, DM119-DP119, "")</f>
        <v/>
      </c>
      <c r="DR119" s="9">
        <f>IF(11&lt;=$G119, ROUND(DJ119*$Q119, 2), "")</f>
        <v/>
      </c>
      <c r="DS119" s="9">
        <f>IF(11&lt;=$G119, DJ119+DR119, "")</f>
        <v/>
      </c>
      <c r="DT119" s="9">
        <f>IF(11&lt;=$G119, DN119+DR119, "")</f>
        <v/>
      </c>
      <c r="DU119" s="9">
        <f>IF(11&lt;=$G119, ($G119-11)*$N119, "")</f>
        <v/>
      </c>
      <c r="DV119" s="9">
        <f>IF(12&lt;=$G119, DQ119, "")</f>
        <v/>
      </c>
      <c r="DW119" s="9">
        <f>IF(12&lt;=$G119, ROUND(DV119*$Q119, 2), "")</f>
        <v/>
      </c>
      <c r="DX119" s="9">
        <f>IF(12&lt;=$G119, $N119, "")</f>
        <v/>
      </c>
      <c r="DY119" s="9">
        <f>IF(12&lt;=$G119, DX119-DW119, "")</f>
        <v/>
      </c>
      <c r="DZ119" s="9">
        <f>IF(12&lt;=$G119, DV119-DY119, "")</f>
        <v/>
      </c>
      <c r="EA119" s="9">
        <f>IF(12&lt;=$G119, ROUND(DS119*$Q119, 2), "")</f>
        <v/>
      </c>
      <c r="EB119" s="9">
        <f>IF(12&lt;=$G119, DS119+EA119, "")</f>
        <v/>
      </c>
      <c r="EC119" s="9">
        <f>IF(12&lt;=$G119, DW119+EA119, "")</f>
        <v/>
      </c>
      <c r="ED119" s="9">
        <f>IF(12&lt;=$G119, ($G119-12)*$N119, "")</f>
        <v/>
      </c>
      <c r="EE119" s="9">
        <f>IF(13&lt;=$G119, DZ119, "")</f>
        <v/>
      </c>
      <c r="EF119" s="9">
        <f>IF(13&lt;=$G119, ROUND(EE119*$Q119, 2), "")</f>
        <v/>
      </c>
      <c r="EG119" s="9">
        <f>IF(13&lt;=$G119, $N119, "")</f>
        <v/>
      </c>
      <c r="EH119" s="9">
        <f>IF(13&lt;=$G119, EG119-EF119, "")</f>
        <v/>
      </c>
      <c r="EI119" s="9">
        <f>IF(13&lt;=$G119, EE119-EH119, "")</f>
        <v/>
      </c>
      <c r="EJ119" s="9">
        <f>IF(13&lt;=$G119, ROUND(EB119*$Q119, 2), "")</f>
        <v/>
      </c>
      <c r="EK119" s="9">
        <f>IF(13&lt;=$G119, EB119+EJ119, "")</f>
        <v/>
      </c>
      <c r="EL119" s="9">
        <f>IF(13&lt;=$G119, EF119+EJ119, "")</f>
        <v/>
      </c>
      <c r="EM119" s="9">
        <f>IF(13&lt;=$G119, ($G119-13)*$N119, "")</f>
        <v/>
      </c>
      <c r="EN119" s="9">
        <f>IF(14&lt;=$G119, EI119, "")</f>
        <v/>
      </c>
      <c r="EO119" s="9">
        <f>IF(14&lt;=$G119, ROUND(EN119*$Q119, 2), "")</f>
        <v/>
      </c>
      <c r="EP119" s="9">
        <f>IF(14&lt;=$G119, $N119, "")</f>
        <v/>
      </c>
      <c r="EQ119" s="9">
        <f>IF(14&lt;=$G119, EP119-EO119, "")</f>
        <v/>
      </c>
      <c r="ER119" s="9">
        <f>IF(14&lt;=$G119, EN119-EQ119, "")</f>
        <v/>
      </c>
      <c r="ES119" s="9">
        <f>IF(14&lt;=$G119, ROUND(EK119*$Q119, 2), "")</f>
        <v/>
      </c>
      <c r="ET119" s="9">
        <f>IF(14&lt;=$G119, EK119+ES119, "")</f>
        <v/>
      </c>
      <c r="EU119" s="9">
        <f>IF(14&lt;=$G119, EO119+ES119, "")</f>
        <v/>
      </c>
      <c r="EV119" s="9">
        <f>IF(14&lt;=$G119, ($G119-14)*$N119, "")</f>
        <v/>
      </c>
      <c r="EW119" s="9">
        <f>IF(15&lt;=$G119, ER119, "")</f>
        <v/>
      </c>
      <c r="EX119" s="9">
        <f>IF(15&lt;=$G119, ROUND(EW119*$Q119, 2), "")</f>
        <v/>
      </c>
      <c r="EY119" s="9">
        <f>IF(15&lt;=$G119, $N119, "")</f>
        <v/>
      </c>
      <c r="EZ119" s="9">
        <f>IF(15&lt;=$G119, EY119-EX119, "")</f>
        <v/>
      </c>
      <c r="FA119" s="9">
        <f>IF(15&lt;=$G119, EW119-EZ119, "")</f>
        <v/>
      </c>
      <c r="FB119" s="9">
        <f>IF(15&lt;=$G119, ROUND(ET119*$Q119, 2), "")</f>
        <v/>
      </c>
      <c r="FC119" s="9">
        <f>IF(15&lt;=$G119, ET119+FB119, "")</f>
        <v/>
      </c>
      <c r="FD119" s="9">
        <f>IF(15&lt;=$G119, EX119+FB119, "")</f>
        <v/>
      </c>
      <c r="FE119" s="9">
        <f>IF(15&lt;=$G119, ($G119-15)*$N119, "")</f>
        <v/>
      </c>
      <c r="FF119" s="9">
        <f>IF(16&lt;=$G119, FA119, "")</f>
        <v/>
      </c>
      <c r="FG119" s="9">
        <f>IF(16&lt;=$G119, ROUND(FF119*$Q119, 2), "")</f>
        <v/>
      </c>
      <c r="FH119" s="9">
        <f>IF(16&lt;=$G119, $N119, "")</f>
        <v/>
      </c>
      <c r="FI119" s="9">
        <f>IF(16&lt;=$G119, FH119-FG119, "")</f>
        <v/>
      </c>
      <c r="FJ119" s="9">
        <f>IF(16&lt;=$G119, FF119-FI119, "")</f>
        <v/>
      </c>
      <c r="FK119" s="9">
        <f>IF(16&lt;=$G119, ROUND(FC119*$Q119, 2), "")</f>
        <v/>
      </c>
      <c r="FL119" s="9">
        <f>IF(16&lt;=$G119, FC119+FK119, "")</f>
        <v/>
      </c>
      <c r="FM119" s="9">
        <f>IF(16&lt;=$G119, FG119+FK119, "")</f>
        <v/>
      </c>
      <c r="FN119" s="9">
        <f>IF(16&lt;=$G119, ($G119-16)*$N119, "")</f>
        <v/>
      </c>
      <c r="FO119" s="9">
        <f>IF(17&lt;=$G119, FJ119, "")</f>
        <v/>
      </c>
      <c r="FP119" s="9">
        <f>IF(17&lt;=$G119, ROUND(FO119*$Q119, 2), "")</f>
        <v/>
      </c>
      <c r="FQ119" s="9">
        <f>IF(17&lt;=$G119, $N119, "")</f>
        <v/>
      </c>
      <c r="FR119" s="9">
        <f>IF(17&lt;=$G119, FQ119-FP119, "")</f>
        <v/>
      </c>
      <c r="FS119" s="9">
        <f>IF(17&lt;=$G119, FO119-FR119, "")</f>
        <v/>
      </c>
      <c r="FT119" s="9">
        <f>IF(17&lt;=$G119, ROUND(FL119*$Q119, 2), "")</f>
        <v/>
      </c>
      <c r="FU119" s="9">
        <f>IF(17&lt;=$G119, FL119+FT119, "")</f>
        <v/>
      </c>
      <c r="FV119" s="9">
        <f>IF(17&lt;=$G119, FP119+FT119, "")</f>
        <v/>
      </c>
      <c r="FW119" s="9">
        <f>IF(17&lt;=$G119, ($G119-17)*$N119, "")</f>
        <v/>
      </c>
      <c r="FX119" s="9">
        <f>IF(18&lt;=$G119, FS119, "")</f>
        <v/>
      </c>
      <c r="FY119" s="9">
        <f>IF(18&lt;=$G119, ROUND(FX119*$Q119, 2), "")</f>
        <v/>
      </c>
      <c r="FZ119" s="9">
        <f>IF(18&lt;=$G119, $N119, "")</f>
        <v/>
      </c>
      <c r="GA119" s="9">
        <f>IF(18&lt;=$G119, FZ119-FY119, "")</f>
        <v/>
      </c>
      <c r="GB119" s="9">
        <f>IF(18&lt;=$G119, FX119-GA119, "")</f>
        <v/>
      </c>
      <c r="GC119" s="9">
        <f>IF(18&lt;=$G119, ROUND(FU119*$Q119, 2), "")</f>
        <v/>
      </c>
      <c r="GD119" s="9">
        <f>IF(18&lt;=$G119, FU119+GC119, "")</f>
        <v/>
      </c>
      <c r="GE119" s="9">
        <f>IF(18&lt;=$G119, FY119+GC119, "")</f>
        <v/>
      </c>
      <c r="GF119" s="9">
        <f>IF(18&lt;=$G119, ($G119-18)*$N119, "")</f>
        <v/>
      </c>
      <c r="GG119" s="9">
        <f>IF(19&lt;=$G119, GB119, "")</f>
        <v/>
      </c>
      <c r="GH119" s="9">
        <f>IF(19&lt;=$G119, ROUND(GG119*$Q119, 2), "")</f>
        <v/>
      </c>
      <c r="GI119" s="9">
        <f>IF(19&lt;=$G119, $N119, "")</f>
        <v/>
      </c>
      <c r="GJ119" s="9">
        <f>IF(19&lt;=$G119, GI119-GH119, "")</f>
        <v/>
      </c>
      <c r="GK119" s="9">
        <f>IF(19&lt;=$G119, GG119-GJ119, "")</f>
        <v/>
      </c>
      <c r="GL119" s="9">
        <f>IF(19&lt;=$G119, ROUND(GD119*$Q119, 2), "")</f>
        <v/>
      </c>
      <c r="GM119" s="9">
        <f>IF(19&lt;=$G119, GD119+GL119, "")</f>
        <v/>
      </c>
      <c r="GN119" s="9">
        <f>IF(19&lt;=$G119, GH119+GL119, "")</f>
        <v/>
      </c>
      <c r="GO119" s="9">
        <f>IF(19&lt;=$G119, ($G119-19)*$N119, "")</f>
        <v/>
      </c>
      <c r="GP119" s="9">
        <f>IF(20&lt;=$G119, GK119, "")</f>
        <v/>
      </c>
      <c r="GQ119" s="9">
        <f>IF(20&lt;=$G119, ROUND(GP119*$Q119, 2), "")</f>
        <v/>
      </c>
      <c r="GR119" s="9">
        <f>IF(20&lt;=$G119, $N119, "")</f>
        <v/>
      </c>
      <c r="GS119" s="9">
        <f>IF(20&lt;=$G119, GR119-GQ119, "")</f>
        <v/>
      </c>
      <c r="GT119" s="9">
        <f>IF(20&lt;=$G119, GP119-GS119, "")</f>
        <v/>
      </c>
      <c r="GU119" s="9">
        <f>IF(20&lt;=$G119, ROUND(GM119*$Q119, 2), "")</f>
        <v/>
      </c>
      <c r="GV119" s="9">
        <f>IF(20&lt;=$G119, GM119+GU119, "")</f>
        <v/>
      </c>
      <c r="GW119" s="9">
        <f>IF(20&lt;=$G119, GQ119+GU119, "")</f>
        <v/>
      </c>
      <c r="GX119" s="9">
        <f>IF(20&lt;=$G119, ($G119-20)*$N119, "")</f>
        <v/>
      </c>
      <c r="GY119" s="9">
        <f>IF(21&lt;=$G119, GT119, "")</f>
        <v/>
      </c>
      <c r="GZ119" s="9">
        <f>IF(21&lt;=$G119, ROUND(GY119*$Q119, 2), "")</f>
        <v/>
      </c>
      <c r="HA119" s="9">
        <f>IF(21&lt;=$G119, $N119, "")</f>
        <v/>
      </c>
      <c r="HB119" s="9">
        <f>IF(21&lt;=$G119, HA119-GZ119, "")</f>
        <v/>
      </c>
      <c r="HC119" s="9">
        <f>IF(21&lt;=$G119, GY119-HB119, "")</f>
        <v/>
      </c>
      <c r="HD119" s="9">
        <f>IF(21&lt;=$G119, ROUND(GV119*$Q119, 2), "")</f>
        <v/>
      </c>
      <c r="HE119" s="9">
        <f>IF(21&lt;=$G119, GV119+HD119, "")</f>
        <v/>
      </c>
      <c r="HF119" s="9">
        <f>IF(21&lt;=$G119, GZ119+HD119, "")</f>
        <v/>
      </c>
      <c r="HG119" s="9">
        <f>IF(21&lt;=$G119, ($G119-21)*$N119, "")</f>
        <v/>
      </c>
      <c r="HH119" s="9">
        <f>IF(22&lt;=$G119, HC119, "")</f>
        <v/>
      </c>
      <c r="HI119" s="9">
        <f>IF(22&lt;=$G119, ROUND(HH119*$Q119, 2), "")</f>
        <v/>
      </c>
      <c r="HJ119" s="9">
        <f>IF(22&lt;=$G119, $N119, "")</f>
        <v/>
      </c>
      <c r="HK119" s="9">
        <f>IF(22&lt;=$G119, HJ119-HI119, "")</f>
        <v/>
      </c>
      <c r="HL119" s="9">
        <f>IF(22&lt;=$G119, HH119-HK119, "")</f>
        <v/>
      </c>
      <c r="HM119" s="9">
        <f>IF(22&lt;=$G119, ROUND(HE119*$Q119, 2), "")</f>
        <v/>
      </c>
      <c r="HN119" s="9">
        <f>IF(22&lt;=$G119, HE119+HM119, "")</f>
        <v/>
      </c>
      <c r="HO119" s="9">
        <f>IF(22&lt;=$G119, HI119+HM119, "")</f>
        <v/>
      </c>
      <c r="HP119" s="9">
        <f>IF(22&lt;=$G119, ($G119-22)*$N119, "")</f>
        <v/>
      </c>
      <c r="HQ119" s="9">
        <f>IF(23&lt;=$G119, HL119, "")</f>
        <v/>
      </c>
      <c r="HR119" s="9">
        <f>IF(23&lt;=$G119, ROUND(HQ119*$Q119, 2), "")</f>
        <v/>
      </c>
      <c r="HS119" s="9">
        <f>IF(23&lt;=$G119, $N119, "")</f>
        <v/>
      </c>
      <c r="HT119" s="9">
        <f>IF(23&lt;=$G119, HS119-HR119, "")</f>
        <v/>
      </c>
      <c r="HU119" s="9">
        <f>IF(23&lt;=$G119, HQ119-HT119, "")</f>
        <v/>
      </c>
      <c r="HV119" s="9">
        <f>IF(23&lt;=$G119, ROUND(HN119*$Q119, 2), "")</f>
        <v/>
      </c>
      <c r="HW119" s="9">
        <f>IF(23&lt;=$G119, HN119+HV119, "")</f>
        <v/>
      </c>
      <c r="HX119" s="9">
        <f>IF(23&lt;=$G119, HR119+HV119, "")</f>
        <v/>
      </c>
      <c r="HY119" s="9">
        <f>IF(23&lt;=$G119, ($G119-23)*$N119, "")</f>
        <v/>
      </c>
      <c r="HZ119" s="9">
        <f>IF(24&lt;=$G119, HU119, "")</f>
        <v/>
      </c>
      <c r="IA119" s="9">
        <f>IF(24&lt;=$G119, ROUND(HZ119*$Q119, 2), "")</f>
        <v/>
      </c>
      <c r="IB119" s="9">
        <f>IF(24&lt;=$G119, $N119, "")</f>
        <v/>
      </c>
      <c r="IC119" s="9">
        <f>IF(24&lt;=$G119, IB119-IA119, "")</f>
        <v/>
      </c>
      <c r="ID119" s="9">
        <f>IF(24&lt;=$G119, HZ119-IC119, "")</f>
        <v/>
      </c>
      <c r="IE119" s="9">
        <f>IF(24&lt;=$G119, ROUND(HW119*$Q119, 2), "")</f>
        <v/>
      </c>
      <c r="IF119" s="9">
        <f>IF(24&lt;=$G119, HW119+IE119, "")</f>
        <v/>
      </c>
      <c r="IG119" s="9">
        <f>IF(24&lt;=$G119, IA119+IE119, "")</f>
        <v/>
      </c>
      <c r="IH119" s="9">
        <f>IF(24&lt;=$G119, ($G119-24)*$N119, "")</f>
        <v/>
      </c>
      <c r="II119" s="9">
        <f>IF(25&lt;=$G119, ID119, "")</f>
        <v/>
      </c>
      <c r="IJ119" s="9">
        <f>IF(25&lt;=$G119, ROUND(II119*$Q119, 2), "")</f>
        <v/>
      </c>
      <c r="IK119" s="9">
        <f>IF(25&lt;=$G119, $N119, "")</f>
        <v/>
      </c>
      <c r="IL119" s="9">
        <f>IF(25&lt;=$G119, IK119-IJ119, "")</f>
        <v/>
      </c>
      <c r="IM119" s="9">
        <f>IF(25&lt;=$G119, II119-IL119, "")</f>
        <v/>
      </c>
      <c r="IN119" s="9">
        <f>IF(25&lt;=$G119, ROUND(IF119*$Q119, 2), "")</f>
        <v/>
      </c>
      <c r="IO119" s="9">
        <f>IF(25&lt;=$G119, IF119+IN119, "")</f>
        <v/>
      </c>
      <c r="IP119" s="9">
        <f>IF(25&lt;=$G119, IJ119+IN119, "")</f>
        <v/>
      </c>
      <c r="IQ119" s="9">
        <f>IF(25&lt;=$G119, ($G119-25)*$N119, "")</f>
        <v/>
      </c>
      <c r="IR119" s="9">
        <f>IF(26&lt;=$G119, IM119, "")</f>
        <v/>
      </c>
      <c r="IS119" s="9">
        <f>IF(26&lt;=$G119, ROUND(IR119*$Q119, 2), "")</f>
        <v/>
      </c>
      <c r="IT119" s="9">
        <f>IF(26&lt;=$G119, $N119, "")</f>
        <v/>
      </c>
      <c r="IU119" s="9">
        <f>IF(26&lt;=$G119, IT119-IS119, "")</f>
        <v/>
      </c>
      <c r="IV119" s="9">
        <f>IF(26&lt;=$G119, IR119-IU119, "")</f>
        <v/>
      </c>
      <c r="IW119" s="9">
        <f>IF(26&lt;=$G119, ROUND(IO119*$Q119, 2), "")</f>
        <v/>
      </c>
      <c r="IX119" s="9">
        <f>IF(26&lt;=$G119, IO119+IW119, "")</f>
        <v/>
      </c>
      <c r="IY119" s="9">
        <f>IF(26&lt;=$G119, IS119+IW119, "")</f>
        <v/>
      </c>
      <c r="IZ119" s="9">
        <f>IF(26&lt;=$G119, ($G119-26)*$N119, "")</f>
        <v/>
      </c>
      <c r="JA119" s="9">
        <f>IF(27&lt;=$G119, IV119, "")</f>
        <v/>
      </c>
      <c r="JB119" s="9">
        <f>IF(27&lt;=$G119, ROUND(JA119*$Q119, 2), "")</f>
        <v/>
      </c>
      <c r="JC119" s="9">
        <f>IF(27&lt;=$G119, $N119, "")</f>
        <v/>
      </c>
      <c r="JD119" s="9">
        <f>IF(27&lt;=$G119, JC119-JB119, "")</f>
        <v/>
      </c>
      <c r="JE119" s="9">
        <f>IF(27&lt;=$G119, JA119-JD119, "")</f>
        <v/>
      </c>
      <c r="JF119" s="9">
        <f>IF(27&lt;=$G119, ROUND(IX119*$Q119, 2), "")</f>
        <v/>
      </c>
      <c r="JG119" s="9">
        <f>IF(27&lt;=$G119, IX119+JF119, "")</f>
        <v/>
      </c>
      <c r="JH119" s="9">
        <f>IF(27&lt;=$G119, JB119+JF119, "")</f>
        <v/>
      </c>
      <c r="JI119" s="9">
        <f>IF(27&lt;=$G119, ($G119-27)*$N119, "")</f>
        <v/>
      </c>
      <c r="JJ119" s="9">
        <f>IF(28&lt;=$G119, JE119, "")</f>
        <v/>
      </c>
      <c r="JK119" s="9">
        <f>IF(28&lt;=$G119, ROUND(JJ119*$Q119, 2), "")</f>
        <v/>
      </c>
      <c r="JL119" s="9">
        <f>IF(28&lt;=$G119, $N119, "")</f>
        <v/>
      </c>
      <c r="JM119" s="9">
        <f>IF(28&lt;=$G119, JL119-JK119, "")</f>
        <v/>
      </c>
      <c r="JN119" s="9">
        <f>IF(28&lt;=$G119, JJ119-JM119, "")</f>
        <v/>
      </c>
      <c r="JO119" s="9">
        <f>IF(28&lt;=$G119, ROUND(JG119*$Q119, 2), "")</f>
        <v/>
      </c>
      <c r="JP119" s="9">
        <f>IF(28&lt;=$G119, JG119+JO119, "")</f>
        <v/>
      </c>
      <c r="JQ119" s="9">
        <f>IF(28&lt;=$G119, JK119+JO119, "")</f>
        <v/>
      </c>
      <c r="JR119" s="9">
        <f>IF(28&lt;=$G119, ($G119-28)*$N119, "")</f>
        <v/>
      </c>
      <c r="JS119" s="9">
        <f>IF(29&lt;=$G119, JN119, "")</f>
        <v/>
      </c>
      <c r="JT119" s="9">
        <f>IF(29&lt;=$G119, ROUND(JS119*$Q119, 2), "")</f>
        <v/>
      </c>
      <c r="JU119" s="9">
        <f>IF(29&lt;=$G119, $N119, "")</f>
        <v/>
      </c>
      <c r="JV119" s="9">
        <f>IF(29&lt;=$G119, JU119-JT119, "")</f>
        <v/>
      </c>
      <c r="JW119" s="9">
        <f>IF(29&lt;=$G119, JS119-JV119, "")</f>
        <v/>
      </c>
      <c r="JX119" s="9">
        <f>IF(29&lt;=$G119, ROUND(JP119*$Q119, 2), "")</f>
        <v/>
      </c>
      <c r="JY119" s="9">
        <f>IF(29&lt;=$G119, JP119+JX119, "")</f>
        <v/>
      </c>
      <c r="JZ119" s="9">
        <f>IF(29&lt;=$G119, JT119+JX119, "")</f>
        <v/>
      </c>
      <c r="KA119" s="9">
        <f>IF(29&lt;=$G119, ($G119-29)*$N119, "")</f>
        <v/>
      </c>
      <c r="KB119" s="9">
        <f>IF(30&lt;=$G119, JW119, "")</f>
        <v/>
      </c>
      <c r="KC119" s="9">
        <f>IF(30&lt;=$G119, ROUND(KB119*$Q119, 2), "")</f>
        <v/>
      </c>
      <c r="KD119" s="9">
        <f>IF(30&lt;=$G119, $N119, "")</f>
        <v/>
      </c>
      <c r="KE119" s="9">
        <f>IF(30&lt;=$G119, KD119-KC119, "")</f>
        <v/>
      </c>
      <c r="KF119" s="9">
        <f>IF(30&lt;=$G119, KB119-KE119, "")</f>
        <v/>
      </c>
      <c r="KG119" s="9">
        <f>IF(30&lt;=$G119, ROUND(JY119*$Q119, 2), "")</f>
        <v/>
      </c>
      <c r="KH119" s="9">
        <f>IF(30&lt;=$G119, JY119+KG119, "")</f>
        <v/>
      </c>
      <c r="KI119" s="9">
        <f>IF(30&lt;=$G119, KC119+KG119, "")</f>
        <v/>
      </c>
      <c r="KJ119" s="9">
        <f>IF(30&lt;=$G119, ($G119-30)*$N119, "")</f>
        <v/>
      </c>
      <c r="KK119" s="9">
        <f>IF(31&lt;=$G119, KF119, "")</f>
        <v/>
      </c>
      <c r="KL119" s="9">
        <f>IF(31&lt;=$G119, ROUND(KK119*$Q119, 2), "")</f>
        <v/>
      </c>
      <c r="KM119" s="9">
        <f>IF(31&lt;=$G119, $N119, "")</f>
        <v/>
      </c>
      <c r="KN119" s="9">
        <f>IF(31&lt;=$G119, KM119-KL119, "")</f>
        <v/>
      </c>
      <c r="KO119" s="9">
        <f>IF(31&lt;=$G119, KK119-KN119, "")</f>
        <v/>
      </c>
      <c r="KP119" s="9">
        <f>IF(31&lt;=$G119, ROUND(KH119*$Q119, 2), "")</f>
        <v/>
      </c>
      <c r="KQ119" s="9">
        <f>IF(31&lt;=$G119, KH119+KP119, "")</f>
        <v/>
      </c>
      <c r="KR119" s="9">
        <f>IF(31&lt;=$G119, KL119+KP119, "")</f>
        <v/>
      </c>
      <c r="KS119" s="9">
        <f>IF(31&lt;=$G119, ($G119-31)*$N119, "")</f>
        <v/>
      </c>
      <c r="KT119" s="9">
        <f>IF(32&lt;=$G119, KO119, "")</f>
        <v/>
      </c>
      <c r="KU119" s="9">
        <f>IF(32&lt;=$G119, ROUND(KT119*$Q119, 2), "")</f>
        <v/>
      </c>
      <c r="KV119" s="9">
        <f>IF(32&lt;=$G119, $N119, "")</f>
        <v/>
      </c>
      <c r="KW119" s="9">
        <f>IF(32&lt;=$G119, KV119-KU119, "")</f>
        <v/>
      </c>
      <c r="KX119" s="9">
        <f>IF(32&lt;=$G119, KT119-KW119, "")</f>
        <v/>
      </c>
      <c r="KY119" s="9">
        <f>IF(32&lt;=$G119, ROUND(KQ119*$Q119, 2), "")</f>
        <v/>
      </c>
      <c r="KZ119" s="9">
        <f>IF(32&lt;=$G119, KQ119+KY119, "")</f>
        <v/>
      </c>
      <c r="LA119" s="9">
        <f>IF(32&lt;=$G119, KU119+KY119, "")</f>
        <v/>
      </c>
      <c r="LB119" s="9">
        <f>IF(32&lt;=$G119, ($G119-32)*$N119, "")</f>
        <v/>
      </c>
      <c r="LC119" s="9">
        <f>IF(33&lt;=$G119, KX119, "")</f>
        <v/>
      </c>
      <c r="LD119" s="9">
        <f>IF(33&lt;=$G119, ROUND(LC119*$Q119, 2), "")</f>
        <v/>
      </c>
      <c r="LE119" s="9">
        <f>IF(33&lt;=$G119, $N119, "")</f>
        <v/>
      </c>
      <c r="LF119" s="9">
        <f>IF(33&lt;=$G119, LE119-LD119, "")</f>
        <v/>
      </c>
      <c r="LG119" s="9">
        <f>IF(33&lt;=$G119, LC119-LF119, "")</f>
        <v/>
      </c>
      <c r="LH119" s="9">
        <f>IF(33&lt;=$G119, ROUND(KZ119*$Q119, 2), "")</f>
        <v/>
      </c>
      <c r="LI119" s="9">
        <f>IF(33&lt;=$G119, KZ119+LH119, "")</f>
        <v/>
      </c>
      <c r="LJ119" s="9">
        <f>IF(33&lt;=$G119, LD119+LH119, "")</f>
        <v/>
      </c>
      <c r="LK119" s="9">
        <f>IF(33&lt;=$G119, ($G119-33)*$N119, "")</f>
        <v/>
      </c>
      <c r="LL119" s="9">
        <f>IF(34&lt;=$G119, LG119, "")</f>
        <v/>
      </c>
      <c r="LM119" s="9">
        <f>IF(34&lt;=$G119, ROUND(LL119*$Q119, 2), "")</f>
        <v/>
      </c>
      <c r="LN119" s="9">
        <f>IF(34&lt;=$G119, $N119, "")</f>
        <v/>
      </c>
      <c r="LO119" s="9">
        <f>IF(34&lt;=$G119, LN119-LM119, "")</f>
        <v/>
      </c>
      <c r="LP119" s="9">
        <f>IF(34&lt;=$G119, LL119-LO119, "")</f>
        <v/>
      </c>
      <c r="LQ119" s="9">
        <f>IF(34&lt;=$G119, ROUND(LI119*$Q119, 2), "")</f>
        <v/>
      </c>
      <c r="LR119" s="9">
        <f>IF(34&lt;=$G119, LI119+LQ119, "")</f>
        <v/>
      </c>
      <c r="LS119" s="9">
        <f>IF(34&lt;=$G119, LM119+LQ119, "")</f>
        <v/>
      </c>
      <c r="LT119" s="9">
        <f>IF(34&lt;=$G119, ($G119-34)*$N119, "")</f>
        <v/>
      </c>
      <c r="LU119" s="9">
        <f>IF(35&lt;=$G119, LP119, "")</f>
        <v/>
      </c>
      <c r="LV119" s="9">
        <f>IF(35&lt;=$G119, ROUND(LU119*$Q119, 2), "")</f>
        <v/>
      </c>
      <c r="LW119" s="9">
        <f>IF(35&lt;=$G119, $N119, "")</f>
        <v/>
      </c>
      <c r="LX119" s="9">
        <f>IF(35&lt;=$G119, LW119-LV119, "")</f>
        <v/>
      </c>
      <c r="LY119" s="9">
        <f>IF(35&lt;=$G119, LU119-LX119, "")</f>
        <v/>
      </c>
      <c r="LZ119" s="9">
        <f>IF(35&lt;=$G119, ROUND(LR119*$Q119, 2), "")</f>
        <v/>
      </c>
      <c r="MA119" s="9">
        <f>IF(35&lt;=$G119, LR119+LZ119, "")</f>
        <v/>
      </c>
      <c r="MB119" s="9">
        <f>IF(35&lt;=$G119, LV119+LZ119, "")</f>
        <v/>
      </c>
      <c r="MC119" s="9">
        <f>IF(35&lt;=$G119, ($G119-35)*$N119, "")</f>
        <v/>
      </c>
      <c r="MD119" s="9">
        <f>IF(36&lt;=$G119, LY119, "")</f>
        <v/>
      </c>
      <c r="ME119" s="9">
        <f>IF(36&lt;=$G119, ROUND(MD119*$Q119, 2), "")</f>
        <v/>
      </c>
      <c r="MF119" s="9">
        <f>IF(36&lt;=$G119, $N119, "")</f>
        <v/>
      </c>
      <c r="MG119" s="9">
        <f>IF(36&lt;=$G119, MF119-ME119, "")</f>
        <v/>
      </c>
      <c r="MH119" s="9">
        <f>IF(36&lt;=$G119, MD119-MG119, "")</f>
        <v/>
      </c>
      <c r="MI119" s="9">
        <f>IF(36&lt;=$G119, ROUND(MA119*$Q119, 2), "")</f>
        <v/>
      </c>
      <c r="MJ119" s="9">
        <f>IF(36&lt;=$G119, MA119+MI119, "")</f>
        <v/>
      </c>
      <c r="MK119" s="9">
        <f>IF(36&lt;=$G119, ME119+MI119, "")</f>
        <v/>
      </c>
      <c r="ML119" s="9">
        <f>IF(36&lt;=$G119, ($G119-36)*$N119, "")</f>
        <v/>
      </c>
      <c r="MM119" s="9">
        <f>IF(37&lt;=$G119, MH119, "")</f>
        <v/>
      </c>
      <c r="MN119" s="9">
        <f>IF(37&lt;=$G119, ROUND(MM119*$Q119, 2), "")</f>
        <v/>
      </c>
      <c r="MO119" s="9">
        <f>IF(37&lt;=$G119, $N119, "")</f>
        <v/>
      </c>
      <c r="MP119" s="9">
        <f>IF(37&lt;=$G119, MO119-MN119, "")</f>
        <v/>
      </c>
      <c r="MQ119" s="9">
        <f>IF(37&lt;=$G119, MM119-MP119, "")</f>
        <v/>
      </c>
      <c r="MR119" s="9">
        <f>IF(37&lt;=$G119, ROUND(MJ119*$Q119, 2), "")</f>
        <v/>
      </c>
      <c r="MS119" s="9">
        <f>IF(37&lt;=$G119, MJ119+MR119, "")</f>
        <v/>
      </c>
      <c r="MT119" s="9">
        <f>IF(37&lt;=$G119, MN119+MR119, "")</f>
        <v/>
      </c>
      <c r="MU119" s="9">
        <f>IF(37&lt;=$G119, ($G119-37)*$N119, "")</f>
        <v/>
      </c>
      <c r="MV119" s="9">
        <f>IF(38&lt;=$G119, MQ119, "")</f>
        <v/>
      </c>
      <c r="MW119" s="9">
        <f>IF(38&lt;=$G119, ROUND(MV119*$Q119, 2), "")</f>
        <v/>
      </c>
      <c r="MX119" s="9">
        <f>IF(38&lt;=$G119, $N119, "")</f>
        <v/>
      </c>
      <c r="MY119" s="9">
        <f>IF(38&lt;=$G119, MX119-MW119, "")</f>
        <v/>
      </c>
      <c r="MZ119" s="9">
        <f>IF(38&lt;=$G119, MV119-MY119, "")</f>
        <v/>
      </c>
      <c r="NA119" s="9">
        <f>IF(38&lt;=$G119, ROUND(MS119*$Q119, 2), "")</f>
        <v/>
      </c>
      <c r="NB119" s="9">
        <f>IF(38&lt;=$G119, MS119+NA119, "")</f>
        <v/>
      </c>
      <c r="NC119" s="9">
        <f>IF(38&lt;=$G119, MW119+NA119, "")</f>
        <v/>
      </c>
      <c r="ND119" s="9">
        <f>IF(38&lt;=$G119, ($G119-38)*$N119, "")</f>
        <v/>
      </c>
      <c r="NE119" s="9">
        <f>IF(39&lt;=$G119, MZ119, "")</f>
        <v/>
      </c>
      <c r="NF119" s="9">
        <f>IF(39&lt;=$G119, ROUND(NE119*$Q119, 2), "")</f>
        <v/>
      </c>
      <c r="NG119" s="9">
        <f>IF(39&lt;=$G119, $N119, "")</f>
        <v/>
      </c>
      <c r="NH119" s="9">
        <f>IF(39&lt;=$G119, NG119-NF119, "")</f>
        <v/>
      </c>
      <c r="NI119" s="9">
        <f>IF(39&lt;=$G119, NE119-NH119, "")</f>
        <v/>
      </c>
      <c r="NJ119" s="9">
        <f>IF(39&lt;=$G119, ROUND(NB119*$Q119, 2), "")</f>
        <v/>
      </c>
      <c r="NK119" s="9">
        <f>IF(39&lt;=$G119, NB119+NJ119, "")</f>
        <v/>
      </c>
      <c r="NL119" s="9">
        <f>IF(39&lt;=$G119, NF119+NJ119, "")</f>
        <v/>
      </c>
      <c r="NM119" s="9">
        <f>IF(39&lt;=$G119, ($G119-39)*$N119, "")</f>
        <v/>
      </c>
      <c r="NN119" s="9">
        <f>IF(40&lt;=$G119, NI119, "")</f>
        <v/>
      </c>
      <c r="NO119" s="9">
        <f>IF(40&lt;=$G119, ROUND(NN119*$Q119, 2), "")</f>
        <v/>
      </c>
      <c r="NP119" s="9">
        <f>IF(40&lt;=$G119, $N119, "")</f>
        <v/>
      </c>
      <c r="NQ119" s="9">
        <f>IF(40&lt;=$G119, NP119-NO119, "")</f>
        <v/>
      </c>
      <c r="NR119" s="9">
        <f>IF(40&lt;=$G119, NN119-NQ119, "")</f>
        <v/>
      </c>
      <c r="NS119" s="9">
        <f>IF(40&lt;=$G119, ROUND(NK119*$Q119, 2), "")</f>
        <v/>
      </c>
      <c r="NT119" s="9">
        <f>IF(40&lt;=$G119, NK119+NS119, "")</f>
        <v/>
      </c>
      <c r="NU119" s="9">
        <f>IF(40&lt;=$G119, NO119+NS119, "")</f>
        <v/>
      </c>
      <c r="NV119" s="9">
        <f>IF(40&lt;=$G119, ($G119-40)*$N119, "")</f>
        <v/>
      </c>
      <c r="NW119" s="9">
        <f>IF(41&lt;=$G119, NR119, "")</f>
        <v/>
      </c>
      <c r="NX119" s="9">
        <f>IF(41&lt;=$G119, ROUND(NW119*$Q119, 2), "")</f>
        <v/>
      </c>
      <c r="NY119" s="9">
        <f>IF(41&lt;=$G119, $N119, "")</f>
        <v/>
      </c>
      <c r="NZ119" s="9">
        <f>IF(41&lt;=$G119, NY119-NX119, "")</f>
        <v/>
      </c>
      <c r="OA119" s="9">
        <f>IF(41&lt;=$G119, NW119-NZ119, "")</f>
        <v/>
      </c>
      <c r="OB119" s="9">
        <f>IF(41&lt;=$G119, ROUND(NT119*$Q119, 2), "")</f>
        <v/>
      </c>
      <c r="OC119" s="9">
        <f>IF(41&lt;=$G119, NT119+OB119, "")</f>
        <v/>
      </c>
      <c r="OD119" s="9">
        <f>IF(41&lt;=$G119, NX119+OB119, "")</f>
        <v/>
      </c>
      <c r="OE119" s="9">
        <f>IF(41&lt;=$G119, ($G119-41)*$N119, "")</f>
        <v/>
      </c>
      <c r="OF119" s="9">
        <f>IF(42&lt;=$G119, OA119, "")</f>
        <v/>
      </c>
      <c r="OG119" s="9">
        <f>IF(42&lt;=$G119, ROUND(OF119*$Q119, 2), "")</f>
        <v/>
      </c>
      <c r="OH119" s="9">
        <f>IF(42&lt;=$G119, $N119, "")</f>
        <v/>
      </c>
      <c r="OI119" s="9">
        <f>IF(42&lt;=$G119, OH119-OG119, "")</f>
        <v/>
      </c>
      <c r="OJ119" s="9">
        <f>IF(42&lt;=$G119, OF119-OI119, "")</f>
        <v/>
      </c>
      <c r="OK119" s="9">
        <f>IF(42&lt;=$G119, ROUND(OC119*$Q119, 2), "")</f>
        <v/>
      </c>
      <c r="OL119" s="9">
        <f>IF(42&lt;=$G119, OC119+OK119, "")</f>
        <v/>
      </c>
      <c r="OM119" s="9">
        <f>IF(42&lt;=$G119, OG119+OK119, "")</f>
        <v/>
      </c>
      <c r="ON119" s="9">
        <f>IF(42&lt;=$G119, ($G119-42)*$N119, "")</f>
        <v/>
      </c>
      <c r="OO119" s="9">
        <f>IF(43&lt;=$G119, OJ119, "")</f>
        <v/>
      </c>
      <c r="OP119" s="9">
        <f>IF(43&lt;=$G119, ROUND(OO119*$Q119, 2), "")</f>
        <v/>
      </c>
      <c r="OQ119" s="9">
        <f>IF(43&lt;=$G119, $N119, "")</f>
        <v/>
      </c>
      <c r="OR119" s="9">
        <f>IF(43&lt;=$G119, OQ119-OP119, "")</f>
        <v/>
      </c>
      <c r="OS119" s="9">
        <f>IF(43&lt;=$G119, OO119-OR119, "")</f>
        <v/>
      </c>
      <c r="OT119" s="9">
        <f>IF(43&lt;=$G119, ROUND(OL119*$Q119, 2), "")</f>
        <v/>
      </c>
      <c r="OU119" s="9">
        <f>IF(43&lt;=$G119, OL119+OT119, "")</f>
        <v/>
      </c>
      <c r="OV119" s="9">
        <f>IF(43&lt;=$G119, OP119+OT119, "")</f>
        <v/>
      </c>
      <c r="OW119" s="9">
        <f>IF(43&lt;=$G119, ($G119-43)*$N119, "")</f>
        <v/>
      </c>
      <c r="OX119" s="9">
        <f>IF(44&lt;=$G119, OS119, "")</f>
        <v/>
      </c>
      <c r="OY119" s="9">
        <f>IF(44&lt;=$G119, ROUND(OX119*$Q119, 2), "")</f>
        <v/>
      </c>
      <c r="OZ119" s="9">
        <f>IF(44&lt;=$G119, $N119, "")</f>
        <v/>
      </c>
      <c r="PA119" s="9">
        <f>IF(44&lt;=$G119, OZ119-OY119, "")</f>
        <v/>
      </c>
      <c r="PB119" s="9">
        <f>IF(44&lt;=$G119, OX119-PA119, "")</f>
        <v/>
      </c>
      <c r="PC119" s="9">
        <f>IF(44&lt;=$G119, ROUND(OU119*$Q119, 2), "")</f>
        <v/>
      </c>
      <c r="PD119" s="9">
        <f>IF(44&lt;=$G119, OU119+PC119, "")</f>
        <v/>
      </c>
      <c r="PE119" s="9">
        <f>IF(44&lt;=$G119, OY119+PC119, "")</f>
        <v/>
      </c>
      <c r="PF119" s="9">
        <f>IF(44&lt;=$G119, ($G119-44)*$N119, "")</f>
        <v/>
      </c>
      <c r="PG119" s="9">
        <f>IF(45&lt;=$G119, PB119, "")</f>
        <v/>
      </c>
      <c r="PH119" s="9">
        <f>IF(45&lt;=$G119, ROUND(PG119*$Q119, 2), "")</f>
        <v/>
      </c>
      <c r="PI119" s="9">
        <f>IF(45&lt;=$G119, $N119, "")</f>
        <v/>
      </c>
      <c r="PJ119" s="9">
        <f>IF(45&lt;=$G119, PI119-PH119, "")</f>
        <v/>
      </c>
      <c r="PK119" s="9">
        <f>IF(45&lt;=$G119, PG119-PJ119, "")</f>
        <v/>
      </c>
      <c r="PL119" s="9">
        <f>IF(45&lt;=$G119, ROUND(PD119*$Q119, 2), "")</f>
        <v/>
      </c>
      <c r="PM119" s="9">
        <f>IF(45&lt;=$G119, PD119+PL119, "")</f>
        <v/>
      </c>
      <c r="PN119" s="9">
        <f>IF(45&lt;=$G119, PH119+PL119, "")</f>
        <v/>
      </c>
      <c r="PO119" s="9">
        <f>IF(45&lt;=$G119, ($G119-45)*$N119, "")</f>
        <v/>
      </c>
      <c r="PP119" s="9">
        <f>IF(46&lt;=$G119, PK119, "")</f>
        <v/>
      </c>
      <c r="PQ119" s="9">
        <f>IF(46&lt;=$G119, ROUND(PP119*$Q119, 2), "")</f>
        <v/>
      </c>
      <c r="PR119" s="9">
        <f>IF(46&lt;=$G119, $N119, "")</f>
        <v/>
      </c>
      <c r="PS119" s="9">
        <f>IF(46&lt;=$G119, PR119-PQ119, "")</f>
        <v/>
      </c>
      <c r="PT119" s="9">
        <f>IF(46&lt;=$G119, PP119-PS119, "")</f>
        <v/>
      </c>
      <c r="PU119" s="9">
        <f>IF(46&lt;=$G119, ROUND(PM119*$Q119, 2), "")</f>
        <v/>
      </c>
      <c r="PV119" s="9">
        <f>IF(46&lt;=$G119, PM119+PU119, "")</f>
        <v/>
      </c>
      <c r="PW119" s="9">
        <f>IF(46&lt;=$G119, PQ119+PU119, "")</f>
        <v/>
      </c>
      <c r="PX119" s="9">
        <f>IF(46&lt;=$G119, ($G119-46)*$N119, "")</f>
        <v/>
      </c>
      <c r="PY119" s="9">
        <f>IF(47&lt;=$G119, PT119, "")</f>
        <v/>
      </c>
      <c r="PZ119" s="9">
        <f>IF(47&lt;=$G119, ROUND(PY119*$Q119, 2), "")</f>
        <v/>
      </c>
      <c r="QA119" s="9">
        <f>IF(47&lt;=$G119, $N119, "")</f>
        <v/>
      </c>
      <c r="QB119" s="9">
        <f>IF(47&lt;=$G119, QA119-PZ119, "")</f>
        <v/>
      </c>
      <c r="QC119" s="9">
        <f>IF(47&lt;=$G119, PY119-QB119, "")</f>
        <v/>
      </c>
      <c r="QD119" s="9">
        <f>IF(47&lt;=$G119, ROUND(PV119*$Q119, 2), "")</f>
        <v/>
      </c>
      <c r="QE119" s="9">
        <f>IF(47&lt;=$G119, PV119+QD119, "")</f>
        <v/>
      </c>
      <c r="QF119" s="9">
        <f>IF(47&lt;=$G119, PZ119+QD119, "")</f>
        <v/>
      </c>
      <c r="QG119" s="9">
        <f>IF(47&lt;=$G119, ($G119-47)*$N119, "")</f>
        <v/>
      </c>
      <c r="QH119" s="9">
        <f>IF(48&lt;=$G119, QC119, "")</f>
        <v/>
      </c>
      <c r="QI119" s="9">
        <f>IF(48&lt;=$G119, ROUND(QH119*$Q119, 2), "")</f>
        <v/>
      </c>
      <c r="QJ119" s="9">
        <f>IF(48&lt;=$G119, $N119, "")</f>
        <v/>
      </c>
      <c r="QK119" s="9">
        <f>IF(48&lt;=$G119, QJ119-QI119, "")</f>
        <v/>
      </c>
      <c r="QL119" s="9">
        <f>IF(48&lt;=$G119, QH119-QK119, "")</f>
        <v/>
      </c>
      <c r="QM119" s="9">
        <f>IF(48&lt;=$G119, ROUND(QE119*$Q119, 2), "")</f>
        <v/>
      </c>
      <c r="QN119" s="9">
        <f>IF(48&lt;=$G119, QE119+QM119, "")</f>
        <v/>
      </c>
      <c r="QO119" s="9">
        <f>IF(48&lt;=$G119, QI119+QM119, "")</f>
        <v/>
      </c>
      <c r="QP119" s="9">
        <f>IF(48&lt;=$G119, ($G119-48)*$N119, "")</f>
        <v/>
      </c>
    </row>
    <row r="120">
      <c r="A120" s="12" t="inlineStr">
        <is>
          <t>0649-0010</t>
        </is>
      </c>
      <c r="B120" s="13" t="inlineStr">
        <is>
          <t>Compusoluciones y Asociados Sa de Cv</t>
        </is>
      </c>
      <c r="C120" s="13" t="inlineStr">
        <is>
          <t>Mazda CX90</t>
        </is>
      </c>
      <c r="D120" s="12" t="inlineStr">
        <is>
          <t>ACTIVO</t>
        </is>
      </c>
      <c r="E120" s="12" t="inlineStr">
        <is>
          <t>2025-09-30</t>
        </is>
      </c>
      <c r="F120" s="12" t="inlineStr">
        <is>
          <t>2029-09-30</t>
        </is>
      </c>
      <c r="G120" s="14" t="n">
        <v>48</v>
      </c>
      <c r="H120" s="15" t="n">
        <v>846465.52</v>
      </c>
      <c r="I120" s="16" t="n">
        <v>0.35</v>
      </c>
      <c r="J120" s="15">
        <f>ROUND(H120*I120, 2)</f>
        <v/>
      </c>
      <c r="K120" s="15">
        <f>ROUND(H120-J120, 2)</f>
        <v/>
      </c>
      <c r="L120" s="16" t="n">
        <v>0.02</v>
      </c>
      <c r="M120" s="15">
        <f>ROUND(H120*L120, 2)</f>
        <v/>
      </c>
      <c r="N120" s="15" t="n">
        <v>15579.9</v>
      </c>
      <c r="O120" s="16" t="n">
        <v>0.32</v>
      </c>
      <c r="P120" s="15">
        <f>ROUND(H120*O120, 2)</f>
        <v/>
      </c>
      <c r="Q120" s="17" t="n">
        <v>0.02230285</v>
      </c>
      <c r="R120" s="17">
        <f>RATE(G120, -N120, K120, -P120)</f>
        <v/>
      </c>
      <c r="S120" s="17">
        <f>ROUND(Q120*12, 8)</f>
        <v/>
      </c>
      <c r="T120" s="17">
        <f>ROUND(((1+Q120)^12)-1, 8)</f>
        <v/>
      </c>
      <c r="U120" s="15">
        <f>ROUND(PV(Q120, G120, 0, -P120), 2)</f>
        <v/>
      </c>
      <c r="V120" s="15">
        <f>SUMIF($AA$4:$QP$4, "Interes_Leasing", AA120:QP120)</f>
        <v/>
      </c>
      <c r="W120" s="15">
        <f>SUMIF($AA$4:$QP$4, "Interes_Residual", AA120:QP120)</f>
        <v/>
      </c>
      <c r="X120" s="15">
        <f>ROUND(V120+W120, 2)</f>
        <v/>
      </c>
      <c r="Y120" s="15">
        <f>ROUND((N120*G120+P120+M120)-K120, 2)</f>
        <v/>
      </c>
      <c r="Z120" s="16">
        <f>ROUND(Y120/K120, 4)</f>
        <v/>
      </c>
      <c r="AA120" s="15">
        <f>IF(1&lt;=$G120, $K120, "")</f>
        <v/>
      </c>
      <c r="AB120" s="15">
        <f>IF(1&lt;=$G120, ROUND(AA120*$Q120, 2), "")</f>
        <v/>
      </c>
      <c r="AC120" s="15">
        <f>IF(1&lt;=$G120, $N120, "")</f>
        <v/>
      </c>
      <c r="AD120" s="15">
        <f>IF(1&lt;=$G120, AC120-AB120, "")</f>
        <v/>
      </c>
      <c r="AE120" s="15">
        <f>IF(1&lt;=$G120, AA120-AD120, "")</f>
        <v/>
      </c>
      <c r="AF120" s="15">
        <f>IF(1&lt;=$G120, ROUND($U120*$Q120, 2), "")</f>
        <v/>
      </c>
      <c r="AG120" s="15">
        <f>IF(1&lt;=$G120, $U120+AF120, "")</f>
        <v/>
      </c>
      <c r="AH120" s="15">
        <f>IF(1&lt;=$G120, AB120+AF120, "")</f>
        <v/>
      </c>
      <c r="AI120" s="15">
        <f>IF(1&lt;=$G120, ($G120-1)*$N120, "")</f>
        <v/>
      </c>
      <c r="AJ120" s="15">
        <f>IF(2&lt;=$G120, AE120, "")</f>
        <v/>
      </c>
      <c r="AK120" s="15">
        <f>IF(2&lt;=$G120, ROUND(AJ120*$Q120, 2), "")</f>
        <v/>
      </c>
      <c r="AL120" s="15">
        <f>IF(2&lt;=$G120, $N120, "")</f>
        <v/>
      </c>
      <c r="AM120" s="15">
        <f>IF(2&lt;=$G120, AL120-AK120, "")</f>
        <v/>
      </c>
      <c r="AN120" s="15">
        <f>IF(2&lt;=$G120, AJ120-AM120, "")</f>
        <v/>
      </c>
      <c r="AO120" s="15">
        <f>IF(2&lt;=$G120, ROUND(AG120*$Q120, 2), "")</f>
        <v/>
      </c>
      <c r="AP120" s="15">
        <f>IF(2&lt;=$G120, AG120+AO120, "")</f>
        <v/>
      </c>
      <c r="AQ120" s="15">
        <f>IF(2&lt;=$G120, AK120+AO120, "")</f>
        <v/>
      </c>
      <c r="AR120" s="15">
        <f>IF(2&lt;=$G120, ($G120-2)*$N120, "")</f>
        <v/>
      </c>
      <c r="AS120" s="15">
        <f>IF(3&lt;=$G120, AN120, "")</f>
        <v/>
      </c>
      <c r="AT120" s="15">
        <f>IF(3&lt;=$G120, ROUND(AS120*$Q120, 2), "")</f>
        <v/>
      </c>
      <c r="AU120" s="15">
        <f>IF(3&lt;=$G120, $N120, "")</f>
        <v/>
      </c>
      <c r="AV120" s="15">
        <f>IF(3&lt;=$G120, AU120-AT120, "")</f>
        <v/>
      </c>
      <c r="AW120" s="15">
        <f>IF(3&lt;=$G120, AS120-AV120, "")</f>
        <v/>
      </c>
      <c r="AX120" s="15">
        <f>IF(3&lt;=$G120, ROUND(AP120*$Q120, 2), "")</f>
        <v/>
      </c>
      <c r="AY120" s="15">
        <f>IF(3&lt;=$G120, AP120+AX120, "")</f>
        <v/>
      </c>
      <c r="AZ120" s="15">
        <f>IF(3&lt;=$G120, AT120+AX120, "")</f>
        <v/>
      </c>
      <c r="BA120" s="15">
        <f>IF(3&lt;=$G120, ($G120-3)*$N120, "")</f>
        <v/>
      </c>
      <c r="BB120" s="15">
        <f>IF(4&lt;=$G120, AW120, "")</f>
        <v/>
      </c>
      <c r="BC120" s="15">
        <f>IF(4&lt;=$G120, ROUND(BB120*$Q120, 2), "")</f>
        <v/>
      </c>
      <c r="BD120" s="15">
        <f>IF(4&lt;=$G120, $N120, "")</f>
        <v/>
      </c>
      <c r="BE120" s="15">
        <f>IF(4&lt;=$G120, BD120-BC120, "")</f>
        <v/>
      </c>
      <c r="BF120" s="15">
        <f>IF(4&lt;=$G120, BB120-BE120, "")</f>
        <v/>
      </c>
      <c r="BG120" s="15">
        <f>IF(4&lt;=$G120, ROUND(AY120*$Q120, 2), "")</f>
        <v/>
      </c>
      <c r="BH120" s="15">
        <f>IF(4&lt;=$G120, AY120+BG120, "")</f>
        <v/>
      </c>
      <c r="BI120" s="15">
        <f>IF(4&lt;=$G120, BC120+BG120, "")</f>
        <v/>
      </c>
      <c r="BJ120" s="15">
        <f>IF(4&lt;=$G120, ($G120-4)*$N120, "")</f>
        <v/>
      </c>
      <c r="BK120" s="15">
        <f>IF(5&lt;=$G120, BF120, "")</f>
        <v/>
      </c>
      <c r="BL120" s="15">
        <f>IF(5&lt;=$G120, ROUND(BK120*$Q120, 2), "")</f>
        <v/>
      </c>
      <c r="BM120" s="15">
        <f>IF(5&lt;=$G120, $N120, "")</f>
        <v/>
      </c>
      <c r="BN120" s="15">
        <f>IF(5&lt;=$G120, BM120-BL120, "")</f>
        <v/>
      </c>
      <c r="BO120" s="15">
        <f>IF(5&lt;=$G120, BK120-BN120, "")</f>
        <v/>
      </c>
      <c r="BP120" s="15">
        <f>IF(5&lt;=$G120, ROUND(BH120*$Q120, 2), "")</f>
        <v/>
      </c>
      <c r="BQ120" s="15">
        <f>IF(5&lt;=$G120, BH120+BP120, "")</f>
        <v/>
      </c>
      <c r="BR120" s="15">
        <f>IF(5&lt;=$G120, BL120+BP120, "")</f>
        <v/>
      </c>
      <c r="BS120" s="15">
        <f>IF(5&lt;=$G120, ($G120-5)*$N120, "")</f>
        <v/>
      </c>
      <c r="BT120" s="15">
        <f>IF(6&lt;=$G120, BO120, "")</f>
        <v/>
      </c>
      <c r="BU120" s="15">
        <f>IF(6&lt;=$G120, ROUND(BT120*$Q120, 2), "")</f>
        <v/>
      </c>
      <c r="BV120" s="15">
        <f>IF(6&lt;=$G120, $N120, "")</f>
        <v/>
      </c>
      <c r="BW120" s="15">
        <f>IF(6&lt;=$G120, BV120-BU120, "")</f>
        <v/>
      </c>
      <c r="BX120" s="15">
        <f>IF(6&lt;=$G120, BT120-BW120, "")</f>
        <v/>
      </c>
      <c r="BY120" s="15">
        <f>IF(6&lt;=$G120, ROUND(BQ120*$Q120, 2), "")</f>
        <v/>
      </c>
      <c r="BZ120" s="15">
        <f>IF(6&lt;=$G120, BQ120+BY120, "")</f>
        <v/>
      </c>
      <c r="CA120" s="15">
        <f>IF(6&lt;=$G120, BU120+BY120, "")</f>
        <v/>
      </c>
      <c r="CB120" s="15">
        <f>IF(6&lt;=$G120, ($G120-6)*$N120, "")</f>
        <v/>
      </c>
      <c r="CC120" s="15">
        <f>IF(7&lt;=$G120, BX120, "")</f>
        <v/>
      </c>
      <c r="CD120" s="15">
        <f>IF(7&lt;=$G120, ROUND(CC120*$Q120, 2), "")</f>
        <v/>
      </c>
      <c r="CE120" s="15">
        <f>IF(7&lt;=$G120, $N120, "")</f>
        <v/>
      </c>
      <c r="CF120" s="15">
        <f>IF(7&lt;=$G120, CE120-CD120, "")</f>
        <v/>
      </c>
      <c r="CG120" s="15">
        <f>IF(7&lt;=$G120, CC120-CF120, "")</f>
        <v/>
      </c>
      <c r="CH120" s="15">
        <f>IF(7&lt;=$G120, ROUND(BZ120*$Q120, 2), "")</f>
        <v/>
      </c>
      <c r="CI120" s="15">
        <f>IF(7&lt;=$G120, BZ120+CH120, "")</f>
        <v/>
      </c>
      <c r="CJ120" s="15">
        <f>IF(7&lt;=$G120, CD120+CH120, "")</f>
        <v/>
      </c>
      <c r="CK120" s="15">
        <f>IF(7&lt;=$G120, ($G120-7)*$N120, "")</f>
        <v/>
      </c>
      <c r="CL120" s="15">
        <f>IF(8&lt;=$G120, CG120, "")</f>
        <v/>
      </c>
      <c r="CM120" s="15">
        <f>IF(8&lt;=$G120, ROUND(CL120*$Q120, 2), "")</f>
        <v/>
      </c>
      <c r="CN120" s="15">
        <f>IF(8&lt;=$G120, $N120, "")</f>
        <v/>
      </c>
      <c r="CO120" s="15">
        <f>IF(8&lt;=$G120, CN120-CM120, "")</f>
        <v/>
      </c>
      <c r="CP120" s="15">
        <f>IF(8&lt;=$G120, CL120-CO120, "")</f>
        <v/>
      </c>
      <c r="CQ120" s="15">
        <f>IF(8&lt;=$G120, ROUND(CI120*$Q120, 2), "")</f>
        <v/>
      </c>
      <c r="CR120" s="15">
        <f>IF(8&lt;=$G120, CI120+CQ120, "")</f>
        <v/>
      </c>
      <c r="CS120" s="15">
        <f>IF(8&lt;=$G120, CM120+CQ120, "")</f>
        <v/>
      </c>
      <c r="CT120" s="15">
        <f>IF(8&lt;=$G120, ($G120-8)*$N120, "")</f>
        <v/>
      </c>
      <c r="CU120" s="15">
        <f>IF(9&lt;=$G120, CP120, "")</f>
        <v/>
      </c>
      <c r="CV120" s="15">
        <f>IF(9&lt;=$G120, ROUND(CU120*$Q120, 2), "")</f>
        <v/>
      </c>
      <c r="CW120" s="15">
        <f>IF(9&lt;=$G120, $N120, "")</f>
        <v/>
      </c>
      <c r="CX120" s="15">
        <f>IF(9&lt;=$G120, CW120-CV120, "")</f>
        <v/>
      </c>
      <c r="CY120" s="15">
        <f>IF(9&lt;=$G120, CU120-CX120, "")</f>
        <v/>
      </c>
      <c r="CZ120" s="15">
        <f>IF(9&lt;=$G120, ROUND(CR120*$Q120, 2), "")</f>
        <v/>
      </c>
      <c r="DA120" s="15">
        <f>IF(9&lt;=$G120, CR120+CZ120, "")</f>
        <v/>
      </c>
      <c r="DB120" s="15">
        <f>IF(9&lt;=$G120, CV120+CZ120, "")</f>
        <v/>
      </c>
      <c r="DC120" s="15">
        <f>IF(9&lt;=$G120, ($G120-9)*$N120, "")</f>
        <v/>
      </c>
      <c r="DD120" s="15">
        <f>IF(10&lt;=$G120, CY120, "")</f>
        <v/>
      </c>
      <c r="DE120" s="15">
        <f>IF(10&lt;=$G120, ROUND(DD120*$Q120, 2), "")</f>
        <v/>
      </c>
      <c r="DF120" s="15">
        <f>IF(10&lt;=$G120, $N120, "")</f>
        <v/>
      </c>
      <c r="DG120" s="15">
        <f>IF(10&lt;=$G120, DF120-DE120, "")</f>
        <v/>
      </c>
      <c r="DH120" s="15">
        <f>IF(10&lt;=$G120, DD120-DG120, "")</f>
        <v/>
      </c>
      <c r="DI120" s="15">
        <f>IF(10&lt;=$G120, ROUND(DA120*$Q120, 2), "")</f>
        <v/>
      </c>
      <c r="DJ120" s="15">
        <f>IF(10&lt;=$G120, DA120+DI120, "")</f>
        <v/>
      </c>
      <c r="DK120" s="15">
        <f>IF(10&lt;=$G120, DE120+DI120, "")</f>
        <v/>
      </c>
      <c r="DL120" s="15">
        <f>IF(10&lt;=$G120, ($G120-10)*$N120, "")</f>
        <v/>
      </c>
      <c r="DM120" s="15">
        <f>IF(11&lt;=$G120, DH120, "")</f>
        <v/>
      </c>
      <c r="DN120" s="15">
        <f>IF(11&lt;=$G120, ROUND(DM120*$Q120, 2), "")</f>
        <v/>
      </c>
      <c r="DO120" s="15">
        <f>IF(11&lt;=$G120, $N120, "")</f>
        <v/>
      </c>
      <c r="DP120" s="15">
        <f>IF(11&lt;=$G120, DO120-DN120, "")</f>
        <v/>
      </c>
      <c r="DQ120" s="15">
        <f>IF(11&lt;=$G120, DM120-DP120, "")</f>
        <v/>
      </c>
      <c r="DR120" s="15">
        <f>IF(11&lt;=$G120, ROUND(DJ120*$Q120, 2), "")</f>
        <v/>
      </c>
      <c r="DS120" s="15">
        <f>IF(11&lt;=$G120, DJ120+DR120, "")</f>
        <v/>
      </c>
      <c r="DT120" s="15">
        <f>IF(11&lt;=$G120, DN120+DR120, "")</f>
        <v/>
      </c>
      <c r="DU120" s="15">
        <f>IF(11&lt;=$G120, ($G120-11)*$N120, "")</f>
        <v/>
      </c>
      <c r="DV120" s="15">
        <f>IF(12&lt;=$G120, DQ120, "")</f>
        <v/>
      </c>
      <c r="DW120" s="15">
        <f>IF(12&lt;=$G120, ROUND(DV120*$Q120, 2), "")</f>
        <v/>
      </c>
      <c r="DX120" s="15">
        <f>IF(12&lt;=$G120, $N120, "")</f>
        <v/>
      </c>
      <c r="DY120" s="15">
        <f>IF(12&lt;=$G120, DX120-DW120, "")</f>
        <v/>
      </c>
      <c r="DZ120" s="15">
        <f>IF(12&lt;=$G120, DV120-DY120, "")</f>
        <v/>
      </c>
      <c r="EA120" s="15">
        <f>IF(12&lt;=$G120, ROUND(DS120*$Q120, 2), "")</f>
        <v/>
      </c>
      <c r="EB120" s="15">
        <f>IF(12&lt;=$G120, DS120+EA120, "")</f>
        <v/>
      </c>
      <c r="EC120" s="15">
        <f>IF(12&lt;=$G120, DW120+EA120, "")</f>
        <v/>
      </c>
      <c r="ED120" s="15">
        <f>IF(12&lt;=$G120, ($G120-12)*$N120, "")</f>
        <v/>
      </c>
      <c r="EE120" s="15">
        <f>IF(13&lt;=$G120, DZ120, "")</f>
        <v/>
      </c>
      <c r="EF120" s="15">
        <f>IF(13&lt;=$G120, ROUND(EE120*$Q120, 2), "")</f>
        <v/>
      </c>
      <c r="EG120" s="15">
        <f>IF(13&lt;=$G120, $N120, "")</f>
        <v/>
      </c>
      <c r="EH120" s="15">
        <f>IF(13&lt;=$G120, EG120-EF120, "")</f>
        <v/>
      </c>
      <c r="EI120" s="15">
        <f>IF(13&lt;=$G120, EE120-EH120, "")</f>
        <v/>
      </c>
      <c r="EJ120" s="15">
        <f>IF(13&lt;=$G120, ROUND(EB120*$Q120, 2), "")</f>
        <v/>
      </c>
      <c r="EK120" s="15">
        <f>IF(13&lt;=$G120, EB120+EJ120, "")</f>
        <v/>
      </c>
      <c r="EL120" s="15">
        <f>IF(13&lt;=$G120, EF120+EJ120, "")</f>
        <v/>
      </c>
      <c r="EM120" s="15">
        <f>IF(13&lt;=$G120, ($G120-13)*$N120, "")</f>
        <v/>
      </c>
      <c r="EN120" s="15">
        <f>IF(14&lt;=$G120, EI120, "")</f>
        <v/>
      </c>
      <c r="EO120" s="15">
        <f>IF(14&lt;=$G120, ROUND(EN120*$Q120, 2), "")</f>
        <v/>
      </c>
      <c r="EP120" s="15">
        <f>IF(14&lt;=$G120, $N120, "")</f>
        <v/>
      </c>
      <c r="EQ120" s="15">
        <f>IF(14&lt;=$G120, EP120-EO120, "")</f>
        <v/>
      </c>
      <c r="ER120" s="15">
        <f>IF(14&lt;=$G120, EN120-EQ120, "")</f>
        <v/>
      </c>
      <c r="ES120" s="15">
        <f>IF(14&lt;=$G120, ROUND(EK120*$Q120, 2), "")</f>
        <v/>
      </c>
      <c r="ET120" s="15">
        <f>IF(14&lt;=$G120, EK120+ES120, "")</f>
        <v/>
      </c>
      <c r="EU120" s="15">
        <f>IF(14&lt;=$G120, EO120+ES120, "")</f>
        <v/>
      </c>
      <c r="EV120" s="15">
        <f>IF(14&lt;=$G120, ($G120-14)*$N120, "")</f>
        <v/>
      </c>
      <c r="EW120" s="15">
        <f>IF(15&lt;=$G120, ER120, "")</f>
        <v/>
      </c>
      <c r="EX120" s="15">
        <f>IF(15&lt;=$G120, ROUND(EW120*$Q120, 2), "")</f>
        <v/>
      </c>
      <c r="EY120" s="15">
        <f>IF(15&lt;=$G120, $N120, "")</f>
        <v/>
      </c>
      <c r="EZ120" s="15">
        <f>IF(15&lt;=$G120, EY120-EX120, "")</f>
        <v/>
      </c>
      <c r="FA120" s="15">
        <f>IF(15&lt;=$G120, EW120-EZ120, "")</f>
        <v/>
      </c>
      <c r="FB120" s="15">
        <f>IF(15&lt;=$G120, ROUND(ET120*$Q120, 2), "")</f>
        <v/>
      </c>
      <c r="FC120" s="15">
        <f>IF(15&lt;=$G120, ET120+FB120, "")</f>
        <v/>
      </c>
      <c r="FD120" s="15">
        <f>IF(15&lt;=$G120, EX120+FB120, "")</f>
        <v/>
      </c>
      <c r="FE120" s="15">
        <f>IF(15&lt;=$G120, ($G120-15)*$N120, "")</f>
        <v/>
      </c>
      <c r="FF120" s="15">
        <f>IF(16&lt;=$G120, FA120, "")</f>
        <v/>
      </c>
      <c r="FG120" s="15">
        <f>IF(16&lt;=$G120, ROUND(FF120*$Q120, 2), "")</f>
        <v/>
      </c>
      <c r="FH120" s="15">
        <f>IF(16&lt;=$G120, $N120, "")</f>
        <v/>
      </c>
      <c r="FI120" s="15">
        <f>IF(16&lt;=$G120, FH120-FG120, "")</f>
        <v/>
      </c>
      <c r="FJ120" s="15">
        <f>IF(16&lt;=$G120, FF120-FI120, "")</f>
        <v/>
      </c>
      <c r="FK120" s="15">
        <f>IF(16&lt;=$G120, ROUND(FC120*$Q120, 2), "")</f>
        <v/>
      </c>
      <c r="FL120" s="15">
        <f>IF(16&lt;=$G120, FC120+FK120, "")</f>
        <v/>
      </c>
      <c r="FM120" s="15">
        <f>IF(16&lt;=$G120, FG120+FK120, "")</f>
        <v/>
      </c>
      <c r="FN120" s="15">
        <f>IF(16&lt;=$G120, ($G120-16)*$N120, "")</f>
        <v/>
      </c>
      <c r="FO120" s="15">
        <f>IF(17&lt;=$G120, FJ120, "")</f>
        <v/>
      </c>
      <c r="FP120" s="15">
        <f>IF(17&lt;=$G120, ROUND(FO120*$Q120, 2), "")</f>
        <v/>
      </c>
      <c r="FQ120" s="15">
        <f>IF(17&lt;=$G120, $N120, "")</f>
        <v/>
      </c>
      <c r="FR120" s="15">
        <f>IF(17&lt;=$G120, FQ120-FP120, "")</f>
        <v/>
      </c>
      <c r="FS120" s="15">
        <f>IF(17&lt;=$G120, FO120-FR120, "")</f>
        <v/>
      </c>
      <c r="FT120" s="15">
        <f>IF(17&lt;=$G120, ROUND(FL120*$Q120, 2), "")</f>
        <v/>
      </c>
      <c r="FU120" s="15">
        <f>IF(17&lt;=$G120, FL120+FT120, "")</f>
        <v/>
      </c>
      <c r="FV120" s="15">
        <f>IF(17&lt;=$G120, FP120+FT120, "")</f>
        <v/>
      </c>
      <c r="FW120" s="15">
        <f>IF(17&lt;=$G120, ($G120-17)*$N120, "")</f>
        <v/>
      </c>
      <c r="FX120" s="15">
        <f>IF(18&lt;=$G120, FS120, "")</f>
        <v/>
      </c>
      <c r="FY120" s="15">
        <f>IF(18&lt;=$G120, ROUND(FX120*$Q120, 2), "")</f>
        <v/>
      </c>
      <c r="FZ120" s="15">
        <f>IF(18&lt;=$G120, $N120, "")</f>
        <v/>
      </c>
      <c r="GA120" s="15">
        <f>IF(18&lt;=$G120, FZ120-FY120, "")</f>
        <v/>
      </c>
      <c r="GB120" s="15">
        <f>IF(18&lt;=$G120, FX120-GA120, "")</f>
        <v/>
      </c>
      <c r="GC120" s="15">
        <f>IF(18&lt;=$G120, ROUND(FU120*$Q120, 2), "")</f>
        <v/>
      </c>
      <c r="GD120" s="15">
        <f>IF(18&lt;=$G120, FU120+GC120, "")</f>
        <v/>
      </c>
      <c r="GE120" s="15">
        <f>IF(18&lt;=$G120, FY120+GC120, "")</f>
        <v/>
      </c>
      <c r="GF120" s="15">
        <f>IF(18&lt;=$G120, ($G120-18)*$N120, "")</f>
        <v/>
      </c>
      <c r="GG120" s="15">
        <f>IF(19&lt;=$G120, GB120, "")</f>
        <v/>
      </c>
      <c r="GH120" s="15">
        <f>IF(19&lt;=$G120, ROUND(GG120*$Q120, 2), "")</f>
        <v/>
      </c>
      <c r="GI120" s="15">
        <f>IF(19&lt;=$G120, $N120, "")</f>
        <v/>
      </c>
      <c r="GJ120" s="15">
        <f>IF(19&lt;=$G120, GI120-GH120, "")</f>
        <v/>
      </c>
      <c r="GK120" s="15">
        <f>IF(19&lt;=$G120, GG120-GJ120, "")</f>
        <v/>
      </c>
      <c r="GL120" s="15">
        <f>IF(19&lt;=$G120, ROUND(GD120*$Q120, 2), "")</f>
        <v/>
      </c>
      <c r="GM120" s="15">
        <f>IF(19&lt;=$G120, GD120+GL120, "")</f>
        <v/>
      </c>
      <c r="GN120" s="15">
        <f>IF(19&lt;=$G120, GH120+GL120, "")</f>
        <v/>
      </c>
      <c r="GO120" s="15">
        <f>IF(19&lt;=$G120, ($G120-19)*$N120, "")</f>
        <v/>
      </c>
      <c r="GP120" s="15">
        <f>IF(20&lt;=$G120, GK120, "")</f>
        <v/>
      </c>
      <c r="GQ120" s="15">
        <f>IF(20&lt;=$G120, ROUND(GP120*$Q120, 2), "")</f>
        <v/>
      </c>
      <c r="GR120" s="15">
        <f>IF(20&lt;=$G120, $N120, "")</f>
        <v/>
      </c>
      <c r="GS120" s="15">
        <f>IF(20&lt;=$G120, GR120-GQ120, "")</f>
        <v/>
      </c>
      <c r="GT120" s="15">
        <f>IF(20&lt;=$G120, GP120-GS120, "")</f>
        <v/>
      </c>
      <c r="GU120" s="15">
        <f>IF(20&lt;=$G120, ROUND(GM120*$Q120, 2), "")</f>
        <v/>
      </c>
      <c r="GV120" s="15">
        <f>IF(20&lt;=$G120, GM120+GU120, "")</f>
        <v/>
      </c>
      <c r="GW120" s="15">
        <f>IF(20&lt;=$G120, GQ120+GU120, "")</f>
        <v/>
      </c>
      <c r="GX120" s="15">
        <f>IF(20&lt;=$G120, ($G120-20)*$N120, "")</f>
        <v/>
      </c>
      <c r="GY120" s="15">
        <f>IF(21&lt;=$G120, GT120, "")</f>
        <v/>
      </c>
      <c r="GZ120" s="15">
        <f>IF(21&lt;=$G120, ROUND(GY120*$Q120, 2), "")</f>
        <v/>
      </c>
      <c r="HA120" s="15">
        <f>IF(21&lt;=$G120, $N120, "")</f>
        <v/>
      </c>
      <c r="HB120" s="15">
        <f>IF(21&lt;=$G120, HA120-GZ120, "")</f>
        <v/>
      </c>
      <c r="HC120" s="15">
        <f>IF(21&lt;=$G120, GY120-HB120, "")</f>
        <v/>
      </c>
      <c r="HD120" s="15">
        <f>IF(21&lt;=$G120, ROUND(GV120*$Q120, 2), "")</f>
        <v/>
      </c>
      <c r="HE120" s="15">
        <f>IF(21&lt;=$G120, GV120+HD120, "")</f>
        <v/>
      </c>
      <c r="HF120" s="15">
        <f>IF(21&lt;=$G120, GZ120+HD120, "")</f>
        <v/>
      </c>
      <c r="HG120" s="15">
        <f>IF(21&lt;=$G120, ($G120-21)*$N120, "")</f>
        <v/>
      </c>
      <c r="HH120" s="15">
        <f>IF(22&lt;=$G120, HC120, "")</f>
        <v/>
      </c>
      <c r="HI120" s="15">
        <f>IF(22&lt;=$G120, ROUND(HH120*$Q120, 2), "")</f>
        <v/>
      </c>
      <c r="HJ120" s="15">
        <f>IF(22&lt;=$G120, $N120, "")</f>
        <v/>
      </c>
      <c r="HK120" s="15">
        <f>IF(22&lt;=$G120, HJ120-HI120, "")</f>
        <v/>
      </c>
      <c r="HL120" s="15">
        <f>IF(22&lt;=$G120, HH120-HK120, "")</f>
        <v/>
      </c>
      <c r="HM120" s="15">
        <f>IF(22&lt;=$G120, ROUND(HE120*$Q120, 2), "")</f>
        <v/>
      </c>
      <c r="HN120" s="15">
        <f>IF(22&lt;=$G120, HE120+HM120, "")</f>
        <v/>
      </c>
      <c r="HO120" s="15">
        <f>IF(22&lt;=$G120, HI120+HM120, "")</f>
        <v/>
      </c>
      <c r="HP120" s="15">
        <f>IF(22&lt;=$G120, ($G120-22)*$N120, "")</f>
        <v/>
      </c>
      <c r="HQ120" s="15">
        <f>IF(23&lt;=$G120, HL120, "")</f>
        <v/>
      </c>
      <c r="HR120" s="15">
        <f>IF(23&lt;=$G120, ROUND(HQ120*$Q120, 2), "")</f>
        <v/>
      </c>
      <c r="HS120" s="15">
        <f>IF(23&lt;=$G120, $N120, "")</f>
        <v/>
      </c>
      <c r="HT120" s="15">
        <f>IF(23&lt;=$G120, HS120-HR120, "")</f>
        <v/>
      </c>
      <c r="HU120" s="15">
        <f>IF(23&lt;=$G120, HQ120-HT120, "")</f>
        <v/>
      </c>
      <c r="HV120" s="15">
        <f>IF(23&lt;=$G120, ROUND(HN120*$Q120, 2), "")</f>
        <v/>
      </c>
      <c r="HW120" s="15">
        <f>IF(23&lt;=$G120, HN120+HV120, "")</f>
        <v/>
      </c>
      <c r="HX120" s="15">
        <f>IF(23&lt;=$G120, HR120+HV120, "")</f>
        <v/>
      </c>
      <c r="HY120" s="15">
        <f>IF(23&lt;=$G120, ($G120-23)*$N120, "")</f>
        <v/>
      </c>
      <c r="HZ120" s="15">
        <f>IF(24&lt;=$G120, HU120, "")</f>
        <v/>
      </c>
      <c r="IA120" s="15">
        <f>IF(24&lt;=$G120, ROUND(HZ120*$Q120, 2), "")</f>
        <v/>
      </c>
      <c r="IB120" s="15">
        <f>IF(24&lt;=$G120, $N120, "")</f>
        <v/>
      </c>
      <c r="IC120" s="15">
        <f>IF(24&lt;=$G120, IB120-IA120, "")</f>
        <v/>
      </c>
      <c r="ID120" s="15">
        <f>IF(24&lt;=$G120, HZ120-IC120, "")</f>
        <v/>
      </c>
      <c r="IE120" s="15">
        <f>IF(24&lt;=$G120, ROUND(HW120*$Q120, 2), "")</f>
        <v/>
      </c>
      <c r="IF120" s="15">
        <f>IF(24&lt;=$G120, HW120+IE120, "")</f>
        <v/>
      </c>
      <c r="IG120" s="15">
        <f>IF(24&lt;=$G120, IA120+IE120, "")</f>
        <v/>
      </c>
      <c r="IH120" s="15">
        <f>IF(24&lt;=$G120, ($G120-24)*$N120, "")</f>
        <v/>
      </c>
      <c r="II120" s="15">
        <f>IF(25&lt;=$G120, ID120, "")</f>
        <v/>
      </c>
      <c r="IJ120" s="15">
        <f>IF(25&lt;=$G120, ROUND(II120*$Q120, 2), "")</f>
        <v/>
      </c>
      <c r="IK120" s="15">
        <f>IF(25&lt;=$G120, $N120, "")</f>
        <v/>
      </c>
      <c r="IL120" s="15">
        <f>IF(25&lt;=$G120, IK120-IJ120, "")</f>
        <v/>
      </c>
      <c r="IM120" s="15">
        <f>IF(25&lt;=$G120, II120-IL120, "")</f>
        <v/>
      </c>
      <c r="IN120" s="15">
        <f>IF(25&lt;=$G120, ROUND(IF120*$Q120, 2), "")</f>
        <v/>
      </c>
      <c r="IO120" s="15">
        <f>IF(25&lt;=$G120, IF120+IN120, "")</f>
        <v/>
      </c>
      <c r="IP120" s="15">
        <f>IF(25&lt;=$G120, IJ120+IN120, "")</f>
        <v/>
      </c>
      <c r="IQ120" s="15">
        <f>IF(25&lt;=$G120, ($G120-25)*$N120, "")</f>
        <v/>
      </c>
      <c r="IR120" s="15">
        <f>IF(26&lt;=$G120, IM120, "")</f>
        <v/>
      </c>
      <c r="IS120" s="15">
        <f>IF(26&lt;=$G120, ROUND(IR120*$Q120, 2), "")</f>
        <v/>
      </c>
      <c r="IT120" s="15">
        <f>IF(26&lt;=$G120, $N120, "")</f>
        <v/>
      </c>
      <c r="IU120" s="15">
        <f>IF(26&lt;=$G120, IT120-IS120, "")</f>
        <v/>
      </c>
      <c r="IV120" s="15">
        <f>IF(26&lt;=$G120, IR120-IU120, "")</f>
        <v/>
      </c>
      <c r="IW120" s="15">
        <f>IF(26&lt;=$G120, ROUND(IO120*$Q120, 2), "")</f>
        <v/>
      </c>
      <c r="IX120" s="15">
        <f>IF(26&lt;=$G120, IO120+IW120, "")</f>
        <v/>
      </c>
      <c r="IY120" s="15">
        <f>IF(26&lt;=$G120, IS120+IW120, "")</f>
        <v/>
      </c>
      <c r="IZ120" s="15">
        <f>IF(26&lt;=$G120, ($G120-26)*$N120, "")</f>
        <v/>
      </c>
      <c r="JA120" s="15">
        <f>IF(27&lt;=$G120, IV120, "")</f>
        <v/>
      </c>
      <c r="JB120" s="15">
        <f>IF(27&lt;=$G120, ROUND(JA120*$Q120, 2), "")</f>
        <v/>
      </c>
      <c r="JC120" s="15">
        <f>IF(27&lt;=$G120, $N120, "")</f>
        <v/>
      </c>
      <c r="JD120" s="15">
        <f>IF(27&lt;=$G120, JC120-JB120, "")</f>
        <v/>
      </c>
      <c r="JE120" s="15">
        <f>IF(27&lt;=$G120, JA120-JD120, "")</f>
        <v/>
      </c>
      <c r="JF120" s="15">
        <f>IF(27&lt;=$G120, ROUND(IX120*$Q120, 2), "")</f>
        <v/>
      </c>
      <c r="JG120" s="15">
        <f>IF(27&lt;=$G120, IX120+JF120, "")</f>
        <v/>
      </c>
      <c r="JH120" s="15">
        <f>IF(27&lt;=$G120, JB120+JF120, "")</f>
        <v/>
      </c>
      <c r="JI120" s="15">
        <f>IF(27&lt;=$G120, ($G120-27)*$N120, "")</f>
        <v/>
      </c>
      <c r="JJ120" s="15">
        <f>IF(28&lt;=$G120, JE120, "")</f>
        <v/>
      </c>
      <c r="JK120" s="15">
        <f>IF(28&lt;=$G120, ROUND(JJ120*$Q120, 2), "")</f>
        <v/>
      </c>
      <c r="JL120" s="15">
        <f>IF(28&lt;=$G120, $N120, "")</f>
        <v/>
      </c>
      <c r="JM120" s="15">
        <f>IF(28&lt;=$G120, JL120-JK120, "")</f>
        <v/>
      </c>
      <c r="JN120" s="15">
        <f>IF(28&lt;=$G120, JJ120-JM120, "")</f>
        <v/>
      </c>
      <c r="JO120" s="15">
        <f>IF(28&lt;=$G120, ROUND(JG120*$Q120, 2), "")</f>
        <v/>
      </c>
      <c r="JP120" s="15">
        <f>IF(28&lt;=$G120, JG120+JO120, "")</f>
        <v/>
      </c>
      <c r="JQ120" s="15">
        <f>IF(28&lt;=$G120, JK120+JO120, "")</f>
        <v/>
      </c>
      <c r="JR120" s="15">
        <f>IF(28&lt;=$G120, ($G120-28)*$N120, "")</f>
        <v/>
      </c>
      <c r="JS120" s="15">
        <f>IF(29&lt;=$G120, JN120, "")</f>
        <v/>
      </c>
      <c r="JT120" s="15">
        <f>IF(29&lt;=$G120, ROUND(JS120*$Q120, 2), "")</f>
        <v/>
      </c>
      <c r="JU120" s="15">
        <f>IF(29&lt;=$G120, $N120, "")</f>
        <v/>
      </c>
      <c r="JV120" s="15">
        <f>IF(29&lt;=$G120, JU120-JT120, "")</f>
        <v/>
      </c>
      <c r="JW120" s="15">
        <f>IF(29&lt;=$G120, JS120-JV120, "")</f>
        <v/>
      </c>
      <c r="JX120" s="15">
        <f>IF(29&lt;=$G120, ROUND(JP120*$Q120, 2), "")</f>
        <v/>
      </c>
      <c r="JY120" s="15">
        <f>IF(29&lt;=$G120, JP120+JX120, "")</f>
        <v/>
      </c>
      <c r="JZ120" s="15">
        <f>IF(29&lt;=$G120, JT120+JX120, "")</f>
        <v/>
      </c>
      <c r="KA120" s="15">
        <f>IF(29&lt;=$G120, ($G120-29)*$N120, "")</f>
        <v/>
      </c>
      <c r="KB120" s="15">
        <f>IF(30&lt;=$G120, JW120, "")</f>
        <v/>
      </c>
      <c r="KC120" s="15">
        <f>IF(30&lt;=$G120, ROUND(KB120*$Q120, 2), "")</f>
        <v/>
      </c>
      <c r="KD120" s="15">
        <f>IF(30&lt;=$G120, $N120, "")</f>
        <v/>
      </c>
      <c r="KE120" s="15">
        <f>IF(30&lt;=$G120, KD120-KC120, "")</f>
        <v/>
      </c>
      <c r="KF120" s="15">
        <f>IF(30&lt;=$G120, KB120-KE120, "")</f>
        <v/>
      </c>
      <c r="KG120" s="15">
        <f>IF(30&lt;=$G120, ROUND(JY120*$Q120, 2), "")</f>
        <v/>
      </c>
      <c r="KH120" s="15">
        <f>IF(30&lt;=$G120, JY120+KG120, "")</f>
        <v/>
      </c>
      <c r="KI120" s="15">
        <f>IF(30&lt;=$G120, KC120+KG120, "")</f>
        <v/>
      </c>
      <c r="KJ120" s="15">
        <f>IF(30&lt;=$G120, ($G120-30)*$N120, "")</f>
        <v/>
      </c>
      <c r="KK120" s="15">
        <f>IF(31&lt;=$G120, KF120, "")</f>
        <v/>
      </c>
      <c r="KL120" s="15">
        <f>IF(31&lt;=$G120, ROUND(KK120*$Q120, 2), "")</f>
        <v/>
      </c>
      <c r="KM120" s="15">
        <f>IF(31&lt;=$G120, $N120, "")</f>
        <v/>
      </c>
      <c r="KN120" s="15">
        <f>IF(31&lt;=$G120, KM120-KL120, "")</f>
        <v/>
      </c>
      <c r="KO120" s="15">
        <f>IF(31&lt;=$G120, KK120-KN120, "")</f>
        <v/>
      </c>
      <c r="KP120" s="15">
        <f>IF(31&lt;=$G120, ROUND(KH120*$Q120, 2), "")</f>
        <v/>
      </c>
      <c r="KQ120" s="15">
        <f>IF(31&lt;=$G120, KH120+KP120, "")</f>
        <v/>
      </c>
      <c r="KR120" s="15">
        <f>IF(31&lt;=$G120, KL120+KP120, "")</f>
        <v/>
      </c>
      <c r="KS120" s="15">
        <f>IF(31&lt;=$G120, ($G120-31)*$N120, "")</f>
        <v/>
      </c>
      <c r="KT120" s="15">
        <f>IF(32&lt;=$G120, KO120, "")</f>
        <v/>
      </c>
      <c r="KU120" s="15">
        <f>IF(32&lt;=$G120, ROUND(KT120*$Q120, 2), "")</f>
        <v/>
      </c>
      <c r="KV120" s="15">
        <f>IF(32&lt;=$G120, $N120, "")</f>
        <v/>
      </c>
      <c r="KW120" s="15">
        <f>IF(32&lt;=$G120, KV120-KU120, "")</f>
        <v/>
      </c>
      <c r="KX120" s="15">
        <f>IF(32&lt;=$G120, KT120-KW120, "")</f>
        <v/>
      </c>
      <c r="KY120" s="15">
        <f>IF(32&lt;=$G120, ROUND(KQ120*$Q120, 2), "")</f>
        <v/>
      </c>
      <c r="KZ120" s="15">
        <f>IF(32&lt;=$G120, KQ120+KY120, "")</f>
        <v/>
      </c>
      <c r="LA120" s="15">
        <f>IF(32&lt;=$G120, KU120+KY120, "")</f>
        <v/>
      </c>
      <c r="LB120" s="15">
        <f>IF(32&lt;=$G120, ($G120-32)*$N120, "")</f>
        <v/>
      </c>
      <c r="LC120" s="15">
        <f>IF(33&lt;=$G120, KX120, "")</f>
        <v/>
      </c>
      <c r="LD120" s="15">
        <f>IF(33&lt;=$G120, ROUND(LC120*$Q120, 2), "")</f>
        <v/>
      </c>
      <c r="LE120" s="15">
        <f>IF(33&lt;=$G120, $N120, "")</f>
        <v/>
      </c>
      <c r="LF120" s="15">
        <f>IF(33&lt;=$G120, LE120-LD120, "")</f>
        <v/>
      </c>
      <c r="LG120" s="15">
        <f>IF(33&lt;=$G120, LC120-LF120, "")</f>
        <v/>
      </c>
      <c r="LH120" s="15">
        <f>IF(33&lt;=$G120, ROUND(KZ120*$Q120, 2), "")</f>
        <v/>
      </c>
      <c r="LI120" s="15">
        <f>IF(33&lt;=$G120, KZ120+LH120, "")</f>
        <v/>
      </c>
      <c r="LJ120" s="15">
        <f>IF(33&lt;=$G120, LD120+LH120, "")</f>
        <v/>
      </c>
      <c r="LK120" s="15">
        <f>IF(33&lt;=$G120, ($G120-33)*$N120, "")</f>
        <v/>
      </c>
      <c r="LL120" s="15">
        <f>IF(34&lt;=$G120, LG120, "")</f>
        <v/>
      </c>
      <c r="LM120" s="15">
        <f>IF(34&lt;=$G120, ROUND(LL120*$Q120, 2), "")</f>
        <v/>
      </c>
      <c r="LN120" s="15">
        <f>IF(34&lt;=$G120, $N120, "")</f>
        <v/>
      </c>
      <c r="LO120" s="15">
        <f>IF(34&lt;=$G120, LN120-LM120, "")</f>
        <v/>
      </c>
      <c r="LP120" s="15">
        <f>IF(34&lt;=$G120, LL120-LO120, "")</f>
        <v/>
      </c>
      <c r="LQ120" s="15">
        <f>IF(34&lt;=$G120, ROUND(LI120*$Q120, 2), "")</f>
        <v/>
      </c>
      <c r="LR120" s="15">
        <f>IF(34&lt;=$G120, LI120+LQ120, "")</f>
        <v/>
      </c>
      <c r="LS120" s="15">
        <f>IF(34&lt;=$G120, LM120+LQ120, "")</f>
        <v/>
      </c>
      <c r="LT120" s="15">
        <f>IF(34&lt;=$G120, ($G120-34)*$N120, "")</f>
        <v/>
      </c>
      <c r="LU120" s="15">
        <f>IF(35&lt;=$G120, LP120, "")</f>
        <v/>
      </c>
      <c r="LV120" s="15">
        <f>IF(35&lt;=$G120, ROUND(LU120*$Q120, 2), "")</f>
        <v/>
      </c>
      <c r="LW120" s="15">
        <f>IF(35&lt;=$G120, $N120, "")</f>
        <v/>
      </c>
      <c r="LX120" s="15">
        <f>IF(35&lt;=$G120, LW120-LV120, "")</f>
        <v/>
      </c>
      <c r="LY120" s="15">
        <f>IF(35&lt;=$G120, LU120-LX120, "")</f>
        <v/>
      </c>
      <c r="LZ120" s="15">
        <f>IF(35&lt;=$G120, ROUND(LR120*$Q120, 2), "")</f>
        <v/>
      </c>
      <c r="MA120" s="15">
        <f>IF(35&lt;=$G120, LR120+LZ120, "")</f>
        <v/>
      </c>
      <c r="MB120" s="15">
        <f>IF(35&lt;=$G120, LV120+LZ120, "")</f>
        <v/>
      </c>
      <c r="MC120" s="15">
        <f>IF(35&lt;=$G120, ($G120-35)*$N120, "")</f>
        <v/>
      </c>
      <c r="MD120" s="15">
        <f>IF(36&lt;=$G120, LY120, "")</f>
        <v/>
      </c>
      <c r="ME120" s="15">
        <f>IF(36&lt;=$G120, ROUND(MD120*$Q120, 2), "")</f>
        <v/>
      </c>
      <c r="MF120" s="15">
        <f>IF(36&lt;=$G120, $N120, "")</f>
        <v/>
      </c>
      <c r="MG120" s="15">
        <f>IF(36&lt;=$G120, MF120-ME120, "")</f>
        <v/>
      </c>
      <c r="MH120" s="15">
        <f>IF(36&lt;=$G120, MD120-MG120, "")</f>
        <v/>
      </c>
      <c r="MI120" s="15">
        <f>IF(36&lt;=$G120, ROUND(MA120*$Q120, 2), "")</f>
        <v/>
      </c>
      <c r="MJ120" s="15">
        <f>IF(36&lt;=$G120, MA120+MI120, "")</f>
        <v/>
      </c>
      <c r="MK120" s="15">
        <f>IF(36&lt;=$G120, ME120+MI120, "")</f>
        <v/>
      </c>
      <c r="ML120" s="15">
        <f>IF(36&lt;=$G120, ($G120-36)*$N120, "")</f>
        <v/>
      </c>
      <c r="MM120" s="15">
        <f>IF(37&lt;=$G120, MH120, "")</f>
        <v/>
      </c>
      <c r="MN120" s="15">
        <f>IF(37&lt;=$G120, ROUND(MM120*$Q120, 2), "")</f>
        <v/>
      </c>
      <c r="MO120" s="15">
        <f>IF(37&lt;=$G120, $N120, "")</f>
        <v/>
      </c>
      <c r="MP120" s="15">
        <f>IF(37&lt;=$G120, MO120-MN120, "")</f>
        <v/>
      </c>
      <c r="MQ120" s="15">
        <f>IF(37&lt;=$G120, MM120-MP120, "")</f>
        <v/>
      </c>
      <c r="MR120" s="15">
        <f>IF(37&lt;=$G120, ROUND(MJ120*$Q120, 2), "")</f>
        <v/>
      </c>
      <c r="MS120" s="15">
        <f>IF(37&lt;=$G120, MJ120+MR120, "")</f>
        <v/>
      </c>
      <c r="MT120" s="15">
        <f>IF(37&lt;=$G120, MN120+MR120, "")</f>
        <v/>
      </c>
      <c r="MU120" s="15">
        <f>IF(37&lt;=$G120, ($G120-37)*$N120, "")</f>
        <v/>
      </c>
      <c r="MV120" s="15">
        <f>IF(38&lt;=$G120, MQ120, "")</f>
        <v/>
      </c>
      <c r="MW120" s="15">
        <f>IF(38&lt;=$G120, ROUND(MV120*$Q120, 2), "")</f>
        <v/>
      </c>
      <c r="MX120" s="15">
        <f>IF(38&lt;=$G120, $N120, "")</f>
        <v/>
      </c>
      <c r="MY120" s="15">
        <f>IF(38&lt;=$G120, MX120-MW120, "")</f>
        <v/>
      </c>
      <c r="MZ120" s="15">
        <f>IF(38&lt;=$G120, MV120-MY120, "")</f>
        <v/>
      </c>
      <c r="NA120" s="15">
        <f>IF(38&lt;=$G120, ROUND(MS120*$Q120, 2), "")</f>
        <v/>
      </c>
      <c r="NB120" s="15">
        <f>IF(38&lt;=$G120, MS120+NA120, "")</f>
        <v/>
      </c>
      <c r="NC120" s="15">
        <f>IF(38&lt;=$G120, MW120+NA120, "")</f>
        <v/>
      </c>
      <c r="ND120" s="15">
        <f>IF(38&lt;=$G120, ($G120-38)*$N120, "")</f>
        <v/>
      </c>
      <c r="NE120" s="15">
        <f>IF(39&lt;=$G120, MZ120, "")</f>
        <v/>
      </c>
      <c r="NF120" s="15">
        <f>IF(39&lt;=$G120, ROUND(NE120*$Q120, 2), "")</f>
        <v/>
      </c>
      <c r="NG120" s="15">
        <f>IF(39&lt;=$G120, $N120, "")</f>
        <v/>
      </c>
      <c r="NH120" s="15">
        <f>IF(39&lt;=$G120, NG120-NF120, "")</f>
        <v/>
      </c>
      <c r="NI120" s="15">
        <f>IF(39&lt;=$G120, NE120-NH120, "")</f>
        <v/>
      </c>
      <c r="NJ120" s="15">
        <f>IF(39&lt;=$G120, ROUND(NB120*$Q120, 2), "")</f>
        <v/>
      </c>
      <c r="NK120" s="15">
        <f>IF(39&lt;=$G120, NB120+NJ120, "")</f>
        <v/>
      </c>
      <c r="NL120" s="15">
        <f>IF(39&lt;=$G120, NF120+NJ120, "")</f>
        <v/>
      </c>
      <c r="NM120" s="15">
        <f>IF(39&lt;=$G120, ($G120-39)*$N120, "")</f>
        <v/>
      </c>
      <c r="NN120" s="15">
        <f>IF(40&lt;=$G120, NI120, "")</f>
        <v/>
      </c>
      <c r="NO120" s="15">
        <f>IF(40&lt;=$G120, ROUND(NN120*$Q120, 2), "")</f>
        <v/>
      </c>
      <c r="NP120" s="15">
        <f>IF(40&lt;=$G120, $N120, "")</f>
        <v/>
      </c>
      <c r="NQ120" s="15">
        <f>IF(40&lt;=$G120, NP120-NO120, "")</f>
        <v/>
      </c>
      <c r="NR120" s="15">
        <f>IF(40&lt;=$G120, NN120-NQ120, "")</f>
        <v/>
      </c>
      <c r="NS120" s="15">
        <f>IF(40&lt;=$G120, ROUND(NK120*$Q120, 2), "")</f>
        <v/>
      </c>
      <c r="NT120" s="15">
        <f>IF(40&lt;=$G120, NK120+NS120, "")</f>
        <v/>
      </c>
      <c r="NU120" s="15">
        <f>IF(40&lt;=$G120, NO120+NS120, "")</f>
        <v/>
      </c>
      <c r="NV120" s="15">
        <f>IF(40&lt;=$G120, ($G120-40)*$N120, "")</f>
        <v/>
      </c>
      <c r="NW120" s="15">
        <f>IF(41&lt;=$G120, NR120, "")</f>
        <v/>
      </c>
      <c r="NX120" s="15">
        <f>IF(41&lt;=$G120, ROUND(NW120*$Q120, 2), "")</f>
        <v/>
      </c>
      <c r="NY120" s="15">
        <f>IF(41&lt;=$G120, $N120, "")</f>
        <v/>
      </c>
      <c r="NZ120" s="15">
        <f>IF(41&lt;=$G120, NY120-NX120, "")</f>
        <v/>
      </c>
      <c r="OA120" s="15">
        <f>IF(41&lt;=$G120, NW120-NZ120, "")</f>
        <v/>
      </c>
      <c r="OB120" s="15">
        <f>IF(41&lt;=$G120, ROUND(NT120*$Q120, 2), "")</f>
        <v/>
      </c>
      <c r="OC120" s="15">
        <f>IF(41&lt;=$G120, NT120+OB120, "")</f>
        <v/>
      </c>
      <c r="OD120" s="15">
        <f>IF(41&lt;=$G120, NX120+OB120, "")</f>
        <v/>
      </c>
      <c r="OE120" s="15">
        <f>IF(41&lt;=$G120, ($G120-41)*$N120, "")</f>
        <v/>
      </c>
      <c r="OF120" s="15">
        <f>IF(42&lt;=$G120, OA120, "")</f>
        <v/>
      </c>
      <c r="OG120" s="15">
        <f>IF(42&lt;=$G120, ROUND(OF120*$Q120, 2), "")</f>
        <v/>
      </c>
      <c r="OH120" s="15">
        <f>IF(42&lt;=$G120, $N120, "")</f>
        <v/>
      </c>
      <c r="OI120" s="15">
        <f>IF(42&lt;=$G120, OH120-OG120, "")</f>
        <v/>
      </c>
      <c r="OJ120" s="15">
        <f>IF(42&lt;=$G120, OF120-OI120, "")</f>
        <v/>
      </c>
      <c r="OK120" s="15">
        <f>IF(42&lt;=$G120, ROUND(OC120*$Q120, 2), "")</f>
        <v/>
      </c>
      <c r="OL120" s="15">
        <f>IF(42&lt;=$G120, OC120+OK120, "")</f>
        <v/>
      </c>
      <c r="OM120" s="15">
        <f>IF(42&lt;=$G120, OG120+OK120, "")</f>
        <v/>
      </c>
      <c r="ON120" s="15">
        <f>IF(42&lt;=$G120, ($G120-42)*$N120, "")</f>
        <v/>
      </c>
      <c r="OO120" s="15">
        <f>IF(43&lt;=$G120, OJ120, "")</f>
        <v/>
      </c>
      <c r="OP120" s="15">
        <f>IF(43&lt;=$G120, ROUND(OO120*$Q120, 2), "")</f>
        <v/>
      </c>
      <c r="OQ120" s="15">
        <f>IF(43&lt;=$G120, $N120, "")</f>
        <v/>
      </c>
      <c r="OR120" s="15">
        <f>IF(43&lt;=$G120, OQ120-OP120, "")</f>
        <v/>
      </c>
      <c r="OS120" s="15">
        <f>IF(43&lt;=$G120, OO120-OR120, "")</f>
        <v/>
      </c>
      <c r="OT120" s="15">
        <f>IF(43&lt;=$G120, ROUND(OL120*$Q120, 2), "")</f>
        <v/>
      </c>
      <c r="OU120" s="15">
        <f>IF(43&lt;=$G120, OL120+OT120, "")</f>
        <v/>
      </c>
      <c r="OV120" s="15">
        <f>IF(43&lt;=$G120, OP120+OT120, "")</f>
        <v/>
      </c>
      <c r="OW120" s="15">
        <f>IF(43&lt;=$G120, ($G120-43)*$N120, "")</f>
        <v/>
      </c>
      <c r="OX120" s="15">
        <f>IF(44&lt;=$G120, OS120, "")</f>
        <v/>
      </c>
      <c r="OY120" s="15">
        <f>IF(44&lt;=$G120, ROUND(OX120*$Q120, 2), "")</f>
        <v/>
      </c>
      <c r="OZ120" s="15">
        <f>IF(44&lt;=$G120, $N120, "")</f>
        <v/>
      </c>
      <c r="PA120" s="15">
        <f>IF(44&lt;=$G120, OZ120-OY120, "")</f>
        <v/>
      </c>
      <c r="PB120" s="15">
        <f>IF(44&lt;=$G120, OX120-PA120, "")</f>
        <v/>
      </c>
      <c r="PC120" s="15">
        <f>IF(44&lt;=$G120, ROUND(OU120*$Q120, 2), "")</f>
        <v/>
      </c>
      <c r="PD120" s="15">
        <f>IF(44&lt;=$G120, OU120+PC120, "")</f>
        <v/>
      </c>
      <c r="PE120" s="15">
        <f>IF(44&lt;=$G120, OY120+PC120, "")</f>
        <v/>
      </c>
      <c r="PF120" s="15">
        <f>IF(44&lt;=$G120, ($G120-44)*$N120, "")</f>
        <v/>
      </c>
      <c r="PG120" s="15">
        <f>IF(45&lt;=$G120, PB120, "")</f>
        <v/>
      </c>
      <c r="PH120" s="15">
        <f>IF(45&lt;=$G120, ROUND(PG120*$Q120, 2), "")</f>
        <v/>
      </c>
      <c r="PI120" s="15">
        <f>IF(45&lt;=$G120, $N120, "")</f>
        <v/>
      </c>
      <c r="PJ120" s="15">
        <f>IF(45&lt;=$G120, PI120-PH120, "")</f>
        <v/>
      </c>
      <c r="PK120" s="15">
        <f>IF(45&lt;=$G120, PG120-PJ120, "")</f>
        <v/>
      </c>
      <c r="PL120" s="15">
        <f>IF(45&lt;=$G120, ROUND(PD120*$Q120, 2), "")</f>
        <v/>
      </c>
      <c r="PM120" s="15">
        <f>IF(45&lt;=$G120, PD120+PL120, "")</f>
        <v/>
      </c>
      <c r="PN120" s="15">
        <f>IF(45&lt;=$G120, PH120+PL120, "")</f>
        <v/>
      </c>
      <c r="PO120" s="15">
        <f>IF(45&lt;=$G120, ($G120-45)*$N120, "")</f>
        <v/>
      </c>
      <c r="PP120" s="15">
        <f>IF(46&lt;=$G120, PK120, "")</f>
        <v/>
      </c>
      <c r="PQ120" s="15">
        <f>IF(46&lt;=$G120, ROUND(PP120*$Q120, 2), "")</f>
        <v/>
      </c>
      <c r="PR120" s="15">
        <f>IF(46&lt;=$G120, $N120, "")</f>
        <v/>
      </c>
      <c r="PS120" s="15">
        <f>IF(46&lt;=$G120, PR120-PQ120, "")</f>
        <v/>
      </c>
      <c r="PT120" s="15">
        <f>IF(46&lt;=$G120, PP120-PS120, "")</f>
        <v/>
      </c>
      <c r="PU120" s="15">
        <f>IF(46&lt;=$G120, ROUND(PM120*$Q120, 2), "")</f>
        <v/>
      </c>
      <c r="PV120" s="15">
        <f>IF(46&lt;=$G120, PM120+PU120, "")</f>
        <v/>
      </c>
      <c r="PW120" s="15">
        <f>IF(46&lt;=$G120, PQ120+PU120, "")</f>
        <v/>
      </c>
      <c r="PX120" s="15">
        <f>IF(46&lt;=$G120, ($G120-46)*$N120, "")</f>
        <v/>
      </c>
      <c r="PY120" s="15">
        <f>IF(47&lt;=$G120, PT120, "")</f>
        <v/>
      </c>
      <c r="PZ120" s="15">
        <f>IF(47&lt;=$G120, ROUND(PY120*$Q120, 2), "")</f>
        <v/>
      </c>
      <c r="QA120" s="15">
        <f>IF(47&lt;=$G120, $N120, "")</f>
        <v/>
      </c>
      <c r="QB120" s="15">
        <f>IF(47&lt;=$G120, QA120-PZ120, "")</f>
        <v/>
      </c>
      <c r="QC120" s="15">
        <f>IF(47&lt;=$G120, PY120-QB120, "")</f>
        <v/>
      </c>
      <c r="QD120" s="15">
        <f>IF(47&lt;=$G120, ROUND(PV120*$Q120, 2), "")</f>
        <v/>
      </c>
      <c r="QE120" s="15">
        <f>IF(47&lt;=$G120, PV120+QD120, "")</f>
        <v/>
      </c>
      <c r="QF120" s="15">
        <f>IF(47&lt;=$G120, PZ120+QD120, "")</f>
        <v/>
      </c>
      <c r="QG120" s="15">
        <f>IF(47&lt;=$G120, ($G120-47)*$N120, "")</f>
        <v/>
      </c>
      <c r="QH120" s="15">
        <f>IF(48&lt;=$G120, QC120, "")</f>
        <v/>
      </c>
      <c r="QI120" s="15">
        <f>IF(48&lt;=$G120, ROUND(QH120*$Q120, 2), "")</f>
        <v/>
      </c>
      <c r="QJ120" s="15">
        <f>IF(48&lt;=$G120, $N120, "")</f>
        <v/>
      </c>
      <c r="QK120" s="15">
        <f>IF(48&lt;=$G120, QJ120-QI120, "")</f>
        <v/>
      </c>
      <c r="QL120" s="15">
        <f>IF(48&lt;=$G120, QH120-QK120, "")</f>
        <v/>
      </c>
      <c r="QM120" s="15">
        <f>IF(48&lt;=$G120, ROUND(QE120*$Q120, 2), "")</f>
        <v/>
      </c>
      <c r="QN120" s="15">
        <f>IF(48&lt;=$G120, QE120+QM120, "")</f>
        <v/>
      </c>
      <c r="QO120" s="15">
        <f>IF(48&lt;=$G120, QI120+QM120, "")</f>
        <v/>
      </c>
      <c r="QP120" s="15">
        <f>IF(48&lt;=$G120, ($G120-48)*$N120, "")</f>
        <v/>
      </c>
    </row>
    <row r="121">
      <c r="A121" s="6" t="inlineStr">
        <is>
          <t>0649-0011</t>
        </is>
      </c>
      <c r="B121" s="7" t="inlineStr">
        <is>
          <t>Compusoluciones y Asociados Sa de Cv</t>
        </is>
      </c>
      <c r="C121" s="7" t="inlineStr">
        <is>
          <t>EX40</t>
        </is>
      </c>
      <c r="D121" s="6" t="inlineStr">
        <is>
          <t>ACTIVO</t>
        </is>
      </c>
      <c r="E121" s="6" t="inlineStr">
        <is>
          <t>2025-10-23</t>
        </is>
      </c>
      <c r="F121" s="6" t="inlineStr">
        <is>
          <t>2029-10-23</t>
        </is>
      </c>
      <c r="G121" s="8" t="n">
        <v>48</v>
      </c>
      <c r="H121" s="9" t="n">
        <v>775862.0699999999</v>
      </c>
      <c r="I121" s="10" t="n">
        <v>0.35</v>
      </c>
      <c r="J121" s="9">
        <f>ROUND(H121*I121, 2)</f>
        <v/>
      </c>
      <c r="K121" s="9">
        <f>ROUND(H121-J121, 2)</f>
        <v/>
      </c>
      <c r="L121" s="10" t="n">
        <v>0.5</v>
      </c>
      <c r="M121" s="9">
        <f>ROUND(H121*L121, 2)</f>
        <v/>
      </c>
      <c r="N121" s="9" t="n">
        <v>14037.34</v>
      </c>
      <c r="O121" s="10" t="n">
        <v>0.39</v>
      </c>
      <c r="P121" s="9">
        <f>ROUND(H121*O121, 2)</f>
        <v/>
      </c>
      <c r="Q121" s="11" t="n">
        <v>0.02321198</v>
      </c>
      <c r="R121" s="11">
        <f>RATE(G121, -N121, K121, -P121)</f>
        <v/>
      </c>
      <c r="S121" s="11">
        <f>ROUND(Q121*12, 8)</f>
        <v/>
      </c>
      <c r="T121" s="11">
        <f>ROUND(((1+Q121)^12)-1, 8)</f>
        <v/>
      </c>
      <c r="U121" s="9">
        <f>ROUND(PV(Q121, G121, 0, -P121), 2)</f>
        <v/>
      </c>
      <c r="V121" s="9">
        <f>SUMIF($AA$4:$QP$4, "Interes_Leasing", AA121:QP121)</f>
        <v/>
      </c>
      <c r="W121" s="9">
        <f>SUMIF($AA$4:$QP$4, "Interes_Residual", AA121:QP121)</f>
        <v/>
      </c>
      <c r="X121" s="9">
        <f>ROUND(V121+W121, 2)</f>
        <v/>
      </c>
      <c r="Y121" s="9">
        <f>ROUND((N121*G121+P121+M121)-K121, 2)</f>
        <v/>
      </c>
      <c r="Z121" s="10">
        <f>ROUND(Y121/K121, 4)</f>
        <v/>
      </c>
      <c r="AA121" s="9">
        <f>IF(1&lt;=$G121, $K121, "")</f>
        <v/>
      </c>
      <c r="AB121" s="9">
        <f>IF(1&lt;=$G121, ROUND(AA121*$Q121, 2), "")</f>
        <v/>
      </c>
      <c r="AC121" s="9">
        <f>IF(1&lt;=$G121, $N121, "")</f>
        <v/>
      </c>
      <c r="AD121" s="9">
        <f>IF(1&lt;=$G121, AC121-AB121, "")</f>
        <v/>
      </c>
      <c r="AE121" s="9">
        <f>IF(1&lt;=$G121, AA121-AD121, "")</f>
        <v/>
      </c>
      <c r="AF121" s="9">
        <f>IF(1&lt;=$G121, ROUND($U121*$Q121, 2), "")</f>
        <v/>
      </c>
      <c r="AG121" s="9">
        <f>IF(1&lt;=$G121, $U121+AF121, "")</f>
        <v/>
      </c>
      <c r="AH121" s="9">
        <f>IF(1&lt;=$G121, AB121+AF121, "")</f>
        <v/>
      </c>
      <c r="AI121" s="9">
        <f>IF(1&lt;=$G121, ($G121-1)*$N121, "")</f>
        <v/>
      </c>
      <c r="AJ121" s="9">
        <f>IF(2&lt;=$G121, AE121, "")</f>
        <v/>
      </c>
      <c r="AK121" s="9">
        <f>IF(2&lt;=$G121, ROUND(AJ121*$Q121, 2), "")</f>
        <v/>
      </c>
      <c r="AL121" s="9">
        <f>IF(2&lt;=$G121, $N121, "")</f>
        <v/>
      </c>
      <c r="AM121" s="9">
        <f>IF(2&lt;=$G121, AL121-AK121, "")</f>
        <v/>
      </c>
      <c r="AN121" s="9">
        <f>IF(2&lt;=$G121, AJ121-AM121, "")</f>
        <v/>
      </c>
      <c r="AO121" s="9">
        <f>IF(2&lt;=$G121, ROUND(AG121*$Q121, 2), "")</f>
        <v/>
      </c>
      <c r="AP121" s="9">
        <f>IF(2&lt;=$G121, AG121+AO121, "")</f>
        <v/>
      </c>
      <c r="AQ121" s="9">
        <f>IF(2&lt;=$G121, AK121+AO121, "")</f>
        <v/>
      </c>
      <c r="AR121" s="9">
        <f>IF(2&lt;=$G121, ($G121-2)*$N121, "")</f>
        <v/>
      </c>
      <c r="AS121" s="9">
        <f>IF(3&lt;=$G121, AN121, "")</f>
        <v/>
      </c>
      <c r="AT121" s="9">
        <f>IF(3&lt;=$G121, ROUND(AS121*$Q121, 2), "")</f>
        <v/>
      </c>
      <c r="AU121" s="9">
        <f>IF(3&lt;=$G121, $N121, "")</f>
        <v/>
      </c>
      <c r="AV121" s="9">
        <f>IF(3&lt;=$G121, AU121-AT121, "")</f>
        <v/>
      </c>
      <c r="AW121" s="9">
        <f>IF(3&lt;=$G121, AS121-AV121, "")</f>
        <v/>
      </c>
      <c r="AX121" s="9">
        <f>IF(3&lt;=$G121, ROUND(AP121*$Q121, 2), "")</f>
        <v/>
      </c>
      <c r="AY121" s="9">
        <f>IF(3&lt;=$G121, AP121+AX121, "")</f>
        <v/>
      </c>
      <c r="AZ121" s="9">
        <f>IF(3&lt;=$G121, AT121+AX121, "")</f>
        <v/>
      </c>
      <c r="BA121" s="9">
        <f>IF(3&lt;=$G121, ($G121-3)*$N121, "")</f>
        <v/>
      </c>
      <c r="BB121" s="9">
        <f>IF(4&lt;=$G121, AW121, "")</f>
        <v/>
      </c>
      <c r="BC121" s="9">
        <f>IF(4&lt;=$G121, ROUND(BB121*$Q121, 2), "")</f>
        <v/>
      </c>
      <c r="BD121" s="9">
        <f>IF(4&lt;=$G121, $N121, "")</f>
        <v/>
      </c>
      <c r="BE121" s="9">
        <f>IF(4&lt;=$G121, BD121-BC121, "")</f>
        <v/>
      </c>
      <c r="BF121" s="9">
        <f>IF(4&lt;=$G121, BB121-BE121, "")</f>
        <v/>
      </c>
      <c r="BG121" s="9">
        <f>IF(4&lt;=$G121, ROUND(AY121*$Q121, 2), "")</f>
        <v/>
      </c>
      <c r="BH121" s="9">
        <f>IF(4&lt;=$G121, AY121+BG121, "")</f>
        <v/>
      </c>
      <c r="BI121" s="9">
        <f>IF(4&lt;=$G121, BC121+BG121, "")</f>
        <v/>
      </c>
      <c r="BJ121" s="9">
        <f>IF(4&lt;=$G121, ($G121-4)*$N121, "")</f>
        <v/>
      </c>
      <c r="BK121" s="9">
        <f>IF(5&lt;=$G121, BF121, "")</f>
        <v/>
      </c>
      <c r="BL121" s="9">
        <f>IF(5&lt;=$G121, ROUND(BK121*$Q121, 2), "")</f>
        <v/>
      </c>
      <c r="BM121" s="9">
        <f>IF(5&lt;=$G121, $N121, "")</f>
        <v/>
      </c>
      <c r="BN121" s="9">
        <f>IF(5&lt;=$G121, BM121-BL121, "")</f>
        <v/>
      </c>
      <c r="BO121" s="9">
        <f>IF(5&lt;=$G121, BK121-BN121, "")</f>
        <v/>
      </c>
      <c r="BP121" s="9">
        <f>IF(5&lt;=$G121, ROUND(BH121*$Q121, 2), "")</f>
        <v/>
      </c>
      <c r="BQ121" s="9">
        <f>IF(5&lt;=$G121, BH121+BP121, "")</f>
        <v/>
      </c>
      <c r="BR121" s="9">
        <f>IF(5&lt;=$G121, BL121+BP121, "")</f>
        <v/>
      </c>
      <c r="BS121" s="9">
        <f>IF(5&lt;=$G121, ($G121-5)*$N121, "")</f>
        <v/>
      </c>
      <c r="BT121" s="9">
        <f>IF(6&lt;=$G121, BO121, "")</f>
        <v/>
      </c>
      <c r="BU121" s="9">
        <f>IF(6&lt;=$G121, ROUND(BT121*$Q121, 2), "")</f>
        <v/>
      </c>
      <c r="BV121" s="9">
        <f>IF(6&lt;=$G121, $N121, "")</f>
        <v/>
      </c>
      <c r="BW121" s="9">
        <f>IF(6&lt;=$G121, BV121-BU121, "")</f>
        <v/>
      </c>
      <c r="BX121" s="9">
        <f>IF(6&lt;=$G121, BT121-BW121, "")</f>
        <v/>
      </c>
      <c r="BY121" s="9">
        <f>IF(6&lt;=$G121, ROUND(BQ121*$Q121, 2), "")</f>
        <v/>
      </c>
      <c r="BZ121" s="9">
        <f>IF(6&lt;=$G121, BQ121+BY121, "")</f>
        <v/>
      </c>
      <c r="CA121" s="9">
        <f>IF(6&lt;=$G121, BU121+BY121, "")</f>
        <v/>
      </c>
      <c r="CB121" s="9">
        <f>IF(6&lt;=$G121, ($G121-6)*$N121, "")</f>
        <v/>
      </c>
      <c r="CC121" s="9">
        <f>IF(7&lt;=$G121, BX121, "")</f>
        <v/>
      </c>
      <c r="CD121" s="9">
        <f>IF(7&lt;=$G121, ROUND(CC121*$Q121, 2), "")</f>
        <v/>
      </c>
      <c r="CE121" s="9">
        <f>IF(7&lt;=$G121, $N121, "")</f>
        <v/>
      </c>
      <c r="CF121" s="9">
        <f>IF(7&lt;=$G121, CE121-CD121, "")</f>
        <v/>
      </c>
      <c r="CG121" s="9">
        <f>IF(7&lt;=$G121, CC121-CF121, "")</f>
        <v/>
      </c>
      <c r="CH121" s="9">
        <f>IF(7&lt;=$G121, ROUND(BZ121*$Q121, 2), "")</f>
        <v/>
      </c>
      <c r="CI121" s="9">
        <f>IF(7&lt;=$G121, BZ121+CH121, "")</f>
        <v/>
      </c>
      <c r="CJ121" s="9">
        <f>IF(7&lt;=$G121, CD121+CH121, "")</f>
        <v/>
      </c>
      <c r="CK121" s="9">
        <f>IF(7&lt;=$G121, ($G121-7)*$N121, "")</f>
        <v/>
      </c>
      <c r="CL121" s="9">
        <f>IF(8&lt;=$G121, CG121, "")</f>
        <v/>
      </c>
      <c r="CM121" s="9">
        <f>IF(8&lt;=$G121, ROUND(CL121*$Q121, 2), "")</f>
        <v/>
      </c>
      <c r="CN121" s="9">
        <f>IF(8&lt;=$G121, $N121, "")</f>
        <v/>
      </c>
      <c r="CO121" s="9">
        <f>IF(8&lt;=$G121, CN121-CM121, "")</f>
        <v/>
      </c>
      <c r="CP121" s="9">
        <f>IF(8&lt;=$G121, CL121-CO121, "")</f>
        <v/>
      </c>
      <c r="CQ121" s="9">
        <f>IF(8&lt;=$G121, ROUND(CI121*$Q121, 2), "")</f>
        <v/>
      </c>
      <c r="CR121" s="9">
        <f>IF(8&lt;=$G121, CI121+CQ121, "")</f>
        <v/>
      </c>
      <c r="CS121" s="9">
        <f>IF(8&lt;=$G121, CM121+CQ121, "")</f>
        <v/>
      </c>
      <c r="CT121" s="9">
        <f>IF(8&lt;=$G121, ($G121-8)*$N121, "")</f>
        <v/>
      </c>
      <c r="CU121" s="9">
        <f>IF(9&lt;=$G121, CP121, "")</f>
        <v/>
      </c>
      <c r="CV121" s="9">
        <f>IF(9&lt;=$G121, ROUND(CU121*$Q121, 2), "")</f>
        <v/>
      </c>
      <c r="CW121" s="9">
        <f>IF(9&lt;=$G121, $N121, "")</f>
        <v/>
      </c>
      <c r="CX121" s="9">
        <f>IF(9&lt;=$G121, CW121-CV121, "")</f>
        <v/>
      </c>
      <c r="CY121" s="9">
        <f>IF(9&lt;=$G121, CU121-CX121, "")</f>
        <v/>
      </c>
      <c r="CZ121" s="9">
        <f>IF(9&lt;=$G121, ROUND(CR121*$Q121, 2), "")</f>
        <v/>
      </c>
      <c r="DA121" s="9">
        <f>IF(9&lt;=$G121, CR121+CZ121, "")</f>
        <v/>
      </c>
      <c r="DB121" s="9">
        <f>IF(9&lt;=$G121, CV121+CZ121, "")</f>
        <v/>
      </c>
      <c r="DC121" s="9">
        <f>IF(9&lt;=$G121, ($G121-9)*$N121, "")</f>
        <v/>
      </c>
      <c r="DD121" s="9">
        <f>IF(10&lt;=$G121, CY121, "")</f>
        <v/>
      </c>
      <c r="DE121" s="9">
        <f>IF(10&lt;=$G121, ROUND(DD121*$Q121, 2), "")</f>
        <v/>
      </c>
      <c r="DF121" s="9">
        <f>IF(10&lt;=$G121, $N121, "")</f>
        <v/>
      </c>
      <c r="DG121" s="9">
        <f>IF(10&lt;=$G121, DF121-DE121, "")</f>
        <v/>
      </c>
      <c r="DH121" s="9">
        <f>IF(10&lt;=$G121, DD121-DG121, "")</f>
        <v/>
      </c>
      <c r="DI121" s="9">
        <f>IF(10&lt;=$G121, ROUND(DA121*$Q121, 2), "")</f>
        <v/>
      </c>
      <c r="DJ121" s="9">
        <f>IF(10&lt;=$G121, DA121+DI121, "")</f>
        <v/>
      </c>
      <c r="DK121" s="9">
        <f>IF(10&lt;=$G121, DE121+DI121, "")</f>
        <v/>
      </c>
      <c r="DL121" s="9">
        <f>IF(10&lt;=$G121, ($G121-10)*$N121, "")</f>
        <v/>
      </c>
      <c r="DM121" s="9">
        <f>IF(11&lt;=$G121, DH121, "")</f>
        <v/>
      </c>
      <c r="DN121" s="9">
        <f>IF(11&lt;=$G121, ROUND(DM121*$Q121, 2), "")</f>
        <v/>
      </c>
      <c r="DO121" s="9">
        <f>IF(11&lt;=$G121, $N121, "")</f>
        <v/>
      </c>
      <c r="DP121" s="9">
        <f>IF(11&lt;=$G121, DO121-DN121, "")</f>
        <v/>
      </c>
      <c r="DQ121" s="9">
        <f>IF(11&lt;=$G121, DM121-DP121, "")</f>
        <v/>
      </c>
      <c r="DR121" s="9">
        <f>IF(11&lt;=$G121, ROUND(DJ121*$Q121, 2), "")</f>
        <v/>
      </c>
      <c r="DS121" s="9">
        <f>IF(11&lt;=$G121, DJ121+DR121, "")</f>
        <v/>
      </c>
      <c r="DT121" s="9">
        <f>IF(11&lt;=$G121, DN121+DR121, "")</f>
        <v/>
      </c>
      <c r="DU121" s="9">
        <f>IF(11&lt;=$G121, ($G121-11)*$N121, "")</f>
        <v/>
      </c>
      <c r="DV121" s="9">
        <f>IF(12&lt;=$G121, DQ121, "")</f>
        <v/>
      </c>
      <c r="DW121" s="9">
        <f>IF(12&lt;=$G121, ROUND(DV121*$Q121, 2), "")</f>
        <v/>
      </c>
      <c r="DX121" s="9">
        <f>IF(12&lt;=$G121, $N121, "")</f>
        <v/>
      </c>
      <c r="DY121" s="9">
        <f>IF(12&lt;=$G121, DX121-DW121, "")</f>
        <v/>
      </c>
      <c r="DZ121" s="9">
        <f>IF(12&lt;=$G121, DV121-DY121, "")</f>
        <v/>
      </c>
      <c r="EA121" s="9">
        <f>IF(12&lt;=$G121, ROUND(DS121*$Q121, 2), "")</f>
        <v/>
      </c>
      <c r="EB121" s="9">
        <f>IF(12&lt;=$G121, DS121+EA121, "")</f>
        <v/>
      </c>
      <c r="EC121" s="9">
        <f>IF(12&lt;=$G121, DW121+EA121, "")</f>
        <v/>
      </c>
      <c r="ED121" s="9">
        <f>IF(12&lt;=$G121, ($G121-12)*$N121, "")</f>
        <v/>
      </c>
      <c r="EE121" s="9">
        <f>IF(13&lt;=$G121, DZ121, "")</f>
        <v/>
      </c>
      <c r="EF121" s="9">
        <f>IF(13&lt;=$G121, ROUND(EE121*$Q121, 2), "")</f>
        <v/>
      </c>
      <c r="EG121" s="9">
        <f>IF(13&lt;=$G121, $N121, "")</f>
        <v/>
      </c>
      <c r="EH121" s="9">
        <f>IF(13&lt;=$G121, EG121-EF121, "")</f>
        <v/>
      </c>
      <c r="EI121" s="9">
        <f>IF(13&lt;=$G121, EE121-EH121, "")</f>
        <v/>
      </c>
      <c r="EJ121" s="9">
        <f>IF(13&lt;=$G121, ROUND(EB121*$Q121, 2), "")</f>
        <v/>
      </c>
      <c r="EK121" s="9">
        <f>IF(13&lt;=$G121, EB121+EJ121, "")</f>
        <v/>
      </c>
      <c r="EL121" s="9">
        <f>IF(13&lt;=$G121, EF121+EJ121, "")</f>
        <v/>
      </c>
      <c r="EM121" s="9">
        <f>IF(13&lt;=$G121, ($G121-13)*$N121, "")</f>
        <v/>
      </c>
      <c r="EN121" s="9">
        <f>IF(14&lt;=$G121, EI121, "")</f>
        <v/>
      </c>
      <c r="EO121" s="9">
        <f>IF(14&lt;=$G121, ROUND(EN121*$Q121, 2), "")</f>
        <v/>
      </c>
      <c r="EP121" s="9">
        <f>IF(14&lt;=$G121, $N121, "")</f>
        <v/>
      </c>
      <c r="EQ121" s="9">
        <f>IF(14&lt;=$G121, EP121-EO121, "")</f>
        <v/>
      </c>
      <c r="ER121" s="9">
        <f>IF(14&lt;=$G121, EN121-EQ121, "")</f>
        <v/>
      </c>
      <c r="ES121" s="9">
        <f>IF(14&lt;=$G121, ROUND(EK121*$Q121, 2), "")</f>
        <v/>
      </c>
      <c r="ET121" s="9">
        <f>IF(14&lt;=$G121, EK121+ES121, "")</f>
        <v/>
      </c>
      <c r="EU121" s="9">
        <f>IF(14&lt;=$G121, EO121+ES121, "")</f>
        <v/>
      </c>
      <c r="EV121" s="9">
        <f>IF(14&lt;=$G121, ($G121-14)*$N121, "")</f>
        <v/>
      </c>
      <c r="EW121" s="9">
        <f>IF(15&lt;=$G121, ER121, "")</f>
        <v/>
      </c>
      <c r="EX121" s="9">
        <f>IF(15&lt;=$G121, ROUND(EW121*$Q121, 2), "")</f>
        <v/>
      </c>
      <c r="EY121" s="9">
        <f>IF(15&lt;=$G121, $N121, "")</f>
        <v/>
      </c>
      <c r="EZ121" s="9">
        <f>IF(15&lt;=$G121, EY121-EX121, "")</f>
        <v/>
      </c>
      <c r="FA121" s="9">
        <f>IF(15&lt;=$G121, EW121-EZ121, "")</f>
        <v/>
      </c>
      <c r="FB121" s="9">
        <f>IF(15&lt;=$G121, ROUND(ET121*$Q121, 2), "")</f>
        <v/>
      </c>
      <c r="FC121" s="9">
        <f>IF(15&lt;=$G121, ET121+FB121, "")</f>
        <v/>
      </c>
      <c r="FD121" s="9">
        <f>IF(15&lt;=$G121, EX121+FB121, "")</f>
        <v/>
      </c>
      <c r="FE121" s="9">
        <f>IF(15&lt;=$G121, ($G121-15)*$N121, "")</f>
        <v/>
      </c>
      <c r="FF121" s="9">
        <f>IF(16&lt;=$G121, FA121, "")</f>
        <v/>
      </c>
      <c r="FG121" s="9">
        <f>IF(16&lt;=$G121, ROUND(FF121*$Q121, 2), "")</f>
        <v/>
      </c>
      <c r="FH121" s="9">
        <f>IF(16&lt;=$G121, $N121, "")</f>
        <v/>
      </c>
      <c r="FI121" s="9">
        <f>IF(16&lt;=$G121, FH121-FG121, "")</f>
        <v/>
      </c>
      <c r="FJ121" s="9">
        <f>IF(16&lt;=$G121, FF121-FI121, "")</f>
        <v/>
      </c>
      <c r="FK121" s="9">
        <f>IF(16&lt;=$G121, ROUND(FC121*$Q121, 2), "")</f>
        <v/>
      </c>
      <c r="FL121" s="9">
        <f>IF(16&lt;=$G121, FC121+FK121, "")</f>
        <v/>
      </c>
      <c r="FM121" s="9">
        <f>IF(16&lt;=$G121, FG121+FK121, "")</f>
        <v/>
      </c>
      <c r="FN121" s="9">
        <f>IF(16&lt;=$G121, ($G121-16)*$N121, "")</f>
        <v/>
      </c>
      <c r="FO121" s="9">
        <f>IF(17&lt;=$G121, FJ121, "")</f>
        <v/>
      </c>
      <c r="FP121" s="9">
        <f>IF(17&lt;=$G121, ROUND(FO121*$Q121, 2), "")</f>
        <v/>
      </c>
      <c r="FQ121" s="9">
        <f>IF(17&lt;=$G121, $N121, "")</f>
        <v/>
      </c>
      <c r="FR121" s="9">
        <f>IF(17&lt;=$G121, FQ121-FP121, "")</f>
        <v/>
      </c>
      <c r="FS121" s="9">
        <f>IF(17&lt;=$G121, FO121-FR121, "")</f>
        <v/>
      </c>
      <c r="FT121" s="9">
        <f>IF(17&lt;=$G121, ROUND(FL121*$Q121, 2), "")</f>
        <v/>
      </c>
      <c r="FU121" s="9">
        <f>IF(17&lt;=$G121, FL121+FT121, "")</f>
        <v/>
      </c>
      <c r="FV121" s="9">
        <f>IF(17&lt;=$G121, FP121+FT121, "")</f>
        <v/>
      </c>
      <c r="FW121" s="9">
        <f>IF(17&lt;=$G121, ($G121-17)*$N121, "")</f>
        <v/>
      </c>
      <c r="FX121" s="9">
        <f>IF(18&lt;=$G121, FS121, "")</f>
        <v/>
      </c>
      <c r="FY121" s="9">
        <f>IF(18&lt;=$G121, ROUND(FX121*$Q121, 2), "")</f>
        <v/>
      </c>
      <c r="FZ121" s="9">
        <f>IF(18&lt;=$G121, $N121, "")</f>
        <v/>
      </c>
      <c r="GA121" s="9">
        <f>IF(18&lt;=$G121, FZ121-FY121, "")</f>
        <v/>
      </c>
      <c r="GB121" s="9">
        <f>IF(18&lt;=$G121, FX121-GA121, "")</f>
        <v/>
      </c>
      <c r="GC121" s="9">
        <f>IF(18&lt;=$G121, ROUND(FU121*$Q121, 2), "")</f>
        <v/>
      </c>
      <c r="GD121" s="9">
        <f>IF(18&lt;=$G121, FU121+GC121, "")</f>
        <v/>
      </c>
      <c r="GE121" s="9">
        <f>IF(18&lt;=$G121, FY121+GC121, "")</f>
        <v/>
      </c>
      <c r="GF121" s="9">
        <f>IF(18&lt;=$G121, ($G121-18)*$N121, "")</f>
        <v/>
      </c>
      <c r="GG121" s="9">
        <f>IF(19&lt;=$G121, GB121, "")</f>
        <v/>
      </c>
      <c r="GH121" s="9">
        <f>IF(19&lt;=$G121, ROUND(GG121*$Q121, 2), "")</f>
        <v/>
      </c>
      <c r="GI121" s="9">
        <f>IF(19&lt;=$G121, $N121, "")</f>
        <v/>
      </c>
      <c r="GJ121" s="9">
        <f>IF(19&lt;=$G121, GI121-GH121, "")</f>
        <v/>
      </c>
      <c r="GK121" s="9">
        <f>IF(19&lt;=$G121, GG121-GJ121, "")</f>
        <v/>
      </c>
      <c r="GL121" s="9">
        <f>IF(19&lt;=$G121, ROUND(GD121*$Q121, 2), "")</f>
        <v/>
      </c>
      <c r="GM121" s="9">
        <f>IF(19&lt;=$G121, GD121+GL121, "")</f>
        <v/>
      </c>
      <c r="GN121" s="9">
        <f>IF(19&lt;=$G121, GH121+GL121, "")</f>
        <v/>
      </c>
      <c r="GO121" s="9">
        <f>IF(19&lt;=$G121, ($G121-19)*$N121, "")</f>
        <v/>
      </c>
      <c r="GP121" s="9">
        <f>IF(20&lt;=$G121, GK121, "")</f>
        <v/>
      </c>
      <c r="GQ121" s="9">
        <f>IF(20&lt;=$G121, ROUND(GP121*$Q121, 2), "")</f>
        <v/>
      </c>
      <c r="GR121" s="9">
        <f>IF(20&lt;=$G121, $N121, "")</f>
        <v/>
      </c>
      <c r="GS121" s="9">
        <f>IF(20&lt;=$G121, GR121-GQ121, "")</f>
        <v/>
      </c>
      <c r="GT121" s="9">
        <f>IF(20&lt;=$G121, GP121-GS121, "")</f>
        <v/>
      </c>
      <c r="GU121" s="9">
        <f>IF(20&lt;=$G121, ROUND(GM121*$Q121, 2), "")</f>
        <v/>
      </c>
      <c r="GV121" s="9">
        <f>IF(20&lt;=$G121, GM121+GU121, "")</f>
        <v/>
      </c>
      <c r="GW121" s="9">
        <f>IF(20&lt;=$G121, GQ121+GU121, "")</f>
        <v/>
      </c>
      <c r="GX121" s="9">
        <f>IF(20&lt;=$G121, ($G121-20)*$N121, "")</f>
        <v/>
      </c>
      <c r="GY121" s="9">
        <f>IF(21&lt;=$G121, GT121, "")</f>
        <v/>
      </c>
      <c r="GZ121" s="9">
        <f>IF(21&lt;=$G121, ROUND(GY121*$Q121, 2), "")</f>
        <v/>
      </c>
      <c r="HA121" s="9">
        <f>IF(21&lt;=$G121, $N121, "")</f>
        <v/>
      </c>
      <c r="HB121" s="9">
        <f>IF(21&lt;=$G121, HA121-GZ121, "")</f>
        <v/>
      </c>
      <c r="HC121" s="9">
        <f>IF(21&lt;=$G121, GY121-HB121, "")</f>
        <v/>
      </c>
      <c r="HD121" s="9">
        <f>IF(21&lt;=$G121, ROUND(GV121*$Q121, 2), "")</f>
        <v/>
      </c>
      <c r="HE121" s="9">
        <f>IF(21&lt;=$G121, GV121+HD121, "")</f>
        <v/>
      </c>
      <c r="HF121" s="9">
        <f>IF(21&lt;=$G121, GZ121+HD121, "")</f>
        <v/>
      </c>
      <c r="HG121" s="9">
        <f>IF(21&lt;=$G121, ($G121-21)*$N121, "")</f>
        <v/>
      </c>
      <c r="HH121" s="9">
        <f>IF(22&lt;=$G121, HC121, "")</f>
        <v/>
      </c>
      <c r="HI121" s="9">
        <f>IF(22&lt;=$G121, ROUND(HH121*$Q121, 2), "")</f>
        <v/>
      </c>
      <c r="HJ121" s="9">
        <f>IF(22&lt;=$G121, $N121, "")</f>
        <v/>
      </c>
      <c r="HK121" s="9">
        <f>IF(22&lt;=$G121, HJ121-HI121, "")</f>
        <v/>
      </c>
      <c r="HL121" s="9">
        <f>IF(22&lt;=$G121, HH121-HK121, "")</f>
        <v/>
      </c>
      <c r="HM121" s="9">
        <f>IF(22&lt;=$G121, ROUND(HE121*$Q121, 2), "")</f>
        <v/>
      </c>
      <c r="HN121" s="9">
        <f>IF(22&lt;=$G121, HE121+HM121, "")</f>
        <v/>
      </c>
      <c r="HO121" s="9">
        <f>IF(22&lt;=$G121, HI121+HM121, "")</f>
        <v/>
      </c>
      <c r="HP121" s="9">
        <f>IF(22&lt;=$G121, ($G121-22)*$N121, "")</f>
        <v/>
      </c>
      <c r="HQ121" s="9">
        <f>IF(23&lt;=$G121, HL121, "")</f>
        <v/>
      </c>
      <c r="HR121" s="9">
        <f>IF(23&lt;=$G121, ROUND(HQ121*$Q121, 2), "")</f>
        <v/>
      </c>
      <c r="HS121" s="9">
        <f>IF(23&lt;=$G121, $N121, "")</f>
        <v/>
      </c>
      <c r="HT121" s="9">
        <f>IF(23&lt;=$G121, HS121-HR121, "")</f>
        <v/>
      </c>
      <c r="HU121" s="9">
        <f>IF(23&lt;=$G121, HQ121-HT121, "")</f>
        <v/>
      </c>
      <c r="HV121" s="9">
        <f>IF(23&lt;=$G121, ROUND(HN121*$Q121, 2), "")</f>
        <v/>
      </c>
      <c r="HW121" s="9">
        <f>IF(23&lt;=$G121, HN121+HV121, "")</f>
        <v/>
      </c>
      <c r="HX121" s="9">
        <f>IF(23&lt;=$G121, HR121+HV121, "")</f>
        <v/>
      </c>
      <c r="HY121" s="9">
        <f>IF(23&lt;=$G121, ($G121-23)*$N121, "")</f>
        <v/>
      </c>
      <c r="HZ121" s="9">
        <f>IF(24&lt;=$G121, HU121, "")</f>
        <v/>
      </c>
      <c r="IA121" s="9">
        <f>IF(24&lt;=$G121, ROUND(HZ121*$Q121, 2), "")</f>
        <v/>
      </c>
      <c r="IB121" s="9">
        <f>IF(24&lt;=$G121, $N121, "")</f>
        <v/>
      </c>
      <c r="IC121" s="9">
        <f>IF(24&lt;=$G121, IB121-IA121, "")</f>
        <v/>
      </c>
      <c r="ID121" s="9">
        <f>IF(24&lt;=$G121, HZ121-IC121, "")</f>
        <v/>
      </c>
      <c r="IE121" s="9">
        <f>IF(24&lt;=$G121, ROUND(HW121*$Q121, 2), "")</f>
        <v/>
      </c>
      <c r="IF121" s="9">
        <f>IF(24&lt;=$G121, HW121+IE121, "")</f>
        <v/>
      </c>
      <c r="IG121" s="9">
        <f>IF(24&lt;=$G121, IA121+IE121, "")</f>
        <v/>
      </c>
      <c r="IH121" s="9">
        <f>IF(24&lt;=$G121, ($G121-24)*$N121, "")</f>
        <v/>
      </c>
      <c r="II121" s="9">
        <f>IF(25&lt;=$G121, ID121, "")</f>
        <v/>
      </c>
      <c r="IJ121" s="9">
        <f>IF(25&lt;=$G121, ROUND(II121*$Q121, 2), "")</f>
        <v/>
      </c>
      <c r="IK121" s="9">
        <f>IF(25&lt;=$G121, $N121, "")</f>
        <v/>
      </c>
      <c r="IL121" s="9">
        <f>IF(25&lt;=$G121, IK121-IJ121, "")</f>
        <v/>
      </c>
      <c r="IM121" s="9">
        <f>IF(25&lt;=$G121, II121-IL121, "")</f>
        <v/>
      </c>
      <c r="IN121" s="9">
        <f>IF(25&lt;=$G121, ROUND(IF121*$Q121, 2), "")</f>
        <v/>
      </c>
      <c r="IO121" s="9">
        <f>IF(25&lt;=$G121, IF121+IN121, "")</f>
        <v/>
      </c>
      <c r="IP121" s="9">
        <f>IF(25&lt;=$G121, IJ121+IN121, "")</f>
        <v/>
      </c>
      <c r="IQ121" s="9">
        <f>IF(25&lt;=$G121, ($G121-25)*$N121, "")</f>
        <v/>
      </c>
      <c r="IR121" s="9">
        <f>IF(26&lt;=$G121, IM121, "")</f>
        <v/>
      </c>
      <c r="IS121" s="9">
        <f>IF(26&lt;=$G121, ROUND(IR121*$Q121, 2), "")</f>
        <v/>
      </c>
      <c r="IT121" s="9">
        <f>IF(26&lt;=$G121, $N121, "")</f>
        <v/>
      </c>
      <c r="IU121" s="9">
        <f>IF(26&lt;=$G121, IT121-IS121, "")</f>
        <v/>
      </c>
      <c r="IV121" s="9">
        <f>IF(26&lt;=$G121, IR121-IU121, "")</f>
        <v/>
      </c>
      <c r="IW121" s="9">
        <f>IF(26&lt;=$G121, ROUND(IO121*$Q121, 2), "")</f>
        <v/>
      </c>
      <c r="IX121" s="9">
        <f>IF(26&lt;=$G121, IO121+IW121, "")</f>
        <v/>
      </c>
      <c r="IY121" s="9">
        <f>IF(26&lt;=$G121, IS121+IW121, "")</f>
        <v/>
      </c>
      <c r="IZ121" s="9">
        <f>IF(26&lt;=$G121, ($G121-26)*$N121, "")</f>
        <v/>
      </c>
      <c r="JA121" s="9">
        <f>IF(27&lt;=$G121, IV121, "")</f>
        <v/>
      </c>
      <c r="JB121" s="9">
        <f>IF(27&lt;=$G121, ROUND(JA121*$Q121, 2), "")</f>
        <v/>
      </c>
      <c r="JC121" s="9">
        <f>IF(27&lt;=$G121, $N121, "")</f>
        <v/>
      </c>
      <c r="JD121" s="9">
        <f>IF(27&lt;=$G121, JC121-JB121, "")</f>
        <v/>
      </c>
      <c r="JE121" s="9">
        <f>IF(27&lt;=$G121, JA121-JD121, "")</f>
        <v/>
      </c>
      <c r="JF121" s="9">
        <f>IF(27&lt;=$G121, ROUND(IX121*$Q121, 2), "")</f>
        <v/>
      </c>
      <c r="JG121" s="9">
        <f>IF(27&lt;=$G121, IX121+JF121, "")</f>
        <v/>
      </c>
      <c r="JH121" s="9">
        <f>IF(27&lt;=$G121, JB121+JF121, "")</f>
        <v/>
      </c>
      <c r="JI121" s="9">
        <f>IF(27&lt;=$G121, ($G121-27)*$N121, "")</f>
        <v/>
      </c>
      <c r="JJ121" s="9">
        <f>IF(28&lt;=$G121, JE121, "")</f>
        <v/>
      </c>
      <c r="JK121" s="9">
        <f>IF(28&lt;=$G121, ROUND(JJ121*$Q121, 2), "")</f>
        <v/>
      </c>
      <c r="JL121" s="9">
        <f>IF(28&lt;=$G121, $N121, "")</f>
        <v/>
      </c>
      <c r="JM121" s="9">
        <f>IF(28&lt;=$G121, JL121-JK121, "")</f>
        <v/>
      </c>
      <c r="JN121" s="9">
        <f>IF(28&lt;=$G121, JJ121-JM121, "")</f>
        <v/>
      </c>
      <c r="JO121" s="9">
        <f>IF(28&lt;=$G121, ROUND(JG121*$Q121, 2), "")</f>
        <v/>
      </c>
      <c r="JP121" s="9">
        <f>IF(28&lt;=$G121, JG121+JO121, "")</f>
        <v/>
      </c>
      <c r="JQ121" s="9">
        <f>IF(28&lt;=$G121, JK121+JO121, "")</f>
        <v/>
      </c>
      <c r="JR121" s="9">
        <f>IF(28&lt;=$G121, ($G121-28)*$N121, "")</f>
        <v/>
      </c>
      <c r="JS121" s="9">
        <f>IF(29&lt;=$G121, JN121, "")</f>
        <v/>
      </c>
      <c r="JT121" s="9">
        <f>IF(29&lt;=$G121, ROUND(JS121*$Q121, 2), "")</f>
        <v/>
      </c>
      <c r="JU121" s="9">
        <f>IF(29&lt;=$G121, $N121, "")</f>
        <v/>
      </c>
      <c r="JV121" s="9">
        <f>IF(29&lt;=$G121, JU121-JT121, "")</f>
        <v/>
      </c>
      <c r="JW121" s="9">
        <f>IF(29&lt;=$G121, JS121-JV121, "")</f>
        <v/>
      </c>
      <c r="JX121" s="9">
        <f>IF(29&lt;=$G121, ROUND(JP121*$Q121, 2), "")</f>
        <v/>
      </c>
      <c r="JY121" s="9">
        <f>IF(29&lt;=$G121, JP121+JX121, "")</f>
        <v/>
      </c>
      <c r="JZ121" s="9">
        <f>IF(29&lt;=$G121, JT121+JX121, "")</f>
        <v/>
      </c>
      <c r="KA121" s="9">
        <f>IF(29&lt;=$G121, ($G121-29)*$N121, "")</f>
        <v/>
      </c>
      <c r="KB121" s="9">
        <f>IF(30&lt;=$G121, JW121, "")</f>
        <v/>
      </c>
      <c r="KC121" s="9">
        <f>IF(30&lt;=$G121, ROUND(KB121*$Q121, 2), "")</f>
        <v/>
      </c>
      <c r="KD121" s="9">
        <f>IF(30&lt;=$G121, $N121, "")</f>
        <v/>
      </c>
      <c r="KE121" s="9">
        <f>IF(30&lt;=$G121, KD121-KC121, "")</f>
        <v/>
      </c>
      <c r="KF121" s="9">
        <f>IF(30&lt;=$G121, KB121-KE121, "")</f>
        <v/>
      </c>
      <c r="KG121" s="9">
        <f>IF(30&lt;=$G121, ROUND(JY121*$Q121, 2), "")</f>
        <v/>
      </c>
      <c r="KH121" s="9">
        <f>IF(30&lt;=$G121, JY121+KG121, "")</f>
        <v/>
      </c>
      <c r="KI121" s="9">
        <f>IF(30&lt;=$G121, KC121+KG121, "")</f>
        <v/>
      </c>
      <c r="KJ121" s="9">
        <f>IF(30&lt;=$G121, ($G121-30)*$N121, "")</f>
        <v/>
      </c>
      <c r="KK121" s="9">
        <f>IF(31&lt;=$G121, KF121, "")</f>
        <v/>
      </c>
      <c r="KL121" s="9">
        <f>IF(31&lt;=$G121, ROUND(KK121*$Q121, 2), "")</f>
        <v/>
      </c>
      <c r="KM121" s="9">
        <f>IF(31&lt;=$G121, $N121, "")</f>
        <v/>
      </c>
      <c r="KN121" s="9">
        <f>IF(31&lt;=$G121, KM121-KL121, "")</f>
        <v/>
      </c>
      <c r="KO121" s="9">
        <f>IF(31&lt;=$G121, KK121-KN121, "")</f>
        <v/>
      </c>
      <c r="KP121" s="9">
        <f>IF(31&lt;=$G121, ROUND(KH121*$Q121, 2), "")</f>
        <v/>
      </c>
      <c r="KQ121" s="9">
        <f>IF(31&lt;=$G121, KH121+KP121, "")</f>
        <v/>
      </c>
      <c r="KR121" s="9">
        <f>IF(31&lt;=$G121, KL121+KP121, "")</f>
        <v/>
      </c>
      <c r="KS121" s="9">
        <f>IF(31&lt;=$G121, ($G121-31)*$N121, "")</f>
        <v/>
      </c>
      <c r="KT121" s="9">
        <f>IF(32&lt;=$G121, KO121, "")</f>
        <v/>
      </c>
      <c r="KU121" s="9">
        <f>IF(32&lt;=$G121, ROUND(KT121*$Q121, 2), "")</f>
        <v/>
      </c>
      <c r="KV121" s="9">
        <f>IF(32&lt;=$G121, $N121, "")</f>
        <v/>
      </c>
      <c r="KW121" s="9">
        <f>IF(32&lt;=$G121, KV121-KU121, "")</f>
        <v/>
      </c>
      <c r="KX121" s="9">
        <f>IF(32&lt;=$G121, KT121-KW121, "")</f>
        <v/>
      </c>
      <c r="KY121" s="9">
        <f>IF(32&lt;=$G121, ROUND(KQ121*$Q121, 2), "")</f>
        <v/>
      </c>
      <c r="KZ121" s="9">
        <f>IF(32&lt;=$G121, KQ121+KY121, "")</f>
        <v/>
      </c>
      <c r="LA121" s="9">
        <f>IF(32&lt;=$G121, KU121+KY121, "")</f>
        <v/>
      </c>
      <c r="LB121" s="9">
        <f>IF(32&lt;=$G121, ($G121-32)*$N121, "")</f>
        <v/>
      </c>
      <c r="LC121" s="9">
        <f>IF(33&lt;=$G121, KX121, "")</f>
        <v/>
      </c>
      <c r="LD121" s="9">
        <f>IF(33&lt;=$G121, ROUND(LC121*$Q121, 2), "")</f>
        <v/>
      </c>
      <c r="LE121" s="9">
        <f>IF(33&lt;=$G121, $N121, "")</f>
        <v/>
      </c>
      <c r="LF121" s="9">
        <f>IF(33&lt;=$G121, LE121-LD121, "")</f>
        <v/>
      </c>
      <c r="LG121" s="9">
        <f>IF(33&lt;=$G121, LC121-LF121, "")</f>
        <v/>
      </c>
      <c r="LH121" s="9">
        <f>IF(33&lt;=$G121, ROUND(KZ121*$Q121, 2), "")</f>
        <v/>
      </c>
      <c r="LI121" s="9">
        <f>IF(33&lt;=$G121, KZ121+LH121, "")</f>
        <v/>
      </c>
      <c r="LJ121" s="9">
        <f>IF(33&lt;=$G121, LD121+LH121, "")</f>
        <v/>
      </c>
      <c r="LK121" s="9">
        <f>IF(33&lt;=$G121, ($G121-33)*$N121, "")</f>
        <v/>
      </c>
      <c r="LL121" s="9">
        <f>IF(34&lt;=$G121, LG121, "")</f>
        <v/>
      </c>
      <c r="LM121" s="9">
        <f>IF(34&lt;=$G121, ROUND(LL121*$Q121, 2), "")</f>
        <v/>
      </c>
      <c r="LN121" s="9">
        <f>IF(34&lt;=$G121, $N121, "")</f>
        <v/>
      </c>
      <c r="LO121" s="9">
        <f>IF(34&lt;=$G121, LN121-LM121, "")</f>
        <v/>
      </c>
      <c r="LP121" s="9">
        <f>IF(34&lt;=$G121, LL121-LO121, "")</f>
        <v/>
      </c>
      <c r="LQ121" s="9">
        <f>IF(34&lt;=$G121, ROUND(LI121*$Q121, 2), "")</f>
        <v/>
      </c>
      <c r="LR121" s="9">
        <f>IF(34&lt;=$G121, LI121+LQ121, "")</f>
        <v/>
      </c>
      <c r="LS121" s="9">
        <f>IF(34&lt;=$G121, LM121+LQ121, "")</f>
        <v/>
      </c>
      <c r="LT121" s="9">
        <f>IF(34&lt;=$G121, ($G121-34)*$N121, "")</f>
        <v/>
      </c>
      <c r="LU121" s="9">
        <f>IF(35&lt;=$G121, LP121, "")</f>
        <v/>
      </c>
      <c r="LV121" s="9">
        <f>IF(35&lt;=$G121, ROUND(LU121*$Q121, 2), "")</f>
        <v/>
      </c>
      <c r="LW121" s="9">
        <f>IF(35&lt;=$G121, $N121, "")</f>
        <v/>
      </c>
      <c r="LX121" s="9">
        <f>IF(35&lt;=$G121, LW121-LV121, "")</f>
        <v/>
      </c>
      <c r="LY121" s="9">
        <f>IF(35&lt;=$G121, LU121-LX121, "")</f>
        <v/>
      </c>
      <c r="LZ121" s="9">
        <f>IF(35&lt;=$G121, ROUND(LR121*$Q121, 2), "")</f>
        <v/>
      </c>
      <c r="MA121" s="9">
        <f>IF(35&lt;=$G121, LR121+LZ121, "")</f>
        <v/>
      </c>
      <c r="MB121" s="9">
        <f>IF(35&lt;=$G121, LV121+LZ121, "")</f>
        <v/>
      </c>
      <c r="MC121" s="9">
        <f>IF(35&lt;=$G121, ($G121-35)*$N121, "")</f>
        <v/>
      </c>
      <c r="MD121" s="9">
        <f>IF(36&lt;=$G121, LY121, "")</f>
        <v/>
      </c>
      <c r="ME121" s="9">
        <f>IF(36&lt;=$G121, ROUND(MD121*$Q121, 2), "")</f>
        <v/>
      </c>
      <c r="MF121" s="9">
        <f>IF(36&lt;=$G121, $N121, "")</f>
        <v/>
      </c>
      <c r="MG121" s="9">
        <f>IF(36&lt;=$G121, MF121-ME121, "")</f>
        <v/>
      </c>
      <c r="MH121" s="9">
        <f>IF(36&lt;=$G121, MD121-MG121, "")</f>
        <v/>
      </c>
      <c r="MI121" s="9">
        <f>IF(36&lt;=$G121, ROUND(MA121*$Q121, 2), "")</f>
        <v/>
      </c>
      <c r="MJ121" s="9">
        <f>IF(36&lt;=$G121, MA121+MI121, "")</f>
        <v/>
      </c>
      <c r="MK121" s="9">
        <f>IF(36&lt;=$G121, ME121+MI121, "")</f>
        <v/>
      </c>
      <c r="ML121" s="9">
        <f>IF(36&lt;=$G121, ($G121-36)*$N121, "")</f>
        <v/>
      </c>
      <c r="MM121" s="9">
        <f>IF(37&lt;=$G121, MH121, "")</f>
        <v/>
      </c>
      <c r="MN121" s="9">
        <f>IF(37&lt;=$G121, ROUND(MM121*$Q121, 2), "")</f>
        <v/>
      </c>
      <c r="MO121" s="9">
        <f>IF(37&lt;=$G121, $N121, "")</f>
        <v/>
      </c>
      <c r="MP121" s="9">
        <f>IF(37&lt;=$G121, MO121-MN121, "")</f>
        <v/>
      </c>
      <c r="MQ121" s="9">
        <f>IF(37&lt;=$G121, MM121-MP121, "")</f>
        <v/>
      </c>
      <c r="MR121" s="9">
        <f>IF(37&lt;=$G121, ROUND(MJ121*$Q121, 2), "")</f>
        <v/>
      </c>
      <c r="MS121" s="9">
        <f>IF(37&lt;=$G121, MJ121+MR121, "")</f>
        <v/>
      </c>
      <c r="MT121" s="9">
        <f>IF(37&lt;=$G121, MN121+MR121, "")</f>
        <v/>
      </c>
      <c r="MU121" s="9">
        <f>IF(37&lt;=$G121, ($G121-37)*$N121, "")</f>
        <v/>
      </c>
      <c r="MV121" s="9">
        <f>IF(38&lt;=$G121, MQ121, "")</f>
        <v/>
      </c>
      <c r="MW121" s="9">
        <f>IF(38&lt;=$G121, ROUND(MV121*$Q121, 2), "")</f>
        <v/>
      </c>
      <c r="MX121" s="9">
        <f>IF(38&lt;=$G121, $N121, "")</f>
        <v/>
      </c>
      <c r="MY121" s="9">
        <f>IF(38&lt;=$G121, MX121-MW121, "")</f>
        <v/>
      </c>
      <c r="MZ121" s="9">
        <f>IF(38&lt;=$G121, MV121-MY121, "")</f>
        <v/>
      </c>
      <c r="NA121" s="9">
        <f>IF(38&lt;=$G121, ROUND(MS121*$Q121, 2), "")</f>
        <v/>
      </c>
      <c r="NB121" s="9">
        <f>IF(38&lt;=$G121, MS121+NA121, "")</f>
        <v/>
      </c>
      <c r="NC121" s="9">
        <f>IF(38&lt;=$G121, MW121+NA121, "")</f>
        <v/>
      </c>
      <c r="ND121" s="9">
        <f>IF(38&lt;=$G121, ($G121-38)*$N121, "")</f>
        <v/>
      </c>
      <c r="NE121" s="9">
        <f>IF(39&lt;=$G121, MZ121, "")</f>
        <v/>
      </c>
      <c r="NF121" s="9">
        <f>IF(39&lt;=$G121, ROUND(NE121*$Q121, 2), "")</f>
        <v/>
      </c>
      <c r="NG121" s="9">
        <f>IF(39&lt;=$G121, $N121, "")</f>
        <v/>
      </c>
      <c r="NH121" s="9">
        <f>IF(39&lt;=$G121, NG121-NF121, "")</f>
        <v/>
      </c>
      <c r="NI121" s="9">
        <f>IF(39&lt;=$G121, NE121-NH121, "")</f>
        <v/>
      </c>
      <c r="NJ121" s="9">
        <f>IF(39&lt;=$G121, ROUND(NB121*$Q121, 2), "")</f>
        <v/>
      </c>
      <c r="NK121" s="9">
        <f>IF(39&lt;=$G121, NB121+NJ121, "")</f>
        <v/>
      </c>
      <c r="NL121" s="9">
        <f>IF(39&lt;=$G121, NF121+NJ121, "")</f>
        <v/>
      </c>
      <c r="NM121" s="9">
        <f>IF(39&lt;=$G121, ($G121-39)*$N121, "")</f>
        <v/>
      </c>
      <c r="NN121" s="9">
        <f>IF(40&lt;=$G121, NI121, "")</f>
        <v/>
      </c>
      <c r="NO121" s="9">
        <f>IF(40&lt;=$G121, ROUND(NN121*$Q121, 2), "")</f>
        <v/>
      </c>
      <c r="NP121" s="9">
        <f>IF(40&lt;=$G121, $N121, "")</f>
        <v/>
      </c>
      <c r="NQ121" s="9">
        <f>IF(40&lt;=$G121, NP121-NO121, "")</f>
        <v/>
      </c>
      <c r="NR121" s="9">
        <f>IF(40&lt;=$G121, NN121-NQ121, "")</f>
        <v/>
      </c>
      <c r="NS121" s="9">
        <f>IF(40&lt;=$G121, ROUND(NK121*$Q121, 2), "")</f>
        <v/>
      </c>
      <c r="NT121" s="9">
        <f>IF(40&lt;=$G121, NK121+NS121, "")</f>
        <v/>
      </c>
      <c r="NU121" s="9">
        <f>IF(40&lt;=$G121, NO121+NS121, "")</f>
        <v/>
      </c>
      <c r="NV121" s="9">
        <f>IF(40&lt;=$G121, ($G121-40)*$N121, "")</f>
        <v/>
      </c>
      <c r="NW121" s="9">
        <f>IF(41&lt;=$G121, NR121, "")</f>
        <v/>
      </c>
      <c r="NX121" s="9">
        <f>IF(41&lt;=$G121, ROUND(NW121*$Q121, 2), "")</f>
        <v/>
      </c>
      <c r="NY121" s="9">
        <f>IF(41&lt;=$G121, $N121, "")</f>
        <v/>
      </c>
      <c r="NZ121" s="9">
        <f>IF(41&lt;=$G121, NY121-NX121, "")</f>
        <v/>
      </c>
      <c r="OA121" s="9">
        <f>IF(41&lt;=$G121, NW121-NZ121, "")</f>
        <v/>
      </c>
      <c r="OB121" s="9">
        <f>IF(41&lt;=$G121, ROUND(NT121*$Q121, 2), "")</f>
        <v/>
      </c>
      <c r="OC121" s="9">
        <f>IF(41&lt;=$G121, NT121+OB121, "")</f>
        <v/>
      </c>
      <c r="OD121" s="9">
        <f>IF(41&lt;=$G121, NX121+OB121, "")</f>
        <v/>
      </c>
      <c r="OE121" s="9">
        <f>IF(41&lt;=$G121, ($G121-41)*$N121, "")</f>
        <v/>
      </c>
      <c r="OF121" s="9">
        <f>IF(42&lt;=$G121, OA121, "")</f>
        <v/>
      </c>
      <c r="OG121" s="9">
        <f>IF(42&lt;=$G121, ROUND(OF121*$Q121, 2), "")</f>
        <v/>
      </c>
      <c r="OH121" s="9">
        <f>IF(42&lt;=$G121, $N121, "")</f>
        <v/>
      </c>
      <c r="OI121" s="9">
        <f>IF(42&lt;=$G121, OH121-OG121, "")</f>
        <v/>
      </c>
      <c r="OJ121" s="9">
        <f>IF(42&lt;=$G121, OF121-OI121, "")</f>
        <v/>
      </c>
      <c r="OK121" s="9">
        <f>IF(42&lt;=$G121, ROUND(OC121*$Q121, 2), "")</f>
        <v/>
      </c>
      <c r="OL121" s="9">
        <f>IF(42&lt;=$G121, OC121+OK121, "")</f>
        <v/>
      </c>
      <c r="OM121" s="9">
        <f>IF(42&lt;=$G121, OG121+OK121, "")</f>
        <v/>
      </c>
      <c r="ON121" s="9">
        <f>IF(42&lt;=$G121, ($G121-42)*$N121, "")</f>
        <v/>
      </c>
      <c r="OO121" s="9">
        <f>IF(43&lt;=$G121, OJ121, "")</f>
        <v/>
      </c>
      <c r="OP121" s="9">
        <f>IF(43&lt;=$G121, ROUND(OO121*$Q121, 2), "")</f>
        <v/>
      </c>
      <c r="OQ121" s="9">
        <f>IF(43&lt;=$G121, $N121, "")</f>
        <v/>
      </c>
      <c r="OR121" s="9">
        <f>IF(43&lt;=$G121, OQ121-OP121, "")</f>
        <v/>
      </c>
      <c r="OS121" s="9">
        <f>IF(43&lt;=$G121, OO121-OR121, "")</f>
        <v/>
      </c>
      <c r="OT121" s="9">
        <f>IF(43&lt;=$G121, ROUND(OL121*$Q121, 2), "")</f>
        <v/>
      </c>
      <c r="OU121" s="9">
        <f>IF(43&lt;=$G121, OL121+OT121, "")</f>
        <v/>
      </c>
      <c r="OV121" s="9">
        <f>IF(43&lt;=$G121, OP121+OT121, "")</f>
        <v/>
      </c>
      <c r="OW121" s="9">
        <f>IF(43&lt;=$G121, ($G121-43)*$N121, "")</f>
        <v/>
      </c>
      <c r="OX121" s="9">
        <f>IF(44&lt;=$G121, OS121, "")</f>
        <v/>
      </c>
      <c r="OY121" s="9">
        <f>IF(44&lt;=$G121, ROUND(OX121*$Q121, 2), "")</f>
        <v/>
      </c>
      <c r="OZ121" s="9">
        <f>IF(44&lt;=$G121, $N121, "")</f>
        <v/>
      </c>
      <c r="PA121" s="9">
        <f>IF(44&lt;=$G121, OZ121-OY121, "")</f>
        <v/>
      </c>
      <c r="PB121" s="9">
        <f>IF(44&lt;=$G121, OX121-PA121, "")</f>
        <v/>
      </c>
      <c r="PC121" s="9">
        <f>IF(44&lt;=$G121, ROUND(OU121*$Q121, 2), "")</f>
        <v/>
      </c>
      <c r="PD121" s="9">
        <f>IF(44&lt;=$G121, OU121+PC121, "")</f>
        <v/>
      </c>
      <c r="PE121" s="9">
        <f>IF(44&lt;=$G121, OY121+PC121, "")</f>
        <v/>
      </c>
      <c r="PF121" s="9">
        <f>IF(44&lt;=$G121, ($G121-44)*$N121, "")</f>
        <v/>
      </c>
      <c r="PG121" s="9">
        <f>IF(45&lt;=$G121, PB121, "")</f>
        <v/>
      </c>
      <c r="PH121" s="9">
        <f>IF(45&lt;=$G121, ROUND(PG121*$Q121, 2), "")</f>
        <v/>
      </c>
      <c r="PI121" s="9">
        <f>IF(45&lt;=$G121, $N121, "")</f>
        <v/>
      </c>
      <c r="PJ121" s="9">
        <f>IF(45&lt;=$G121, PI121-PH121, "")</f>
        <v/>
      </c>
      <c r="PK121" s="9">
        <f>IF(45&lt;=$G121, PG121-PJ121, "")</f>
        <v/>
      </c>
      <c r="PL121" s="9">
        <f>IF(45&lt;=$G121, ROUND(PD121*$Q121, 2), "")</f>
        <v/>
      </c>
      <c r="PM121" s="9">
        <f>IF(45&lt;=$G121, PD121+PL121, "")</f>
        <v/>
      </c>
      <c r="PN121" s="9">
        <f>IF(45&lt;=$G121, PH121+PL121, "")</f>
        <v/>
      </c>
      <c r="PO121" s="9">
        <f>IF(45&lt;=$G121, ($G121-45)*$N121, "")</f>
        <v/>
      </c>
      <c r="PP121" s="9">
        <f>IF(46&lt;=$G121, PK121, "")</f>
        <v/>
      </c>
      <c r="PQ121" s="9">
        <f>IF(46&lt;=$G121, ROUND(PP121*$Q121, 2), "")</f>
        <v/>
      </c>
      <c r="PR121" s="9">
        <f>IF(46&lt;=$G121, $N121, "")</f>
        <v/>
      </c>
      <c r="PS121" s="9">
        <f>IF(46&lt;=$G121, PR121-PQ121, "")</f>
        <v/>
      </c>
      <c r="PT121" s="9">
        <f>IF(46&lt;=$G121, PP121-PS121, "")</f>
        <v/>
      </c>
      <c r="PU121" s="9">
        <f>IF(46&lt;=$G121, ROUND(PM121*$Q121, 2), "")</f>
        <v/>
      </c>
      <c r="PV121" s="9">
        <f>IF(46&lt;=$G121, PM121+PU121, "")</f>
        <v/>
      </c>
      <c r="PW121" s="9">
        <f>IF(46&lt;=$G121, PQ121+PU121, "")</f>
        <v/>
      </c>
      <c r="PX121" s="9">
        <f>IF(46&lt;=$G121, ($G121-46)*$N121, "")</f>
        <v/>
      </c>
      <c r="PY121" s="9">
        <f>IF(47&lt;=$G121, PT121, "")</f>
        <v/>
      </c>
      <c r="PZ121" s="9">
        <f>IF(47&lt;=$G121, ROUND(PY121*$Q121, 2), "")</f>
        <v/>
      </c>
      <c r="QA121" s="9">
        <f>IF(47&lt;=$G121, $N121, "")</f>
        <v/>
      </c>
      <c r="QB121" s="9">
        <f>IF(47&lt;=$G121, QA121-PZ121, "")</f>
        <v/>
      </c>
      <c r="QC121" s="9">
        <f>IF(47&lt;=$G121, PY121-QB121, "")</f>
        <v/>
      </c>
      <c r="QD121" s="9">
        <f>IF(47&lt;=$G121, ROUND(PV121*$Q121, 2), "")</f>
        <v/>
      </c>
      <c r="QE121" s="9">
        <f>IF(47&lt;=$G121, PV121+QD121, "")</f>
        <v/>
      </c>
      <c r="QF121" s="9">
        <f>IF(47&lt;=$G121, PZ121+QD121, "")</f>
        <v/>
      </c>
      <c r="QG121" s="9">
        <f>IF(47&lt;=$G121, ($G121-47)*$N121, "")</f>
        <v/>
      </c>
      <c r="QH121" s="9">
        <f>IF(48&lt;=$G121, QC121, "")</f>
        <v/>
      </c>
      <c r="QI121" s="9">
        <f>IF(48&lt;=$G121, ROUND(QH121*$Q121, 2), "")</f>
        <v/>
      </c>
      <c r="QJ121" s="9">
        <f>IF(48&lt;=$G121, $N121, "")</f>
        <v/>
      </c>
      <c r="QK121" s="9">
        <f>IF(48&lt;=$G121, QJ121-QI121, "")</f>
        <v/>
      </c>
      <c r="QL121" s="9">
        <f>IF(48&lt;=$G121, QH121-QK121, "")</f>
        <v/>
      </c>
      <c r="QM121" s="9">
        <f>IF(48&lt;=$G121, ROUND(QE121*$Q121, 2), "")</f>
        <v/>
      </c>
      <c r="QN121" s="9">
        <f>IF(48&lt;=$G121, QE121+QM121, "")</f>
        <v/>
      </c>
      <c r="QO121" s="9">
        <f>IF(48&lt;=$G121, QI121+QM121, "")</f>
        <v/>
      </c>
      <c r="QP121" s="9">
        <f>IF(48&lt;=$G121, ($G121-48)*$N121, "")</f>
        <v/>
      </c>
    </row>
    <row r="122">
      <c r="A122" s="12" t="inlineStr">
        <is>
          <t>0649-0012</t>
        </is>
      </c>
      <c r="B122" s="13" t="inlineStr">
        <is>
          <t>Compusoluciones y Asociados Sa de Cv</t>
        </is>
      </c>
      <c r="C122" s="13" t="inlineStr">
        <is>
          <t>Sportage</t>
        </is>
      </c>
      <c r="D122" s="12" t="inlineStr">
        <is>
          <t>ACTIVO</t>
        </is>
      </c>
      <c r="E122" s="12" t="inlineStr">
        <is>
          <t>2025-12-01</t>
        </is>
      </c>
      <c r="F122" s="12" t="inlineStr">
        <is>
          <t>2029-12-01</t>
        </is>
      </c>
      <c r="G122" s="14" t="n">
        <v>48</v>
      </c>
      <c r="H122" s="15" t="n">
        <v>593017.24</v>
      </c>
      <c r="I122" s="16" t="n">
        <v>0.35</v>
      </c>
      <c r="J122" s="15">
        <f>ROUND(H122*I122, 2)</f>
        <v/>
      </c>
      <c r="K122" s="15">
        <f>ROUND(H122-J122, 2)</f>
        <v/>
      </c>
      <c r="L122" s="16" t="n">
        <v>0.5</v>
      </c>
      <c r="M122" s="15">
        <f>ROUND(H122*L122, 2)</f>
        <v/>
      </c>
      <c r="N122" s="15" t="n">
        <v>10729.22</v>
      </c>
      <c r="O122" s="16" t="n">
        <v>0.39</v>
      </c>
      <c r="P122" s="15">
        <f>ROUND(H122*O122, 2)</f>
        <v/>
      </c>
      <c r="Q122" s="17" t="n">
        <v>0.02321199</v>
      </c>
      <c r="R122" s="17">
        <f>RATE(G122, -N122, K122, -P122)</f>
        <v/>
      </c>
      <c r="S122" s="17">
        <f>ROUND(Q122*12, 8)</f>
        <v/>
      </c>
      <c r="T122" s="17">
        <f>ROUND(((1+Q122)^12)-1, 8)</f>
        <v/>
      </c>
      <c r="U122" s="15">
        <f>ROUND(PV(Q122, G122, 0, -P122), 2)</f>
        <v/>
      </c>
      <c r="V122" s="15">
        <f>SUMIF($AA$4:$QP$4, "Interes_Leasing", AA122:QP122)</f>
        <v/>
      </c>
      <c r="W122" s="15">
        <f>SUMIF($AA$4:$QP$4, "Interes_Residual", AA122:QP122)</f>
        <v/>
      </c>
      <c r="X122" s="15">
        <f>ROUND(V122+W122, 2)</f>
        <v/>
      </c>
      <c r="Y122" s="15">
        <f>ROUND((N122*G122+P122+M122)-K122, 2)</f>
        <v/>
      </c>
      <c r="Z122" s="16">
        <f>ROUND(Y122/K122, 4)</f>
        <v/>
      </c>
      <c r="AA122" s="15">
        <f>IF(1&lt;=$G122, $K122, "")</f>
        <v/>
      </c>
      <c r="AB122" s="15">
        <f>IF(1&lt;=$G122, ROUND(AA122*$Q122, 2), "")</f>
        <v/>
      </c>
      <c r="AC122" s="15">
        <f>IF(1&lt;=$G122, $N122, "")</f>
        <v/>
      </c>
      <c r="AD122" s="15">
        <f>IF(1&lt;=$G122, AC122-AB122, "")</f>
        <v/>
      </c>
      <c r="AE122" s="15">
        <f>IF(1&lt;=$G122, AA122-AD122, "")</f>
        <v/>
      </c>
      <c r="AF122" s="15">
        <f>IF(1&lt;=$G122, ROUND($U122*$Q122, 2), "")</f>
        <v/>
      </c>
      <c r="AG122" s="15">
        <f>IF(1&lt;=$G122, $U122+AF122, "")</f>
        <v/>
      </c>
      <c r="AH122" s="15">
        <f>IF(1&lt;=$G122, AB122+AF122, "")</f>
        <v/>
      </c>
      <c r="AI122" s="15">
        <f>IF(1&lt;=$G122, ($G122-1)*$N122, "")</f>
        <v/>
      </c>
      <c r="AJ122" s="15">
        <f>IF(2&lt;=$G122, AE122, "")</f>
        <v/>
      </c>
      <c r="AK122" s="15">
        <f>IF(2&lt;=$G122, ROUND(AJ122*$Q122, 2), "")</f>
        <v/>
      </c>
      <c r="AL122" s="15">
        <f>IF(2&lt;=$G122, $N122, "")</f>
        <v/>
      </c>
      <c r="AM122" s="15">
        <f>IF(2&lt;=$G122, AL122-AK122, "")</f>
        <v/>
      </c>
      <c r="AN122" s="15">
        <f>IF(2&lt;=$G122, AJ122-AM122, "")</f>
        <v/>
      </c>
      <c r="AO122" s="15">
        <f>IF(2&lt;=$G122, ROUND(AG122*$Q122, 2), "")</f>
        <v/>
      </c>
      <c r="AP122" s="15">
        <f>IF(2&lt;=$G122, AG122+AO122, "")</f>
        <v/>
      </c>
      <c r="AQ122" s="15">
        <f>IF(2&lt;=$G122, AK122+AO122, "")</f>
        <v/>
      </c>
      <c r="AR122" s="15">
        <f>IF(2&lt;=$G122, ($G122-2)*$N122, "")</f>
        <v/>
      </c>
      <c r="AS122" s="15">
        <f>IF(3&lt;=$G122, AN122, "")</f>
        <v/>
      </c>
      <c r="AT122" s="15">
        <f>IF(3&lt;=$G122, ROUND(AS122*$Q122, 2), "")</f>
        <v/>
      </c>
      <c r="AU122" s="15">
        <f>IF(3&lt;=$G122, $N122, "")</f>
        <v/>
      </c>
      <c r="AV122" s="15">
        <f>IF(3&lt;=$G122, AU122-AT122, "")</f>
        <v/>
      </c>
      <c r="AW122" s="15">
        <f>IF(3&lt;=$G122, AS122-AV122, "")</f>
        <v/>
      </c>
      <c r="AX122" s="15">
        <f>IF(3&lt;=$G122, ROUND(AP122*$Q122, 2), "")</f>
        <v/>
      </c>
      <c r="AY122" s="15">
        <f>IF(3&lt;=$G122, AP122+AX122, "")</f>
        <v/>
      </c>
      <c r="AZ122" s="15">
        <f>IF(3&lt;=$G122, AT122+AX122, "")</f>
        <v/>
      </c>
      <c r="BA122" s="15">
        <f>IF(3&lt;=$G122, ($G122-3)*$N122, "")</f>
        <v/>
      </c>
      <c r="BB122" s="15">
        <f>IF(4&lt;=$G122, AW122, "")</f>
        <v/>
      </c>
      <c r="BC122" s="15">
        <f>IF(4&lt;=$G122, ROUND(BB122*$Q122, 2), "")</f>
        <v/>
      </c>
      <c r="BD122" s="15">
        <f>IF(4&lt;=$G122, $N122, "")</f>
        <v/>
      </c>
      <c r="BE122" s="15">
        <f>IF(4&lt;=$G122, BD122-BC122, "")</f>
        <v/>
      </c>
      <c r="BF122" s="15">
        <f>IF(4&lt;=$G122, BB122-BE122, "")</f>
        <v/>
      </c>
      <c r="BG122" s="15">
        <f>IF(4&lt;=$G122, ROUND(AY122*$Q122, 2), "")</f>
        <v/>
      </c>
      <c r="BH122" s="15">
        <f>IF(4&lt;=$G122, AY122+BG122, "")</f>
        <v/>
      </c>
      <c r="BI122" s="15">
        <f>IF(4&lt;=$G122, BC122+BG122, "")</f>
        <v/>
      </c>
      <c r="BJ122" s="15">
        <f>IF(4&lt;=$G122, ($G122-4)*$N122, "")</f>
        <v/>
      </c>
      <c r="BK122" s="15">
        <f>IF(5&lt;=$G122, BF122, "")</f>
        <v/>
      </c>
      <c r="BL122" s="15">
        <f>IF(5&lt;=$G122, ROUND(BK122*$Q122, 2), "")</f>
        <v/>
      </c>
      <c r="BM122" s="15">
        <f>IF(5&lt;=$G122, $N122, "")</f>
        <v/>
      </c>
      <c r="BN122" s="15">
        <f>IF(5&lt;=$G122, BM122-BL122, "")</f>
        <v/>
      </c>
      <c r="BO122" s="15">
        <f>IF(5&lt;=$G122, BK122-BN122, "")</f>
        <v/>
      </c>
      <c r="BP122" s="15">
        <f>IF(5&lt;=$G122, ROUND(BH122*$Q122, 2), "")</f>
        <v/>
      </c>
      <c r="BQ122" s="15">
        <f>IF(5&lt;=$G122, BH122+BP122, "")</f>
        <v/>
      </c>
      <c r="BR122" s="15">
        <f>IF(5&lt;=$G122, BL122+BP122, "")</f>
        <v/>
      </c>
      <c r="BS122" s="15">
        <f>IF(5&lt;=$G122, ($G122-5)*$N122, "")</f>
        <v/>
      </c>
      <c r="BT122" s="15">
        <f>IF(6&lt;=$G122, BO122, "")</f>
        <v/>
      </c>
      <c r="BU122" s="15">
        <f>IF(6&lt;=$G122, ROUND(BT122*$Q122, 2), "")</f>
        <v/>
      </c>
      <c r="BV122" s="15">
        <f>IF(6&lt;=$G122, $N122, "")</f>
        <v/>
      </c>
      <c r="BW122" s="15">
        <f>IF(6&lt;=$G122, BV122-BU122, "")</f>
        <v/>
      </c>
      <c r="BX122" s="15">
        <f>IF(6&lt;=$G122, BT122-BW122, "")</f>
        <v/>
      </c>
      <c r="BY122" s="15">
        <f>IF(6&lt;=$G122, ROUND(BQ122*$Q122, 2), "")</f>
        <v/>
      </c>
      <c r="BZ122" s="15">
        <f>IF(6&lt;=$G122, BQ122+BY122, "")</f>
        <v/>
      </c>
      <c r="CA122" s="15">
        <f>IF(6&lt;=$G122, BU122+BY122, "")</f>
        <v/>
      </c>
      <c r="CB122" s="15">
        <f>IF(6&lt;=$G122, ($G122-6)*$N122, "")</f>
        <v/>
      </c>
      <c r="CC122" s="15">
        <f>IF(7&lt;=$G122, BX122, "")</f>
        <v/>
      </c>
      <c r="CD122" s="15">
        <f>IF(7&lt;=$G122, ROUND(CC122*$Q122, 2), "")</f>
        <v/>
      </c>
      <c r="CE122" s="15">
        <f>IF(7&lt;=$G122, $N122, "")</f>
        <v/>
      </c>
      <c r="CF122" s="15">
        <f>IF(7&lt;=$G122, CE122-CD122, "")</f>
        <v/>
      </c>
      <c r="CG122" s="15">
        <f>IF(7&lt;=$G122, CC122-CF122, "")</f>
        <v/>
      </c>
      <c r="CH122" s="15">
        <f>IF(7&lt;=$G122, ROUND(BZ122*$Q122, 2), "")</f>
        <v/>
      </c>
      <c r="CI122" s="15">
        <f>IF(7&lt;=$G122, BZ122+CH122, "")</f>
        <v/>
      </c>
      <c r="CJ122" s="15">
        <f>IF(7&lt;=$G122, CD122+CH122, "")</f>
        <v/>
      </c>
      <c r="CK122" s="15">
        <f>IF(7&lt;=$G122, ($G122-7)*$N122, "")</f>
        <v/>
      </c>
      <c r="CL122" s="15">
        <f>IF(8&lt;=$G122, CG122, "")</f>
        <v/>
      </c>
      <c r="CM122" s="15">
        <f>IF(8&lt;=$G122, ROUND(CL122*$Q122, 2), "")</f>
        <v/>
      </c>
      <c r="CN122" s="15">
        <f>IF(8&lt;=$G122, $N122, "")</f>
        <v/>
      </c>
      <c r="CO122" s="15">
        <f>IF(8&lt;=$G122, CN122-CM122, "")</f>
        <v/>
      </c>
      <c r="CP122" s="15">
        <f>IF(8&lt;=$G122, CL122-CO122, "")</f>
        <v/>
      </c>
      <c r="CQ122" s="15">
        <f>IF(8&lt;=$G122, ROUND(CI122*$Q122, 2), "")</f>
        <v/>
      </c>
      <c r="CR122" s="15">
        <f>IF(8&lt;=$G122, CI122+CQ122, "")</f>
        <v/>
      </c>
      <c r="CS122" s="15">
        <f>IF(8&lt;=$G122, CM122+CQ122, "")</f>
        <v/>
      </c>
      <c r="CT122" s="15">
        <f>IF(8&lt;=$G122, ($G122-8)*$N122, "")</f>
        <v/>
      </c>
      <c r="CU122" s="15">
        <f>IF(9&lt;=$G122, CP122, "")</f>
        <v/>
      </c>
      <c r="CV122" s="15">
        <f>IF(9&lt;=$G122, ROUND(CU122*$Q122, 2), "")</f>
        <v/>
      </c>
      <c r="CW122" s="15">
        <f>IF(9&lt;=$G122, $N122, "")</f>
        <v/>
      </c>
      <c r="CX122" s="15">
        <f>IF(9&lt;=$G122, CW122-CV122, "")</f>
        <v/>
      </c>
      <c r="CY122" s="15">
        <f>IF(9&lt;=$G122, CU122-CX122, "")</f>
        <v/>
      </c>
      <c r="CZ122" s="15">
        <f>IF(9&lt;=$G122, ROUND(CR122*$Q122, 2), "")</f>
        <v/>
      </c>
      <c r="DA122" s="15">
        <f>IF(9&lt;=$G122, CR122+CZ122, "")</f>
        <v/>
      </c>
      <c r="DB122" s="15">
        <f>IF(9&lt;=$G122, CV122+CZ122, "")</f>
        <v/>
      </c>
      <c r="DC122" s="15">
        <f>IF(9&lt;=$G122, ($G122-9)*$N122, "")</f>
        <v/>
      </c>
      <c r="DD122" s="15">
        <f>IF(10&lt;=$G122, CY122, "")</f>
        <v/>
      </c>
      <c r="DE122" s="15">
        <f>IF(10&lt;=$G122, ROUND(DD122*$Q122, 2), "")</f>
        <v/>
      </c>
      <c r="DF122" s="15">
        <f>IF(10&lt;=$G122, $N122, "")</f>
        <v/>
      </c>
      <c r="DG122" s="15">
        <f>IF(10&lt;=$G122, DF122-DE122, "")</f>
        <v/>
      </c>
      <c r="DH122" s="15">
        <f>IF(10&lt;=$G122, DD122-DG122, "")</f>
        <v/>
      </c>
      <c r="DI122" s="15">
        <f>IF(10&lt;=$G122, ROUND(DA122*$Q122, 2), "")</f>
        <v/>
      </c>
      <c r="DJ122" s="15">
        <f>IF(10&lt;=$G122, DA122+DI122, "")</f>
        <v/>
      </c>
      <c r="DK122" s="15">
        <f>IF(10&lt;=$G122, DE122+DI122, "")</f>
        <v/>
      </c>
      <c r="DL122" s="15">
        <f>IF(10&lt;=$G122, ($G122-10)*$N122, "")</f>
        <v/>
      </c>
      <c r="DM122" s="15">
        <f>IF(11&lt;=$G122, DH122, "")</f>
        <v/>
      </c>
      <c r="DN122" s="15">
        <f>IF(11&lt;=$G122, ROUND(DM122*$Q122, 2), "")</f>
        <v/>
      </c>
      <c r="DO122" s="15">
        <f>IF(11&lt;=$G122, $N122, "")</f>
        <v/>
      </c>
      <c r="DP122" s="15">
        <f>IF(11&lt;=$G122, DO122-DN122, "")</f>
        <v/>
      </c>
      <c r="DQ122" s="15">
        <f>IF(11&lt;=$G122, DM122-DP122, "")</f>
        <v/>
      </c>
      <c r="DR122" s="15">
        <f>IF(11&lt;=$G122, ROUND(DJ122*$Q122, 2), "")</f>
        <v/>
      </c>
      <c r="DS122" s="15">
        <f>IF(11&lt;=$G122, DJ122+DR122, "")</f>
        <v/>
      </c>
      <c r="DT122" s="15">
        <f>IF(11&lt;=$G122, DN122+DR122, "")</f>
        <v/>
      </c>
      <c r="DU122" s="15">
        <f>IF(11&lt;=$G122, ($G122-11)*$N122, "")</f>
        <v/>
      </c>
      <c r="DV122" s="15">
        <f>IF(12&lt;=$G122, DQ122, "")</f>
        <v/>
      </c>
      <c r="DW122" s="15">
        <f>IF(12&lt;=$G122, ROUND(DV122*$Q122, 2), "")</f>
        <v/>
      </c>
      <c r="DX122" s="15">
        <f>IF(12&lt;=$G122, $N122, "")</f>
        <v/>
      </c>
      <c r="DY122" s="15">
        <f>IF(12&lt;=$G122, DX122-DW122, "")</f>
        <v/>
      </c>
      <c r="DZ122" s="15">
        <f>IF(12&lt;=$G122, DV122-DY122, "")</f>
        <v/>
      </c>
      <c r="EA122" s="15">
        <f>IF(12&lt;=$G122, ROUND(DS122*$Q122, 2), "")</f>
        <v/>
      </c>
      <c r="EB122" s="15">
        <f>IF(12&lt;=$G122, DS122+EA122, "")</f>
        <v/>
      </c>
      <c r="EC122" s="15">
        <f>IF(12&lt;=$G122, DW122+EA122, "")</f>
        <v/>
      </c>
      <c r="ED122" s="15">
        <f>IF(12&lt;=$G122, ($G122-12)*$N122, "")</f>
        <v/>
      </c>
      <c r="EE122" s="15">
        <f>IF(13&lt;=$G122, DZ122, "")</f>
        <v/>
      </c>
      <c r="EF122" s="15">
        <f>IF(13&lt;=$G122, ROUND(EE122*$Q122, 2), "")</f>
        <v/>
      </c>
      <c r="EG122" s="15">
        <f>IF(13&lt;=$G122, $N122, "")</f>
        <v/>
      </c>
      <c r="EH122" s="15">
        <f>IF(13&lt;=$G122, EG122-EF122, "")</f>
        <v/>
      </c>
      <c r="EI122" s="15">
        <f>IF(13&lt;=$G122, EE122-EH122, "")</f>
        <v/>
      </c>
      <c r="EJ122" s="15">
        <f>IF(13&lt;=$G122, ROUND(EB122*$Q122, 2), "")</f>
        <v/>
      </c>
      <c r="EK122" s="15">
        <f>IF(13&lt;=$G122, EB122+EJ122, "")</f>
        <v/>
      </c>
      <c r="EL122" s="15">
        <f>IF(13&lt;=$G122, EF122+EJ122, "")</f>
        <v/>
      </c>
      <c r="EM122" s="15">
        <f>IF(13&lt;=$G122, ($G122-13)*$N122, "")</f>
        <v/>
      </c>
      <c r="EN122" s="15">
        <f>IF(14&lt;=$G122, EI122, "")</f>
        <v/>
      </c>
      <c r="EO122" s="15">
        <f>IF(14&lt;=$G122, ROUND(EN122*$Q122, 2), "")</f>
        <v/>
      </c>
      <c r="EP122" s="15">
        <f>IF(14&lt;=$G122, $N122, "")</f>
        <v/>
      </c>
      <c r="EQ122" s="15">
        <f>IF(14&lt;=$G122, EP122-EO122, "")</f>
        <v/>
      </c>
      <c r="ER122" s="15">
        <f>IF(14&lt;=$G122, EN122-EQ122, "")</f>
        <v/>
      </c>
      <c r="ES122" s="15">
        <f>IF(14&lt;=$G122, ROUND(EK122*$Q122, 2), "")</f>
        <v/>
      </c>
      <c r="ET122" s="15">
        <f>IF(14&lt;=$G122, EK122+ES122, "")</f>
        <v/>
      </c>
      <c r="EU122" s="15">
        <f>IF(14&lt;=$G122, EO122+ES122, "")</f>
        <v/>
      </c>
      <c r="EV122" s="15">
        <f>IF(14&lt;=$G122, ($G122-14)*$N122, "")</f>
        <v/>
      </c>
      <c r="EW122" s="15">
        <f>IF(15&lt;=$G122, ER122, "")</f>
        <v/>
      </c>
      <c r="EX122" s="15">
        <f>IF(15&lt;=$G122, ROUND(EW122*$Q122, 2), "")</f>
        <v/>
      </c>
      <c r="EY122" s="15">
        <f>IF(15&lt;=$G122, $N122, "")</f>
        <v/>
      </c>
      <c r="EZ122" s="15">
        <f>IF(15&lt;=$G122, EY122-EX122, "")</f>
        <v/>
      </c>
      <c r="FA122" s="15">
        <f>IF(15&lt;=$G122, EW122-EZ122, "")</f>
        <v/>
      </c>
      <c r="FB122" s="15">
        <f>IF(15&lt;=$G122, ROUND(ET122*$Q122, 2), "")</f>
        <v/>
      </c>
      <c r="FC122" s="15">
        <f>IF(15&lt;=$G122, ET122+FB122, "")</f>
        <v/>
      </c>
      <c r="FD122" s="15">
        <f>IF(15&lt;=$G122, EX122+FB122, "")</f>
        <v/>
      </c>
      <c r="FE122" s="15">
        <f>IF(15&lt;=$G122, ($G122-15)*$N122, "")</f>
        <v/>
      </c>
      <c r="FF122" s="15">
        <f>IF(16&lt;=$G122, FA122, "")</f>
        <v/>
      </c>
      <c r="FG122" s="15">
        <f>IF(16&lt;=$G122, ROUND(FF122*$Q122, 2), "")</f>
        <v/>
      </c>
      <c r="FH122" s="15">
        <f>IF(16&lt;=$G122, $N122, "")</f>
        <v/>
      </c>
      <c r="FI122" s="15">
        <f>IF(16&lt;=$G122, FH122-FG122, "")</f>
        <v/>
      </c>
      <c r="FJ122" s="15">
        <f>IF(16&lt;=$G122, FF122-FI122, "")</f>
        <v/>
      </c>
      <c r="FK122" s="15">
        <f>IF(16&lt;=$G122, ROUND(FC122*$Q122, 2), "")</f>
        <v/>
      </c>
      <c r="FL122" s="15">
        <f>IF(16&lt;=$G122, FC122+FK122, "")</f>
        <v/>
      </c>
      <c r="FM122" s="15">
        <f>IF(16&lt;=$G122, FG122+FK122, "")</f>
        <v/>
      </c>
      <c r="FN122" s="15">
        <f>IF(16&lt;=$G122, ($G122-16)*$N122, "")</f>
        <v/>
      </c>
      <c r="FO122" s="15">
        <f>IF(17&lt;=$G122, FJ122, "")</f>
        <v/>
      </c>
      <c r="FP122" s="15">
        <f>IF(17&lt;=$G122, ROUND(FO122*$Q122, 2), "")</f>
        <v/>
      </c>
      <c r="FQ122" s="15">
        <f>IF(17&lt;=$G122, $N122, "")</f>
        <v/>
      </c>
      <c r="FR122" s="15">
        <f>IF(17&lt;=$G122, FQ122-FP122, "")</f>
        <v/>
      </c>
      <c r="FS122" s="15">
        <f>IF(17&lt;=$G122, FO122-FR122, "")</f>
        <v/>
      </c>
      <c r="FT122" s="15">
        <f>IF(17&lt;=$G122, ROUND(FL122*$Q122, 2), "")</f>
        <v/>
      </c>
      <c r="FU122" s="15">
        <f>IF(17&lt;=$G122, FL122+FT122, "")</f>
        <v/>
      </c>
      <c r="FV122" s="15">
        <f>IF(17&lt;=$G122, FP122+FT122, "")</f>
        <v/>
      </c>
      <c r="FW122" s="15">
        <f>IF(17&lt;=$G122, ($G122-17)*$N122, "")</f>
        <v/>
      </c>
      <c r="FX122" s="15">
        <f>IF(18&lt;=$G122, FS122, "")</f>
        <v/>
      </c>
      <c r="FY122" s="15">
        <f>IF(18&lt;=$G122, ROUND(FX122*$Q122, 2), "")</f>
        <v/>
      </c>
      <c r="FZ122" s="15">
        <f>IF(18&lt;=$G122, $N122, "")</f>
        <v/>
      </c>
      <c r="GA122" s="15">
        <f>IF(18&lt;=$G122, FZ122-FY122, "")</f>
        <v/>
      </c>
      <c r="GB122" s="15">
        <f>IF(18&lt;=$G122, FX122-GA122, "")</f>
        <v/>
      </c>
      <c r="GC122" s="15">
        <f>IF(18&lt;=$G122, ROUND(FU122*$Q122, 2), "")</f>
        <v/>
      </c>
      <c r="GD122" s="15">
        <f>IF(18&lt;=$G122, FU122+GC122, "")</f>
        <v/>
      </c>
      <c r="GE122" s="15">
        <f>IF(18&lt;=$G122, FY122+GC122, "")</f>
        <v/>
      </c>
      <c r="GF122" s="15">
        <f>IF(18&lt;=$G122, ($G122-18)*$N122, "")</f>
        <v/>
      </c>
      <c r="GG122" s="15">
        <f>IF(19&lt;=$G122, GB122, "")</f>
        <v/>
      </c>
      <c r="GH122" s="15">
        <f>IF(19&lt;=$G122, ROUND(GG122*$Q122, 2), "")</f>
        <v/>
      </c>
      <c r="GI122" s="15">
        <f>IF(19&lt;=$G122, $N122, "")</f>
        <v/>
      </c>
      <c r="GJ122" s="15">
        <f>IF(19&lt;=$G122, GI122-GH122, "")</f>
        <v/>
      </c>
      <c r="GK122" s="15">
        <f>IF(19&lt;=$G122, GG122-GJ122, "")</f>
        <v/>
      </c>
      <c r="GL122" s="15">
        <f>IF(19&lt;=$G122, ROUND(GD122*$Q122, 2), "")</f>
        <v/>
      </c>
      <c r="GM122" s="15">
        <f>IF(19&lt;=$G122, GD122+GL122, "")</f>
        <v/>
      </c>
      <c r="GN122" s="15">
        <f>IF(19&lt;=$G122, GH122+GL122, "")</f>
        <v/>
      </c>
      <c r="GO122" s="15">
        <f>IF(19&lt;=$G122, ($G122-19)*$N122, "")</f>
        <v/>
      </c>
      <c r="GP122" s="15">
        <f>IF(20&lt;=$G122, GK122, "")</f>
        <v/>
      </c>
      <c r="GQ122" s="15">
        <f>IF(20&lt;=$G122, ROUND(GP122*$Q122, 2), "")</f>
        <v/>
      </c>
      <c r="GR122" s="15">
        <f>IF(20&lt;=$G122, $N122, "")</f>
        <v/>
      </c>
      <c r="GS122" s="15">
        <f>IF(20&lt;=$G122, GR122-GQ122, "")</f>
        <v/>
      </c>
      <c r="GT122" s="15">
        <f>IF(20&lt;=$G122, GP122-GS122, "")</f>
        <v/>
      </c>
      <c r="GU122" s="15">
        <f>IF(20&lt;=$G122, ROUND(GM122*$Q122, 2), "")</f>
        <v/>
      </c>
      <c r="GV122" s="15">
        <f>IF(20&lt;=$G122, GM122+GU122, "")</f>
        <v/>
      </c>
      <c r="GW122" s="15">
        <f>IF(20&lt;=$G122, GQ122+GU122, "")</f>
        <v/>
      </c>
      <c r="GX122" s="15">
        <f>IF(20&lt;=$G122, ($G122-20)*$N122, "")</f>
        <v/>
      </c>
      <c r="GY122" s="15">
        <f>IF(21&lt;=$G122, GT122, "")</f>
        <v/>
      </c>
      <c r="GZ122" s="15">
        <f>IF(21&lt;=$G122, ROUND(GY122*$Q122, 2), "")</f>
        <v/>
      </c>
      <c r="HA122" s="15">
        <f>IF(21&lt;=$G122, $N122, "")</f>
        <v/>
      </c>
      <c r="HB122" s="15">
        <f>IF(21&lt;=$G122, HA122-GZ122, "")</f>
        <v/>
      </c>
      <c r="HC122" s="15">
        <f>IF(21&lt;=$G122, GY122-HB122, "")</f>
        <v/>
      </c>
      <c r="HD122" s="15">
        <f>IF(21&lt;=$G122, ROUND(GV122*$Q122, 2), "")</f>
        <v/>
      </c>
      <c r="HE122" s="15">
        <f>IF(21&lt;=$G122, GV122+HD122, "")</f>
        <v/>
      </c>
      <c r="HF122" s="15">
        <f>IF(21&lt;=$G122, GZ122+HD122, "")</f>
        <v/>
      </c>
      <c r="HG122" s="15">
        <f>IF(21&lt;=$G122, ($G122-21)*$N122, "")</f>
        <v/>
      </c>
      <c r="HH122" s="15">
        <f>IF(22&lt;=$G122, HC122, "")</f>
        <v/>
      </c>
      <c r="HI122" s="15">
        <f>IF(22&lt;=$G122, ROUND(HH122*$Q122, 2), "")</f>
        <v/>
      </c>
      <c r="HJ122" s="15">
        <f>IF(22&lt;=$G122, $N122, "")</f>
        <v/>
      </c>
      <c r="HK122" s="15">
        <f>IF(22&lt;=$G122, HJ122-HI122, "")</f>
        <v/>
      </c>
      <c r="HL122" s="15">
        <f>IF(22&lt;=$G122, HH122-HK122, "")</f>
        <v/>
      </c>
      <c r="HM122" s="15">
        <f>IF(22&lt;=$G122, ROUND(HE122*$Q122, 2), "")</f>
        <v/>
      </c>
      <c r="HN122" s="15">
        <f>IF(22&lt;=$G122, HE122+HM122, "")</f>
        <v/>
      </c>
      <c r="HO122" s="15">
        <f>IF(22&lt;=$G122, HI122+HM122, "")</f>
        <v/>
      </c>
      <c r="HP122" s="15">
        <f>IF(22&lt;=$G122, ($G122-22)*$N122, "")</f>
        <v/>
      </c>
      <c r="HQ122" s="15">
        <f>IF(23&lt;=$G122, HL122, "")</f>
        <v/>
      </c>
      <c r="HR122" s="15">
        <f>IF(23&lt;=$G122, ROUND(HQ122*$Q122, 2), "")</f>
        <v/>
      </c>
      <c r="HS122" s="15">
        <f>IF(23&lt;=$G122, $N122, "")</f>
        <v/>
      </c>
      <c r="HT122" s="15">
        <f>IF(23&lt;=$G122, HS122-HR122, "")</f>
        <v/>
      </c>
      <c r="HU122" s="15">
        <f>IF(23&lt;=$G122, HQ122-HT122, "")</f>
        <v/>
      </c>
      <c r="HV122" s="15">
        <f>IF(23&lt;=$G122, ROUND(HN122*$Q122, 2), "")</f>
        <v/>
      </c>
      <c r="HW122" s="15">
        <f>IF(23&lt;=$G122, HN122+HV122, "")</f>
        <v/>
      </c>
      <c r="HX122" s="15">
        <f>IF(23&lt;=$G122, HR122+HV122, "")</f>
        <v/>
      </c>
      <c r="HY122" s="15">
        <f>IF(23&lt;=$G122, ($G122-23)*$N122, "")</f>
        <v/>
      </c>
      <c r="HZ122" s="15">
        <f>IF(24&lt;=$G122, HU122, "")</f>
        <v/>
      </c>
      <c r="IA122" s="15">
        <f>IF(24&lt;=$G122, ROUND(HZ122*$Q122, 2), "")</f>
        <v/>
      </c>
      <c r="IB122" s="15">
        <f>IF(24&lt;=$G122, $N122, "")</f>
        <v/>
      </c>
      <c r="IC122" s="15">
        <f>IF(24&lt;=$G122, IB122-IA122, "")</f>
        <v/>
      </c>
      <c r="ID122" s="15">
        <f>IF(24&lt;=$G122, HZ122-IC122, "")</f>
        <v/>
      </c>
      <c r="IE122" s="15">
        <f>IF(24&lt;=$G122, ROUND(HW122*$Q122, 2), "")</f>
        <v/>
      </c>
      <c r="IF122" s="15">
        <f>IF(24&lt;=$G122, HW122+IE122, "")</f>
        <v/>
      </c>
      <c r="IG122" s="15">
        <f>IF(24&lt;=$G122, IA122+IE122, "")</f>
        <v/>
      </c>
      <c r="IH122" s="15">
        <f>IF(24&lt;=$G122, ($G122-24)*$N122, "")</f>
        <v/>
      </c>
      <c r="II122" s="15">
        <f>IF(25&lt;=$G122, ID122, "")</f>
        <v/>
      </c>
      <c r="IJ122" s="15">
        <f>IF(25&lt;=$G122, ROUND(II122*$Q122, 2), "")</f>
        <v/>
      </c>
      <c r="IK122" s="15">
        <f>IF(25&lt;=$G122, $N122, "")</f>
        <v/>
      </c>
      <c r="IL122" s="15">
        <f>IF(25&lt;=$G122, IK122-IJ122, "")</f>
        <v/>
      </c>
      <c r="IM122" s="15">
        <f>IF(25&lt;=$G122, II122-IL122, "")</f>
        <v/>
      </c>
      <c r="IN122" s="15">
        <f>IF(25&lt;=$G122, ROUND(IF122*$Q122, 2), "")</f>
        <v/>
      </c>
      <c r="IO122" s="15">
        <f>IF(25&lt;=$G122, IF122+IN122, "")</f>
        <v/>
      </c>
      <c r="IP122" s="15">
        <f>IF(25&lt;=$G122, IJ122+IN122, "")</f>
        <v/>
      </c>
      <c r="IQ122" s="15">
        <f>IF(25&lt;=$G122, ($G122-25)*$N122, "")</f>
        <v/>
      </c>
      <c r="IR122" s="15">
        <f>IF(26&lt;=$G122, IM122, "")</f>
        <v/>
      </c>
      <c r="IS122" s="15">
        <f>IF(26&lt;=$G122, ROUND(IR122*$Q122, 2), "")</f>
        <v/>
      </c>
      <c r="IT122" s="15">
        <f>IF(26&lt;=$G122, $N122, "")</f>
        <v/>
      </c>
      <c r="IU122" s="15">
        <f>IF(26&lt;=$G122, IT122-IS122, "")</f>
        <v/>
      </c>
      <c r="IV122" s="15">
        <f>IF(26&lt;=$G122, IR122-IU122, "")</f>
        <v/>
      </c>
      <c r="IW122" s="15">
        <f>IF(26&lt;=$G122, ROUND(IO122*$Q122, 2), "")</f>
        <v/>
      </c>
      <c r="IX122" s="15">
        <f>IF(26&lt;=$G122, IO122+IW122, "")</f>
        <v/>
      </c>
      <c r="IY122" s="15">
        <f>IF(26&lt;=$G122, IS122+IW122, "")</f>
        <v/>
      </c>
      <c r="IZ122" s="15">
        <f>IF(26&lt;=$G122, ($G122-26)*$N122, "")</f>
        <v/>
      </c>
      <c r="JA122" s="15">
        <f>IF(27&lt;=$G122, IV122, "")</f>
        <v/>
      </c>
      <c r="JB122" s="15">
        <f>IF(27&lt;=$G122, ROUND(JA122*$Q122, 2), "")</f>
        <v/>
      </c>
      <c r="JC122" s="15">
        <f>IF(27&lt;=$G122, $N122, "")</f>
        <v/>
      </c>
      <c r="JD122" s="15">
        <f>IF(27&lt;=$G122, JC122-JB122, "")</f>
        <v/>
      </c>
      <c r="JE122" s="15">
        <f>IF(27&lt;=$G122, JA122-JD122, "")</f>
        <v/>
      </c>
      <c r="JF122" s="15">
        <f>IF(27&lt;=$G122, ROUND(IX122*$Q122, 2), "")</f>
        <v/>
      </c>
      <c r="JG122" s="15">
        <f>IF(27&lt;=$G122, IX122+JF122, "")</f>
        <v/>
      </c>
      <c r="JH122" s="15">
        <f>IF(27&lt;=$G122, JB122+JF122, "")</f>
        <v/>
      </c>
      <c r="JI122" s="15">
        <f>IF(27&lt;=$G122, ($G122-27)*$N122, "")</f>
        <v/>
      </c>
      <c r="JJ122" s="15">
        <f>IF(28&lt;=$G122, JE122, "")</f>
        <v/>
      </c>
      <c r="JK122" s="15">
        <f>IF(28&lt;=$G122, ROUND(JJ122*$Q122, 2), "")</f>
        <v/>
      </c>
      <c r="JL122" s="15">
        <f>IF(28&lt;=$G122, $N122, "")</f>
        <v/>
      </c>
      <c r="JM122" s="15">
        <f>IF(28&lt;=$G122, JL122-JK122, "")</f>
        <v/>
      </c>
      <c r="JN122" s="15">
        <f>IF(28&lt;=$G122, JJ122-JM122, "")</f>
        <v/>
      </c>
      <c r="JO122" s="15">
        <f>IF(28&lt;=$G122, ROUND(JG122*$Q122, 2), "")</f>
        <v/>
      </c>
      <c r="JP122" s="15">
        <f>IF(28&lt;=$G122, JG122+JO122, "")</f>
        <v/>
      </c>
      <c r="JQ122" s="15">
        <f>IF(28&lt;=$G122, JK122+JO122, "")</f>
        <v/>
      </c>
      <c r="JR122" s="15">
        <f>IF(28&lt;=$G122, ($G122-28)*$N122, "")</f>
        <v/>
      </c>
      <c r="JS122" s="15">
        <f>IF(29&lt;=$G122, JN122, "")</f>
        <v/>
      </c>
      <c r="JT122" s="15">
        <f>IF(29&lt;=$G122, ROUND(JS122*$Q122, 2), "")</f>
        <v/>
      </c>
      <c r="JU122" s="15">
        <f>IF(29&lt;=$G122, $N122, "")</f>
        <v/>
      </c>
      <c r="JV122" s="15">
        <f>IF(29&lt;=$G122, JU122-JT122, "")</f>
        <v/>
      </c>
      <c r="JW122" s="15">
        <f>IF(29&lt;=$G122, JS122-JV122, "")</f>
        <v/>
      </c>
      <c r="JX122" s="15">
        <f>IF(29&lt;=$G122, ROUND(JP122*$Q122, 2), "")</f>
        <v/>
      </c>
      <c r="JY122" s="15">
        <f>IF(29&lt;=$G122, JP122+JX122, "")</f>
        <v/>
      </c>
      <c r="JZ122" s="15">
        <f>IF(29&lt;=$G122, JT122+JX122, "")</f>
        <v/>
      </c>
      <c r="KA122" s="15">
        <f>IF(29&lt;=$G122, ($G122-29)*$N122, "")</f>
        <v/>
      </c>
      <c r="KB122" s="15">
        <f>IF(30&lt;=$G122, JW122, "")</f>
        <v/>
      </c>
      <c r="KC122" s="15">
        <f>IF(30&lt;=$G122, ROUND(KB122*$Q122, 2), "")</f>
        <v/>
      </c>
      <c r="KD122" s="15">
        <f>IF(30&lt;=$G122, $N122, "")</f>
        <v/>
      </c>
      <c r="KE122" s="15">
        <f>IF(30&lt;=$G122, KD122-KC122, "")</f>
        <v/>
      </c>
      <c r="KF122" s="15">
        <f>IF(30&lt;=$G122, KB122-KE122, "")</f>
        <v/>
      </c>
      <c r="KG122" s="15">
        <f>IF(30&lt;=$G122, ROUND(JY122*$Q122, 2), "")</f>
        <v/>
      </c>
      <c r="KH122" s="15">
        <f>IF(30&lt;=$G122, JY122+KG122, "")</f>
        <v/>
      </c>
      <c r="KI122" s="15">
        <f>IF(30&lt;=$G122, KC122+KG122, "")</f>
        <v/>
      </c>
      <c r="KJ122" s="15">
        <f>IF(30&lt;=$G122, ($G122-30)*$N122, "")</f>
        <v/>
      </c>
      <c r="KK122" s="15">
        <f>IF(31&lt;=$G122, KF122, "")</f>
        <v/>
      </c>
      <c r="KL122" s="15">
        <f>IF(31&lt;=$G122, ROUND(KK122*$Q122, 2), "")</f>
        <v/>
      </c>
      <c r="KM122" s="15">
        <f>IF(31&lt;=$G122, $N122, "")</f>
        <v/>
      </c>
      <c r="KN122" s="15">
        <f>IF(31&lt;=$G122, KM122-KL122, "")</f>
        <v/>
      </c>
      <c r="KO122" s="15">
        <f>IF(31&lt;=$G122, KK122-KN122, "")</f>
        <v/>
      </c>
      <c r="KP122" s="15">
        <f>IF(31&lt;=$G122, ROUND(KH122*$Q122, 2), "")</f>
        <v/>
      </c>
      <c r="KQ122" s="15">
        <f>IF(31&lt;=$G122, KH122+KP122, "")</f>
        <v/>
      </c>
      <c r="KR122" s="15">
        <f>IF(31&lt;=$G122, KL122+KP122, "")</f>
        <v/>
      </c>
      <c r="KS122" s="15">
        <f>IF(31&lt;=$G122, ($G122-31)*$N122, "")</f>
        <v/>
      </c>
      <c r="KT122" s="15">
        <f>IF(32&lt;=$G122, KO122, "")</f>
        <v/>
      </c>
      <c r="KU122" s="15">
        <f>IF(32&lt;=$G122, ROUND(KT122*$Q122, 2), "")</f>
        <v/>
      </c>
      <c r="KV122" s="15">
        <f>IF(32&lt;=$G122, $N122, "")</f>
        <v/>
      </c>
      <c r="KW122" s="15">
        <f>IF(32&lt;=$G122, KV122-KU122, "")</f>
        <v/>
      </c>
      <c r="KX122" s="15">
        <f>IF(32&lt;=$G122, KT122-KW122, "")</f>
        <v/>
      </c>
      <c r="KY122" s="15">
        <f>IF(32&lt;=$G122, ROUND(KQ122*$Q122, 2), "")</f>
        <v/>
      </c>
      <c r="KZ122" s="15">
        <f>IF(32&lt;=$G122, KQ122+KY122, "")</f>
        <v/>
      </c>
      <c r="LA122" s="15">
        <f>IF(32&lt;=$G122, KU122+KY122, "")</f>
        <v/>
      </c>
      <c r="LB122" s="15">
        <f>IF(32&lt;=$G122, ($G122-32)*$N122, "")</f>
        <v/>
      </c>
      <c r="LC122" s="15">
        <f>IF(33&lt;=$G122, KX122, "")</f>
        <v/>
      </c>
      <c r="LD122" s="15">
        <f>IF(33&lt;=$G122, ROUND(LC122*$Q122, 2), "")</f>
        <v/>
      </c>
      <c r="LE122" s="15">
        <f>IF(33&lt;=$G122, $N122, "")</f>
        <v/>
      </c>
      <c r="LF122" s="15">
        <f>IF(33&lt;=$G122, LE122-LD122, "")</f>
        <v/>
      </c>
      <c r="LG122" s="15">
        <f>IF(33&lt;=$G122, LC122-LF122, "")</f>
        <v/>
      </c>
      <c r="LH122" s="15">
        <f>IF(33&lt;=$G122, ROUND(KZ122*$Q122, 2), "")</f>
        <v/>
      </c>
      <c r="LI122" s="15">
        <f>IF(33&lt;=$G122, KZ122+LH122, "")</f>
        <v/>
      </c>
      <c r="LJ122" s="15">
        <f>IF(33&lt;=$G122, LD122+LH122, "")</f>
        <v/>
      </c>
      <c r="LK122" s="15">
        <f>IF(33&lt;=$G122, ($G122-33)*$N122, "")</f>
        <v/>
      </c>
      <c r="LL122" s="15">
        <f>IF(34&lt;=$G122, LG122, "")</f>
        <v/>
      </c>
      <c r="LM122" s="15">
        <f>IF(34&lt;=$G122, ROUND(LL122*$Q122, 2), "")</f>
        <v/>
      </c>
      <c r="LN122" s="15">
        <f>IF(34&lt;=$G122, $N122, "")</f>
        <v/>
      </c>
      <c r="LO122" s="15">
        <f>IF(34&lt;=$G122, LN122-LM122, "")</f>
        <v/>
      </c>
      <c r="LP122" s="15">
        <f>IF(34&lt;=$G122, LL122-LO122, "")</f>
        <v/>
      </c>
      <c r="LQ122" s="15">
        <f>IF(34&lt;=$G122, ROUND(LI122*$Q122, 2), "")</f>
        <v/>
      </c>
      <c r="LR122" s="15">
        <f>IF(34&lt;=$G122, LI122+LQ122, "")</f>
        <v/>
      </c>
      <c r="LS122" s="15">
        <f>IF(34&lt;=$G122, LM122+LQ122, "")</f>
        <v/>
      </c>
      <c r="LT122" s="15">
        <f>IF(34&lt;=$G122, ($G122-34)*$N122, "")</f>
        <v/>
      </c>
      <c r="LU122" s="15">
        <f>IF(35&lt;=$G122, LP122, "")</f>
        <v/>
      </c>
      <c r="LV122" s="15">
        <f>IF(35&lt;=$G122, ROUND(LU122*$Q122, 2), "")</f>
        <v/>
      </c>
      <c r="LW122" s="15">
        <f>IF(35&lt;=$G122, $N122, "")</f>
        <v/>
      </c>
      <c r="LX122" s="15">
        <f>IF(35&lt;=$G122, LW122-LV122, "")</f>
        <v/>
      </c>
      <c r="LY122" s="15">
        <f>IF(35&lt;=$G122, LU122-LX122, "")</f>
        <v/>
      </c>
      <c r="LZ122" s="15">
        <f>IF(35&lt;=$G122, ROUND(LR122*$Q122, 2), "")</f>
        <v/>
      </c>
      <c r="MA122" s="15">
        <f>IF(35&lt;=$G122, LR122+LZ122, "")</f>
        <v/>
      </c>
      <c r="MB122" s="15">
        <f>IF(35&lt;=$G122, LV122+LZ122, "")</f>
        <v/>
      </c>
      <c r="MC122" s="15">
        <f>IF(35&lt;=$G122, ($G122-35)*$N122, "")</f>
        <v/>
      </c>
      <c r="MD122" s="15">
        <f>IF(36&lt;=$G122, LY122, "")</f>
        <v/>
      </c>
      <c r="ME122" s="15">
        <f>IF(36&lt;=$G122, ROUND(MD122*$Q122, 2), "")</f>
        <v/>
      </c>
      <c r="MF122" s="15">
        <f>IF(36&lt;=$G122, $N122, "")</f>
        <v/>
      </c>
      <c r="MG122" s="15">
        <f>IF(36&lt;=$G122, MF122-ME122, "")</f>
        <v/>
      </c>
      <c r="MH122" s="15">
        <f>IF(36&lt;=$G122, MD122-MG122, "")</f>
        <v/>
      </c>
      <c r="MI122" s="15">
        <f>IF(36&lt;=$G122, ROUND(MA122*$Q122, 2), "")</f>
        <v/>
      </c>
      <c r="MJ122" s="15">
        <f>IF(36&lt;=$G122, MA122+MI122, "")</f>
        <v/>
      </c>
      <c r="MK122" s="15">
        <f>IF(36&lt;=$G122, ME122+MI122, "")</f>
        <v/>
      </c>
      <c r="ML122" s="15">
        <f>IF(36&lt;=$G122, ($G122-36)*$N122, "")</f>
        <v/>
      </c>
      <c r="MM122" s="15">
        <f>IF(37&lt;=$G122, MH122, "")</f>
        <v/>
      </c>
      <c r="MN122" s="15">
        <f>IF(37&lt;=$G122, ROUND(MM122*$Q122, 2), "")</f>
        <v/>
      </c>
      <c r="MO122" s="15">
        <f>IF(37&lt;=$G122, $N122, "")</f>
        <v/>
      </c>
      <c r="MP122" s="15">
        <f>IF(37&lt;=$G122, MO122-MN122, "")</f>
        <v/>
      </c>
      <c r="MQ122" s="15">
        <f>IF(37&lt;=$G122, MM122-MP122, "")</f>
        <v/>
      </c>
      <c r="MR122" s="15">
        <f>IF(37&lt;=$G122, ROUND(MJ122*$Q122, 2), "")</f>
        <v/>
      </c>
      <c r="MS122" s="15">
        <f>IF(37&lt;=$G122, MJ122+MR122, "")</f>
        <v/>
      </c>
      <c r="MT122" s="15">
        <f>IF(37&lt;=$G122, MN122+MR122, "")</f>
        <v/>
      </c>
      <c r="MU122" s="15">
        <f>IF(37&lt;=$G122, ($G122-37)*$N122, "")</f>
        <v/>
      </c>
      <c r="MV122" s="15">
        <f>IF(38&lt;=$G122, MQ122, "")</f>
        <v/>
      </c>
      <c r="MW122" s="15">
        <f>IF(38&lt;=$G122, ROUND(MV122*$Q122, 2), "")</f>
        <v/>
      </c>
      <c r="MX122" s="15">
        <f>IF(38&lt;=$G122, $N122, "")</f>
        <v/>
      </c>
      <c r="MY122" s="15">
        <f>IF(38&lt;=$G122, MX122-MW122, "")</f>
        <v/>
      </c>
      <c r="MZ122" s="15">
        <f>IF(38&lt;=$G122, MV122-MY122, "")</f>
        <v/>
      </c>
      <c r="NA122" s="15">
        <f>IF(38&lt;=$G122, ROUND(MS122*$Q122, 2), "")</f>
        <v/>
      </c>
      <c r="NB122" s="15">
        <f>IF(38&lt;=$G122, MS122+NA122, "")</f>
        <v/>
      </c>
      <c r="NC122" s="15">
        <f>IF(38&lt;=$G122, MW122+NA122, "")</f>
        <v/>
      </c>
      <c r="ND122" s="15">
        <f>IF(38&lt;=$G122, ($G122-38)*$N122, "")</f>
        <v/>
      </c>
      <c r="NE122" s="15">
        <f>IF(39&lt;=$G122, MZ122, "")</f>
        <v/>
      </c>
      <c r="NF122" s="15">
        <f>IF(39&lt;=$G122, ROUND(NE122*$Q122, 2), "")</f>
        <v/>
      </c>
      <c r="NG122" s="15">
        <f>IF(39&lt;=$G122, $N122, "")</f>
        <v/>
      </c>
      <c r="NH122" s="15">
        <f>IF(39&lt;=$G122, NG122-NF122, "")</f>
        <v/>
      </c>
      <c r="NI122" s="15">
        <f>IF(39&lt;=$G122, NE122-NH122, "")</f>
        <v/>
      </c>
      <c r="NJ122" s="15">
        <f>IF(39&lt;=$G122, ROUND(NB122*$Q122, 2), "")</f>
        <v/>
      </c>
      <c r="NK122" s="15">
        <f>IF(39&lt;=$G122, NB122+NJ122, "")</f>
        <v/>
      </c>
      <c r="NL122" s="15">
        <f>IF(39&lt;=$G122, NF122+NJ122, "")</f>
        <v/>
      </c>
      <c r="NM122" s="15">
        <f>IF(39&lt;=$G122, ($G122-39)*$N122, "")</f>
        <v/>
      </c>
      <c r="NN122" s="15">
        <f>IF(40&lt;=$G122, NI122, "")</f>
        <v/>
      </c>
      <c r="NO122" s="15">
        <f>IF(40&lt;=$G122, ROUND(NN122*$Q122, 2), "")</f>
        <v/>
      </c>
      <c r="NP122" s="15">
        <f>IF(40&lt;=$G122, $N122, "")</f>
        <v/>
      </c>
      <c r="NQ122" s="15">
        <f>IF(40&lt;=$G122, NP122-NO122, "")</f>
        <v/>
      </c>
      <c r="NR122" s="15">
        <f>IF(40&lt;=$G122, NN122-NQ122, "")</f>
        <v/>
      </c>
      <c r="NS122" s="15">
        <f>IF(40&lt;=$G122, ROUND(NK122*$Q122, 2), "")</f>
        <v/>
      </c>
      <c r="NT122" s="15">
        <f>IF(40&lt;=$G122, NK122+NS122, "")</f>
        <v/>
      </c>
      <c r="NU122" s="15">
        <f>IF(40&lt;=$G122, NO122+NS122, "")</f>
        <v/>
      </c>
      <c r="NV122" s="15">
        <f>IF(40&lt;=$G122, ($G122-40)*$N122, "")</f>
        <v/>
      </c>
      <c r="NW122" s="15">
        <f>IF(41&lt;=$G122, NR122, "")</f>
        <v/>
      </c>
      <c r="NX122" s="15">
        <f>IF(41&lt;=$G122, ROUND(NW122*$Q122, 2), "")</f>
        <v/>
      </c>
      <c r="NY122" s="15">
        <f>IF(41&lt;=$G122, $N122, "")</f>
        <v/>
      </c>
      <c r="NZ122" s="15">
        <f>IF(41&lt;=$G122, NY122-NX122, "")</f>
        <v/>
      </c>
      <c r="OA122" s="15">
        <f>IF(41&lt;=$G122, NW122-NZ122, "")</f>
        <v/>
      </c>
      <c r="OB122" s="15">
        <f>IF(41&lt;=$G122, ROUND(NT122*$Q122, 2), "")</f>
        <v/>
      </c>
      <c r="OC122" s="15">
        <f>IF(41&lt;=$G122, NT122+OB122, "")</f>
        <v/>
      </c>
      <c r="OD122" s="15">
        <f>IF(41&lt;=$G122, NX122+OB122, "")</f>
        <v/>
      </c>
      <c r="OE122" s="15">
        <f>IF(41&lt;=$G122, ($G122-41)*$N122, "")</f>
        <v/>
      </c>
      <c r="OF122" s="15">
        <f>IF(42&lt;=$G122, OA122, "")</f>
        <v/>
      </c>
      <c r="OG122" s="15">
        <f>IF(42&lt;=$G122, ROUND(OF122*$Q122, 2), "")</f>
        <v/>
      </c>
      <c r="OH122" s="15">
        <f>IF(42&lt;=$G122, $N122, "")</f>
        <v/>
      </c>
      <c r="OI122" s="15">
        <f>IF(42&lt;=$G122, OH122-OG122, "")</f>
        <v/>
      </c>
      <c r="OJ122" s="15">
        <f>IF(42&lt;=$G122, OF122-OI122, "")</f>
        <v/>
      </c>
      <c r="OK122" s="15">
        <f>IF(42&lt;=$G122, ROUND(OC122*$Q122, 2), "")</f>
        <v/>
      </c>
      <c r="OL122" s="15">
        <f>IF(42&lt;=$G122, OC122+OK122, "")</f>
        <v/>
      </c>
      <c r="OM122" s="15">
        <f>IF(42&lt;=$G122, OG122+OK122, "")</f>
        <v/>
      </c>
      <c r="ON122" s="15">
        <f>IF(42&lt;=$G122, ($G122-42)*$N122, "")</f>
        <v/>
      </c>
      <c r="OO122" s="15">
        <f>IF(43&lt;=$G122, OJ122, "")</f>
        <v/>
      </c>
      <c r="OP122" s="15">
        <f>IF(43&lt;=$G122, ROUND(OO122*$Q122, 2), "")</f>
        <v/>
      </c>
      <c r="OQ122" s="15">
        <f>IF(43&lt;=$G122, $N122, "")</f>
        <v/>
      </c>
      <c r="OR122" s="15">
        <f>IF(43&lt;=$G122, OQ122-OP122, "")</f>
        <v/>
      </c>
      <c r="OS122" s="15">
        <f>IF(43&lt;=$G122, OO122-OR122, "")</f>
        <v/>
      </c>
      <c r="OT122" s="15">
        <f>IF(43&lt;=$G122, ROUND(OL122*$Q122, 2), "")</f>
        <v/>
      </c>
      <c r="OU122" s="15">
        <f>IF(43&lt;=$G122, OL122+OT122, "")</f>
        <v/>
      </c>
      <c r="OV122" s="15">
        <f>IF(43&lt;=$G122, OP122+OT122, "")</f>
        <v/>
      </c>
      <c r="OW122" s="15">
        <f>IF(43&lt;=$G122, ($G122-43)*$N122, "")</f>
        <v/>
      </c>
      <c r="OX122" s="15">
        <f>IF(44&lt;=$G122, OS122, "")</f>
        <v/>
      </c>
      <c r="OY122" s="15">
        <f>IF(44&lt;=$G122, ROUND(OX122*$Q122, 2), "")</f>
        <v/>
      </c>
      <c r="OZ122" s="15">
        <f>IF(44&lt;=$G122, $N122, "")</f>
        <v/>
      </c>
      <c r="PA122" s="15">
        <f>IF(44&lt;=$G122, OZ122-OY122, "")</f>
        <v/>
      </c>
      <c r="PB122" s="15">
        <f>IF(44&lt;=$G122, OX122-PA122, "")</f>
        <v/>
      </c>
      <c r="PC122" s="15">
        <f>IF(44&lt;=$G122, ROUND(OU122*$Q122, 2), "")</f>
        <v/>
      </c>
      <c r="PD122" s="15">
        <f>IF(44&lt;=$G122, OU122+PC122, "")</f>
        <v/>
      </c>
      <c r="PE122" s="15">
        <f>IF(44&lt;=$G122, OY122+PC122, "")</f>
        <v/>
      </c>
      <c r="PF122" s="15">
        <f>IF(44&lt;=$G122, ($G122-44)*$N122, "")</f>
        <v/>
      </c>
      <c r="PG122" s="15">
        <f>IF(45&lt;=$G122, PB122, "")</f>
        <v/>
      </c>
      <c r="PH122" s="15">
        <f>IF(45&lt;=$G122, ROUND(PG122*$Q122, 2), "")</f>
        <v/>
      </c>
      <c r="PI122" s="15">
        <f>IF(45&lt;=$G122, $N122, "")</f>
        <v/>
      </c>
      <c r="PJ122" s="15">
        <f>IF(45&lt;=$G122, PI122-PH122, "")</f>
        <v/>
      </c>
      <c r="PK122" s="15">
        <f>IF(45&lt;=$G122, PG122-PJ122, "")</f>
        <v/>
      </c>
      <c r="PL122" s="15">
        <f>IF(45&lt;=$G122, ROUND(PD122*$Q122, 2), "")</f>
        <v/>
      </c>
      <c r="PM122" s="15">
        <f>IF(45&lt;=$G122, PD122+PL122, "")</f>
        <v/>
      </c>
      <c r="PN122" s="15">
        <f>IF(45&lt;=$G122, PH122+PL122, "")</f>
        <v/>
      </c>
      <c r="PO122" s="15">
        <f>IF(45&lt;=$G122, ($G122-45)*$N122, "")</f>
        <v/>
      </c>
      <c r="PP122" s="15">
        <f>IF(46&lt;=$G122, PK122, "")</f>
        <v/>
      </c>
      <c r="PQ122" s="15">
        <f>IF(46&lt;=$G122, ROUND(PP122*$Q122, 2), "")</f>
        <v/>
      </c>
      <c r="PR122" s="15">
        <f>IF(46&lt;=$G122, $N122, "")</f>
        <v/>
      </c>
      <c r="PS122" s="15">
        <f>IF(46&lt;=$G122, PR122-PQ122, "")</f>
        <v/>
      </c>
      <c r="PT122" s="15">
        <f>IF(46&lt;=$G122, PP122-PS122, "")</f>
        <v/>
      </c>
      <c r="PU122" s="15">
        <f>IF(46&lt;=$G122, ROUND(PM122*$Q122, 2), "")</f>
        <v/>
      </c>
      <c r="PV122" s="15">
        <f>IF(46&lt;=$G122, PM122+PU122, "")</f>
        <v/>
      </c>
      <c r="PW122" s="15">
        <f>IF(46&lt;=$G122, PQ122+PU122, "")</f>
        <v/>
      </c>
      <c r="PX122" s="15">
        <f>IF(46&lt;=$G122, ($G122-46)*$N122, "")</f>
        <v/>
      </c>
      <c r="PY122" s="15">
        <f>IF(47&lt;=$G122, PT122, "")</f>
        <v/>
      </c>
      <c r="PZ122" s="15">
        <f>IF(47&lt;=$G122, ROUND(PY122*$Q122, 2), "")</f>
        <v/>
      </c>
      <c r="QA122" s="15">
        <f>IF(47&lt;=$G122, $N122, "")</f>
        <v/>
      </c>
      <c r="QB122" s="15">
        <f>IF(47&lt;=$G122, QA122-PZ122, "")</f>
        <v/>
      </c>
      <c r="QC122" s="15">
        <f>IF(47&lt;=$G122, PY122-QB122, "")</f>
        <v/>
      </c>
      <c r="QD122" s="15">
        <f>IF(47&lt;=$G122, ROUND(PV122*$Q122, 2), "")</f>
        <v/>
      </c>
      <c r="QE122" s="15">
        <f>IF(47&lt;=$G122, PV122+QD122, "")</f>
        <v/>
      </c>
      <c r="QF122" s="15">
        <f>IF(47&lt;=$G122, PZ122+QD122, "")</f>
        <v/>
      </c>
      <c r="QG122" s="15">
        <f>IF(47&lt;=$G122, ($G122-47)*$N122, "")</f>
        <v/>
      </c>
      <c r="QH122" s="15">
        <f>IF(48&lt;=$G122, QC122, "")</f>
        <v/>
      </c>
      <c r="QI122" s="15">
        <f>IF(48&lt;=$G122, ROUND(QH122*$Q122, 2), "")</f>
        <v/>
      </c>
      <c r="QJ122" s="15">
        <f>IF(48&lt;=$G122, $N122, "")</f>
        <v/>
      </c>
      <c r="QK122" s="15">
        <f>IF(48&lt;=$G122, QJ122-QI122, "")</f>
        <v/>
      </c>
      <c r="QL122" s="15">
        <f>IF(48&lt;=$G122, QH122-QK122, "")</f>
        <v/>
      </c>
      <c r="QM122" s="15">
        <f>IF(48&lt;=$G122, ROUND(QE122*$Q122, 2), "")</f>
        <v/>
      </c>
      <c r="QN122" s="15">
        <f>IF(48&lt;=$G122, QE122+QM122, "")</f>
        <v/>
      </c>
      <c r="QO122" s="15">
        <f>IF(48&lt;=$G122, QI122+QM122, "")</f>
        <v/>
      </c>
      <c r="QP122" s="15">
        <f>IF(48&lt;=$G122, ($G122-48)*$N122, "")</f>
        <v/>
      </c>
    </row>
    <row r="123">
      <c r="A123" s="6" t="inlineStr">
        <is>
          <t>0649-0013</t>
        </is>
      </c>
      <c r="B123" s="7" t="inlineStr">
        <is>
          <t>Compusoluciones y Asociados Sa de Cv</t>
        </is>
      </c>
      <c r="C123" s="7" t="inlineStr">
        <is>
          <t>Mazda Mazda 3 Hatch Back 2026</t>
        </is>
      </c>
      <c r="D123" s="6" t="inlineStr">
        <is>
          <t>ACTIVO</t>
        </is>
      </c>
      <c r="E123" s="6" t="inlineStr">
        <is>
          <t>2026-07-22</t>
        </is>
      </c>
      <c r="F123" s="6" t="inlineStr">
        <is>
          <t>2030-07-22</t>
        </is>
      </c>
      <c r="G123" s="8" t="n">
        <v>48</v>
      </c>
      <c r="H123" s="9" t="n">
        <v>473189.66</v>
      </c>
      <c r="I123" s="10" t="n">
        <v>0.35</v>
      </c>
      <c r="J123" s="9">
        <f>ROUND(H123*I123, 2)</f>
        <v/>
      </c>
      <c r="K123" s="9">
        <f>ROUND(H123-J123, 2)</f>
        <v/>
      </c>
      <c r="L123" s="10" t="n">
        <v>0.5</v>
      </c>
      <c r="M123" s="9">
        <f>ROUND(H123*L123, 2)</f>
        <v/>
      </c>
      <c r="N123" s="9" t="n">
        <v>8561.219999999999</v>
      </c>
      <c r="O123" s="10" t="n">
        <v>0.39</v>
      </c>
      <c r="P123" s="9">
        <f>ROUND(H123*O123, 2)</f>
        <v/>
      </c>
      <c r="Q123" s="11" t="n">
        <v>0.02321199</v>
      </c>
      <c r="R123" s="11">
        <f>RATE(G123, -N123, K123, -P123)</f>
        <v/>
      </c>
      <c r="S123" s="11">
        <f>ROUND(Q123*12, 8)</f>
        <v/>
      </c>
      <c r="T123" s="11">
        <f>ROUND(((1+Q123)^12)-1, 8)</f>
        <v/>
      </c>
      <c r="U123" s="9">
        <f>ROUND(PV(Q123, G123, 0, -P123), 2)</f>
        <v/>
      </c>
      <c r="V123" s="9">
        <f>SUMIF($AA$4:$QP$4, "Interes_Leasing", AA123:QP123)</f>
        <v/>
      </c>
      <c r="W123" s="9">
        <f>SUMIF($AA$4:$QP$4, "Interes_Residual", AA123:QP123)</f>
        <v/>
      </c>
      <c r="X123" s="9">
        <f>ROUND(V123+W123, 2)</f>
        <v/>
      </c>
      <c r="Y123" s="9">
        <f>ROUND((N123*G123+P123+M123)-K123, 2)</f>
        <v/>
      </c>
      <c r="Z123" s="10">
        <f>ROUND(Y123/K123, 4)</f>
        <v/>
      </c>
      <c r="AA123" s="9">
        <f>IF(1&lt;=$G123, $K123, "")</f>
        <v/>
      </c>
      <c r="AB123" s="9">
        <f>IF(1&lt;=$G123, ROUND(AA123*$Q123, 2), "")</f>
        <v/>
      </c>
      <c r="AC123" s="9">
        <f>IF(1&lt;=$G123, $N123, "")</f>
        <v/>
      </c>
      <c r="AD123" s="9">
        <f>IF(1&lt;=$G123, AC123-AB123, "")</f>
        <v/>
      </c>
      <c r="AE123" s="9">
        <f>IF(1&lt;=$G123, AA123-AD123, "")</f>
        <v/>
      </c>
      <c r="AF123" s="9">
        <f>IF(1&lt;=$G123, ROUND($U123*$Q123, 2), "")</f>
        <v/>
      </c>
      <c r="AG123" s="9">
        <f>IF(1&lt;=$G123, $U123+AF123, "")</f>
        <v/>
      </c>
      <c r="AH123" s="9">
        <f>IF(1&lt;=$G123, AB123+AF123, "")</f>
        <v/>
      </c>
      <c r="AI123" s="9">
        <f>IF(1&lt;=$G123, ($G123-1)*$N123, "")</f>
        <v/>
      </c>
      <c r="AJ123" s="9">
        <f>IF(2&lt;=$G123, AE123, "")</f>
        <v/>
      </c>
      <c r="AK123" s="9">
        <f>IF(2&lt;=$G123, ROUND(AJ123*$Q123, 2), "")</f>
        <v/>
      </c>
      <c r="AL123" s="9">
        <f>IF(2&lt;=$G123, $N123, "")</f>
        <v/>
      </c>
      <c r="AM123" s="9">
        <f>IF(2&lt;=$G123, AL123-AK123, "")</f>
        <v/>
      </c>
      <c r="AN123" s="9">
        <f>IF(2&lt;=$G123, AJ123-AM123, "")</f>
        <v/>
      </c>
      <c r="AO123" s="9">
        <f>IF(2&lt;=$G123, ROUND(AG123*$Q123, 2), "")</f>
        <v/>
      </c>
      <c r="AP123" s="9">
        <f>IF(2&lt;=$G123, AG123+AO123, "")</f>
        <v/>
      </c>
      <c r="AQ123" s="9">
        <f>IF(2&lt;=$G123, AK123+AO123, "")</f>
        <v/>
      </c>
      <c r="AR123" s="9">
        <f>IF(2&lt;=$G123, ($G123-2)*$N123, "")</f>
        <v/>
      </c>
      <c r="AS123" s="9">
        <f>IF(3&lt;=$G123, AN123, "")</f>
        <v/>
      </c>
      <c r="AT123" s="9">
        <f>IF(3&lt;=$G123, ROUND(AS123*$Q123, 2), "")</f>
        <v/>
      </c>
      <c r="AU123" s="9">
        <f>IF(3&lt;=$G123, $N123, "")</f>
        <v/>
      </c>
      <c r="AV123" s="9">
        <f>IF(3&lt;=$G123, AU123-AT123, "")</f>
        <v/>
      </c>
      <c r="AW123" s="9">
        <f>IF(3&lt;=$G123, AS123-AV123, "")</f>
        <v/>
      </c>
      <c r="AX123" s="9">
        <f>IF(3&lt;=$G123, ROUND(AP123*$Q123, 2), "")</f>
        <v/>
      </c>
      <c r="AY123" s="9">
        <f>IF(3&lt;=$G123, AP123+AX123, "")</f>
        <v/>
      </c>
      <c r="AZ123" s="9">
        <f>IF(3&lt;=$G123, AT123+AX123, "")</f>
        <v/>
      </c>
      <c r="BA123" s="9">
        <f>IF(3&lt;=$G123, ($G123-3)*$N123, "")</f>
        <v/>
      </c>
      <c r="BB123" s="9">
        <f>IF(4&lt;=$G123, AW123, "")</f>
        <v/>
      </c>
      <c r="BC123" s="9">
        <f>IF(4&lt;=$G123, ROUND(BB123*$Q123, 2), "")</f>
        <v/>
      </c>
      <c r="BD123" s="9">
        <f>IF(4&lt;=$G123, $N123, "")</f>
        <v/>
      </c>
      <c r="BE123" s="9">
        <f>IF(4&lt;=$G123, BD123-BC123, "")</f>
        <v/>
      </c>
      <c r="BF123" s="9">
        <f>IF(4&lt;=$G123, BB123-BE123, "")</f>
        <v/>
      </c>
      <c r="BG123" s="9">
        <f>IF(4&lt;=$G123, ROUND(AY123*$Q123, 2), "")</f>
        <v/>
      </c>
      <c r="BH123" s="9">
        <f>IF(4&lt;=$G123, AY123+BG123, "")</f>
        <v/>
      </c>
      <c r="BI123" s="9">
        <f>IF(4&lt;=$G123, BC123+BG123, "")</f>
        <v/>
      </c>
      <c r="BJ123" s="9">
        <f>IF(4&lt;=$G123, ($G123-4)*$N123, "")</f>
        <v/>
      </c>
      <c r="BK123" s="9">
        <f>IF(5&lt;=$G123, BF123, "")</f>
        <v/>
      </c>
      <c r="BL123" s="9">
        <f>IF(5&lt;=$G123, ROUND(BK123*$Q123, 2), "")</f>
        <v/>
      </c>
      <c r="BM123" s="9">
        <f>IF(5&lt;=$G123, $N123, "")</f>
        <v/>
      </c>
      <c r="BN123" s="9">
        <f>IF(5&lt;=$G123, BM123-BL123, "")</f>
        <v/>
      </c>
      <c r="BO123" s="9">
        <f>IF(5&lt;=$G123, BK123-BN123, "")</f>
        <v/>
      </c>
      <c r="BP123" s="9">
        <f>IF(5&lt;=$G123, ROUND(BH123*$Q123, 2), "")</f>
        <v/>
      </c>
      <c r="BQ123" s="9">
        <f>IF(5&lt;=$G123, BH123+BP123, "")</f>
        <v/>
      </c>
      <c r="BR123" s="9">
        <f>IF(5&lt;=$G123, BL123+BP123, "")</f>
        <v/>
      </c>
      <c r="BS123" s="9">
        <f>IF(5&lt;=$G123, ($G123-5)*$N123, "")</f>
        <v/>
      </c>
      <c r="BT123" s="9">
        <f>IF(6&lt;=$G123, BO123, "")</f>
        <v/>
      </c>
      <c r="BU123" s="9">
        <f>IF(6&lt;=$G123, ROUND(BT123*$Q123, 2), "")</f>
        <v/>
      </c>
      <c r="BV123" s="9">
        <f>IF(6&lt;=$G123, $N123, "")</f>
        <v/>
      </c>
      <c r="BW123" s="9">
        <f>IF(6&lt;=$G123, BV123-BU123, "")</f>
        <v/>
      </c>
      <c r="BX123" s="9">
        <f>IF(6&lt;=$G123, BT123-BW123, "")</f>
        <v/>
      </c>
      <c r="BY123" s="9">
        <f>IF(6&lt;=$G123, ROUND(BQ123*$Q123, 2), "")</f>
        <v/>
      </c>
      <c r="BZ123" s="9">
        <f>IF(6&lt;=$G123, BQ123+BY123, "")</f>
        <v/>
      </c>
      <c r="CA123" s="9">
        <f>IF(6&lt;=$G123, BU123+BY123, "")</f>
        <v/>
      </c>
      <c r="CB123" s="9">
        <f>IF(6&lt;=$G123, ($G123-6)*$N123, "")</f>
        <v/>
      </c>
      <c r="CC123" s="9">
        <f>IF(7&lt;=$G123, BX123, "")</f>
        <v/>
      </c>
      <c r="CD123" s="9">
        <f>IF(7&lt;=$G123, ROUND(CC123*$Q123, 2), "")</f>
        <v/>
      </c>
      <c r="CE123" s="9">
        <f>IF(7&lt;=$G123, $N123, "")</f>
        <v/>
      </c>
      <c r="CF123" s="9">
        <f>IF(7&lt;=$G123, CE123-CD123, "")</f>
        <v/>
      </c>
      <c r="CG123" s="9">
        <f>IF(7&lt;=$G123, CC123-CF123, "")</f>
        <v/>
      </c>
      <c r="CH123" s="9">
        <f>IF(7&lt;=$G123, ROUND(BZ123*$Q123, 2), "")</f>
        <v/>
      </c>
      <c r="CI123" s="9">
        <f>IF(7&lt;=$G123, BZ123+CH123, "")</f>
        <v/>
      </c>
      <c r="CJ123" s="9">
        <f>IF(7&lt;=$G123, CD123+CH123, "")</f>
        <v/>
      </c>
      <c r="CK123" s="9">
        <f>IF(7&lt;=$G123, ($G123-7)*$N123, "")</f>
        <v/>
      </c>
      <c r="CL123" s="9">
        <f>IF(8&lt;=$G123, CG123, "")</f>
        <v/>
      </c>
      <c r="CM123" s="9">
        <f>IF(8&lt;=$G123, ROUND(CL123*$Q123, 2), "")</f>
        <v/>
      </c>
      <c r="CN123" s="9">
        <f>IF(8&lt;=$G123, $N123, "")</f>
        <v/>
      </c>
      <c r="CO123" s="9">
        <f>IF(8&lt;=$G123, CN123-CM123, "")</f>
        <v/>
      </c>
      <c r="CP123" s="9">
        <f>IF(8&lt;=$G123, CL123-CO123, "")</f>
        <v/>
      </c>
      <c r="CQ123" s="9">
        <f>IF(8&lt;=$G123, ROUND(CI123*$Q123, 2), "")</f>
        <v/>
      </c>
      <c r="CR123" s="9">
        <f>IF(8&lt;=$G123, CI123+CQ123, "")</f>
        <v/>
      </c>
      <c r="CS123" s="9">
        <f>IF(8&lt;=$G123, CM123+CQ123, "")</f>
        <v/>
      </c>
      <c r="CT123" s="9">
        <f>IF(8&lt;=$G123, ($G123-8)*$N123, "")</f>
        <v/>
      </c>
      <c r="CU123" s="9">
        <f>IF(9&lt;=$G123, CP123, "")</f>
        <v/>
      </c>
      <c r="CV123" s="9">
        <f>IF(9&lt;=$G123, ROUND(CU123*$Q123, 2), "")</f>
        <v/>
      </c>
      <c r="CW123" s="9">
        <f>IF(9&lt;=$G123, $N123, "")</f>
        <v/>
      </c>
      <c r="CX123" s="9">
        <f>IF(9&lt;=$G123, CW123-CV123, "")</f>
        <v/>
      </c>
      <c r="CY123" s="9">
        <f>IF(9&lt;=$G123, CU123-CX123, "")</f>
        <v/>
      </c>
      <c r="CZ123" s="9">
        <f>IF(9&lt;=$G123, ROUND(CR123*$Q123, 2), "")</f>
        <v/>
      </c>
      <c r="DA123" s="9">
        <f>IF(9&lt;=$G123, CR123+CZ123, "")</f>
        <v/>
      </c>
      <c r="DB123" s="9">
        <f>IF(9&lt;=$G123, CV123+CZ123, "")</f>
        <v/>
      </c>
      <c r="DC123" s="9">
        <f>IF(9&lt;=$G123, ($G123-9)*$N123, "")</f>
        <v/>
      </c>
      <c r="DD123" s="9">
        <f>IF(10&lt;=$G123, CY123, "")</f>
        <v/>
      </c>
      <c r="DE123" s="9">
        <f>IF(10&lt;=$G123, ROUND(DD123*$Q123, 2), "")</f>
        <v/>
      </c>
      <c r="DF123" s="9">
        <f>IF(10&lt;=$G123, $N123, "")</f>
        <v/>
      </c>
      <c r="DG123" s="9">
        <f>IF(10&lt;=$G123, DF123-DE123, "")</f>
        <v/>
      </c>
      <c r="DH123" s="9">
        <f>IF(10&lt;=$G123, DD123-DG123, "")</f>
        <v/>
      </c>
      <c r="DI123" s="9">
        <f>IF(10&lt;=$G123, ROUND(DA123*$Q123, 2), "")</f>
        <v/>
      </c>
      <c r="DJ123" s="9">
        <f>IF(10&lt;=$G123, DA123+DI123, "")</f>
        <v/>
      </c>
      <c r="DK123" s="9">
        <f>IF(10&lt;=$G123, DE123+DI123, "")</f>
        <v/>
      </c>
      <c r="DL123" s="9">
        <f>IF(10&lt;=$G123, ($G123-10)*$N123, "")</f>
        <v/>
      </c>
      <c r="DM123" s="9">
        <f>IF(11&lt;=$G123, DH123, "")</f>
        <v/>
      </c>
      <c r="DN123" s="9">
        <f>IF(11&lt;=$G123, ROUND(DM123*$Q123, 2), "")</f>
        <v/>
      </c>
      <c r="DO123" s="9">
        <f>IF(11&lt;=$G123, $N123, "")</f>
        <v/>
      </c>
      <c r="DP123" s="9">
        <f>IF(11&lt;=$G123, DO123-DN123, "")</f>
        <v/>
      </c>
      <c r="DQ123" s="9">
        <f>IF(11&lt;=$G123, DM123-DP123, "")</f>
        <v/>
      </c>
      <c r="DR123" s="9">
        <f>IF(11&lt;=$G123, ROUND(DJ123*$Q123, 2), "")</f>
        <v/>
      </c>
      <c r="DS123" s="9">
        <f>IF(11&lt;=$G123, DJ123+DR123, "")</f>
        <v/>
      </c>
      <c r="DT123" s="9">
        <f>IF(11&lt;=$G123, DN123+DR123, "")</f>
        <v/>
      </c>
      <c r="DU123" s="9">
        <f>IF(11&lt;=$G123, ($G123-11)*$N123, "")</f>
        <v/>
      </c>
      <c r="DV123" s="9">
        <f>IF(12&lt;=$G123, DQ123, "")</f>
        <v/>
      </c>
      <c r="DW123" s="9">
        <f>IF(12&lt;=$G123, ROUND(DV123*$Q123, 2), "")</f>
        <v/>
      </c>
      <c r="DX123" s="9">
        <f>IF(12&lt;=$G123, $N123, "")</f>
        <v/>
      </c>
      <c r="DY123" s="9">
        <f>IF(12&lt;=$G123, DX123-DW123, "")</f>
        <v/>
      </c>
      <c r="DZ123" s="9">
        <f>IF(12&lt;=$G123, DV123-DY123, "")</f>
        <v/>
      </c>
      <c r="EA123" s="9">
        <f>IF(12&lt;=$G123, ROUND(DS123*$Q123, 2), "")</f>
        <v/>
      </c>
      <c r="EB123" s="9">
        <f>IF(12&lt;=$G123, DS123+EA123, "")</f>
        <v/>
      </c>
      <c r="EC123" s="9">
        <f>IF(12&lt;=$G123, DW123+EA123, "")</f>
        <v/>
      </c>
      <c r="ED123" s="9">
        <f>IF(12&lt;=$G123, ($G123-12)*$N123, "")</f>
        <v/>
      </c>
      <c r="EE123" s="9">
        <f>IF(13&lt;=$G123, DZ123, "")</f>
        <v/>
      </c>
      <c r="EF123" s="9">
        <f>IF(13&lt;=$G123, ROUND(EE123*$Q123, 2), "")</f>
        <v/>
      </c>
      <c r="EG123" s="9">
        <f>IF(13&lt;=$G123, $N123, "")</f>
        <v/>
      </c>
      <c r="EH123" s="9">
        <f>IF(13&lt;=$G123, EG123-EF123, "")</f>
        <v/>
      </c>
      <c r="EI123" s="9">
        <f>IF(13&lt;=$G123, EE123-EH123, "")</f>
        <v/>
      </c>
      <c r="EJ123" s="9">
        <f>IF(13&lt;=$G123, ROUND(EB123*$Q123, 2), "")</f>
        <v/>
      </c>
      <c r="EK123" s="9">
        <f>IF(13&lt;=$G123, EB123+EJ123, "")</f>
        <v/>
      </c>
      <c r="EL123" s="9">
        <f>IF(13&lt;=$G123, EF123+EJ123, "")</f>
        <v/>
      </c>
      <c r="EM123" s="9">
        <f>IF(13&lt;=$G123, ($G123-13)*$N123, "")</f>
        <v/>
      </c>
      <c r="EN123" s="9">
        <f>IF(14&lt;=$G123, EI123, "")</f>
        <v/>
      </c>
      <c r="EO123" s="9">
        <f>IF(14&lt;=$G123, ROUND(EN123*$Q123, 2), "")</f>
        <v/>
      </c>
      <c r="EP123" s="9">
        <f>IF(14&lt;=$G123, $N123, "")</f>
        <v/>
      </c>
      <c r="EQ123" s="9">
        <f>IF(14&lt;=$G123, EP123-EO123, "")</f>
        <v/>
      </c>
      <c r="ER123" s="9">
        <f>IF(14&lt;=$G123, EN123-EQ123, "")</f>
        <v/>
      </c>
      <c r="ES123" s="9">
        <f>IF(14&lt;=$G123, ROUND(EK123*$Q123, 2), "")</f>
        <v/>
      </c>
      <c r="ET123" s="9">
        <f>IF(14&lt;=$G123, EK123+ES123, "")</f>
        <v/>
      </c>
      <c r="EU123" s="9">
        <f>IF(14&lt;=$G123, EO123+ES123, "")</f>
        <v/>
      </c>
      <c r="EV123" s="9">
        <f>IF(14&lt;=$G123, ($G123-14)*$N123, "")</f>
        <v/>
      </c>
      <c r="EW123" s="9">
        <f>IF(15&lt;=$G123, ER123, "")</f>
        <v/>
      </c>
      <c r="EX123" s="9">
        <f>IF(15&lt;=$G123, ROUND(EW123*$Q123, 2), "")</f>
        <v/>
      </c>
      <c r="EY123" s="9">
        <f>IF(15&lt;=$G123, $N123, "")</f>
        <v/>
      </c>
      <c r="EZ123" s="9">
        <f>IF(15&lt;=$G123, EY123-EX123, "")</f>
        <v/>
      </c>
      <c r="FA123" s="9">
        <f>IF(15&lt;=$G123, EW123-EZ123, "")</f>
        <v/>
      </c>
      <c r="FB123" s="9">
        <f>IF(15&lt;=$G123, ROUND(ET123*$Q123, 2), "")</f>
        <v/>
      </c>
      <c r="FC123" s="9">
        <f>IF(15&lt;=$G123, ET123+FB123, "")</f>
        <v/>
      </c>
      <c r="FD123" s="9">
        <f>IF(15&lt;=$G123, EX123+FB123, "")</f>
        <v/>
      </c>
      <c r="FE123" s="9">
        <f>IF(15&lt;=$G123, ($G123-15)*$N123, "")</f>
        <v/>
      </c>
      <c r="FF123" s="9">
        <f>IF(16&lt;=$G123, FA123, "")</f>
        <v/>
      </c>
      <c r="FG123" s="9">
        <f>IF(16&lt;=$G123, ROUND(FF123*$Q123, 2), "")</f>
        <v/>
      </c>
      <c r="FH123" s="9">
        <f>IF(16&lt;=$G123, $N123, "")</f>
        <v/>
      </c>
      <c r="FI123" s="9">
        <f>IF(16&lt;=$G123, FH123-FG123, "")</f>
        <v/>
      </c>
      <c r="FJ123" s="9">
        <f>IF(16&lt;=$G123, FF123-FI123, "")</f>
        <v/>
      </c>
      <c r="FK123" s="9">
        <f>IF(16&lt;=$G123, ROUND(FC123*$Q123, 2), "")</f>
        <v/>
      </c>
      <c r="FL123" s="9">
        <f>IF(16&lt;=$G123, FC123+FK123, "")</f>
        <v/>
      </c>
      <c r="FM123" s="9">
        <f>IF(16&lt;=$G123, FG123+FK123, "")</f>
        <v/>
      </c>
      <c r="FN123" s="9">
        <f>IF(16&lt;=$G123, ($G123-16)*$N123, "")</f>
        <v/>
      </c>
      <c r="FO123" s="9">
        <f>IF(17&lt;=$G123, FJ123, "")</f>
        <v/>
      </c>
      <c r="FP123" s="9">
        <f>IF(17&lt;=$G123, ROUND(FO123*$Q123, 2), "")</f>
        <v/>
      </c>
      <c r="FQ123" s="9">
        <f>IF(17&lt;=$G123, $N123, "")</f>
        <v/>
      </c>
      <c r="FR123" s="9">
        <f>IF(17&lt;=$G123, FQ123-FP123, "")</f>
        <v/>
      </c>
      <c r="FS123" s="9">
        <f>IF(17&lt;=$G123, FO123-FR123, "")</f>
        <v/>
      </c>
      <c r="FT123" s="9">
        <f>IF(17&lt;=$G123, ROUND(FL123*$Q123, 2), "")</f>
        <v/>
      </c>
      <c r="FU123" s="9">
        <f>IF(17&lt;=$G123, FL123+FT123, "")</f>
        <v/>
      </c>
      <c r="FV123" s="9">
        <f>IF(17&lt;=$G123, FP123+FT123, "")</f>
        <v/>
      </c>
      <c r="FW123" s="9">
        <f>IF(17&lt;=$G123, ($G123-17)*$N123, "")</f>
        <v/>
      </c>
      <c r="FX123" s="9">
        <f>IF(18&lt;=$G123, FS123, "")</f>
        <v/>
      </c>
      <c r="FY123" s="9">
        <f>IF(18&lt;=$G123, ROUND(FX123*$Q123, 2), "")</f>
        <v/>
      </c>
      <c r="FZ123" s="9">
        <f>IF(18&lt;=$G123, $N123, "")</f>
        <v/>
      </c>
      <c r="GA123" s="9">
        <f>IF(18&lt;=$G123, FZ123-FY123, "")</f>
        <v/>
      </c>
      <c r="GB123" s="9">
        <f>IF(18&lt;=$G123, FX123-GA123, "")</f>
        <v/>
      </c>
      <c r="GC123" s="9">
        <f>IF(18&lt;=$G123, ROUND(FU123*$Q123, 2), "")</f>
        <v/>
      </c>
      <c r="GD123" s="9">
        <f>IF(18&lt;=$G123, FU123+GC123, "")</f>
        <v/>
      </c>
      <c r="GE123" s="9">
        <f>IF(18&lt;=$G123, FY123+GC123, "")</f>
        <v/>
      </c>
      <c r="GF123" s="9">
        <f>IF(18&lt;=$G123, ($G123-18)*$N123, "")</f>
        <v/>
      </c>
      <c r="GG123" s="9">
        <f>IF(19&lt;=$G123, GB123, "")</f>
        <v/>
      </c>
      <c r="GH123" s="9">
        <f>IF(19&lt;=$G123, ROUND(GG123*$Q123, 2), "")</f>
        <v/>
      </c>
      <c r="GI123" s="9">
        <f>IF(19&lt;=$G123, $N123, "")</f>
        <v/>
      </c>
      <c r="GJ123" s="9">
        <f>IF(19&lt;=$G123, GI123-GH123, "")</f>
        <v/>
      </c>
      <c r="GK123" s="9">
        <f>IF(19&lt;=$G123, GG123-GJ123, "")</f>
        <v/>
      </c>
      <c r="GL123" s="9">
        <f>IF(19&lt;=$G123, ROUND(GD123*$Q123, 2), "")</f>
        <v/>
      </c>
      <c r="GM123" s="9">
        <f>IF(19&lt;=$G123, GD123+GL123, "")</f>
        <v/>
      </c>
      <c r="GN123" s="9">
        <f>IF(19&lt;=$G123, GH123+GL123, "")</f>
        <v/>
      </c>
      <c r="GO123" s="9">
        <f>IF(19&lt;=$G123, ($G123-19)*$N123, "")</f>
        <v/>
      </c>
      <c r="GP123" s="9">
        <f>IF(20&lt;=$G123, GK123, "")</f>
        <v/>
      </c>
      <c r="GQ123" s="9">
        <f>IF(20&lt;=$G123, ROUND(GP123*$Q123, 2), "")</f>
        <v/>
      </c>
      <c r="GR123" s="9">
        <f>IF(20&lt;=$G123, $N123, "")</f>
        <v/>
      </c>
      <c r="GS123" s="9">
        <f>IF(20&lt;=$G123, GR123-GQ123, "")</f>
        <v/>
      </c>
      <c r="GT123" s="9">
        <f>IF(20&lt;=$G123, GP123-GS123, "")</f>
        <v/>
      </c>
      <c r="GU123" s="9">
        <f>IF(20&lt;=$G123, ROUND(GM123*$Q123, 2), "")</f>
        <v/>
      </c>
      <c r="GV123" s="9">
        <f>IF(20&lt;=$G123, GM123+GU123, "")</f>
        <v/>
      </c>
      <c r="GW123" s="9">
        <f>IF(20&lt;=$G123, GQ123+GU123, "")</f>
        <v/>
      </c>
      <c r="GX123" s="9">
        <f>IF(20&lt;=$G123, ($G123-20)*$N123, "")</f>
        <v/>
      </c>
      <c r="GY123" s="9">
        <f>IF(21&lt;=$G123, GT123, "")</f>
        <v/>
      </c>
      <c r="GZ123" s="9">
        <f>IF(21&lt;=$G123, ROUND(GY123*$Q123, 2), "")</f>
        <v/>
      </c>
      <c r="HA123" s="9">
        <f>IF(21&lt;=$G123, $N123, "")</f>
        <v/>
      </c>
      <c r="HB123" s="9">
        <f>IF(21&lt;=$G123, HA123-GZ123, "")</f>
        <v/>
      </c>
      <c r="HC123" s="9">
        <f>IF(21&lt;=$G123, GY123-HB123, "")</f>
        <v/>
      </c>
      <c r="HD123" s="9">
        <f>IF(21&lt;=$G123, ROUND(GV123*$Q123, 2), "")</f>
        <v/>
      </c>
      <c r="HE123" s="9">
        <f>IF(21&lt;=$G123, GV123+HD123, "")</f>
        <v/>
      </c>
      <c r="HF123" s="9">
        <f>IF(21&lt;=$G123, GZ123+HD123, "")</f>
        <v/>
      </c>
      <c r="HG123" s="9">
        <f>IF(21&lt;=$G123, ($G123-21)*$N123, "")</f>
        <v/>
      </c>
      <c r="HH123" s="9">
        <f>IF(22&lt;=$G123, HC123, "")</f>
        <v/>
      </c>
      <c r="HI123" s="9">
        <f>IF(22&lt;=$G123, ROUND(HH123*$Q123, 2), "")</f>
        <v/>
      </c>
      <c r="HJ123" s="9">
        <f>IF(22&lt;=$G123, $N123, "")</f>
        <v/>
      </c>
      <c r="HK123" s="9">
        <f>IF(22&lt;=$G123, HJ123-HI123, "")</f>
        <v/>
      </c>
      <c r="HL123" s="9">
        <f>IF(22&lt;=$G123, HH123-HK123, "")</f>
        <v/>
      </c>
      <c r="HM123" s="9">
        <f>IF(22&lt;=$G123, ROUND(HE123*$Q123, 2), "")</f>
        <v/>
      </c>
      <c r="HN123" s="9">
        <f>IF(22&lt;=$G123, HE123+HM123, "")</f>
        <v/>
      </c>
      <c r="HO123" s="9">
        <f>IF(22&lt;=$G123, HI123+HM123, "")</f>
        <v/>
      </c>
      <c r="HP123" s="9">
        <f>IF(22&lt;=$G123, ($G123-22)*$N123, "")</f>
        <v/>
      </c>
      <c r="HQ123" s="9">
        <f>IF(23&lt;=$G123, HL123, "")</f>
        <v/>
      </c>
      <c r="HR123" s="9">
        <f>IF(23&lt;=$G123, ROUND(HQ123*$Q123, 2), "")</f>
        <v/>
      </c>
      <c r="HS123" s="9">
        <f>IF(23&lt;=$G123, $N123, "")</f>
        <v/>
      </c>
      <c r="HT123" s="9">
        <f>IF(23&lt;=$G123, HS123-HR123, "")</f>
        <v/>
      </c>
      <c r="HU123" s="9">
        <f>IF(23&lt;=$G123, HQ123-HT123, "")</f>
        <v/>
      </c>
      <c r="HV123" s="9">
        <f>IF(23&lt;=$G123, ROUND(HN123*$Q123, 2), "")</f>
        <v/>
      </c>
      <c r="HW123" s="9">
        <f>IF(23&lt;=$G123, HN123+HV123, "")</f>
        <v/>
      </c>
      <c r="HX123" s="9">
        <f>IF(23&lt;=$G123, HR123+HV123, "")</f>
        <v/>
      </c>
      <c r="HY123" s="9">
        <f>IF(23&lt;=$G123, ($G123-23)*$N123, "")</f>
        <v/>
      </c>
      <c r="HZ123" s="9">
        <f>IF(24&lt;=$G123, HU123, "")</f>
        <v/>
      </c>
      <c r="IA123" s="9">
        <f>IF(24&lt;=$G123, ROUND(HZ123*$Q123, 2), "")</f>
        <v/>
      </c>
      <c r="IB123" s="9">
        <f>IF(24&lt;=$G123, $N123, "")</f>
        <v/>
      </c>
      <c r="IC123" s="9">
        <f>IF(24&lt;=$G123, IB123-IA123, "")</f>
        <v/>
      </c>
      <c r="ID123" s="9">
        <f>IF(24&lt;=$G123, HZ123-IC123, "")</f>
        <v/>
      </c>
      <c r="IE123" s="9">
        <f>IF(24&lt;=$G123, ROUND(HW123*$Q123, 2), "")</f>
        <v/>
      </c>
      <c r="IF123" s="9">
        <f>IF(24&lt;=$G123, HW123+IE123, "")</f>
        <v/>
      </c>
      <c r="IG123" s="9">
        <f>IF(24&lt;=$G123, IA123+IE123, "")</f>
        <v/>
      </c>
      <c r="IH123" s="9">
        <f>IF(24&lt;=$G123, ($G123-24)*$N123, "")</f>
        <v/>
      </c>
      <c r="II123" s="9">
        <f>IF(25&lt;=$G123, ID123, "")</f>
        <v/>
      </c>
      <c r="IJ123" s="9">
        <f>IF(25&lt;=$G123, ROUND(II123*$Q123, 2), "")</f>
        <v/>
      </c>
      <c r="IK123" s="9">
        <f>IF(25&lt;=$G123, $N123, "")</f>
        <v/>
      </c>
      <c r="IL123" s="9">
        <f>IF(25&lt;=$G123, IK123-IJ123, "")</f>
        <v/>
      </c>
      <c r="IM123" s="9">
        <f>IF(25&lt;=$G123, II123-IL123, "")</f>
        <v/>
      </c>
      <c r="IN123" s="9">
        <f>IF(25&lt;=$G123, ROUND(IF123*$Q123, 2), "")</f>
        <v/>
      </c>
      <c r="IO123" s="9">
        <f>IF(25&lt;=$G123, IF123+IN123, "")</f>
        <v/>
      </c>
      <c r="IP123" s="9">
        <f>IF(25&lt;=$G123, IJ123+IN123, "")</f>
        <v/>
      </c>
      <c r="IQ123" s="9">
        <f>IF(25&lt;=$G123, ($G123-25)*$N123, "")</f>
        <v/>
      </c>
      <c r="IR123" s="9">
        <f>IF(26&lt;=$G123, IM123, "")</f>
        <v/>
      </c>
      <c r="IS123" s="9">
        <f>IF(26&lt;=$G123, ROUND(IR123*$Q123, 2), "")</f>
        <v/>
      </c>
      <c r="IT123" s="9">
        <f>IF(26&lt;=$G123, $N123, "")</f>
        <v/>
      </c>
      <c r="IU123" s="9">
        <f>IF(26&lt;=$G123, IT123-IS123, "")</f>
        <v/>
      </c>
      <c r="IV123" s="9">
        <f>IF(26&lt;=$G123, IR123-IU123, "")</f>
        <v/>
      </c>
      <c r="IW123" s="9">
        <f>IF(26&lt;=$G123, ROUND(IO123*$Q123, 2), "")</f>
        <v/>
      </c>
      <c r="IX123" s="9">
        <f>IF(26&lt;=$G123, IO123+IW123, "")</f>
        <v/>
      </c>
      <c r="IY123" s="9">
        <f>IF(26&lt;=$G123, IS123+IW123, "")</f>
        <v/>
      </c>
      <c r="IZ123" s="9">
        <f>IF(26&lt;=$G123, ($G123-26)*$N123, "")</f>
        <v/>
      </c>
      <c r="JA123" s="9">
        <f>IF(27&lt;=$G123, IV123, "")</f>
        <v/>
      </c>
      <c r="JB123" s="9">
        <f>IF(27&lt;=$G123, ROUND(JA123*$Q123, 2), "")</f>
        <v/>
      </c>
      <c r="JC123" s="9">
        <f>IF(27&lt;=$G123, $N123, "")</f>
        <v/>
      </c>
      <c r="JD123" s="9">
        <f>IF(27&lt;=$G123, JC123-JB123, "")</f>
        <v/>
      </c>
      <c r="JE123" s="9">
        <f>IF(27&lt;=$G123, JA123-JD123, "")</f>
        <v/>
      </c>
      <c r="JF123" s="9">
        <f>IF(27&lt;=$G123, ROUND(IX123*$Q123, 2), "")</f>
        <v/>
      </c>
      <c r="JG123" s="9">
        <f>IF(27&lt;=$G123, IX123+JF123, "")</f>
        <v/>
      </c>
      <c r="JH123" s="9">
        <f>IF(27&lt;=$G123, JB123+JF123, "")</f>
        <v/>
      </c>
      <c r="JI123" s="9">
        <f>IF(27&lt;=$G123, ($G123-27)*$N123, "")</f>
        <v/>
      </c>
      <c r="JJ123" s="9">
        <f>IF(28&lt;=$G123, JE123, "")</f>
        <v/>
      </c>
      <c r="JK123" s="9">
        <f>IF(28&lt;=$G123, ROUND(JJ123*$Q123, 2), "")</f>
        <v/>
      </c>
      <c r="JL123" s="9">
        <f>IF(28&lt;=$G123, $N123, "")</f>
        <v/>
      </c>
      <c r="JM123" s="9">
        <f>IF(28&lt;=$G123, JL123-JK123, "")</f>
        <v/>
      </c>
      <c r="JN123" s="9">
        <f>IF(28&lt;=$G123, JJ123-JM123, "")</f>
        <v/>
      </c>
      <c r="JO123" s="9">
        <f>IF(28&lt;=$G123, ROUND(JG123*$Q123, 2), "")</f>
        <v/>
      </c>
      <c r="JP123" s="9">
        <f>IF(28&lt;=$G123, JG123+JO123, "")</f>
        <v/>
      </c>
      <c r="JQ123" s="9">
        <f>IF(28&lt;=$G123, JK123+JO123, "")</f>
        <v/>
      </c>
      <c r="JR123" s="9">
        <f>IF(28&lt;=$G123, ($G123-28)*$N123, "")</f>
        <v/>
      </c>
      <c r="JS123" s="9">
        <f>IF(29&lt;=$G123, JN123, "")</f>
        <v/>
      </c>
      <c r="JT123" s="9">
        <f>IF(29&lt;=$G123, ROUND(JS123*$Q123, 2), "")</f>
        <v/>
      </c>
      <c r="JU123" s="9">
        <f>IF(29&lt;=$G123, $N123, "")</f>
        <v/>
      </c>
      <c r="JV123" s="9">
        <f>IF(29&lt;=$G123, JU123-JT123, "")</f>
        <v/>
      </c>
      <c r="JW123" s="9">
        <f>IF(29&lt;=$G123, JS123-JV123, "")</f>
        <v/>
      </c>
      <c r="JX123" s="9">
        <f>IF(29&lt;=$G123, ROUND(JP123*$Q123, 2), "")</f>
        <v/>
      </c>
      <c r="JY123" s="9">
        <f>IF(29&lt;=$G123, JP123+JX123, "")</f>
        <v/>
      </c>
      <c r="JZ123" s="9">
        <f>IF(29&lt;=$G123, JT123+JX123, "")</f>
        <v/>
      </c>
      <c r="KA123" s="9">
        <f>IF(29&lt;=$G123, ($G123-29)*$N123, "")</f>
        <v/>
      </c>
      <c r="KB123" s="9">
        <f>IF(30&lt;=$G123, JW123, "")</f>
        <v/>
      </c>
      <c r="KC123" s="9">
        <f>IF(30&lt;=$G123, ROUND(KB123*$Q123, 2), "")</f>
        <v/>
      </c>
      <c r="KD123" s="9">
        <f>IF(30&lt;=$G123, $N123, "")</f>
        <v/>
      </c>
      <c r="KE123" s="9">
        <f>IF(30&lt;=$G123, KD123-KC123, "")</f>
        <v/>
      </c>
      <c r="KF123" s="9">
        <f>IF(30&lt;=$G123, KB123-KE123, "")</f>
        <v/>
      </c>
      <c r="KG123" s="9">
        <f>IF(30&lt;=$G123, ROUND(JY123*$Q123, 2), "")</f>
        <v/>
      </c>
      <c r="KH123" s="9">
        <f>IF(30&lt;=$G123, JY123+KG123, "")</f>
        <v/>
      </c>
      <c r="KI123" s="9">
        <f>IF(30&lt;=$G123, KC123+KG123, "")</f>
        <v/>
      </c>
      <c r="KJ123" s="9">
        <f>IF(30&lt;=$G123, ($G123-30)*$N123, "")</f>
        <v/>
      </c>
      <c r="KK123" s="9">
        <f>IF(31&lt;=$G123, KF123, "")</f>
        <v/>
      </c>
      <c r="KL123" s="9">
        <f>IF(31&lt;=$G123, ROUND(KK123*$Q123, 2), "")</f>
        <v/>
      </c>
      <c r="KM123" s="9">
        <f>IF(31&lt;=$G123, $N123, "")</f>
        <v/>
      </c>
      <c r="KN123" s="9">
        <f>IF(31&lt;=$G123, KM123-KL123, "")</f>
        <v/>
      </c>
      <c r="KO123" s="9">
        <f>IF(31&lt;=$G123, KK123-KN123, "")</f>
        <v/>
      </c>
      <c r="KP123" s="9">
        <f>IF(31&lt;=$G123, ROUND(KH123*$Q123, 2), "")</f>
        <v/>
      </c>
      <c r="KQ123" s="9">
        <f>IF(31&lt;=$G123, KH123+KP123, "")</f>
        <v/>
      </c>
      <c r="KR123" s="9">
        <f>IF(31&lt;=$G123, KL123+KP123, "")</f>
        <v/>
      </c>
      <c r="KS123" s="9">
        <f>IF(31&lt;=$G123, ($G123-31)*$N123, "")</f>
        <v/>
      </c>
      <c r="KT123" s="9">
        <f>IF(32&lt;=$G123, KO123, "")</f>
        <v/>
      </c>
      <c r="KU123" s="9">
        <f>IF(32&lt;=$G123, ROUND(KT123*$Q123, 2), "")</f>
        <v/>
      </c>
      <c r="KV123" s="9">
        <f>IF(32&lt;=$G123, $N123, "")</f>
        <v/>
      </c>
      <c r="KW123" s="9">
        <f>IF(32&lt;=$G123, KV123-KU123, "")</f>
        <v/>
      </c>
      <c r="KX123" s="9">
        <f>IF(32&lt;=$G123, KT123-KW123, "")</f>
        <v/>
      </c>
      <c r="KY123" s="9">
        <f>IF(32&lt;=$G123, ROUND(KQ123*$Q123, 2), "")</f>
        <v/>
      </c>
      <c r="KZ123" s="9">
        <f>IF(32&lt;=$G123, KQ123+KY123, "")</f>
        <v/>
      </c>
      <c r="LA123" s="9">
        <f>IF(32&lt;=$G123, KU123+KY123, "")</f>
        <v/>
      </c>
      <c r="LB123" s="9">
        <f>IF(32&lt;=$G123, ($G123-32)*$N123, "")</f>
        <v/>
      </c>
      <c r="LC123" s="9">
        <f>IF(33&lt;=$G123, KX123, "")</f>
        <v/>
      </c>
      <c r="LD123" s="9">
        <f>IF(33&lt;=$G123, ROUND(LC123*$Q123, 2), "")</f>
        <v/>
      </c>
      <c r="LE123" s="9">
        <f>IF(33&lt;=$G123, $N123, "")</f>
        <v/>
      </c>
      <c r="LF123" s="9">
        <f>IF(33&lt;=$G123, LE123-LD123, "")</f>
        <v/>
      </c>
      <c r="LG123" s="9">
        <f>IF(33&lt;=$G123, LC123-LF123, "")</f>
        <v/>
      </c>
      <c r="LH123" s="9">
        <f>IF(33&lt;=$G123, ROUND(KZ123*$Q123, 2), "")</f>
        <v/>
      </c>
      <c r="LI123" s="9">
        <f>IF(33&lt;=$G123, KZ123+LH123, "")</f>
        <v/>
      </c>
      <c r="LJ123" s="9">
        <f>IF(33&lt;=$G123, LD123+LH123, "")</f>
        <v/>
      </c>
      <c r="LK123" s="9">
        <f>IF(33&lt;=$G123, ($G123-33)*$N123, "")</f>
        <v/>
      </c>
      <c r="LL123" s="9">
        <f>IF(34&lt;=$G123, LG123, "")</f>
        <v/>
      </c>
      <c r="LM123" s="9">
        <f>IF(34&lt;=$G123, ROUND(LL123*$Q123, 2), "")</f>
        <v/>
      </c>
      <c r="LN123" s="9">
        <f>IF(34&lt;=$G123, $N123, "")</f>
        <v/>
      </c>
      <c r="LO123" s="9">
        <f>IF(34&lt;=$G123, LN123-LM123, "")</f>
        <v/>
      </c>
      <c r="LP123" s="9">
        <f>IF(34&lt;=$G123, LL123-LO123, "")</f>
        <v/>
      </c>
      <c r="LQ123" s="9">
        <f>IF(34&lt;=$G123, ROUND(LI123*$Q123, 2), "")</f>
        <v/>
      </c>
      <c r="LR123" s="9">
        <f>IF(34&lt;=$G123, LI123+LQ123, "")</f>
        <v/>
      </c>
      <c r="LS123" s="9">
        <f>IF(34&lt;=$G123, LM123+LQ123, "")</f>
        <v/>
      </c>
      <c r="LT123" s="9">
        <f>IF(34&lt;=$G123, ($G123-34)*$N123, "")</f>
        <v/>
      </c>
      <c r="LU123" s="9">
        <f>IF(35&lt;=$G123, LP123, "")</f>
        <v/>
      </c>
      <c r="LV123" s="9">
        <f>IF(35&lt;=$G123, ROUND(LU123*$Q123, 2), "")</f>
        <v/>
      </c>
      <c r="LW123" s="9">
        <f>IF(35&lt;=$G123, $N123, "")</f>
        <v/>
      </c>
      <c r="LX123" s="9">
        <f>IF(35&lt;=$G123, LW123-LV123, "")</f>
        <v/>
      </c>
      <c r="LY123" s="9">
        <f>IF(35&lt;=$G123, LU123-LX123, "")</f>
        <v/>
      </c>
      <c r="LZ123" s="9">
        <f>IF(35&lt;=$G123, ROUND(LR123*$Q123, 2), "")</f>
        <v/>
      </c>
      <c r="MA123" s="9">
        <f>IF(35&lt;=$G123, LR123+LZ123, "")</f>
        <v/>
      </c>
      <c r="MB123" s="9">
        <f>IF(35&lt;=$G123, LV123+LZ123, "")</f>
        <v/>
      </c>
      <c r="MC123" s="9">
        <f>IF(35&lt;=$G123, ($G123-35)*$N123, "")</f>
        <v/>
      </c>
      <c r="MD123" s="9">
        <f>IF(36&lt;=$G123, LY123, "")</f>
        <v/>
      </c>
      <c r="ME123" s="9">
        <f>IF(36&lt;=$G123, ROUND(MD123*$Q123, 2), "")</f>
        <v/>
      </c>
      <c r="MF123" s="9">
        <f>IF(36&lt;=$G123, $N123, "")</f>
        <v/>
      </c>
      <c r="MG123" s="9">
        <f>IF(36&lt;=$G123, MF123-ME123, "")</f>
        <v/>
      </c>
      <c r="MH123" s="9">
        <f>IF(36&lt;=$G123, MD123-MG123, "")</f>
        <v/>
      </c>
      <c r="MI123" s="9">
        <f>IF(36&lt;=$G123, ROUND(MA123*$Q123, 2), "")</f>
        <v/>
      </c>
      <c r="MJ123" s="9">
        <f>IF(36&lt;=$G123, MA123+MI123, "")</f>
        <v/>
      </c>
      <c r="MK123" s="9">
        <f>IF(36&lt;=$G123, ME123+MI123, "")</f>
        <v/>
      </c>
      <c r="ML123" s="9">
        <f>IF(36&lt;=$G123, ($G123-36)*$N123, "")</f>
        <v/>
      </c>
      <c r="MM123" s="9">
        <f>IF(37&lt;=$G123, MH123, "")</f>
        <v/>
      </c>
      <c r="MN123" s="9">
        <f>IF(37&lt;=$G123, ROUND(MM123*$Q123, 2), "")</f>
        <v/>
      </c>
      <c r="MO123" s="9">
        <f>IF(37&lt;=$G123, $N123, "")</f>
        <v/>
      </c>
      <c r="MP123" s="9">
        <f>IF(37&lt;=$G123, MO123-MN123, "")</f>
        <v/>
      </c>
      <c r="MQ123" s="9">
        <f>IF(37&lt;=$G123, MM123-MP123, "")</f>
        <v/>
      </c>
      <c r="MR123" s="9">
        <f>IF(37&lt;=$G123, ROUND(MJ123*$Q123, 2), "")</f>
        <v/>
      </c>
      <c r="MS123" s="9">
        <f>IF(37&lt;=$G123, MJ123+MR123, "")</f>
        <v/>
      </c>
      <c r="MT123" s="9">
        <f>IF(37&lt;=$G123, MN123+MR123, "")</f>
        <v/>
      </c>
      <c r="MU123" s="9">
        <f>IF(37&lt;=$G123, ($G123-37)*$N123, "")</f>
        <v/>
      </c>
      <c r="MV123" s="9">
        <f>IF(38&lt;=$G123, MQ123, "")</f>
        <v/>
      </c>
      <c r="MW123" s="9">
        <f>IF(38&lt;=$G123, ROUND(MV123*$Q123, 2), "")</f>
        <v/>
      </c>
      <c r="MX123" s="9">
        <f>IF(38&lt;=$G123, $N123, "")</f>
        <v/>
      </c>
      <c r="MY123" s="9">
        <f>IF(38&lt;=$G123, MX123-MW123, "")</f>
        <v/>
      </c>
      <c r="MZ123" s="9">
        <f>IF(38&lt;=$G123, MV123-MY123, "")</f>
        <v/>
      </c>
      <c r="NA123" s="9">
        <f>IF(38&lt;=$G123, ROUND(MS123*$Q123, 2), "")</f>
        <v/>
      </c>
      <c r="NB123" s="9">
        <f>IF(38&lt;=$G123, MS123+NA123, "")</f>
        <v/>
      </c>
      <c r="NC123" s="9">
        <f>IF(38&lt;=$G123, MW123+NA123, "")</f>
        <v/>
      </c>
      <c r="ND123" s="9">
        <f>IF(38&lt;=$G123, ($G123-38)*$N123, "")</f>
        <v/>
      </c>
      <c r="NE123" s="9">
        <f>IF(39&lt;=$G123, MZ123, "")</f>
        <v/>
      </c>
      <c r="NF123" s="9">
        <f>IF(39&lt;=$G123, ROUND(NE123*$Q123, 2), "")</f>
        <v/>
      </c>
      <c r="NG123" s="9">
        <f>IF(39&lt;=$G123, $N123, "")</f>
        <v/>
      </c>
      <c r="NH123" s="9">
        <f>IF(39&lt;=$G123, NG123-NF123, "")</f>
        <v/>
      </c>
      <c r="NI123" s="9">
        <f>IF(39&lt;=$G123, NE123-NH123, "")</f>
        <v/>
      </c>
      <c r="NJ123" s="9">
        <f>IF(39&lt;=$G123, ROUND(NB123*$Q123, 2), "")</f>
        <v/>
      </c>
      <c r="NK123" s="9">
        <f>IF(39&lt;=$G123, NB123+NJ123, "")</f>
        <v/>
      </c>
      <c r="NL123" s="9">
        <f>IF(39&lt;=$G123, NF123+NJ123, "")</f>
        <v/>
      </c>
      <c r="NM123" s="9">
        <f>IF(39&lt;=$G123, ($G123-39)*$N123, "")</f>
        <v/>
      </c>
      <c r="NN123" s="9">
        <f>IF(40&lt;=$G123, NI123, "")</f>
        <v/>
      </c>
      <c r="NO123" s="9">
        <f>IF(40&lt;=$G123, ROUND(NN123*$Q123, 2), "")</f>
        <v/>
      </c>
      <c r="NP123" s="9">
        <f>IF(40&lt;=$G123, $N123, "")</f>
        <v/>
      </c>
      <c r="NQ123" s="9">
        <f>IF(40&lt;=$G123, NP123-NO123, "")</f>
        <v/>
      </c>
      <c r="NR123" s="9">
        <f>IF(40&lt;=$G123, NN123-NQ123, "")</f>
        <v/>
      </c>
      <c r="NS123" s="9">
        <f>IF(40&lt;=$G123, ROUND(NK123*$Q123, 2), "")</f>
        <v/>
      </c>
      <c r="NT123" s="9">
        <f>IF(40&lt;=$G123, NK123+NS123, "")</f>
        <v/>
      </c>
      <c r="NU123" s="9">
        <f>IF(40&lt;=$G123, NO123+NS123, "")</f>
        <v/>
      </c>
      <c r="NV123" s="9">
        <f>IF(40&lt;=$G123, ($G123-40)*$N123, "")</f>
        <v/>
      </c>
      <c r="NW123" s="9">
        <f>IF(41&lt;=$G123, NR123, "")</f>
        <v/>
      </c>
      <c r="NX123" s="9">
        <f>IF(41&lt;=$G123, ROUND(NW123*$Q123, 2), "")</f>
        <v/>
      </c>
      <c r="NY123" s="9">
        <f>IF(41&lt;=$G123, $N123, "")</f>
        <v/>
      </c>
      <c r="NZ123" s="9">
        <f>IF(41&lt;=$G123, NY123-NX123, "")</f>
        <v/>
      </c>
      <c r="OA123" s="9">
        <f>IF(41&lt;=$G123, NW123-NZ123, "")</f>
        <v/>
      </c>
      <c r="OB123" s="9">
        <f>IF(41&lt;=$G123, ROUND(NT123*$Q123, 2), "")</f>
        <v/>
      </c>
      <c r="OC123" s="9">
        <f>IF(41&lt;=$G123, NT123+OB123, "")</f>
        <v/>
      </c>
      <c r="OD123" s="9">
        <f>IF(41&lt;=$G123, NX123+OB123, "")</f>
        <v/>
      </c>
      <c r="OE123" s="9">
        <f>IF(41&lt;=$G123, ($G123-41)*$N123, "")</f>
        <v/>
      </c>
      <c r="OF123" s="9">
        <f>IF(42&lt;=$G123, OA123, "")</f>
        <v/>
      </c>
      <c r="OG123" s="9">
        <f>IF(42&lt;=$G123, ROUND(OF123*$Q123, 2), "")</f>
        <v/>
      </c>
      <c r="OH123" s="9">
        <f>IF(42&lt;=$G123, $N123, "")</f>
        <v/>
      </c>
      <c r="OI123" s="9">
        <f>IF(42&lt;=$G123, OH123-OG123, "")</f>
        <v/>
      </c>
      <c r="OJ123" s="9">
        <f>IF(42&lt;=$G123, OF123-OI123, "")</f>
        <v/>
      </c>
      <c r="OK123" s="9">
        <f>IF(42&lt;=$G123, ROUND(OC123*$Q123, 2), "")</f>
        <v/>
      </c>
      <c r="OL123" s="9">
        <f>IF(42&lt;=$G123, OC123+OK123, "")</f>
        <v/>
      </c>
      <c r="OM123" s="9">
        <f>IF(42&lt;=$G123, OG123+OK123, "")</f>
        <v/>
      </c>
      <c r="ON123" s="9">
        <f>IF(42&lt;=$G123, ($G123-42)*$N123, "")</f>
        <v/>
      </c>
      <c r="OO123" s="9">
        <f>IF(43&lt;=$G123, OJ123, "")</f>
        <v/>
      </c>
      <c r="OP123" s="9">
        <f>IF(43&lt;=$G123, ROUND(OO123*$Q123, 2), "")</f>
        <v/>
      </c>
      <c r="OQ123" s="9">
        <f>IF(43&lt;=$G123, $N123, "")</f>
        <v/>
      </c>
      <c r="OR123" s="9">
        <f>IF(43&lt;=$G123, OQ123-OP123, "")</f>
        <v/>
      </c>
      <c r="OS123" s="9">
        <f>IF(43&lt;=$G123, OO123-OR123, "")</f>
        <v/>
      </c>
      <c r="OT123" s="9">
        <f>IF(43&lt;=$G123, ROUND(OL123*$Q123, 2), "")</f>
        <v/>
      </c>
      <c r="OU123" s="9">
        <f>IF(43&lt;=$G123, OL123+OT123, "")</f>
        <v/>
      </c>
      <c r="OV123" s="9">
        <f>IF(43&lt;=$G123, OP123+OT123, "")</f>
        <v/>
      </c>
      <c r="OW123" s="9">
        <f>IF(43&lt;=$G123, ($G123-43)*$N123, "")</f>
        <v/>
      </c>
      <c r="OX123" s="9">
        <f>IF(44&lt;=$G123, OS123, "")</f>
        <v/>
      </c>
      <c r="OY123" s="9">
        <f>IF(44&lt;=$G123, ROUND(OX123*$Q123, 2), "")</f>
        <v/>
      </c>
      <c r="OZ123" s="9">
        <f>IF(44&lt;=$G123, $N123, "")</f>
        <v/>
      </c>
      <c r="PA123" s="9">
        <f>IF(44&lt;=$G123, OZ123-OY123, "")</f>
        <v/>
      </c>
      <c r="PB123" s="9">
        <f>IF(44&lt;=$G123, OX123-PA123, "")</f>
        <v/>
      </c>
      <c r="PC123" s="9">
        <f>IF(44&lt;=$G123, ROUND(OU123*$Q123, 2), "")</f>
        <v/>
      </c>
      <c r="PD123" s="9">
        <f>IF(44&lt;=$G123, OU123+PC123, "")</f>
        <v/>
      </c>
      <c r="PE123" s="9">
        <f>IF(44&lt;=$G123, OY123+PC123, "")</f>
        <v/>
      </c>
      <c r="PF123" s="9">
        <f>IF(44&lt;=$G123, ($G123-44)*$N123, "")</f>
        <v/>
      </c>
      <c r="PG123" s="9">
        <f>IF(45&lt;=$G123, PB123, "")</f>
        <v/>
      </c>
      <c r="PH123" s="9">
        <f>IF(45&lt;=$G123, ROUND(PG123*$Q123, 2), "")</f>
        <v/>
      </c>
      <c r="PI123" s="9">
        <f>IF(45&lt;=$G123, $N123, "")</f>
        <v/>
      </c>
      <c r="PJ123" s="9">
        <f>IF(45&lt;=$G123, PI123-PH123, "")</f>
        <v/>
      </c>
      <c r="PK123" s="9">
        <f>IF(45&lt;=$G123, PG123-PJ123, "")</f>
        <v/>
      </c>
      <c r="PL123" s="9">
        <f>IF(45&lt;=$G123, ROUND(PD123*$Q123, 2), "")</f>
        <v/>
      </c>
      <c r="PM123" s="9">
        <f>IF(45&lt;=$G123, PD123+PL123, "")</f>
        <v/>
      </c>
      <c r="PN123" s="9">
        <f>IF(45&lt;=$G123, PH123+PL123, "")</f>
        <v/>
      </c>
      <c r="PO123" s="9">
        <f>IF(45&lt;=$G123, ($G123-45)*$N123, "")</f>
        <v/>
      </c>
      <c r="PP123" s="9">
        <f>IF(46&lt;=$G123, PK123, "")</f>
        <v/>
      </c>
      <c r="PQ123" s="9">
        <f>IF(46&lt;=$G123, ROUND(PP123*$Q123, 2), "")</f>
        <v/>
      </c>
      <c r="PR123" s="9">
        <f>IF(46&lt;=$G123, $N123, "")</f>
        <v/>
      </c>
      <c r="PS123" s="9">
        <f>IF(46&lt;=$G123, PR123-PQ123, "")</f>
        <v/>
      </c>
      <c r="PT123" s="9">
        <f>IF(46&lt;=$G123, PP123-PS123, "")</f>
        <v/>
      </c>
      <c r="PU123" s="9">
        <f>IF(46&lt;=$G123, ROUND(PM123*$Q123, 2), "")</f>
        <v/>
      </c>
      <c r="PV123" s="9">
        <f>IF(46&lt;=$G123, PM123+PU123, "")</f>
        <v/>
      </c>
      <c r="PW123" s="9">
        <f>IF(46&lt;=$G123, PQ123+PU123, "")</f>
        <v/>
      </c>
      <c r="PX123" s="9">
        <f>IF(46&lt;=$G123, ($G123-46)*$N123, "")</f>
        <v/>
      </c>
      <c r="PY123" s="9">
        <f>IF(47&lt;=$G123, PT123, "")</f>
        <v/>
      </c>
      <c r="PZ123" s="9">
        <f>IF(47&lt;=$G123, ROUND(PY123*$Q123, 2), "")</f>
        <v/>
      </c>
      <c r="QA123" s="9">
        <f>IF(47&lt;=$G123, $N123, "")</f>
        <v/>
      </c>
      <c r="QB123" s="9">
        <f>IF(47&lt;=$G123, QA123-PZ123, "")</f>
        <v/>
      </c>
      <c r="QC123" s="9">
        <f>IF(47&lt;=$G123, PY123-QB123, "")</f>
        <v/>
      </c>
      <c r="QD123" s="9">
        <f>IF(47&lt;=$G123, ROUND(PV123*$Q123, 2), "")</f>
        <v/>
      </c>
      <c r="QE123" s="9">
        <f>IF(47&lt;=$G123, PV123+QD123, "")</f>
        <v/>
      </c>
      <c r="QF123" s="9">
        <f>IF(47&lt;=$G123, PZ123+QD123, "")</f>
        <v/>
      </c>
      <c r="QG123" s="9">
        <f>IF(47&lt;=$G123, ($G123-47)*$N123, "")</f>
        <v/>
      </c>
      <c r="QH123" s="9">
        <f>IF(48&lt;=$G123, QC123, "")</f>
        <v/>
      </c>
      <c r="QI123" s="9">
        <f>IF(48&lt;=$G123, ROUND(QH123*$Q123, 2), "")</f>
        <v/>
      </c>
      <c r="QJ123" s="9">
        <f>IF(48&lt;=$G123, $N123, "")</f>
        <v/>
      </c>
      <c r="QK123" s="9">
        <f>IF(48&lt;=$G123, QJ123-QI123, "")</f>
        <v/>
      </c>
      <c r="QL123" s="9">
        <f>IF(48&lt;=$G123, QH123-QK123, "")</f>
        <v/>
      </c>
      <c r="QM123" s="9">
        <f>IF(48&lt;=$G123, ROUND(QE123*$Q123, 2), "")</f>
        <v/>
      </c>
      <c r="QN123" s="9">
        <f>IF(48&lt;=$G123, QE123+QM123, "")</f>
        <v/>
      </c>
      <c r="QO123" s="9">
        <f>IF(48&lt;=$G123, QI123+QM123, "")</f>
        <v/>
      </c>
      <c r="QP123" s="9">
        <f>IF(48&lt;=$G123, ($G123-48)*$N123, "")</f>
        <v/>
      </c>
    </row>
    <row r="124">
      <c r="A124" s="12" t="inlineStr">
        <is>
          <t>0649-0014</t>
        </is>
      </c>
      <c r="B124" s="13" t="inlineStr">
        <is>
          <t>Compusoluciones y Asociados Sa de Cv</t>
        </is>
      </c>
      <c r="C124" s="13" t="inlineStr">
        <is>
          <t>Subaru Forester 2026</t>
        </is>
      </c>
      <c r="D124" s="12" t="inlineStr">
        <is>
          <t>ACTIVO</t>
        </is>
      </c>
      <c r="E124" s="12" t="inlineStr">
        <is>
          <t>2026-07-28</t>
        </is>
      </c>
      <c r="F124" s="12" t="inlineStr">
        <is>
          <t>2030-07-28</t>
        </is>
      </c>
      <c r="G124" s="14" t="n">
        <v>48</v>
      </c>
      <c r="H124" s="15" t="n">
        <v>594741.38</v>
      </c>
      <c r="I124" s="16" t="n">
        <v>0.35</v>
      </c>
      <c r="J124" s="15">
        <f>ROUND(H124*I124, 2)</f>
        <v/>
      </c>
      <c r="K124" s="15">
        <f>ROUND(H124-J124, 2)</f>
        <v/>
      </c>
      <c r="L124" s="16" t="n">
        <v>0.5</v>
      </c>
      <c r="M124" s="15">
        <f>ROUND(H124*L124, 2)</f>
        <v/>
      </c>
      <c r="N124" s="15" t="n">
        <v>10760.41</v>
      </c>
      <c r="O124" s="16" t="n">
        <v>0.39</v>
      </c>
      <c r="P124" s="15">
        <f>ROUND(H124*O124, 2)</f>
        <v/>
      </c>
      <c r="Q124" s="17" t="n">
        <v>0.02321199</v>
      </c>
      <c r="R124" s="17">
        <f>RATE(G124, -N124, K124, -P124)</f>
        <v/>
      </c>
      <c r="S124" s="17">
        <f>ROUND(Q124*12, 8)</f>
        <v/>
      </c>
      <c r="T124" s="17">
        <f>ROUND(((1+Q124)^12)-1, 8)</f>
        <v/>
      </c>
      <c r="U124" s="15">
        <f>ROUND(PV(Q124, G124, 0, -P124), 2)</f>
        <v/>
      </c>
      <c r="V124" s="15">
        <f>SUMIF($AA$4:$QP$4, "Interes_Leasing", AA124:QP124)</f>
        <v/>
      </c>
      <c r="W124" s="15">
        <f>SUMIF($AA$4:$QP$4, "Interes_Residual", AA124:QP124)</f>
        <v/>
      </c>
      <c r="X124" s="15">
        <f>ROUND(V124+W124, 2)</f>
        <v/>
      </c>
      <c r="Y124" s="15">
        <f>ROUND((N124*G124+P124+M124)-K124, 2)</f>
        <v/>
      </c>
      <c r="Z124" s="16">
        <f>ROUND(Y124/K124, 4)</f>
        <v/>
      </c>
      <c r="AA124" s="15">
        <f>IF(1&lt;=$G124, $K124, "")</f>
        <v/>
      </c>
      <c r="AB124" s="15">
        <f>IF(1&lt;=$G124, ROUND(AA124*$Q124, 2), "")</f>
        <v/>
      </c>
      <c r="AC124" s="15">
        <f>IF(1&lt;=$G124, $N124, "")</f>
        <v/>
      </c>
      <c r="AD124" s="15">
        <f>IF(1&lt;=$G124, AC124-AB124, "")</f>
        <v/>
      </c>
      <c r="AE124" s="15">
        <f>IF(1&lt;=$G124, AA124-AD124, "")</f>
        <v/>
      </c>
      <c r="AF124" s="15">
        <f>IF(1&lt;=$G124, ROUND($U124*$Q124, 2), "")</f>
        <v/>
      </c>
      <c r="AG124" s="15">
        <f>IF(1&lt;=$G124, $U124+AF124, "")</f>
        <v/>
      </c>
      <c r="AH124" s="15">
        <f>IF(1&lt;=$G124, AB124+AF124, "")</f>
        <v/>
      </c>
      <c r="AI124" s="15">
        <f>IF(1&lt;=$G124, ($G124-1)*$N124, "")</f>
        <v/>
      </c>
      <c r="AJ124" s="15">
        <f>IF(2&lt;=$G124, AE124, "")</f>
        <v/>
      </c>
      <c r="AK124" s="15">
        <f>IF(2&lt;=$G124, ROUND(AJ124*$Q124, 2), "")</f>
        <v/>
      </c>
      <c r="AL124" s="15">
        <f>IF(2&lt;=$G124, $N124, "")</f>
        <v/>
      </c>
      <c r="AM124" s="15">
        <f>IF(2&lt;=$G124, AL124-AK124, "")</f>
        <v/>
      </c>
      <c r="AN124" s="15">
        <f>IF(2&lt;=$G124, AJ124-AM124, "")</f>
        <v/>
      </c>
      <c r="AO124" s="15">
        <f>IF(2&lt;=$G124, ROUND(AG124*$Q124, 2), "")</f>
        <v/>
      </c>
      <c r="AP124" s="15">
        <f>IF(2&lt;=$G124, AG124+AO124, "")</f>
        <v/>
      </c>
      <c r="AQ124" s="15">
        <f>IF(2&lt;=$G124, AK124+AO124, "")</f>
        <v/>
      </c>
      <c r="AR124" s="15">
        <f>IF(2&lt;=$G124, ($G124-2)*$N124, "")</f>
        <v/>
      </c>
      <c r="AS124" s="15">
        <f>IF(3&lt;=$G124, AN124, "")</f>
        <v/>
      </c>
      <c r="AT124" s="15">
        <f>IF(3&lt;=$G124, ROUND(AS124*$Q124, 2), "")</f>
        <v/>
      </c>
      <c r="AU124" s="15">
        <f>IF(3&lt;=$G124, $N124, "")</f>
        <v/>
      </c>
      <c r="AV124" s="15">
        <f>IF(3&lt;=$G124, AU124-AT124, "")</f>
        <v/>
      </c>
      <c r="AW124" s="15">
        <f>IF(3&lt;=$G124, AS124-AV124, "")</f>
        <v/>
      </c>
      <c r="AX124" s="15">
        <f>IF(3&lt;=$G124, ROUND(AP124*$Q124, 2), "")</f>
        <v/>
      </c>
      <c r="AY124" s="15">
        <f>IF(3&lt;=$G124, AP124+AX124, "")</f>
        <v/>
      </c>
      <c r="AZ124" s="15">
        <f>IF(3&lt;=$G124, AT124+AX124, "")</f>
        <v/>
      </c>
      <c r="BA124" s="15">
        <f>IF(3&lt;=$G124, ($G124-3)*$N124, "")</f>
        <v/>
      </c>
      <c r="BB124" s="15">
        <f>IF(4&lt;=$G124, AW124, "")</f>
        <v/>
      </c>
      <c r="BC124" s="15">
        <f>IF(4&lt;=$G124, ROUND(BB124*$Q124, 2), "")</f>
        <v/>
      </c>
      <c r="BD124" s="15">
        <f>IF(4&lt;=$G124, $N124, "")</f>
        <v/>
      </c>
      <c r="BE124" s="15">
        <f>IF(4&lt;=$G124, BD124-BC124, "")</f>
        <v/>
      </c>
      <c r="BF124" s="15">
        <f>IF(4&lt;=$G124, BB124-BE124, "")</f>
        <v/>
      </c>
      <c r="BG124" s="15">
        <f>IF(4&lt;=$G124, ROUND(AY124*$Q124, 2), "")</f>
        <v/>
      </c>
      <c r="BH124" s="15">
        <f>IF(4&lt;=$G124, AY124+BG124, "")</f>
        <v/>
      </c>
      <c r="BI124" s="15">
        <f>IF(4&lt;=$G124, BC124+BG124, "")</f>
        <v/>
      </c>
      <c r="BJ124" s="15">
        <f>IF(4&lt;=$G124, ($G124-4)*$N124, "")</f>
        <v/>
      </c>
      <c r="BK124" s="15">
        <f>IF(5&lt;=$G124, BF124, "")</f>
        <v/>
      </c>
      <c r="BL124" s="15">
        <f>IF(5&lt;=$G124, ROUND(BK124*$Q124, 2), "")</f>
        <v/>
      </c>
      <c r="BM124" s="15">
        <f>IF(5&lt;=$G124, $N124, "")</f>
        <v/>
      </c>
      <c r="BN124" s="15">
        <f>IF(5&lt;=$G124, BM124-BL124, "")</f>
        <v/>
      </c>
      <c r="BO124" s="15">
        <f>IF(5&lt;=$G124, BK124-BN124, "")</f>
        <v/>
      </c>
      <c r="BP124" s="15">
        <f>IF(5&lt;=$G124, ROUND(BH124*$Q124, 2), "")</f>
        <v/>
      </c>
      <c r="BQ124" s="15">
        <f>IF(5&lt;=$G124, BH124+BP124, "")</f>
        <v/>
      </c>
      <c r="BR124" s="15">
        <f>IF(5&lt;=$G124, BL124+BP124, "")</f>
        <v/>
      </c>
      <c r="BS124" s="15">
        <f>IF(5&lt;=$G124, ($G124-5)*$N124, "")</f>
        <v/>
      </c>
      <c r="BT124" s="15">
        <f>IF(6&lt;=$G124, BO124, "")</f>
        <v/>
      </c>
      <c r="BU124" s="15">
        <f>IF(6&lt;=$G124, ROUND(BT124*$Q124, 2), "")</f>
        <v/>
      </c>
      <c r="BV124" s="15">
        <f>IF(6&lt;=$G124, $N124, "")</f>
        <v/>
      </c>
      <c r="BW124" s="15">
        <f>IF(6&lt;=$G124, BV124-BU124, "")</f>
        <v/>
      </c>
      <c r="BX124" s="15">
        <f>IF(6&lt;=$G124, BT124-BW124, "")</f>
        <v/>
      </c>
      <c r="BY124" s="15">
        <f>IF(6&lt;=$G124, ROUND(BQ124*$Q124, 2), "")</f>
        <v/>
      </c>
      <c r="BZ124" s="15">
        <f>IF(6&lt;=$G124, BQ124+BY124, "")</f>
        <v/>
      </c>
      <c r="CA124" s="15">
        <f>IF(6&lt;=$G124, BU124+BY124, "")</f>
        <v/>
      </c>
      <c r="CB124" s="15">
        <f>IF(6&lt;=$G124, ($G124-6)*$N124, "")</f>
        <v/>
      </c>
      <c r="CC124" s="15">
        <f>IF(7&lt;=$G124, BX124, "")</f>
        <v/>
      </c>
      <c r="CD124" s="15">
        <f>IF(7&lt;=$G124, ROUND(CC124*$Q124, 2), "")</f>
        <v/>
      </c>
      <c r="CE124" s="15">
        <f>IF(7&lt;=$G124, $N124, "")</f>
        <v/>
      </c>
      <c r="CF124" s="15">
        <f>IF(7&lt;=$G124, CE124-CD124, "")</f>
        <v/>
      </c>
      <c r="CG124" s="15">
        <f>IF(7&lt;=$G124, CC124-CF124, "")</f>
        <v/>
      </c>
      <c r="CH124" s="15">
        <f>IF(7&lt;=$G124, ROUND(BZ124*$Q124, 2), "")</f>
        <v/>
      </c>
      <c r="CI124" s="15">
        <f>IF(7&lt;=$G124, BZ124+CH124, "")</f>
        <v/>
      </c>
      <c r="CJ124" s="15">
        <f>IF(7&lt;=$G124, CD124+CH124, "")</f>
        <v/>
      </c>
      <c r="CK124" s="15">
        <f>IF(7&lt;=$G124, ($G124-7)*$N124, "")</f>
        <v/>
      </c>
      <c r="CL124" s="15">
        <f>IF(8&lt;=$G124, CG124, "")</f>
        <v/>
      </c>
      <c r="CM124" s="15">
        <f>IF(8&lt;=$G124, ROUND(CL124*$Q124, 2), "")</f>
        <v/>
      </c>
      <c r="CN124" s="15">
        <f>IF(8&lt;=$G124, $N124, "")</f>
        <v/>
      </c>
      <c r="CO124" s="15">
        <f>IF(8&lt;=$G124, CN124-CM124, "")</f>
        <v/>
      </c>
      <c r="CP124" s="15">
        <f>IF(8&lt;=$G124, CL124-CO124, "")</f>
        <v/>
      </c>
      <c r="CQ124" s="15">
        <f>IF(8&lt;=$G124, ROUND(CI124*$Q124, 2), "")</f>
        <v/>
      </c>
      <c r="CR124" s="15">
        <f>IF(8&lt;=$G124, CI124+CQ124, "")</f>
        <v/>
      </c>
      <c r="CS124" s="15">
        <f>IF(8&lt;=$G124, CM124+CQ124, "")</f>
        <v/>
      </c>
      <c r="CT124" s="15">
        <f>IF(8&lt;=$G124, ($G124-8)*$N124, "")</f>
        <v/>
      </c>
      <c r="CU124" s="15">
        <f>IF(9&lt;=$G124, CP124, "")</f>
        <v/>
      </c>
      <c r="CV124" s="15">
        <f>IF(9&lt;=$G124, ROUND(CU124*$Q124, 2), "")</f>
        <v/>
      </c>
      <c r="CW124" s="15">
        <f>IF(9&lt;=$G124, $N124, "")</f>
        <v/>
      </c>
      <c r="CX124" s="15">
        <f>IF(9&lt;=$G124, CW124-CV124, "")</f>
        <v/>
      </c>
      <c r="CY124" s="15">
        <f>IF(9&lt;=$G124, CU124-CX124, "")</f>
        <v/>
      </c>
      <c r="CZ124" s="15">
        <f>IF(9&lt;=$G124, ROUND(CR124*$Q124, 2), "")</f>
        <v/>
      </c>
      <c r="DA124" s="15">
        <f>IF(9&lt;=$G124, CR124+CZ124, "")</f>
        <v/>
      </c>
      <c r="DB124" s="15">
        <f>IF(9&lt;=$G124, CV124+CZ124, "")</f>
        <v/>
      </c>
      <c r="DC124" s="15">
        <f>IF(9&lt;=$G124, ($G124-9)*$N124, "")</f>
        <v/>
      </c>
      <c r="DD124" s="15">
        <f>IF(10&lt;=$G124, CY124, "")</f>
        <v/>
      </c>
      <c r="DE124" s="15">
        <f>IF(10&lt;=$G124, ROUND(DD124*$Q124, 2), "")</f>
        <v/>
      </c>
      <c r="DF124" s="15">
        <f>IF(10&lt;=$G124, $N124, "")</f>
        <v/>
      </c>
      <c r="DG124" s="15">
        <f>IF(10&lt;=$G124, DF124-DE124, "")</f>
        <v/>
      </c>
      <c r="DH124" s="15">
        <f>IF(10&lt;=$G124, DD124-DG124, "")</f>
        <v/>
      </c>
      <c r="DI124" s="15">
        <f>IF(10&lt;=$G124, ROUND(DA124*$Q124, 2), "")</f>
        <v/>
      </c>
      <c r="DJ124" s="15">
        <f>IF(10&lt;=$G124, DA124+DI124, "")</f>
        <v/>
      </c>
      <c r="DK124" s="15">
        <f>IF(10&lt;=$G124, DE124+DI124, "")</f>
        <v/>
      </c>
      <c r="DL124" s="15">
        <f>IF(10&lt;=$G124, ($G124-10)*$N124, "")</f>
        <v/>
      </c>
      <c r="DM124" s="15">
        <f>IF(11&lt;=$G124, DH124, "")</f>
        <v/>
      </c>
      <c r="DN124" s="15">
        <f>IF(11&lt;=$G124, ROUND(DM124*$Q124, 2), "")</f>
        <v/>
      </c>
      <c r="DO124" s="15">
        <f>IF(11&lt;=$G124, $N124, "")</f>
        <v/>
      </c>
      <c r="DP124" s="15">
        <f>IF(11&lt;=$G124, DO124-DN124, "")</f>
        <v/>
      </c>
      <c r="DQ124" s="15">
        <f>IF(11&lt;=$G124, DM124-DP124, "")</f>
        <v/>
      </c>
      <c r="DR124" s="15">
        <f>IF(11&lt;=$G124, ROUND(DJ124*$Q124, 2), "")</f>
        <v/>
      </c>
      <c r="DS124" s="15">
        <f>IF(11&lt;=$G124, DJ124+DR124, "")</f>
        <v/>
      </c>
      <c r="DT124" s="15">
        <f>IF(11&lt;=$G124, DN124+DR124, "")</f>
        <v/>
      </c>
      <c r="DU124" s="15">
        <f>IF(11&lt;=$G124, ($G124-11)*$N124, "")</f>
        <v/>
      </c>
      <c r="DV124" s="15">
        <f>IF(12&lt;=$G124, DQ124, "")</f>
        <v/>
      </c>
      <c r="DW124" s="15">
        <f>IF(12&lt;=$G124, ROUND(DV124*$Q124, 2), "")</f>
        <v/>
      </c>
      <c r="DX124" s="15">
        <f>IF(12&lt;=$G124, $N124, "")</f>
        <v/>
      </c>
      <c r="DY124" s="15">
        <f>IF(12&lt;=$G124, DX124-DW124, "")</f>
        <v/>
      </c>
      <c r="DZ124" s="15">
        <f>IF(12&lt;=$G124, DV124-DY124, "")</f>
        <v/>
      </c>
      <c r="EA124" s="15">
        <f>IF(12&lt;=$G124, ROUND(DS124*$Q124, 2), "")</f>
        <v/>
      </c>
      <c r="EB124" s="15">
        <f>IF(12&lt;=$G124, DS124+EA124, "")</f>
        <v/>
      </c>
      <c r="EC124" s="15">
        <f>IF(12&lt;=$G124, DW124+EA124, "")</f>
        <v/>
      </c>
      <c r="ED124" s="15">
        <f>IF(12&lt;=$G124, ($G124-12)*$N124, "")</f>
        <v/>
      </c>
      <c r="EE124" s="15">
        <f>IF(13&lt;=$G124, DZ124, "")</f>
        <v/>
      </c>
      <c r="EF124" s="15">
        <f>IF(13&lt;=$G124, ROUND(EE124*$Q124, 2), "")</f>
        <v/>
      </c>
      <c r="EG124" s="15">
        <f>IF(13&lt;=$G124, $N124, "")</f>
        <v/>
      </c>
      <c r="EH124" s="15">
        <f>IF(13&lt;=$G124, EG124-EF124, "")</f>
        <v/>
      </c>
      <c r="EI124" s="15">
        <f>IF(13&lt;=$G124, EE124-EH124, "")</f>
        <v/>
      </c>
      <c r="EJ124" s="15">
        <f>IF(13&lt;=$G124, ROUND(EB124*$Q124, 2), "")</f>
        <v/>
      </c>
      <c r="EK124" s="15">
        <f>IF(13&lt;=$G124, EB124+EJ124, "")</f>
        <v/>
      </c>
      <c r="EL124" s="15">
        <f>IF(13&lt;=$G124, EF124+EJ124, "")</f>
        <v/>
      </c>
      <c r="EM124" s="15">
        <f>IF(13&lt;=$G124, ($G124-13)*$N124, "")</f>
        <v/>
      </c>
      <c r="EN124" s="15">
        <f>IF(14&lt;=$G124, EI124, "")</f>
        <v/>
      </c>
      <c r="EO124" s="15">
        <f>IF(14&lt;=$G124, ROUND(EN124*$Q124, 2), "")</f>
        <v/>
      </c>
      <c r="EP124" s="15">
        <f>IF(14&lt;=$G124, $N124, "")</f>
        <v/>
      </c>
      <c r="EQ124" s="15">
        <f>IF(14&lt;=$G124, EP124-EO124, "")</f>
        <v/>
      </c>
      <c r="ER124" s="15">
        <f>IF(14&lt;=$G124, EN124-EQ124, "")</f>
        <v/>
      </c>
      <c r="ES124" s="15">
        <f>IF(14&lt;=$G124, ROUND(EK124*$Q124, 2), "")</f>
        <v/>
      </c>
      <c r="ET124" s="15">
        <f>IF(14&lt;=$G124, EK124+ES124, "")</f>
        <v/>
      </c>
      <c r="EU124" s="15">
        <f>IF(14&lt;=$G124, EO124+ES124, "")</f>
        <v/>
      </c>
      <c r="EV124" s="15">
        <f>IF(14&lt;=$G124, ($G124-14)*$N124, "")</f>
        <v/>
      </c>
      <c r="EW124" s="15">
        <f>IF(15&lt;=$G124, ER124, "")</f>
        <v/>
      </c>
      <c r="EX124" s="15">
        <f>IF(15&lt;=$G124, ROUND(EW124*$Q124, 2), "")</f>
        <v/>
      </c>
      <c r="EY124" s="15">
        <f>IF(15&lt;=$G124, $N124, "")</f>
        <v/>
      </c>
      <c r="EZ124" s="15">
        <f>IF(15&lt;=$G124, EY124-EX124, "")</f>
        <v/>
      </c>
      <c r="FA124" s="15">
        <f>IF(15&lt;=$G124, EW124-EZ124, "")</f>
        <v/>
      </c>
      <c r="FB124" s="15">
        <f>IF(15&lt;=$G124, ROUND(ET124*$Q124, 2), "")</f>
        <v/>
      </c>
      <c r="FC124" s="15">
        <f>IF(15&lt;=$G124, ET124+FB124, "")</f>
        <v/>
      </c>
      <c r="FD124" s="15">
        <f>IF(15&lt;=$G124, EX124+FB124, "")</f>
        <v/>
      </c>
      <c r="FE124" s="15">
        <f>IF(15&lt;=$G124, ($G124-15)*$N124, "")</f>
        <v/>
      </c>
      <c r="FF124" s="15">
        <f>IF(16&lt;=$G124, FA124, "")</f>
        <v/>
      </c>
      <c r="FG124" s="15">
        <f>IF(16&lt;=$G124, ROUND(FF124*$Q124, 2), "")</f>
        <v/>
      </c>
      <c r="FH124" s="15">
        <f>IF(16&lt;=$G124, $N124, "")</f>
        <v/>
      </c>
      <c r="FI124" s="15">
        <f>IF(16&lt;=$G124, FH124-FG124, "")</f>
        <v/>
      </c>
      <c r="FJ124" s="15">
        <f>IF(16&lt;=$G124, FF124-FI124, "")</f>
        <v/>
      </c>
      <c r="FK124" s="15">
        <f>IF(16&lt;=$G124, ROUND(FC124*$Q124, 2), "")</f>
        <v/>
      </c>
      <c r="FL124" s="15">
        <f>IF(16&lt;=$G124, FC124+FK124, "")</f>
        <v/>
      </c>
      <c r="FM124" s="15">
        <f>IF(16&lt;=$G124, FG124+FK124, "")</f>
        <v/>
      </c>
      <c r="FN124" s="15">
        <f>IF(16&lt;=$G124, ($G124-16)*$N124, "")</f>
        <v/>
      </c>
      <c r="FO124" s="15">
        <f>IF(17&lt;=$G124, FJ124, "")</f>
        <v/>
      </c>
      <c r="FP124" s="15">
        <f>IF(17&lt;=$G124, ROUND(FO124*$Q124, 2), "")</f>
        <v/>
      </c>
      <c r="FQ124" s="15">
        <f>IF(17&lt;=$G124, $N124, "")</f>
        <v/>
      </c>
      <c r="FR124" s="15">
        <f>IF(17&lt;=$G124, FQ124-FP124, "")</f>
        <v/>
      </c>
      <c r="FS124" s="15">
        <f>IF(17&lt;=$G124, FO124-FR124, "")</f>
        <v/>
      </c>
      <c r="FT124" s="15">
        <f>IF(17&lt;=$G124, ROUND(FL124*$Q124, 2), "")</f>
        <v/>
      </c>
      <c r="FU124" s="15">
        <f>IF(17&lt;=$G124, FL124+FT124, "")</f>
        <v/>
      </c>
      <c r="FV124" s="15">
        <f>IF(17&lt;=$G124, FP124+FT124, "")</f>
        <v/>
      </c>
      <c r="FW124" s="15">
        <f>IF(17&lt;=$G124, ($G124-17)*$N124, "")</f>
        <v/>
      </c>
      <c r="FX124" s="15">
        <f>IF(18&lt;=$G124, FS124, "")</f>
        <v/>
      </c>
      <c r="FY124" s="15">
        <f>IF(18&lt;=$G124, ROUND(FX124*$Q124, 2), "")</f>
        <v/>
      </c>
      <c r="FZ124" s="15">
        <f>IF(18&lt;=$G124, $N124, "")</f>
        <v/>
      </c>
      <c r="GA124" s="15">
        <f>IF(18&lt;=$G124, FZ124-FY124, "")</f>
        <v/>
      </c>
      <c r="GB124" s="15">
        <f>IF(18&lt;=$G124, FX124-GA124, "")</f>
        <v/>
      </c>
      <c r="GC124" s="15">
        <f>IF(18&lt;=$G124, ROUND(FU124*$Q124, 2), "")</f>
        <v/>
      </c>
      <c r="GD124" s="15">
        <f>IF(18&lt;=$G124, FU124+GC124, "")</f>
        <v/>
      </c>
      <c r="GE124" s="15">
        <f>IF(18&lt;=$G124, FY124+GC124, "")</f>
        <v/>
      </c>
      <c r="GF124" s="15">
        <f>IF(18&lt;=$G124, ($G124-18)*$N124, "")</f>
        <v/>
      </c>
      <c r="GG124" s="15">
        <f>IF(19&lt;=$G124, GB124, "")</f>
        <v/>
      </c>
      <c r="GH124" s="15">
        <f>IF(19&lt;=$G124, ROUND(GG124*$Q124, 2), "")</f>
        <v/>
      </c>
      <c r="GI124" s="15">
        <f>IF(19&lt;=$G124, $N124, "")</f>
        <v/>
      </c>
      <c r="GJ124" s="15">
        <f>IF(19&lt;=$G124, GI124-GH124, "")</f>
        <v/>
      </c>
      <c r="GK124" s="15">
        <f>IF(19&lt;=$G124, GG124-GJ124, "")</f>
        <v/>
      </c>
      <c r="GL124" s="15">
        <f>IF(19&lt;=$G124, ROUND(GD124*$Q124, 2), "")</f>
        <v/>
      </c>
      <c r="GM124" s="15">
        <f>IF(19&lt;=$G124, GD124+GL124, "")</f>
        <v/>
      </c>
      <c r="GN124" s="15">
        <f>IF(19&lt;=$G124, GH124+GL124, "")</f>
        <v/>
      </c>
      <c r="GO124" s="15">
        <f>IF(19&lt;=$G124, ($G124-19)*$N124, "")</f>
        <v/>
      </c>
      <c r="GP124" s="15">
        <f>IF(20&lt;=$G124, GK124, "")</f>
        <v/>
      </c>
      <c r="GQ124" s="15">
        <f>IF(20&lt;=$G124, ROUND(GP124*$Q124, 2), "")</f>
        <v/>
      </c>
      <c r="GR124" s="15">
        <f>IF(20&lt;=$G124, $N124, "")</f>
        <v/>
      </c>
      <c r="GS124" s="15">
        <f>IF(20&lt;=$G124, GR124-GQ124, "")</f>
        <v/>
      </c>
      <c r="GT124" s="15">
        <f>IF(20&lt;=$G124, GP124-GS124, "")</f>
        <v/>
      </c>
      <c r="GU124" s="15">
        <f>IF(20&lt;=$G124, ROUND(GM124*$Q124, 2), "")</f>
        <v/>
      </c>
      <c r="GV124" s="15">
        <f>IF(20&lt;=$G124, GM124+GU124, "")</f>
        <v/>
      </c>
      <c r="GW124" s="15">
        <f>IF(20&lt;=$G124, GQ124+GU124, "")</f>
        <v/>
      </c>
      <c r="GX124" s="15">
        <f>IF(20&lt;=$G124, ($G124-20)*$N124, "")</f>
        <v/>
      </c>
      <c r="GY124" s="15">
        <f>IF(21&lt;=$G124, GT124, "")</f>
        <v/>
      </c>
      <c r="GZ124" s="15">
        <f>IF(21&lt;=$G124, ROUND(GY124*$Q124, 2), "")</f>
        <v/>
      </c>
      <c r="HA124" s="15">
        <f>IF(21&lt;=$G124, $N124, "")</f>
        <v/>
      </c>
      <c r="HB124" s="15">
        <f>IF(21&lt;=$G124, HA124-GZ124, "")</f>
        <v/>
      </c>
      <c r="HC124" s="15">
        <f>IF(21&lt;=$G124, GY124-HB124, "")</f>
        <v/>
      </c>
      <c r="HD124" s="15">
        <f>IF(21&lt;=$G124, ROUND(GV124*$Q124, 2), "")</f>
        <v/>
      </c>
      <c r="HE124" s="15">
        <f>IF(21&lt;=$G124, GV124+HD124, "")</f>
        <v/>
      </c>
      <c r="HF124" s="15">
        <f>IF(21&lt;=$G124, GZ124+HD124, "")</f>
        <v/>
      </c>
      <c r="HG124" s="15">
        <f>IF(21&lt;=$G124, ($G124-21)*$N124, "")</f>
        <v/>
      </c>
      <c r="HH124" s="15">
        <f>IF(22&lt;=$G124, HC124, "")</f>
        <v/>
      </c>
      <c r="HI124" s="15">
        <f>IF(22&lt;=$G124, ROUND(HH124*$Q124, 2), "")</f>
        <v/>
      </c>
      <c r="HJ124" s="15">
        <f>IF(22&lt;=$G124, $N124, "")</f>
        <v/>
      </c>
      <c r="HK124" s="15">
        <f>IF(22&lt;=$G124, HJ124-HI124, "")</f>
        <v/>
      </c>
      <c r="HL124" s="15">
        <f>IF(22&lt;=$G124, HH124-HK124, "")</f>
        <v/>
      </c>
      <c r="HM124" s="15">
        <f>IF(22&lt;=$G124, ROUND(HE124*$Q124, 2), "")</f>
        <v/>
      </c>
      <c r="HN124" s="15">
        <f>IF(22&lt;=$G124, HE124+HM124, "")</f>
        <v/>
      </c>
      <c r="HO124" s="15">
        <f>IF(22&lt;=$G124, HI124+HM124, "")</f>
        <v/>
      </c>
      <c r="HP124" s="15">
        <f>IF(22&lt;=$G124, ($G124-22)*$N124, "")</f>
        <v/>
      </c>
      <c r="HQ124" s="15">
        <f>IF(23&lt;=$G124, HL124, "")</f>
        <v/>
      </c>
      <c r="HR124" s="15">
        <f>IF(23&lt;=$G124, ROUND(HQ124*$Q124, 2), "")</f>
        <v/>
      </c>
      <c r="HS124" s="15">
        <f>IF(23&lt;=$G124, $N124, "")</f>
        <v/>
      </c>
      <c r="HT124" s="15">
        <f>IF(23&lt;=$G124, HS124-HR124, "")</f>
        <v/>
      </c>
      <c r="HU124" s="15">
        <f>IF(23&lt;=$G124, HQ124-HT124, "")</f>
        <v/>
      </c>
      <c r="HV124" s="15">
        <f>IF(23&lt;=$G124, ROUND(HN124*$Q124, 2), "")</f>
        <v/>
      </c>
      <c r="HW124" s="15">
        <f>IF(23&lt;=$G124, HN124+HV124, "")</f>
        <v/>
      </c>
      <c r="HX124" s="15">
        <f>IF(23&lt;=$G124, HR124+HV124, "")</f>
        <v/>
      </c>
      <c r="HY124" s="15">
        <f>IF(23&lt;=$G124, ($G124-23)*$N124, "")</f>
        <v/>
      </c>
      <c r="HZ124" s="15">
        <f>IF(24&lt;=$G124, HU124, "")</f>
        <v/>
      </c>
      <c r="IA124" s="15">
        <f>IF(24&lt;=$G124, ROUND(HZ124*$Q124, 2), "")</f>
        <v/>
      </c>
      <c r="IB124" s="15">
        <f>IF(24&lt;=$G124, $N124, "")</f>
        <v/>
      </c>
      <c r="IC124" s="15">
        <f>IF(24&lt;=$G124, IB124-IA124, "")</f>
        <v/>
      </c>
      <c r="ID124" s="15">
        <f>IF(24&lt;=$G124, HZ124-IC124, "")</f>
        <v/>
      </c>
      <c r="IE124" s="15">
        <f>IF(24&lt;=$G124, ROUND(HW124*$Q124, 2), "")</f>
        <v/>
      </c>
      <c r="IF124" s="15">
        <f>IF(24&lt;=$G124, HW124+IE124, "")</f>
        <v/>
      </c>
      <c r="IG124" s="15">
        <f>IF(24&lt;=$G124, IA124+IE124, "")</f>
        <v/>
      </c>
      <c r="IH124" s="15">
        <f>IF(24&lt;=$G124, ($G124-24)*$N124, "")</f>
        <v/>
      </c>
      <c r="II124" s="15">
        <f>IF(25&lt;=$G124, ID124, "")</f>
        <v/>
      </c>
      <c r="IJ124" s="15">
        <f>IF(25&lt;=$G124, ROUND(II124*$Q124, 2), "")</f>
        <v/>
      </c>
      <c r="IK124" s="15">
        <f>IF(25&lt;=$G124, $N124, "")</f>
        <v/>
      </c>
      <c r="IL124" s="15">
        <f>IF(25&lt;=$G124, IK124-IJ124, "")</f>
        <v/>
      </c>
      <c r="IM124" s="15">
        <f>IF(25&lt;=$G124, II124-IL124, "")</f>
        <v/>
      </c>
      <c r="IN124" s="15">
        <f>IF(25&lt;=$G124, ROUND(IF124*$Q124, 2), "")</f>
        <v/>
      </c>
      <c r="IO124" s="15">
        <f>IF(25&lt;=$G124, IF124+IN124, "")</f>
        <v/>
      </c>
      <c r="IP124" s="15">
        <f>IF(25&lt;=$G124, IJ124+IN124, "")</f>
        <v/>
      </c>
      <c r="IQ124" s="15">
        <f>IF(25&lt;=$G124, ($G124-25)*$N124, "")</f>
        <v/>
      </c>
      <c r="IR124" s="15">
        <f>IF(26&lt;=$G124, IM124, "")</f>
        <v/>
      </c>
      <c r="IS124" s="15">
        <f>IF(26&lt;=$G124, ROUND(IR124*$Q124, 2), "")</f>
        <v/>
      </c>
      <c r="IT124" s="15">
        <f>IF(26&lt;=$G124, $N124, "")</f>
        <v/>
      </c>
      <c r="IU124" s="15">
        <f>IF(26&lt;=$G124, IT124-IS124, "")</f>
        <v/>
      </c>
      <c r="IV124" s="15">
        <f>IF(26&lt;=$G124, IR124-IU124, "")</f>
        <v/>
      </c>
      <c r="IW124" s="15">
        <f>IF(26&lt;=$G124, ROUND(IO124*$Q124, 2), "")</f>
        <v/>
      </c>
      <c r="IX124" s="15">
        <f>IF(26&lt;=$G124, IO124+IW124, "")</f>
        <v/>
      </c>
      <c r="IY124" s="15">
        <f>IF(26&lt;=$G124, IS124+IW124, "")</f>
        <v/>
      </c>
      <c r="IZ124" s="15">
        <f>IF(26&lt;=$G124, ($G124-26)*$N124, "")</f>
        <v/>
      </c>
      <c r="JA124" s="15">
        <f>IF(27&lt;=$G124, IV124, "")</f>
        <v/>
      </c>
      <c r="JB124" s="15">
        <f>IF(27&lt;=$G124, ROUND(JA124*$Q124, 2), "")</f>
        <v/>
      </c>
      <c r="JC124" s="15">
        <f>IF(27&lt;=$G124, $N124, "")</f>
        <v/>
      </c>
      <c r="JD124" s="15">
        <f>IF(27&lt;=$G124, JC124-JB124, "")</f>
        <v/>
      </c>
      <c r="JE124" s="15">
        <f>IF(27&lt;=$G124, JA124-JD124, "")</f>
        <v/>
      </c>
      <c r="JF124" s="15">
        <f>IF(27&lt;=$G124, ROUND(IX124*$Q124, 2), "")</f>
        <v/>
      </c>
      <c r="JG124" s="15">
        <f>IF(27&lt;=$G124, IX124+JF124, "")</f>
        <v/>
      </c>
      <c r="JH124" s="15">
        <f>IF(27&lt;=$G124, JB124+JF124, "")</f>
        <v/>
      </c>
      <c r="JI124" s="15">
        <f>IF(27&lt;=$G124, ($G124-27)*$N124, "")</f>
        <v/>
      </c>
      <c r="JJ124" s="15">
        <f>IF(28&lt;=$G124, JE124, "")</f>
        <v/>
      </c>
      <c r="JK124" s="15">
        <f>IF(28&lt;=$G124, ROUND(JJ124*$Q124, 2), "")</f>
        <v/>
      </c>
      <c r="JL124" s="15">
        <f>IF(28&lt;=$G124, $N124, "")</f>
        <v/>
      </c>
      <c r="JM124" s="15">
        <f>IF(28&lt;=$G124, JL124-JK124, "")</f>
        <v/>
      </c>
      <c r="JN124" s="15">
        <f>IF(28&lt;=$G124, JJ124-JM124, "")</f>
        <v/>
      </c>
      <c r="JO124" s="15">
        <f>IF(28&lt;=$G124, ROUND(JG124*$Q124, 2), "")</f>
        <v/>
      </c>
      <c r="JP124" s="15">
        <f>IF(28&lt;=$G124, JG124+JO124, "")</f>
        <v/>
      </c>
      <c r="JQ124" s="15">
        <f>IF(28&lt;=$G124, JK124+JO124, "")</f>
        <v/>
      </c>
      <c r="JR124" s="15">
        <f>IF(28&lt;=$G124, ($G124-28)*$N124, "")</f>
        <v/>
      </c>
      <c r="JS124" s="15">
        <f>IF(29&lt;=$G124, JN124, "")</f>
        <v/>
      </c>
      <c r="JT124" s="15">
        <f>IF(29&lt;=$G124, ROUND(JS124*$Q124, 2), "")</f>
        <v/>
      </c>
      <c r="JU124" s="15">
        <f>IF(29&lt;=$G124, $N124, "")</f>
        <v/>
      </c>
      <c r="JV124" s="15">
        <f>IF(29&lt;=$G124, JU124-JT124, "")</f>
        <v/>
      </c>
      <c r="JW124" s="15">
        <f>IF(29&lt;=$G124, JS124-JV124, "")</f>
        <v/>
      </c>
      <c r="JX124" s="15">
        <f>IF(29&lt;=$G124, ROUND(JP124*$Q124, 2), "")</f>
        <v/>
      </c>
      <c r="JY124" s="15">
        <f>IF(29&lt;=$G124, JP124+JX124, "")</f>
        <v/>
      </c>
      <c r="JZ124" s="15">
        <f>IF(29&lt;=$G124, JT124+JX124, "")</f>
        <v/>
      </c>
      <c r="KA124" s="15">
        <f>IF(29&lt;=$G124, ($G124-29)*$N124, "")</f>
        <v/>
      </c>
      <c r="KB124" s="15">
        <f>IF(30&lt;=$G124, JW124, "")</f>
        <v/>
      </c>
      <c r="KC124" s="15">
        <f>IF(30&lt;=$G124, ROUND(KB124*$Q124, 2), "")</f>
        <v/>
      </c>
      <c r="KD124" s="15">
        <f>IF(30&lt;=$G124, $N124, "")</f>
        <v/>
      </c>
      <c r="KE124" s="15">
        <f>IF(30&lt;=$G124, KD124-KC124, "")</f>
        <v/>
      </c>
      <c r="KF124" s="15">
        <f>IF(30&lt;=$G124, KB124-KE124, "")</f>
        <v/>
      </c>
      <c r="KG124" s="15">
        <f>IF(30&lt;=$G124, ROUND(JY124*$Q124, 2), "")</f>
        <v/>
      </c>
      <c r="KH124" s="15">
        <f>IF(30&lt;=$G124, JY124+KG124, "")</f>
        <v/>
      </c>
      <c r="KI124" s="15">
        <f>IF(30&lt;=$G124, KC124+KG124, "")</f>
        <v/>
      </c>
      <c r="KJ124" s="15">
        <f>IF(30&lt;=$G124, ($G124-30)*$N124, "")</f>
        <v/>
      </c>
      <c r="KK124" s="15">
        <f>IF(31&lt;=$G124, KF124, "")</f>
        <v/>
      </c>
      <c r="KL124" s="15">
        <f>IF(31&lt;=$G124, ROUND(KK124*$Q124, 2), "")</f>
        <v/>
      </c>
      <c r="KM124" s="15">
        <f>IF(31&lt;=$G124, $N124, "")</f>
        <v/>
      </c>
      <c r="KN124" s="15">
        <f>IF(31&lt;=$G124, KM124-KL124, "")</f>
        <v/>
      </c>
      <c r="KO124" s="15">
        <f>IF(31&lt;=$G124, KK124-KN124, "")</f>
        <v/>
      </c>
      <c r="KP124" s="15">
        <f>IF(31&lt;=$G124, ROUND(KH124*$Q124, 2), "")</f>
        <v/>
      </c>
      <c r="KQ124" s="15">
        <f>IF(31&lt;=$G124, KH124+KP124, "")</f>
        <v/>
      </c>
      <c r="KR124" s="15">
        <f>IF(31&lt;=$G124, KL124+KP124, "")</f>
        <v/>
      </c>
      <c r="KS124" s="15">
        <f>IF(31&lt;=$G124, ($G124-31)*$N124, "")</f>
        <v/>
      </c>
      <c r="KT124" s="15">
        <f>IF(32&lt;=$G124, KO124, "")</f>
        <v/>
      </c>
      <c r="KU124" s="15">
        <f>IF(32&lt;=$G124, ROUND(KT124*$Q124, 2), "")</f>
        <v/>
      </c>
      <c r="KV124" s="15">
        <f>IF(32&lt;=$G124, $N124, "")</f>
        <v/>
      </c>
      <c r="KW124" s="15">
        <f>IF(32&lt;=$G124, KV124-KU124, "")</f>
        <v/>
      </c>
      <c r="KX124" s="15">
        <f>IF(32&lt;=$G124, KT124-KW124, "")</f>
        <v/>
      </c>
      <c r="KY124" s="15">
        <f>IF(32&lt;=$G124, ROUND(KQ124*$Q124, 2), "")</f>
        <v/>
      </c>
      <c r="KZ124" s="15">
        <f>IF(32&lt;=$G124, KQ124+KY124, "")</f>
        <v/>
      </c>
      <c r="LA124" s="15">
        <f>IF(32&lt;=$G124, KU124+KY124, "")</f>
        <v/>
      </c>
      <c r="LB124" s="15">
        <f>IF(32&lt;=$G124, ($G124-32)*$N124, "")</f>
        <v/>
      </c>
      <c r="LC124" s="15">
        <f>IF(33&lt;=$G124, KX124, "")</f>
        <v/>
      </c>
      <c r="LD124" s="15">
        <f>IF(33&lt;=$G124, ROUND(LC124*$Q124, 2), "")</f>
        <v/>
      </c>
      <c r="LE124" s="15">
        <f>IF(33&lt;=$G124, $N124, "")</f>
        <v/>
      </c>
      <c r="LF124" s="15">
        <f>IF(33&lt;=$G124, LE124-LD124, "")</f>
        <v/>
      </c>
      <c r="LG124" s="15">
        <f>IF(33&lt;=$G124, LC124-LF124, "")</f>
        <v/>
      </c>
      <c r="LH124" s="15">
        <f>IF(33&lt;=$G124, ROUND(KZ124*$Q124, 2), "")</f>
        <v/>
      </c>
      <c r="LI124" s="15">
        <f>IF(33&lt;=$G124, KZ124+LH124, "")</f>
        <v/>
      </c>
      <c r="LJ124" s="15">
        <f>IF(33&lt;=$G124, LD124+LH124, "")</f>
        <v/>
      </c>
      <c r="LK124" s="15">
        <f>IF(33&lt;=$G124, ($G124-33)*$N124, "")</f>
        <v/>
      </c>
      <c r="LL124" s="15">
        <f>IF(34&lt;=$G124, LG124, "")</f>
        <v/>
      </c>
      <c r="LM124" s="15">
        <f>IF(34&lt;=$G124, ROUND(LL124*$Q124, 2), "")</f>
        <v/>
      </c>
      <c r="LN124" s="15">
        <f>IF(34&lt;=$G124, $N124, "")</f>
        <v/>
      </c>
      <c r="LO124" s="15">
        <f>IF(34&lt;=$G124, LN124-LM124, "")</f>
        <v/>
      </c>
      <c r="LP124" s="15">
        <f>IF(34&lt;=$G124, LL124-LO124, "")</f>
        <v/>
      </c>
      <c r="LQ124" s="15">
        <f>IF(34&lt;=$G124, ROUND(LI124*$Q124, 2), "")</f>
        <v/>
      </c>
      <c r="LR124" s="15">
        <f>IF(34&lt;=$G124, LI124+LQ124, "")</f>
        <v/>
      </c>
      <c r="LS124" s="15">
        <f>IF(34&lt;=$G124, LM124+LQ124, "")</f>
        <v/>
      </c>
      <c r="LT124" s="15">
        <f>IF(34&lt;=$G124, ($G124-34)*$N124, "")</f>
        <v/>
      </c>
      <c r="LU124" s="15">
        <f>IF(35&lt;=$G124, LP124, "")</f>
        <v/>
      </c>
      <c r="LV124" s="15">
        <f>IF(35&lt;=$G124, ROUND(LU124*$Q124, 2), "")</f>
        <v/>
      </c>
      <c r="LW124" s="15">
        <f>IF(35&lt;=$G124, $N124, "")</f>
        <v/>
      </c>
      <c r="LX124" s="15">
        <f>IF(35&lt;=$G124, LW124-LV124, "")</f>
        <v/>
      </c>
      <c r="LY124" s="15">
        <f>IF(35&lt;=$G124, LU124-LX124, "")</f>
        <v/>
      </c>
      <c r="LZ124" s="15">
        <f>IF(35&lt;=$G124, ROUND(LR124*$Q124, 2), "")</f>
        <v/>
      </c>
      <c r="MA124" s="15">
        <f>IF(35&lt;=$G124, LR124+LZ124, "")</f>
        <v/>
      </c>
      <c r="MB124" s="15">
        <f>IF(35&lt;=$G124, LV124+LZ124, "")</f>
        <v/>
      </c>
      <c r="MC124" s="15">
        <f>IF(35&lt;=$G124, ($G124-35)*$N124, "")</f>
        <v/>
      </c>
      <c r="MD124" s="15">
        <f>IF(36&lt;=$G124, LY124, "")</f>
        <v/>
      </c>
      <c r="ME124" s="15">
        <f>IF(36&lt;=$G124, ROUND(MD124*$Q124, 2), "")</f>
        <v/>
      </c>
      <c r="MF124" s="15">
        <f>IF(36&lt;=$G124, $N124, "")</f>
        <v/>
      </c>
      <c r="MG124" s="15">
        <f>IF(36&lt;=$G124, MF124-ME124, "")</f>
        <v/>
      </c>
      <c r="MH124" s="15">
        <f>IF(36&lt;=$G124, MD124-MG124, "")</f>
        <v/>
      </c>
      <c r="MI124" s="15">
        <f>IF(36&lt;=$G124, ROUND(MA124*$Q124, 2), "")</f>
        <v/>
      </c>
      <c r="MJ124" s="15">
        <f>IF(36&lt;=$G124, MA124+MI124, "")</f>
        <v/>
      </c>
      <c r="MK124" s="15">
        <f>IF(36&lt;=$G124, ME124+MI124, "")</f>
        <v/>
      </c>
      <c r="ML124" s="15">
        <f>IF(36&lt;=$G124, ($G124-36)*$N124, "")</f>
        <v/>
      </c>
      <c r="MM124" s="15">
        <f>IF(37&lt;=$G124, MH124, "")</f>
        <v/>
      </c>
      <c r="MN124" s="15">
        <f>IF(37&lt;=$G124, ROUND(MM124*$Q124, 2), "")</f>
        <v/>
      </c>
      <c r="MO124" s="15">
        <f>IF(37&lt;=$G124, $N124, "")</f>
        <v/>
      </c>
      <c r="MP124" s="15">
        <f>IF(37&lt;=$G124, MO124-MN124, "")</f>
        <v/>
      </c>
      <c r="MQ124" s="15">
        <f>IF(37&lt;=$G124, MM124-MP124, "")</f>
        <v/>
      </c>
      <c r="MR124" s="15">
        <f>IF(37&lt;=$G124, ROUND(MJ124*$Q124, 2), "")</f>
        <v/>
      </c>
      <c r="MS124" s="15">
        <f>IF(37&lt;=$G124, MJ124+MR124, "")</f>
        <v/>
      </c>
      <c r="MT124" s="15">
        <f>IF(37&lt;=$G124, MN124+MR124, "")</f>
        <v/>
      </c>
      <c r="MU124" s="15">
        <f>IF(37&lt;=$G124, ($G124-37)*$N124, "")</f>
        <v/>
      </c>
      <c r="MV124" s="15">
        <f>IF(38&lt;=$G124, MQ124, "")</f>
        <v/>
      </c>
      <c r="MW124" s="15">
        <f>IF(38&lt;=$G124, ROUND(MV124*$Q124, 2), "")</f>
        <v/>
      </c>
      <c r="MX124" s="15">
        <f>IF(38&lt;=$G124, $N124, "")</f>
        <v/>
      </c>
      <c r="MY124" s="15">
        <f>IF(38&lt;=$G124, MX124-MW124, "")</f>
        <v/>
      </c>
      <c r="MZ124" s="15">
        <f>IF(38&lt;=$G124, MV124-MY124, "")</f>
        <v/>
      </c>
      <c r="NA124" s="15">
        <f>IF(38&lt;=$G124, ROUND(MS124*$Q124, 2), "")</f>
        <v/>
      </c>
      <c r="NB124" s="15">
        <f>IF(38&lt;=$G124, MS124+NA124, "")</f>
        <v/>
      </c>
      <c r="NC124" s="15">
        <f>IF(38&lt;=$G124, MW124+NA124, "")</f>
        <v/>
      </c>
      <c r="ND124" s="15">
        <f>IF(38&lt;=$G124, ($G124-38)*$N124, "")</f>
        <v/>
      </c>
      <c r="NE124" s="15">
        <f>IF(39&lt;=$G124, MZ124, "")</f>
        <v/>
      </c>
      <c r="NF124" s="15">
        <f>IF(39&lt;=$G124, ROUND(NE124*$Q124, 2), "")</f>
        <v/>
      </c>
      <c r="NG124" s="15">
        <f>IF(39&lt;=$G124, $N124, "")</f>
        <v/>
      </c>
      <c r="NH124" s="15">
        <f>IF(39&lt;=$G124, NG124-NF124, "")</f>
        <v/>
      </c>
      <c r="NI124" s="15">
        <f>IF(39&lt;=$G124, NE124-NH124, "")</f>
        <v/>
      </c>
      <c r="NJ124" s="15">
        <f>IF(39&lt;=$G124, ROUND(NB124*$Q124, 2), "")</f>
        <v/>
      </c>
      <c r="NK124" s="15">
        <f>IF(39&lt;=$G124, NB124+NJ124, "")</f>
        <v/>
      </c>
      <c r="NL124" s="15">
        <f>IF(39&lt;=$G124, NF124+NJ124, "")</f>
        <v/>
      </c>
      <c r="NM124" s="15">
        <f>IF(39&lt;=$G124, ($G124-39)*$N124, "")</f>
        <v/>
      </c>
      <c r="NN124" s="15">
        <f>IF(40&lt;=$G124, NI124, "")</f>
        <v/>
      </c>
      <c r="NO124" s="15">
        <f>IF(40&lt;=$G124, ROUND(NN124*$Q124, 2), "")</f>
        <v/>
      </c>
      <c r="NP124" s="15">
        <f>IF(40&lt;=$G124, $N124, "")</f>
        <v/>
      </c>
      <c r="NQ124" s="15">
        <f>IF(40&lt;=$G124, NP124-NO124, "")</f>
        <v/>
      </c>
      <c r="NR124" s="15">
        <f>IF(40&lt;=$G124, NN124-NQ124, "")</f>
        <v/>
      </c>
      <c r="NS124" s="15">
        <f>IF(40&lt;=$G124, ROUND(NK124*$Q124, 2), "")</f>
        <v/>
      </c>
      <c r="NT124" s="15">
        <f>IF(40&lt;=$G124, NK124+NS124, "")</f>
        <v/>
      </c>
      <c r="NU124" s="15">
        <f>IF(40&lt;=$G124, NO124+NS124, "")</f>
        <v/>
      </c>
      <c r="NV124" s="15">
        <f>IF(40&lt;=$G124, ($G124-40)*$N124, "")</f>
        <v/>
      </c>
      <c r="NW124" s="15">
        <f>IF(41&lt;=$G124, NR124, "")</f>
        <v/>
      </c>
      <c r="NX124" s="15">
        <f>IF(41&lt;=$G124, ROUND(NW124*$Q124, 2), "")</f>
        <v/>
      </c>
      <c r="NY124" s="15">
        <f>IF(41&lt;=$G124, $N124, "")</f>
        <v/>
      </c>
      <c r="NZ124" s="15">
        <f>IF(41&lt;=$G124, NY124-NX124, "")</f>
        <v/>
      </c>
      <c r="OA124" s="15">
        <f>IF(41&lt;=$G124, NW124-NZ124, "")</f>
        <v/>
      </c>
      <c r="OB124" s="15">
        <f>IF(41&lt;=$G124, ROUND(NT124*$Q124, 2), "")</f>
        <v/>
      </c>
      <c r="OC124" s="15">
        <f>IF(41&lt;=$G124, NT124+OB124, "")</f>
        <v/>
      </c>
      <c r="OD124" s="15">
        <f>IF(41&lt;=$G124, NX124+OB124, "")</f>
        <v/>
      </c>
      <c r="OE124" s="15">
        <f>IF(41&lt;=$G124, ($G124-41)*$N124, "")</f>
        <v/>
      </c>
      <c r="OF124" s="15">
        <f>IF(42&lt;=$G124, OA124, "")</f>
        <v/>
      </c>
      <c r="OG124" s="15">
        <f>IF(42&lt;=$G124, ROUND(OF124*$Q124, 2), "")</f>
        <v/>
      </c>
      <c r="OH124" s="15">
        <f>IF(42&lt;=$G124, $N124, "")</f>
        <v/>
      </c>
      <c r="OI124" s="15">
        <f>IF(42&lt;=$G124, OH124-OG124, "")</f>
        <v/>
      </c>
      <c r="OJ124" s="15">
        <f>IF(42&lt;=$G124, OF124-OI124, "")</f>
        <v/>
      </c>
      <c r="OK124" s="15">
        <f>IF(42&lt;=$G124, ROUND(OC124*$Q124, 2), "")</f>
        <v/>
      </c>
      <c r="OL124" s="15">
        <f>IF(42&lt;=$G124, OC124+OK124, "")</f>
        <v/>
      </c>
      <c r="OM124" s="15">
        <f>IF(42&lt;=$G124, OG124+OK124, "")</f>
        <v/>
      </c>
      <c r="ON124" s="15">
        <f>IF(42&lt;=$G124, ($G124-42)*$N124, "")</f>
        <v/>
      </c>
      <c r="OO124" s="15">
        <f>IF(43&lt;=$G124, OJ124, "")</f>
        <v/>
      </c>
      <c r="OP124" s="15">
        <f>IF(43&lt;=$G124, ROUND(OO124*$Q124, 2), "")</f>
        <v/>
      </c>
      <c r="OQ124" s="15">
        <f>IF(43&lt;=$G124, $N124, "")</f>
        <v/>
      </c>
      <c r="OR124" s="15">
        <f>IF(43&lt;=$G124, OQ124-OP124, "")</f>
        <v/>
      </c>
      <c r="OS124" s="15">
        <f>IF(43&lt;=$G124, OO124-OR124, "")</f>
        <v/>
      </c>
      <c r="OT124" s="15">
        <f>IF(43&lt;=$G124, ROUND(OL124*$Q124, 2), "")</f>
        <v/>
      </c>
      <c r="OU124" s="15">
        <f>IF(43&lt;=$G124, OL124+OT124, "")</f>
        <v/>
      </c>
      <c r="OV124" s="15">
        <f>IF(43&lt;=$G124, OP124+OT124, "")</f>
        <v/>
      </c>
      <c r="OW124" s="15">
        <f>IF(43&lt;=$G124, ($G124-43)*$N124, "")</f>
        <v/>
      </c>
      <c r="OX124" s="15">
        <f>IF(44&lt;=$G124, OS124, "")</f>
        <v/>
      </c>
      <c r="OY124" s="15">
        <f>IF(44&lt;=$G124, ROUND(OX124*$Q124, 2), "")</f>
        <v/>
      </c>
      <c r="OZ124" s="15">
        <f>IF(44&lt;=$G124, $N124, "")</f>
        <v/>
      </c>
      <c r="PA124" s="15">
        <f>IF(44&lt;=$G124, OZ124-OY124, "")</f>
        <v/>
      </c>
      <c r="PB124" s="15">
        <f>IF(44&lt;=$G124, OX124-PA124, "")</f>
        <v/>
      </c>
      <c r="PC124" s="15">
        <f>IF(44&lt;=$G124, ROUND(OU124*$Q124, 2), "")</f>
        <v/>
      </c>
      <c r="PD124" s="15">
        <f>IF(44&lt;=$G124, OU124+PC124, "")</f>
        <v/>
      </c>
      <c r="PE124" s="15">
        <f>IF(44&lt;=$G124, OY124+PC124, "")</f>
        <v/>
      </c>
      <c r="PF124" s="15">
        <f>IF(44&lt;=$G124, ($G124-44)*$N124, "")</f>
        <v/>
      </c>
      <c r="PG124" s="15">
        <f>IF(45&lt;=$G124, PB124, "")</f>
        <v/>
      </c>
      <c r="PH124" s="15">
        <f>IF(45&lt;=$G124, ROUND(PG124*$Q124, 2), "")</f>
        <v/>
      </c>
      <c r="PI124" s="15">
        <f>IF(45&lt;=$G124, $N124, "")</f>
        <v/>
      </c>
      <c r="PJ124" s="15">
        <f>IF(45&lt;=$G124, PI124-PH124, "")</f>
        <v/>
      </c>
      <c r="PK124" s="15">
        <f>IF(45&lt;=$G124, PG124-PJ124, "")</f>
        <v/>
      </c>
      <c r="PL124" s="15">
        <f>IF(45&lt;=$G124, ROUND(PD124*$Q124, 2), "")</f>
        <v/>
      </c>
      <c r="PM124" s="15">
        <f>IF(45&lt;=$G124, PD124+PL124, "")</f>
        <v/>
      </c>
      <c r="PN124" s="15">
        <f>IF(45&lt;=$G124, PH124+PL124, "")</f>
        <v/>
      </c>
      <c r="PO124" s="15">
        <f>IF(45&lt;=$G124, ($G124-45)*$N124, "")</f>
        <v/>
      </c>
      <c r="PP124" s="15">
        <f>IF(46&lt;=$G124, PK124, "")</f>
        <v/>
      </c>
      <c r="PQ124" s="15">
        <f>IF(46&lt;=$G124, ROUND(PP124*$Q124, 2), "")</f>
        <v/>
      </c>
      <c r="PR124" s="15">
        <f>IF(46&lt;=$G124, $N124, "")</f>
        <v/>
      </c>
      <c r="PS124" s="15">
        <f>IF(46&lt;=$G124, PR124-PQ124, "")</f>
        <v/>
      </c>
      <c r="PT124" s="15">
        <f>IF(46&lt;=$G124, PP124-PS124, "")</f>
        <v/>
      </c>
      <c r="PU124" s="15">
        <f>IF(46&lt;=$G124, ROUND(PM124*$Q124, 2), "")</f>
        <v/>
      </c>
      <c r="PV124" s="15">
        <f>IF(46&lt;=$G124, PM124+PU124, "")</f>
        <v/>
      </c>
      <c r="PW124" s="15">
        <f>IF(46&lt;=$G124, PQ124+PU124, "")</f>
        <v/>
      </c>
      <c r="PX124" s="15">
        <f>IF(46&lt;=$G124, ($G124-46)*$N124, "")</f>
        <v/>
      </c>
      <c r="PY124" s="15">
        <f>IF(47&lt;=$G124, PT124, "")</f>
        <v/>
      </c>
      <c r="PZ124" s="15">
        <f>IF(47&lt;=$G124, ROUND(PY124*$Q124, 2), "")</f>
        <v/>
      </c>
      <c r="QA124" s="15">
        <f>IF(47&lt;=$G124, $N124, "")</f>
        <v/>
      </c>
      <c r="QB124" s="15">
        <f>IF(47&lt;=$G124, QA124-PZ124, "")</f>
        <v/>
      </c>
      <c r="QC124" s="15">
        <f>IF(47&lt;=$G124, PY124-QB124, "")</f>
        <v/>
      </c>
      <c r="QD124" s="15">
        <f>IF(47&lt;=$G124, ROUND(PV124*$Q124, 2), "")</f>
        <v/>
      </c>
      <c r="QE124" s="15">
        <f>IF(47&lt;=$G124, PV124+QD124, "")</f>
        <v/>
      </c>
      <c r="QF124" s="15">
        <f>IF(47&lt;=$G124, PZ124+QD124, "")</f>
        <v/>
      </c>
      <c r="QG124" s="15">
        <f>IF(47&lt;=$G124, ($G124-47)*$N124, "")</f>
        <v/>
      </c>
      <c r="QH124" s="15">
        <f>IF(48&lt;=$G124, QC124, "")</f>
        <v/>
      </c>
      <c r="QI124" s="15">
        <f>IF(48&lt;=$G124, ROUND(QH124*$Q124, 2), "")</f>
        <v/>
      </c>
      <c r="QJ124" s="15">
        <f>IF(48&lt;=$G124, $N124, "")</f>
        <v/>
      </c>
      <c r="QK124" s="15">
        <f>IF(48&lt;=$G124, QJ124-QI124, "")</f>
        <v/>
      </c>
      <c r="QL124" s="15">
        <f>IF(48&lt;=$G124, QH124-QK124, "")</f>
        <v/>
      </c>
      <c r="QM124" s="15">
        <f>IF(48&lt;=$G124, ROUND(QE124*$Q124, 2), "")</f>
        <v/>
      </c>
      <c r="QN124" s="15">
        <f>IF(48&lt;=$G124, QE124+QM124, "")</f>
        <v/>
      </c>
      <c r="QO124" s="15">
        <f>IF(48&lt;=$G124, QI124+QM124, "")</f>
        <v/>
      </c>
      <c r="QP124" s="15">
        <f>IF(48&lt;=$G124, ($G124-48)*$N124, "")</f>
        <v/>
      </c>
    </row>
    <row r="125">
      <c r="A125" s="6" t="inlineStr">
        <is>
          <t>0650-0002</t>
        </is>
      </c>
      <c r="B125" s="7" t="inlineStr">
        <is>
          <t>Creando Music</t>
        </is>
      </c>
      <c r="C125" s="7" t="inlineStr">
        <is>
          <t>3008</t>
        </is>
      </c>
      <c r="D125" s="6" t="inlineStr">
        <is>
          <t>ACTIVO</t>
        </is>
      </c>
      <c r="E125" s="6" t="inlineStr">
        <is>
          <t>2025-12-23</t>
        </is>
      </c>
      <c r="F125" s="6" t="inlineStr">
        <is>
          <t>2026-12-23</t>
        </is>
      </c>
      <c r="G125" s="8" t="n">
        <v>12</v>
      </c>
      <c r="H125" s="9" t="n">
        <v>629224.14</v>
      </c>
      <c r="I125" s="10" t="n">
        <v>0.1</v>
      </c>
      <c r="J125" s="9">
        <f>ROUND(H125*I125, 2)</f>
        <v/>
      </c>
      <c r="K125" s="9">
        <f>ROUND(H125-J125, 2)</f>
        <v/>
      </c>
      <c r="L125" s="10" t="n">
        <v>0.02</v>
      </c>
      <c r="M125" s="9">
        <f>ROUND(H125*L125, 2)</f>
        <v/>
      </c>
      <c r="N125" s="9" t="n">
        <v>36857.82</v>
      </c>
      <c r="O125" s="10" t="n">
        <v>0.4</v>
      </c>
      <c r="P125" s="9">
        <f>ROUND(H125*O125, 2)</f>
        <v/>
      </c>
      <c r="Q125" s="11" t="n">
        <v>0.02475979</v>
      </c>
      <c r="R125" s="11">
        <f>RATE(G125, -N125, K125, -P125)</f>
        <v/>
      </c>
      <c r="S125" s="11">
        <f>ROUND(Q125*12, 8)</f>
        <v/>
      </c>
      <c r="T125" s="11">
        <f>ROUND(((1+Q125)^12)-1, 8)</f>
        <v/>
      </c>
      <c r="U125" s="9">
        <f>ROUND(PV(Q125, G125, 0, -P125), 2)</f>
        <v/>
      </c>
      <c r="V125" s="9">
        <f>SUMIF($AA$4:$QP$4, "Interes_Leasing", AA125:QP125)</f>
        <v/>
      </c>
      <c r="W125" s="9">
        <f>SUMIF($AA$4:$QP$4, "Interes_Residual", AA125:QP125)</f>
        <v/>
      </c>
      <c r="X125" s="9">
        <f>ROUND(V125+W125, 2)</f>
        <v/>
      </c>
      <c r="Y125" s="9">
        <f>ROUND((N125*G125+P125+M125)-K125, 2)</f>
        <v/>
      </c>
      <c r="Z125" s="10">
        <f>ROUND(Y125/K125, 4)</f>
        <v/>
      </c>
      <c r="AA125" s="9">
        <f>IF(1&lt;=$G125, $K125, "")</f>
        <v/>
      </c>
      <c r="AB125" s="9">
        <f>IF(1&lt;=$G125, ROUND(AA125*$Q125, 2), "")</f>
        <v/>
      </c>
      <c r="AC125" s="9">
        <f>IF(1&lt;=$G125, $N125, "")</f>
        <v/>
      </c>
      <c r="AD125" s="9">
        <f>IF(1&lt;=$G125, AC125-AB125, "")</f>
        <v/>
      </c>
      <c r="AE125" s="9">
        <f>IF(1&lt;=$G125, AA125-AD125, "")</f>
        <v/>
      </c>
      <c r="AF125" s="9">
        <f>IF(1&lt;=$G125, ROUND($U125*$Q125, 2), "")</f>
        <v/>
      </c>
      <c r="AG125" s="9">
        <f>IF(1&lt;=$G125, $U125+AF125, "")</f>
        <v/>
      </c>
      <c r="AH125" s="9">
        <f>IF(1&lt;=$G125, AB125+AF125, "")</f>
        <v/>
      </c>
      <c r="AI125" s="9">
        <f>IF(1&lt;=$G125, ($G125-1)*$N125, "")</f>
        <v/>
      </c>
      <c r="AJ125" s="9">
        <f>IF(2&lt;=$G125, AE125, "")</f>
        <v/>
      </c>
      <c r="AK125" s="9">
        <f>IF(2&lt;=$G125, ROUND(AJ125*$Q125, 2), "")</f>
        <v/>
      </c>
      <c r="AL125" s="9">
        <f>IF(2&lt;=$G125, $N125, "")</f>
        <v/>
      </c>
      <c r="AM125" s="9">
        <f>IF(2&lt;=$G125, AL125-AK125, "")</f>
        <v/>
      </c>
      <c r="AN125" s="9">
        <f>IF(2&lt;=$G125, AJ125-AM125, "")</f>
        <v/>
      </c>
      <c r="AO125" s="9">
        <f>IF(2&lt;=$G125, ROUND(AG125*$Q125, 2), "")</f>
        <v/>
      </c>
      <c r="AP125" s="9">
        <f>IF(2&lt;=$G125, AG125+AO125, "")</f>
        <v/>
      </c>
      <c r="AQ125" s="9">
        <f>IF(2&lt;=$G125, AK125+AO125, "")</f>
        <v/>
      </c>
      <c r="AR125" s="9">
        <f>IF(2&lt;=$G125, ($G125-2)*$N125, "")</f>
        <v/>
      </c>
      <c r="AS125" s="9">
        <f>IF(3&lt;=$G125, AN125, "")</f>
        <v/>
      </c>
      <c r="AT125" s="9">
        <f>IF(3&lt;=$G125, ROUND(AS125*$Q125, 2), "")</f>
        <v/>
      </c>
      <c r="AU125" s="9">
        <f>IF(3&lt;=$G125, $N125, "")</f>
        <v/>
      </c>
      <c r="AV125" s="9">
        <f>IF(3&lt;=$G125, AU125-AT125, "")</f>
        <v/>
      </c>
      <c r="AW125" s="9">
        <f>IF(3&lt;=$G125, AS125-AV125, "")</f>
        <v/>
      </c>
      <c r="AX125" s="9">
        <f>IF(3&lt;=$G125, ROUND(AP125*$Q125, 2), "")</f>
        <v/>
      </c>
      <c r="AY125" s="9">
        <f>IF(3&lt;=$G125, AP125+AX125, "")</f>
        <v/>
      </c>
      <c r="AZ125" s="9">
        <f>IF(3&lt;=$G125, AT125+AX125, "")</f>
        <v/>
      </c>
      <c r="BA125" s="9">
        <f>IF(3&lt;=$G125, ($G125-3)*$N125, "")</f>
        <v/>
      </c>
      <c r="BB125" s="9">
        <f>IF(4&lt;=$G125, AW125, "")</f>
        <v/>
      </c>
      <c r="BC125" s="9">
        <f>IF(4&lt;=$G125, ROUND(BB125*$Q125, 2), "")</f>
        <v/>
      </c>
      <c r="BD125" s="9">
        <f>IF(4&lt;=$G125, $N125, "")</f>
        <v/>
      </c>
      <c r="BE125" s="9">
        <f>IF(4&lt;=$G125, BD125-BC125, "")</f>
        <v/>
      </c>
      <c r="BF125" s="9">
        <f>IF(4&lt;=$G125, BB125-BE125, "")</f>
        <v/>
      </c>
      <c r="BG125" s="9">
        <f>IF(4&lt;=$G125, ROUND(AY125*$Q125, 2), "")</f>
        <v/>
      </c>
      <c r="BH125" s="9">
        <f>IF(4&lt;=$G125, AY125+BG125, "")</f>
        <v/>
      </c>
      <c r="BI125" s="9">
        <f>IF(4&lt;=$G125, BC125+BG125, "")</f>
        <v/>
      </c>
      <c r="BJ125" s="9">
        <f>IF(4&lt;=$G125, ($G125-4)*$N125, "")</f>
        <v/>
      </c>
      <c r="BK125" s="9">
        <f>IF(5&lt;=$G125, BF125, "")</f>
        <v/>
      </c>
      <c r="BL125" s="9">
        <f>IF(5&lt;=$G125, ROUND(BK125*$Q125, 2), "")</f>
        <v/>
      </c>
      <c r="BM125" s="9">
        <f>IF(5&lt;=$G125, $N125, "")</f>
        <v/>
      </c>
      <c r="BN125" s="9">
        <f>IF(5&lt;=$G125, BM125-BL125, "")</f>
        <v/>
      </c>
      <c r="BO125" s="9">
        <f>IF(5&lt;=$G125, BK125-BN125, "")</f>
        <v/>
      </c>
      <c r="BP125" s="9">
        <f>IF(5&lt;=$G125, ROUND(BH125*$Q125, 2), "")</f>
        <v/>
      </c>
      <c r="BQ125" s="9">
        <f>IF(5&lt;=$G125, BH125+BP125, "")</f>
        <v/>
      </c>
      <c r="BR125" s="9">
        <f>IF(5&lt;=$G125, BL125+BP125, "")</f>
        <v/>
      </c>
      <c r="BS125" s="9">
        <f>IF(5&lt;=$G125, ($G125-5)*$N125, "")</f>
        <v/>
      </c>
      <c r="BT125" s="9">
        <f>IF(6&lt;=$G125, BO125, "")</f>
        <v/>
      </c>
      <c r="BU125" s="9">
        <f>IF(6&lt;=$G125, ROUND(BT125*$Q125, 2), "")</f>
        <v/>
      </c>
      <c r="BV125" s="9">
        <f>IF(6&lt;=$G125, $N125, "")</f>
        <v/>
      </c>
      <c r="BW125" s="9">
        <f>IF(6&lt;=$G125, BV125-BU125, "")</f>
        <v/>
      </c>
      <c r="BX125" s="9">
        <f>IF(6&lt;=$G125, BT125-BW125, "")</f>
        <v/>
      </c>
      <c r="BY125" s="9">
        <f>IF(6&lt;=$G125, ROUND(BQ125*$Q125, 2), "")</f>
        <v/>
      </c>
      <c r="BZ125" s="9">
        <f>IF(6&lt;=$G125, BQ125+BY125, "")</f>
        <v/>
      </c>
      <c r="CA125" s="9">
        <f>IF(6&lt;=$G125, BU125+BY125, "")</f>
        <v/>
      </c>
      <c r="CB125" s="9">
        <f>IF(6&lt;=$G125, ($G125-6)*$N125, "")</f>
        <v/>
      </c>
      <c r="CC125" s="9">
        <f>IF(7&lt;=$G125, BX125, "")</f>
        <v/>
      </c>
      <c r="CD125" s="9">
        <f>IF(7&lt;=$G125, ROUND(CC125*$Q125, 2), "")</f>
        <v/>
      </c>
      <c r="CE125" s="9">
        <f>IF(7&lt;=$G125, $N125, "")</f>
        <v/>
      </c>
      <c r="CF125" s="9">
        <f>IF(7&lt;=$G125, CE125-CD125, "")</f>
        <v/>
      </c>
      <c r="CG125" s="9">
        <f>IF(7&lt;=$G125, CC125-CF125, "")</f>
        <v/>
      </c>
      <c r="CH125" s="9">
        <f>IF(7&lt;=$G125, ROUND(BZ125*$Q125, 2), "")</f>
        <v/>
      </c>
      <c r="CI125" s="9">
        <f>IF(7&lt;=$G125, BZ125+CH125, "")</f>
        <v/>
      </c>
      <c r="CJ125" s="9">
        <f>IF(7&lt;=$G125, CD125+CH125, "")</f>
        <v/>
      </c>
      <c r="CK125" s="9">
        <f>IF(7&lt;=$G125, ($G125-7)*$N125, "")</f>
        <v/>
      </c>
      <c r="CL125" s="9">
        <f>IF(8&lt;=$G125, CG125, "")</f>
        <v/>
      </c>
      <c r="CM125" s="9">
        <f>IF(8&lt;=$G125, ROUND(CL125*$Q125, 2), "")</f>
        <v/>
      </c>
      <c r="CN125" s="9">
        <f>IF(8&lt;=$G125, $N125, "")</f>
        <v/>
      </c>
      <c r="CO125" s="9">
        <f>IF(8&lt;=$G125, CN125-CM125, "")</f>
        <v/>
      </c>
      <c r="CP125" s="9">
        <f>IF(8&lt;=$G125, CL125-CO125, "")</f>
        <v/>
      </c>
      <c r="CQ125" s="9">
        <f>IF(8&lt;=$G125, ROUND(CI125*$Q125, 2), "")</f>
        <v/>
      </c>
      <c r="CR125" s="9">
        <f>IF(8&lt;=$G125, CI125+CQ125, "")</f>
        <v/>
      </c>
      <c r="CS125" s="9">
        <f>IF(8&lt;=$G125, CM125+CQ125, "")</f>
        <v/>
      </c>
      <c r="CT125" s="9">
        <f>IF(8&lt;=$G125, ($G125-8)*$N125, "")</f>
        <v/>
      </c>
      <c r="CU125" s="9">
        <f>IF(9&lt;=$G125, CP125, "")</f>
        <v/>
      </c>
      <c r="CV125" s="9">
        <f>IF(9&lt;=$G125, ROUND(CU125*$Q125, 2), "")</f>
        <v/>
      </c>
      <c r="CW125" s="9">
        <f>IF(9&lt;=$G125, $N125, "")</f>
        <v/>
      </c>
      <c r="CX125" s="9">
        <f>IF(9&lt;=$G125, CW125-CV125, "")</f>
        <v/>
      </c>
      <c r="CY125" s="9">
        <f>IF(9&lt;=$G125, CU125-CX125, "")</f>
        <v/>
      </c>
      <c r="CZ125" s="9">
        <f>IF(9&lt;=$G125, ROUND(CR125*$Q125, 2), "")</f>
        <v/>
      </c>
      <c r="DA125" s="9">
        <f>IF(9&lt;=$G125, CR125+CZ125, "")</f>
        <v/>
      </c>
      <c r="DB125" s="9">
        <f>IF(9&lt;=$G125, CV125+CZ125, "")</f>
        <v/>
      </c>
      <c r="DC125" s="9">
        <f>IF(9&lt;=$G125, ($G125-9)*$N125, "")</f>
        <v/>
      </c>
      <c r="DD125" s="9">
        <f>IF(10&lt;=$G125, CY125, "")</f>
        <v/>
      </c>
      <c r="DE125" s="9">
        <f>IF(10&lt;=$G125, ROUND(DD125*$Q125, 2), "")</f>
        <v/>
      </c>
      <c r="DF125" s="9">
        <f>IF(10&lt;=$G125, $N125, "")</f>
        <v/>
      </c>
      <c r="DG125" s="9">
        <f>IF(10&lt;=$G125, DF125-DE125, "")</f>
        <v/>
      </c>
      <c r="DH125" s="9">
        <f>IF(10&lt;=$G125, DD125-DG125, "")</f>
        <v/>
      </c>
      <c r="DI125" s="9">
        <f>IF(10&lt;=$G125, ROUND(DA125*$Q125, 2), "")</f>
        <v/>
      </c>
      <c r="DJ125" s="9">
        <f>IF(10&lt;=$G125, DA125+DI125, "")</f>
        <v/>
      </c>
      <c r="DK125" s="9">
        <f>IF(10&lt;=$G125, DE125+DI125, "")</f>
        <v/>
      </c>
      <c r="DL125" s="9">
        <f>IF(10&lt;=$G125, ($G125-10)*$N125, "")</f>
        <v/>
      </c>
      <c r="DM125" s="9">
        <f>IF(11&lt;=$G125, DH125, "")</f>
        <v/>
      </c>
      <c r="DN125" s="9">
        <f>IF(11&lt;=$G125, ROUND(DM125*$Q125, 2), "")</f>
        <v/>
      </c>
      <c r="DO125" s="9">
        <f>IF(11&lt;=$G125, $N125, "")</f>
        <v/>
      </c>
      <c r="DP125" s="9">
        <f>IF(11&lt;=$G125, DO125-DN125, "")</f>
        <v/>
      </c>
      <c r="DQ125" s="9">
        <f>IF(11&lt;=$G125, DM125-DP125, "")</f>
        <v/>
      </c>
      <c r="DR125" s="9">
        <f>IF(11&lt;=$G125, ROUND(DJ125*$Q125, 2), "")</f>
        <v/>
      </c>
      <c r="DS125" s="9">
        <f>IF(11&lt;=$G125, DJ125+DR125, "")</f>
        <v/>
      </c>
      <c r="DT125" s="9">
        <f>IF(11&lt;=$G125, DN125+DR125, "")</f>
        <v/>
      </c>
      <c r="DU125" s="9">
        <f>IF(11&lt;=$G125, ($G125-11)*$N125, "")</f>
        <v/>
      </c>
      <c r="DV125" s="9">
        <f>IF(12&lt;=$G125, DQ125, "")</f>
        <v/>
      </c>
      <c r="DW125" s="9">
        <f>IF(12&lt;=$G125, ROUND(DV125*$Q125, 2), "")</f>
        <v/>
      </c>
      <c r="DX125" s="9">
        <f>IF(12&lt;=$G125, $N125, "")</f>
        <v/>
      </c>
      <c r="DY125" s="9">
        <f>IF(12&lt;=$G125, DX125-DW125, "")</f>
        <v/>
      </c>
      <c r="DZ125" s="9">
        <f>IF(12&lt;=$G125, DV125-DY125, "")</f>
        <v/>
      </c>
      <c r="EA125" s="9">
        <f>IF(12&lt;=$G125, ROUND(DS125*$Q125, 2), "")</f>
        <v/>
      </c>
      <c r="EB125" s="9">
        <f>IF(12&lt;=$G125, DS125+EA125, "")</f>
        <v/>
      </c>
      <c r="EC125" s="9">
        <f>IF(12&lt;=$G125, DW125+EA125, "")</f>
        <v/>
      </c>
      <c r="ED125" s="9">
        <f>IF(12&lt;=$G125, ($G125-12)*$N125, "")</f>
        <v/>
      </c>
      <c r="EE125" s="9">
        <f>IF(13&lt;=$G125, DZ125, "")</f>
        <v/>
      </c>
      <c r="EF125" s="9">
        <f>IF(13&lt;=$G125, ROUND(EE125*$Q125, 2), "")</f>
        <v/>
      </c>
      <c r="EG125" s="9">
        <f>IF(13&lt;=$G125, $N125, "")</f>
        <v/>
      </c>
      <c r="EH125" s="9">
        <f>IF(13&lt;=$G125, EG125-EF125, "")</f>
        <v/>
      </c>
      <c r="EI125" s="9">
        <f>IF(13&lt;=$G125, EE125-EH125, "")</f>
        <v/>
      </c>
      <c r="EJ125" s="9">
        <f>IF(13&lt;=$G125, ROUND(EB125*$Q125, 2), "")</f>
        <v/>
      </c>
      <c r="EK125" s="9">
        <f>IF(13&lt;=$G125, EB125+EJ125, "")</f>
        <v/>
      </c>
      <c r="EL125" s="9">
        <f>IF(13&lt;=$G125, EF125+EJ125, "")</f>
        <v/>
      </c>
      <c r="EM125" s="9">
        <f>IF(13&lt;=$G125, ($G125-13)*$N125, "")</f>
        <v/>
      </c>
      <c r="EN125" s="9">
        <f>IF(14&lt;=$G125, EI125, "")</f>
        <v/>
      </c>
      <c r="EO125" s="9">
        <f>IF(14&lt;=$G125, ROUND(EN125*$Q125, 2), "")</f>
        <v/>
      </c>
      <c r="EP125" s="9">
        <f>IF(14&lt;=$G125, $N125, "")</f>
        <v/>
      </c>
      <c r="EQ125" s="9">
        <f>IF(14&lt;=$G125, EP125-EO125, "")</f>
        <v/>
      </c>
      <c r="ER125" s="9">
        <f>IF(14&lt;=$G125, EN125-EQ125, "")</f>
        <v/>
      </c>
      <c r="ES125" s="9">
        <f>IF(14&lt;=$G125, ROUND(EK125*$Q125, 2), "")</f>
        <v/>
      </c>
      <c r="ET125" s="9">
        <f>IF(14&lt;=$G125, EK125+ES125, "")</f>
        <v/>
      </c>
      <c r="EU125" s="9">
        <f>IF(14&lt;=$G125, EO125+ES125, "")</f>
        <v/>
      </c>
      <c r="EV125" s="9">
        <f>IF(14&lt;=$G125, ($G125-14)*$N125, "")</f>
        <v/>
      </c>
      <c r="EW125" s="9">
        <f>IF(15&lt;=$G125, ER125, "")</f>
        <v/>
      </c>
      <c r="EX125" s="9">
        <f>IF(15&lt;=$G125, ROUND(EW125*$Q125, 2), "")</f>
        <v/>
      </c>
      <c r="EY125" s="9">
        <f>IF(15&lt;=$G125, $N125, "")</f>
        <v/>
      </c>
      <c r="EZ125" s="9">
        <f>IF(15&lt;=$G125, EY125-EX125, "")</f>
        <v/>
      </c>
      <c r="FA125" s="9">
        <f>IF(15&lt;=$G125, EW125-EZ125, "")</f>
        <v/>
      </c>
      <c r="FB125" s="9">
        <f>IF(15&lt;=$G125, ROUND(ET125*$Q125, 2), "")</f>
        <v/>
      </c>
      <c r="FC125" s="9">
        <f>IF(15&lt;=$G125, ET125+FB125, "")</f>
        <v/>
      </c>
      <c r="FD125" s="9">
        <f>IF(15&lt;=$G125, EX125+FB125, "")</f>
        <v/>
      </c>
      <c r="FE125" s="9">
        <f>IF(15&lt;=$G125, ($G125-15)*$N125, "")</f>
        <v/>
      </c>
      <c r="FF125" s="9">
        <f>IF(16&lt;=$G125, FA125, "")</f>
        <v/>
      </c>
      <c r="FG125" s="9">
        <f>IF(16&lt;=$G125, ROUND(FF125*$Q125, 2), "")</f>
        <v/>
      </c>
      <c r="FH125" s="9">
        <f>IF(16&lt;=$G125, $N125, "")</f>
        <v/>
      </c>
      <c r="FI125" s="9">
        <f>IF(16&lt;=$G125, FH125-FG125, "")</f>
        <v/>
      </c>
      <c r="FJ125" s="9">
        <f>IF(16&lt;=$G125, FF125-FI125, "")</f>
        <v/>
      </c>
      <c r="FK125" s="9">
        <f>IF(16&lt;=$G125, ROUND(FC125*$Q125, 2), "")</f>
        <v/>
      </c>
      <c r="FL125" s="9">
        <f>IF(16&lt;=$G125, FC125+FK125, "")</f>
        <v/>
      </c>
      <c r="FM125" s="9">
        <f>IF(16&lt;=$G125, FG125+FK125, "")</f>
        <v/>
      </c>
      <c r="FN125" s="9">
        <f>IF(16&lt;=$G125, ($G125-16)*$N125, "")</f>
        <v/>
      </c>
      <c r="FO125" s="9">
        <f>IF(17&lt;=$G125, FJ125, "")</f>
        <v/>
      </c>
      <c r="FP125" s="9">
        <f>IF(17&lt;=$G125, ROUND(FO125*$Q125, 2), "")</f>
        <v/>
      </c>
      <c r="FQ125" s="9">
        <f>IF(17&lt;=$G125, $N125, "")</f>
        <v/>
      </c>
      <c r="FR125" s="9">
        <f>IF(17&lt;=$G125, FQ125-FP125, "")</f>
        <v/>
      </c>
      <c r="FS125" s="9">
        <f>IF(17&lt;=$G125, FO125-FR125, "")</f>
        <v/>
      </c>
      <c r="FT125" s="9">
        <f>IF(17&lt;=$G125, ROUND(FL125*$Q125, 2), "")</f>
        <v/>
      </c>
      <c r="FU125" s="9">
        <f>IF(17&lt;=$G125, FL125+FT125, "")</f>
        <v/>
      </c>
      <c r="FV125" s="9">
        <f>IF(17&lt;=$G125, FP125+FT125, "")</f>
        <v/>
      </c>
      <c r="FW125" s="9">
        <f>IF(17&lt;=$G125, ($G125-17)*$N125, "")</f>
        <v/>
      </c>
      <c r="FX125" s="9">
        <f>IF(18&lt;=$G125, FS125, "")</f>
        <v/>
      </c>
      <c r="FY125" s="9">
        <f>IF(18&lt;=$G125, ROUND(FX125*$Q125, 2), "")</f>
        <v/>
      </c>
      <c r="FZ125" s="9">
        <f>IF(18&lt;=$G125, $N125, "")</f>
        <v/>
      </c>
      <c r="GA125" s="9">
        <f>IF(18&lt;=$G125, FZ125-FY125, "")</f>
        <v/>
      </c>
      <c r="GB125" s="9">
        <f>IF(18&lt;=$G125, FX125-GA125, "")</f>
        <v/>
      </c>
      <c r="GC125" s="9">
        <f>IF(18&lt;=$G125, ROUND(FU125*$Q125, 2), "")</f>
        <v/>
      </c>
      <c r="GD125" s="9">
        <f>IF(18&lt;=$G125, FU125+GC125, "")</f>
        <v/>
      </c>
      <c r="GE125" s="9">
        <f>IF(18&lt;=$G125, FY125+GC125, "")</f>
        <v/>
      </c>
      <c r="GF125" s="9">
        <f>IF(18&lt;=$G125, ($G125-18)*$N125, "")</f>
        <v/>
      </c>
      <c r="GG125" s="9">
        <f>IF(19&lt;=$G125, GB125, "")</f>
        <v/>
      </c>
      <c r="GH125" s="9">
        <f>IF(19&lt;=$G125, ROUND(GG125*$Q125, 2), "")</f>
        <v/>
      </c>
      <c r="GI125" s="9">
        <f>IF(19&lt;=$G125, $N125, "")</f>
        <v/>
      </c>
      <c r="GJ125" s="9">
        <f>IF(19&lt;=$G125, GI125-GH125, "")</f>
        <v/>
      </c>
      <c r="GK125" s="9">
        <f>IF(19&lt;=$G125, GG125-GJ125, "")</f>
        <v/>
      </c>
      <c r="GL125" s="9">
        <f>IF(19&lt;=$G125, ROUND(GD125*$Q125, 2), "")</f>
        <v/>
      </c>
      <c r="GM125" s="9">
        <f>IF(19&lt;=$G125, GD125+GL125, "")</f>
        <v/>
      </c>
      <c r="GN125" s="9">
        <f>IF(19&lt;=$G125, GH125+GL125, "")</f>
        <v/>
      </c>
      <c r="GO125" s="9">
        <f>IF(19&lt;=$G125, ($G125-19)*$N125, "")</f>
        <v/>
      </c>
      <c r="GP125" s="9">
        <f>IF(20&lt;=$G125, GK125, "")</f>
        <v/>
      </c>
      <c r="GQ125" s="9">
        <f>IF(20&lt;=$G125, ROUND(GP125*$Q125, 2), "")</f>
        <v/>
      </c>
      <c r="GR125" s="9">
        <f>IF(20&lt;=$G125, $N125, "")</f>
        <v/>
      </c>
      <c r="GS125" s="9">
        <f>IF(20&lt;=$G125, GR125-GQ125, "")</f>
        <v/>
      </c>
      <c r="GT125" s="9">
        <f>IF(20&lt;=$G125, GP125-GS125, "")</f>
        <v/>
      </c>
      <c r="GU125" s="9">
        <f>IF(20&lt;=$G125, ROUND(GM125*$Q125, 2), "")</f>
        <v/>
      </c>
      <c r="GV125" s="9">
        <f>IF(20&lt;=$G125, GM125+GU125, "")</f>
        <v/>
      </c>
      <c r="GW125" s="9">
        <f>IF(20&lt;=$G125, GQ125+GU125, "")</f>
        <v/>
      </c>
      <c r="GX125" s="9">
        <f>IF(20&lt;=$G125, ($G125-20)*$N125, "")</f>
        <v/>
      </c>
      <c r="GY125" s="9">
        <f>IF(21&lt;=$G125, GT125, "")</f>
        <v/>
      </c>
      <c r="GZ125" s="9">
        <f>IF(21&lt;=$G125, ROUND(GY125*$Q125, 2), "")</f>
        <v/>
      </c>
      <c r="HA125" s="9">
        <f>IF(21&lt;=$G125, $N125, "")</f>
        <v/>
      </c>
      <c r="HB125" s="9">
        <f>IF(21&lt;=$G125, HA125-GZ125, "")</f>
        <v/>
      </c>
      <c r="HC125" s="9">
        <f>IF(21&lt;=$G125, GY125-HB125, "")</f>
        <v/>
      </c>
      <c r="HD125" s="9">
        <f>IF(21&lt;=$G125, ROUND(GV125*$Q125, 2), "")</f>
        <v/>
      </c>
      <c r="HE125" s="9">
        <f>IF(21&lt;=$G125, GV125+HD125, "")</f>
        <v/>
      </c>
      <c r="HF125" s="9">
        <f>IF(21&lt;=$G125, GZ125+HD125, "")</f>
        <v/>
      </c>
      <c r="HG125" s="9">
        <f>IF(21&lt;=$G125, ($G125-21)*$N125, "")</f>
        <v/>
      </c>
      <c r="HH125" s="9">
        <f>IF(22&lt;=$G125, HC125, "")</f>
        <v/>
      </c>
      <c r="HI125" s="9">
        <f>IF(22&lt;=$G125, ROUND(HH125*$Q125, 2), "")</f>
        <v/>
      </c>
      <c r="HJ125" s="9">
        <f>IF(22&lt;=$G125, $N125, "")</f>
        <v/>
      </c>
      <c r="HK125" s="9">
        <f>IF(22&lt;=$G125, HJ125-HI125, "")</f>
        <v/>
      </c>
      <c r="HL125" s="9">
        <f>IF(22&lt;=$G125, HH125-HK125, "")</f>
        <v/>
      </c>
      <c r="HM125" s="9">
        <f>IF(22&lt;=$G125, ROUND(HE125*$Q125, 2), "")</f>
        <v/>
      </c>
      <c r="HN125" s="9">
        <f>IF(22&lt;=$G125, HE125+HM125, "")</f>
        <v/>
      </c>
      <c r="HO125" s="9">
        <f>IF(22&lt;=$G125, HI125+HM125, "")</f>
        <v/>
      </c>
      <c r="HP125" s="9">
        <f>IF(22&lt;=$G125, ($G125-22)*$N125, "")</f>
        <v/>
      </c>
      <c r="HQ125" s="9">
        <f>IF(23&lt;=$G125, HL125, "")</f>
        <v/>
      </c>
      <c r="HR125" s="9">
        <f>IF(23&lt;=$G125, ROUND(HQ125*$Q125, 2), "")</f>
        <v/>
      </c>
      <c r="HS125" s="9">
        <f>IF(23&lt;=$G125, $N125, "")</f>
        <v/>
      </c>
      <c r="HT125" s="9">
        <f>IF(23&lt;=$G125, HS125-HR125, "")</f>
        <v/>
      </c>
      <c r="HU125" s="9">
        <f>IF(23&lt;=$G125, HQ125-HT125, "")</f>
        <v/>
      </c>
      <c r="HV125" s="9">
        <f>IF(23&lt;=$G125, ROUND(HN125*$Q125, 2), "")</f>
        <v/>
      </c>
      <c r="HW125" s="9">
        <f>IF(23&lt;=$G125, HN125+HV125, "")</f>
        <v/>
      </c>
      <c r="HX125" s="9">
        <f>IF(23&lt;=$G125, HR125+HV125, "")</f>
        <v/>
      </c>
      <c r="HY125" s="9">
        <f>IF(23&lt;=$G125, ($G125-23)*$N125, "")</f>
        <v/>
      </c>
      <c r="HZ125" s="9">
        <f>IF(24&lt;=$G125, HU125, "")</f>
        <v/>
      </c>
      <c r="IA125" s="9">
        <f>IF(24&lt;=$G125, ROUND(HZ125*$Q125, 2), "")</f>
        <v/>
      </c>
      <c r="IB125" s="9">
        <f>IF(24&lt;=$G125, $N125, "")</f>
        <v/>
      </c>
      <c r="IC125" s="9">
        <f>IF(24&lt;=$G125, IB125-IA125, "")</f>
        <v/>
      </c>
      <c r="ID125" s="9">
        <f>IF(24&lt;=$G125, HZ125-IC125, "")</f>
        <v/>
      </c>
      <c r="IE125" s="9">
        <f>IF(24&lt;=$G125, ROUND(HW125*$Q125, 2), "")</f>
        <v/>
      </c>
      <c r="IF125" s="9">
        <f>IF(24&lt;=$G125, HW125+IE125, "")</f>
        <v/>
      </c>
      <c r="IG125" s="9">
        <f>IF(24&lt;=$G125, IA125+IE125, "")</f>
        <v/>
      </c>
      <c r="IH125" s="9">
        <f>IF(24&lt;=$G125, ($G125-24)*$N125, "")</f>
        <v/>
      </c>
      <c r="II125" s="9">
        <f>IF(25&lt;=$G125, ID125, "")</f>
        <v/>
      </c>
      <c r="IJ125" s="9">
        <f>IF(25&lt;=$G125, ROUND(II125*$Q125, 2), "")</f>
        <v/>
      </c>
      <c r="IK125" s="9">
        <f>IF(25&lt;=$G125, $N125, "")</f>
        <v/>
      </c>
      <c r="IL125" s="9">
        <f>IF(25&lt;=$G125, IK125-IJ125, "")</f>
        <v/>
      </c>
      <c r="IM125" s="9">
        <f>IF(25&lt;=$G125, II125-IL125, "")</f>
        <v/>
      </c>
      <c r="IN125" s="9">
        <f>IF(25&lt;=$G125, ROUND(IF125*$Q125, 2), "")</f>
        <v/>
      </c>
      <c r="IO125" s="9">
        <f>IF(25&lt;=$G125, IF125+IN125, "")</f>
        <v/>
      </c>
      <c r="IP125" s="9">
        <f>IF(25&lt;=$G125, IJ125+IN125, "")</f>
        <v/>
      </c>
      <c r="IQ125" s="9">
        <f>IF(25&lt;=$G125, ($G125-25)*$N125, "")</f>
        <v/>
      </c>
      <c r="IR125" s="9">
        <f>IF(26&lt;=$G125, IM125, "")</f>
        <v/>
      </c>
      <c r="IS125" s="9">
        <f>IF(26&lt;=$G125, ROUND(IR125*$Q125, 2), "")</f>
        <v/>
      </c>
      <c r="IT125" s="9">
        <f>IF(26&lt;=$G125, $N125, "")</f>
        <v/>
      </c>
      <c r="IU125" s="9">
        <f>IF(26&lt;=$G125, IT125-IS125, "")</f>
        <v/>
      </c>
      <c r="IV125" s="9">
        <f>IF(26&lt;=$G125, IR125-IU125, "")</f>
        <v/>
      </c>
      <c r="IW125" s="9">
        <f>IF(26&lt;=$G125, ROUND(IO125*$Q125, 2), "")</f>
        <v/>
      </c>
      <c r="IX125" s="9">
        <f>IF(26&lt;=$G125, IO125+IW125, "")</f>
        <v/>
      </c>
      <c r="IY125" s="9">
        <f>IF(26&lt;=$G125, IS125+IW125, "")</f>
        <v/>
      </c>
      <c r="IZ125" s="9">
        <f>IF(26&lt;=$G125, ($G125-26)*$N125, "")</f>
        <v/>
      </c>
      <c r="JA125" s="9">
        <f>IF(27&lt;=$G125, IV125, "")</f>
        <v/>
      </c>
      <c r="JB125" s="9">
        <f>IF(27&lt;=$G125, ROUND(JA125*$Q125, 2), "")</f>
        <v/>
      </c>
      <c r="JC125" s="9">
        <f>IF(27&lt;=$G125, $N125, "")</f>
        <v/>
      </c>
      <c r="JD125" s="9">
        <f>IF(27&lt;=$G125, JC125-JB125, "")</f>
        <v/>
      </c>
      <c r="JE125" s="9">
        <f>IF(27&lt;=$G125, JA125-JD125, "")</f>
        <v/>
      </c>
      <c r="JF125" s="9">
        <f>IF(27&lt;=$G125, ROUND(IX125*$Q125, 2), "")</f>
        <v/>
      </c>
      <c r="JG125" s="9">
        <f>IF(27&lt;=$G125, IX125+JF125, "")</f>
        <v/>
      </c>
      <c r="JH125" s="9">
        <f>IF(27&lt;=$G125, JB125+JF125, "")</f>
        <v/>
      </c>
      <c r="JI125" s="9">
        <f>IF(27&lt;=$G125, ($G125-27)*$N125, "")</f>
        <v/>
      </c>
      <c r="JJ125" s="9">
        <f>IF(28&lt;=$G125, JE125, "")</f>
        <v/>
      </c>
      <c r="JK125" s="9">
        <f>IF(28&lt;=$G125, ROUND(JJ125*$Q125, 2), "")</f>
        <v/>
      </c>
      <c r="JL125" s="9">
        <f>IF(28&lt;=$G125, $N125, "")</f>
        <v/>
      </c>
      <c r="JM125" s="9">
        <f>IF(28&lt;=$G125, JL125-JK125, "")</f>
        <v/>
      </c>
      <c r="JN125" s="9">
        <f>IF(28&lt;=$G125, JJ125-JM125, "")</f>
        <v/>
      </c>
      <c r="JO125" s="9">
        <f>IF(28&lt;=$G125, ROUND(JG125*$Q125, 2), "")</f>
        <v/>
      </c>
      <c r="JP125" s="9">
        <f>IF(28&lt;=$G125, JG125+JO125, "")</f>
        <v/>
      </c>
      <c r="JQ125" s="9">
        <f>IF(28&lt;=$G125, JK125+JO125, "")</f>
        <v/>
      </c>
      <c r="JR125" s="9">
        <f>IF(28&lt;=$G125, ($G125-28)*$N125, "")</f>
        <v/>
      </c>
      <c r="JS125" s="9">
        <f>IF(29&lt;=$G125, JN125, "")</f>
        <v/>
      </c>
      <c r="JT125" s="9">
        <f>IF(29&lt;=$G125, ROUND(JS125*$Q125, 2), "")</f>
        <v/>
      </c>
      <c r="JU125" s="9">
        <f>IF(29&lt;=$G125, $N125, "")</f>
        <v/>
      </c>
      <c r="JV125" s="9">
        <f>IF(29&lt;=$G125, JU125-JT125, "")</f>
        <v/>
      </c>
      <c r="JW125" s="9">
        <f>IF(29&lt;=$G125, JS125-JV125, "")</f>
        <v/>
      </c>
      <c r="JX125" s="9">
        <f>IF(29&lt;=$G125, ROUND(JP125*$Q125, 2), "")</f>
        <v/>
      </c>
      <c r="JY125" s="9">
        <f>IF(29&lt;=$G125, JP125+JX125, "")</f>
        <v/>
      </c>
      <c r="JZ125" s="9">
        <f>IF(29&lt;=$G125, JT125+JX125, "")</f>
        <v/>
      </c>
      <c r="KA125" s="9">
        <f>IF(29&lt;=$G125, ($G125-29)*$N125, "")</f>
        <v/>
      </c>
      <c r="KB125" s="9">
        <f>IF(30&lt;=$G125, JW125, "")</f>
        <v/>
      </c>
      <c r="KC125" s="9">
        <f>IF(30&lt;=$G125, ROUND(KB125*$Q125, 2), "")</f>
        <v/>
      </c>
      <c r="KD125" s="9">
        <f>IF(30&lt;=$G125, $N125, "")</f>
        <v/>
      </c>
      <c r="KE125" s="9">
        <f>IF(30&lt;=$G125, KD125-KC125, "")</f>
        <v/>
      </c>
      <c r="KF125" s="9">
        <f>IF(30&lt;=$G125, KB125-KE125, "")</f>
        <v/>
      </c>
      <c r="KG125" s="9">
        <f>IF(30&lt;=$G125, ROUND(JY125*$Q125, 2), "")</f>
        <v/>
      </c>
      <c r="KH125" s="9">
        <f>IF(30&lt;=$G125, JY125+KG125, "")</f>
        <v/>
      </c>
      <c r="KI125" s="9">
        <f>IF(30&lt;=$G125, KC125+KG125, "")</f>
        <v/>
      </c>
      <c r="KJ125" s="9">
        <f>IF(30&lt;=$G125, ($G125-30)*$N125, "")</f>
        <v/>
      </c>
      <c r="KK125" s="9">
        <f>IF(31&lt;=$G125, KF125, "")</f>
        <v/>
      </c>
      <c r="KL125" s="9">
        <f>IF(31&lt;=$G125, ROUND(KK125*$Q125, 2), "")</f>
        <v/>
      </c>
      <c r="KM125" s="9">
        <f>IF(31&lt;=$G125, $N125, "")</f>
        <v/>
      </c>
      <c r="KN125" s="9">
        <f>IF(31&lt;=$G125, KM125-KL125, "")</f>
        <v/>
      </c>
      <c r="KO125" s="9">
        <f>IF(31&lt;=$G125, KK125-KN125, "")</f>
        <v/>
      </c>
      <c r="KP125" s="9">
        <f>IF(31&lt;=$G125, ROUND(KH125*$Q125, 2), "")</f>
        <v/>
      </c>
      <c r="KQ125" s="9">
        <f>IF(31&lt;=$G125, KH125+KP125, "")</f>
        <v/>
      </c>
      <c r="KR125" s="9">
        <f>IF(31&lt;=$G125, KL125+KP125, "")</f>
        <v/>
      </c>
      <c r="KS125" s="9">
        <f>IF(31&lt;=$G125, ($G125-31)*$N125, "")</f>
        <v/>
      </c>
      <c r="KT125" s="9">
        <f>IF(32&lt;=$G125, KO125, "")</f>
        <v/>
      </c>
      <c r="KU125" s="9">
        <f>IF(32&lt;=$G125, ROUND(KT125*$Q125, 2), "")</f>
        <v/>
      </c>
      <c r="KV125" s="9">
        <f>IF(32&lt;=$G125, $N125, "")</f>
        <v/>
      </c>
      <c r="KW125" s="9">
        <f>IF(32&lt;=$G125, KV125-KU125, "")</f>
        <v/>
      </c>
      <c r="KX125" s="9">
        <f>IF(32&lt;=$G125, KT125-KW125, "")</f>
        <v/>
      </c>
      <c r="KY125" s="9">
        <f>IF(32&lt;=$G125, ROUND(KQ125*$Q125, 2), "")</f>
        <v/>
      </c>
      <c r="KZ125" s="9">
        <f>IF(32&lt;=$G125, KQ125+KY125, "")</f>
        <v/>
      </c>
      <c r="LA125" s="9">
        <f>IF(32&lt;=$G125, KU125+KY125, "")</f>
        <v/>
      </c>
      <c r="LB125" s="9">
        <f>IF(32&lt;=$G125, ($G125-32)*$N125, "")</f>
        <v/>
      </c>
      <c r="LC125" s="9">
        <f>IF(33&lt;=$G125, KX125, "")</f>
        <v/>
      </c>
      <c r="LD125" s="9">
        <f>IF(33&lt;=$G125, ROUND(LC125*$Q125, 2), "")</f>
        <v/>
      </c>
      <c r="LE125" s="9">
        <f>IF(33&lt;=$G125, $N125, "")</f>
        <v/>
      </c>
      <c r="LF125" s="9">
        <f>IF(33&lt;=$G125, LE125-LD125, "")</f>
        <v/>
      </c>
      <c r="LG125" s="9">
        <f>IF(33&lt;=$G125, LC125-LF125, "")</f>
        <v/>
      </c>
      <c r="LH125" s="9">
        <f>IF(33&lt;=$G125, ROUND(KZ125*$Q125, 2), "")</f>
        <v/>
      </c>
      <c r="LI125" s="9">
        <f>IF(33&lt;=$G125, KZ125+LH125, "")</f>
        <v/>
      </c>
      <c r="LJ125" s="9">
        <f>IF(33&lt;=$G125, LD125+LH125, "")</f>
        <v/>
      </c>
      <c r="LK125" s="9">
        <f>IF(33&lt;=$G125, ($G125-33)*$N125, "")</f>
        <v/>
      </c>
      <c r="LL125" s="9">
        <f>IF(34&lt;=$G125, LG125, "")</f>
        <v/>
      </c>
      <c r="LM125" s="9">
        <f>IF(34&lt;=$G125, ROUND(LL125*$Q125, 2), "")</f>
        <v/>
      </c>
      <c r="LN125" s="9">
        <f>IF(34&lt;=$G125, $N125, "")</f>
        <v/>
      </c>
      <c r="LO125" s="9">
        <f>IF(34&lt;=$G125, LN125-LM125, "")</f>
        <v/>
      </c>
      <c r="LP125" s="9">
        <f>IF(34&lt;=$G125, LL125-LO125, "")</f>
        <v/>
      </c>
      <c r="LQ125" s="9">
        <f>IF(34&lt;=$G125, ROUND(LI125*$Q125, 2), "")</f>
        <v/>
      </c>
      <c r="LR125" s="9">
        <f>IF(34&lt;=$G125, LI125+LQ125, "")</f>
        <v/>
      </c>
      <c r="LS125" s="9">
        <f>IF(34&lt;=$G125, LM125+LQ125, "")</f>
        <v/>
      </c>
      <c r="LT125" s="9">
        <f>IF(34&lt;=$G125, ($G125-34)*$N125, "")</f>
        <v/>
      </c>
      <c r="LU125" s="9">
        <f>IF(35&lt;=$G125, LP125, "")</f>
        <v/>
      </c>
      <c r="LV125" s="9">
        <f>IF(35&lt;=$G125, ROUND(LU125*$Q125, 2), "")</f>
        <v/>
      </c>
      <c r="LW125" s="9">
        <f>IF(35&lt;=$G125, $N125, "")</f>
        <v/>
      </c>
      <c r="LX125" s="9">
        <f>IF(35&lt;=$G125, LW125-LV125, "")</f>
        <v/>
      </c>
      <c r="LY125" s="9">
        <f>IF(35&lt;=$G125, LU125-LX125, "")</f>
        <v/>
      </c>
      <c r="LZ125" s="9">
        <f>IF(35&lt;=$G125, ROUND(LR125*$Q125, 2), "")</f>
        <v/>
      </c>
      <c r="MA125" s="9">
        <f>IF(35&lt;=$G125, LR125+LZ125, "")</f>
        <v/>
      </c>
      <c r="MB125" s="9">
        <f>IF(35&lt;=$G125, LV125+LZ125, "")</f>
        <v/>
      </c>
      <c r="MC125" s="9">
        <f>IF(35&lt;=$G125, ($G125-35)*$N125, "")</f>
        <v/>
      </c>
      <c r="MD125" s="9">
        <f>IF(36&lt;=$G125, LY125, "")</f>
        <v/>
      </c>
      <c r="ME125" s="9">
        <f>IF(36&lt;=$G125, ROUND(MD125*$Q125, 2), "")</f>
        <v/>
      </c>
      <c r="MF125" s="9">
        <f>IF(36&lt;=$G125, $N125, "")</f>
        <v/>
      </c>
      <c r="MG125" s="9">
        <f>IF(36&lt;=$G125, MF125-ME125, "")</f>
        <v/>
      </c>
      <c r="MH125" s="9">
        <f>IF(36&lt;=$G125, MD125-MG125, "")</f>
        <v/>
      </c>
      <c r="MI125" s="9">
        <f>IF(36&lt;=$G125, ROUND(MA125*$Q125, 2), "")</f>
        <v/>
      </c>
      <c r="MJ125" s="9">
        <f>IF(36&lt;=$G125, MA125+MI125, "")</f>
        <v/>
      </c>
      <c r="MK125" s="9">
        <f>IF(36&lt;=$G125, ME125+MI125, "")</f>
        <v/>
      </c>
      <c r="ML125" s="9">
        <f>IF(36&lt;=$G125, ($G125-36)*$N125, "")</f>
        <v/>
      </c>
      <c r="MM125" s="9">
        <f>IF(37&lt;=$G125, MH125, "")</f>
        <v/>
      </c>
      <c r="MN125" s="9">
        <f>IF(37&lt;=$G125, ROUND(MM125*$Q125, 2), "")</f>
        <v/>
      </c>
      <c r="MO125" s="9">
        <f>IF(37&lt;=$G125, $N125, "")</f>
        <v/>
      </c>
      <c r="MP125" s="9">
        <f>IF(37&lt;=$G125, MO125-MN125, "")</f>
        <v/>
      </c>
      <c r="MQ125" s="9">
        <f>IF(37&lt;=$G125, MM125-MP125, "")</f>
        <v/>
      </c>
      <c r="MR125" s="9">
        <f>IF(37&lt;=$G125, ROUND(MJ125*$Q125, 2), "")</f>
        <v/>
      </c>
      <c r="MS125" s="9">
        <f>IF(37&lt;=$G125, MJ125+MR125, "")</f>
        <v/>
      </c>
      <c r="MT125" s="9">
        <f>IF(37&lt;=$G125, MN125+MR125, "")</f>
        <v/>
      </c>
      <c r="MU125" s="9">
        <f>IF(37&lt;=$G125, ($G125-37)*$N125, "")</f>
        <v/>
      </c>
      <c r="MV125" s="9">
        <f>IF(38&lt;=$G125, MQ125, "")</f>
        <v/>
      </c>
      <c r="MW125" s="9">
        <f>IF(38&lt;=$G125, ROUND(MV125*$Q125, 2), "")</f>
        <v/>
      </c>
      <c r="MX125" s="9">
        <f>IF(38&lt;=$G125, $N125, "")</f>
        <v/>
      </c>
      <c r="MY125" s="9">
        <f>IF(38&lt;=$G125, MX125-MW125, "")</f>
        <v/>
      </c>
      <c r="MZ125" s="9">
        <f>IF(38&lt;=$G125, MV125-MY125, "")</f>
        <v/>
      </c>
      <c r="NA125" s="9">
        <f>IF(38&lt;=$G125, ROUND(MS125*$Q125, 2), "")</f>
        <v/>
      </c>
      <c r="NB125" s="9">
        <f>IF(38&lt;=$G125, MS125+NA125, "")</f>
        <v/>
      </c>
      <c r="NC125" s="9">
        <f>IF(38&lt;=$G125, MW125+NA125, "")</f>
        <v/>
      </c>
      <c r="ND125" s="9">
        <f>IF(38&lt;=$G125, ($G125-38)*$N125, "")</f>
        <v/>
      </c>
      <c r="NE125" s="9">
        <f>IF(39&lt;=$G125, MZ125, "")</f>
        <v/>
      </c>
      <c r="NF125" s="9">
        <f>IF(39&lt;=$G125, ROUND(NE125*$Q125, 2), "")</f>
        <v/>
      </c>
      <c r="NG125" s="9">
        <f>IF(39&lt;=$G125, $N125, "")</f>
        <v/>
      </c>
      <c r="NH125" s="9">
        <f>IF(39&lt;=$G125, NG125-NF125, "")</f>
        <v/>
      </c>
      <c r="NI125" s="9">
        <f>IF(39&lt;=$G125, NE125-NH125, "")</f>
        <v/>
      </c>
      <c r="NJ125" s="9">
        <f>IF(39&lt;=$G125, ROUND(NB125*$Q125, 2), "")</f>
        <v/>
      </c>
      <c r="NK125" s="9">
        <f>IF(39&lt;=$G125, NB125+NJ125, "")</f>
        <v/>
      </c>
      <c r="NL125" s="9">
        <f>IF(39&lt;=$G125, NF125+NJ125, "")</f>
        <v/>
      </c>
      <c r="NM125" s="9">
        <f>IF(39&lt;=$G125, ($G125-39)*$N125, "")</f>
        <v/>
      </c>
      <c r="NN125" s="9">
        <f>IF(40&lt;=$G125, NI125, "")</f>
        <v/>
      </c>
      <c r="NO125" s="9">
        <f>IF(40&lt;=$G125, ROUND(NN125*$Q125, 2), "")</f>
        <v/>
      </c>
      <c r="NP125" s="9">
        <f>IF(40&lt;=$G125, $N125, "")</f>
        <v/>
      </c>
      <c r="NQ125" s="9">
        <f>IF(40&lt;=$G125, NP125-NO125, "")</f>
        <v/>
      </c>
      <c r="NR125" s="9">
        <f>IF(40&lt;=$G125, NN125-NQ125, "")</f>
        <v/>
      </c>
      <c r="NS125" s="9">
        <f>IF(40&lt;=$G125, ROUND(NK125*$Q125, 2), "")</f>
        <v/>
      </c>
      <c r="NT125" s="9">
        <f>IF(40&lt;=$G125, NK125+NS125, "")</f>
        <v/>
      </c>
      <c r="NU125" s="9">
        <f>IF(40&lt;=$G125, NO125+NS125, "")</f>
        <v/>
      </c>
      <c r="NV125" s="9">
        <f>IF(40&lt;=$G125, ($G125-40)*$N125, "")</f>
        <v/>
      </c>
      <c r="NW125" s="9">
        <f>IF(41&lt;=$G125, NR125, "")</f>
        <v/>
      </c>
      <c r="NX125" s="9">
        <f>IF(41&lt;=$G125, ROUND(NW125*$Q125, 2), "")</f>
        <v/>
      </c>
      <c r="NY125" s="9">
        <f>IF(41&lt;=$G125, $N125, "")</f>
        <v/>
      </c>
      <c r="NZ125" s="9">
        <f>IF(41&lt;=$G125, NY125-NX125, "")</f>
        <v/>
      </c>
      <c r="OA125" s="9">
        <f>IF(41&lt;=$G125, NW125-NZ125, "")</f>
        <v/>
      </c>
      <c r="OB125" s="9">
        <f>IF(41&lt;=$G125, ROUND(NT125*$Q125, 2), "")</f>
        <v/>
      </c>
      <c r="OC125" s="9">
        <f>IF(41&lt;=$G125, NT125+OB125, "")</f>
        <v/>
      </c>
      <c r="OD125" s="9">
        <f>IF(41&lt;=$G125, NX125+OB125, "")</f>
        <v/>
      </c>
      <c r="OE125" s="9">
        <f>IF(41&lt;=$G125, ($G125-41)*$N125, "")</f>
        <v/>
      </c>
      <c r="OF125" s="9">
        <f>IF(42&lt;=$G125, OA125, "")</f>
        <v/>
      </c>
      <c r="OG125" s="9">
        <f>IF(42&lt;=$G125, ROUND(OF125*$Q125, 2), "")</f>
        <v/>
      </c>
      <c r="OH125" s="9">
        <f>IF(42&lt;=$G125, $N125, "")</f>
        <v/>
      </c>
      <c r="OI125" s="9">
        <f>IF(42&lt;=$G125, OH125-OG125, "")</f>
        <v/>
      </c>
      <c r="OJ125" s="9">
        <f>IF(42&lt;=$G125, OF125-OI125, "")</f>
        <v/>
      </c>
      <c r="OK125" s="9">
        <f>IF(42&lt;=$G125, ROUND(OC125*$Q125, 2), "")</f>
        <v/>
      </c>
      <c r="OL125" s="9">
        <f>IF(42&lt;=$G125, OC125+OK125, "")</f>
        <v/>
      </c>
      <c r="OM125" s="9">
        <f>IF(42&lt;=$G125, OG125+OK125, "")</f>
        <v/>
      </c>
      <c r="ON125" s="9">
        <f>IF(42&lt;=$G125, ($G125-42)*$N125, "")</f>
        <v/>
      </c>
      <c r="OO125" s="9">
        <f>IF(43&lt;=$G125, OJ125, "")</f>
        <v/>
      </c>
      <c r="OP125" s="9">
        <f>IF(43&lt;=$G125, ROUND(OO125*$Q125, 2), "")</f>
        <v/>
      </c>
      <c r="OQ125" s="9">
        <f>IF(43&lt;=$G125, $N125, "")</f>
        <v/>
      </c>
      <c r="OR125" s="9">
        <f>IF(43&lt;=$G125, OQ125-OP125, "")</f>
        <v/>
      </c>
      <c r="OS125" s="9">
        <f>IF(43&lt;=$G125, OO125-OR125, "")</f>
        <v/>
      </c>
      <c r="OT125" s="9">
        <f>IF(43&lt;=$G125, ROUND(OL125*$Q125, 2), "")</f>
        <v/>
      </c>
      <c r="OU125" s="9">
        <f>IF(43&lt;=$G125, OL125+OT125, "")</f>
        <v/>
      </c>
      <c r="OV125" s="9">
        <f>IF(43&lt;=$G125, OP125+OT125, "")</f>
        <v/>
      </c>
      <c r="OW125" s="9">
        <f>IF(43&lt;=$G125, ($G125-43)*$N125, "")</f>
        <v/>
      </c>
      <c r="OX125" s="9">
        <f>IF(44&lt;=$G125, OS125, "")</f>
        <v/>
      </c>
      <c r="OY125" s="9">
        <f>IF(44&lt;=$G125, ROUND(OX125*$Q125, 2), "")</f>
        <v/>
      </c>
      <c r="OZ125" s="9">
        <f>IF(44&lt;=$G125, $N125, "")</f>
        <v/>
      </c>
      <c r="PA125" s="9">
        <f>IF(44&lt;=$G125, OZ125-OY125, "")</f>
        <v/>
      </c>
      <c r="PB125" s="9">
        <f>IF(44&lt;=$G125, OX125-PA125, "")</f>
        <v/>
      </c>
      <c r="PC125" s="9">
        <f>IF(44&lt;=$G125, ROUND(OU125*$Q125, 2), "")</f>
        <v/>
      </c>
      <c r="PD125" s="9">
        <f>IF(44&lt;=$G125, OU125+PC125, "")</f>
        <v/>
      </c>
      <c r="PE125" s="9">
        <f>IF(44&lt;=$G125, OY125+PC125, "")</f>
        <v/>
      </c>
      <c r="PF125" s="9">
        <f>IF(44&lt;=$G125, ($G125-44)*$N125, "")</f>
        <v/>
      </c>
      <c r="PG125" s="9">
        <f>IF(45&lt;=$G125, PB125, "")</f>
        <v/>
      </c>
      <c r="PH125" s="9">
        <f>IF(45&lt;=$G125, ROUND(PG125*$Q125, 2), "")</f>
        <v/>
      </c>
      <c r="PI125" s="9">
        <f>IF(45&lt;=$G125, $N125, "")</f>
        <v/>
      </c>
      <c r="PJ125" s="9">
        <f>IF(45&lt;=$G125, PI125-PH125, "")</f>
        <v/>
      </c>
      <c r="PK125" s="9">
        <f>IF(45&lt;=$G125, PG125-PJ125, "")</f>
        <v/>
      </c>
      <c r="PL125" s="9">
        <f>IF(45&lt;=$G125, ROUND(PD125*$Q125, 2), "")</f>
        <v/>
      </c>
      <c r="PM125" s="9">
        <f>IF(45&lt;=$G125, PD125+PL125, "")</f>
        <v/>
      </c>
      <c r="PN125" s="9">
        <f>IF(45&lt;=$G125, PH125+PL125, "")</f>
        <v/>
      </c>
      <c r="PO125" s="9">
        <f>IF(45&lt;=$G125, ($G125-45)*$N125, "")</f>
        <v/>
      </c>
      <c r="PP125" s="9">
        <f>IF(46&lt;=$G125, PK125, "")</f>
        <v/>
      </c>
      <c r="PQ125" s="9">
        <f>IF(46&lt;=$G125, ROUND(PP125*$Q125, 2), "")</f>
        <v/>
      </c>
      <c r="PR125" s="9">
        <f>IF(46&lt;=$G125, $N125, "")</f>
        <v/>
      </c>
      <c r="PS125" s="9">
        <f>IF(46&lt;=$G125, PR125-PQ125, "")</f>
        <v/>
      </c>
      <c r="PT125" s="9">
        <f>IF(46&lt;=$G125, PP125-PS125, "")</f>
        <v/>
      </c>
      <c r="PU125" s="9">
        <f>IF(46&lt;=$G125, ROUND(PM125*$Q125, 2), "")</f>
        <v/>
      </c>
      <c r="PV125" s="9">
        <f>IF(46&lt;=$G125, PM125+PU125, "")</f>
        <v/>
      </c>
      <c r="PW125" s="9">
        <f>IF(46&lt;=$G125, PQ125+PU125, "")</f>
        <v/>
      </c>
      <c r="PX125" s="9">
        <f>IF(46&lt;=$G125, ($G125-46)*$N125, "")</f>
        <v/>
      </c>
      <c r="PY125" s="9">
        <f>IF(47&lt;=$G125, PT125, "")</f>
        <v/>
      </c>
      <c r="PZ125" s="9">
        <f>IF(47&lt;=$G125, ROUND(PY125*$Q125, 2), "")</f>
        <v/>
      </c>
      <c r="QA125" s="9">
        <f>IF(47&lt;=$G125, $N125, "")</f>
        <v/>
      </c>
      <c r="QB125" s="9">
        <f>IF(47&lt;=$G125, QA125-PZ125, "")</f>
        <v/>
      </c>
      <c r="QC125" s="9">
        <f>IF(47&lt;=$G125, PY125-QB125, "")</f>
        <v/>
      </c>
      <c r="QD125" s="9">
        <f>IF(47&lt;=$G125, ROUND(PV125*$Q125, 2), "")</f>
        <v/>
      </c>
      <c r="QE125" s="9">
        <f>IF(47&lt;=$G125, PV125+QD125, "")</f>
        <v/>
      </c>
      <c r="QF125" s="9">
        <f>IF(47&lt;=$G125, PZ125+QD125, "")</f>
        <v/>
      </c>
      <c r="QG125" s="9">
        <f>IF(47&lt;=$G125, ($G125-47)*$N125, "")</f>
        <v/>
      </c>
      <c r="QH125" s="9">
        <f>IF(48&lt;=$G125, QC125, "")</f>
        <v/>
      </c>
      <c r="QI125" s="9">
        <f>IF(48&lt;=$G125, ROUND(QH125*$Q125, 2), "")</f>
        <v/>
      </c>
      <c r="QJ125" s="9">
        <f>IF(48&lt;=$G125, $N125, "")</f>
        <v/>
      </c>
      <c r="QK125" s="9">
        <f>IF(48&lt;=$G125, QJ125-QI125, "")</f>
        <v/>
      </c>
      <c r="QL125" s="9">
        <f>IF(48&lt;=$G125, QH125-QK125, "")</f>
        <v/>
      </c>
      <c r="QM125" s="9">
        <f>IF(48&lt;=$G125, ROUND(QE125*$Q125, 2), "")</f>
        <v/>
      </c>
      <c r="QN125" s="9">
        <f>IF(48&lt;=$G125, QE125+QM125, "")</f>
        <v/>
      </c>
      <c r="QO125" s="9">
        <f>IF(48&lt;=$G125, QI125+QM125, "")</f>
        <v/>
      </c>
      <c r="QP125" s="9">
        <f>IF(48&lt;=$G125, ($G125-48)*$N125, "")</f>
        <v/>
      </c>
    </row>
    <row r="126">
      <c r="A126" s="12" t="inlineStr">
        <is>
          <t>0651-0001</t>
        </is>
      </c>
      <c r="B126" s="13" t="inlineStr">
        <is>
          <t>Asme Sa de Cv</t>
        </is>
      </c>
      <c r="C126" s="13" t="inlineStr">
        <is>
          <t>Compass High Altitude</t>
        </is>
      </c>
      <c r="D126" s="12" t="inlineStr">
        <is>
          <t>ACTIVO</t>
        </is>
      </c>
      <c r="E126" s="12" t="inlineStr">
        <is>
          <t>2024-02-28</t>
        </is>
      </c>
      <c r="F126" s="12" t="inlineStr">
        <is>
          <t>2028-02-28</t>
        </is>
      </c>
      <c r="G126" s="14" t="n">
        <v>48</v>
      </c>
      <c r="H126" s="15" t="n">
        <v>646465.52</v>
      </c>
      <c r="I126" s="16" t="n">
        <v>0.3</v>
      </c>
      <c r="J126" s="15">
        <f>ROUND(H126*I126, 2)</f>
        <v/>
      </c>
      <c r="K126" s="15">
        <f>ROUND(H126-J126, 2)</f>
        <v/>
      </c>
      <c r="L126" s="16" t="n">
        <v>0.027</v>
      </c>
      <c r="M126" s="15">
        <f>ROUND(H126*L126, 2)</f>
        <v/>
      </c>
      <c r="N126" s="15" t="n">
        <v>17286.9</v>
      </c>
      <c r="O126" s="16" t="n">
        <v>0.2</v>
      </c>
      <c r="P126" s="15">
        <f>ROUND(H126*O126, 2)</f>
        <v/>
      </c>
      <c r="Q126" s="17" t="n">
        <v>0.03167615</v>
      </c>
      <c r="R126" s="17">
        <f>RATE(G126, -N126, K126, -P126)</f>
        <v/>
      </c>
      <c r="S126" s="17">
        <f>ROUND(Q126*12, 8)</f>
        <v/>
      </c>
      <c r="T126" s="17">
        <f>ROUND(((1+Q126)^12)-1, 8)</f>
        <v/>
      </c>
      <c r="U126" s="15">
        <f>ROUND(PV(Q126, G126, 0, -P126), 2)</f>
        <v/>
      </c>
      <c r="V126" s="15">
        <f>SUMIF($AA$4:$QP$4, "Interes_Leasing", AA126:QP126)</f>
        <v/>
      </c>
      <c r="W126" s="15">
        <f>SUMIF($AA$4:$QP$4, "Interes_Residual", AA126:QP126)</f>
        <v/>
      </c>
      <c r="X126" s="15">
        <f>ROUND(V126+W126, 2)</f>
        <v/>
      </c>
      <c r="Y126" s="15">
        <f>ROUND((N126*G126+P126+M126)-K126, 2)</f>
        <v/>
      </c>
      <c r="Z126" s="16">
        <f>ROUND(Y126/K126, 4)</f>
        <v/>
      </c>
      <c r="AA126" s="15">
        <f>IF(1&lt;=$G126, $K126, "")</f>
        <v/>
      </c>
      <c r="AB126" s="15">
        <f>IF(1&lt;=$G126, ROUND(AA126*$Q126, 2), "")</f>
        <v/>
      </c>
      <c r="AC126" s="15">
        <f>IF(1&lt;=$G126, $N126, "")</f>
        <v/>
      </c>
      <c r="AD126" s="15">
        <f>IF(1&lt;=$G126, AC126-AB126, "")</f>
        <v/>
      </c>
      <c r="AE126" s="15">
        <f>IF(1&lt;=$G126, AA126-AD126, "")</f>
        <v/>
      </c>
      <c r="AF126" s="15">
        <f>IF(1&lt;=$G126, ROUND($U126*$Q126, 2), "")</f>
        <v/>
      </c>
      <c r="AG126" s="15">
        <f>IF(1&lt;=$G126, $U126+AF126, "")</f>
        <v/>
      </c>
      <c r="AH126" s="15">
        <f>IF(1&lt;=$G126, AB126+AF126, "")</f>
        <v/>
      </c>
      <c r="AI126" s="15">
        <f>IF(1&lt;=$G126, ($G126-1)*$N126, "")</f>
        <v/>
      </c>
      <c r="AJ126" s="15">
        <f>IF(2&lt;=$G126, AE126, "")</f>
        <v/>
      </c>
      <c r="AK126" s="15">
        <f>IF(2&lt;=$G126, ROUND(AJ126*$Q126, 2), "")</f>
        <v/>
      </c>
      <c r="AL126" s="15">
        <f>IF(2&lt;=$G126, $N126, "")</f>
        <v/>
      </c>
      <c r="AM126" s="15">
        <f>IF(2&lt;=$G126, AL126-AK126, "")</f>
        <v/>
      </c>
      <c r="AN126" s="15">
        <f>IF(2&lt;=$G126, AJ126-AM126, "")</f>
        <v/>
      </c>
      <c r="AO126" s="15">
        <f>IF(2&lt;=$G126, ROUND(AG126*$Q126, 2), "")</f>
        <v/>
      </c>
      <c r="AP126" s="15">
        <f>IF(2&lt;=$G126, AG126+AO126, "")</f>
        <v/>
      </c>
      <c r="AQ126" s="15">
        <f>IF(2&lt;=$G126, AK126+AO126, "")</f>
        <v/>
      </c>
      <c r="AR126" s="15">
        <f>IF(2&lt;=$G126, ($G126-2)*$N126, "")</f>
        <v/>
      </c>
      <c r="AS126" s="15">
        <f>IF(3&lt;=$G126, AN126, "")</f>
        <v/>
      </c>
      <c r="AT126" s="15">
        <f>IF(3&lt;=$G126, ROUND(AS126*$Q126, 2), "")</f>
        <v/>
      </c>
      <c r="AU126" s="15">
        <f>IF(3&lt;=$G126, $N126, "")</f>
        <v/>
      </c>
      <c r="AV126" s="15">
        <f>IF(3&lt;=$G126, AU126-AT126, "")</f>
        <v/>
      </c>
      <c r="AW126" s="15">
        <f>IF(3&lt;=$G126, AS126-AV126, "")</f>
        <v/>
      </c>
      <c r="AX126" s="15">
        <f>IF(3&lt;=$G126, ROUND(AP126*$Q126, 2), "")</f>
        <v/>
      </c>
      <c r="AY126" s="15">
        <f>IF(3&lt;=$G126, AP126+AX126, "")</f>
        <v/>
      </c>
      <c r="AZ126" s="15">
        <f>IF(3&lt;=$G126, AT126+AX126, "")</f>
        <v/>
      </c>
      <c r="BA126" s="15">
        <f>IF(3&lt;=$G126, ($G126-3)*$N126, "")</f>
        <v/>
      </c>
      <c r="BB126" s="15">
        <f>IF(4&lt;=$G126, AW126, "")</f>
        <v/>
      </c>
      <c r="BC126" s="15">
        <f>IF(4&lt;=$G126, ROUND(BB126*$Q126, 2), "")</f>
        <v/>
      </c>
      <c r="BD126" s="15">
        <f>IF(4&lt;=$G126, $N126, "")</f>
        <v/>
      </c>
      <c r="BE126" s="15">
        <f>IF(4&lt;=$G126, BD126-BC126, "")</f>
        <v/>
      </c>
      <c r="BF126" s="15">
        <f>IF(4&lt;=$G126, BB126-BE126, "")</f>
        <v/>
      </c>
      <c r="BG126" s="15">
        <f>IF(4&lt;=$G126, ROUND(AY126*$Q126, 2), "")</f>
        <v/>
      </c>
      <c r="BH126" s="15">
        <f>IF(4&lt;=$G126, AY126+BG126, "")</f>
        <v/>
      </c>
      <c r="BI126" s="15">
        <f>IF(4&lt;=$G126, BC126+BG126, "")</f>
        <v/>
      </c>
      <c r="BJ126" s="15">
        <f>IF(4&lt;=$G126, ($G126-4)*$N126, "")</f>
        <v/>
      </c>
      <c r="BK126" s="15">
        <f>IF(5&lt;=$G126, BF126, "")</f>
        <v/>
      </c>
      <c r="BL126" s="15">
        <f>IF(5&lt;=$G126, ROUND(BK126*$Q126, 2), "")</f>
        <v/>
      </c>
      <c r="BM126" s="15">
        <f>IF(5&lt;=$G126, $N126, "")</f>
        <v/>
      </c>
      <c r="BN126" s="15">
        <f>IF(5&lt;=$G126, BM126-BL126, "")</f>
        <v/>
      </c>
      <c r="BO126" s="15">
        <f>IF(5&lt;=$G126, BK126-BN126, "")</f>
        <v/>
      </c>
      <c r="BP126" s="15">
        <f>IF(5&lt;=$G126, ROUND(BH126*$Q126, 2), "")</f>
        <v/>
      </c>
      <c r="BQ126" s="15">
        <f>IF(5&lt;=$G126, BH126+BP126, "")</f>
        <v/>
      </c>
      <c r="BR126" s="15">
        <f>IF(5&lt;=$G126, BL126+BP126, "")</f>
        <v/>
      </c>
      <c r="BS126" s="15">
        <f>IF(5&lt;=$G126, ($G126-5)*$N126, "")</f>
        <v/>
      </c>
      <c r="BT126" s="15">
        <f>IF(6&lt;=$G126, BO126, "")</f>
        <v/>
      </c>
      <c r="BU126" s="15">
        <f>IF(6&lt;=$G126, ROUND(BT126*$Q126, 2), "")</f>
        <v/>
      </c>
      <c r="BV126" s="15">
        <f>IF(6&lt;=$G126, $N126, "")</f>
        <v/>
      </c>
      <c r="BW126" s="15">
        <f>IF(6&lt;=$G126, BV126-BU126, "")</f>
        <v/>
      </c>
      <c r="BX126" s="15">
        <f>IF(6&lt;=$G126, BT126-BW126, "")</f>
        <v/>
      </c>
      <c r="BY126" s="15">
        <f>IF(6&lt;=$G126, ROUND(BQ126*$Q126, 2), "")</f>
        <v/>
      </c>
      <c r="BZ126" s="15">
        <f>IF(6&lt;=$G126, BQ126+BY126, "")</f>
        <v/>
      </c>
      <c r="CA126" s="15">
        <f>IF(6&lt;=$G126, BU126+BY126, "")</f>
        <v/>
      </c>
      <c r="CB126" s="15">
        <f>IF(6&lt;=$G126, ($G126-6)*$N126, "")</f>
        <v/>
      </c>
      <c r="CC126" s="15">
        <f>IF(7&lt;=$G126, BX126, "")</f>
        <v/>
      </c>
      <c r="CD126" s="15">
        <f>IF(7&lt;=$G126, ROUND(CC126*$Q126, 2), "")</f>
        <v/>
      </c>
      <c r="CE126" s="15">
        <f>IF(7&lt;=$G126, $N126, "")</f>
        <v/>
      </c>
      <c r="CF126" s="15">
        <f>IF(7&lt;=$G126, CE126-CD126, "")</f>
        <v/>
      </c>
      <c r="CG126" s="15">
        <f>IF(7&lt;=$G126, CC126-CF126, "")</f>
        <v/>
      </c>
      <c r="CH126" s="15">
        <f>IF(7&lt;=$G126, ROUND(BZ126*$Q126, 2), "")</f>
        <v/>
      </c>
      <c r="CI126" s="15">
        <f>IF(7&lt;=$G126, BZ126+CH126, "")</f>
        <v/>
      </c>
      <c r="CJ126" s="15">
        <f>IF(7&lt;=$G126, CD126+CH126, "")</f>
        <v/>
      </c>
      <c r="CK126" s="15">
        <f>IF(7&lt;=$G126, ($G126-7)*$N126, "")</f>
        <v/>
      </c>
      <c r="CL126" s="15">
        <f>IF(8&lt;=$G126, CG126, "")</f>
        <v/>
      </c>
      <c r="CM126" s="15">
        <f>IF(8&lt;=$G126, ROUND(CL126*$Q126, 2), "")</f>
        <v/>
      </c>
      <c r="CN126" s="15">
        <f>IF(8&lt;=$G126, $N126, "")</f>
        <v/>
      </c>
      <c r="CO126" s="15">
        <f>IF(8&lt;=$G126, CN126-CM126, "")</f>
        <v/>
      </c>
      <c r="CP126" s="15">
        <f>IF(8&lt;=$G126, CL126-CO126, "")</f>
        <v/>
      </c>
      <c r="CQ126" s="15">
        <f>IF(8&lt;=$G126, ROUND(CI126*$Q126, 2), "")</f>
        <v/>
      </c>
      <c r="CR126" s="15">
        <f>IF(8&lt;=$G126, CI126+CQ126, "")</f>
        <v/>
      </c>
      <c r="CS126" s="15">
        <f>IF(8&lt;=$G126, CM126+CQ126, "")</f>
        <v/>
      </c>
      <c r="CT126" s="15">
        <f>IF(8&lt;=$G126, ($G126-8)*$N126, "")</f>
        <v/>
      </c>
      <c r="CU126" s="15">
        <f>IF(9&lt;=$G126, CP126, "")</f>
        <v/>
      </c>
      <c r="CV126" s="15">
        <f>IF(9&lt;=$G126, ROUND(CU126*$Q126, 2), "")</f>
        <v/>
      </c>
      <c r="CW126" s="15">
        <f>IF(9&lt;=$G126, $N126, "")</f>
        <v/>
      </c>
      <c r="CX126" s="15">
        <f>IF(9&lt;=$G126, CW126-CV126, "")</f>
        <v/>
      </c>
      <c r="CY126" s="15">
        <f>IF(9&lt;=$G126, CU126-CX126, "")</f>
        <v/>
      </c>
      <c r="CZ126" s="15">
        <f>IF(9&lt;=$G126, ROUND(CR126*$Q126, 2), "")</f>
        <v/>
      </c>
      <c r="DA126" s="15">
        <f>IF(9&lt;=$G126, CR126+CZ126, "")</f>
        <v/>
      </c>
      <c r="DB126" s="15">
        <f>IF(9&lt;=$G126, CV126+CZ126, "")</f>
        <v/>
      </c>
      <c r="DC126" s="15">
        <f>IF(9&lt;=$G126, ($G126-9)*$N126, "")</f>
        <v/>
      </c>
      <c r="DD126" s="15">
        <f>IF(10&lt;=$G126, CY126, "")</f>
        <v/>
      </c>
      <c r="DE126" s="15">
        <f>IF(10&lt;=$G126, ROUND(DD126*$Q126, 2), "")</f>
        <v/>
      </c>
      <c r="DF126" s="15">
        <f>IF(10&lt;=$G126, $N126, "")</f>
        <v/>
      </c>
      <c r="DG126" s="15">
        <f>IF(10&lt;=$G126, DF126-DE126, "")</f>
        <v/>
      </c>
      <c r="DH126" s="15">
        <f>IF(10&lt;=$G126, DD126-DG126, "")</f>
        <v/>
      </c>
      <c r="DI126" s="15">
        <f>IF(10&lt;=$G126, ROUND(DA126*$Q126, 2), "")</f>
        <v/>
      </c>
      <c r="DJ126" s="15">
        <f>IF(10&lt;=$G126, DA126+DI126, "")</f>
        <v/>
      </c>
      <c r="DK126" s="15">
        <f>IF(10&lt;=$G126, DE126+DI126, "")</f>
        <v/>
      </c>
      <c r="DL126" s="15">
        <f>IF(10&lt;=$G126, ($G126-10)*$N126, "")</f>
        <v/>
      </c>
      <c r="DM126" s="15">
        <f>IF(11&lt;=$G126, DH126, "")</f>
        <v/>
      </c>
      <c r="DN126" s="15">
        <f>IF(11&lt;=$G126, ROUND(DM126*$Q126, 2), "")</f>
        <v/>
      </c>
      <c r="DO126" s="15">
        <f>IF(11&lt;=$G126, $N126, "")</f>
        <v/>
      </c>
      <c r="DP126" s="15">
        <f>IF(11&lt;=$G126, DO126-DN126, "")</f>
        <v/>
      </c>
      <c r="DQ126" s="15">
        <f>IF(11&lt;=$G126, DM126-DP126, "")</f>
        <v/>
      </c>
      <c r="DR126" s="15">
        <f>IF(11&lt;=$G126, ROUND(DJ126*$Q126, 2), "")</f>
        <v/>
      </c>
      <c r="DS126" s="15">
        <f>IF(11&lt;=$G126, DJ126+DR126, "")</f>
        <v/>
      </c>
      <c r="DT126" s="15">
        <f>IF(11&lt;=$G126, DN126+DR126, "")</f>
        <v/>
      </c>
      <c r="DU126" s="15">
        <f>IF(11&lt;=$G126, ($G126-11)*$N126, "")</f>
        <v/>
      </c>
      <c r="DV126" s="15">
        <f>IF(12&lt;=$G126, DQ126, "")</f>
        <v/>
      </c>
      <c r="DW126" s="15">
        <f>IF(12&lt;=$G126, ROUND(DV126*$Q126, 2), "")</f>
        <v/>
      </c>
      <c r="DX126" s="15">
        <f>IF(12&lt;=$G126, $N126, "")</f>
        <v/>
      </c>
      <c r="DY126" s="15">
        <f>IF(12&lt;=$G126, DX126-DW126, "")</f>
        <v/>
      </c>
      <c r="DZ126" s="15">
        <f>IF(12&lt;=$G126, DV126-DY126, "")</f>
        <v/>
      </c>
      <c r="EA126" s="15">
        <f>IF(12&lt;=$G126, ROUND(DS126*$Q126, 2), "")</f>
        <v/>
      </c>
      <c r="EB126" s="15">
        <f>IF(12&lt;=$G126, DS126+EA126, "")</f>
        <v/>
      </c>
      <c r="EC126" s="15">
        <f>IF(12&lt;=$G126, DW126+EA126, "")</f>
        <v/>
      </c>
      <c r="ED126" s="15">
        <f>IF(12&lt;=$G126, ($G126-12)*$N126, "")</f>
        <v/>
      </c>
      <c r="EE126" s="15">
        <f>IF(13&lt;=$G126, DZ126, "")</f>
        <v/>
      </c>
      <c r="EF126" s="15">
        <f>IF(13&lt;=$G126, ROUND(EE126*$Q126, 2), "")</f>
        <v/>
      </c>
      <c r="EG126" s="15">
        <f>IF(13&lt;=$G126, $N126, "")</f>
        <v/>
      </c>
      <c r="EH126" s="15">
        <f>IF(13&lt;=$G126, EG126-EF126, "")</f>
        <v/>
      </c>
      <c r="EI126" s="15">
        <f>IF(13&lt;=$G126, EE126-EH126, "")</f>
        <v/>
      </c>
      <c r="EJ126" s="15">
        <f>IF(13&lt;=$G126, ROUND(EB126*$Q126, 2), "")</f>
        <v/>
      </c>
      <c r="EK126" s="15">
        <f>IF(13&lt;=$G126, EB126+EJ126, "")</f>
        <v/>
      </c>
      <c r="EL126" s="15">
        <f>IF(13&lt;=$G126, EF126+EJ126, "")</f>
        <v/>
      </c>
      <c r="EM126" s="15">
        <f>IF(13&lt;=$G126, ($G126-13)*$N126, "")</f>
        <v/>
      </c>
      <c r="EN126" s="15">
        <f>IF(14&lt;=$G126, EI126, "")</f>
        <v/>
      </c>
      <c r="EO126" s="15">
        <f>IF(14&lt;=$G126, ROUND(EN126*$Q126, 2), "")</f>
        <v/>
      </c>
      <c r="EP126" s="15">
        <f>IF(14&lt;=$G126, $N126, "")</f>
        <v/>
      </c>
      <c r="EQ126" s="15">
        <f>IF(14&lt;=$G126, EP126-EO126, "")</f>
        <v/>
      </c>
      <c r="ER126" s="15">
        <f>IF(14&lt;=$G126, EN126-EQ126, "")</f>
        <v/>
      </c>
      <c r="ES126" s="15">
        <f>IF(14&lt;=$G126, ROUND(EK126*$Q126, 2), "")</f>
        <v/>
      </c>
      <c r="ET126" s="15">
        <f>IF(14&lt;=$G126, EK126+ES126, "")</f>
        <v/>
      </c>
      <c r="EU126" s="15">
        <f>IF(14&lt;=$G126, EO126+ES126, "")</f>
        <v/>
      </c>
      <c r="EV126" s="15">
        <f>IF(14&lt;=$G126, ($G126-14)*$N126, "")</f>
        <v/>
      </c>
      <c r="EW126" s="15">
        <f>IF(15&lt;=$G126, ER126, "")</f>
        <v/>
      </c>
      <c r="EX126" s="15">
        <f>IF(15&lt;=$G126, ROUND(EW126*$Q126, 2), "")</f>
        <v/>
      </c>
      <c r="EY126" s="15">
        <f>IF(15&lt;=$G126, $N126, "")</f>
        <v/>
      </c>
      <c r="EZ126" s="15">
        <f>IF(15&lt;=$G126, EY126-EX126, "")</f>
        <v/>
      </c>
      <c r="FA126" s="15">
        <f>IF(15&lt;=$G126, EW126-EZ126, "")</f>
        <v/>
      </c>
      <c r="FB126" s="15">
        <f>IF(15&lt;=$G126, ROUND(ET126*$Q126, 2), "")</f>
        <v/>
      </c>
      <c r="FC126" s="15">
        <f>IF(15&lt;=$G126, ET126+FB126, "")</f>
        <v/>
      </c>
      <c r="FD126" s="15">
        <f>IF(15&lt;=$G126, EX126+FB126, "")</f>
        <v/>
      </c>
      <c r="FE126" s="15">
        <f>IF(15&lt;=$G126, ($G126-15)*$N126, "")</f>
        <v/>
      </c>
      <c r="FF126" s="15">
        <f>IF(16&lt;=$G126, FA126, "")</f>
        <v/>
      </c>
      <c r="FG126" s="15">
        <f>IF(16&lt;=$G126, ROUND(FF126*$Q126, 2), "")</f>
        <v/>
      </c>
      <c r="FH126" s="15">
        <f>IF(16&lt;=$G126, $N126, "")</f>
        <v/>
      </c>
      <c r="FI126" s="15">
        <f>IF(16&lt;=$G126, FH126-FG126, "")</f>
        <v/>
      </c>
      <c r="FJ126" s="15">
        <f>IF(16&lt;=$G126, FF126-FI126, "")</f>
        <v/>
      </c>
      <c r="FK126" s="15">
        <f>IF(16&lt;=$G126, ROUND(FC126*$Q126, 2), "")</f>
        <v/>
      </c>
      <c r="FL126" s="15">
        <f>IF(16&lt;=$G126, FC126+FK126, "")</f>
        <v/>
      </c>
      <c r="FM126" s="15">
        <f>IF(16&lt;=$G126, FG126+FK126, "")</f>
        <v/>
      </c>
      <c r="FN126" s="15">
        <f>IF(16&lt;=$G126, ($G126-16)*$N126, "")</f>
        <v/>
      </c>
      <c r="FO126" s="15">
        <f>IF(17&lt;=$G126, FJ126, "")</f>
        <v/>
      </c>
      <c r="FP126" s="15">
        <f>IF(17&lt;=$G126, ROUND(FO126*$Q126, 2), "")</f>
        <v/>
      </c>
      <c r="FQ126" s="15">
        <f>IF(17&lt;=$G126, $N126, "")</f>
        <v/>
      </c>
      <c r="FR126" s="15">
        <f>IF(17&lt;=$G126, FQ126-FP126, "")</f>
        <v/>
      </c>
      <c r="FS126" s="15">
        <f>IF(17&lt;=$G126, FO126-FR126, "")</f>
        <v/>
      </c>
      <c r="FT126" s="15">
        <f>IF(17&lt;=$G126, ROUND(FL126*$Q126, 2), "")</f>
        <v/>
      </c>
      <c r="FU126" s="15">
        <f>IF(17&lt;=$G126, FL126+FT126, "")</f>
        <v/>
      </c>
      <c r="FV126" s="15">
        <f>IF(17&lt;=$G126, FP126+FT126, "")</f>
        <v/>
      </c>
      <c r="FW126" s="15">
        <f>IF(17&lt;=$G126, ($G126-17)*$N126, "")</f>
        <v/>
      </c>
      <c r="FX126" s="15">
        <f>IF(18&lt;=$G126, FS126, "")</f>
        <v/>
      </c>
      <c r="FY126" s="15">
        <f>IF(18&lt;=$G126, ROUND(FX126*$Q126, 2), "")</f>
        <v/>
      </c>
      <c r="FZ126" s="15">
        <f>IF(18&lt;=$G126, $N126, "")</f>
        <v/>
      </c>
      <c r="GA126" s="15">
        <f>IF(18&lt;=$G126, FZ126-FY126, "")</f>
        <v/>
      </c>
      <c r="GB126" s="15">
        <f>IF(18&lt;=$G126, FX126-GA126, "")</f>
        <v/>
      </c>
      <c r="GC126" s="15">
        <f>IF(18&lt;=$G126, ROUND(FU126*$Q126, 2), "")</f>
        <v/>
      </c>
      <c r="GD126" s="15">
        <f>IF(18&lt;=$G126, FU126+GC126, "")</f>
        <v/>
      </c>
      <c r="GE126" s="15">
        <f>IF(18&lt;=$G126, FY126+GC126, "")</f>
        <v/>
      </c>
      <c r="GF126" s="15">
        <f>IF(18&lt;=$G126, ($G126-18)*$N126, "")</f>
        <v/>
      </c>
      <c r="GG126" s="15">
        <f>IF(19&lt;=$G126, GB126, "")</f>
        <v/>
      </c>
      <c r="GH126" s="15">
        <f>IF(19&lt;=$G126, ROUND(GG126*$Q126, 2), "")</f>
        <v/>
      </c>
      <c r="GI126" s="15">
        <f>IF(19&lt;=$G126, $N126, "")</f>
        <v/>
      </c>
      <c r="GJ126" s="15">
        <f>IF(19&lt;=$G126, GI126-GH126, "")</f>
        <v/>
      </c>
      <c r="GK126" s="15">
        <f>IF(19&lt;=$G126, GG126-GJ126, "")</f>
        <v/>
      </c>
      <c r="GL126" s="15">
        <f>IF(19&lt;=$G126, ROUND(GD126*$Q126, 2), "")</f>
        <v/>
      </c>
      <c r="GM126" s="15">
        <f>IF(19&lt;=$G126, GD126+GL126, "")</f>
        <v/>
      </c>
      <c r="GN126" s="15">
        <f>IF(19&lt;=$G126, GH126+GL126, "")</f>
        <v/>
      </c>
      <c r="GO126" s="15">
        <f>IF(19&lt;=$G126, ($G126-19)*$N126, "")</f>
        <v/>
      </c>
      <c r="GP126" s="15">
        <f>IF(20&lt;=$G126, GK126, "")</f>
        <v/>
      </c>
      <c r="GQ126" s="15">
        <f>IF(20&lt;=$G126, ROUND(GP126*$Q126, 2), "")</f>
        <v/>
      </c>
      <c r="GR126" s="15">
        <f>IF(20&lt;=$G126, $N126, "")</f>
        <v/>
      </c>
      <c r="GS126" s="15">
        <f>IF(20&lt;=$G126, GR126-GQ126, "")</f>
        <v/>
      </c>
      <c r="GT126" s="15">
        <f>IF(20&lt;=$G126, GP126-GS126, "")</f>
        <v/>
      </c>
      <c r="GU126" s="15">
        <f>IF(20&lt;=$G126, ROUND(GM126*$Q126, 2), "")</f>
        <v/>
      </c>
      <c r="GV126" s="15">
        <f>IF(20&lt;=$G126, GM126+GU126, "")</f>
        <v/>
      </c>
      <c r="GW126" s="15">
        <f>IF(20&lt;=$G126, GQ126+GU126, "")</f>
        <v/>
      </c>
      <c r="GX126" s="15">
        <f>IF(20&lt;=$G126, ($G126-20)*$N126, "")</f>
        <v/>
      </c>
      <c r="GY126" s="15">
        <f>IF(21&lt;=$G126, GT126, "")</f>
        <v/>
      </c>
      <c r="GZ126" s="15">
        <f>IF(21&lt;=$G126, ROUND(GY126*$Q126, 2), "")</f>
        <v/>
      </c>
      <c r="HA126" s="15">
        <f>IF(21&lt;=$G126, $N126, "")</f>
        <v/>
      </c>
      <c r="HB126" s="15">
        <f>IF(21&lt;=$G126, HA126-GZ126, "")</f>
        <v/>
      </c>
      <c r="HC126" s="15">
        <f>IF(21&lt;=$G126, GY126-HB126, "")</f>
        <v/>
      </c>
      <c r="HD126" s="15">
        <f>IF(21&lt;=$G126, ROUND(GV126*$Q126, 2), "")</f>
        <v/>
      </c>
      <c r="HE126" s="15">
        <f>IF(21&lt;=$G126, GV126+HD126, "")</f>
        <v/>
      </c>
      <c r="HF126" s="15">
        <f>IF(21&lt;=$G126, GZ126+HD126, "")</f>
        <v/>
      </c>
      <c r="HG126" s="15">
        <f>IF(21&lt;=$G126, ($G126-21)*$N126, "")</f>
        <v/>
      </c>
      <c r="HH126" s="15">
        <f>IF(22&lt;=$G126, HC126, "")</f>
        <v/>
      </c>
      <c r="HI126" s="15">
        <f>IF(22&lt;=$G126, ROUND(HH126*$Q126, 2), "")</f>
        <v/>
      </c>
      <c r="HJ126" s="15">
        <f>IF(22&lt;=$G126, $N126, "")</f>
        <v/>
      </c>
      <c r="HK126" s="15">
        <f>IF(22&lt;=$G126, HJ126-HI126, "")</f>
        <v/>
      </c>
      <c r="HL126" s="15">
        <f>IF(22&lt;=$G126, HH126-HK126, "")</f>
        <v/>
      </c>
      <c r="HM126" s="15">
        <f>IF(22&lt;=$G126, ROUND(HE126*$Q126, 2), "")</f>
        <v/>
      </c>
      <c r="HN126" s="15">
        <f>IF(22&lt;=$G126, HE126+HM126, "")</f>
        <v/>
      </c>
      <c r="HO126" s="15">
        <f>IF(22&lt;=$G126, HI126+HM126, "")</f>
        <v/>
      </c>
      <c r="HP126" s="15">
        <f>IF(22&lt;=$G126, ($G126-22)*$N126, "")</f>
        <v/>
      </c>
      <c r="HQ126" s="15">
        <f>IF(23&lt;=$G126, HL126, "")</f>
        <v/>
      </c>
      <c r="HR126" s="15">
        <f>IF(23&lt;=$G126, ROUND(HQ126*$Q126, 2), "")</f>
        <v/>
      </c>
      <c r="HS126" s="15">
        <f>IF(23&lt;=$G126, $N126, "")</f>
        <v/>
      </c>
      <c r="HT126" s="15">
        <f>IF(23&lt;=$G126, HS126-HR126, "")</f>
        <v/>
      </c>
      <c r="HU126" s="15">
        <f>IF(23&lt;=$G126, HQ126-HT126, "")</f>
        <v/>
      </c>
      <c r="HV126" s="15">
        <f>IF(23&lt;=$G126, ROUND(HN126*$Q126, 2), "")</f>
        <v/>
      </c>
      <c r="HW126" s="15">
        <f>IF(23&lt;=$G126, HN126+HV126, "")</f>
        <v/>
      </c>
      <c r="HX126" s="15">
        <f>IF(23&lt;=$G126, HR126+HV126, "")</f>
        <v/>
      </c>
      <c r="HY126" s="15">
        <f>IF(23&lt;=$G126, ($G126-23)*$N126, "")</f>
        <v/>
      </c>
      <c r="HZ126" s="15">
        <f>IF(24&lt;=$G126, HU126, "")</f>
        <v/>
      </c>
      <c r="IA126" s="15">
        <f>IF(24&lt;=$G126, ROUND(HZ126*$Q126, 2), "")</f>
        <v/>
      </c>
      <c r="IB126" s="15">
        <f>IF(24&lt;=$G126, $N126, "")</f>
        <v/>
      </c>
      <c r="IC126" s="15">
        <f>IF(24&lt;=$G126, IB126-IA126, "")</f>
        <v/>
      </c>
      <c r="ID126" s="15">
        <f>IF(24&lt;=$G126, HZ126-IC126, "")</f>
        <v/>
      </c>
      <c r="IE126" s="15">
        <f>IF(24&lt;=$G126, ROUND(HW126*$Q126, 2), "")</f>
        <v/>
      </c>
      <c r="IF126" s="15">
        <f>IF(24&lt;=$G126, HW126+IE126, "")</f>
        <v/>
      </c>
      <c r="IG126" s="15">
        <f>IF(24&lt;=$G126, IA126+IE126, "")</f>
        <v/>
      </c>
      <c r="IH126" s="15">
        <f>IF(24&lt;=$G126, ($G126-24)*$N126, "")</f>
        <v/>
      </c>
      <c r="II126" s="15">
        <f>IF(25&lt;=$G126, ID126, "")</f>
        <v/>
      </c>
      <c r="IJ126" s="15">
        <f>IF(25&lt;=$G126, ROUND(II126*$Q126, 2), "")</f>
        <v/>
      </c>
      <c r="IK126" s="15">
        <f>IF(25&lt;=$G126, $N126, "")</f>
        <v/>
      </c>
      <c r="IL126" s="15">
        <f>IF(25&lt;=$G126, IK126-IJ126, "")</f>
        <v/>
      </c>
      <c r="IM126" s="15">
        <f>IF(25&lt;=$G126, II126-IL126, "")</f>
        <v/>
      </c>
      <c r="IN126" s="15">
        <f>IF(25&lt;=$G126, ROUND(IF126*$Q126, 2), "")</f>
        <v/>
      </c>
      <c r="IO126" s="15">
        <f>IF(25&lt;=$G126, IF126+IN126, "")</f>
        <v/>
      </c>
      <c r="IP126" s="15">
        <f>IF(25&lt;=$G126, IJ126+IN126, "")</f>
        <v/>
      </c>
      <c r="IQ126" s="15">
        <f>IF(25&lt;=$G126, ($G126-25)*$N126, "")</f>
        <v/>
      </c>
      <c r="IR126" s="15">
        <f>IF(26&lt;=$G126, IM126, "")</f>
        <v/>
      </c>
      <c r="IS126" s="15">
        <f>IF(26&lt;=$G126, ROUND(IR126*$Q126, 2), "")</f>
        <v/>
      </c>
      <c r="IT126" s="15">
        <f>IF(26&lt;=$G126, $N126, "")</f>
        <v/>
      </c>
      <c r="IU126" s="15">
        <f>IF(26&lt;=$G126, IT126-IS126, "")</f>
        <v/>
      </c>
      <c r="IV126" s="15">
        <f>IF(26&lt;=$G126, IR126-IU126, "")</f>
        <v/>
      </c>
      <c r="IW126" s="15">
        <f>IF(26&lt;=$G126, ROUND(IO126*$Q126, 2), "")</f>
        <v/>
      </c>
      <c r="IX126" s="15">
        <f>IF(26&lt;=$G126, IO126+IW126, "")</f>
        <v/>
      </c>
      <c r="IY126" s="15">
        <f>IF(26&lt;=$G126, IS126+IW126, "")</f>
        <v/>
      </c>
      <c r="IZ126" s="15">
        <f>IF(26&lt;=$G126, ($G126-26)*$N126, "")</f>
        <v/>
      </c>
      <c r="JA126" s="15">
        <f>IF(27&lt;=$G126, IV126, "")</f>
        <v/>
      </c>
      <c r="JB126" s="15">
        <f>IF(27&lt;=$G126, ROUND(JA126*$Q126, 2), "")</f>
        <v/>
      </c>
      <c r="JC126" s="15">
        <f>IF(27&lt;=$G126, $N126, "")</f>
        <v/>
      </c>
      <c r="JD126" s="15">
        <f>IF(27&lt;=$G126, JC126-JB126, "")</f>
        <v/>
      </c>
      <c r="JE126" s="15">
        <f>IF(27&lt;=$G126, JA126-JD126, "")</f>
        <v/>
      </c>
      <c r="JF126" s="15">
        <f>IF(27&lt;=$G126, ROUND(IX126*$Q126, 2), "")</f>
        <v/>
      </c>
      <c r="JG126" s="15">
        <f>IF(27&lt;=$G126, IX126+JF126, "")</f>
        <v/>
      </c>
      <c r="JH126" s="15">
        <f>IF(27&lt;=$G126, JB126+JF126, "")</f>
        <v/>
      </c>
      <c r="JI126" s="15">
        <f>IF(27&lt;=$G126, ($G126-27)*$N126, "")</f>
        <v/>
      </c>
      <c r="JJ126" s="15">
        <f>IF(28&lt;=$G126, JE126, "")</f>
        <v/>
      </c>
      <c r="JK126" s="15">
        <f>IF(28&lt;=$G126, ROUND(JJ126*$Q126, 2), "")</f>
        <v/>
      </c>
      <c r="JL126" s="15">
        <f>IF(28&lt;=$G126, $N126, "")</f>
        <v/>
      </c>
      <c r="JM126" s="15">
        <f>IF(28&lt;=$G126, JL126-JK126, "")</f>
        <v/>
      </c>
      <c r="JN126" s="15">
        <f>IF(28&lt;=$G126, JJ126-JM126, "")</f>
        <v/>
      </c>
      <c r="JO126" s="15">
        <f>IF(28&lt;=$G126, ROUND(JG126*$Q126, 2), "")</f>
        <v/>
      </c>
      <c r="JP126" s="15">
        <f>IF(28&lt;=$G126, JG126+JO126, "")</f>
        <v/>
      </c>
      <c r="JQ126" s="15">
        <f>IF(28&lt;=$G126, JK126+JO126, "")</f>
        <v/>
      </c>
      <c r="JR126" s="15">
        <f>IF(28&lt;=$G126, ($G126-28)*$N126, "")</f>
        <v/>
      </c>
      <c r="JS126" s="15">
        <f>IF(29&lt;=$G126, JN126, "")</f>
        <v/>
      </c>
      <c r="JT126" s="15">
        <f>IF(29&lt;=$G126, ROUND(JS126*$Q126, 2), "")</f>
        <v/>
      </c>
      <c r="JU126" s="15">
        <f>IF(29&lt;=$G126, $N126, "")</f>
        <v/>
      </c>
      <c r="JV126" s="15">
        <f>IF(29&lt;=$G126, JU126-JT126, "")</f>
        <v/>
      </c>
      <c r="JW126" s="15">
        <f>IF(29&lt;=$G126, JS126-JV126, "")</f>
        <v/>
      </c>
      <c r="JX126" s="15">
        <f>IF(29&lt;=$G126, ROUND(JP126*$Q126, 2), "")</f>
        <v/>
      </c>
      <c r="JY126" s="15">
        <f>IF(29&lt;=$G126, JP126+JX126, "")</f>
        <v/>
      </c>
      <c r="JZ126" s="15">
        <f>IF(29&lt;=$G126, JT126+JX126, "")</f>
        <v/>
      </c>
      <c r="KA126" s="15">
        <f>IF(29&lt;=$G126, ($G126-29)*$N126, "")</f>
        <v/>
      </c>
      <c r="KB126" s="15">
        <f>IF(30&lt;=$G126, JW126, "")</f>
        <v/>
      </c>
      <c r="KC126" s="15">
        <f>IF(30&lt;=$G126, ROUND(KB126*$Q126, 2), "")</f>
        <v/>
      </c>
      <c r="KD126" s="15">
        <f>IF(30&lt;=$G126, $N126, "")</f>
        <v/>
      </c>
      <c r="KE126" s="15">
        <f>IF(30&lt;=$G126, KD126-KC126, "")</f>
        <v/>
      </c>
      <c r="KF126" s="15">
        <f>IF(30&lt;=$G126, KB126-KE126, "")</f>
        <v/>
      </c>
      <c r="KG126" s="15">
        <f>IF(30&lt;=$G126, ROUND(JY126*$Q126, 2), "")</f>
        <v/>
      </c>
      <c r="KH126" s="15">
        <f>IF(30&lt;=$G126, JY126+KG126, "")</f>
        <v/>
      </c>
      <c r="KI126" s="15">
        <f>IF(30&lt;=$G126, KC126+KG126, "")</f>
        <v/>
      </c>
      <c r="KJ126" s="15">
        <f>IF(30&lt;=$G126, ($G126-30)*$N126, "")</f>
        <v/>
      </c>
      <c r="KK126" s="15">
        <f>IF(31&lt;=$G126, KF126, "")</f>
        <v/>
      </c>
      <c r="KL126" s="15">
        <f>IF(31&lt;=$G126, ROUND(KK126*$Q126, 2), "")</f>
        <v/>
      </c>
      <c r="KM126" s="15">
        <f>IF(31&lt;=$G126, $N126, "")</f>
        <v/>
      </c>
      <c r="KN126" s="15">
        <f>IF(31&lt;=$G126, KM126-KL126, "")</f>
        <v/>
      </c>
      <c r="KO126" s="15">
        <f>IF(31&lt;=$G126, KK126-KN126, "")</f>
        <v/>
      </c>
      <c r="KP126" s="15">
        <f>IF(31&lt;=$G126, ROUND(KH126*$Q126, 2), "")</f>
        <v/>
      </c>
      <c r="KQ126" s="15">
        <f>IF(31&lt;=$G126, KH126+KP126, "")</f>
        <v/>
      </c>
      <c r="KR126" s="15">
        <f>IF(31&lt;=$G126, KL126+KP126, "")</f>
        <v/>
      </c>
      <c r="KS126" s="15">
        <f>IF(31&lt;=$G126, ($G126-31)*$N126, "")</f>
        <v/>
      </c>
      <c r="KT126" s="15">
        <f>IF(32&lt;=$G126, KO126, "")</f>
        <v/>
      </c>
      <c r="KU126" s="15">
        <f>IF(32&lt;=$G126, ROUND(KT126*$Q126, 2), "")</f>
        <v/>
      </c>
      <c r="KV126" s="15">
        <f>IF(32&lt;=$G126, $N126, "")</f>
        <v/>
      </c>
      <c r="KW126" s="15">
        <f>IF(32&lt;=$G126, KV126-KU126, "")</f>
        <v/>
      </c>
      <c r="KX126" s="15">
        <f>IF(32&lt;=$G126, KT126-KW126, "")</f>
        <v/>
      </c>
      <c r="KY126" s="15">
        <f>IF(32&lt;=$G126, ROUND(KQ126*$Q126, 2), "")</f>
        <v/>
      </c>
      <c r="KZ126" s="15">
        <f>IF(32&lt;=$G126, KQ126+KY126, "")</f>
        <v/>
      </c>
      <c r="LA126" s="15">
        <f>IF(32&lt;=$G126, KU126+KY126, "")</f>
        <v/>
      </c>
      <c r="LB126" s="15">
        <f>IF(32&lt;=$G126, ($G126-32)*$N126, "")</f>
        <v/>
      </c>
      <c r="LC126" s="15">
        <f>IF(33&lt;=$G126, KX126, "")</f>
        <v/>
      </c>
      <c r="LD126" s="15">
        <f>IF(33&lt;=$G126, ROUND(LC126*$Q126, 2), "")</f>
        <v/>
      </c>
      <c r="LE126" s="15">
        <f>IF(33&lt;=$G126, $N126, "")</f>
        <v/>
      </c>
      <c r="LF126" s="15">
        <f>IF(33&lt;=$G126, LE126-LD126, "")</f>
        <v/>
      </c>
      <c r="LG126" s="15">
        <f>IF(33&lt;=$G126, LC126-LF126, "")</f>
        <v/>
      </c>
      <c r="LH126" s="15">
        <f>IF(33&lt;=$G126, ROUND(KZ126*$Q126, 2), "")</f>
        <v/>
      </c>
      <c r="LI126" s="15">
        <f>IF(33&lt;=$G126, KZ126+LH126, "")</f>
        <v/>
      </c>
      <c r="LJ126" s="15">
        <f>IF(33&lt;=$G126, LD126+LH126, "")</f>
        <v/>
      </c>
      <c r="LK126" s="15">
        <f>IF(33&lt;=$G126, ($G126-33)*$N126, "")</f>
        <v/>
      </c>
      <c r="LL126" s="15">
        <f>IF(34&lt;=$G126, LG126, "")</f>
        <v/>
      </c>
      <c r="LM126" s="15">
        <f>IF(34&lt;=$G126, ROUND(LL126*$Q126, 2), "")</f>
        <v/>
      </c>
      <c r="LN126" s="15">
        <f>IF(34&lt;=$G126, $N126, "")</f>
        <v/>
      </c>
      <c r="LO126" s="15">
        <f>IF(34&lt;=$G126, LN126-LM126, "")</f>
        <v/>
      </c>
      <c r="LP126" s="15">
        <f>IF(34&lt;=$G126, LL126-LO126, "")</f>
        <v/>
      </c>
      <c r="LQ126" s="15">
        <f>IF(34&lt;=$G126, ROUND(LI126*$Q126, 2), "")</f>
        <v/>
      </c>
      <c r="LR126" s="15">
        <f>IF(34&lt;=$G126, LI126+LQ126, "")</f>
        <v/>
      </c>
      <c r="LS126" s="15">
        <f>IF(34&lt;=$G126, LM126+LQ126, "")</f>
        <v/>
      </c>
      <c r="LT126" s="15">
        <f>IF(34&lt;=$G126, ($G126-34)*$N126, "")</f>
        <v/>
      </c>
      <c r="LU126" s="15">
        <f>IF(35&lt;=$G126, LP126, "")</f>
        <v/>
      </c>
      <c r="LV126" s="15">
        <f>IF(35&lt;=$G126, ROUND(LU126*$Q126, 2), "")</f>
        <v/>
      </c>
      <c r="LW126" s="15">
        <f>IF(35&lt;=$G126, $N126, "")</f>
        <v/>
      </c>
      <c r="LX126" s="15">
        <f>IF(35&lt;=$G126, LW126-LV126, "")</f>
        <v/>
      </c>
      <c r="LY126" s="15">
        <f>IF(35&lt;=$G126, LU126-LX126, "")</f>
        <v/>
      </c>
      <c r="LZ126" s="15">
        <f>IF(35&lt;=$G126, ROUND(LR126*$Q126, 2), "")</f>
        <v/>
      </c>
      <c r="MA126" s="15">
        <f>IF(35&lt;=$G126, LR126+LZ126, "")</f>
        <v/>
      </c>
      <c r="MB126" s="15">
        <f>IF(35&lt;=$G126, LV126+LZ126, "")</f>
        <v/>
      </c>
      <c r="MC126" s="15">
        <f>IF(35&lt;=$G126, ($G126-35)*$N126, "")</f>
        <v/>
      </c>
      <c r="MD126" s="15">
        <f>IF(36&lt;=$G126, LY126, "")</f>
        <v/>
      </c>
      <c r="ME126" s="15">
        <f>IF(36&lt;=$G126, ROUND(MD126*$Q126, 2), "")</f>
        <v/>
      </c>
      <c r="MF126" s="15">
        <f>IF(36&lt;=$G126, $N126, "")</f>
        <v/>
      </c>
      <c r="MG126" s="15">
        <f>IF(36&lt;=$G126, MF126-ME126, "")</f>
        <v/>
      </c>
      <c r="MH126" s="15">
        <f>IF(36&lt;=$G126, MD126-MG126, "")</f>
        <v/>
      </c>
      <c r="MI126" s="15">
        <f>IF(36&lt;=$G126, ROUND(MA126*$Q126, 2), "")</f>
        <v/>
      </c>
      <c r="MJ126" s="15">
        <f>IF(36&lt;=$G126, MA126+MI126, "")</f>
        <v/>
      </c>
      <c r="MK126" s="15">
        <f>IF(36&lt;=$G126, ME126+MI126, "")</f>
        <v/>
      </c>
      <c r="ML126" s="15">
        <f>IF(36&lt;=$G126, ($G126-36)*$N126, "")</f>
        <v/>
      </c>
      <c r="MM126" s="15">
        <f>IF(37&lt;=$G126, MH126, "")</f>
        <v/>
      </c>
      <c r="MN126" s="15">
        <f>IF(37&lt;=$G126, ROUND(MM126*$Q126, 2), "")</f>
        <v/>
      </c>
      <c r="MO126" s="15">
        <f>IF(37&lt;=$G126, $N126, "")</f>
        <v/>
      </c>
      <c r="MP126" s="15">
        <f>IF(37&lt;=$G126, MO126-MN126, "")</f>
        <v/>
      </c>
      <c r="MQ126" s="15">
        <f>IF(37&lt;=$G126, MM126-MP126, "")</f>
        <v/>
      </c>
      <c r="MR126" s="15">
        <f>IF(37&lt;=$G126, ROUND(MJ126*$Q126, 2), "")</f>
        <v/>
      </c>
      <c r="MS126" s="15">
        <f>IF(37&lt;=$G126, MJ126+MR126, "")</f>
        <v/>
      </c>
      <c r="MT126" s="15">
        <f>IF(37&lt;=$G126, MN126+MR126, "")</f>
        <v/>
      </c>
      <c r="MU126" s="15">
        <f>IF(37&lt;=$G126, ($G126-37)*$N126, "")</f>
        <v/>
      </c>
      <c r="MV126" s="15">
        <f>IF(38&lt;=$G126, MQ126, "")</f>
        <v/>
      </c>
      <c r="MW126" s="15">
        <f>IF(38&lt;=$G126, ROUND(MV126*$Q126, 2), "")</f>
        <v/>
      </c>
      <c r="MX126" s="15">
        <f>IF(38&lt;=$G126, $N126, "")</f>
        <v/>
      </c>
      <c r="MY126" s="15">
        <f>IF(38&lt;=$G126, MX126-MW126, "")</f>
        <v/>
      </c>
      <c r="MZ126" s="15">
        <f>IF(38&lt;=$G126, MV126-MY126, "")</f>
        <v/>
      </c>
      <c r="NA126" s="15">
        <f>IF(38&lt;=$G126, ROUND(MS126*$Q126, 2), "")</f>
        <v/>
      </c>
      <c r="NB126" s="15">
        <f>IF(38&lt;=$G126, MS126+NA126, "")</f>
        <v/>
      </c>
      <c r="NC126" s="15">
        <f>IF(38&lt;=$G126, MW126+NA126, "")</f>
        <v/>
      </c>
      <c r="ND126" s="15">
        <f>IF(38&lt;=$G126, ($G126-38)*$N126, "")</f>
        <v/>
      </c>
      <c r="NE126" s="15">
        <f>IF(39&lt;=$G126, MZ126, "")</f>
        <v/>
      </c>
      <c r="NF126" s="15">
        <f>IF(39&lt;=$G126, ROUND(NE126*$Q126, 2), "")</f>
        <v/>
      </c>
      <c r="NG126" s="15">
        <f>IF(39&lt;=$G126, $N126, "")</f>
        <v/>
      </c>
      <c r="NH126" s="15">
        <f>IF(39&lt;=$G126, NG126-NF126, "")</f>
        <v/>
      </c>
      <c r="NI126" s="15">
        <f>IF(39&lt;=$G126, NE126-NH126, "")</f>
        <v/>
      </c>
      <c r="NJ126" s="15">
        <f>IF(39&lt;=$G126, ROUND(NB126*$Q126, 2), "")</f>
        <v/>
      </c>
      <c r="NK126" s="15">
        <f>IF(39&lt;=$G126, NB126+NJ126, "")</f>
        <v/>
      </c>
      <c r="NL126" s="15">
        <f>IF(39&lt;=$G126, NF126+NJ126, "")</f>
        <v/>
      </c>
      <c r="NM126" s="15">
        <f>IF(39&lt;=$G126, ($G126-39)*$N126, "")</f>
        <v/>
      </c>
      <c r="NN126" s="15">
        <f>IF(40&lt;=$G126, NI126, "")</f>
        <v/>
      </c>
      <c r="NO126" s="15">
        <f>IF(40&lt;=$G126, ROUND(NN126*$Q126, 2), "")</f>
        <v/>
      </c>
      <c r="NP126" s="15">
        <f>IF(40&lt;=$G126, $N126, "")</f>
        <v/>
      </c>
      <c r="NQ126" s="15">
        <f>IF(40&lt;=$G126, NP126-NO126, "")</f>
        <v/>
      </c>
      <c r="NR126" s="15">
        <f>IF(40&lt;=$G126, NN126-NQ126, "")</f>
        <v/>
      </c>
      <c r="NS126" s="15">
        <f>IF(40&lt;=$G126, ROUND(NK126*$Q126, 2), "")</f>
        <v/>
      </c>
      <c r="NT126" s="15">
        <f>IF(40&lt;=$G126, NK126+NS126, "")</f>
        <v/>
      </c>
      <c r="NU126" s="15">
        <f>IF(40&lt;=$G126, NO126+NS126, "")</f>
        <v/>
      </c>
      <c r="NV126" s="15">
        <f>IF(40&lt;=$G126, ($G126-40)*$N126, "")</f>
        <v/>
      </c>
      <c r="NW126" s="15">
        <f>IF(41&lt;=$G126, NR126, "")</f>
        <v/>
      </c>
      <c r="NX126" s="15">
        <f>IF(41&lt;=$G126, ROUND(NW126*$Q126, 2), "")</f>
        <v/>
      </c>
      <c r="NY126" s="15">
        <f>IF(41&lt;=$G126, $N126, "")</f>
        <v/>
      </c>
      <c r="NZ126" s="15">
        <f>IF(41&lt;=$G126, NY126-NX126, "")</f>
        <v/>
      </c>
      <c r="OA126" s="15">
        <f>IF(41&lt;=$G126, NW126-NZ126, "")</f>
        <v/>
      </c>
      <c r="OB126" s="15">
        <f>IF(41&lt;=$G126, ROUND(NT126*$Q126, 2), "")</f>
        <v/>
      </c>
      <c r="OC126" s="15">
        <f>IF(41&lt;=$G126, NT126+OB126, "")</f>
        <v/>
      </c>
      <c r="OD126" s="15">
        <f>IF(41&lt;=$G126, NX126+OB126, "")</f>
        <v/>
      </c>
      <c r="OE126" s="15">
        <f>IF(41&lt;=$G126, ($G126-41)*$N126, "")</f>
        <v/>
      </c>
      <c r="OF126" s="15">
        <f>IF(42&lt;=$G126, OA126, "")</f>
        <v/>
      </c>
      <c r="OG126" s="15">
        <f>IF(42&lt;=$G126, ROUND(OF126*$Q126, 2), "")</f>
        <v/>
      </c>
      <c r="OH126" s="15">
        <f>IF(42&lt;=$G126, $N126, "")</f>
        <v/>
      </c>
      <c r="OI126" s="15">
        <f>IF(42&lt;=$G126, OH126-OG126, "")</f>
        <v/>
      </c>
      <c r="OJ126" s="15">
        <f>IF(42&lt;=$G126, OF126-OI126, "")</f>
        <v/>
      </c>
      <c r="OK126" s="15">
        <f>IF(42&lt;=$G126, ROUND(OC126*$Q126, 2), "")</f>
        <v/>
      </c>
      <c r="OL126" s="15">
        <f>IF(42&lt;=$G126, OC126+OK126, "")</f>
        <v/>
      </c>
      <c r="OM126" s="15">
        <f>IF(42&lt;=$G126, OG126+OK126, "")</f>
        <v/>
      </c>
      <c r="ON126" s="15">
        <f>IF(42&lt;=$G126, ($G126-42)*$N126, "")</f>
        <v/>
      </c>
      <c r="OO126" s="15">
        <f>IF(43&lt;=$G126, OJ126, "")</f>
        <v/>
      </c>
      <c r="OP126" s="15">
        <f>IF(43&lt;=$G126, ROUND(OO126*$Q126, 2), "")</f>
        <v/>
      </c>
      <c r="OQ126" s="15">
        <f>IF(43&lt;=$G126, $N126, "")</f>
        <v/>
      </c>
      <c r="OR126" s="15">
        <f>IF(43&lt;=$G126, OQ126-OP126, "")</f>
        <v/>
      </c>
      <c r="OS126" s="15">
        <f>IF(43&lt;=$G126, OO126-OR126, "")</f>
        <v/>
      </c>
      <c r="OT126" s="15">
        <f>IF(43&lt;=$G126, ROUND(OL126*$Q126, 2), "")</f>
        <v/>
      </c>
      <c r="OU126" s="15">
        <f>IF(43&lt;=$G126, OL126+OT126, "")</f>
        <v/>
      </c>
      <c r="OV126" s="15">
        <f>IF(43&lt;=$G126, OP126+OT126, "")</f>
        <v/>
      </c>
      <c r="OW126" s="15">
        <f>IF(43&lt;=$G126, ($G126-43)*$N126, "")</f>
        <v/>
      </c>
      <c r="OX126" s="15">
        <f>IF(44&lt;=$G126, OS126, "")</f>
        <v/>
      </c>
      <c r="OY126" s="15">
        <f>IF(44&lt;=$G126, ROUND(OX126*$Q126, 2), "")</f>
        <v/>
      </c>
      <c r="OZ126" s="15">
        <f>IF(44&lt;=$G126, $N126, "")</f>
        <v/>
      </c>
      <c r="PA126" s="15">
        <f>IF(44&lt;=$G126, OZ126-OY126, "")</f>
        <v/>
      </c>
      <c r="PB126" s="15">
        <f>IF(44&lt;=$G126, OX126-PA126, "")</f>
        <v/>
      </c>
      <c r="PC126" s="15">
        <f>IF(44&lt;=$G126, ROUND(OU126*$Q126, 2), "")</f>
        <v/>
      </c>
      <c r="PD126" s="15">
        <f>IF(44&lt;=$G126, OU126+PC126, "")</f>
        <v/>
      </c>
      <c r="PE126" s="15">
        <f>IF(44&lt;=$G126, OY126+PC126, "")</f>
        <v/>
      </c>
      <c r="PF126" s="15">
        <f>IF(44&lt;=$G126, ($G126-44)*$N126, "")</f>
        <v/>
      </c>
      <c r="PG126" s="15">
        <f>IF(45&lt;=$G126, PB126, "")</f>
        <v/>
      </c>
      <c r="PH126" s="15">
        <f>IF(45&lt;=$G126, ROUND(PG126*$Q126, 2), "")</f>
        <v/>
      </c>
      <c r="PI126" s="15">
        <f>IF(45&lt;=$G126, $N126, "")</f>
        <v/>
      </c>
      <c r="PJ126" s="15">
        <f>IF(45&lt;=$G126, PI126-PH126, "")</f>
        <v/>
      </c>
      <c r="PK126" s="15">
        <f>IF(45&lt;=$G126, PG126-PJ126, "")</f>
        <v/>
      </c>
      <c r="PL126" s="15">
        <f>IF(45&lt;=$G126, ROUND(PD126*$Q126, 2), "")</f>
        <v/>
      </c>
      <c r="PM126" s="15">
        <f>IF(45&lt;=$G126, PD126+PL126, "")</f>
        <v/>
      </c>
      <c r="PN126" s="15">
        <f>IF(45&lt;=$G126, PH126+PL126, "")</f>
        <v/>
      </c>
      <c r="PO126" s="15">
        <f>IF(45&lt;=$G126, ($G126-45)*$N126, "")</f>
        <v/>
      </c>
      <c r="PP126" s="15">
        <f>IF(46&lt;=$G126, PK126, "")</f>
        <v/>
      </c>
      <c r="PQ126" s="15">
        <f>IF(46&lt;=$G126, ROUND(PP126*$Q126, 2), "")</f>
        <v/>
      </c>
      <c r="PR126" s="15">
        <f>IF(46&lt;=$G126, $N126, "")</f>
        <v/>
      </c>
      <c r="PS126" s="15">
        <f>IF(46&lt;=$G126, PR126-PQ126, "")</f>
        <v/>
      </c>
      <c r="PT126" s="15">
        <f>IF(46&lt;=$G126, PP126-PS126, "")</f>
        <v/>
      </c>
      <c r="PU126" s="15">
        <f>IF(46&lt;=$G126, ROUND(PM126*$Q126, 2), "")</f>
        <v/>
      </c>
      <c r="PV126" s="15">
        <f>IF(46&lt;=$G126, PM126+PU126, "")</f>
        <v/>
      </c>
      <c r="PW126" s="15">
        <f>IF(46&lt;=$G126, PQ126+PU126, "")</f>
        <v/>
      </c>
      <c r="PX126" s="15">
        <f>IF(46&lt;=$G126, ($G126-46)*$N126, "")</f>
        <v/>
      </c>
      <c r="PY126" s="15">
        <f>IF(47&lt;=$G126, PT126, "")</f>
        <v/>
      </c>
      <c r="PZ126" s="15">
        <f>IF(47&lt;=$G126, ROUND(PY126*$Q126, 2), "")</f>
        <v/>
      </c>
      <c r="QA126" s="15">
        <f>IF(47&lt;=$G126, $N126, "")</f>
        <v/>
      </c>
      <c r="QB126" s="15">
        <f>IF(47&lt;=$G126, QA126-PZ126, "")</f>
        <v/>
      </c>
      <c r="QC126" s="15">
        <f>IF(47&lt;=$G126, PY126-QB126, "")</f>
        <v/>
      </c>
      <c r="QD126" s="15">
        <f>IF(47&lt;=$G126, ROUND(PV126*$Q126, 2), "")</f>
        <v/>
      </c>
      <c r="QE126" s="15">
        <f>IF(47&lt;=$G126, PV126+QD126, "")</f>
        <v/>
      </c>
      <c r="QF126" s="15">
        <f>IF(47&lt;=$G126, PZ126+QD126, "")</f>
        <v/>
      </c>
      <c r="QG126" s="15">
        <f>IF(47&lt;=$G126, ($G126-47)*$N126, "")</f>
        <v/>
      </c>
      <c r="QH126" s="15">
        <f>IF(48&lt;=$G126, QC126, "")</f>
        <v/>
      </c>
      <c r="QI126" s="15">
        <f>IF(48&lt;=$G126, ROUND(QH126*$Q126, 2), "")</f>
        <v/>
      </c>
      <c r="QJ126" s="15">
        <f>IF(48&lt;=$G126, $N126, "")</f>
        <v/>
      </c>
      <c r="QK126" s="15">
        <f>IF(48&lt;=$G126, QJ126-QI126, "")</f>
        <v/>
      </c>
      <c r="QL126" s="15">
        <f>IF(48&lt;=$G126, QH126-QK126, "")</f>
        <v/>
      </c>
      <c r="QM126" s="15">
        <f>IF(48&lt;=$G126, ROUND(QE126*$Q126, 2), "")</f>
        <v/>
      </c>
      <c r="QN126" s="15">
        <f>IF(48&lt;=$G126, QE126+QM126, "")</f>
        <v/>
      </c>
      <c r="QO126" s="15">
        <f>IF(48&lt;=$G126, QI126+QM126, "")</f>
        <v/>
      </c>
      <c r="QP126" s="15">
        <f>IF(48&lt;=$G126, ($G126-48)*$N126, "")</f>
        <v/>
      </c>
    </row>
    <row r="127">
      <c r="A127" s="6" t="inlineStr">
        <is>
          <t>0654-0001</t>
        </is>
      </c>
      <c r="B127" s="7" t="inlineStr">
        <is>
          <t>Veronica Orozco Larios</t>
        </is>
      </c>
      <c r="C127" s="7" t="inlineStr">
        <is>
          <t>Ram 4000</t>
        </is>
      </c>
      <c r="D127" s="6" t="inlineStr">
        <is>
          <t>ACTIVO</t>
        </is>
      </c>
      <c r="E127" s="6" t="inlineStr">
        <is>
          <t>2024-03-20</t>
        </is>
      </c>
      <c r="F127" s="6" t="inlineStr">
        <is>
          <t>2027-03-20</t>
        </is>
      </c>
      <c r="G127" s="8" t="n">
        <v>36</v>
      </c>
      <c r="H127" s="9" t="n">
        <v>915833.28</v>
      </c>
      <c r="I127" s="10" t="n">
        <v>0.2</v>
      </c>
      <c r="J127" s="9">
        <f>ROUND(H127*I127, 2)</f>
        <v/>
      </c>
      <c r="K127" s="9">
        <f>ROUND(H127-J127, 2)</f>
        <v/>
      </c>
      <c r="L127" s="10" t="n">
        <v>0.027</v>
      </c>
      <c r="M127" s="9">
        <f>ROUND(H127*L127, 2)</f>
        <v/>
      </c>
      <c r="N127" s="9" t="n">
        <v>29375.06</v>
      </c>
      <c r="O127" s="10" t="n">
        <v>0.35</v>
      </c>
      <c r="P127" s="9">
        <f>ROUND(H127*O127, 2)</f>
        <v/>
      </c>
      <c r="Q127" s="11" t="n">
        <v>0.03146076</v>
      </c>
      <c r="R127" s="11">
        <f>RATE(G127, -N127, K127, -P127)</f>
        <v/>
      </c>
      <c r="S127" s="11">
        <f>ROUND(Q127*12, 8)</f>
        <v/>
      </c>
      <c r="T127" s="11">
        <f>ROUND(((1+Q127)^12)-1, 8)</f>
        <v/>
      </c>
      <c r="U127" s="9">
        <f>ROUND(PV(Q127, G127, 0, -P127), 2)</f>
        <v/>
      </c>
      <c r="V127" s="9">
        <f>SUMIF($AA$4:$QP$4, "Interes_Leasing", AA127:QP127)</f>
        <v/>
      </c>
      <c r="W127" s="9">
        <f>SUMIF($AA$4:$QP$4, "Interes_Residual", AA127:QP127)</f>
        <v/>
      </c>
      <c r="X127" s="9">
        <f>ROUND(V127+W127, 2)</f>
        <v/>
      </c>
      <c r="Y127" s="9">
        <f>ROUND((N127*G127+P127+M127)-K127, 2)</f>
        <v/>
      </c>
      <c r="Z127" s="10">
        <f>ROUND(Y127/K127, 4)</f>
        <v/>
      </c>
      <c r="AA127" s="9">
        <f>IF(1&lt;=$G127, $K127, "")</f>
        <v/>
      </c>
      <c r="AB127" s="9">
        <f>IF(1&lt;=$G127, ROUND(AA127*$Q127, 2), "")</f>
        <v/>
      </c>
      <c r="AC127" s="9">
        <f>IF(1&lt;=$G127, $N127, "")</f>
        <v/>
      </c>
      <c r="AD127" s="9">
        <f>IF(1&lt;=$G127, AC127-AB127, "")</f>
        <v/>
      </c>
      <c r="AE127" s="9">
        <f>IF(1&lt;=$G127, AA127-AD127, "")</f>
        <v/>
      </c>
      <c r="AF127" s="9">
        <f>IF(1&lt;=$G127, ROUND($U127*$Q127, 2), "")</f>
        <v/>
      </c>
      <c r="AG127" s="9">
        <f>IF(1&lt;=$G127, $U127+AF127, "")</f>
        <v/>
      </c>
      <c r="AH127" s="9">
        <f>IF(1&lt;=$G127, AB127+AF127, "")</f>
        <v/>
      </c>
      <c r="AI127" s="9">
        <f>IF(1&lt;=$G127, ($G127-1)*$N127, "")</f>
        <v/>
      </c>
      <c r="AJ127" s="9">
        <f>IF(2&lt;=$G127, AE127, "")</f>
        <v/>
      </c>
      <c r="AK127" s="9">
        <f>IF(2&lt;=$G127, ROUND(AJ127*$Q127, 2), "")</f>
        <v/>
      </c>
      <c r="AL127" s="9">
        <f>IF(2&lt;=$G127, $N127, "")</f>
        <v/>
      </c>
      <c r="AM127" s="9">
        <f>IF(2&lt;=$G127, AL127-AK127, "")</f>
        <v/>
      </c>
      <c r="AN127" s="9">
        <f>IF(2&lt;=$G127, AJ127-AM127, "")</f>
        <v/>
      </c>
      <c r="AO127" s="9">
        <f>IF(2&lt;=$G127, ROUND(AG127*$Q127, 2), "")</f>
        <v/>
      </c>
      <c r="AP127" s="9">
        <f>IF(2&lt;=$G127, AG127+AO127, "")</f>
        <v/>
      </c>
      <c r="AQ127" s="9">
        <f>IF(2&lt;=$G127, AK127+AO127, "")</f>
        <v/>
      </c>
      <c r="AR127" s="9">
        <f>IF(2&lt;=$G127, ($G127-2)*$N127, "")</f>
        <v/>
      </c>
      <c r="AS127" s="9">
        <f>IF(3&lt;=$G127, AN127, "")</f>
        <v/>
      </c>
      <c r="AT127" s="9">
        <f>IF(3&lt;=$G127, ROUND(AS127*$Q127, 2), "")</f>
        <v/>
      </c>
      <c r="AU127" s="9">
        <f>IF(3&lt;=$G127, $N127, "")</f>
        <v/>
      </c>
      <c r="AV127" s="9">
        <f>IF(3&lt;=$G127, AU127-AT127, "")</f>
        <v/>
      </c>
      <c r="AW127" s="9">
        <f>IF(3&lt;=$G127, AS127-AV127, "")</f>
        <v/>
      </c>
      <c r="AX127" s="9">
        <f>IF(3&lt;=$G127, ROUND(AP127*$Q127, 2), "")</f>
        <v/>
      </c>
      <c r="AY127" s="9">
        <f>IF(3&lt;=$G127, AP127+AX127, "")</f>
        <v/>
      </c>
      <c r="AZ127" s="9">
        <f>IF(3&lt;=$G127, AT127+AX127, "")</f>
        <v/>
      </c>
      <c r="BA127" s="9">
        <f>IF(3&lt;=$G127, ($G127-3)*$N127, "")</f>
        <v/>
      </c>
      <c r="BB127" s="9">
        <f>IF(4&lt;=$G127, AW127, "")</f>
        <v/>
      </c>
      <c r="BC127" s="9">
        <f>IF(4&lt;=$G127, ROUND(BB127*$Q127, 2), "")</f>
        <v/>
      </c>
      <c r="BD127" s="9">
        <f>IF(4&lt;=$G127, $N127, "")</f>
        <v/>
      </c>
      <c r="BE127" s="9">
        <f>IF(4&lt;=$G127, BD127-BC127, "")</f>
        <v/>
      </c>
      <c r="BF127" s="9">
        <f>IF(4&lt;=$G127, BB127-BE127, "")</f>
        <v/>
      </c>
      <c r="BG127" s="9">
        <f>IF(4&lt;=$G127, ROUND(AY127*$Q127, 2), "")</f>
        <v/>
      </c>
      <c r="BH127" s="9">
        <f>IF(4&lt;=$G127, AY127+BG127, "")</f>
        <v/>
      </c>
      <c r="BI127" s="9">
        <f>IF(4&lt;=$G127, BC127+BG127, "")</f>
        <v/>
      </c>
      <c r="BJ127" s="9">
        <f>IF(4&lt;=$G127, ($G127-4)*$N127, "")</f>
        <v/>
      </c>
      <c r="BK127" s="9">
        <f>IF(5&lt;=$G127, BF127, "")</f>
        <v/>
      </c>
      <c r="BL127" s="9">
        <f>IF(5&lt;=$G127, ROUND(BK127*$Q127, 2), "")</f>
        <v/>
      </c>
      <c r="BM127" s="9">
        <f>IF(5&lt;=$G127, $N127, "")</f>
        <v/>
      </c>
      <c r="BN127" s="9">
        <f>IF(5&lt;=$G127, BM127-BL127, "")</f>
        <v/>
      </c>
      <c r="BO127" s="9">
        <f>IF(5&lt;=$G127, BK127-BN127, "")</f>
        <v/>
      </c>
      <c r="BP127" s="9">
        <f>IF(5&lt;=$G127, ROUND(BH127*$Q127, 2), "")</f>
        <v/>
      </c>
      <c r="BQ127" s="9">
        <f>IF(5&lt;=$G127, BH127+BP127, "")</f>
        <v/>
      </c>
      <c r="BR127" s="9">
        <f>IF(5&lt;=$G127, BL127+BP127, "")</f>
        <v/>
      </c>
      <c r="BS127" s="9">
        <f>IF(5&lt;=$G127, ($G127-5)*$N127, "")</f>
        <v/>
      </c>
      <c r="BT127" s="9">
        <f>IF(6&lt;=$G127, BO127, "")</f>
        <v/>
      </c>
      <c r="BU127" s="9">
        <f>IF(6&lt;=$G127, ROUND(BT127*$Q127, 2), "")</f>
        <v/>
      </c>
      <c r="BV127" s="9">
        <f>IF(6&lt;=$G127, $N127, "")</f>
        <v/>
      </c>
      <c r="BW127" s="9">
        <f>IF(6&lt;=$G127, BV127-BU127, "")</f>
        <v/>
      </c>
      <c r="BX127" s="9">
        <f>IF(6&lt;=$G127, BT127-BW127, "")</f>
        <v/>
      </c>
      <c r="BY127" s="9">
        <f>IF(6&lt;=$G127, ROUND(BQ127*$Q127, 2), "")</f>
        <v/>
      </c>
      <c r="BZ127" s="9">
        <f>IF(6&lt;=$G127, BQ127+BY127, "")</f>
        <v/>
      </c>
      <c r="CA127" s="9">
        <f>IF(6&lt;=$G127, BU127+BY127, "")</f>
        <v/>
      </c>
      <c r="CB127" s="9">
        <f>IF(6&lt;=$G127, ($G127-6)*$N127, "")</f>
        <v/>
      </c>
      <c r="CC127" s="9">
        <f>IF(7&lt;=$G127, BX127, "")</f>
        <v/>
      </c>
      <c r="CD127" s="9">
        <f>IF(7&lt;=$G127, ROUND(CC127*$Q127, 2), "")</f>
        <v/>
      </c>
      <c r="CE127" s="9">
        <f>IF(7&lt;=$G127, $N127, "")</f>
        <v/>
      </c>
      <c r="CF127" s="9">
        <f>IF(7&lt;=$G127, CE127-CD127, "")</f>
        <v/>
      </c>
      <c r="CG127" s="9">
        <f>IF(7&lt;=$G127, CC127-CF127, "")</f>
        <v/>
      </c>
      <c r="CH127" s="9">
        <f>IF(7&lt;=$G127, ROUND(BZ127*$Q127, 2), "")</f>
        <v/>
      </c>
      <c r="CI127" s="9">
        <f>IF(7&lt;=$G127, BZ127+CH127, "")</f>
        <v/>
      </c>
      <c r="CJ127" s="9">
        <f>IF(7&lt;=$G127, CD127+CH127, "")</f>
        <v/>
      </c>
      <c r="CK127" s="9">
        <f>IF(7&lt;=$G127, ($G127-7)*$N127, "")</f>
        <v/>
      </c>
      <c r="CL127" s="9">
        <f>IF(8&lt;=$G127, CG127, "")</f>
        <v/>
      </c>
      <c r="CM127" s="9">
        <f>IF(8&lt;=$G127, ROUND(CL127*$Q127, 2), "")</f>
        <v/>
      </c>
      <c r="CN127" s="9">
        <f>IF(8&lt;=$G127, $N127, "")</f>
        <v/>
      </c>
      <c r="CO127" s="9">
        <f>IF(8&lt;=$G127, CN127-CM127, "")</f>
        <v/>
      </c>
      <c r="CP127" s="9">
        <f>IF(8&lt;=$G127, CL127-CO127, "")</f>
        <v/>
      </c>
      <c r="CQ127" s="9">
        <f>IF(8&lt;=$G127, ROUND(CI127*$Q127, 2), "")</f>
        <v/>
      </c>
      <c r="CR127" s="9">
        <f>IF(8&lt;=$G127, CI127+CQ127, "")</f>
        <v/>
      </c>
      <c r="CS127" s="9">
        <f>IF(8&lt;=$G127, CM127+CQ127, "")</f>
        <v/>
      </c>
      <c r="CT127" s="9">
        <f>IF(8&lt;=$G127, ($G127-8)*$N127, "")</f>
        <v/>
      </c>
      <c r="CU127" s="9">
        <f>IF(9&lt;=$G127, CP127, "")</f>
        <v/>
      </c>
      <c r="CV127" s="9">
        <f>IF(9&lt;=$G127, ROUND(CU127*$Q127, 2), "")</f>
        <v/>
      </c>
      <c r="CW127" s="9">
        <f>IF(9&lt;=$G127, $N127, "")</f>
        <v/>
      </c>
      <c r="CX127" s="9">
        <f>IF(9&lt;=$G127, CW127-CV127, "")</f>
        <v/>
      </c>
      <c r="CY127" s="9">
        <f>IF(9&lt;=$G127, CU127-CX127, "")</f>
        <v/>
      </c>
      <c r="CZ127" s="9">
        <f>IF(9&lt;=$G127, ROUND(CR127*$Q127, 2), "")</f>
        <v/>
      </c>
      <c r="DA127" s="9">
        <f>IF(9&lt;=$G127, CR127+CZ127, "")</f>
        <v/>
      </c>
      <c r="DB127" s="9">
        <f>IF(9&lt;=$G127, CV127+CZ127, "")</f>
        <v/>
      </c>
      <c r="DC127" s="9">
        <f>IF(9&lt;=$G127, ($G127-9)*$N127, "")</f>
        <v/>
      </c>
      <c r="DD127" s="9">
        <f>IF(10&lt;=$G127, CY127, "")</f>
        <v/>
      </c>
      <c r="DE127" s="9">
        <f>IF(10&lt;=$G127, ROUND(DD127*$Q127, 2), "")</f>
        <v/>
      </c>
      <c r="DF127" s="9">
        <f>IF(10&lt;=$G127, $N127, "")</f>
        <v/>
      </c>
      <c r="DG127" s="9">
        <f>IF(10&lt;=$G127, DF127-DE127, "")</f>
        <v/>
      </c>
      <c r="DH127" s="9">
        <f>IF(10&lt;=$G127, DD127-DG127, "")</f>
        <v/>
      </c>
      <c r="DI127" s="9">
        <f>IF(10&lt;=$G127, ROUND(DA127*$Q127, 2), "")</f>
        <v/>
      </c>
      <c r="DJ127" s="9">
        <f>IF(10&lt;=$G127, DA127+DI127, "")</f>
        <v/>
      </c>
      <c r="DK127" s="9">
        <f>IF(10&lt;=$G127, DE127+DI127, "")</f>
        <v/>
      </c>
      <c r="DL127" s="9">
        <f>IF(10&lt;=$G127, ($G127-10)*$N127, "")</f>
        <v/>
      </c>
      <c r="DM127" s="9">
        <f>IF(11&lt;=$G127, DH127, "")</f>
        <v/>
      </c>
      <c r="DN127" s="9">
        <f>IF(11&lt;=$G127, ROUND(DM127*$Q127, 2), "")</f>
        <v/>
      </c>
      <c r="DO127" s="9">
        <f>IF(11&lt;=$G127, $N127, "")</f>
        <v/>
      </c>
      <c r="DP127" s="9">
        <f>IF(11&lt;=$G127, DO127-DN127, "")</f>
        <v/>
      </c>
      <c r="DQ127" s="9">
        <f>IF(11&lt;=$G127, DM127-DP127, "")</f>
        <v/>
      </c>
      <c r="DR127" s="9">
        <f>IF(11&lt;=$G127, ROUND(DJ127*$Q127, 2), "")</f>
        <v/>
      </c>
      <c r="DS127" s="9">
        <f>IF(11&lt;=$G127, DJ127+DR127, "")</f>
        <v/>
      </c>
      <c r="DT127" s="9">
        <f>IF(11&lt;=$G127, DN127+DR127, "")</f>
        <v/>
      </c>
      <c r="DU127" s="9">
        <f>IF(11&lt;=$G127, ($G127-11)*$N127, "")</f>
        <v/>
      </c>
      <c r="DV127" s="9">
        <f>IF(12&lt;=$G127, DQ127, "")</f>
        <v/>
      </c>
      <c r="DW127" s="9">
        <f>IF(12&lt;=$G127, ROUND(DV127*$Q127, 2), "")</f>
        <v/>
      </c>
      <c r="DX127" s="9">
        <f>IF(12&lt;=$G127, $N127, "")</f>
        <v/>
      </c>
      <c r="DY127" s="9">
        <f>IF(12&lt;=$G127, DX127-DW127, "")</f>
        <v/>
      </c>
      <c r="DZ127" s="9">
        <f>IF(12&lt;=$G127, DV127-DY127, "")</f>
        <v/>
      </c>
      <c r="EA127" s="9">
        <f>IF(12&lt;=$G127, ROUND(DS127*$Q127, 2), "")</f>
        <v/>
      </c>
      <c r="EB127" s="9">
        <f>IF(12&lt;=$G127, DS127+EA127, "")</f>
        <v/>
      </c>
      <c r="EC127" s="9">
        <f>IF(12&lt;=$G127, DW127+EA127, "")</f>
        <v/>
      </c>
      <c r="ED127" s="9">
        <f>IF(12&lt;=$G127, ($G127-12)*$N127, "")</f>
        <v/>
      </c>
      <c r="EE127" s="9">
        <f>IF(13&lt;=$G127, DZ127, "")</f>
        <v/>
      </c>
      <c r="EF127" s="9">
        <f>IF(13&lt;=$G127, ROUND(EE127*$Q127, 2), "")</f>
        <v/>
      </c>
      <c r="EG127" s="9">
        <f>IF(13&lt;=$G127, $N127, "")</f>
        <v/>
      </c>
      <c r="EH127" s="9">
        <f>IF(13&lt;=$G127, EG127-EF127, "")</f>
        <v/>
      </c>
      <c r="EI127" s="9">
        <f>IF(13&lt;=$G127, EE127-EH127, "")</f>
        <v/>
      </c>
      <c r="EJ127" s="9">
        <f>IF(13&lt;=$G127, ROUND(EB127*$Q127, 2), "")</f>
        <v/>
      </c>
      <c r="EK127" s="9">
        <f>IF(13&lt;=$G127, EB127+EJ127, "")</f>
        <v/>
      </c>
      <c r="EL127" s="9">
        <f>IF(13&lt;=$G127, EF127+EJ127, "")</f>
        <v/>
      </c>
      <c r="EM127" s="9">
        <f>IF(13&lt;=$G127, ($G127-13)*$N127, "")</f>
        <v/>
      </c>
      <c r="EN127" s="9">
        <f>IF(14&lt;=$G127, EI127, "")</f>
        <v/>
      </c>
      <c r="EO127" s="9">
        <f>IF(14&lt;=$G127, ROUND(EN127*$Q127, 2), "")</f>
        <v/>
      </c>
      <c r="EP127" s="9">
        <f>IF(14&lt;=$G127, $N127, "")</f>
        <v/>
      </c>
      <c r="EQ127" s="9">
        <f>IF(14&lt;=$G127, EP127-EO127, "")</f>
        <v/>
      </c>
      <c r="ER127" s="9">
        <f>IF(14&lt;=$G127, EN127-EQ127, "")</f>
        <v/>
      </c>
      <c r="ES127" s="9">
        <f>IF(14&lt;=$G127, ROUND(EK127*$Q127, 2), "")</f>
        <v/>
      </c>
      <c r="ET127" s="9">
        <f>IF(14&lt;=$G127, EK127+ES127, "")</f>
        <v/>
      </c>
      <c r="EU127" s="9">
        <f>IF(14&lt;=$G127, EO127+ES127, "")</f>
        <v/>
      </c>
      <c r="EV127" s="9">
        <f>IF(14&lt;=$G127, ($G127-14)*$N127, "")</f>
        <v/>
      </c>
      <c r="EW127" s="9">
        <f>IF(15&lt;=$G127, ER127, "")</f>
        <v/>
      </c>
      <c r="EX127" s="9">
        <f>IF(15&lt;=$G127, ROUND(EW127*$Q127, 2), "")</f>
        <v/>
      </c>
      <c r="EY127" s="9">
        <f>IF(15&lt;=$G127, $N127, "")</f>
        <v/>
      </c>
      <c r="EZ127" s="9">
        <f>IF(15&lt;=$G127, EY127-EX127, "")</f>
        <v/>
      </c>
      <c r="FA127" s="9">
        <f>IF(15&lt;=$G127, EW127-EZ127, "")</f>
        <v/>
      </c>
      <c r="FB127" s="9">
        <f>IF(15&lt;=$G127, ROUND(ET127*$Q127, 2), "")</f>
        <v/>
      </c>
      <c r="FC127" s="9">
        <f>IF(15&lt;=$G127, ET127+FB127, "")</f>
        <v/>
      </c>
      <c r="FD127" s="9">
        <f>IF(15&lt;=$G127, EX127+FB127, "")</f>
        <v/>
      </c>
      <c r="FE127" s="9">
        <f>IF(15&lt;=$G127, ($G127-15)*$N127, "")</f>
        <v/>
      </c>
      <c r="FF127" s="9">
        <f>IF(16&lt;=$G127, FA127, "")</f>
        <v/>
      </c>
      <c r="FG127" s="9">
        <f>IF(16&lt;=$G127, ROUND(FF127*$Q127, 2), "")</f>
        <v/>
      </c>
      <c r="FH127" s="9">
        <f>IF(16&lt;=$G127, $N127, "")</f>
        <v/>
      </c>
      <c r="FI127" s="9">
        <f>IF(16&lt;=$G127, FH127-FG127, "")</f>
        <v/>
      </c>
      <c r="FJ127" s="9">
        <f>IF(16&lt;=$G127, FF127-FI127, "")</f>
        <v/>
      </c>
      <c r="FK127" s="9">
        <f>IF(16&lt;=$G127, ROUND(FC127*$Q127, 2), "")</f>
        <v/>
      </c>
      <c r="FL127" s="9">
        <f>IF(16&lt;=$G127, FC127+FK127, "")</f>
        <v/>
      </c>
      <c r="FM127" s="9">
        <f>IF(16&lt;=$G127, FG127+FK127, "")</f>
        <v/>
      </c>
      <c r="FN127" s="9">
        <f>IF(16&lt;=$G127, ($G127-16)*$N127, "")</f>
        <v/>
      </c>
      <c r="FO127" s="9">
        <f>IF(17&lt;=$G127, FJ127, "")</f>
        <v/>
      </c>
      <c r="FP127" s="9">
        <f>IF(17&lt;=$G127, ROUND(FO127*$Q127, 2), "")</f>
        <v/>
      </c>
      <c r="FQ127" s="9">
        <f>IF(17&lt;=$G127, $N127, "")</f>
        <v/>
      </c>
      <c r="FR127" s="9">
        <f>IF(17&lt;=$G127, FQ127-FP127, "")</f>
        <v/>
      </c>
      <c r="FS127" s="9">
        <f>IF(17&lt;=$G127, FO127-FR127, "")</f>
        <v/>
      </c>
      <c r="FT127" s="9">
        <f>IF(17&lt;=$G127, ROUND(FL127*$Q127, 2), "")</f>
        <v/>
      </c>
      <c r="FU127" s="9">
        <f>IF(17&lt;=$G127, FL127+FT127, "")</f>
        <v/>
      </c>
      <c r="FV127" s="9">
        <f>IF(17&lt;=$G127, FP127+FT127, "")</f>
        <v/>
      </c>
      <c r="FW127" s="9">
        <f>IF(17&lt;=$G127, ($G127-17)*$N127, "")</f>
        <v/>
      </c>
      <c r="FX127" s="9">
        <f>IF(18&lt;=$G127, FS127, "")</f>
        <v/>
      </c>
      <c r="FY127" s="9">
        <f>IF(18&lt;=$G127, ROUND(FX127*$Q127, 2), "")</f>
        <v/>
      </c>
      <c r="FZ127" s="9">
        <f>IF(18&lt;=$G127, $N127, "")</f>
        <v/>
      </c>
      <c r="GA127" s="9">
        <f>IF(18&lt;=$G127, FZ127-FY127, "")</f>
        <v/>
      </c>
      <c r="GB127" s="9">
        <f>IF(18&lt;=$G127, FX127-GA127, "")</f>
        <v/>
      </c>
      <c r="GC127" s="9">
        <f>IF(18&lt;=$G127, ROUND(FU127*$Q127, 2), "")</f>
        <v/>
      </c>
      <c r="GD127" s="9">
        <f>IF(18&lt;=$G127, FU127+GC127, "")</f>
        <v/>
      </c>
      <c r="GE127" s="9">
        <f>IF(18&lt;=$G127, FY127+GC127, "")</f>
        <v/>
      </c>
      <c r="GF127" s="9">
        <f>IF(18&lt;=$G127, ($G127-18)*$N127, "")</f>
        <v/>
      </c>
      <c r="GG127" s="9">
        <f>IF(19&lt;=$G127, GB127, "")</f>
        <v/>
      </c>
      <c r="GH127" s="9">
        <f>IF(19&lt;=$G127, ROUND(GG127*$Q127, 2), "")</f>
        <v/>
      </c>
      <c r="GI127" s="9">
        <f>IF(19&lt;=$G127, $N127, "")</f>
        <v/>
      </c>
      <c r="GJ127" s="9">
        <f>IF(19&lt;=$G127, GI127-GH127, "")</f>
        <v/>
      </c>
      <c r="GK127" s="9">
        <f>IF(19&lt;=$G127, GG127-GJ127, "")</f>
        <v/>
      </c>
      <c r="GL127" s="9">
        <f>IF(19&lt;=$G127, ROUND(GD127*$Q127, 2), "")</f>
        <v/>
      </c>
      <c r="GM127" s="9">
        <f>IF(19&lt;=$G127, GD127+GL127, "")</f>
        <v/>
      </c>
      <c r="GN127" s="9">
        <f>IF(19&lt;=$G127, GH127+GL127, "")</f>
        <v/>
      </c>
      <c r="GO127" s="9">
        <f>IF(19&lt;=$G127, ($G127-19)*$N127, "")</f>
        <v/>
      </c>
      <c r="GP127" s="9">
        <f>IF(20&lt;=$G127, GK127, "")</f>
        <v/>
      </c>
      <c r="GQ127" s="9">
        <f>IF(20&lt;=$G127, ROUND(GP127*$Q127, 2), "")</f>
        <v/>
      </c>
      <c r="GR127" s="9">
        <f>IF(20&lt;=$G127, $N127, "")</f>
        <v/>
      </c>
      <c r="GS127" s="9">
        <f>IF(20&lt;=$G127, GR127-GQ127, "")</f>
        <v/>
      </c>
      <c r="GT127" s="9">
        <f>IF(20&lt;=$G127, GP127-GS127, "")</f>
        <v/>
      </c>
      <c r="GU127" s="9">
        <f>IF(20&lt;=$G127, ROUND(GM127*$Q127, 2), "")</f>
        <v/>
      </c>
      <c r="GV127" s="9">
        <f>IF(20&lt;=$G127, GM127+GU127, "")</f>
        <v/>
      </c>
      <c r="GW127" s="9">
        <f>IF(20&lt;=$G127, GQ127+GU127, "")</f>
        <v/>
      </c>
      <c r="GX127" s="9">
        <f>IF(20&lt;=$G127, ($G127-20)*$N127, "")</f>
        <v/>
      </c>
      <c r="GY127" s="9">
        <f>IF(21&lt;=$G127, GT127, "")</f>
        <v/>
      </c>
      <c r="GZ127" s="9">
        <f>IF(21&lt;=$G127, ROUND(GY127*$Q127, 2), "")</f>
        <v/>
      </c>
      <c r="HA127" s="9">
        <f>IF(21&lt;=$G127, $N127, "")</f>
        <v/>
      </c>
      <c r="HB127" s="9">
        <f>IF(21&lt;=$G127, HA127-GZ127, "")</f>
        <v/>
      </c>
      <c r="HC127" s="9">
        <f>IF(21&lt;=$G127, GY127-HB127, "")</f>
        <v/>
      </c>
      <c r="HD127" s="9">
        <f>IF(21&lt;=$G127, ROUND(GV127*$Q127, 2), "")</f>
        <v/>
      </c>
      <c r="HE127" s="9">
        <f>IF(21&lt;=$G127, GV127+HD127, "")</f>
        <v/>
      </c>
      <c r="HF127" s="9">
        <f>IF(21&lt;=$G127, GZ127+HD127, "")</f>
        <v/>
      </c>
      <c r="HG127" s="9">
        <f>IF(21&lt;=$G127, ($G127-21)*$N127, "")</f>
        <v/>
      </c>
      <c r="HH127" s="9">
        <f>IF(22&lt;=$G127, HC127, "")</f>
        <v/>
      </c>
      <c r="HI127" s="9">
        <f>IF(22&lt;=$G127, ROUND(HH127*$Q127, 2), "")</f>
        <v/>
      </c>
      <c r="HJ127" s="9">
        <f>IF(22&lt;=$G127, $N127, "")</f>
        <v/>
      </c>
      <c r="HK127" s="9">
        <f>IF(22&lt;=$G127, HJ127-HI127, "")</f>
        <v/>
      </c>
      <c r="HL127" s="9">
        <f>IF(22&lt;=$G127, HH127-HK127, "")</f>
        <v/>
      </c>
      <c r="HM127" s="9">
        <f>IF(22&lt;=$G127, ROUND(HE127*$Q127, 2), "")</f>
        <v/>
      </c>
      <c r="HN127" s="9">
        <f>IF(22&lt;=$G127, HE127+HM127, "")</f>
        <v/>
      </c>
      <c r="HO127" s="9">
        <f>IF(22&lt;=$G127, HI127+HM127, "")</f>
        <v/>
      </c>
      <c r="HP127" s="9">
        <f>IF(22&lt;=$G127, ($G127-22)*$N127, "")</f>
        <v/>
      </c>
      <c r="HQ127" s="9">
        <f>IF(23&lt;=$G127, HL127, "")</f>
        <v/>
      </c>
      <c r="HR127" s="9">
        <f>IF(23&lt;=$G127, ROUND(HQ127*$Q127, 2), "")</f>
        <v/>
      </c>
      <c r="HS127" s="9">
        <f>IF(23&lt;=$G127, $N127, "")</f>
        <v/>
      </c>
      <c r="HT127" s="9">
        <f>IF(23&lt;=$G127, HS127-HR127, "")</f>
        <v/>
      </c>
      <c r="HU127" s="9">
        <f>IF(23&lt;=$G127, HQ127-HT127, "")</f>
        <v/>
      </c>
      <c r="HV127" s="9">
        <f>IF(23&lt;=$G127, ROUND(HN127*$Q127, 2), "")</f>
        <v/>
      </c>
      <c r="HW127" s="9">
        <f>IF(23&lt;=$G127, HN127+HV127, "")</f>
        <v/>
      </c>
      <c r="HX127" s="9">
        <f>IF(23&lt;=$G127, HR127+HV127, "")</f>
        <v/>
      </c>
      <c r="HY127" s="9">
        <f>IF(23&lt;=$G127, ($G127-23)*$N127, "")</f>
        <v/>
      </c>
      <c r="HZ127" s="9">
        <f>IF(24&lt;=$G127, HU127, "")</f>
        <v/>
      </c>
      <c r="IA127" s="9">
        <f>IF(24&lt;=$G127, ROUND(HZ127*$Q127, 2), "")</f>
        <v/>
      </c>
      <c r="IB127" s="9">
        <f>IF(24&lt;=$G127, $N127, "")</f>
        <v/>
      </c>
      <c r="IC127" s="9">
        <f>IF(24&lt;=$G127, IB127-IA127, "")</f>
        <v/>
      </c>
      <c r="ID127" s="9">
        <f>IF(24&lt;=$G127, HZ127-IC127, "")</f>
        <v/>
      </c>
      <c r="IE127" s="9">
        <f>IF(24&lt;=$G127, ROUND(HW127*$Q127, 2), "")</f>
        <v/>
      </c>
      <c r="IF127" s="9">
        <f>IF(24&lt;=$G127, HW127+IE127, "")</f>
        <v/>
      </c>
      <c r="IG127" s="9">
        <f>IF(24&lt;=$G127, IA127+IE127, "")</f>
        <v/>
      </c>
      <c r="IH127" s="9">
        <f>IF(24&lt;=$G127, ($G127-24)*$N127, "")</f>
        <v/>
      </c>
      <c r="II127" s="9">
        <f>IF(25&lt;=$G127, ID127, "")</f>
        <v/>
      </c>
      <c r="IJ127" s="9">
        <f>IF(25&lt;=$G127, ROUND(II127*$Q127, 2), "")</f>
        <v/>
      </c>
      <c r="IK127" s="9">
        <f>IF(25&lt;=$G127, $N127, "")</f>
        <v/>
      </c>
      <c r="IL127" s="9">
        <f>IF(25&lt;=$G127, IK127-IJ127, "")</f>
        <v/>
      </c>
      <c r="IM127" s="9">
        <f>IF(25&lt;=$G127, II127-IL127, "")</f>
        <v/>
      </c>
      <c r="IN127" s="9">
        <f>IF(25&lt;=$G127, ROUND(IF127*$Q127, 2), "")</f>
        <v/>
      </c>
      <c r="IO127" s="9">
        <f>IF(25&lt;=$G127, IF127+IN127, "")</f>
        <v/>
      </c>
      <c r="IP127" s="9">
        <f>IF(25&lt;=$G127, IJ127+IN127, "")</f>
        <v/>
      </c>
      <c r="IQ127" s="9">
        <f>IF(25&lt;=$G127, ($G127-25)*$N127, "")</f>
        <v/>
      </c>
      <c r="IR127" s="9">
        <f>IF(26&lt;=$G127, IM127, "")</f>
        <v/>
      </c>
      <c r="IS127" s="9">
        <f>IF(26&lt;=$G127, ROUND(IR127*$Q127, 2), "")</f>
        <v/>
      </c>
      <c r="IT127" s="9">
        <f>IF(26&lt;=$G127, $N127, "")</f>
        <v/>
      </c>
      <c r="IU127" s="9">
        <f>IF(26&lt;=$G127, IT127-IS127, "")</f>
        <v/>
      </c>
      <c r="IV127" s="9">
        <f>IF(26&lt;=$G127, IR127-IU127, "")</f>
        <v/>
      </c>
      <c r="IW127" s="9">
        <f>IF(26&lt;=$G127, ROUND(IO127*$Q127, 2), "")</f>
        <v/>
      </c>
      <c r="IX127" s="9">
        <f>IF(26&lt;=$G127, IO127+IW127, "")</f>
        <v/>
      </c>
      <c r="IY127" s="9">
        <f>IF(26&lt;=$G127, IS127+IW127, "")</f>
        <v/>
      </c>
      <c r="IZ127" s="9">
        <f>IF(26&lt;=$G127, ($G127-26)*$N127, "")</f>
        <v/>
      </c>
      <c r="JA127" s="9">
        <f>IF(27&lt;=$G127, IV127, "")</f>
        <v/>
      </c>
      <c r="JB127" s="9">
        <f>IF(27&lt;=$G127, ROUND(JA127*$Q127, 2), "")</f>
        <v/>
      </c>
      <c r="JC127" s="9">
        <f>IF(27&lt;=$G127, $N127, "")</f>
        <v/>
      </c>
      <c r="JD127" s="9">
        <f>IF(27&lt;=$G127, JC127-JB127, "")</f>
        <v/>
      </c>
      <c r="JE127" s="9">
        <f>IF(27&lt;=$G127, JA127-JD127, "")</f>
        <v/>
      </c>
      <c r="JF127" s="9">
        <f>IF(27&lt;=$G127, ROUND(IX127*$Q127, 2), "")</f>
        <v/>
      </c>
      <c r="JG127" s="9">
        <f>IF(27&lt;=$G127, IX127+JF127, "")</f>
        <v/>
      </c>
      <c r="JH127" s="9">
        <f>IF(27&lt;=$G127, JB127+JF127, "")</f>
        <v/>
      </c>
      <c r="JI127" s="9">
        <f>IF(27&lt;=$G127, ($G127-27)*$N127, "")</f>
        <v/>
      </c>
      <c r="JJ127" s="9">
        <f>IF(28&lt;=$G127, JE127, "")</f>
        <v/>
      </c>
      <c r="JK127" s="9">
        <f>IF(28&lt;=$G127, ROUND(JJ127*$Q127, 2), "")</f>
        <v/>
      </c>
      <c r="JL127" s="9">
        <f>IF(28&lt;=$G127, $N127, "")</f>
        <v/>
      </c>
      <c r="JM127" s="9">
        <f>IF(28&lt;=$G127, JL127-JK127, "")</f>
        <v/>
      </c>
      <c r="JN127" s="9">
        <f>IF(28&lt;=$G127, JJ127-JM127, "")</f>
        <v/>
      </c>
      <c r="JO127" s="9">
        <f>IF(28&lt;=$G127, ROUND(JG127*$Q127, 2), "")</f>
        <v/>
      </c>
      <c r="JP127" s="9">
        <f>IF(28&lt;=$G127, JG127+JO127, "")</f>
        <v/>
      </c>
      <c r="JQ127" s="9">
        <f>IF(28&lt;=$G127, JK127+JO127, "")</f>
        <v/>
      </c>
      <c r="JR127" s="9">
        <f>IF(28&lt;=$G127, ($G127-28)*$N127, "")</f>
        <v/>
      </c>
      <c r="JS127" s="9">
        <f>IF(29&lt;=$G127, JN127, "")</f>
        <v/>
      </c>
      <c r="JT127" s="9">
        <f>IF(29&lt;=$G127, ROUND(JS127*$Q127, 2), "")</f>
        <v/>
      </c>
      <c r="JU127" s="9">
        <f>IF(29&lt;=$G127, $N127, "")</f>
        <v/>
      </c>
      <c r="JV127" s="9">
        <f>IF(29&lt;=$G127, JU127-JT127, "")</f>
        <v/>
      </c>
      <c r="JW127" s="9">
        <f>IF(29&lt;=$G127, JS127-JV127, "")</f>
        <v/>
      </c>
      <c r="JX127" s="9">
        <f>IF(29&lt;=$G127, ROUND(JP127*$Q127, 2), "")</f>
        <v/>
      </c>
      <c r="JY127" s="9">
        <f>IF(29&lt;=$G127, JP127+JX127, "")</f>
        <v/>
      </c>
      <c r="JZ127" s="9">
        <f>IF(29&lt;=$G127, JT127+JX127, "")</f>
        <v/>
      </c>
      <c r="KA127" s="9">
        <f>IF(29&lt;=$G127, ($G127-29)*$N127, "")</f>
        <v/>
      </c>
      <c r="KB127" s="9">
        <f>IF(30&lt;=$G127, JW127, "")</f>
        <v/>
      </c>
      <c r="KC127" s="9">
        <f>IF(30&lt;=$G127, ROUND(KB127*$Q127, 2), "")</f>
        <v/>
      </c>
      <c r="KD127" s="9">
        <f>IF(30&lt;=$G127, $N127, "")</f>
        <v/>
      </c>
      <c r="KE127" s="9">
        <f>IF(30&lt;=$G127, KD127-KC127, "")</f>
        <v/>
      </c>
      <c r="KF127" s="9">
        <f>IF(30&lt;=$G127, KB127-KE127, "")</f>
        <v/>
      </c>
      <c r="KG127" s="9">
        <f>IF(30&lt;=$G127, ROUND(JY127*$Q127, 2), "")</f>
        <v/>
      </c>
      <c r="KH127" s="9">
        <f>IF(30&lt;=$G127, JY127+KG127, "")</f>
        <v/>
      </c>
      <c r="KI127" s="9">
        <f>IF(30&lt;=$G127, KC127+KG127, "")</f>
        <v/>
      </c>
      <c r="KJ127" s="9">
        <f>IF(30&lt;=$G127, ($G127-30)*$N127, "")</f>
        <v/>
      </c>
      <c r="KK127" s="9">
        <f>IF(31&lt;=$G127, KF127, "")</f>
        <v/>
      </c>
      <c r="KL127" s="9">
        <f>IF(31&lt;=$G127, ROUND(KK127*$Q127, 2), "")</f>
        <v/>
      </c>
      <c r="KM127" s="9">
        <f>IF(31&lt;=$G127, $N127, "")</f>
        <v/>
      </c>
      <c r="KN127" s="9">
        <f>IF(31&lt;=$G127, KM127-KL127, "")</f>
        <v/>
      </c>
      <c r="KO127" s="9">
        <f>IF(31&lt;=$G127, KK127-KN127, "")</f>
        <v/>
      </c>
      <c r="KP127" s="9">
        <f>IF(31&lt;=$G127, ROUND(KH127*$Q127, 2), "")</f>
        <v/>
      </c>
      <c r="KQ127" s="9">
        <f>IF(31&lt;=$G127, KH127+KP127, "")</f>
        <v/>
      </c>
      <c r="KR127" s="9">
        <f>IF(31&lt;=$G127, KL127+KP127, "")</f>
        <v/>
      </c>
      <c r="KS127" s="9">
        <f>IF(31&lt;=$G127, ($G127-31)*$N127, "")</f>
        <v/>
      </c>
      <c r="KT127" s="9">
        <f>IF(32&lt;=$G127, KO127, "")</f>
        <v/>
      </c>
      <c r="KU127" s="9">
        <f>IF(32&lt;=$G127, ROUND(KT127*$Q127, 2), "")</f>
        <v/>
      </c>
      <c r="KV127" s="9">
        <f>IF(32&lt;=$G127, $N127, "")</f>
        <v/>
      </c>
      <c r="KW127" s="9">
        <f>IF(32&lt;=$G127, KV127-KU127, "")</f>
        <v/>
      </c>
      <c r="KX127" s="9">
        <f>IF(32&lt;=$G127, KT127-KW127, "")</f>
        <v/>
      </c>
      <c r="KY127" s="9">
        <f>IF(32&lt;=$G127, ROUND(KQ127*$Q127, 2), "")</f>
        <v/>
      </c>
      <c r="KZ127" s="9">
        <f>IF(32&lt;=$G127, KQ127+KY127, "")</f>
        <v/>
      </c>
      <c r="LA127" s="9">
        <f>IF(32&lt;=$G127, KU127+KY127, "")</f>
        <v/>
      </c>
      <c r="LB127" s="9">
        <f>IF(32&lt;=$G127, ($G127-32)*$N127, "")</f>
        <v/>
      </c>
      <c r="LC127" s="9">
        <f>IF(33&lt;=$G127, KX127, "")</f>
        <v/>
      </c>
      <c r="LD127" s="9">
        <f>IF(33&lt;=$G127, ROUND(LC127*$Q127, 2), "")</f>
        <v/>
      </c>
      <c r="LE127" s="9">
        <f>IF(33&lt;=$G127, $N127, "")</f>
        <v/>
      </c>
      <c r="LF127" s="9">
        <f>IF(33&lt;=$G127, LE127-LD127, "")</f>
        <v/>
      </c>
      <c r="LG127" s="9">
        <f>IF(33&lt;=$G127, LC127-LF127, "")</f>
        <v/>
      </c>
      <c r="LH127" s="9">
        <f>IF(33&lt;=$G127, ROUND(KZ127*$Q127, 2), "")</f>
        <v/>
      </c>
      <c r="LI127" s="9">
        <f>IF(33&lt;=$G127, KZ127+LH127, "")</f>
        <v/>
      </c>
      <c r="LJ127" s="9">
        <f>IF(33&lt;=$G127, LD127+LH127, "")</f>
        <v/>
      </c>
      <c r="LK127" s="9">
        <f>IF(33&lt;=$G127, ($G127-33)*$N127, "")</f>
        <v/>
      </c>
      <c r="LL127" s="9">
        <f>IF(34&lt;=$G127, LG127, "")</f>
        <v/>
      </c>
      <c r="LM127" s="9">
        <f>IF(34&lt;=$G127, ROUND(LL127*$Q127, 2), "")</f>
        <v/>
      </c>
      <c r="LN127" s="9">
        <f>IF(34&lt;=$G127, $N127, "")</f>
        <v/>
      </c>
      <c r="LO127" s="9">
        <f>IF(34&lt;=$G127, LN127-LM127, "")</f>
        <v/>
      </c>
      <c r="LP127" s="9">
        <f>IF(34&lt;=$G127, LL127-LO127, "")</f>
        <v/>
      </c>
      <c r="LQ127" s="9">
        <f>IF(34&lt;=$G127, ROUND(LI127*$Q127, 2), "")</f>
        <v/>
      </c>
      <c r="LR127" s="9">
        <f>IF(34&lt;=$G127, LI127+LQ127, "")</f>
        <v/>
      </c>
      <c r="LS127" s="9">
        <f>IF(34&lt;=$G127, LM127+LQ127, "")</f>
        <v/>
      </c>
      <c r="LT127" s="9">
        <f>IF(34&lt;=$G127, ($G127-34)*$N127, "")</f>
        <v/>
      </c>
      <c r="LU127" s="9">
        <f>IF(35&lt;=$G127, LP127, "")</f>
        <v/>
      </c>
      <c r="LV127" s="9">
        <f>IF(35&lt;=$G127, ROUND(LU127*$Q127, 2), "")</f>
        <v/>
      </c>
      <c r="LW127" s="9">
        <f>IF(35&lt;=$G127, $N127, "")</f>
        <v/>
      </c>
      <c r="LX127" s="9">
        <f>IF(35&lt;=$G127, LW127-LV127, "")</f>
        <v/>
      </c>
      <c r="LY127" s="9">
        <f>IF(35&lt;=$G127, LU127-LX127, "")</f>
        <v/>
      </c>
      <c r="LZ127" s="9">
        <f>IF(35&lt;=$G127, ROUND(LR127*$Q127, 2), "")</f>
        <v/>
      </c>
      <c r="MA127" s="9">
        <f>IF(35&lt;=$G127, LR127+LZ127, "")</f>
        <v/>
      </c>
      <c r="MB127" s="9">
        <f>IF(35&lt;=$G127, LV127+LZ127, "")</f>
        <v/>
      </c>
      <c r="MC127" s="9">
        <f>IF(35&lt;=$G127, ($G127-35)*$N127, "")</f>
        <v/>
      </c>
      <c r="MD127" s="9">
        <f>IF(36&lt;=$G127, LY127, "")</f>
        <v/>
      </c>
      <c r="ME127" s="9">
        <f>IF(36&lt;=$G127, ROUND(MD127*$Q127, 2), "")</f>
        <v/>
      </c>
      <c r="MF127" s="9">
        <f>IF(36&lt;=$G127, $N127, "")</f>
        <v/>
      </c>
      <c r="MG127" s="9">
        <f>IF(36&lt;=$G127, MF127-ME127, "")</f>
        <v/>
      </c>
      <c r="MH127" s="9">
        <f>IF(36&lt;=$G127, MD127-MG127, "")</f>
        <v/>
      </c>
      <c r="MI127" s="9">
        <f>IF(36&lt;=$G127, ROUND(MA127*$Q127, 2), "")</f>
        <v/>
      </c>
      <c r="MJ127" s="9">
        <f>IF(36&lt;=$G127, MA127+MI127, "")</f>
        <v/>
      </c>
      <c r="MK127" s="9">
        <f>IF(36&lt;=$G127, ME127+MI127, "")</f>
        <v/>
      </c>
      <c r="ML127" s="9">
        <f>IF(36&lt;=$G127, ($G127-36)*$N127, "")</f>
        <v/>
      </c>
      <c r="MM127" s="9">
        <f>IF(37&lt;=$G127, MH127, "")</f>
        <v/>
      </c>
      <c r="MN127" s="9">
        <f>IF(37&lt;=$G127, ROUND(MM127*$Q127, 2), "")</f>
        <v/>
      </c>
      <c r="MO127" s="9">
        <f>IF(37&lt;=$G127, $N127, "")</f>
        <v/>
      </c>
      <c r="MP127" s="9">
        <f>IF(37&lt;=$G127, MO127-MN127, "")</f>
        <v/>
      </c>
      <c r="MQ127" s="9">
        <f>IF(37&lt;=$G127, MM127-MP127, "")</f>
        <v/>
      </c>
      <c r="MR127" s="9">
        <f>IF(37&lt;=$G127, ROUND(MJ127*$Q127, 2), "")</f>
        <v/>
      </c>
      <c r="MS127" s="9">
        <f>IF(37&lt;=$G127, MJ127+MR127, "")</f>
        <v/>
      </c>
      <c r="MT127" s="9">
        <f>IF(37&lt;=$G127, MN127+MR127, "")</f>
        <v/>
      </c>
      <c r="MU127" s="9">
        <f>IF(37&lt;=$G127, ($G127-37)*$N127, "")</f>
        <v/>
      </c>
      <c r="MV127" s="9">
        <f>IF(38&lt;=$G127, MQ127, "")</f>
        <v/>
      </c>
      <c r="MW127" s="9">
        <f>IF(38&lt;=$G127, ROUND(MV127*$Q127, 2), "")</f>
        <v/>
      </c>
      <c r="MX127" s="9">
        <f>IF(38&lt;=$G127, $N127, "")</f>
        <v/>
      </c>
      <c r="MY127" s="9">
        <f>IF(38&lt;=$G127, MX127-MW127, "")</f>
        <v/>
      </c>
      <c r="MZ127" s="9">
        <f>IF(38&lt;=$G127, MV127-MY127, "")</f>
        <v/>
      </c>
      <c r="NA127" s="9">
        <f>IF(38&lt;=$G127, ROUND(MS127*$Q127, 2), "")</f>
        <v/>
      </c>
      <c r="NB127" s="9">
        <f>IF(38&lt;=$G127, MS127+NA127, "")</f>
        <v/>
      </c>
      <c r="NC127" s="9">
        <f>IF(38&lt;=$G127, MW127+NA127, "")</f>
        <v/>
      </c>
      <c r="ND127" s="9">
        <f>IF(38&lt;=$G127, ($G127-38)*$N127, "")</f>
        <v/>
      </c>
      <c r="NE127" s="9">
        <f>IF(39&lt;=$G127, MZ127, "")</f>
        <v/>
      </c>
      <c r="NF127" s="9">
        <f>IF(39&lt;=$G127, ROUND(NE127*$Q127, 2), "")</f>
        <v/>
      </c>
      <c r="NG127" s="9">
        <f>IF(39&lt;=$G127, $N127, "")</f>
        <v/>
      </c>
      <c r="NH127" s="9">
        <f>IF(39&lt;=$G127, NG127-NF127, "")</f>
        <v/>
      </c>
      <c r="NI127" s="9">
        <f>IF(39&lt;=$G127, NE127-NH127, "")</f>
        <v/>
      </c>
      <c r="NJ127" s="9">
        <f>IF(39&lt;=$G127, ROUND(NB127*$Q127, 2), "")</f>
        <v/>
      </c>
      <c r="NK127" s="9">
        <f>IF(39&lt;=$G127, NB127+NJ127, "")</f>
        <v/>
      </c>
      <c r="NL127" s="9">
        <f>IF(39&lt;=$G127, NF127+NJ127, "")</f>
        <v/>
      </c>
      <c r="NM127" s="9">
        <f>IF(39&lt;=$G127, ($G127-39)*$N127, "")</f>
        <v/>
      </c>
      <c r="NN127" s="9">
        <f>IF(40&lt;=$G127, NI127, "")</f>
        <v/>
      </c>
      <c r="NO127" s="9">
        <f>IF(40&lt;=$G127, ROUND(NN127*$Q127, 2), "")</f>
        <v/>
      </c>
      <c r="NP127" s="9">
        <f>IF(40&lt;=$G127, $N127, "")</f>
        <v/>
      </c>
      <c r="NQ127" s="9">
        <f>IF(40&lt;=$G127, NP127-NO127, "")</f>
        <v/>
      </c>
      <c r="NR127" s="9">
        <f>IF(40&lt;=$G127, NN127-NQ127, "")</f>
        <v/>
      </c>
      <c r="NS127" s="9">
        <f>IF(40&lt;=$G127, ROUND(NK127*$Q127, 2), "")</f>
        <v/>
      </c>
      <c r="NT127" s="9">
        <f>IF(40&lt;=$G127, NK127+NS127, "")</f>
        <v/>
      </c>
      <c r="NU127" s="9">
        <f>IF(40&lt;=$G127, NO127+NS127, "")</f>
        <v/>
      </c>
      <c r="NV127" s="9">
        <f>IF(40&lt;=$G127, ($G127-40)*$N127, "")</f>
        <v/>
      </c>
      <c r="NW127" s="9">
        <f>IF(41&lt;=$G127, NR127, "")</f>
        <v/>
      </c>
      <c r="NX127" s="9">
        <f>IF(41&lt;=$G127, ROUND(NW127*$Q127, 2), "")</f>
        <v/>
      </c>
      <c r="NY127" s="9">
        <f>IF(41&lt;=$G127, $N127, "")</f>
        <v/>
      </c>
      <c r="NZ127" s="9">
        <f>IF(41&lt;=$G127, NY127-NX127, "")</f>
        <v/>
      </c>
      <c r="OA127" s="9">
        <f>IF(41&lt;=$G127, NW127-NZ127, "")</f>
        <v/>
      </c>
      <c r="OB127" s="9">
        <f>IF(41&lt;=$G127, ROUND(NT127*$Q127, 2), "")</f>
        <v/>
      </c>
      <c r="OC127" s="9">
        <f>IF(41&lt;=$G127, NT127+OB127, "")</f>
        <v/>
      </c>
      <c r="OD127" s="9">
        <f>IF(41&lt;=$G127, NX127+OB127, "")</f>
        <v/>
      </c>
      <c r="OE127" s="9">
        <f>IF(41&lt;=$G127, ($G127-41)*$N127, "")</f>
        <v/>
      </c>
      <c r="OF127" s="9">
        <f>IF(42&lt;=$G127, OA127, "")</f>
        <v/>
      </c>
      <c r="OG127" s="9">
        <f>IF(42&lt;=$G127, ROUND(OF127*$Q127, 2), "")</f>
        <v/>
      </c>
      <c r="OH127" s="9">
        <f>IF(42&lt;=$G127, $N127, "")</f>
        <v/>
      </c>
      <c r="OI127" s="9">
        <f>IF(42&lt;=$G127, OH127-OG127, "")</f>
        <v/>
      </c>
      <c r="OJ127" s="9">
        <f>IF(42&lt;=$G127, OF127-OI127, "")</f>
        <v/>
      </c>
      <c r="OK127" s="9">
        <f>IF(42&lt;=$G127, ROUND(OC127*$Q127, 2), "")</f>
        <v/>
      </c>
      <c r="OL127" s="9">
        <f>IF(42&lt;=$G127, OC127+OK127, "")</f>
        <v/>
      </c>
      <c r="OM127" s="9">
        <f>IF(42&lt;=$G127, OG127+OK127, "")</f>
        <v/>
      </c>
      <c r="ON127" s="9">
        <f>IF(42&lt;=$G127, ($G127-42)*$N127, "")</f>
        <v/>
      </c>
      <c r="OO127" s="9">
        <f>IF(43&lt;=$G127, OJ127, "")</f>
        <v/>
      </c>
      <c r="OP127" s="9">
        <f>IF(43&lt;=$G127, ROUND(OO127*$Q127, 2), "")</f>
        <v/>
      </c>
      <c r="OQ127" s="9">
        <f>IF(43&lt;=$G127, $N127, "")</f>
        <v/>
      </c>
      <c r="OR127" s="9">
        <f>IF(43&lt;=$G127, OQ127-OP127, "")</f>
        <v/>
      </c>
      <c r="OS127" s="9">
        <f>IF(43&lt;=$G127, OO127-OR127, "")</f>
        <v/>
      </c>
      <c r="OT127" s="9">
        <f>IF(43&lt;=$G127, ROUND(OL127*$Q127, 2), "")</f>
        <v/>
      </c>
      <c r="OU127" s="9">
        <f>IF(43&lt;=$G127, OL127+OT127, "")</f>
        <v/>
      </c>
      <c r="OV127" s="9">
        <f>IF(43&lt;=$G127, OP127+OT127, "")</f>
        <v/>
      </c>
      <c r="OW127" s="9">
        <f>IF(43&lt;=$G127, ($G127-43)*$N127, "")</f>
        <v/>
      </c>
      <c r="OX127" s="9">
        <f>IF(44&lt;=$G127, OS127, "")</f>
        <v/>
      </c>
      <c r="OY127" s="9">
        <f>IF(44&lt;=$G127, ROUND(OX127*$Q127, 2), "")</f>
        <v/>
      </c>
      <c r="OZ127" s="9">
        <f>IF(44&lt;=$G127, $N127, "")</f>
        <v/>
      </c>
      <c r="PA127" s="9">
        <f>IF(44&lt;=$G127, OZ127-OY127, "")</f>
        <v/>
      </c>
      <c r="PB127" s="9">
        <f>IF(44&lt;=$G127, OX127-PA127, "")</f>
        <v/>
      </c>
      <c r="PC127" s="9">
        <f>IF(44&lt;=$G127, ROUND(OU127*$Q127, 2), "")</f>
        <v/>
      </c>
      <c r="PD127" s="9">
        <f>IF(44&lt;=$G127, OU127+PC127, "")</f>
        <v/>
      </c>
      <c r="PE127" s="9">
        <f>IF(44&lt;=$G127, OY127+PC127, "")</f>
        <v/>
      </c>
      <c r="PF127" s="9">
        <f>IF(44&lt;=$G127, ($G127-44)*$N127, "")</f>
        <v/>
      </c>
      <c r="PG127" s="9">
        <f>IF(45&lt;=$G127, PB127, "")</f>
        <v/>
      </c>
      <c r="PH127" s="9">
        <f>IF(45&lt;=$G127, ROUND(PG127*$Q127, 2), "")</f>
        <v/>
      </c>
      <c r="PI127" s="9">
        <f>IF(45&lt;=$G127, $N127, "")</f>
        <v/>
      </c>
      <c r="PJ127" s="9">
        <f>IF(45&lt;=$G127, PI127-PH127, "")</f>
        <v/>
      </c>
      <c r="PK127" s="9">
        <f>IF(45&lt;=$G127, PG127-PJ127, "")</f>
        <v/>
      </c>
      <c r="PL127" s="9">
        <f>IF(45&lt;=$G127, ROUND(PD127*$Q127, 2), "")</f>
        <v/>
      </c>
      <c r="PM127" s="9">
        <f>IF(45&lt;=$G127, PD127+PL127, "")</f>
        <v/>
      </c>
      <c r="PN127" s="9">
        <f>IF(45&lt;=$G127, PH127+PL127, "")</f>
        <v/>
      </c>
      <c r="PO127" s="9">
        <f>IF(45&lt;=$G127, ($G127-45)*$N127, "")</f>
        <v/>
      </c>
      <c r="PP127" s="9">
        <f>IF(46&lt;=$G127, PK127, "")</f>
        <v/>
      </c>
      <c r="PQ127" s="9">
        <f>IF(46&lt;=$G127, ROUND(PP127*$Q127, 2), "")</f>
        <v/>
      </c>
      <c r="PR127" s="9">
        <f>IF(46&lt;=$G127, $N127, "")</f>
        <v/>
      </c>
      <c r="PS127" s="9">
        <f>IF(46&lt;=$G127, PR127-PQ127, "")</f>
        <v/>
      </c>
      <c r="PT127" s="9">
        <f>IF(46&lt;=$G127, PP127-PS127, "")</f>
        <v/>
      </c>
      <c r="PU127" s="9">
        <f>IF(46&lt;=$G127, ROUND(PM127*$Q127, 2), "")</f>
        <v/>
      </c>
      <c r="PV127" s="9">
        <f>IF(46&lt;=$G127, PM127+PU127, "")</f>
        <v/>
      </c>
      <c r="PW127" s="9">
        <f>IF(46&lt;=$G127, PQ127+PU127, "")</f>
        <v/>
      </c>
      <c r="PX127" s="9">
        <f>IF(46&lt;=$G127, ($G127-46)*$N127, "")</f>
        <v/>
      </c>
      <c r="PY127" s="9">
        <f>IF(47&lt;=$G127, PT127, "")</f>
        <v/>
      </c>
      <c r="PZ127" s="9">
        <f>IF(47&lt;=$G127, ROUND(PY127*$Q127, 2), "")</f>
        <v/>
      </c>
      <c r="QA127" s="9">
        <f>IF(47&lt;=$G127, $N127, "")</f>
        <v/>
      </c>
      <c r="QB127" s="9">
        <f>IF(47&lt;=$G127, QA127-PZ127, "")</f>
        <v/>
      </c>
      <c r="QC127" s="9">
        <f>IF(47&lt;=$G127, PY127-QB127, "")</f>
        <v/>
      </c>
      <c r="QD127" s="9">
        <f>IF(47&lt;=$G127, ROUND(PV127*$Q127, 2), "")</f>
        <v/>
      </c>
      <c r="QE127" s="9">
        <f>IF(47&lt;=$G127, PV127+QD127, "")</f>
        <v/>
      </c>
      <c r="QF127" s="9">
        <f>IF(47&lt;=$G127, PZ127+QD127, "")</f>
        <v/>
      </c>
      <c r="QG127" s="9">
        <f>IF(47&lt;=$G127, ($G127-47)*$N127, "")</f>
        <v/>
      </c>
      <c r="QH127" s="9">
        <f>IF(48&lt;=$G127, QC127, "")</f>
        <v/>
      </c>
      <c r="QI127" s="9">
        <f>IF(48&lt;=$G127, ROUND(QH127*$Q127, 2), "")</f>
        <v/>
      </c>
      <c r="QJ127" s="9">
        <f>IF(48&lt;=$G127, $N127, "")</f>
        <v/>
      </c>
      <c r="QK127" s="9">
        <f>IF(48&lt;=$G127, QJ127-QI127, "")</f>
        <v/>
      </c>
      <c r="QL127" s="9">
        <f>IF(48&lt;=$G127, QH127-QK127, "")</f>
        <v/>
      </c>
      <c r="QM127" s="9">
        <f>IF(48&lt;=$G127, ROUND(QE127*$Q127, 2), "")</f>
        <v/>
      </c>
      <c r="QN127" s="9">
        <f>IF(48&lt;=$G127, QE127+QM127, "")</f>
        <v/>
      </c>
      <c r="QO127" s="9">
        <f>IF(48&lt;=$G127, QI127+QM127, "")</f>
        <v/>
      </c>
      <c r="QP127" s="9">
        <f>IF(48&lt;=$G127, ($G127-48)*$N127, "")</f>
        <v/>
      </c>
    </row>
    <row r="128">
      <c r="A128" s="12" t="inlineStr">
        <is>
          <t>0655-0001</t>
        </is>
      </c>
      <c r="B128" s="13" t="inlineStr">
        <is>
          <t>Viñedos de la Rivera Sur de Chapala S de Rl de Cv</t>
        </is>
      </c>
      <c r="C128" s="13" t="inlineStr">
        <is>
          <t>Ram 2500 HEMI</t>
        </is>
      </c>
      <c r="D128" s="12" t="inlineStr">
        <is>
          <t>ACTIVO</t>
        </is>
      </c>
      <c r="E128" s="12" t="inlineStr">
        <is>
          <t>2024-04-04</t>
        </is>
      </c>
      <c r="F128" s="12" t="inlineStr">
        <is>
          <t>2027-04-04</t>
        </is>
      </c>
      <c r="G128" s="14" t="n">
        <v>36</v>
      </c>
      <c r="H128" s="15" t="n">
        <v>736982.76</v>
      </c>
      <c r="I128" s="16" t="n">
        <v>0.2</v>
      </c>
      <c r="J128" s="15">
        <f>ROUND(H128*I128, 2)</f>
        <v/>
      </c>
      <c r="K128" s="15">
        <f>ROUND(H128-J128, 2)</f>
        <v/>
      </c>
      <c r="L128" s="16" t="n">
        <v>0.027</v>
      </c>
      <c r="M128" s="15">
        <f>ROUND(H128*L128, 2)</f>
        <v/>
      </c>
      <c r="N128" s="15" t="n">
        <v>23638.49</v>
      </c>
      <c r="O128" s="16" t="n">
        <v>0.35</v>
      </c>
      <c r="P128" s="15">
        <f>ROUND(H128*O128, 2)</f>
        <v/>
      </c>
      <c r="Q128" s="17" t="n">
        <v>0.03146076</v>
      </c>
      <c r="R128" s="17">
        <f>RATE(G128, -N128, K128, -P128)</f>
        <v/>
      </c>
      <c r="S128" s="17">
        <f>ROUND(Q128*12, 8)</f>
        <v/>
      </c>
      <c r="T128" s="17">
        <f>ROUND(((1+Q128)^12)-1, 8)</f>
        <v/>
      </c>
      <c r="U128" s="15">
        <f>ROUND(PV(Q128, G128, 0, -P128), 2)</f>
        <v/>
      </c>
      <c r="V128" s="15">
        <f>SUMIF($AA$4:$QP$4, "Interes_Leasing", AA128:QP128)</f>
        <v/>
      </c>
      <c r="W128" s="15">
        <f>SUMIF($AA$4:$QP$4, "Interes_Residual", AA128:QP128)</f>
        <v/>
      </c>
      <c r="X128" s="15">
        <f>ROUND(V128+W128, 2)</f>
        <v/>
      </c>
      <c r="Y128" s="15">
        <f>ROUND((N128*G128+P128+M128)-K128, 2)</f>
        <v/>
      </c>
      <c r="Z128" s="16">
        <f>ROUND(Y128/K128, 4)</f>
        <v/>
      </c>
      <c r="AA128" s="15">
        <f>IF(1&lt;=$G128, $K128, "")</f>
        <v/>
      </c>
      <c r="AB128" s="15">
        <f>IF(1&lt;=$G128, ROUND(AA128*$Q128, 2), "")</f>
        <v/>
      </c>
      <c r="AC128" s="15">
        <f>IF(1&lt;=$G128, $N128, "")</f>
        <v/>
      </c>
      <c r="AD128" s="15">
        <f>IF(1&lt;=$G128, AC128-AB128, "")</f>
        <v/>
      </c>
      <c r="AE128" s="15">
        <f>IF(1&lt;=$G128, AA128-AD128, "")</f>
        <v/>
      </c>
      <c r="AF128" s="15">
        <f>IF(1&lt;=$G128, ROUND($U128*$Q128, 2), "")</f>
        <v/>
      </c>
      <c r="AG128" s="15">
        <f>IF(1&lt;=$G128, $U128+AF128, "")</f>
        <v/>
      </c>
      <c r="AH128" s="15">
        <f>IF(1&lt;=$G128, AB128+AF128, "")</f>
        <v/>
      </c>
      <c r="AI128" s="15">
        <f>IF(1&lt;=$G128, ($G128-1)*$N128, "")</f>
        <v/>
      </c>
      <c r="AJ128" s="15">
        <f>IF(2&lt;=$G128, AE128, "")</f>
        <v/>
      </c>
      <c r="AK128" s="15">
        <f>IF(2&lt;=$G128, ROUND(AJ128*$Q128, 2), "")</f>
        <v/>
      </c>
      <c r="AL128" s="15">
        <f>IF(2&lt;=$G128, $N128, "")</f>
        <v/>
      </c>
      <c r="AM128" s="15">
        <f>IF(2&lt;=$G128, AL128-AK128, "")</f>
        <v/>
      </c>
      <c r="AN128" s="15">
        <f>IF(2&lt;=$G128, AJ128-AM128, "")</f>
        <v/>
      </c>
      <c r="AO128" s="15">
        <f>IF(2&lt;=$G128, ROUND(AG128*$Q128, 2), "")</f>
        <v/>
      </c>
      <c r="AP128" s="15">
        <f>IF(2&lt;=$G128, AG128+AO128, "")</f>
        <v/>
      </c>
      <c r="AQ128" s="15">
        <f>IF(2&lt;=$G128, AK128+AO128, "")</f>
        <v/>
      </c>
      <c r="AR128" s="15">
        <f>IF(2&lt;=$G128, ($G128-2)*$N128, "")</f>
        <v/>
      </c>
      <c r="AS128" s="15">
        <f>IF(3&lt;=$G128, AN128, "")</f>
        <v/>
      </c>
      <c r="AT128" s="15">
        <f>IF(3&lt;=$G128, ROUND(AS128*$Q128, 2), "")</f>
        <v/>
      </c>
      <c r="AU128" s="15">
        <f>IF(3&lt;=$G128, $N128, "")</f>
        <v/>
      </c>
      <c r="AV128" s="15">
        <f>IF(3&lt;=$G128, AU128-AT128, "")</f>
        <v/>
      </c>
      <c r="AW128" s="15">
        <f>IF(3&lt;=$G128, AS128-AV128, "")</f>
        <v/>
      </c>
      <c r="AX128" s="15">
        <f>IF(3&lt;=$G128, ROUND(AP128*$Q128, 2), "")</f>
        <v/>
      </c>
      <c r="AY128" s="15">
        <f>IF(3&lt;=$G128, AP128+AX128, "")</f>
        <v/>
      </c>
      <c r="AZ128" s="15">
        <f>IF(3&lt;=$G128, AT128+AX128, "")</f>
        <v/>
      </c>
      <c r="BA128" s="15">
        <f>IF(3&lt;=$G128, ($G128-3)*$N128, "")</f>
        <v/>
      </c>
      <c r="BB128" s="15">
        <f>IF(4&lt;=$G128, AW128, "")</f>
        <v/>
      </c>
      <c r="BC128" s="15">
        <f>IF(4&lt;=$G128, ROUND(BB128*$Q128, 2), "")</f>
        <v/>
      </c>
      <c r="BD128" s="15">
        <f>IF(4&lt;=$G128, $N128, "")</f>
        <v/>
      </c>
      <c r="BE128" s="15">
        <f>IF(4&lt;=$G128, BD128-BC128, "")</f>
        <v/>
      </c>
      <c r="BF128" s="15">
        <f>IF(4&lt;=$G128, BB128-BE128, "")</f>
        <v/>
      </c>
      <c r="BG128" s="15">
        <f>IF(4&lt;=$G128, ROUND(AY128*$Q128, 2), "")</f>
        <v/>
      </c>
      <c r="BH128" s="15">
        <f>IF(4&lt;=$G128, AY128+BG128, "")</f>
        <v/>
      </c>
      <c r="BI128" s="15">
        <f>IF(4&lt;=$G128, BC128+BG128, "")</f>
        <v/>
      </c>
      <c r="BJ128" s="15">
        <f>IF(4&lt;=$G128, ($G128-4)*$N128, "")</f>
        <v/>
      </c>
      <c r="BK128" s="15">
        <f>IF(5&lt;=$G128, BF128, "")</f>
        <v/>
      </c>
      <c r="BL128" s="15">
        <f>IF(5&lt;=$G128, ROUND(BK128*$Q128, 2), "")</f>
        <v/>
      </c>
      <c r="BM128" s="15">
        <f>IF(5&lt;=$G128, $N128, "")</f>
        <v/>
      </c>
      <c r="BN128" s="15">
        <f>IF(5&lt;=$G128, BM128-BL128, "")</f>
        <v/>
      </c>
      <c r="BO128" s="15">
        <f>IF(5&lt;=$G128, BK128-BN128, "")</f>
        <v/>
      </c>
      <c r="BP128" s="15">
        <f>IF(5&lt;=$G128, ROUND(BH128*$Q128, 2), "")</f>
        <v/>
      </c>
      <c r="BQ128" s="15">
        <f>IF(5&lt;=$G128, BH128+BP128, "")</f>
        <v/>
      </c>
      <c r="BR128" s="15">
        <f>IF(5&lt;=$G128, BL128+BP128, "")</f>
        <v/>
      </c>
      <c r="BS128" s="15">
        <f>IF(5&lt;=$G128, ($G128-5)*$N128, "")</f>
        <v/>
      </c>
      <c r="BT128" s="15">
        <f>IF(6&lt;=$G128, BO128, "")</f>
        <v/>
      </c>
      <c r="BU128" s="15">
        <f>IF(6&lt;=$G128, ROUND(BT128*$Q128, 2), "")</f>
        <v/>
      </c>
      <c r="BV128" s="15">
        <f>IF(6&lt;=$G128, $N128, "")</f>
        <v/>
      </c>
      <c r="BW128" s="15">
        <f>IF(6&lt;=$G128, BV128-BU128, "")</f>
        <v/>
      </c>
      <c r="BX128" s="15">
        <f>IF(6&lt;=$G128, BT128-BW128, "")</f>
        <v/>
      </c>
      <c r="BY128" s="15">
        <f>IF(6&lt;=$G128, ROUND(BQ128*$Q128, 2), "")</f>
        <v/>
      </c>
      <c r="BZ128" s="15">
        <f>IF(6&lt;=$G128, BQ128+BY128, "")</f>
        <v/>
      </c>
      <c r="CA128" s="15">
        <f>IF(6&lt;=$G128, BU128+BY128, "")</f>
        <v/>
      </c>
      <c r="CB128" s="15">
        <f>IF(6&lt;=$G128, ($G128-6)*$N128, "")</f>
        <v/>
      </c>
      <c r="CC128" s="15">
        <f>IF(7&lt;=$G128, BX128, "")</f>
        <v/>
      </c>
      <c r="CD128" s="15">
        <f>IF(7&lt;=$G128, ROUND(CC128*$Q128, 2), "")</f>
        <v/>
      </c>
      <c r="CE128" s="15">
        <f>IF(7&lt;=$G128, $N128, "")</f>
        <v/>
      </c>
      <c r="CF128" s="15">
        <f>IF(7&lt;=$G128, CE128-CD128, "")</f>
        <v/>
      </c>
      <c r="CG128" s="15">
        <f>IF(7&lt;=$G128, CC128-CF128, "")</f>
        <v/>
      </c>
      <c r="CH128" s="15">
        <f>IF(7&lt;=$G128, ROUND(BZ128*$Q128, 2), "")</f>
        <v/>
      </c>
      <c r="CI128" s="15">
        <f>IF(7&lt;=$G128, BZ128+CH128, "")</f>
        <v/>
      </c>
      <c r="CJ128" s="15">
        <f>IF(7&lt;=$G128, CD128+CH128, "")</f>
        <v/>
      </c>
      <c r="CK128" s="15">
        <f>IF(7&lt;=$G128, ($G128-7)*$N128, "")</f>
        <v/>
      </c>
      <c r="CL128" s="15">
        <f>IF(8&lt;=$G128, CG128, "")</f>
        <v/>
      </c>
      <c r="CM128" s="15">
        <f>IF(8&lt;=$G128, ROUND(CL128*$Q128, 2), "")</f>
        <v/>
      </c>
      <c r="CN128" s="15">
        <f>IF(8&lt;=$G128, $N128, "")</f>
        <v/>
      </c>
      <c r="CO128" s="15">
        <f>IF(8&lt;=$G128, CN128-CM128, "")</f>
        <v/>
      </c>
      <c r="CP128" s="15">
        <f>IF(8&lt;=$G128, CL128-CO128, "")</f>
        <v/>
      </c>
      <c r="CQ128" s="15">
        <f>IF(8&lt;=$G128, ROUND(CI128*$Q128, 2), "")</f>
        <v/>
      </c>
      <c r="CR128" s="15">
        <f>IF(8&lt;=$G128, CI128+CQ128, "")</f>
        <v/>
      </c>
      <c r="CS128" s="15">
        <f>IF(8&lt;=$G128, CM128+CQ128, "")</f>
        <v/>
      </c>
      <c r="CT128" s="15">
        <f>IF(8&lt;=$G128, ($G128-8)*$N128, "")</f>
        <v/>
      </c>
      <c r="CU128" s="15">
        <f>IF(9&lt;=$G128, CP128, "")</f>
        <v/>
      </c>
      <c r="CV128" s="15">
        <f>IF(9&lt;=$G128, ROUND(CU128*$Q128, 2), "")</f>
        <v/>
      </c>
      <c r="CW128" s="15">
        <f>IF(9&lt;=$G128, $N128, "")</f>
        <v/>
      </c>
      <c r="CX128" s="15">
        <f>IF(9&lt;=$G128, CW128-CV128, "")</f>
        <v/>
      </c>
      <c r="CY128" s="15">
        <f>IF(9&lt;=$G128, CU128-CX128, "")</f>
        <v/>
      </c>
      <c r="CZ128" s="15">
        <f>IF(9&lt;=$G128, ROUND(CR128*$Q128, 2), "")</f>
        <v/>
      </c>
      <c r="DA128" s="15">
        <f>IF(9&lt;=$G128, CR128+CZ128, "")</f>
        <v/>
      </c>
      <c r="DB128" s="15">
        <f>IF(9&lt;=$G128, CV128+CZ128, "")</f>
        <v/>
      </c>
      <c r="DC128" s="15">
        <f>IF(9&lt;=$G128, ($G128-9)*$N128, "")</f>
        <v/>
      </c>
      <c r="DD128" s="15">
        <f>IF(10&lt;=$G128, CY128, "")</f>
        <v/>
      </c>
      <c r="DE128" s="15">
        <f>IF(10&lt;=$G128, ROUND(DD128*$Q128, 2), "")</f>
        <v/>
      </c>
      <c r="DF128" s="15">
        <f>IF(10&lt;=$G128, $N128, "")</f>
        <v/>
      </c>
      <c r="DG128" s="15">
        <f>IF(10&lt;=$G128, DF128-DE128, "")</f>
        <v/>
      </c>
      <c r="DH128" s="15">
        <f>IF(10&lt;=$G128, DD128-DG128, "")</f>
        <v/>
      </c>
      <c r="DI128" s="15">
        <f>IF(10&lt;=$G128, ROUND(DA128*$Q128, 2), "")</f>
        <v/>
      </c>
      <c r="DJ128" s="15">
        <f>IF(10&lt;=$G128, DA128+DI128, "")</f>
        <v/>
      </c>
      <c r="DK128" s="15">
        <f>IF(10&lt;=$G128, DE128+DI128, "")</f>
        <v/>
      </c>
      <c r="DL128" s="15">
        <f>IF(10&lt;=$G128, ($G128-10)*$N128, "")</f>
        <v/>
      </c>
      <c r="DM128" s="15">
        <f>IF(11&lt;=$G128, DH128, "")</f>
        <v/>
      </c>
      <c r="DN128" s="15">
        <f>IF(11&lt;=$G128, ROUND(DM128*$Q128, 2), "")</f>
        <v/>
      </c>
      <c r="DO128" s="15">
        <f>IF(11&lt;=$G128, $N128, "")</f>
        <v/>
      </c>
      <c r="DP128" s="15">
        <f>IF(11&lt;=$G128, DO128-DN128, "")</f>
        <v/>
      </c>
      <c r="DQ128" s="15">
        <f>IF(11&lt;=$G128, DM128-DP128, "")</f>
        <v/>
      </c>
      <c r="DR128" s="15">
        <f>IF(11&lt;=$G128, ROUND(DJ128*$Q128, 2), "")</f>
        <v/>
      </c>
      <c r="DS128" s="15">
        <f>IF(11&lt;=$G128, DJ128+DR128, "")</f>
        <v/>
      </c>
      <c r="DT128" s="15">
        <f>IF(11&lt;=$G128, DN128+DR128, "")</f>
        <v/>
      </c>
      <c r="DU128" s="15">
        <f>IF(11&lt;=$G128, ($G128-11)*$N128, "")</f>
        <v/>
      </c>
      <c r="DV128" s="15">
        <f>IF(12&lt;=$G128, DQ128, "")</f>
        <v/>
      </c>
      <c r="DW128" s="15">
        <f>IF(12&lt;=$G128, ROUND(DV128*$Q128, 2), "")</f>
        <v/>
      </c>
      <c r="DX128" s="15">
        <f>IF(12&lt;=$G128, $N128, "")</f>
        <v/>
      </c>
      <c r="DY128" s="15">
        <f>IF(12&lt;=$G128, DX128-DW128, "")</f>
        <v/>
      </c>
      <c r="DZ128" s="15">
        <f>IF(12&lt;=$G128, DV128-DY128, "")</f>
        <v/>
      </c>
      <c r="EA128" s="15">
        <f>IF(12&lt;=$G128, ROUND(DS128*$Q128, 2), "")</f>
        <v/>
      </c>
      <c r="EB128" s="15">
        <f>IF(12&lt;=$G128, DS128+EA128, "")</f>
        <v/>
      </c>
      <c r="EC128" s="15">
        <f>IF(12&lt;=$G128, DW128+EA128, "")</f>
        <v/>
      </c>
      <c r="ED128" s="15">
        <f>IF(12&lt;=$G128, ($G128-12)*$N128, "")</f>
        <v/>
      </c>
      <c r="EE128" s="15">
        <f>IF(13&lt;=$G128, DZ128, "")</f>
        <v/>
      </c>
      <c r="EF128" s="15">
        <f>IF(13&lt;=$G128, ROUND(EE128*$Q128, 2), "")</f>
        <v/>
      </c>
      <c r="EG128" s="15">
        <f>IF(13&lt;=$G128, $N128, "")</f>
        <v/>
      </c>
      <c r="EH128" s="15">
        <f>IF(13&lt;=$G128, EG128-EF128, "")</f>
        <v/>
      </c>
      <c r="EI128" s="15">
        <f>IF(13&lt;=$G128, EE128-EH128, "")</f>
        <v/>
      </c>
      <c r="EJ128" s="15">
        <f>IF(13&lt;=$G128, ROUND(EB128*$Q128, 2), "")</f>
        <v/>
      </c>
      <c r="EK128" s="15">
        <f>IF(13&lt;=$G128, EB128+EJ128, "")</f>
        <v/>
      </c>
      <c r="EL128" s="15">
        <f>IF(13&lt;=$G128, EF128+EJ128, "")</f>
        <v/>
      </c>
      <c r="EM128" s="15">
        <f>IF(13&lt;=$G128, ($G128-13)*$N128, "")</f>
        <v/>
      </c>
      <c r="EN128" s="15">
        <f>IF(14&lt;=$G128, EI128, "")</f>
        <v/>
      </c>
      <c r="EO128" s="15">
        <f>IF(14&lt;=$G128, ROUND(EN128*$Q128, 2), "")</f>
        <v/>
      </c>
      <c r="EP128" s="15">
        <f>IF(14&lt;=$G128, $N128, "")</f>
        <v/>
      </c>
      <c r="EQ128" s="15">
        <f>IF(14&lt;=$G128, EP128-EO128, "")</f>
        <v/>
      </c>
      <c r="ER128" s="15">
        <f>IF(14&lt;=$G128, EN128-EQ128, "")</f>
        <v/>
      </c>
      <c r="ES128" s="15">
        <f>IF(14&lt;=$G128, ROUND(EK128*$Q128, 2), "")</f>
        <v/>
      </c>
      <c r="ET128" s="15">
        <f>IF(14&lt;=$G128, EK128+ES128, "")</f>
        <v/>
      </c>
      <c r="EU128" s="15">
        <f>IF(14&lt;=$G128, EO128+ES128, "")</f>
        <v/>
      </c>
      <c r="EV128" s="15">
        <f>IF(14&lt;=$G128, ($G128-14)*$N128, "")</f>
        <v/>
      </c>
      <c r="EW128" s="15">
        <f>IF(15&lt;=$G128, ER128, "")</f>
        <v/>
      </c>
      <c r="EX128" s="15">
        <f>IF(15&lt;=$G128, ROUND(EW128*$Q128, 2), "")</f>
        <v/>
      </c>
      <c r="EY128" s="15">
        <f>IF(15&lt;=$G128, $N128, "")</f>
        <v/>
      </c>
      <c r="EZ128" s="15">
        <f>IF(15&lt;=$G128, EY128-EX128, "")</f>
        <v/>
      </c>
      <c r="FA128" s="15">
        <f>IF(15&lt;=$G128, EW128-EZ128, "")</f>
        <v/>
      </c>
      <c r="FB128" s="15">
        <f>IF(15&lt;=$G128, ROUND(ET128*$Q128, 2), "")</f>
        <v/>
      </c>
      <c r="FC128" s="15">
        <f>IF(15&lt;=$G128, ET128+FB128, "")</f>
        <v/>
      </c>
      <c r="FD128" s="15">
        <f>IF(15&lt;=$G128, EX128+FB128, "")</f>
        <v/>
      </c>
      <c r="FE128" s="15">
        <f>IF(15&lt;=$G128, ($G128-15)*$N128, "")</f>
        <v/>
      </c>
      <c r="FF128" s="15">
        <f>IF(16&lt;=$G128, FA128, "")</f>
        <v/>
      </c>
      <c r="FG128" s="15">
        <f>IF(16&lt;=$G128, ROUND(FF128*$Q128, 2), "")</f>
        <v/>
      </c>
      <c r="FH128" s="15">
        <f>IF(16&lt;=$G128, $N128, "")</f>
        <v/>
      </c>
      <c r="FI128" s="15">
        <f>IF(16&lt;=$G128, FH128-FG128, "")</f>
        <v/>
      </c>
      <c r="FJ128" s="15">
        <f>IF(16&lt;=$G128, FF128-FI128, "")</f>
        <v/>
      </c>
      <c r="FK128" s="15">
        <f>IF(16&lt;=$G128, ROUND(FC128*$Q128, 2), "")</f>
        <v/>
      </c>
      <c r="FL128" s="15">
        <f>IF(16&lt;=$G128, FC128+FK128, "")</f>
        <v/>
      </c>
      <c r="FM128" s="15">
        <f>IF(16&lt;=$G128, FG128+FK128, "")</f>
        <v/>
      </c>
      <c r="FN128" s="15">
        <f>IF(16&lt;=$G128, ($G128-16)*$N128, "")</f>
        <v/>
      </c>
      <c r="FO128" s="15">
        <f>IF(17&lt;=$G128, FJ128, "")</f>
        <v/>
      </c>
      <c r="FP128" s="15">
        <f>IF(17&lt;=$G128, ROUND(FO128*$Q128, 2), "")</f>
        <v/>
      </c>
      <c r="FQ128" s="15">
        <f>IF(17&lt;=$G128, $N128, "")</f>
        <v/>
      </c>
      <c r="FR128" s="15">
        <f>IF(17&lt;=$G128, FQ128-FP128, "")</f>
        <v/>
      </c>
      <c r="FS128" s="15">
        <f>IF(17&lt;=$G128, FO128-FR128, "")</f>
        <v/>
      </c>
      <c r="FT128" s="15">
        <f>IF(17&lt;=$G128, ROUND(FL128*$Q128, 2), "")</f>
        <v/>
      </c>
      <c r="FU128" s="15">
        <f>IF(17&lt;=$G128, FL128+FT128, "")</f>
        <v/>
      </c>
      <c r="FV128" s="15">
        <f>IF(17&lt;=$G128, FP128+FT128, "")</f>
        <v/>
      </c>
      <c r="FW128" s="15">
        <f>IF(17&lt;=$G128, ($G128-17)*$N128, "")</f>
        <v/>
      </c>
      <c r="FX128" s="15">
        <f>IF(18&lt;=$G128, FS128, "")</f>
        <v/>
      </c>
      <c r="FY128" s="15">
        <f>IF(18&lt;=$G128, ROUND(FX128*$Q128, 2), "")</f>
        <v/>
      </c>
      <c r="FZ128" s="15">
        <f>IF(18&lt;=$G128, $N128, "")</f>
        <v/>
      </c>
      <c r="GA128" s="15">
        <f>IF(18&lt;=$G128, FZ128-FY128, "")</f>
        <v/>
      </c>
      <c r="GB128" s="15">
        <f>IF(18&lt;=$G128, FX128-GA128, "")</f>
        <v/>
      </c>
      <c r="GC128" s="15">
        <f>IF(18&lt;=$G128, ROUND(FU128*$Q128, 2), "")</f>
        <v/>
      </c>
      <c r="GD128" s="15">
        <f>IF(18&lt;=$G128, FU128+GC128, "")</f>
        <v/>
      </c>
      <c r="GE128" s="15">
        <f>IF(18&lt;=$G128, FY128+GC128, "")</f>
        <v/>
      </c>
      <c r="GF128" s="15">
        <f>IF(18&lt;=$G128, ($G128-18)*$N128, "")</f>
        <v/>
      </c>
      <c r="GG128" s="15">
        <f>IF(19&lt;=$G128, GB128, "")</f>
        <v/>
      </c>
      <c r="GH128" s="15">
        <f>IF(19&lt;=$G128, ROUND(GG128*$Q128, 2), "")</f>
        <v/>
      </c>
      <c r="GI128" s="15">
        <f>IF(19&lt;=$G128, $N128, "")</f>
        <v/>
      </c>
      <c r="GJ128" s="15">
        <f>IF(19&lt;=$G128, GI128-GH128, "")</f>
        <v/>
      </c>
      <c r="GK128" s="15">
        <f>IF(19&lt;=$G128, GG128-GJ128, "")</f>
        <v/>
      </c>
      <c r="GL128" s="15">
        <f>IF(19&lt;=$G128, ROUND(GD128*$Q128, 2), "")</f>
        <v/>
      </c>
      <c r="GM128" s="15">
        <f>IF(19&lt;=$G128, GD128+GL128, "")</f>
        <v/>
      </c>
      <c r="GN128" s="15">
        <f>IF(19&lt;=$G128, GH128+GL128, "")</f>
        <v/>
      </c>
      <c r="GO128" s="15">
        <f>IF(19&lt;=$G128, ($G128-19)*$N128, "")</f>
        <v/>
      </c>
      <c r="GP128" s="15">
        <f>IF(20&lt;=$G128, GK128, "")</f>
        <v/>
      </c>
      <c r="GQ128" s="15">
        <f>IF(20&lt;=$G128, ROUND(GP128*$Q128, 2), "")</f>
        <v/>
      </c>
      <c r="GR128" s="15">
        <f>IF(20&lt;=$G128, $N128, "")</f>
        <v/>
      </c>
      <c r="GS128" s="15">
        <f>IF(20&lt;=$G128, GR128-GQ128, "")</f>
        <v/>
      </c>
      <c r="GT128" s="15">
        <f>IF(20&lt;=$G128, GP128-GS128, "")</f>
        <v/>
      </c>
      <c r="GU128" s="15">
        <f>IF(20&lt;=$G128, ROUND(GM128*$Q128, 2), "")</f>
        <v/>
      </c>
      <c r="GV128" s="15">
        <f>IF(20&lt;=$G128, GM128+GU128, "")</f>
        <v/>
      </c>
      <c r="GW128" s="15">
        <f>IF(20&lt;=$G128, GQ128+GU128, "")</f>
        <v/>
      </c>
      <c r="GX128" s="15">
        <f>IF(20&lt;=$G128, ($G128-20)*$N128, "")</f>
        <v/>
      </c>
      <c r="GY128" s="15">
        <f>IF(21&lt;=$G128, GT128, "")</f>
        <v/>
      </c>
      <c r="GZ128" s="15">
        <f>IF(21&lt;=$G128, ROUND(GY128*$Q128, 2), "")</f>
        <v/>
      </c>
      <c r="HA128" s="15">
        <f>IF(21&lt;=$G128, $N128, "")</f>
        <v/>
      </c>
      <c r="HB128" s="15">
        <f>IF(21&lt;=$G128, HA128-GZ128, "")</f>
        <v/>
      </c>
      <c r="HC128" s="15">
        <f>IF(21&lt;=$G128, GY128-HB128, "")</f>
        <v/>
      </c>
      <c r="HD128" s="15">
        <f>IF(21&lt;=$G128, ROUND(GV128*$Q128, 2), "")</f>
        <v/>
      </c>
      <c r="HE128" s="15">
        <f>IF(21&lt;=$G128, GV128+HD128, "")</f>
        <v/>
      </c>
      <c r="HF128" s="15">
        <f>IF(21&lt;=$G128, GZ128+HD128, "")</f>
        <v/>
      </c>
      <c r="HG128" s="15">
        <f>IF(21&lt;=$G128, ($G128-21)*$N128, "")</f>
        <v/>
      </c>
      <c r="HH128" s="15">
        <f>IF(22&lt;=$G128, HC128, "")</f>
        <v/>
      </c>
      <c r="HI128" s="15">
        <f>IF(22&lt;=$G128, ROUND(HH128*$Q128, 2), "")</f>
        <v/>
      </c>
      <c r="HJ128" s="15">
        <f>IF(22&lt;=$G128, $N128, "")</f>
        <v/>
      </c>
      <c r="HK128" s="15">
        <f>IF(22&lt;=$G128, HJ128-HI128, "")</f>
        <v/>
      </c>
      <c r="HL128" s="15">
        <f>IF(22&lt;=$G128, HH128-HK128, "")</f>
        <v/>
      </c>
      <c r="HM128" s="15">
        <f>IF(22&lt;=$G128, ROUND(HE128*$Q128, 2), "")</f>
        <v/>
      </c>
      <c r="HN128" s="15">
        <f>IF(22&lt;=$G128, HE128+HM128, "")</f>
        <v/>
      </c>
      <c r="HO128" s="15">
        <f>IF(22&lt;=$G128, HI128+HM128, "")</f>
        <v/>
      </c>
      <c r="HP128" s="15">
        <f>IF(22&lt;=$G128, ($G128-22)*$N128, "")</f>
        <v/>
      </c>
      <c r="HQ128" s="15">
        <f>IF(23&lt;=$G128, HL128, "")</f>
        <v/>
      </c>
      <c r="HR128" s="15">
        <f>IF(23&lt;=$G128, ROUND(HQ128*$Q128, 2), "")</f>
        <v/>
      </c>
      <c r="HS128" s="15">
        <f>IF(23&lt;=$G128, $N128, "")</f>
        <v/>
      </c>
      <c r="HT128" s="15">
        <f>IF(23&lt;=$G128, HS128-HR128, "")</f>
        <v/>
      </c>
      <c r="HU128" s="15">
        <f>IF(23&lt;=$G128, HQ128-HT128, "")</f>
        <v/>
      </c>
      <c r="HV128" s="15">
        <f>IF(23&lt;=$G128, ROUND(HN128*$Q128, 2), "")</f>
        <v/>
      </c>
      <c r="HW128" s="15">
        <f>IF(23&lt;=$G128, HN128+HV128, "")</f>
        <v/>
      </c>
      <c r="HX128" s="15">
        <f>IF(23&lt;=$G128, HR128+HV128, "")</f>
        <v/>
      </c>
      <c r="HY128" s="15">
        <f>IF(23&lt;=$G128, ($G128-23)*$N128, "")</f>
        <v/>
      </c>
      <c r="HZ128" s="15">
        <f>IF(24&lt;=$G128, HU128, "")</f>
        <v/>
      </c>
      <c r="IA128" s="15">
        <f>IF(24&lt;=$G128, ROUND(HZ128*$Q128, 2), "")</f>
        <v/>
      </c>
      <c r="IB128" s="15">
        <f>IF(24&lt;=$G128, $N128, "")</f>
        <v/>
      </c>
      <c r="IC128" s="15">
        <f>IF(24&lt;=$G128, IB128-IA128, "")</f>
        <v/>
      </c>
      <c r="ID128" s="15">
        <f>IF(24&lt;=$G128, HZ128-IC128, "")</f>
        <v/>
      </c>
      <c r="IE128" s="15">
        <f>IF(24&lt;=$G128, ROUND(HW128*$Q128, 2), "")</f>
        <v/>
      </c>
      <c r="IF128" s="15">
        <f>IF(24&lt;=$G128, HW128+IE128, "")</f>
        <v/>
      </c>
      <c r="IG128" s="15">
        <f>IF(24&lt;=$G128, IA128+IE128, "")</f>
        <v/>
      </c>
      <c r="IH128" s="15">
        <f>IF(24&lt;=$G128, ($G128-24)*$N128, "")</f>
        <v/>
      </c>
      <c r="II128" s="15">
        <f>IF(25&lt;=$G128, ID128, "")</f>
        <v/>
      </c>
      <c r="IJ128" s="15">
        <f>IF(25&lt;=$G128, ROUND(II128*$Q128, 2), "")</f>
        <v/>
      </c>
      <c r="IK128" s="15">
        <f>IF(25&lt;=$G128, $N128, "")</f>
        <v/>
      </c>
      <c r="IL128" s="15">
        <f>IF(25&lt;=$G128, IK128-IJ128, "")</f>
        <v/>
      </c>
      <c r="IM128" s="15">
        <f>IF(25&lt;=$G128, II128-IL128, "")</f>
        <v/>
      </c>
      <c r="IN128" s="15">
        <f>IF(25&lt;=$G128, ROUND(IF128*$Q128, 2), "")</f>
        <v/>
      </c>
      <c r="IO128" s="15">
        <f>IF(25&lt;=$G128, IF128+IN128, "")</f>
        <v/>
      </c>
      <c r="IP128" s="15">
        <f>IF(25&lt;=$G128, IJ128+IN128, "")</f>
        <v/>
      </c>
      <c r="IQ128" s="15">
        <f>IF(25&lt;=$G128, ($G128-25)*$N128, "")</f>
        <v/>
      </c>
      <c r="IR128" s="15">
        <f>IF(26&lt;=$G128, IM128, "")</f>
        <v/>
      </c>
      <c r="IS128" s="15">
        <f>IF(26&lt;=$G128, ROUND(IR128*$Q128, 2), "")</f>
        <v/>
      </c>
      <c r="IT128" s="15">
        <f>IF(26&lt;=$G128, $N128, "")</f>
        <v/>
      </c>
      <c r="IU128" s="15">
        <f>IF(26&lt;=$G128, IT128-IS128, "")</f>
        <v/>
      </c>
      <c r="IV128" s="15">
        <f>IF(26&lt;=$G128, IR128-IU128, "")</f>
        <v/>
      </c>
      <c r="IW128" s="15">
        <f>IF(26&lt;=$G128, ROUND(IO128*$Q128, 2), "")</f>
        <v/>
      </c>
      <c r="IX128" s="15">
        <f>IF(26&lt;=$G128, IO128+IW128, "")</f>
        <v/>
      </c>
      <c r="IY128" s="15">
        <f>IF(26&lt;=$G128, IS128+IW128, "")</f>
        <v/>
      </c>
      <c r="IZ128" s="15">
        <f>IF(26&lt;=$G128, ($G128-26)*$N128, "")</f>
        <v/>
      </c>
      <c r="JA128" s="15">
        <f>IF(27&lt;=$G128, IV128, "")</f>
        <v/>
      </c>
      <c r="JB128" s="15">
        <f>IF(27&lt;=$G128, ROUND(JA128*$Q128, 2), "")</f>
        <v/>
      </c>
      <c r="JC128" s="15">
        <f>IF(27&lt;=$G128, $N128, "")</f>
        <v/>
      </c>
      <c r="JD128" s="15">
        <f>IF(27&lt;=$G128, JC128-JB128, "")</f>
        <v/>
      </c>
      <c r="JE128" s="15">
        <f>IF(27&lt;=$G128, JA128-JD128, "")</f>
        <v/>
      </c>
      <c r="JF128" s="15">
        <f>IF(27&lt;=$G128, ROUND(IX128*$Q128, 2), "")</f>
        <v/>
      </c>
      <c r="JG128" s="15">
        <f>IF(27&lt;=$G128, IX128+JF128, "")</f>
        <v/>
      </c>
      <c r="JH128" s="15">
        <f>IF(27&lt;=$G128, JB128+JF128, "")</f>
        <v/>
      </c>
      <c r="JI128" s="15">
        <f>IF(27&lt;=$G128, ($G128-27)*$N128, "")</f>
        <v/>
      </c>
      <c r="JJ128" s="15">
        <f>IF(28&lt;=$G128, JE128, "")</f>
        <v/>
      </c>
      <c r="JK128" s="15">
        <f>IF(28&lt;=$G128, ROUND(JJ128*$Q128, 2), "")</f>
        <v/>
      </c>
      <c r="JL128" s="15">
        <f>IF(28&lt;=$G128, $N128, "")</f>
        <v/>
      </c>
      <c r="JM128" s="15">
        <f>IF(28&lt;=$G128, JL128-JK128, "")</f>
        <v/>
      </c>
      <c r="JN128" s="15">
        <f>IF(28&lt;=$G128, JJ128-JM128, "")</f>
        <v/>
      </c>
      <c r="JO128" s="15">
        <f>IF(28&lt;=$G128, ROUND(JG128*$Q128, 2), "")</f>
        <v/>
      </c>
      <c r="JP128" s="15">
        <f>IF(28&lt;=$G128, JG128+JO128, "")</f>
        <v/>
      </c>
      <c r="JQ128" s="15">
        <f>IF(28&lt;=$G128, JK128+JO128, "")</f>
        <v/>
      </c>
      <c r="JR128" s="15">
        <f>IF(28&lt;=$G128, ($G128-28)*$N128, "")</f>
        <v/>
      </c>
      <c r="JS128" s="15">
        <f>IF(29&lt;=$G128, JN128, "")</f>
        <v/>
      </c>
      <c r="JT128" s="15">
        <f>IF(29&lt;=$G128, ROUND(JS128*$Q128, 2), "")</f>
        <v/>
      </c>
      <c r="JU128" s="15">
        <f>IF(29&lt;=$G128, $N128, "")</f>
        <v/>
      </c>
      <c r="JV128" s="15">
        <f>IF(29&lt;=$G128, JU128-JT128, "")</f>
        <v/>
      </c>
      <c r="JW128" s="15">
        <f>IF(29&lt;=$G128, JS128-JV128, "")</f>
        <v/>
      </c>
      <c r="JX128" s="15">
        <f>IF(29&lt;=$G128, ROUND(JP128*$Q128, 2), "")</f>
        <v/>
      </c>
      <c r="JY128" s="15">
        <f>IF(29&lt;=$G128, JP128+JX128, "")</f>
        <v/>
      </c>
      <c r="JZ128" s="15">
        <f>IF(29&lt;=$G128, JT128+JX128, "")</f>
        <v/>
      </c>
      <c r="KA128" s="15">
        <f>IF(29&lt;=$G128, ($G128-29)*$N128, "")</f>
        <v/>
      </c>
      <c r="KB128" s="15">
        <f>IF(30&lt;=$G128, JW128, "")</f>
        <v/>
      </c>
      <c r="KC128" s="15">
        <f>IF(30&lt;=$G128, ROUND(KB128*$Q128, 2), "")</f>
        <v/>
      </c>
      <c r="KD128" s="15">
        <f>IF(30&lt;=$G128, $N128, "")</f>
        <v/>
      </c>
      <c r="KE128" s="15">
        <f>IF(30&lt;=$G128, KD128-KC128, "")</f>
        <v/>
      </c>
      <c r="KF128" s="15">
        <f>IF(30&lt;=$G128, KB128-KE128, "")</f>
        <v/>
      </c>
      <c r="KG128" s="15">
        <f>IF(30&lt;=$G128, ROUND(JY128*$Q128, 2), "")</f>
        <v/>
      </c>
      <c r="KH128" s="15">
        <f>IF(30&lt;=$G128, JY128+KG128, "")</f>
        <v/>
      </c>
      <c r="KI128" s="15">
        <f>IF(30&lt;=$G128, KC128+KG128, "")</f>
        <v/>
      </c>
      <c r="KJ128" s="15">
        <f>IF(30&lt;=$G128, ($G128-30)*$N128, "")</f>
        <v/>
      </c>
      <c r="KK128" s="15">
        <f>IF(31&lt;=$G128, KF128, "")</f>
        <v/>
      </c>
      <c r="KL128" s="15">
        <f>IF(31&lt;=$G128, ROUND(KK128*$Q128, 2), "")</f>
        <v/>
      </c>
      <c r="KM128" s="15">
        <f>IF(31&lt;=$G128, $N128, "")</f>
        <v/>
      </c>
      <c r="KN128" s="15">
        <f>IF(31&lt;=$G128, KM128-KL128, "")</f>
        <v/>
      </c>
      <c r="KO128" s="15">
        <f>IF(31&lt;=$G128, KK128-KN128, "")</f>
        <v/>
      </c>
      <c r="KP128" s="15">
        <f>IF(31&lt;=$G128, ROUND(KH128*$Q128, 2), "")</f>
        <v/>
      </c>
      <c r="KQ128" s="15">
        <f>IF(31&lt;=$G128, KH128+KP128, "")</f>
        <v/>
      </c>
      <c r="KR128" s="15">
        <f>IF(31&lt;=$G128, KL128+KP128, "")</f>
        <v/>
      </c>
      <c r="KS128" s="15">
        <f>IF(31&lt;=$G128, ($G128-31)*$N128, "")</f>
        <v/>
      </c>
      <c r="KT128" s="15">
        <f>IF(32&lt;=$G128, KO128, "")</f>
        <v/>
      </c>
      <c r="KU128" s="15">
        <f>IF(32&lt;=$G128, ROUND(KT128*$Q128, 2), "")</f>
        <v/>
      </c>
      <c r="KV128" s="15">
        <f>IF(32&lt;=$G128, $N128, "")</f>
        <v/>
      </c>
      <c r="KW128" s="15">
        <f>IF(32&lt;=$G128, KV128-KU128, "")</f>
        <v/>
      </c>
      <c r="KX128" s="15">
        <f>IF(32&lt;=$G128, KT128-KW128, "")</f>
        <v/>
      </c>
      <c r="KY128" s="15">
        <f>IF(32&lt;=$G128, ROUND(KQ128*$Q128, 2), "")</f>
        <v/>
      </c>
      <c r="KZ128" s="15">
        <f>IF(32&lt;=$G128, KQ128+KY128, "")</f>
        <v/>
      </c>
      <c r="LA128" s="15">
        <f>IF(32&lt;=$G128, KU128+KY128, "")</f>
        <v/>
      </c>
      <c r="LB128" s="15">
        <f>IF(32&lt;=$G128, ($G128-32)*$N128, "")</f>
        <v/>
      </c>
      <c r="LC128" s="15">
        <f>IF(33&lt;=$G128, KX128, "")</f>
        <v/>
      </c>
      <c r="LD128" s="15">
        <f>IF(33&lt;=$G128, ROUND(LC128*$Q128, 2), "")</f>
        <v/>
      </c>
      <c r="LE128" s="15">
        <f>IF(33&lt;=$G128, $N128, "")</f>
        <v/>
      </c>
      <c r="LF128" s="15">
        <f>IF(33&lt;=$G128, LE128-LD128, "")</f>
        <v/>
      </c>
      <c r="LG128" s="15">
        <f>IF(33&lt;=$G128, LC128-LF128, "")</f>
        <v/>
      </c>
      <c r="LH128" s="15">
        <f>IF(33&lt;=$G128, ROUND(KZ128*$Q128, 2), "")</f>
        <v/>
      </c>
      <c r="LI128" s="15">
        <f>IF(33&lt;=$G128, KZ128+LH128, "")</f>
        <v/>
      </c>
      <c r="LJ128" s="15">
        <f>IF(33&lt;=$G128, LD128+LH128, "")</f>
        <v/>
      </c>
      <c r="LK128" s="15">
        <f>IF(33&lt;=$G128, ($G128-33)*$N128, "")</f>
        <v/>
      </c>
      <c r="LL128" s="15">
        <f>IF(34&lt;=$G128, LG128, "")</f>
        <v/>
      </c>
      <c r="LM128" s="15">
        <f>IF(34&lt;=$G128, ROUND(LL128*$Q128, 2), "")</f>
        <v/>
      </c>
      <c r="LN128" s="15">
        <f>IF(34&lt;=$G128, $N128, "")</f>
        <v/>
      </c>
      <c r="LO128" s="15">
        <f>IF(34&lt;=$G128, LN128-LM128, "")</f>
        <v/>
      </c>
      <c r="LP128" s="15">
        <f>IF(34&lt;=$G128, LL128-LO128, "")</f>
        <v/>
      </c>
      <c r="LQ128" s="15">
        <f>IF(34&lt;=$G128, ROUND(LI128*$Q128, 2), "")</f>
        <v/>
      </c>
      <c r="LR128" s="15">
        <f>IF(34&lt;=$G128, LI128+LQ128, "")</f>
        <v/>
      </c>
      <c r="LS128" s="15">
        <f>IF(34&lt;=$G128, LM128+LQ128, "")</f>
        <v/>
      </c>
      <c r="LT128" s="15">
        <f>IF(34&lt;=$G128, ($G128-34)*$N128, "")</f>
        <v/>
      </c>
      <c r="LU128" s="15">
        <f>IF(35&lt;=$G128, LP128, "")</f>
        <v/>
      </c>
      <c r="LV128" s="15">
        <f>IF(35&lt;=$G128, ROUND(LU128*$Q128, 2), "")</f>
        <v/>
      </c>
      <c r="LW128" s="15">
        <f>IF(35&lt;=$G128, $N128, "")</f>
        <v/>
      </c>
      <c r="LX128" s="15">
        <f>IF(35&lt;=$G128, LW128-LV128, "")</f>
        <v/>
      </c>
      <c r="LY128" s="15">
        <f>IF(35&lt;=$G128, LU128-LX128, "")</f>
        <v/>
      </c>
      <c r="LZ128" s="15">
        <f>IF(35&lt;=$G128, ROUND(LR128*$Q128, 2), "")</f>
        <v/>
      </c>
      <c r="MA128" s="15">
        <f>IF(35&lt;=$G128, LR128+LZ128, "")</f>
        <v/>
      </c>
      <c r="MB128" s="15">
        <f>IF(35&lt;=$G128, LV128+LZ128, "")</f>
        <v/>
      </c>
      <c r="MC128" s="15">
        <f>IF(35&lt;=$G128, ($G128-35)*$N128, "")</f>
        <v/>
      </c>
      <c r="MD128" s="15">
        <f>IF(36&lt;=$G128, LY128, "")</f>
        <v/>
      </c>
      <c r="ME128" s="15">
        <f>IF(36&lt;=$G128, ROUND(MD128*$Q128, 2), "")</f>
        <v/>
      </c>
      <c r="MF128" s="15">
        <f>IF(36&lt;=$G128, $N128, "")</f>
        <v/>
      </c>
      <c r="MG128" s="15">
        <f>IF(36&lt;=$G128, MF128-ME128, "")</f>
        <v/>
      </c>
      <c r="MH128" s="15">
        <f>IF(36&lt;=$G128, MD128-MG128, "")</f>
        <v/>
      </c>
      <c r="MI128" s="15">
        <f>IF(36&lt;=$G128, ROUND(MA128*$Q128, 2), "")</f>
        <v/>
      </c>
      <c r="MJ128" s="15">
        <f>IF(36&lt;=$G128, MA128+MI128, "")</f>
        <v/>
      </c>
      <c r="MK128" s="15">
        <f>IF(36&lt;=$G128, ME128+MI128, "")</f>
        <v/>
      </c>
      <c r="ML128" s="15">
        <f>IF(36&lt;=$G128, ($G128-36)*$N128, "")</f>
        <v/>
      </c>
      <c r="MM128" s="15">
        <f>IF(37&lt;=$G128, MH128, "")</f>
        <v/>
      </c>
      <c r="MN128" s="15">
        <f>IF(37&lt;=$G128, ROUND(MM128*$Q128, 2), "")</f>
        <v/>
      </c>
      <c r="MO128" s="15">
        <f>IF(37&lt;=$G128, $N128, "")</f>
        <v/>
      </c>
      <c r="MP128" s="15">
        <f>IF(37&lt;=$G128, MO128-MN128, "")</f>
        <v/>
      </c>
      <c r="MQ128" s="15">
        <f>IF(37&lt;=$G128, MM128-MP128, "")</f>
        <v/>
      </c>
      <c r="MR128" s="15">
        <f>IF(37&lt;=$G128, ROUND(MJ128*$Q128, 2), "")</f>
        <v/>
      </c>
      <c r="MS128" s="15">
        <f>IF(37&lt;=$G128, MJ128+MR128, "")</f>
        <v/>
      </c>
      <c r="MT128" s="15">
        <f>IF(37&lt;=$G128, MN128+MR128, "")</f>
        <v/>
      </c>
      <c r="MU128" s="15">
        <f>IF(37&lt;=$G128, ($G128-37)*$N128, "")</f>
        <v/>
      </c>
      <c r="MV128" s="15">
        <f>IF(38&lt;=$G128, MQ128, "")</f>
        <v/>
      </c>
      <c r="MW128" s="15">
        <f>IF(38&lt;=$G128, ROUND(MV128*$Q128, 2), "")</f>
        <v/>
      </c>
      <c r="MX128" s="15">
        <f>IF(38&lt;=$G128, $N128, "")</f>
        <v/>
      </c>
      <c r="MY128" s="15">
        <f>IF(38&lt;=$G128, MX128-MW128, "")</f>
        <v/>
      </c>
      <c r="MZ128" s="15">
        <f>IF(38&lt;=$G128, MV128-MY128, "")</f>
        <v/>
      </c>
      <c r="NA128" s="15">
        <f>IF(38&lt;=$G128, ROUND(MS128*$Q128, 2), "")</f>
        <v/>
      </c>
      <c r="NB128" s="15">
        <f>IF(38&lt;=$G128, MS128+NA128, "")</f>
        <v/>
      </c>
      <c r="NC128" s="15">
        <f>IF(38&lt;=$G128, MW128+NA128, "")</f>
        <v/>
      </c>
      <c r="ND128" s="15">
        <f>IF(38&lt;=$G128, ($G128-38)*$N128, "")</f>
        <v/>
      </c>
      <c r="NE128" s="15">
        <f>IF(39&lt;=$G128, MZ128, "")</f>
        <v/>
      </c>
      <c r="NF128" s="15">
        <f>IF(39&lt;=$G128, ROUND(NE128*$Q128, 2), "")</f>
        <v/>
      </c>
      <c r="NG128" s="15">
        <f>IF(39&lt;=$G128, $N128, "")</f>
        <v/>
      </c>
      <c r="NH128" s="15">
        <f>IF(39&lt;=$G128, NG128-NF128, "")</f>
        <v/>
      </c>
      <c r="NI128" s="15">
        <f>IF(39&lt;=$G128, NE128-NH128, "")</f>
        <v/>
      </c>
      <c r="NJ128" s="15">
        <f>IF(39&lt;=$G128, ROUND(NB128*$Q128, 2), "")</f>
        <v/>
      </c>
      <c r="NK128" s="15">
        <f>IF(39&lt;=$G128, NB128+NJ128, "")</f>
        <v/>
      </c>
      <c r="NL128" s="15">
        <f>IF(39&lt;=$G128, NF128+NJ128, "")</f>
        <v/>
      </c>
      <c r="NM128" s="15">
        <f>IF(39&lt;=$G128, ($G128-39)*$N128, "")</f>
        <v/>
      </c>
      <c r="NN128" s="15">
        <f>IF(40&lt;=$G128, NI128, "")</f>
        <v/>
      </c>
      <c r="NO128" s="15">
        <f>IF(40&lt;=$G128, ROUND(NN128*$Q128, 2), "")</f>
        <v/>
      </c>
      <c r="NP128" s="15">
        <f>IF(40&lt;=$G128, $N128, "")</f>
        <v/>
      </c>
      <c r="NQ128" s="15">
        <f>IF(40&lt;=$G128, NP128-NO128, "")</f>
        <v/>
      </c>
      <c r="NR128" s="15">
        <f>IF(40&lt;=$G128, NN128-NQ128, "")</f>
        <v/>
      </c>
      <c r="NS128" s="15">
        <f>IF(40&lt;=$G128, ROUND(NK128*$Q128, 2), "")</f>
        <v/>
      </c>
      <c r="NT128" s="15">
        <f>IF(40&lt;=$G128, NK128+NS128, "")</f>
        <v/>
      </c>
      <c r="NU128" s="15">
        <f>IF(40&lt;=$G128, NO128+NS128, "")</f>
        <v/>
      </c>
      <c r="NV128" s="15">
        <f>IF(40&lt;=$G128, ($G128-40)*$N128, "")</f>
        <v/>
      </c>
      <c r="NW128" s="15">
        <f>IF(41&lt;=$G128, NR128, "")</f>
        <v/>
      </c>
      <c r="NX128" s="15">
        <f>IF(41&lt;=$G128, ROUND(NW128*$Q128, 2), "")</f>
        <v/>
      </c>
      <c r="NY128" s="15">
        <f>IF(41&lt;=$G128, $N128, "")</f>
        <v/>
      </c>
      <c r="NZ128" s="15">
        <f>IF(41&lt;=$G128, NY128-NX128, "")</f>
        <v/>
      </c>
      <c r="OA128" s="15">
        <f>IF(41&lt;=$G128, NW128-NZ128, "")</f>
        <v/>
      </c>
      <c r="OB128" s="15">
        <f>IF(41&lt;=$G128, ROUND(NT128*$Q128, 2), "")</f>
        <v/>
      </c>
      <c r="OC128" s="15">
        <f>IF(41&lt;=$G128, NT128+OB128, "")</f>
        <v/>
      </c>
      <c r="OD128" s="15">
        <f>IF(41&lt;=$G128, NX128+OB128, "")</f>
        <v/>
      </c>
      <c r="OE128" s="15">
        <f>IF(41&lt;=$G128, ($G128-41)*$N128, "")</f>
        <v/>
      </c>
      <c r="OF128" s="15">
        <f>IF(42&lt;=$G128, OA128, "")</f>
        <v/>
      </c>
      <c r="OG128" s="15">
        <f>IF(42&lt;=$G128, ROUND(OF128*$Q128, 2), "")</f>
        <v/>
      </c>
      <c r="OH128" s="15">
        <f>IF(42&lt;=$G128, $N128, "")</f>
        <v/>
      </c>
      <c r="OI128" s="15">
        <f>IF(42&lt;=$G128, OH128-OG128, "")</f>
        <v/>
      </c>
      <c r="OJ128" s="15">
        <f>IF(42&lt;=$G128, OF128-OI128, "")</f>
        <v/>
      </c>
      <c r="OK128" s="15">
        <f>IF(42&lt;=$G128, ROUND(OC128*$Q128, 2), "")</f>
        <v/>
      </c>
      <c r="OL128" s="15">
        <f>IF(42&lt;=$G128, OC128+OK128, "")</f>
        <v/>
      </c>
      <c r="OM128" s="15">
        <f>IF(42&lt;=$G128, OG128+OK128, "")</f>
        <v/>
      </c>
      <c r="ON128" s="15">
        <f>IF(42&lt;=$G128, ($G128-42)*$N128, "")</f>
        <v/>
      </c>
      <c r="OO128" s="15">
        <f>IF(43&lt;=$G128, OJ128, "")</f>
        <v/>
      </c>
      <c r="OP128" s="15">
        <f>IF(43&lt;=$G128, ROUND(OO128*$Q128, 2), "")</f>
        <v/>
      </c>
      <c r="OQ128" s="15">
        <f>IF(43&lt;=$G128, $N128, "")</f>
        <v/>
      </c>
      <c r="OR128" s="15">
        <f>IF(43&lt;=$G128, OQ128-OP128, "")</f>
        <v/>
      </c>
      <c r="OS128" s="15">
        <f>IF(43&lt;=$G128, OO128-OR128, "")</f>
        <v/>
      </c>
      <c r="OT128" s="15">
        <f>IF(43&lt;=$G128, ROUND(OL128*$Q128, 2), "")</f>
        <v/>
      </c>
      <c r="OU128" s="15">
        <f>IF(43&lt;=$G128, OL128+OT128, "")</f>
        <v/>
      </c>
      <c r="OV128" s="15">
        <f>IF(43&lt;=$G128, OP128+OT128, "")</f>
        <v/>
      </c>
      <c r="OW128" s="15">
        <f>IF(43&lt;=$G128, ($G128-43)*$N128, "")</f>
        <v/>
      </c>
      <c r="OX128" s="15">
        <f>IF(44&lt;=$G128, OS128, "")</f>
        <v/>
      </c>
      <c r="OY128" s="15">
        <f>IF(44&lt;=$G128, ROUND(OX128*$Q128, 2), "")</f>
        <v/>
      </c>
      <c r="OZ128" s="15">
        <f>IF(44&lt;=$G128, $N128, "")</f>
        <v/>
      </c>
      <c r="PA128" s="15">
        <f>IF(44&lt;=$G128, OZ128-OY128, "")</f>
        <v/>
      </c>
      <c r="PB128" s="15">
        <f>IF(44&lt;=$G128, OX128-PA128, "")</f>
        <v/>
      </c>
      <c r="PC128" s="15">
        <f>IF(44&lt;=$G128, ROUND(OU128*$Q128, 2), "")</f>
        <v/>
      </c>
      <c r="PD128" s="15">
        <f>IF(44&lt;=$G128, OU128+PC128, "")</f>
        <v/>
      </c>
      <c r="PE128" s="15">
        <f>IF(44&lt;=$G128, OY128+PC128, "")</f>
        <v/>
      </c>
      <c r="PF128" s="15">
        <f>IF(44&lt;=$G128, ($G128-44)*$N128, "")</f>
        <v/>
      </c>
      <c r="PG128" s="15">
        <f>IF(45&lt;=$G128, PB128, "")</f>
        <v/>
      </c>
      <c r="PH128" s="15">
        <f>IF(45&lt;=$G128, ROUND(PG128*$Q128, 2), "")</f>
        <v/>
      </c>
      <c r="PI128" s="15">
        <f>IF(45&lt;=$G128, $N128, "")</f>
        <v/>
      </c>
      <c r="PJ128" s="15">
        <f>IF(45&lt;=$G128, PI128-PH128, "")</f>
        <v/>
      </c>
      <c r="PK128" s="15">
        <f>IF(45&lt;=$G128, PG128-PJ128, "")</f>
        <v/>
      </c>
      <c r="PL128" s="15">
        <f>IF(45&lt;=$G128, ROUND(PD128*$Q128, 2), "")</f>
        <v/>
      </c>
      <c r="PM128" s="15">
        <f>IF(45&lt;=$G128, PD128+PL128, "")</f>
        <v/>
      </c>
      <c r="PN128" s="15">
        <f>IF(45&lt;=$G128, PH128+PL128, "")</f>
        <v/>
      </c>
      <c r="PO128" s="15">
        <f>IF(45&lt;=$G128, ($G128-45)*$N128, "")</f>
        <v/>
      </c>
      <c r="PP128" s="15">
        <f>IF(46&lt;=$G128, PK128, "")</f>
        <v/>
      </c>
      <c r="PQ128" s="15">
        <f>IF(46&lt;=$G128, ROUND(PP128*$Q128, 2), "")</f>
        <v/>
      </c>
      <c r="PR128" s="15">
        <f>IF(46&lt;=$G128, $N128, "")</f>
        <v/>
      </c>
      <c r="PS128" s="15">
        <f>IF(46&lt;=$G128, PR128-PQ128, "")</f>
        <v/>
      </c>
      <c r="PT128" s="15">
        <f>IF(46&lt;=$G128, PP128-PS128, "")</f>
        <v/>
      </c>
      <c r="PU128" s="15">
        <f>IF(46&lt;=$G128, ROUND(PM128*$Q128, 2), "")</f>
        <v/>
      </c>
      <c r="PV128" s="15">
        <f>IF(46&lt;=$G128, PM128+PU128, "")</f>
        <v/>
      </c>
      <c r="PW128" s="15">
        <f>IF(46&lt;=$G128, PQ128+PU128, "")</f>
        <v/>
      </c>
      <c r="PX128" s="15">
        <f>IF(46&lt;=$G128, ($G128-46)*$N128, "")</f>
        <v/>
      </c>
      <c r="PY128" s="15">
        <f>IF(47&lt;=$G128, PT128, "")</f>
        <v/>
      </c>
      <c r="PZ128" s="15">
        <f>IF(47&lt;=$G128, ROUND(PY128*$Q128, 2), "")</f>
        <v/>
      </c>
      <c r="QA128" s="15">
        <f>IF(47&lt;=$G128, $N128, "")</f>
        <v/>
      </c>
      <c r="QB128" s="15">
        <f>IF(47&lt;=$G128, QA128-PZ128, "")</f>
        <v/>
      </c>
      <c r="QC128" s="15">
        <f>IF(47&lt;=$G128, PY128-QB128, "")</f>
        <v/>
      </c>
      <c r="QD128" s="15">
        <f>IF(47&lt;=$G128, ROUND(PV128*$Q128, 2), "")</f>
        <v/>
      </c>
      <c r="QE128" s="15">
        <f>IF(47&lt;=$G128, PV128+QD128, "")</f>
        <v/>
      </c>
      <c r="QF128" s="15">
        <f>IF(47&lt;=$G128, PZ128+QD128, "")</f>
        <v/>
      </c>
      <c r="QG128" s="15">
        <f>IF(47&lt;=$G128, ($G128-47)*$N128, "")</f>
        <v/>
      </c>
      <c r="QH128" s="15">
        <f>IF(48&lt;=$G128, QC128, "")</f>
        <v/>
      </c>
      <c r="QI128" s="15">
        <f>IF(48&lt;=$G128, ROUND(QH128*$Q128, 2), "")</f>
        <v/>
      </c>
      <c r="QJ128" s="15">
        <f>IF(48&lt;=$G128, $N128, "")</f>
        <v/>
      </c>
      <c r="QK128" s="15">
        <f>IF(48&lt;=$G128, QJ128-QI128, "")</f>
        <v/>
      </c>
      <c r="QL128" s="15">
        <f>IF(48&lt;=$G128, QH128-QK128, "")</f>
        <v/>
      </c>
      <c r="QM128" s="15">
        <f>IF(48&lt;=$G128, ROUND(QE128*$Q128, 2), "")</f>
        <v/>
      </c>
      <c r="QN128" s="15">
        <f>IF(48&lt;=$G128, QE128+QM128, "")</f>
        <v/>
      </c>
      <c r="QO128" s="15">
        <f>IF(48&lt;=$G128, QI128+QM128, "")</f>
        <v/>
      </c>
      <c r="QP128" s="15">
        <f>IF(48&lt;=$G128, ($G128-48)*$N128, "")</f>
        <v/>
      </c>
    </row>
    <row r="129">
      <c r="A129" s="6" t="inlineStr">
        <is>
          <t>0658-0001</t>
        </is>
      </c>
      <c r="B129" s="7" t="inlineStr">
        <is>
          <t>Esteban Polanco Navarro</t>
        </is>
      </c>
      <c r="C129" s="7" t="inlineStr">
        <is>
          <t>RAM 1500 Long Horn</t>
        </is>
      </c>
      <c r="D129" s="6" t="inlineStr">
        <is>
          <t>ACTIVO</t>
        </is>
      </c>
      <c r="E129" s="6" t="inlineStr">
        <is>
          <t>2024-05-17</t>
        </is>
      </c>
      <c r="F129" s="6" t="inlineStr">
        <is>
          <t>2028-05-17</t>
        </is>
      </c>
      <c r="G129" s="8" t="n">
        <v>48</v>
      </c>
      <c r="H129" s="9" t="n">
        <v>1280086.21</v>
      </c>
      <c r="I129" s="10" t="n">
        <v>0.2</v>
      </c>
      <c r="J129" s="9">
        <f>ROUND(H129*I129, 2)</f>
        <v/>
      </c>
      <c r="K129" s="9">
        <f>ROUND(H129-J129, 2)</f>
        <v/>
      </c>
      <c r="L129" s="10" t="n">
        <v>0.027</v>
      </c>
      <c r="M129" s="9">
        <f>ROUND(H129*L129, 2)</f>
        <v/>
      </c>
      <c r="N129" s="9" t="n">
        <v>39439.05</v>
      </c>
      <c r="O129" s="10" t="n">
        <v>0.2</v>
      </c>
      <c r="P129" s="9">
        <f>ROUND(H129*O129, 2)</f>
        <v/>
      </c>
      <c r="Q129" s="11" t="n">
        <v>0.03165748</v>
      </c>
      <c r="R129" s="11">
        <f>RATE(G129, -N129, K129, -P129)</f>
        <v/>
      </c>
      <c r="S129" s="11">
        <f>ROUND(Q129*12, 8)</f>
        <v/>
      </c>
      <c r="T129" s="11">
        <f>ROUND(((1+Q129)^12)-1, 8)</f>
        <v/>
      </c>
      <c r="U129" s="9">
        <f>ROUND(PV(Q129, G129, 0, -P129), 2)</f>
        <v/>
      </c>
      <c r="V129" s="9">
        <f>SUMIF($AA$4:$QP$4, "Interes_Leasing", AA129:QP129)</f>
        <v/>
      </c>
      <c r="W129" s="9">
        <f>SUMIF($AA$4:$QP$4, "Interes_Residual", AA129:QP129)</f>
        <v/>
      </c>
      <c r="X129" s="9">
        <f>ROUND(V129+W129, 2)</f>
        <v/>
      </c>
      <c r="Y129" s="9">
        <f>ROUND((N129*G129+P129+M129)-K129, 2)</f>
        <v/>
      </c>
      <c r="Z129" s="10">
        <f>ROUND(Y129/K129, 4)</f>
        <v/>
      </c>
      <c r="AA129" s="9">
        <f>IF(1&lt;=$G129, $K129, "")</f>
        <v/>
      </c>
      <c r="AB129" s="9">
        <f>IF(1&lt;=$G129, ROUND(AA129*$Q129, 2), "")</f>
        <v/>
      </c>
      <c r="AC129" s="9">
        <f>IF(1&lt;=$G129, $N129, "")</f>
        <v/>
      </c>
      <c r="AD129" s="9">
        <f>IF(1&lt;=$G129, AC129-AB129, "")</f>
        <v/>
      </c>
      <c r="AE129" s="9">
        <f>IF(1&lt;=$G129, AA129-AD129, "")</f>
        <v/>
      </c>
      <c r="AF129" s="9">
        <f>IF(1&lt;=$G129, ROUND($U129*$Q129, 2), "")</f>
        <v/>
      </c>
      <c r="AG129" s="9">
        <f>IF(1&lt;=$G129, $U129+AF129, "")</f>
        <v/>
      </c>
      <c r="AH129" s="9">
        <f>IF(1&lt;=$G129, AB129+AF129, "")</f>
        <v/>
      </c>
      <c r="AI129" s="9">
        <f>IF(1&lt;=$G129, ($G129-1)*$N129, "")</f>
        <v/>
      </c>
      <c r="AJ129" s="9">
        <f>IF(2&lt;=$G129, AE129, "")</f>
        <v/>
      </c>
      <c r="AK129" s="9">
        <f>IF(2&lt;=$G129, ROUND(AJ129*$Q129, 2), "")</f>
        <v/>
      </c>
      <c r="AL129" s="9">
        <f>IF(2&lt;=$G129, $N129, "")</f>
        <v/>
      </c>
      <c r="AM129" s="9">
        <f>IF(2&lt;=$G129, AL129-AK129, "")</f>
        <v/>
      </c>
      <c r="AN129" s="9">
        <f>IF(2&lt;=$G129, AJ129-AM129, "")</f>
        <v/>
      </c>
      <c r="AO129" s="9">
        <f>IF(2&lt;=$G129, ROUND(AG129*$Q129, 2), "")</f>
        <v/>
      </c>
      <c r="AP129" s="9">
        <f>IF(2&lt;=$G129, AG129+AO129, "")</f>
        <v/>
      </c>
      <c r="AQ129" s="9">
        <f>IF(2&lt;=$G129, AK129+AO129, "")</f>
        <v/>
      </c>
      <c r="AR129" s="9">
        <f>IF(2&lt;=$G129, ($G129-2)*$N129, "")</f>
        <v/>
      </c>
      <c r="AS129" s="9">
        <f>IF(3&lt;=$G129, AN129, "")</f>
        <v/>
      </c>
      <c r="AT129" s="9">
        <f>IF(3&lt;=$G129, ROUND(AS129*$Q129, 2), "")</f>
        <v/>
      </c>
      <c r="AU129" s="9">
        <f>IF(3&lt;=$G129, $N129, "")</f>
        <v/>
      </c>
      <c r="AV129" s="9">
        <f>IF(3&lt;=$G129, AU129-AT129, "")</f>
        <v/>
      </c>
      <c r="AW129" s="9">
        <f>IF(3&lt;=$G129, AS129-AV129, "")</f>
        <v/>
      </c>
      <c r="AX129" s="9">
        <f>IF(3&lt;=$G129, ROUND(AP129*$Q129, 2), "")</f>
        <v/>
      </c>
      <c r="AY129" s="9">
        <f>IF(3&lt;=$G129, AP129+AX129, "")</f>
        <v/>
      </c>
      <c r="AZ129" s="9">
        <f>IF(3&lt;=$G129, AT129+AX129, "")</f>
        <v/>
      </c>
      <c r="BA129" s="9">
        <f>IF(3&lt;=$G129, ($G129-3)*$N129, "")</f>
        <v/>
      </c>
      <c r="BB129" s="9">
        <f>IF(4&lt;=$G129, AW129, "")</f>
        <v/>
      </c>
      <c r="BC129" s="9">
        <f>IF(4&lt;=$G129, ROUND(BB129*$Q129, 2), "")</f>
        <v/>
      </c>
      <c r="BD129" s="9">
        <f>IF(4&lt;=$G129, $N129, "")</f>
        <v/>
      </c>
      <c r="BE129" s="9">
        <f>IF(4&lt;=$G129, BD129-BC129, "")</f>
        <v/>
      </c>
      <c r="BF129" s="9">
        <f>IF(4&lt;=$G129, BB129-BE129, "")</f>
        <v/>
      </c>
      <c r="BG129" s="9">
        <f>IF(4&lt;=$G129, ROUND(AY129*$Q129, 2), "")</f>
        <v/>
      </c>
      <c r="BH129" s="9">
        <f>IF(4&lt;=$G129, AY129+BG129, "")</f>
        <v/>
      </c>
      <c r="BI129" s="9">
        <f>IF(4&lt;=$G129, BC129+BG129, "")</f>
        <v/>
      </c>
      <c r="BJ129" s="9">
        <f>IF(4&lt;=$G129, ($G129-4)*$N129, "")</f>
        <v/>
      </c>
      <c r="BK129" s="9">
        <f>IF(5&lt;=$G129, BF129, "")</f>
        <v/>
      </c>
      <c r="BL129" s="9">
        <f>IF(5&lt;=$G129, ROUND(BK129*$Q129, 2), "")</f>
        <v/>
      </c>
      <c r="BM129" s="9">
        <f>IF(5&lt;=$G129, $N129, "")</f>
        <v/>
      </c>
      <c r="BN129" s="9">
        <f>IF(5&lt;=$G129, BM129-BL129, "")</f>
        <v/>
      </c>
      <c r="BO129" s="9">
        <f>IF(5&lt;=$G129, BK129-BN129, "")</f>
        <v/>
      </c>
      <c r="BP129" s="9">
        <f>IF(5&lt;=$G129, ROUND(BH129*$Q129, 2), "")</f>
        <v/>
      </c>
      <c r="BQ129" s="9">
        <f>IF(5&lt;=$G129, BH129+BP129, "")</f>
        <v/>
      </c>
      <c r="BR129" s="9">
        <f>IF(5&lt;=$G129, BL129+BP129, "")</f>
        <v/>
      </c>
      <c r="BS129" s="9">
        <f>IF(5&lt;=$G129, ($G129-5)*$N129, "")</f>
        <v/>
      </c>
      <c r="BT129" s="9">
        <f>IF(6&lt;=$G129, BO129, "")</f>
        <v/>
      </c>
      <c r="BU129" s="9">
        <f>IF(6&lt;=$G129, ROUND(BT129*$Q129, 2), "")</f>
        <v/>
      </c>
      <c r="BV129" s="9">
        <f>IF(6&lt;=$G129, $N129, "")</f>
        <v/>
      </c>
      <c r="BW129" s="9">
        <f>IF(6&lt;=$G129, BV129-BU129, "")</f>
        <v/>
      </c>
      <c r="BX129" s="9">
        <f>IF(6&lt;=$G129, BT129-BW129, "")</f>
        <v/>
      </c>
      <c r="BY129" s="9">
        <f>IF(6&lt;=$G129, ROUND(BQ129*$Q129, 2), "")</f>
        <v/>
      </c>
      <c r="BZ129" s="9">
        <f>IF(6&lt;=$G129, BQ129+BY129, "")</f>
        <v/>
      </c>
      <c r="CA129" s="9">
        <f>IF(6&lt;=$G129, BU129+BY129, "")</f>
        <v/>
      </c>
      <c r="CB129" s="9">
        <f>IF(6&lt;=$G129, ($G129-6)*$N129, "")</f>
        <v/>
      </c>
      <c r="CC129" s="9">
        <f>IF(7&lt;=$G129, BX129, "")</f>
        <v/>
      </c>
      <c r="CD129" s="9">
        <f>IF(7&lt;=$G129, ROUND(CC129*$Q129, 2), "")</f>
        <v/>
      </c>
      <c r="CE129" s="9">
        <f>IF(7&lt;=$G129, $N129, "")</f>
        <v/>
      </c>
      <c r="CF129" s="9">
        <f>IF(7&lt;=$G129, CE129-CD129, "")</f>
        <v/>
      </c>
      <c r="CG129" s="9">
        <f>IF(7&lt;=$G129, CC129-CF129, "")</f>
        <v/>
      </c>
      <c r="CH129" s="9">
        <f>IF(7&lt;=$G129, ROUND(BZ129*$Q129, 2), "")</f>
        <v/>
      </c>
      <c r="CI129" s="9">
        <f>IF(7&lt;=$G129, BZ129+CH129, "")</f>
        <v/>
      </c>
      <c r="CJ129" s="9">
        <f>IF(7&lt;=$G129, CD129+CH129, "")</f>
        <v/>
      </c>
      <c r="CK129" s="9">
        <f>IF(7&lt;=$G129, ($G129-7)*$N129, "")</f>
        <v/>
      </c>
      <c r="CL129" s="9">
        <f>IF(8&lt;=$G129, CG129, "")</f>
        <v/>
      </c>
      <c r="CM129" s="9">
        <f>IF(8&lt;=$G129, ROUND(CL129*$Q129, 2), "")</f>
        <v/>
      </c>
      <c r="CN129" s="9">
        <f>IF(8&lt;=$G129, $N129, "")</f>
        <v/>
      </c>
      <c r="CO129" s="9">
        <f>IF(8&lt;=$G129, CN129-CM129, "")</f>
        <v/>
      </c>
      <c r="CP129" s="9">
        <f>IF(8&lt;=$G129, CL129-CO129, "")</f>
        <v/>
      </c>
      <c r="CQ129" s="9">
        <f>IF(8&lt;=$G129, ROUND(CI129*$Q129, 2), "")</f>
        <v/>
      </c>
      <c r="CR129" s="9">
        <f>IF(8&lt;=$G129, CI129+CQ129, "")</f>
        <v/>
      </c>
      <c r="CS129" s="9">
        <f>IF(8&lt;=$G129, CM129+CQ129, "")</f>
        <v/>
      </c>
      <c r="CT129" s="9">
        <f>IF(8&lt;=$G129, ($G129-8)*$N129, "")</f>
        <v/>
      </c>
      <c r="CU129" s="9">
        <f>IF(9&lt;=$G129, CP129, "")</f>
        <v/>
      </c>
      <c r="CV129" s="9">
        <f>IF(9&lt;=$G129, ROUND(CU129*$Q129, 2), "")</f>
        <v/>
      </c>
      <c r="CW129" s="9">
        <f>IF(9&lt;=$G129, $N129, "")</f>
        <v/>
      </c>
      <c r="CX129" s="9">
        <f>IF(9&lt;=$G129, CW129-CV129, "")</f>
        <v/>
      </c>
      <c r="CY129" s="9">
        <f>IF(9&lt;=$G129, CU129-CX129, "")</f>
        <v/>
      </c>
      <c r="CZ129" s="9">
        <f>IF(9&lt;=$G129, ROUND(CR129*$Q129, 2), "")</f>
        <v/>
      </c>
      <c r="DA129" s="9">
        <f>IF(9&lt;=$G129, CR129+CZ129, "")</f>
        <v/>
      </c>
      <c r="DB129" s="9">
        <f>IF(9&lt;=$G129, CV129+CZ129, "")</f>
        <v/>
      </c>
      <c r="DC129" s="9">
        <f>IF(9&lt;=$G129, ($G129-9)*$N129, "")</f>
        <v/>
      </c>
      <c r="DD129" s="9">
        <f>IF(10&lt;=$G129, CY129, "")</f>
        <v/>
      </c>
      <c r="DE129" s="9">
        <f>IF(10&lt;=$G129, ROUND(DD129*$Q129, 2), "")</f>
        <v/>
      </c>
      <c r="DF129" s="9">
        <f>IF(10&lt;=$G129, $N129, "")</f>
        <v/>
      </c>
      <c r="DG129" s="9">
        <f>IF(10&lt;=$G129, DF129-DE129, "")</f>
        <v/>
      </c>
      <c r="DH129" s="9">
        <f>IF(10&lt;=$G129, DD129-DG129, "")</f>
        <v/>
      </c>
      <c r="DI129" s="9">
        <f>IF(10&lt;=$G129, ROUND(DA129*$Q129, 2), "")</f>
        <v/>
      </c>
      <c r="DJ129" s="9">
        <f>IF(10&lt;=$G129, DA129+DI129, "")</f>
        <v/>
      </c>
      <c r="DK129" s="9">
        <f>IF(10&lt;=$G129, DE129+DI129, "")</f>
        <v/>
      </c>
      <c r="DL129" s="9">
        <f>IF(10&lt;=$G129, ($G129-10)*$N129, "")</f>
        <v/>
      </c>
      <c r="DM129" s="9">
        <f>IF(11&lt;=$G129, DH129, "")</f>
        <v/>
      </c>
      <c r="DN129" s="9">
        <f>IF(11&lt;=$G129, ROUND(DM129*$Q129, 2), "")</f>
        <v/>
      </c>
      <c r="DO129" s="9">
        <f>IF(11&lt;=$G129, $N129, "")</f>
        <v/>
      </c>
      <c r="DP129" s="9">
        <f>IF(11&lt;=$G129, DO129-DN129, "")</f>
        <v/>
      </c>
      <c r="DQ129" s="9">
        <f>IF(11&lt;=$G129, DM129-DP129, "")</f>
        <v/>
      </c>
      <c r="DR129" s="9">
        <f>IF(11&lt;=$G129, ROUND(DJ129*$Q129, 2), "")</f>
        <v/>
      </c>
      <c r="DS129" s="9">
        <f>IF(11&lt;=$G129, DJ129+DR129, "")</f>
        <v/>
      </c>
      <c r="DT129" s="9">
        <f>IF(11&lt;=$G129, DN129+DR129, "")</f>
        <v/>
      </c>
      <c r="DU129" s="9">
        <f>IF(11&lt;=$G129, ($G129-11)*$N129, "")</f>
        <v/>
      </c>
      <c r="DV129" s="9">
        <f>IF(12&lt;=$G129, DQ129, "")</f>
        <v/>
      </c>
      <c r="DW129" s="9">
        <f>IF(12&lt;=$G129, ROUND(DV129*$Q129, 2), "")</f>
        <v/>
      </c>
      <c r="DX129" s="9">
        <f>IF(12&lt;=$G129, $N129, "")</f>
        <v/>
      </c>
      <c r="DY129" s="9">
        <f>IF(12&lt;=$G129, DX129-DW129, "")</f>
        <v/>
      </c>
      <c r="DZ129" s="9">
        <f>IF(12&lt;=$G129, DV129-DY129, "")</f>
        <v/>
      </c>
      <c r="EA129" s="9">
        <f>IF(12&lt;=$G129, ROUND(DS129*$Q129, 2), "")</f>
        <v/>
      </c>
      <c r="EB129" s="9">
        <f>IF(12&lt;=$G129, DS129+EA129, "")</f>
        <v/>
      </c>
      <c r="EC129" s="9">
        <f>IF(12&lt;=$G129, DW129+EA129, "")</f>
        <v/>
      </c>
      <c r="ED129" s="9">
        <f>IF(12&lt;=$G129, ($G129-12)*$N129, "")</f>
        <v/>
      </c>
      <c r="EE129" s="9">
        <f>IF(13&lt;=$G129, DZ129, "")</f>
        <v/>
      </c>
      <c r="EF129" s="9">
        <f>IF(13&lt;=$G129, ROUND(EE129*$Q129, 2), "")</f>
        <v/>
      </c>
      <c r="EG129" s="9">
        <f>IF(13&lt;=$G129, $N129, "")</f>
        <v/>
      </c>
      <c r="EH129" s="9">
        <f>IF(13&lt;=$G129, EG129-EF129, "")</f>
        <v/>
      </c>
      <c r="EI129" s="9">
        <f>IF(13&lt;=$G129, EE129-EH129, "")</f>
        <v/>
      </c>
      <c r="EJ129" s="9">
        <f>IF(13&lt;=$G129, ROUND(EB129*$Q129, 2), "")</f>
        <v/>
      </c>
      <c r="EK129" s="9">
        <f>IF(13&lt;=$G129, EB129+EJ129, "")</f>
        <v/>
      </c>
      <c r="EL129" s="9">
        <f>IF(13&lt;=$G129, EF129+EJ129, "")</f>
        <v/>
      </c>
      <c r="EM129" s="9">
        <f>IF(13&lt;=$G129, ($G129-13)*$N129, "")</f>
        <v/>
      </c>
      <c r="EN129" s="9">
        <f>IF(14&lt;=$G129, EI129, "")</f>
        <v/>
      </c>
      <c r="EO129" s="9">
        <f>IF(14&lt;=$G129, ROUND(EN129*$Q129, 2), "")</f>
        <v/>
      </c>
      <c r="EP129" s="9">
        <f>IF(14&lt;=$G129, $N129, "")</f>
        <v/>
      </c>
      <c r="EQ129" s="9">
        <f>IF(14&lt;=$G129, EP129-EO129, "")</f>
        <v/>
      </c>
      <c r="ER129" s="9">
        <f>IF(14&lt;=$G129, EN129-EQ129, "")</f>
        <v/>
      </c>
      <c r="ES129" s="9">
        <f>IF(14&lt;=$G129, ROUND(EK129*$Q129, 2), "")</f>
        <v/>
      </c>
      <c r="ET129" s="9">
        <f>IF(14&lt;=$G129, EK129+ES129, "")</f>
        <v/>
      </c>
      <c r="EU129" s="9">
        <f>IF(14&lt;=$G129, EO129+ES129, "")</f>
        <v/>
      </c>
      <c r="EV129" s="9">
        <f>IF(14&lt;=$G129, ($G129-14)*$N129, "")</f>
        <v/>
      </c>
      <c r="EW129" s="9">
        <f>IF(15&lt;=$G129, ER129, "")</f>
        <v/>
      </c>
      <c r="EX129" s="9">
        <f>IF(15&lt;=$G129, ROUND(EW129*$Q129, 2), "")</f>
        <v/>
      </c>
      <c r="EY129" s="9">
        <f>IF(15&lt;=$G129, $N129, "")</f>
        <v/>
      </c>
      <c r="EZ129" s="9">
        <f>IF(15&lt;=$G129, EY129-EX129, "")</f>
        <v/>
      </c>
      <c r="FA129" s="9">
        <f>IF(15&lt;=$G129, EW129-EZ129, "")</f>
        <v/>
      </c>
      <c r="FB129" s="9">
        <f>IF(15&lt;=$G129, ROUND(ET129*$Q129, 2), "")</f>
        <v/>
      </c>
      <c r="FC129" s="9">
        <f>IF(15&lt;=$G129, ET129+FB129, "")</f>
        <v/>
      </c>
      <c r="FD129" s="9">
        <f>IF(15&lt;=$G129, EX129+FB129, "")</f>
        <v/>
      </c>
      <c r="FE129" s="9">
        <f>IF(15&lt;=$G129, ($G129-15)*$N129, "")</f>
        <v/>
      </c>
      <c r="FF129" s="9">
        <f>IF(16&lt;=$G129, FA129, "")</f>
        <v/>
      </c>
      <c r="FG129" s="9">
        <f>IF(16&lt;=$G129, ROUND(FF129*$Q129, 2), "")</f>
        <v/>
      </c>
      <c r="FH129" s="9">
        <f>IF(16&lt;=$G129, $N129, "")</f>
        <v/>
      </c>
      <c r="FI129" s="9">
        <f>IF(16&lt;=$G129, FH129-FG129, "")</f>
        <v/>
      </c>
      <c r="FJ129" s="9">
        <f>IF(16&lt;=$G129, FF129-FI129, "")</f>
        <v/>
      </c>
      <c r="FK129" s="9">
        <f>IF(16&lt;=$G129, ROUND(FC129*$Q129, 2), "")</f>
        <v/>
      </c>
      <c r="FL129" s="9">
        <f>IF(16&lt;=$G129, FC129+FK129, "")</f>
        <v/>
      </c>
      <c r="FM129" s="9">
        <f>IF(16&lt;=$G129, FG129+FK129, "")</f>
        <v/>
      </c>
      <c r="FN129" s="9">
        <f>IF(16&lt;=$G129, ($G129-16)*$N129, "")</f>
        <v/>
      </c>
      <c r="FO129" s="9">
        <f>IF(17&lt;=$G129, FJ129, "")</f>
        <v/>
      </c>
      <c r="FP129" s="9">
        <f>IF(17&lt;=$G129, ROUND(FO129*$Q129, 2), "")</f>
        <v/>
      </c>
      <c r="FQ129" s="9">
        <f>IF(17&lt;=$G129, $N129, "")</f>
        <v/>
      </c>
      <c r="FR129" s="9">
        <f>IF(17&lt;=$G129, FQ129-FP129, "")</f>
        <v/>
      </c>
      <c r="FS129" s="9">
        <f>IF(17&lt;=$G129, FO129-FR129, "")</f>
        <v/>
      </c>
      <c r="FT129" s="9">
        <f>IF(17&lt;=$G129, ROUND(FL129*$Q129, 2), "")</f>
        <v/>
      </c>
      <c r="FU129" s="9">
        <f>IF(17&lt;=$G129, FL129+FT129, "")</f>
        <v/>
      </c>
      <c r="FV129" s="9">
        <f>IF(17&lt;=$G129, FP129+FT129, "")</f>
        <v/>
      </c>
      <c r="FW129" s="9">
        <f>IF(17&lt;=$G129, ($G129-17)*$N129, "")</f>
        <v/>
      </c>
      <c r="FX129" s="9">
        <f>IF(18&lt;=$G129, FS129, "")</f>
        <v/>
      </c>
      <c r="FY129" s="9">
        <f>IF(18&lt;=$G129, ROUND(FX129*$Q129, 2), "")</f>
        <v/>
      </c>
      <c r="FZ129" s="9">
        <f>IF(18&lt;=$G129, $N129, "")</f>
        <v/>
      </c>
      <c r="GA129" s="9">
        <f>IF(18&lt;=$G129, FZ129-FY129, "")</f>
        <v/>
      </c>
      <c r="GB129" s="9">
        <f>IF(18&lt;=$G129, FX129-GA129, "")</f>
        <v/>
      </c>
      <c r="GC129" s="9">
        <f>IF(18&lt;=$G129, ROUND(FU129*$Q129, 2), "")</f>
        <v/>
      </c>
      <c r="GD129" s="9">
        <f>IF(18&lt;=$G129, FU129+GC129, "")</f>
        <v/>
      </c>
      <c r="GE129" s="9">
        <f>IF(18&lt;=$G129, FY129+GC129, "")</f>
        <v/>
      </c>
      <c r="GF129" s="9">
        <f>IF(18&lt;=$G129, ($G129-18)*$N129, "")</f>
        <v/>
      </c>
      <c r="GG129" s="9">
        <f>IF(19&lt;=$G129, GB129, "")</f>
        <v/>
      </c>
      <c r="GH129" s="9">
        <f>IF(19&lt;=$G129, ROUND(GG129*$Q129, 2), "")</f>
        <v/>
      </c>
      <c r="GI129" s="9">
        <f>IF(19&lt;=$G129, $N129, "")</f>
        <v/>
      </c>
      <c r="GJ129" s="9">
        <f>IF(19&lt;=$G129, GI129-GH129, "")</f>
        <v/>
      </c>
      <c r="GK129" s="9">
        <f>IF(19&lt;=$G129, GG129-GJ129, "")</f>
        <v/>
      </c>
      <c r="GL129" s="9">
        <f>IF(19&lt;=$G129, ROUND(GD129*$Q129, 2), "")</f>
        <v/>
      </c>
      <c r="GM129" s="9">
        <f>IF(19&lt;=$G129, GD129+GL129, "")</f>
        <v/>
      </c>
      <c r="GN129" s="9">
        <f>IF(19&lt;=$G129, GH129+GL129, "")</f>
        <v/>
      </c>
      <c r="GO129" s="9">
        <f>IF(19&lt;=$G129, ($G129-19)*$N129, "")</f>
        <v/>
      </c>
      <c r="GP129" s="9">
        <f>IF(20&lt;=$G129, GK129, "")</f>
        <v/>
      </c>
      <c r="GQ129" s="9">
        <f>IF(20&lt;=$G129, ROUND(GP129*$Q129, 2), "")</f>
        <v/>
      </c>
      <c r="GR129" s="9">
        <f>IF(20&lt;=$G129, $N129, "")</f>
        <v/>
      </c>
      <c r="GS129" s="9">
        <f>IF(20&lt;=$G129, GR129-GQ129, "")</f>
        <v/>
      </c>
      <c r="GT129" s="9">
        <f>IF(20&lt;=$G129, GP129-GS129, "")</f>
        <v/>
      </c>
      <c r="GU129" s="9">
        <f>IF(20&lt;=$G129, ROUND(GM129*$Q129, 2), "")</f>
        <v/>
      </c>
      <c r="GV129" s="9">
        <f>IF(20&lt;=$G129, GM129+GU129, "")</f>
        <v/>
      </c>
      <c r="GW129" s="9">
        <f>IF(20&lt;=$G129, GQ129+GU129, "")</f>
        <v/>
      </c>
      <c r="GX129" s="9">
        <f>IF(20&lt;=$G129, ($G129-20)*$N129, "")</f>
        <v/>
      </c>
      <c r="GY129" s="9">
        <f>IF(21&lt;=$G129, GT129, "")</f>
        <v/>
      </c>
      <c r="GZ129" s="9">
        <f>IF(21&lt;=$G129, ROUND(GY129*$Q129, 2), "")</f>
        <v/>
      </c>
      <c r="HA129" s="9">
        <f>IF(21&lt;=$G129, $N129, "")</f>
        <v/>
      </c>
      <c r="HB129" s="9">
        <f>IF(21&lt;=$G129, HA129-GZ129, "")</f>
        <v/>
      </c>
      <c r="HC129" s="9">
        <f>IF(21&lt;=$G129, GY129-HB129, "")</f>
        <v/>
      </c>
      <c r="HD129" s="9">
        <f>IF(21&lt;=$G129, ROUND(GV129*$Q129, 2), "")</f>
        <v/>
      </c>
      <c r="HE129" s="9">
        <f>IF(21&lt;=$G129, GV129+HD129, "")</f>
        <v/>
      </c>
      <c r="HF129" s="9">
        <f>IF(21&lt;=$G129, GZ129+HD129, "")</f>
        <v/>
      </c>
      <c r="HG129" s="9">
        <f>IF(21&lt;=$G129, ($G129-21)*$N129, "")</f>
        <v/>
      </c>
      <c r="HH129" s="9">
        <f>IF(22&lt;=$G129, HC129, "")</f>
        <v/>
      </c>
      <c r="HI129" s="9">
        <f>IF(22&lt;=$G129, ROUND(HH129*$Q129, 2), "")</f>
        <v/>
      </c>
      <c r="HJ129" s="9">
        <f>IF(22&lt;=$G129, $N129, "")</f>
        <v/>
      </c>
      <c r="HK129" s="9">
        <f>IF(22&lt;=$G129, HJ129-HI129, "")</f>
        <v/>
      </c>
      <c r="HL129" s="9">
        <f>IF(22&lt;=$G129, HH129-HK129, "")</f>
        <v/>
      </c>
      <c r="HM129" s="9">
        <f>IF(22&lt;=$G129, ROUND(HE129*$Q129, 2), "")</f>
        <v/>
      </c>
      <c r="HN129" s="9">
        <f>IF(22&lt;=$G129, HE129+HM129, "")</f>
        <v/>
      </c>
      <c r="HO129" s="9">
        <f>IF(22&lt;=$G129, HI129+HM129, "")</f>
        <v/>
      </c>
      <c r="HP129" s="9">
        <f>IF(22&lt;=$G129, ($G129-22)*$N129, "")</f>
        <v/>
      </c>
      <c r="HQ129" s="9">
        <f>IF(23&lt;=$G129, HL129, "")</f>
        <v/>
      </c>
      <c r="HR129" s="9">
        <f>IF(23&lt;=$G129, ROUND(HQ129*$Q129, 2), "")</f>
        <v/>
      </c>
      <c r="HS129" s="9">
        <f>IF(23&lt;=$G129, $N129, "")</f>
        <v/>
      </c>
      <c r="HT129" s="9">
        <f>IF(23&lt;=$G129, HS129-HR129, "")</f>
        <v/>
      </c>
      <c r="HU129" s="9">
        <f>IF(23&lt;=$G129, HQ129-HT129, "")</f>
        <v/>
      </c>
      <c r="HV129" s="9">
        <f>IF(23&lt;=$G129, ROUND(HN129*$Q129, 2), "")</f>
        <v/>
      </c>
      <c r="HW129" s="9">
        <f>IF(23&lt;=$G129, HN129+HV129, "")</f>
        <v/>
      </c>
      <c r="HX129" s="9">
        <f>IF(23&lt;=$G129, HR129+HV129, "")</f>
        <v/>
      </c>
      <c r="HY129" s="9">
        <f>IF(23&lt;=$G129, ($G129-23)*$N129, "")</f>
        <v/>
      </c>
      <c r="HZ129" s="9">
        <f>IF(24&lt;=$G129, HU129, "")</f>
        <v/>
      </c>
      <c r="IA129" s="9">
        <f>IF(24&lt;=$G129, ROUND(HZ129*$Q129, 2), "")</f>
        <v/>
      </c>
      <c r="IB129" s="9">
        <f>IF(24&lt;=$G129, $N129, "")</f>
        <v/>
      </c>
      <c r="IC129" s="9">
        <f>IF(24&lt;=$G129, IB129-IA129, "")</f>
        <v/>
      </c>
      <c r="ID129" s="9">
        <f>IF(24&lt;=$G129, HZ129-IC129, "")</f>
        <v/>
      </c>
      <c r="IE129" s="9">
        <f>IF(24&lt;=$G129, ROUND(HW129*$Q129, 2), "")</f>
        <v/>
      </c>
      <c r="IF129" s="9">
        <f>IF(24&lt;=$G129, HW129+IE129, "")</f>
        <v/>
      </c>
      <c r="IG129" s="9">
        <f>IF(24&lt;=$G129, IA129+IE129, "")</f>
        <v/>
      </c>
      <c r="IH129" s="9">
        <f>IF(24&lt;=$G129, ($G129-24)*$N129, "")</f>
        <v/>
      </c>
      <c r="II129" s="9">
        <f>IF(25&lt;=$G129, ID129, "")</f>
        <v/>
      </c>
      <c r="IJ129" s="9">
        <f>IF(25&lt;=$G129, ROUND(II129*$Q129, 2), "")</f>
        <v/>
      </c>
      <c r="IK129" s="9">
        <f>IF(25&lt;=$G129, $N129, "")</f>
        <v/>
      </c>
      <c r="IL129" s="9">
        <f>IF(25&lt;=$G129, IK129-IJ129, "")</f>
        <v/>
      </c>
      <c r="IM129" s="9">
        <f>IF(25&lt;=$G129, II129-IL129, "")</f>
        <v/>
      </c>
      <c r="IN129" s="9">
        <f>IF(25&lt;=$G129, ROUND(IF129*$Q129, 2), "")</f>
        <v/>
      </c>
      <c r="IO129" s="9">
        <f>IF(25&lt;=$G129, IF129+IN129, "")</f>
        <v/>
      </c>
      <c r="IP129" s="9">
        <f>IF(25&lt;=$G129, IJ129+IN129, "")</f>
        <v/>
      </c>
      <c r="IQ129" s="9">
        <f>IF(25&lt;=$G129, ($G129-25)*$N129, "")</f>
        <v/>
      </c>
      <c r="IR129" s="9">
        <f>IF(26&lt;=$G129, IM129, "")</f>
        <v/>
      </c>
      <c r="IS129" s="9">
        <f>IF(26&lt;=$G129, ROUND(IR129*$Q129, 2), "")</f>
        <v/>
      </c>
      <c r="IT129" s="9">
        <f>IF(26&lt;=$G129, $N129, "")</f>
        <v/>
      </c>
      <c r="IU129" s="9">
        <f>IF(26&lt;=$G129, IT129-IS129, "")</f>
        <v/>
      </c>
      <c r="IV129" s="9">
        <f>IF(26&lt;=$G129, IR129-IU129, "")</f>
        <v/>
      </c>
      <c r="IW129" s="9">
        <f>IF(26&lt;=$G129, ROUND(IO129*$Q129, 2), "")</f>
        <v/>
      </c>
      <c r="IX129" s="9">
        <f>IF(26&lt;=$G129, IO129+IW129, "")</f>
        <v/>
      </c>
      <c r="IY129" s="9">
        <f>IF(26&lt;=$G129, IS129+IW129, "")</f>
        <v/>
      </c>
      <c r="IZ129" s="9">
        <f>IF(26&lt;=$G129, ($G129-26)*$N129, "")</f>
        <v/>
      </c>
      <c r="JA129" s="9">
        <f>IF(27&lt;=$G129, IV129, "")</f>
        <v/>
      </c>
      <c r="JB129" s="9">
        <f>IF(27&lt;=$G129, ROUND(JA129*$Q129, 2), "")</f>
        <v/>
      </c>
      <c r="JC129" s="9">
        <f>IF(27&lt;=$G129, $N129, "")</f>
        <v/>
      </c>
      <c r="JD129" s="9">
        <f>IF(27&lt;=$G129, JC129-JB129, "")</f>
        <v/>
      </c>
      <c r="JE129" s="9">
        <f>IF(27&lt;=$G129, JA129-JD129, "")</f>
        <v/>
      </c>
      <c r="JF129" s="9">
        <f>IF(27&lt;=$G129, ROUND(IX129*$Q129, 2), "")</f>
        <v/>
      </c>
      <c r="JG129" s="9">
        <f>IF(27&lt;=$G129, IX129+JF129, "")</f>
        <v/>
      </c>
      <c r="JH129" s="9">
        <f>IF(27&lt;=$G129, JB129+JF129, "")</f>
        <v/>
      </c>
      <c r="JI129" s="9">
        <f>IF(27&lt;=$G129, ($G129-27)*$N129, "")</f>
        <v/>
      </c>
      <c r="JJ129" s="9">
        <f>IF(28&lt;=$G129, JE129, "")</f>
        <v/>
      </c>
      <c r="JK129" s="9">
        <f>IF(28&lt;=$G129, ROUND(JJ129*$Q129, 2), "")</f>
        <v/>
      </c>
      <c r="JL129" s="9">
        <f>IF(28&lt;=$G129, $N129, "")</f>
        <v/>
      </c>
      <c r="JM129" s="9">
        <f>IF(28&lt;=$G129, JL129-JK129, "")</f>
        <v/>
      </c>
      <c r="JN129" s="9">
        <f>IF(28&lt;=$G129, JJ129-JM129, "")</f>
        <v/>
      </c>
      <c r="JO129" s="9">
        <f>IF(28&lt;=$G129, ROUND(JG129*$Q129, 2), "")</f>
        <v/>
      </c>
      <c r="JP129" s="9">
        <f>IF(28&lt;=$G129, JG129+JO129, "")</f>
        <v/>
      </c>
      <c r="JQ129" s="9">
        <f>IF(28&lt;=$G129, JK129+JO129, "")</f>
        <v/>
      </c>
      <c r="JR129" s="9">
        <f>IF(28&lt;=$G129, ($G129-28)*$N129, "")</f>
        <v/>
      </c>
      <c r="JS129" s="9">
        <f>IF(29&lt;=$G129, JN129, "")</f>
        <v/>
      </c>
      <c r="JT129" s="9">
        <f>IF(29&lt;=$G129, ROUND(JS129*$Q129, 2), "")</f>
        <v/>
      </c>
      <c r="JU129" s="9">
        <f>IF(29&lt;=$G129, $N129, "")</f>
        <v/>
      </c>
      <c r="JV129" s="9">
        <f>IF(29&lt;=$G129, JU129-JT129, "")</f>
        <v/>
      </c>
      <c r="JW129" s="9">
        <f>IF(29&lt;=$G129, JS129-JV129, "")</f>
        <v/>
      </c>
      <c r="JX129" s="9">
        <f>IF(29&lt;=$G129, ROUND(JP129*$Q129, 2), "")</f>
        <v/>
      </c>
      <c r="JY129" s="9">
        <f>IF(29&lt;=$G129, JP129+JX129, "")</f>
        <v/>
      </c>
      <c r="JZ129" s="9">
        <f>IF(29&lt;=$G129, JT129+JX129, "")</f>
        <v/>
      </c>
      <c r="KA129" s="9">
        <f>IF(29&lt;=$G129, ($G129-29)*$N129, "")</f>
        <v/>
      </c>
      <c r="KB129" s="9">
        <f>IF(30&lt;=$G129, JW129, "")</f>
        <v/>
      </c>
      <c r="KC129" s="9">
        <f>IF(30&lt;=$G129, ROUND(KB129*$Q129, 2), "")</f>
        <v/>
      </c>
      <c r="KD129" s="9">
        <f>IF(30&lt;=$G129, $N129, "")</f>
        <v/>
      </c>
      <c r="KE129" s="9">
        <f>IF(30&lt;=$G129, KD129-KC129, "")</f>
        <v/>
      </c>
      <c r="KF129" s="9">
        <f>IF(30&lt;=$G129, KB129-KE129, "")</f>
        <v/>
      </c>
      <c r="KG129" s="9">
        <f>IF(30&lt;=$G129, ROUND(JY129*$Q129, 2), "")</f>
        <v/>
      </c>
      <c r="KH129" s="9">
        <f>IF(30&lt;=$G129, JY129+KG129, "")</f>
        <v/>
      </c>
      <c r="KI129" s="9">
        <f>IF(30&lt;=$G129, KC129+KG129, "")</f>
        <v/>
      </c>
      <c r="KJ129" s="9">
        <f>IF(30&lt;=$G129, ($G129-30)*$N129, "")</f>
        <v/>
      </c>
      <c r="KK129" s="9">
        <f>IF(31&lt;=$G129, KF129, "")</f>
        <v/>
      </c>
      <c r="KL129" s="9">
        <f>IF(31&lt;=$G129, ROUND(KK129*$Q129, 2), "")</f>
        <v/>
      </c>
      <c r="KM129" s="9">
        <f>IF(31&lt;=$G129, $N129, "")</f>
        <v/>
      </c>
      <c r="KN129" s="9">
        <f>IF(31&lt;=$G129, KM129-KL129, "")</f>
        <v/>
      </c>
      <c r="KO129" s="9">
        <f>IF(31&lt;=$G129, KK129-KN129, "")</f>
        <v/>
      </c>
      <c r="KP129" s="9">
        <f>IF(31&lt;=$G129, ROUND(KH129*$Q129, 2), "")</f>
        <v/>
      </c>
      <c r="KQ129" s="9">
        <f>IF(31&lt;=$G129, KH129+KP129, "")</f>
        <v/>
      </c>
      <c r="KR129" s="9">
        <f>IF(31&lt;=$G129, KL129+KP129, "")</f>
        <v/>
      </c>
      <c r="KS129" s="9">
        <f>IF(31&lt;=$G129, ($G129-31)*$N129, "")</f>
        <v/>
      </c>
      <c r="KT129" s="9">
        <f>IF(32&lt;=$G129, KO129, "")</f>
        <v/>
      </c>
      <c r="KU129" s="9">
        <f>IF(32&lt;=$G129, ROUND(KT129*$Q129, 2), "")</f>
        <v/>
      </c>
      <c r="KV129" s="9">
        <f>IF(32&lt;=$G129, $N129, "")</f>
        <v/>
      </c>
      <c r="KW129" s="9">
        <f>IF(32&lt;=$G129, KV129-KU129, "")</f>
        <v/>
      </c>
      <c r="KX129" s="9">
        <f>IF(32&lt;=$G129, KT129-KW129, "")</f>
        <v/>
      </c>
      <c r="KY129" s="9">
        <f>IF(32&lt;=$G129, ROUND(KQ129*$Q129, 2), "")</f>
        <v/>
      </c>
      <c r="KZ129" s="9">
        <f>IF(32&lt;=$G129, KQ129+KY129, "")</f>
        <v/>
      </c>
      <c r="LA129" s="9">
        <f>IF(32&lt;=$G129, KU129+KY129, "")</f>
        <v/>
      </c>
      <c r="LB129" s="9">
        <f>IF(32&lt;=$G129, ($G129-32)*$N129, "")</f>
        <v/>
      </c>
      <c r="LC129" s="9">
        <f>IF(33&lt;=$G129, KX129, "")</f>
        <v/>
      </c>
      <c r="LD129" s="9">
        <f>IF(33&lt;=$G129, ROUND(LC129*$Q129, 2), "")</f>
        <v/>
      </c>
      <c r="LE129" s="9">
        <f>IF(33&lt;=$G129, $N129, "")</f>
        <v/>
      </c>
      <c r="LF129" s="9">
        <f>IF(33&lt;=$G129, LE129-LD129, "")</f>
        <v/>
      </c>
      <c r="LG129" s="9">
        <f>IF(33&lt;=$G129, LC129-LF129, "")</f>
        <v/>
      </c>
      <c r="LH129" s="9">
        <f>IF(33&lt;=$G129, ROUND(KZ129*$Q129, 2), "")</f>
        <v/>
      </c>
      <c r="LI129" s="9">
        <f>IF(33&lt;=$G129, KZ129+LH129, "")</f>
        <v/>
      </c>
      <c r="LJ129" s="9">
        <f>IF(33&lt;=$G129, LD129+LH129, "")</f>
        <v/>
      </c>
      <c r="LK129" s="9">
        <f>IF(33&lt;=$G129, ($G129-33)*$N129, "")</f>
        <v/>
      </c>
      <c r="LL129" s="9">
        <f>IF(34&lt;=$G129, LG129, "")</f>
        <v/>
      </c>
      <c r="LM129" s="9">
        <f>IF(34&lt;=$G129, ROUND(LL129*$Q129, 2), "")</f>
        <v/>
      </c>
      <c r="LN129" s="9">
        <f>IF(34&lt;=$G129, $N129, "")</f>
        <v/>
      </c>
      <c r="LO129" s="9">
        <f>IF(34&lt;=$G129, LN129-LM129, "")</f>
        <v/>
      </c>
      <c r="LP129" s="9">
        <f>IF(34&lt;=$G129, LL129-LO129, "")</f>
        <v/>
      </c>
      <c r="LQ129" s="9">
        <f>IF(34&lt;=$G129, ROUND(LI129*$Q129, 2), "")</f>
        <v/>
      </c>
      <c r="LR129" s="9">
        <f>IF(34&lt;=$G129, LI129+LQ129, "")</f>
        <v/>
      </c>
      <c r="LS129" s="9">
        <f>IF(34&lt;=$G129, LM129+LQ129, "")</f>
        <v/>
      </c>
      <c r="LT129" s="9">
        <f>IF(34&lt;=$G129, ($G129-34)*$N129, "")</f>
        <v/>
      </c>
      <c r="LU129" s="9">
        <f>IF(35&lt;=$G129, LP129, "")</f>
        <v/>
      </c>
      <c r="LV129" s="9">
        <f>IF(35&lt;=$G129, ROUND(LU129*$Q129, 2), "")</f>
        <v/>
      </c>
      <c r="LW129" s="9">
        <f>IF(35&lt;=$G129, $N129, "")</f>
        <v/>
      </c>
      <c r="LX129" s="9">
        <f>IF(35&lt;=$G129, LW129-LV129, "")</f>
        <v/>
      </c>
      <c r="LY129" s="9">
        <f>IF(35&lt;=$G129, LU129-LX129, "")</f>
        <v/>
      </c>
      <c r="LZ129" s="9">
        <f>IF(35&lt;=$G129, ROUND(LR129*$Q129, 2), "")</f>
        <v/>
      </c>
      <c r="MA129" s="9">
        <f>IF(35&lt;=$G129, LR129+LZ129, "")</f>
        <v/>
      </c>
      <c r="MB129" s="9">
        <f>IF(35&lt;=$G129, LV129+LZ129, "")</f>
        <v/>
      </c>
      <c r="MC129" s="9">
        <f>IF(35&lt;=$G129, ($G129-35)*$N129, "")</f>
        <v/>
      </c>
      <c r="MD129" s="9">
        <f>IF(36&lt;=$G129, LY129, "")</f>
        <v/>
      </c>
      <c r="ME129" s="9">
        <f>IF(36&lt;=$G129, ROUND(MD129*$Q129, 2), "")</f>
        <v/>
      </c>
      <c r="MF129" s="9">
        <f>IF(36&lt;=$G129, $N129, "")</f>
        <v/>
      </c>
      <c r="MG129" s="9">
        <f>IF(36&lt;=$G129, MF129-ME129, "")</f>
        <v/>
      </c>
      <c r="MH129" s="9">
        <f>IF(36&lt;=$G129, MD129-MG129, "")</f>
        <v/>
      </c>
      <c r="MI129" s="9">
        <f>IF(36&lt;=$G129, ROUND(MA129*$Q129, 2), "")</f>
        <v/>
      </c>
      <c r="MJ129" s="9">
        <f>IF(36&lt;=$G129, MA129+MI129, "")</f>
        <v/>
      </c>
      <c r="MK129" s="9">
        <f>IF(36&lt;=$G129, ME129+MI129, "")</f>
        <v/>
      </c>
      <c r="ML129" s="9">
        <f>IF(36&lt;=$G129, ($G129-36)*$N129, "")</f>
        <v/>
      </c>
      <c r="MM129" s="9">
        <f>IF(37&lt;=$G129, MH129, "")</f>
        <v/>
      </c>
      <c r="MN129" s="9">
        <f>IF(37&lt;=$G129, ROUND(MM129*$Q129, 2), "")</f>
        <v/>
      </c>
      <c r="MO129" s="9">
        <f>IF(37&lt;=$G129, $N129, "")</f>
        <v/>
      </c>
      <c r="MP129" s="9">
        <f>IF(37&lt;=$G129, MO129-MN129, "")</f>
        <v/>
      </c>
      <c r="MQ129" s="9">
        <f>IF(37&lt;=$G129, MM129-MP129, "")</f>
        <v/>
      </c>
      <c r="MR129" s="9">
        <f>IF(37&lt;=$G129, ROUND(MJ129*$Q129, 2), "")</f>
        <v/>
      </c>
      <c r="MS129" s="9">
        <f>IF(37&lt;=$G129, MJ129+MR129, "")</f>
        <v/>
      </c>
      <c r="MT129" s="9">
        <f>IF(37&lt;=$G129, MN129+MR129, "")</f>
        <v/>
      </c>
      <c r="MU129" s="9">
        <f>IF(37&lt;=$G129, ($G129-37)*$N129, "")</f>
        <v/>
      </c>
      <c r="MV129" s="9">
        <f>IF(38&lt;=$G129, MQ129, "")</f>
        <v/>
      </c>
      <c r="MW129" s="9">
        <f>IF(38&lt;=$G129, ROUND(MV129*$Q129, 2), "")</f>
        <v/>
      </c>
      <c r="MX129" s="9">
        <f>IF(38&lt;=$G129, $N129, "")</f>
        <v/>
      </c>
      <c r="MY129" s="9">
        <f>IF(38&lt;=$G129, MX129-MW129, "")</f>
        <v/>
      </c>
      <c r="MZ129" s="9">
        <f>IF(38&lt;=$G129, MV129-MY129, "")</f>
        <v/>
      </c>
      <c r="NA129" s="9">
        <f>IF(38&lt;=$G129, ROUND(MS129*$Q129, 2), "")</f>
        <v/>
      </c>
      <c r="NB129" s="9">
        <f>IF(38&lt;=$G129, MS129+NA129, "")</f>
        <v/>
      </c>
      <c r="NC129" s="9">
        <f>IF(38&lt;=$G129, MW129+NA129, "")</f>
        <v/>
      </c>
      <c r="ND129" s="9">
        <f>IF(38&lt;=$G129, ($G129-38)*$N129, "")</f>
        <v/>
      </c>
      <c r="NE129" s="9">
        <f>IF(39&lt;=$G129, MZ129, "")</f>
        <v/>
      </c>
      <c r="NF129" s="9">
        <f>IF(39&lt;=$G129, ROUND(NE129*$Q129, 2), "")</f>
        <v/>
      </c>
      <c r="NG129" s="9">
        <f>IF(39&lt;=$G129, $N129, "")</f>
        <v/>
      </c>
      <c r="NH129" s="9">
        <f>IF(39&lt;=$G129, NG129-NF129, "")</f>
        <v/>
      </c>
      <c r="NI129" s="9">
        <f>IF(39&lt;=$G129, NE129-NH129, "")</f>
        <v/>
      </c>
      <c r="NJ129" s="9">
        <f>IF(39&lt;=$G129, ROUND(NB129*$Q129, 2), "")</f>
        <v/>
      </c>
      <c r="NK129" s="9">
        <f>IF(39&lt;=$G129, NB129+NJ129, "")</f>
        <v/>
      </c>
      <c r="NL129" s="9">
        <f>IF(39&lt;=$G129, NF129+NJ129, "")</f>
        <v/>
      </c>
      <c r="NM129" s="9">
        <f>IF(39&lt;=$G129, ($G129-39)*$N129, "")</f>
        <v/>
      </c>
      <c r="NN129" s="9">
        <f>IF(40&lt;=$G129, NI129, "")</f>
        <v/>
      </c>
      <c r="NO129" s="9">
        <f>IF(40&lt;=$G129, ROUND(NN129*$Q129, 2), "")</f>
        <v/>
      </c>
      <c r="NP129" s="9">
        <f>IF(40&lt;=$G129, $N129, "")</f>
        <v/>
      </c>
      <c r="NQ129" s="9">
        <f>IF(40&lt;=$G129, NP129-NO129, "")</f>
        <v/>
      </c>
      <c r="NR129" s="9">
        <f>IF(40&lt;=$G129, NN129-NQ129, "")</f>
        <v/>
      </c>
      <c r="NS129" s="9">
        <f>IF(40&lt;=$G129, ROUND(NK129*$Q129, 2), "")</f>
        <v/>
      </c>
      <c r="NT129" s="9">
        <f>IF(40&lt;=$G129, NK129+NS129, "")</f>
        <v/>
      </c>
      <c r="NU129" s="9">
        <f>IF(40&lt;=$G129, NO129+NS129, "")</f>
        <v/>
      </c>
      <c r="NV129" s="9">
        <f>IF(40&lt;=$G129, ($G129-40)*$N129, "")</f>
        <v/>
      </c>
      <c r="NW129" s="9">
        <f>IF(41&lt;=$G129, NR129, "")</f>
        <v/>
      </c>
      <c r="NX129" s="9">
        <f>IF(41&lt;=$G129, ROUND(NW129*$Q129, 2), "")</f>
        <v/>
      </c>
      <c r="NY129" s="9">
        <f>IF(41&lt;=$G129, $N129, "")</f>
        <v/>
      </c>
      <c r="NZ129" s="9">
        <f>IF(41&lt;=$G129, NY129-NX129, "")</f>
        <v/>
      </c>
      <c r="OA129" s="9">
        <f>IF(41&lt;=$G129, NW129-NZ129, "")</f>
        <v/>
      </c>
      <c r="OB129" s="9">
        <f>IF(41&lt;=$G129, ROUND(NT129*$Q129, 2), "")</f>
        <v/>
      </c>
      <c r="OC129" s="9">
        <f>IF(41&lt;=$G129, NT129+OB129, "")</f>
        <v/>
      </c>
      <c r="OD129" s="9">
        <f>IF(41&lt;=$G129, NX129+OB129, "")</f>
        <v/>
      </c>
      <c r="OE129" s="9">
        <f>IF(41&lt;=$G129, ($G129-41)*$N129, "")</f>
        <v/>
      </c>
      <c r="OF129" s="9">
        <f>IF(42&lt;=$G129, OA129, "")</f>
        <v/>
      </c>
      <c r="OG129" s="9">
        <f>IF(42&lt;=$G129, ROUND(OF129*$Q129, 2), "")</f>
        <v/>
      </c>
      <c r="OH129" s="9">
        <f>IF(42&lt;=$G129, $N129, "")</f>
        <v/>
      </c>
      <c r="OI129" s="9">
        <f>IF(42&lt;=$G129, OH129-OG129, "")</f>
        <v/>
      </c>
      <c r="OJ129" s="9">
        <f>IF(42&lt;=$G129, OF129-OI129, "")</f>
        <v/>
      </c>
      <c r="OK129" s="9">
        <f>IF(42&lt;=$G129, ROUND(OC129*$Q129, 2), "")</f>
        <v/>
      </c>
      <c r="OL129" s="9">
        <f>IF(42&lt;=$G129, OC129+OK129, "")</f>
        <v/>
      </c>
      <c r="OM129" s="9">
        <f>IF(42&lt;=$G129, OG129+OK129, "")</f>
        <v/>
      </c>
      <c r="ON129" s="9">
        <f>IF(42&lt;=$G129, ($G129-42)*$N129, "")</f>
        <v/>
      </c>
      <c r="OO129" s="9">
        <f>IF(43&lt;=$G129, OJ129, "")</f>
        <v/>
      </c>
      <c r="OP129" s="9">
        <f>IF(43&lt;=$G129, ROUND(OO129*$Q129, 2), "")</f>
        <v/>
      </c>
      <c r="OQ129" s="9">
        <f>IF(43&lt;=$G129, $N129, "")</f>
        <v/>
      </c>
      <c r="OR129" s="9">
        <f>IF(43&lt;=$G129, OQ129-OP129, "")</f>
        <v/>
      </c>
      <c r="OS129" s="9">
        <f>IF(43&lt;=$G129, OO129-OR129, "")</f>
        <v/>
      </c>
      <c r="OT129" s="9">
        <f>IF(43&lt;=$G129, ROUND(OL129*$Q129, 2), "")</f>
        <v/>
      </c>
      <c r="OU129" s="9">
        <f>IF(43&lt;=$G129, OL129+OT129, "")</f>
        <v/>
      </c>
      <c r="OV129" s="9">
        <f>IF(43&lt;=$G129, OP129+OT129, "")</f>
        <v/>
      </c>
      <c r="OW129" s="9">
        <f>IF(43&lt;=$G129, ($G129-43)*$N129, "")</f>
        <v/>
      </c>
      <c r="OX129" s="9">
        <f>IF(44&lt;=$G129, OS129, "")</f>
        <v/>
      </c>
      <c r="OY129" s="9">
        <f>IF(44&lt;=$G129, ROUND(OX129*$Q129, 2), "")</f>
        <v/>
      </c>
      <c r="OZ129" s="9">
        <f>IF(44&lt;=$G129, $N129, "")</f>
        <v/>
      </c>
      <c r="PA129" s="9">
        <f>IF(44&lt;=$G129, OZ129-OY129, "")</f>
        <v/>
      </c>
      <c r="PB129" s="9">
        <f>IF(44&lt;=$G129, OX129-PA129, "")</f>
        <v/>
      </c>
      <c r="PC129" s="9">
        <f>IF(44&lt;=$G129, ROUND(OU129*$Q129, 2), "")</f>
        <v/>
      </c>
      <c r="PD129" s="9">
        <f>IF(44&lt;=$G129, OU129+PC129, "")</f>
        <v/>
      </c>
      <c r="PE129" s="9">
        <f>IF(44&lt;=$G129, OY129+PC129, "")</f>
        <v/>
      </c>
      <c r="PF129" s="9">
        <f>IF(44&lt;=$G129, ($G129-44)*$N129, "")</f>
        <v/>
      </c>
      <c r="PG129" s="9">
        <f>IF(45&lt;=$G129, PB129, "")</f>
        <v/>
      </c>
      <c r="PH129" s="9">
        <f>IF(45&lt;=$G129, ROUND(PG129*$Q129, 2), "")</f>
        <v/>
      </c>
      <c r="PI129" s="9">
        <f>IF(45&lt;=$G129, $N129, "")</f>
        <v/>
      </c>
      <c r="PJ129" s="9">
        <f>IF(45&lt;=$G129, PI129-PH129, "")</f>
        <v/>
      </c>
      <c r="PK129" s="9">
        <f>IF(45&lt;=$G129, PG129-PJ129, "")</f>
        <v/>
      </c>
      <c r="PL129" s="9">
        <f>IF(45&lt;=$G129, ROUND(PD129*$Q129, 2), "")</f>
        <v/>
      </c>
      <c r="PM129" s="9">
        <f>IF(45&lt;=$G129, PD129+PL129, "")</f>
        <v/>
      </c>
      <c r="PN129" s="9">
        <f>IF(45&lt;=$G129, PH129+PL129, "")</f>
        <v/>
      </c>
      <c r="PO129" s="9">
        <f>IF(45&lt;=$G129, ($G129-45)*$N129, "")</f>
        <v/>
      </c>
      <c r="PP129" s="9">
        <f>IF(46&lt;=$G129, PK129, "")</f>
        <v/>
      </c>
      <c r="PQ129" s="9">
        <f>IF(46&lt;=$G129, ROUND(PP129*$Q129, 2), "")</f>
        <v/>
      </c>
      <c r="PR129" s="9">
        <f>IF(46&lt;=$G129, $N129, "")</f>
        <v/>
      </c>
      <c r="PS129" s="9">
        <f>IF(46&lt;=$G129, PR129-PQ129, "")</f>
        <v/>
      </c>
      <c r="PT129" s="9">
        <f>IF(46&lt;=$G129, PP129-PS129, "")</f>
        <v/>
      </c>
      <c r="PU129" s="9">
        <f>IF(46&lt;=$G129, ROUND(PM129*$Q129, 2), "")</f>
        <v/>
      </c>
      <c r="PV129" s="9">
        <f>IF(46&lt;=$G129, PM129+PU129, "")</f>
        <v/>
      </c>
      <c r="PW129" s="9">
        <f>IF(46&lt;=$G129, PQ129+PU129, "")</f>
        <v/>
      </c>
      <c r="PX129" s="9">
        <f>IF(46&lt;=$G129, ($G129-46)*$N129, "")</f>
        <v/>
      </c>
      <c r="PY129" s="9">
        <f>IF(47&lt;=$G129, PT129, "")</f>
        <v/>
      </c>
      <c r="PZ129" s="9">
        <f>IF(47&lt;=$G129, ROUND(PY129*$Q129, 2), "")</f>
        <v/>
      </c>
      <c r="QA129" s="9">
        <f>IF(47&lt;=$G129, $N129, "")</f>
        <v/>
      </c>
      <c r="QB129" s="9">
        <f>IF(47&lt;=$G129, QA129-PZ129, "")</f>
        <v/>
      </c>
      <c r="QC129" s="9">
        <f>IF(47&lt;=$G129, PY129-QB129, "")</f>
        <v/>
      </c>
      <c r="QD129" s="9">
        <f>IF(47&lt;=$G129, ROUND(PV129*$Q129, 2), "")</f>
        <v/>
      </c>
      <c r="QE129" s="9">
        <f>IF(47&lt;=$G129, PV129+QD129, "")</f>
        <v/>
      </c>
      <c r="QF129" s="9">
        <f>IF(47&lt;=$G129, PZ129+QD129, "")</f>
        <v/>
      </c>
      <c r="QG129" s="9">
        <f>IF(47&lt;=$G129, ($G129-47)*$N129, "")</f>
        <v/>
      </c>
      <c r="QH129" s="9">
        <f>IF(48&lt;=$G129, QC129, "")</f>
        <v/>
      </c>
      <c r="QI129" s="9">
        <f>IF(48&lt;=$G129, ROUND(QH129*$Q129, 2), "")</f>
        <v/>
      </c>
      <c r="QJ129" s="9">
        <f>IF(48&lt;=$G129, $N129, "")</f>
        <v/>
      </c>
      <c r="QK129" s="9">
        <f>IF(48&lt;=$G129, QJ129-QI129, "")</f>
        <v/>
      </c>
      <c r="QL129" s="9">
        <f>IF(48&lt;=$G129, QH129-QK129, "")</f>
        <v/>
      </c>
      <c r="QM129" s="9">
        <f>IF(48&lt;=$G129, ROUND(QE129*$Q129, 2), "")</f>
        <v/>
      </c>
      <c r="QN129" s="9">
        <f>IF(48&lt;=$G129, QE129+QM129, "")</f>
        <v/>
      </c>
      <c r="QO129" s="9">
        <f>IF(48&lt;=$G129, QI129+QM129, "")</f>
        <v/>
      </c>
      <c r="QP129" s="9">
        <f>IF(48&lt;=$G129, ($G129-48)*$N129, "")</f>
        <v/>
      </c>
    </row>
    <row r="130">
      <c r="A130" s="12" t="inlineStr">
        <is>
          <t>0660-0001</t>
        </is>
      </c>
      <c r="B130" s="13" t="inlineStr">
        <is>
          <t>Big Buck Capital sc</t>
        </is>
      </c>
      <c r="C130" s="13" t="inlineStr">
        <is>
          <t>MG 5</t>
        </is>
      </c>
      <c r="D130" s="12" t="inlineStr">
        <is>
          <t>ACTIVO</t>
        </is>
      </c>
      <c r="E130" s="12" t="inlineStr">
        <is>
          <t>2024-05-22</t>
        </is>
      </c>
      <c r="F130" s="12" t="inlineStr">
        <is>
          <t>2028-05-22</t>
        </is>
      </c>
      <c r="G130" s="14" t="n">
        <v>48</v>
      </c>
      <c r="H130" s="15" t="n">
        <v>269741.38</v>
      </c>
      <c r="I130" s="16" t="n">
        <v>0.1</v>
      </c>
      <c r="J130" s="15">
        <f>ROUND(H130*I130, 2)</f>
        <v/>
      </c>
      <c r="K130" s="15">
        <f>ROUND(H130-J130, 2)</f>
        <v/>
      </c>
      <c r="L130" s="16" t="n">
        <v>0.027</v>
      </c>
      <c r="M130" s="15">
        <f>ROUND(H130*L130, 2)</f>
        <v/>
      </c>
      <c r="N130" s="15" t="n">
        <v>8663.889999999999</v>
      </c>
      <c r="O130" s="16" t="n">
        <v>0.2</v>
      </c>
      <c r="P130" s="15">
        <f>ROUND(H130*O130, 2)</f>
        <v/>
      </c>
      <c r="Q130" s="17" t="n">
        <v>0.02775565</v>
      </c>
      <c r="R130" s="17">
        <f>RATE(G130, -N130, K130, -P130)</f>
        <v/>
      </c>
      <c r="S130" s="17">
        <f>ROUND(Q130*12, 8)</f>
        <v/>
      </c>
      <c r="T130" s="17">
        <f>ROUND(((1+Q130)^12)-1, 8)</f>
        <v/>
      </c>
      <c r="U130" s="15">
        <f>ROUND(PV(Q130, G130, 0, -P130), 2)</f>
        <v/>
      </c>
      <c r="V130" s="15">
        <f>SUMIF($AA$4:$QP$4, "Interes_Leasing", AA130:QP130)</f>
        <v/>
      </c>
      <c r="W130" s="15">
        <f>SUMIF($AA$4:$QP$4, "Interes_Residual", AA130:QP130)</f>
        <v/>
      </c>
      <c r="X130" s="15">
        <f>ROUND(V130+W130, 2)</f>
        <v/>
      </c>
      <c r="Y130" s="15">
        <f>ROUND((N130*G130+P130+M130)-K130, 2)</f>
        <v/>
      </c>
      <c r="Z130" s="16">
        <f>ROUND(Y130/K130, 4)</f>
        <v/>
      </c>
      <c r="AA130" s="15">
        <f>IF(1&lt;=$G130, $K130, "")</f>
        <v/>
      </c>
      <c r="AB130" s="15">
        <f>IF(1&lt;=$G130, ROUND(AA130*$Q130, 2), "")</f>
        <v/>
      </c>
      <c r="AC130" s="15">
        <f>IF(1&lt;=$G130, $N130, "")</f>
        <v/>
      </c>
      <c r="AD130" s="15">
        <f>IF(1&lt;=$G130, AC130-AB130, "")</f>
        <v/>
      </c>
      <c r="AE130" s="15">
        <f>IF(1&lt;=$G130, AA130-AD130, "")</f>
        <v/>
      </c>
      <c r="AF130" s="15">
        <f>IF(1&lt;=$G130, ROUND($U130*$Q130, 2), "")</f>
        <v/>
      </c>
      <c r="AG130" s="15">
        <f>IF(1&lt;=$G130, $U130+AF130, "")</f>
        <v/>
      </c>
      <c r="AH130" s="15">
        <f>IF(1&lt;=$G130, AB130+AF130, "")</f>
        <v/>
      </c>
      <c r="AI130" s="15">
        <f>IF(1&lt;=$G130, ($G130-1)*$N130, "")</f>
        <v/>
      </c>
      <c r="AJ130" s="15">
        <f>IF(2&lt;=$G130, AE130, "")</f>
        <v/>
      </c>
      <c r="AK130" s="15">
        <f>IF(2&lt;=$G130, ROUND(AJ130*$Q130, 2), "")</f>
        <v/>
      </c>
      <c r="AL130" s="15">
        <f>IF(2&lt;=$G130, $N130, "")</f>
        <v/>
      </c>
      <c r="AM130" s="15">
        <f>IF(2&lt;=$G130, AL130-AK130, "")</f>
        <v/>
      </c>
      <c r="AN130" s="15">
        <f>IF(2&lt;=$G130, AJ130-AM130, "")</f>
        <v/>
      </c>
      <c r="AO130" s="15">
        <f>IF(2&lt;=$G130, ROUND(AG130*$Q130, 2), "")</f>
        <v/>
      </c>
      <c r="AP130" s="15">
        <f>IF(2&lt;=$G130, AG130+AO130, "")</f>
        <v/>
      </c>
      <c r="AQ130" s="15">
        <f>IF(2&lt;=$G130, AK130+AO130, "")</f>
        <v/>
      </c>
      <c r="AR130" s="15">
        <f>IF(2&lt;=$G130, ($G130-2)*$N130, "")</f>
        <v/>
      </c>
      <c r="AS130" s="15">
        <f>IF(3&lt;=$G130, AN130, "")</f>
        <v/>
      </c>
      <c r="AT130" s="15">
        <f>IF(3&lt;=$G130, ROUND(AS130*$Q130, 2), "")</f>
        <v/>
      </c>
      <c r="AU130" s="15">
        <f>IF(3&lt;=$G130, $N130, "")</f>
        <v/>
      </c>
      <c r="AV130" s="15">
        <f>IF(3&lt;=$G130, AU130-AT130, "")</f>
        <v/>
      </c>
      <c r="AW130" s="15">
        <f>IF(3&lt;=$G130, AS130-AV130, "")</f>
        <v/>
      </c>
      <c r="AX130" s="15">
        <f>IF(3&lt;=$G130, ROUND(AP130*$Q130, 2), "")</f>
        <v/>
      </c>
      <c r="AY130" s="15">
        <f>IF(3&lt;=$G130, AP130+AX130, "")</f>
        <v/>
      </c>
      <c r="AZ130" s="15">
        <f>IF(3&lt;=$G130, AT130+AX130, "")</f>
        <v/>
      </c>
      <c r="BA130" s="15">
        <f>IF(3&lt;=$G130, ($G130-3)*$N130, "")</f>
        <v/>
      </c>
      <c r="BB130" s="15">
        <f>IF(4&lt;=$G130, AW130, "")</f>
        <v/>
      </c>
      <c r="BC130" s="15">
        <f>IF(4&lt;=$G130, ROUND(BB130*$Q130, 2), "")</f>
        <v/>
      </c>
      <c r="BD130" s="15">
        <f>IF(4&lt;=$G130, $N130, "")</f>
        <v/>
      </c>
      <c r="BE130" s="15">
        <f>IF(4&lt;=$G130, BD130-BC130, "")</f>
        <v/>
      </c>
      <c r="BF130" s="15">
        <f>IF(4&lt;=$G130, BB130-BE130, "")</f>
        <v/>
      </c>
      <c r="BG130" s="15">
        <f>IF(4&lt;=$G130, ROUND(AY130*$Q130, 2), "")</f>
        <v/>
      </c>
      <c r="BH130" s="15">
        <f>IF(4&lt;=$G130, AY130+BG130, "")</f>
        <v/>
      </c>
      <c r="BI130" s="15">
        <f>IF(4&lt;=$G130, BC130+BG130, "")</f>
        <v/>
      </c>
      <c r="BJ130" s="15">
        <f>IF(4&lt;=$G130, ($G130-4)*$N130, "")</f>
        <v/>
      </c>
      <c r="BK130" s="15">
        <f>IF(5&lt;=$G130, BF130, "")</f>
        <v/>
      </c>
      <c r="BL130" s="15">
        <f>IF(5&lt;=$G130, ROUND(BK130*$Q130, 2), "")</f>
        <v/>
      </c>
      <c r="BM130" s="15">
        <f>IF(5&lt;=$G130, $N130, "")</f>
        <v/>
      </c>
      <c r="BN130" s="15">
        <f>IF(5&lt;=$G130, BM130-BL130, "")</f>
        <v/>
      </c>
      <c r="BO130" s="15">
        <f>IF(5&lt;=$G130, BK130-BN130, "")</f>
        <v/>
      </c>
      <c r="BP130" s="15">
        <f>IF(5&lt;=$G130, ROUND(BH130*$Q130, 2), "")</f>
        <v/>
      </c>
      <c r="BQ130" s="15">
        <f>IF(5&lt;=$G130, BH130+BP130, "")</f>
        <v/>
      </c>
      <c r="BR130" s="15">
        <f>IF(5&lt;=$G130, BL130+BP130, "")</f>
        <v/>
      </c>
      <c r="BS130" s="15">
        <f>IF(5&lt;=$G130, ($G130-5)*$N130, "")</f>
        <v/>
      </c>
      <c r="BT130" s="15">
        <f>IF(6&lt;=$G130, BO130, "")</f>
        <v/>
      </c>
      <c r="BU130" s="15">
        <f>IF(6&lt;=$G130, ROUND(BT130*$Q130, 2), "")</f>
        <v/>
      </c>
      <c r="BV130" s="15">
        <f>IF(6&lt;=$G130, $N130, "")</f>
        <v/>
      </c>
      <c r="BW130" s="15">
        <f>IF(6&lt;=$G130, BV130-BU130, "")</f>
        <v/>
      </c>
      <c r="BX130" s="15">
        <f>IF(6&lt;=$G130, BT130-BW130, "")</f>
        <v/>
      </c>
      <c r="BY130" s="15">
        <f>IF(6&lt;=$G130, ROUND(BQ130*$Q130, 2), "")</f>
        <v/>
      </c>
      <c r="BZ130" s="15">
        <f>IF(6&lt;=$G130, BQ130+BY130, "")</f>
        <v/>
      </c>
      <c r="CA130" s="15">
        <f>IF(6&lt;=$G130, BU130+BY130, "")</f>
        <v/>
      </c>
      <c r="CB130" s="15">
        <f>IF(6&lt;=$G130, ($G130-6)*$N130, "")</f>
        <v/>
      </c>
      <c r="CC130" s="15">
        <f>IF(7&lt;=$G130, BX130, "")</f>
        <v/>
      </c>
      <c r="CD130" s="15">
        <f>IF(7&lt;=$G130, ROUND(CC130*$Q130, 2), "")</f>
        <v/>
      </c>
      <c r="CE130" s="15">
        <f>IF(7&lt;=$G130, $N130, "")</f>
        <v/>
      </c>
      <c r="CF130" s="15">
        <f>IF(7&lt;=$G130, CE130-CD130, "")</f>
        <v/>
      </c>
      <c r="CG130" s="15">
        <f>IF(7&lt;=$G130, CC130-CF130, "")</f>
        <v/>
      </c>
      <c r="CH130" s="15">
        <f>IF(7&lt;=$G130, ROUND(BZ130*$Q130, 2), "")</f>
        <v/>
      </c>
      <c r="CI130" s="15">
        <f>IF(7&lt;=$G130, BZ130+CH130, "")</f>
        <v/>
      </c>
      <c r="CJ130" s="15">
        <f>IF(7&lt;=$G130, CD130+CH130, "")</f>
        <v/>
      </c>
      <c r="CK130" s="15">
        <f>IF(7&lt;=$G130, ($G130-7)*$N130, "")</f>
        <v/>
      </c>
      <c r="CL130" s="15">
        <f>IF(8&lt;=$G130, CG130, "")</f>
        <v/>
      </c>
      <c r="CM130" s="15">
        <f>IF(8&lt;=$G130, ROUND(CL130*$Q130, 2), "")</f>
        <v/>
      </c>
      <c r="CN130" s="15">
        <f>IF(8&lt;=$G130, $N130, "")</f>
        <v/>
      </c>
      <c r="CO130" s="15">
        <f>IF(8&lt;=$G130, CN130-CM130, "")</f>
        <v/>
      </c>
      <c r="CP130" s="15">
        <f>IF(8&lt;=$G130, CL130-CO130, "")</f>
        <v/>
      </c>
      <c r="CQ130" s="15">
        <f>IF(8&lt;=$G130, ROUND(CI130*$Q130, 2), "")</f>
        <v/>
      </c>
      <c r="CR130" s="15">
        <f>IF(8&lt;=$G130, CI130+CQ130, "")</f>
        <v/>
      </c>
      <c r="CS130" s="15">
        <f>IF(8&lt;=$G130, CM130+CQ130, "")</f>
        <v/>
      </c>
      <c r="CT130" s="15">
        <f>IF(8&lt;=$G130, ($G130-8)*$N130, "")</f>
        <v/>
      </c>
      <c r="CU130" s="15">
        <f>IF(9&lt;=$G130, CP130, "")</f>
        <v/>
      </c>
      <c r="CV130" s="15">
        <f>IF(9&lt;=$G130, ROUND(CU130*$Q130, 2), "")</f>
        <v/>
      </c>
      <c r="CW130" s="15">
        <f>IF(9&lt;=$G130, $N130, "")</f>
        <v/>
      </c>
      <c r="CX130" s="15">
        <f>IF(9&lt;=$G130, CW130-CV130, "")</f>
        <v/>
      </c>
      <c r="CY130" s="15">
        <f>IF(9&lt;=$G130, CU130-CX130, "")</f>
        <v/>
      </c>
      <c r="CZ130" s="15">
        <f>IF(9&lt;=$G130, ROUND(CR130*$Q130, 2), "")</f>
        <v/>
      </c>
      <c r="DA130" s="15">
        <f>IF(9&lt;=$G130, CR130+CZ130, "")</f>
        <v/>
      </c>
      <c r="DB130" s="15">
        <f>IF(9&lt;=$G130, CV130+CZ130, "")</f>
        <v/>
      </c>
      <c r="DC130" s="15">
        <f>IF(9&lt;=$G130, ($G130-9)*$N130, "")</f>
        <v/>
      </c>
      <c r="DD130" s="15">
        <f>IF(10&lt;=$G130, CY130, "")</f>
        <v/>
      </c>
      <c r="DE130" s="15">
        <f>IF(10&lt;=$G130, ROUND(DD130*$Q130, 2), "")</f>
        <v/>
      </c>
      <c r="DF130" s="15">
        <f>IF(10&lt;=$G130, $N130, "")</f>
        <v/>
      </c>
      <c r="DG130" s="15">
        <f>IF(10&lt;=$G130, DF130-DE130, "")</f>
        <v/>
      </c>
      <c r="DH130" s="15">
        <f>IF(10&lt;=$G130, DD130-DG130, "")</f>
        <v/>
      </c>
      <c r="DI130" s="15">
        <f>IF(10&lt;=$G130, ROUND(DA130*$Q130, 2), "")</f>
        <v/>
      </c>
      <c r="DJ130" s="15">
        <f>IF(10&lt;=$G130, DA130+DI130, "")</f>
        <v/>
      </c>
      <c r="DK130" s="15">
        <f>IF(10&lt;=$G130, DE130+DI130, "")</f>
        <v/>
      </c>
      <c r="DL130" s="15">
        <f>IF(10&lt;=$G130, ($G130-10)*$N130, "")</f>
        <v/>
      </c>
      <c r="DM130" s="15">
        <f>IF(11&lt;=$G130, DH130, "")</f>
        <v/>
      </c>
      <c r="DN130" s="15">
        <f>IF(11&lt;=$G130, ROUND(DM130*$Q130, 2), "")</f>
        <v/>
      </c>
      <c r="DO130" s="15">
        <f>IF(11&lt;=$G130, $N130, "")</f>
        <v/>
      </c>
      <c r="DP130" s="15">
        <f>IF(11&lt;=$G130, DO130-DN130, "")</f>
        <v/>
      </c>
      <c r="DQ130" s="15">
        <f>IF(11&lt;=$G130, DM130-DP130, "")</f>
        <v/>
      </c>
      <c r="DR130" s="15">
        <f>IF(11&lt;=$G130, ROUND(DJ130*$Q130, 2), "")</f>
        <v/>
      </c>
      <c r="DS130" s="15">
        <f>IF(11&lt;=$G130, DJ130+DR130, "")</f>
        <v/>
      </c>
      <c r="DT130" s="15">
        <f>IF(11&lt;=$G130, DN130+DR130, "")</f>
        <v/>
      </c>
      <c r="DU130" s="15">
        <f>IF(11&lt;=$G130, ($G130-11)*$N130, "")</f>
        <v/>
      </c>
      <c r="DV130" s="15">
        <f>IF(12&lt;=$G130, DQ130, "")</f>
        <v/>
      </c>
      <c r="DW130" s="15">
        <f>IF(12&lt;=$G130, ROUND(DV130*$Q130, 2), "")</f>
        <v/>
      </c>
      <c r="DX130" s="15">
        <f>IF(12&lt;=$G130, $N130, "")</f>
        <v/>
      </c>
      <c r="DY130" s="15">
        <f>IF(12&lt;=$G130, DX130-DW130, "")</f>
        <v/>
      </c>
      <c r="DZ130" s="15">
        <f>IF(12&lt;=$G130, DV130-DY130, "")</f>
        <v/>
      </c>
      <c r="EA130" s="15">
        <f>IF(12&lt;=$G130, ROUND(DS130*$Q130, 2), "")</f>
        <v/>
      </c>
      <c r="EB130" s="15">
        <f>IF(12&lt;=$G130, DS130+EA130, "")</f>
        <v/>
      </c>
      <c r="EC130" s="15">
        <f>IF(12&lt;=$G130, DW130+EA130, "")</f>
        <v/>
      </c>
      <c r="ED130" s="15">
        <f>IF(12&lt;=$G130, ($G130-12)*$N130, "")</f>
        <v/>
      </c>
      <c r="EE130" s="15">
        <f>IF(13&lt;=$G130, DZ130, "")</f>
        <v/>
      </c>
      <c r="EF130" s="15">
        <f>IF(13&lt;=$G130, ROUND(EE130*$Q130, 2), "")</f>
        <v/>
      </c>
      <c r="EG130" s="15">
        <f>IF(13&lt;=$G130, $N130, "")</f>
        <v/>
      </c>
      <c r="EH130" s="15">
        <f>IF(13&lt;=$G130, EG130-EF130, "")</f>
        <v/>
      </c>
      <c r="EI130" s="15">
        <f>IF(13&lt;=$G130, EE130-EH130, "")</f>
        <v/>
      </c>
      <c r="EJ130" s="15">
        <f>IF(13&lt;=$G130, ROUND(EB130*$Q130, 2), "")</f>
        <v/>
      </c>
      <c r="EK130" s="15">
        <f>IF(13&lt;=$G130, EB130+EJ130, "")</f>
        <v/>
      </c>
      <c r="EL130" s="15">
        <f>IF(13&lt;=$G130, EF130+EJ130, "")</f>
        <v/>
      </c>
      <c r="EM130" s="15">
        <f>IF(13&lt;=$G130, ($G130-13)*$N130, "")</f>
        <v/>
      </c>
      <c r="EN130" s="15">
        <f>IF(14&lt;=$G130, EI130, "")</f>
        <v/>
      </c>
      <c r="EO130" s="15">
        <f>IF(14&lt;=$G130, ROUND(EN130*$Q130, 2), "")</f>
        <v/>
      </c>
      <c r="EP130" s="15">
        <f>IF(14&lt;=$G130, $N130, "")</f>
        <v/>
      </c>
      <c r="EQ130" s="15">
        <f>IF(14&lt;=$G130, EP130-EO130, "")</f>
        <v/>
      </c>
      <c r="ER130" s="15">
        <f>IF(14&lt;=$G130, EN130-EQ130, "")</f>
        <v/>
      </c>
      <c r="ES130" s="15">
        <f>IF(14&lt;=$G130, ROUND(EK130*$Q130, 2), "")</f>
        <v/>
      </c>
      <c r="ET130" s="15">
        <f>IF(14&lt;=$G130, EK130+ES130, "")</f>
        <v/>
      </c>
      <c r="EU130" s="15">
        <f>IF(14&lt;=$G130, EO130+ES130, "")</f>
        <v/>
      </c>
      <c r="EV130" s="15">
        <f>IF(14&lt;=$G130, ($G130-14)*$N130, "")</f>
        <v/>
      </c>
      <c r="EW130" s="15">
        <f>IF(15&lt;=$G130, ER130, "")</f>
        <v/>
      </c>
      <c r="EX130" s="15">
        <f>IF(15&lt;=$G130, ROUND(EW130*$Q130, 2), "")</f>
        <v/>
      </c>
      <c r="EY130" s="15">
        <f>IF(15&lt;=$G130, $N130, "")</f>
        <v/>
      </c>
      <c r="EZ130" s="15">
        <f>IF(15&lt;=$G130, EY130-EX130, "")</f>
        <v/>
      </c>
      <c r="FA130" s="15">
        <f>IF(15&lt;=$G130, EW130-EZ130, "")</f>
        <v/>
      </c>
      <c r="FB130" s="15">
        <f>IF(15&lt;=$G130, ROUND(ET130*$Q130, 2), "")</f>
        <v/>
      </c>
      <c r="FC130" s="15">
        <f>IF(15&lt;=$G130, ET130+FB130, "")</f>
        <v/>
      </c>
      <c r="FD130" s="15">
        <f>IF(15&lt;=$G130, EX130+FB130, "")</f>
        <v/>
      </c>
      <c r="FE130" s="15">
        <f>IF(15&lt;=$G130, ($G130-15)*$N130, "")</f>
        <v/>
      </c>
      <c r="FF130" s="15">
        <f>IF(16&lt;=$G130, FA130, "")</f>
        <v/>
      </c>
      <c r="FG130" s="15">
        <f>IF(16&lt;=$G130, ROUND(FF130*$Q130, 2), "")</f>
        <v/>
      </c>
      <c r="FH130" s="15">
        <f>IF(16&lt;=$G130, $N130, "")</f>
        <v/>
      </c>
      <c r="FI130" s="15">
        <f>IF(16&lt;=$G130, FH130-FG130, "")</f>
        <v/>
      </c>
      <c r="FJ130" s="15">
        <f>IF(16&lt;=$G130, FF130-FI130, "")</f>
        <v/>
      </c>
      <c r="FK130" s="15">
        <f>IF(16&lt;=$G130, ROUND(FC130*$Q130, 2), "")</f>
        <v/>
      </c>
      <c r="FL130" s="15">
        <f>IF(16&lt;=$G130, FC130+FK130, "")</f>
        <v/>
      </c>
      <c r="FM130" s="15">
        <f>IF(16&lt;=$G130, FG130+FK130, "")</f>
        <v/>
      </c>
      <c r="FN130" s="15">
        <f>IF(16&lt;=$G130, ($G130-16)*$N130, "")</f>
        <v/>
      </c>
      <c r="FO130" s="15">
        <f>IF(17&lt;=$G130, FJ130, "")</f>
        <v/>
      </c>
      <c r="FP130" s="15">
        <f>IF(17&lt;=$G130, ROUND(FO130*$Q130, 2), "")</f>
        <v/>
      </c>
      <c r="FQ130" s="15">
        <f>IF(17&lt;=$G130, $N130, "")</f>
        <v/>
      </c>
      <c r="FR130" s="15">
        <f>IF(17&lt;=$G130, FQ130-FP130, "")</f>
        <v/>
      </c>
      <c r="FS130" s="15">
        <f>IF(17&lt;=$G130, FO130-FR130, "")</f>
        <v/>
      </c>
      <c r="FT130" s="15">
        <f>IF(17&lt;=$G130, ROUND(FL130*$Q130, 2), "")</f>
        <v/>
      </c>
      <c r="FU130" s="15">
        <f>IF(17&lt;=$G130, FL130+FT130, "")</f>
        <v/>
      </c>
      <c r="FV130" s="15">
        <f>IF(17&lt;=$G130, FP130+FT130, "")</f>
        <v/>
      </c>
      <c r="FW130" s="15">
        <f>IF(17&lt;=$G130, ($G130-17)*$N130, "")</f>
        <v/>
      </c>
      <c r="FX130" s="15">
        <f>IF(18&lt;=$G130, FS130, "")</f>
        <v/>
      </c>
      <c r="FY130" s="15">
        <f>IF(18&lt;=$G130, ROUND(FX130*$Q130, 2), "")</f>
        <v/>
      </c>
      <c r="FZ130" s="15">
        <f>IF(18&lt;=$G130, $N130, "")</f>
        <v/>
      </c>
      <c r="GA130" s="15">
        <f>IF(18&lt;=$G130, FZ130-FY130, "")</f>
        <v/>
      </c>
      <c r="GB130" s="15">
        <f>IF(18&lt;=$G130, FX130-GA130, "")</f>
        <v/>
      </c>
      <c r="GC130" s="15">
        <f>IF(18&lt;=$G130, ROUND(FU130*$Q130, 2), "")</f>
        <v/>
      </c>
      <c r="GD130" s="15">
        <f>IF(18&lt;=$G130, FU130+GC130, "")</f>
        <v/>
      </c>
      <c r="GE130" s="15">
        <f>IF(18&lt;=$G130, FY130+GC130, "")</f>
        <v/>
      </c>
      <c r="GF130" s="15">
        <f>IF(18&lt;=$G130, ($G130-18)*$N130, "")</f>
        <v/>
      </c>
      <c r="GG130" s="15">
        <f>IF(19&lt;=$G130, GB130, "")</f>
        <v/>
      </c>
      <c r="GH130" s="15">
        <f>IF(19&lt;=$G130, ROUND(GG130*$Q130, 2), "")</f>
        <v/>
      </c>
      <c r="GI130" s="15">
        <f>IF(19&lt;=$G130, $N130, "")</f>
        <v/>
      </c>
      <c r="GJ130" s="15">
        <f>IF(19&lt;=$G130, GI130-GH130, "")</f>
        <v/>
      </c>
      <c r="GK130" s="15">
        <f>IF(19&lt;=$G130, GG130-GJ130, "")</f>
        <v/>
      </c>
      <c r="GL130" s="15">
        <f>IF(19&lt;=$G130, ROUND(GD130*$Q130, 2), "")</f>
        <v/>
      </c>
      <c r="GM130" s="15">
        <f>IF(19&lt;=$G130, GD130+GL130, "")</f>
        <v/>
      </c>
      <c r="GN130" s="15">
        <f>IF(19&lt;=$G130, GH130+GL130, "")</f>
        <v/>
      </c>
      <c r="GO130" s="15">
        <f>IF(19&lt;=$G130, ($G130-19)*$N130, "")</f>
        <v/>
      </c>
      <c r="GP130" s="15">
        <f>IF(20&lt;=$G130, GK130, "")</f>
        <v/>
      </c>
      <c r="GQ130" s="15">
        <f>IF(20&lt;=$G130, ROUND(GP130*$Q130, 2), "")</f>
        <v/>
      </c>
      <c r="GR130" s="15">
        <f>IF(20&lt;=$G130, $N130, "")</f>
        <v/>
      </c>
      <c r="GS130" s="15">
        <f>IF(20&lt;=$G130, GR130-GQ130, "")</f>
        <v/>
      </c>
      <c r="GT130" s="15">
        <f>IF(20&lt;=$G130, GP130-GS130, "")</f>
        <v/>
      </c>
      <c r="GU130" s="15">
        <f>IF(20&lt;=$G130, ROUND(GM130*$Q130, 2), "")</f>
        <v/>
      </c>
      <c r="GV130" s="15">
        <f>IF(20&lt;=$G130, GM130+GU130, "")</f>
        <v/>
      </c>
      <c r="GW130" s="15">
        <f>IF(20&lt;=$G130, GQ130+GU130, "")</f>
        <v/>
      </c>
      <c r="GX130" s="15">
        <f>IF(20&lt;=$G130, ($G130-20)*$N130, "")</f>
        <v/>
      </c>
      <c r="GY130" s="15">
        <f>IF(21&lt;=$G130, GT130, "")</f>
        <v/>
      </c>
      <c r="GZ130" s="15">
        <f>IF(21&lt;=$G130, ROUND(GY130*$Q130, 2), "")</f>
        <v/>
      </c>
      <c r="HA130" s="15">
        <f>IF(21&lt;=$G130, $N130, "")</f>
        <v/>
      </c>
      <c r="HB130" s="15">
        <f>IF(21&lt;=$G130, HA130-GZ130, "")</f>
        <v/>
      </c>
      <c r="HC130" s="15">
        <f>IF(21&lt;=$G130, GY130-HB130, "")</f>
        <v/>
      </c>
      <c r="HD130" s="15">
        <f>IF(21&lt;=$G130, ROUND(GV130*$Q130, 2), "")</f>
        <v/>
      </c>
      <c r="HE130" s="15">
        <f>IF(21&lt;=$G130, GV130+HD130, "")</f>
        <v/>
      </c>
      <c r="HF130" s="15">
        <f>IF(21&lt;=$G130, GZ130+HD130, "")</f>
        <v/>
      </c>
      <c r="HG130" s="15">
        <f>IF(21&lt;=$G130, ($G130-21)*$N130, "")</f>
        <v/>
      </c>
      <c r="HH130" s="15">
        <f>IF(22&lt;=$G130, HC130, "")</f>
        <v/>
      </c>
      <c r="HI130" s="15">
        <f>IF(22&lt;=$G130, ROUND(HH130*$Q130, 2), "")</f>
        <v/>
      </c>
      <c r="HJ130" s="15">
        <f>IF(22&lt;=$G130, $N130, "")</f>
        <v/>
      </c>
      <c r="HK130" s="15">
        <f>IF(22&lt;=$G130, HJ130-HI130, "")</f>
        <v/>
      </c>
      <c r="HL130" s="15">
        <f>IF(22&lt;=$G130, HH130-HK130, "")</f>
        <v/>
      </c>
      <c r="HM130" s="15">
        <f>IF(22&lt;=$G130, ROUND(HE130*$Q130, 2), "")</f>
        <v/>
      </c>
      <c r="HN130" s="15">
        <f>IF(22&lt;=$G130, HE130+HM130, "")</f>
        <v/>
      </c>
      <c r="HO130" s="15">
        <f>IF(22&lt;=$G130, HI130+HM130, "")</f>
        <v/>
      </c>
      <c r="HP130" s="15">
        <f>IF(22&lt;=$G130, ($G130-22)*$N130, "")</f>
        <v/>
      </c>
      <c r="HQ130" s="15">
        <f>IF(23&lt;=$G130, HL130, "")</f>
        <v/>
      </c>
      <c r="HR130" s="15">
        <f>IF(23&lt;=$G130, ROUND(HQ130*$Q130, 2), "")</f>
        <v/>
      </c>
      <c r="HS130" s="15">
        <f>IF(23&lt;=$G130, $N130, "")</f>
        <v/>
      </c>
      <c r="HT130" s="15">
        <f>IF(23&lt;=$G130, HS130-HR130, "")</f>
        <v/>
      </c>
      <c r="HU130" s="15">
        <f>IF(23&lt;=$G130, HQ130-HT130, "")</f>
        <v/>
      </c>
      <c r="HV130" s="15">
        <f>IF(23&lt;=$G130, ROUND(HN130*$Q130, 2), "")</f>
        <v/>
      </c>
      <c r="HW130" s="15">
        <f>IF(23&lt;=$G130, HN130+HV130, "")</f>
        <v/>
      </c>
      <c r="HX130" s="15">
        <f>IF(23&lt;=$G130, HR130+HV130, "")</f>
        <v/>
      </c>
      <c r="HY130" s="15">
        <f>IF(23&lt;=$G130, ($G130-23)*$N130, "")</f>
        <v/>
      </c>
      <c r="HZ130" s="15">
        <f>IF(24&lt;=$G130, HU130, "")</f>
        <v/>
      </c>
      <c r="IA130" s="15">
        <f>IF(24&lt;=$G130, ROUND(HZ130*$Q130, 2), "")</f>
        <v/>
      </c>
      <c r="IB130" s="15">
        <f>IF(24&lt;=$G130, $N130, "")</f>
        <v/>
      </c>
      <c r="IC130" s="15">
        <f>IF(24&lt;=$G130, IB130-IA130, "")</f>
        <v/>
      </c>
      <c r="ID130" s="15">
        <f>IF(24&lt;=$G130, HZ130-IC130, "")</f>
        <v/>
      </c>
      <c r="IE130" s="15">
        <f>IF(24&lt;=$G130, ROUND(HW130*$Q130, 2), "")</f>
        <v/>
      </c>
      <c r="IF130" s="15">
        <f>IF(24&lt;=$G130, HW130+IE130, "")</f>
        <v/>
      </c>
      <c r="IG130" s="15">
        <f>IF(24&lt;=$G130, IA130+IE130, "")</f>
        <v/>
      </c>
      <c r="IH130" s="15">
        <f>IF(24&lt;=$G130, ($G130-24)*$N130, "")</f>
        <v/>
      </c>
      <c r="II130" s="15">
        <f>IF(25&lt;=$G130, ID130, "")</f>
        <v/>
      </c>
      <c r="IJ130" s="15">
        <f>IF(25&lt;=$G130, ROUND(II130*$Q130, 2), "")</f>
        <v/>
      </c>
      <c r="IK130" s="15">
        <f>IF(25&lt;=$G130, $N130, "")</f>
        <v/>
      </c>
      <c r="IL130" s="15">
        <f>IF(25&lt;=$G130, IK130-IJ130, "")</f>
        <v/>
      </c>
      <c r="IM130" s="15">
        <f>IF(25&lt;=$G130, II130-IL130, "")</f>
        <v/>
      </c>
      <c r="IN130" s="15">
        <f>IF(25&lt;=$G130, ROUND(IF130*$Q130, 2), "")</f>
        <v/>
      </c>
      <c r="IO130" s="15">
        <f>IF(25&lt;=$G130, IF130+IN130, "")</f>
        <v/>
      </c>
      <c r="IP130" s="15">
        <f>IF(25&lt;=$G130, IJ130+IN130, "")</f>
        <v/>
      </c>
      <c r="IQ130" s="15">
        <f>IF(25&lt;=$G130, ($G130-25)*$N130, "")</f>
        <v/>
      </c>
      <c r="IR130" s="15">
        <f>IF(26&lt;=$G130, IM130, "")</f>
        <v/>
      </c>
      <c r="IS130" s="15">
        <f>IF(26&lt;=$G130, ROUND(IR130*$Q130, 2), "")</f>
        <v/>
      </c>
      <c r="IT130" s="15">
        <f>IF(26&lt;=$G130, $N130, "")</f>
        <v/>
      </c>
      <c r="IU130" s="15">
        <f>IF(26&lt;=$G130, IT130-IS130, "")</f>
        <v/>
      </c>
      <c r="IV130" s="15">
        <f>IF(26&lt;=$G130, IR130-IU130, "")</f>
        <v/>
      </c>
      <c r="IW130" s="15">
        <f>IF(26&lt;=$G130, ROUND(IO130*$Q130, 2), "")</f>
        <v/>
      </c>
      <c r="IX130" s="15">
        <f>IF(26&lt;=$G130, IO130+IW130, "")</f>
        <v/>
      </c>
      <c r="IY130" s="15">
        <f>IF(26&lt;=$G130, IS130+IW130, "")</f>
        <v/>
      </c>
      <c r="IZ130" s="15">
        <f>IF(26&lt;=$G130, ($G130-26)*$N130, "")</f>
        <v/>
      </c>
      <c r="JA130" s="15">
        <f>IF(27&lt;=$G130, IV130, "")</f>
        <v/>
      </c>
      <c r="JB130" s="15">
        <f>IF(27&lt;=$G130, ROUND(JA130*$Q130, 2), "")</f>
        <v/>
      </c>
      <c r="JC130" s="15">
        <f>IF(27&lt;=$G130, $N130, "")</f>
        <v/>
      </c>
      <c r="JD130" s="15">
        <f>IF(27&lt;=$G130, JC130-JB130, "")</f>
        <v/>
      </c>
      <c r="JE130" s="15">
        <f>IF(27&lt;=$G130, JA130-JD130, "")</f>
        <v/>
      </c>
      <c r="JF130" s="15">
        <f>IF(27&lt;=$G130, ROUND(IX130*$Q130, 2), "")</f>
        <v/>
      </c>
      <c r="JG130" s="15">
        <f>IF(27&lt;=$G130, IX130+JF130, "")</f>
        <v/>
      </c>
      <c r="JH130" s="15">
        <f>IF(27&lt;=$G130, JB130+JF130, "")</f>
        <v/>
      </c>
      <c r="JI130" s="15">
        <f>IF(27&lt;=$G130, ($G130-27)*$N130, "")</f>
        <v/>
      </c>
      <c r="JJ130" s="15">
        <f>IF(28&lt;=$G130, JE130, "")</f>
        <v/>
      </c>
      <c r="JK130" s="15">
        <f>IF(28&lt;=$G130, ROUND(JJ130*$Q130, 2), "")</f>
        <v/>
      </c>
      <c r="JL130" s="15">
        <f>IF(28&lt;=$G130, $N130, "")</f>
        <v/>
      </c>
      <c r="JM130" s="15">
        <f>IF(28&lt;=$G130, JL130-JK130, "")</f>
        <v/>
      </c>
      <c r="JN130" s="15">
        <f>IF(28&lt;=$G130, JJ130-JM130, "")</f>
        <v/>
      </c>
      <c r="JO130" s="15">
        <f>IF(28&lt;=$G130, ROUND(JG130*$Q130, 2), "")</f>
        <v/>
      </c>
      <c r="JP130" s="15">
        <f>IF(28&lt;=$G130, JG130+JO130, "")</f>
        <v/>
      </c>
      <c r="JQ130" s="15">
        <f>IF(28&lt;=$G130, JK130+JO130, "")</f>
        <v/>
      </c>
      <c r="JR130" s="15">
        <f>IF(28&lt;=$G130, ($G130-28)*$N130, "")</f>
        <v/>
      </c>
      <c r="JS130" s="15">
        <f>IF(29&lt;=$G130, JN130, "")</f>
        <v/>
      </c>
      <c r="JT130" s="15">
        <f>IF(29&lt;=$G130, ROUND(JS130*$Q130, 2), "")</f>
        <v/>
      </c>
      <c r="JU130" s="15">
        <f>IF(29&lt;=$G130, $N130, "")</f>
        <v/>
      </c>
      <c r="JV130" s="15">
        <f>IF(29&lt;=$G130, JU130-JT130, "")</f>
        <v/>
      </c>
      <c r="JW130" s="15">
        <f>IF(29&lt;=$G130, JS130-JV130, "")</f>
        <v/>
      </c>
      <c r="JX130" s="15">
        <f>IF(29&lt;=$G130, ROUND(JP130*$Q130, 2), "")</f>
        <v/>
      </c>
      <c r="JY130" s="15">
        <f>IF(29&lt;=$G130, JP130+JX130, "")</f>
        <v/>
      </c>
      <c r="JZ130" s="15">
        <f>IF(29&lt;=$G130, JT130+JX130, "")</f>
        <v/>
      </c>
      <c r="KA130" s="15">
        <f>IF(29&lt;=$G130, ($G130-29)*$N130, "")</f>
        <v/>
      </c>
      <c r="KB130" s="15">
        <f>IF(30&lt;=$G130, JW130, "")</f>
        <v/>
      </c>
      <c r="KC130" s="15">
        <f>IF(30&lt;=$G130, ROUND(KB130*$Q130, 2), "")</f>
        <v/>
      </c>
      <c r="KD130" s="15">
        <f>IF(30&lt;=$G130, $N130, "")</f>
        <v/>
      </c>
      <c r="KE130" s="15">
        <f>IF(30&lt;=$G130, KD130-KC130, "")</f>
        <v/>
      </c>
      <c r="KF130" s="15">
        <f>IF(30&lt;=$G130, KB130-KE130, "")</f>
        <v/>
      </c>
      <c r="KG130" s="15">
        <f>IF(30&lt;=$G130, ROUND(JY130*$Q130, 2), "")</f>
        <v/>
      </c>
      <c r="KH130" s="15">
        <f>IF(30&lt;=$G130, JY130+KG130, "")</f>
        <v/>
      </c>
      <c r="KI130" s="15">
        <f>IF(30&lt;=$G130, KC130+KG130, "")</f>
        <v/>
      </c>
      <c r="KJ130" s="15">
        <f>IF(30&lt;=$G130, ($G130-30)*$N130, "")</f>
        <v/>
      </c>
      <c r="KK130" s="15">
        <f>IF(31&lt;=$G130, KF130, "")</f>
        <v/>
      </c>
      <c r="KL130" s="15">
        <f>IF(31&lt;=$G130, ROUND(KK130*$Q130, 2), "")</f>
        <v/>
      </c>
      <c r="KM130" s="15">
        <f>IF(31&lt;=$G130, $N130, "")</f>
        <v/>
      </c>
      <c r="KN130" s="15">
        <f>IF(31&lt;=$G130, KM130-KL130, "")</f>
        <v/>
      </c>
      <c r="KO130" s="15">
        <f>IF(31&lt;=$G130, KK130-KN130, "")</f>
        <v/>
      </c>
      <c r="KP130" s="15">
        <f>IF(31&lt;=$G130, ROUND(KH130*$Q130, 2), "")</f>
        <v/>
      </c>
      <c r="KQ130" s="15">
        <f>IF(31&lt;=$G130, KH130+KP130, "")</f>
        <v/>
      </c>
      <c r="KR130" s="15">
        <f>IF(31&lt;=$G130, KL130+KP130, "")</f>
        <v/>
      </c>
      <c r="KS130" s="15">
        <f>IF(31&lt;=$G130, ($G130-31)*$N130, "")</f>
        <v/>
      </c>
      <c r="KT130" s="15">
        <f>IF(32&lt;=$G130, KO130, "")</f>
        <v/>
      </c>
      <c r="KU130" s="15">
        <f>IF(32&lt;=$G130, ROUND(KT130*$Q130, 2), "")</f>
        <v/>
      </c>
      <c r="KV130" s="15">
        <f>IF(32&lt;=$G130, $N130, "")</f>
        <v/>
      </c>
      <c r="KW130" s="15">
        <f>IF(32&lt;=$G130, KV130-KU130, "")</f>
        <v/>
      </c>
      <c r="KX130" s="15">
        <f>IF(32&lt;=$G130, KT130-KW130, "")</f>
        <v/>
      </c>
      <c r="KY130" s="15">
        <f>IF(32&lt;=$G130, ROUND(KQ130*$Q130, 2), "")</f>
        <v/>
      </c>
      <c r="KZ130" s="15">
        <f>IF(32&lt;=$G130, KQ130+KY130, "")</f>
        <v/>
      </c>
      <c r="LA130" s="15">
        <f>IF(32&lt;=$G130, KU130+KY130, "")</f>
        <v/>
      </c>
      <c r="LB130" s="15">
        <f>IF(32&lt;=$G130, ($G130-32)*$N130, "")</f>
        <v/>
      </c>
      <c r="LC130" s="15">
        <f>IF(33&lt;=$G130, KX130, "")</f>
        <v/>
      </c>
      <c r="LD130" s="15">
        <f>IF(33&lt;=$G130, ROUND(LC130*$Q130, 2), "")</f>
        <v/>
      </c>
      <c r="LE130" s="15">
        <f>IF(33&lt;=$G130, $N130, "")</f>
        <v/>
      </c>
      <c r="LF130" s="15">
        <f>IF(33&lt;=$G130, LE130-LD130, "")</f>
        <v/>
      </c>
      <c r="LG130" s="15">
        <f>IF(33&lt;=$G130, LC130-LF130, "")</f>
        <v/>
      </c>
      <c r="LH130" s="15">
        <f>IF(33&lt;=$G130, ROUND(KZ130*$Q130, 2), "")</f>
        <v/>
      </c>
      <c r="LI130" s="15">
        <f>IF(33&lt;=$G130, KZ130+LH130, "")</f>
        <v/>
      </c>
      <c r="LJ130" s="15">
        <f>IF(33&lt;=$G130, LD130+LH130, "")</f>
        <v/>
      </c>
      <c r="LK130" s="15">
        <f>IF(33&lt;=$G130, ($G130-33)*$N130, "")</f>
        <v/>
      </c>
      <c r="LL130" s="15">
        <f>IF(34&lt;=$G130, LG130, "")</f>
        <v/>
      </c>
      <c r="LM130" s="15">
        <f>IF(34&lt;=$G130, ROUND(LL130*$Q130, 2), "")</f>
        <v/>
      </c>
      <c r="LN130" s="15">
        <f>IF(34&lt;=$G130, $N130, "")</f>
        <v/>
      </c>
      <c r="LO130" s="15">
        <f>IF(34&lt;=$G130, LN130-LM130, "")</f>
        <v/>
      </c>
      <c r="LP130" s="15">
        <f>IF(34&lt;=$G130, LL130-LO130, "")</f>
        <v/>
      </c>
      <c r="LQ130" s="15">
        <f>IF(34&lt;=$G130, ROUND(LI130*$Q130, 2), "")</f>
        <v/>
      </c>
      <c r="LR130" s="15">
        <f>IF(34&lt;=$G130, LI130+LQ130, "")</f>
        <v/>
      </c>
      <c r="LS130" s="15">
        <f>IF(34&lt;=$G130, LM130+LQ130, "")</f>
        <v/>
      </c>
      <c r="LT130" s="15">
        <f>IF(34&lt;=$G130, ($G130-34)*$N130, "")</f>
        <v/>
      </c>
      <c r="LU130" s="15">
        <f>IF(35&lt;=$G130, LP130, "")</f>
        <v/>
      </c>
      <c r="LV130" s="15">
        <f>IF(35&lt;=$G130, ROUND(LU130*$Q130, 2), "")</f>
        <v/>
      </c>
      <c r="LW130" s="15">
        <f>IF(35&lt;=$G130, $N130, "")</f>
        <v/>
      </c>
      <c r="LX130" s="15">
        <f>IF(35&lt;=$G130, LW130-LV130, "")</f>
        <v/>
      </c>
      <c r="LY130" s="15">
        <f>IF(35&lt;=$G130, LU130-LX130, "")</f>
        <v/>
      </c>
      <c r="LZ130" s="15">
        <f>IF(35&lt;=$G130, ROUND(LR130*$Q130, 2), "")</f>
        <v/>
      </c>
      <c r="MA130" s="15">
        <f>IF(35&lt;=$G130, LR130+LZ130, "")</f>
        <v/>
      </c>
      <c r="MB130" s="15">
        <f>IF(35&lt;=$G130, LV130+LZ130, "")</f>
        <v/>
      </c>
      <c r="MC130" s="15">
        <f>IF(35&lt;=$G130, ($G130-35)*$N130, "")</f>
        <v/>
      </c>
      <c r="MD130" s="15">
        <f>IF(36&lt;=$G130, LY130, "")</f>
        <v/>
      </c>
      <c r="ME130" s="15">
        <f>IF(36&lt;=$G130, ROUND(MD130*$Q130, 2), "")</f>
        <v/>
      </c>
      <c r="MF130" s="15">
        <f>IF(36&lt;=$G130, $N130, "")</f>
        <v/>
      </c>
      <c r="MG130" s="15">
        <f>IF(36&lt;=$G130, MF130-ME130, "")</f>
        <v/>
      </c>
      <c r="MH130" s="15">
        <f>IF(36&lt;=$G130, MD130-MG130, "")</f>
        <v/>
      </c>
      <c r="MI130" s="15">
        <f>IF(36&lt;=$G130, ROUND(MA130*$Q130, 2), "")</f>
        <v/>
      </c>
      <c r="MJ130" s="15">
        <f>IF(36&lt;=$G130, MA130+MI130, "")</f>
        <v/>
      </c>
      <c r="MK130" s="15">
        <f>IF(36&lt;=$G130, ME130+MI130, "")</f>
        <v/>
      </c>
      <c r="ML130" s="15">
        <f>IF(36&lt;=$G130, ($G130-36)*$N130, "")</f>
        <v/>
      </c>
      <c r="MM130" s="15">
        <f>IF(37&lt;=$G130, MH130, "")</f>
        <v/>
      </c>
      <c r="MN130" s="15">
        <f>IF(37&lt;=$G130, ROUND(MM130*$Q130, 2), "")</f>
        <v/>
      </c>
      <c r="MO130" s="15">
        <f>IF(37&lt;=$G130, $N130, "")</f>
        <v/>
      </c>
      <c r="MP130" s="15">
        <f>IF(37&lt;=$G130, MO130-MN130, "")</f>
        <v/>
      </c>
      <c r="MQ130" s="15">
        <f>IF(37&lt;=$G130, MM130-MP130, "")</f>
        <v/>
      </c>
      <c r="MR130" s="15">
        <f>IF(37&lt;=$G130, ROUND(MJ130*$Q130, 2), "")</f>
        <v/>
      </c>
      <c r="MS130" s="15">
        <f>IF(37&lt;=$G130, MJ130+MR130, "")</f>
        <v/>
      </c>
      <c r="MT130" s="15">
        <f>IF(37&lt;=$G130, MN130+MR130, "")</f>
        <v/>
      </c>
      <c r="MU130" s="15">
        <f>IF(37&lt;=$G130, ($G130-37)*$N130, "")</f>
        <v/>
      </c>
      <c r="MV130" s="15">
        <f>IF(38&lt;=$G130, MQ130, "")</f>
        <v/>
      </c>
      <c r="MW130" s="15">
        <f>IF(38&lt;=$G130, ROUND(MV130*$Q130, 2), "")</f>
        <v/>
      </c>
      <c r="MX130" s="15">
        <f>IF(38&lt;=$G130, $N130, "")</f>
        <v/>
      </c>
      <c r="MY130" s="15">
        <f>IF(38&lt;=$G130, MX130-MW130, "")</f>
        <v/>
      </c>
      <c r="MZ130" s="15">
        <f>IF(38&lt;=$G130, MV130-MY130, "")</f>
        <v/>
      </c>
      <c r="NA130" s="15">
        <f>IF(38&lt;=$G130, ROUND(MS130*$Q130, 2), "")</f>
        <v/>
      </c>
      <c r="NB130" s="15">
        <f>IF(38&lt;=$G130, MS130+NA130, "")</f>
        <v/>
      </c>
      <c r="NC130" s="15">
        <f>IF(38&lt;=$G130, MW130+NA130, "")</f>
        <v/>
      </c>
      <c r="ND130" s="15">
        <f>IF(38&lt;=$G130, ($G130-38)*$N130, "")</f>
        <v/>
      </c>
      <c r="NE130" s="15">
        <f>IF(39&lt;=$G130, MZ130, "")</f>
        <v/>
      </c>
      <c r="NF130" s="15">
        <f>IF(39&lt;=$G130, ROUND(NE130*$Q130, 2), "")</f>
        <v/>
      </c>
      <c r="NG130" s="15">
        <f>IF(39&lt;=$G130, $N130, "")</f>
        <v/>
      </c>
      <c r="NH130" s="15">
        <f>IF(39&lt;=$G130, NG130-NF130, "")</f>
        <v/>
      </c>
      <c r="NI130" s="15">
        <f>IF(39&lt;=$G130, NE130-NH130, "")</f>
        <v/>
      </c>
      <c r="NJ130" s="15">
        <f>IF(39&lt;=$G130, ROUND(NB130*$Q130, 2), "")</f>
        <v/>
      </c>
      <c r="NK130" s="15">
        <f>IF(39&lt;=$G130, NB130+NJ130, "")</f>
        <v/>
      </c>
      <c r="NL130" s="15">
        <f>IF(39&lt;=$G130, NF130+NJ130, "")</f>
        <v/>
      </c>
      <c r="NM130" s="15">
        <f>IF(39&lt;=$G130, ($G130-39)*$N130, "")</f>
        <v/>
      </c>
      <c r="NN130" s="15">
        <f>IF(40&lt;=$G130, NI130, "")</f>
        <v/>
      </c>
      <c r="NO130" s="15">
        <f>IF(40&lt;=$G130, ROUND(NN130*$Q130, 2), "")</f>
        <v/>
      </c>
      <c r="NP130" s="15">
        <f>IF(40&lt;=$G130, $N130, "")</f>
        <v/>
      </c>
      <c r="NQ130" s="15">
        <f>IF(40&lt;=$G130, NP130-NO130, "")</f>
        <v/>
      </c>
      <c r="NR130" s="15">
        <f>IF(40&lt;=$G130, NN130-NQ130, "")</f>
        <v/>
      </c>
      <c r="NS130" s="15">
        <f>IF(40&lt;=$G130, ROUND(NK130*$Q130, 2), "")</f>
        <v/>
      </c>
      <c r="NT130" s="15">
        <f>IF(40&lt;=$G130, NK130+NS130, "")</f>
        <v/>
      </c>
      <c r="NU130" s="15">
        <f>IF(40&lt;=$G130, NO130+NS130, "")</f>
        <v/>
      </c>
      <c r="NV130" s="15">
        <f>IF(40&lt;=$G130, ($G130-40)*$N130, "")</f>
        <v/>
      </c>
      <c r="NW130" s="15">
        <f>IF(41&lt;=$G130, NR130, "")</f>
        <v/>
      </c>
      <c r="NX130" s="15">
        <f>IF(41&lt;=$G130, ROUND(NW130*$Q130, 2), "")</f>
        <v/>
      </c>
      <c r="NY130" s="15">
        <f>IF(41&lt;=$G130, $N130, "")</f>
        <v/>
      </c>
      <c r="NZ130" s="15">
        <f>IF(41&lt;=$G130, NY130-NX130, "")</f>
        <v/>
      </c>
      <c r="OA130" s="15">
        <f>IF(41&lt;=$G130, NW130-NZ130, "")</f>
        <v/>
      </c>
      <c r="OB130" s="15">
        <f>IF(41&lt;=$G130, ROUND(NT130*$Q130, 2), "")</f>
        <v/>
      </c>
      <c r="OC130" s="15">
        <f>IF(41&lt;=$G130, NT130+OB130, "")</f>
        <v/>
      </c>
      <c r="OD130" s="15">
        <f>IF(41&lt;=$G130, NX130+OB130, "")</f>
        <v/>
      </c>
      <c r="OE130" s="15">
        <f>IF(41&lt;=$G130, ($G130-41)*$N130, "")</f>
        <v/>
      </c>
      <c r="OF130" s="15">
        <f>IF(42&lt;=$G130, OA130, "")</f>
        <v/>
      </c>
      <c r="OG130" s="15">
        <f>IF(42&lt;=$G130, ROUND(OF130*$Q130, 2), "")</f>
        <v/>
      </c>
      <c r="OH130" s="15">
        <f>IF(42&lt;=$G130, $N130, "")</f>
        <v/>
      </c>
      <c r="OI130" s="15">
        <f>IF(42&lt;=$G130, OH130-OG130, "")</f>
        <v/>
      </c>
      <c r="OJ130" s="15">
        <f>IF(42&lt;=$G130, OF130-OI130, "")</f>
        <v/>
      </c>
      <c r="OK130" s="15">
        <f>IF(42&lt;=$G130, ROUND(OC130*$Q130, 2), "")</f>
        <v/>
      </c>
      <c r="OL130" s="15">
        <f>IF(42&lt;=$G130, OC130+OK130, "")</f>
        <v/>
      </c>
      <c r="OM130" s="15">
        <f>IF(42&lt;=$G130, OG130+OK130, "")</f>
        <v/>
      </c>
      <c r="ON130" s="15">
        <f>IF(42&lt;=$G130, ($G130-42)*$N130, "")</f>
        <v/>
      </c>
      <c r="OO130" s="15">
        <f>IF(43&lt;=$G130, OJ130, "")</f>
        <v/>
      </c>
      <c r="OP130" s="15">
        <f>IF(43&lt;=$G130, ROUND(OO130*$Q130, 2), "")</f>
        <v/>
      </c>
      <c r="OQ130" s="15">
        <f>IF(43&lt;=$G130, $N130, "")</f>
        <v/>
      </c>
      <c r="OR130" s="15">
        <f>IF(43&lt;=$G130, OQ130-OP130, "")</f>
        <v/>
      </c>
      <c r="OS130" s="15">
        <f>IF(43&lt;=$G130, OO130-OR130, "")</f>
        <v/>
      </c>
      <c r="OT130" s="15">
        <f>IF(43&lt;=$G130, ROUND(OL130*$Q130, 2), "")</f>
        <v/>
      </c>
      <c r="OU130" s="15">
        <f>IF(43&lt;=$G130, OL130+OT130, "")</f>
        <v/>
      </c>
      <c r="OV130" s="15">
        <f>IF(43&lt;=$G130, OP130+OT130, "")</f>
        <v/>
      </c>
      <c r="OW130" s="15">
        <f>IF(43&lt;=$G130, ($G130-43)*$N130, "")</f>
        <v/>
      </c>
      <c r="OX130" s="15">
        <f>IF(44&lt;=$G130, OS130, "")</f>
        <v/>
      </c>
      <c r="OY130" s="15">
        <f>IF(44&lt;=$G130, ROUND(OX130*$Q130, 2), "")</f>
        <v/>
      </c>
      <c r="OZ130" s="15">
        <f>IF(44&lt;=$G130, $N130, "")</f>
        <v/>
      </c>
      <c r="PA130" s="15">
        <f>IF(44&lt;=$G130, OZ130-OY130, "")</f>
        <v/>
      </c>
      <c r="PB130" s="15">
        <f>IF(44&lt;=$G130, OX130-PA130, "")</f>
        <v/>
      </c>
      <c r="PC130" s="15">
        <f>IF(44&lt;=$G130, ROUND(OU130*$Q130, 2), "")</f>
        <v/>
      </c>
      <c r="PD130" s="15">
        <f>IF(44&lt;=$G130, OU130+PC130, "")</f>
        <v/>
      </c>
      <c r="PE130" s="15">
        <f>IF(44&lt;=$G130, OY130+PC130, "")</f>
        <v/>
      </c>
      <c r="PF130" s="15">
        <f>IF(44&lt;=$G130, ($G130-44)*$N130, "")</f>
        <v/>
      </c>
      <c r="PG130" s="15">
        <f>IF(45&lt;=$G130, PB130, "")</f>
        <v/>
      </c>
      <c r="PH130" s="15">
        <f>IF(45&lt;=$G130, ROUND(PG130*$Q130, 2), "")</f>
        <v/>
      </c>
      <c r="PI130" s="15">
        <f>IF(45&lt;=$G130, $N130, "")</f>
        <v/>
      </c>
      <c r="PJ130" s="15">
        <f>IF(45&lt;=$G130, PI130-PH130, "")</f>
        <v/>
      </c>
      <c r="PK130" s="15">
        <f>IF(45&lt;=$G130, PG130-PJ130, "")</f>
        <v/>
      </c>
      <c r="PL130" s="15">
        <f>IF(45&lt;=$G130, ROUND(PD130*$Q130, 2), "")</f>
        <v/>
      </c>
      <c r="PM130" s="15">
        <f>IF(45&lt;=$G130, PD130+PL130, "")</f>
        <v/>
      </c>
      <c r="PN130" s="15">
        <f>IF(45&lt;=$G130, PH130+PL130, "")</f>
        <v/>
      </c>
      <c r="PO130" s="15">
        <f>IF(45&lt;=$G130, ($G130-45)*$N130, "")</f>
        <v/>
      </c>
      <c r="PP130" s="15">
        <f>IF(46&lt;=$G130, PK130, "")</f>
        <v/>
      </c>
      <c r="PQ130" s="15">
        <f>IF(46&lt;=$G130, ROUND(PP130*$Q130, 2), "")</f>
        <v/>
      </c>
      <c r="PR130" s="15">
        <f>IF(46&lt;=$G130, $N130, "")</f>
        <v/>
      </c>
      <c r="PS130" s="15">
        <f>IF(46&lt;=$G130, PR130-PQ130, "")</f>
        <v/>
      </c>
      <c r="PT130" s="15">
        <f>IF(46&lt;=$G130, PP130-PS130, "")</f>
        <v/>
      </c>
      <c r="PU130" s="15">
        <f>IF(46&lt;=$G130, ROUND(PM130*$Q130, 2), "")</f>
        <v/>
      </c>
      <c r="PV130" s="15">
        <f>IF(46&lt;=$G130, PM130+PU130, "")</f>
        <v/>
      </c>
      <c r="PW130" s="15">
        <f>IF(46&lt;=$G130, PQ130+PU130, "")</f>
        <v/>
      </c>
      <c r="PX130" s="15">
        <f>IF(46&lt;=$G130, ($G130-46)*$N130, "")</f>
        <v/>
      </c>
      <c r="PY130" s="15">
        <f>IF(47&lt;=$G130, PT130, "")</f>
        <v/>
      </c>
      <c r="PZ130" s="15">
        <f>IF(47&lt;=$G130, ROUND(PY130*$Q130, 2), "")</f>
        <v/>
      </c>
      <c r="QA130" s="15">
        <f>IF(47&lt;=$G130, $N130, "")</f>
        <v/>
      </c>
      <c r="QB130" s="15">
        <f>IF(47&lt;=$G130, QA130-PZ130, "")</f>
        <v/>
      </c>
      <c r="QC130" s="15">
        <f>IF(47&lt;=$G130, PY130-QB130, "")</f>
        <v/>
      </c>
      <c r="QD130" s="15">
        <f>IF(47&lt;=$G130, ROUND(PV130*$Q130, 2), "")</f>
        <v/>
      </c>
      <c r="QE130" s="15">
        <f>IF(47&lt;=$G130, PV130+QD130, "")</f>
        <v/>
      </c>
      <c r="QF130" s="15">
        <f>IF(47&lt;=$G130, PZ130+QD130, "")</f>
        <v/>
      </c>
      <c r="QG130" s="15">
        <f>IF(47&lt;=$G130, ($G130-47)*$N130, "")</f>
        <v/>
      </c>
      <c r="QH130" s="15">
        <f>IF(48&lt;=$G130, QC130, "")</f>
        <v/>
      </c>
      <c r="QI130" s="15">
        <f>IF(48&lt;=$G130, ROUND(QH130*$Q130, 2), "")</f>
        <v/>
      </c>
      <c r="QJ130" s="15">
        <f>IF(48&lt;=$G130, $N130, "")</f>
        <v/>
      </c>
      <c r="QK130" s="15">
        <f>IF(48&lt;=$G130, QJ130-QI130, "")</f>
        <v/>
      </c>
      <c r="QL130" s="15">
        <f>IF(48&lt;=$G130, QH130-QK130, "")</f>
        <v/>
      </c>
      <c r="QM130" s="15">
        <f>IF(48&lt;=$G130, ROUND(QE130*$Q130, 2), "")</f>
        <v/>
      </c>
      <c r="QN130" s="15">
        <f>IF(48&lt;=$G130, QE130+QM130, "")</f>
        <v/>
      </c>
      <c r="QO130" s="15">
        <f>IF(48&lt;=$G130, QI130+QM130, "")</f>
        <v/>
      </c>
      <c r="QP130" s="15">
        <f>IF(48&lt;=$G130, ($G130-48)*$N130, "")</f>
        <v/>
      </c>
    </row>
    <row r="131">
      <c r="A131" s="6" t="inlineStr">
        <is>
          <t>0660-0002</t>
        </is>
      </c>
      <c r="B131" s="7" t="inlineStr">
        <is>
          <t>Big Buck Capital Sc</t>
        </is>
      </c>
      <c r="C131" s="7" t="inlineStr">
        <is>
          <t>Sienna</t>
        </is>
      </c>
      <c r="D131" s="6" t="inlineStr">
        <is>
          <t>ACTIVO</t>
        </is>
      </c>
      <c r="E131" s="6" t="inlineStr">
        <is>
          <t>2025-04-09</t>
        </is>
      </c>
      <c r="F131" s="6" t="inlineStr">
        <is>
          <t>2029-04-09</t>
        </is>
      </c>
      <c r="G131" s="8" t="n">
        <v>48</v>
      </c>
      <c r="H131" s="9" t="n">
        <v>810258.62</v>
      </c>
      <c r="I131" s="10" t="n">
        <v>0.1</v>
      </c>
      <c r="J131" s="9">
        <f>ROUND(H131*I131, 2)</f>
        <v/>
      </c>
      <c r="K131" s="9">
        <f>ROUND(H131-J131, 2)</f>
        <v/>
      </c>
      <c r="L131" s="10" t="n">
        <v>1</v>
      </c>
      <c r="M131" s="9">
        <f>ROUND(H131*L131, 2)</f>
        <v/>
      </c>
      <c r="N131" s="9" t="n">
        <v>26395.98</v>
      </c>
      <c r="O131" s="10" t="n">
        <v>0.1</v>
      </c>
      <c r="P131" s="9">
        <f>ROUND(H131*O131, 2)</f>
        <v/>
      </c>
      <c r="Q131" s="11" t="n">
        <v>0.0269179</v>
      </c>
      <c r="R131" s="11">
        <f>RATE(G131, -N131, K131, -P131)</f>
        <v/>
      </c>
      <c r="S131" s="11">
        <f>ROUND(Q131*12, 8)</f>
        <v/>
      </c>
      <c r="T131" s="11">
        <f>ROUND(((1+Q131)^12)-1, 8)</f>
        <v/>
      </c>
      <c r="U131" s="9">
        <f>ROUND(PV(Q131, G131, 0, -P131), 2)</f>
        <v/>
      </c>
      <c r="V131" s="9">
        <f>SUMIF($AA$4:$QP$4, "Interes_Leasing", AA131:QP131)</f>
        <v/>
      </c>
      <c r="W131" s="9">
        <f>SUMIF($AA$4:$QP$4, "Interes_Residual", AA131:QP131)</f>
        <v/>
      </c>
      <c r="X131" s="9">
        <f>ROUND(V131+W131, 2)</f>
        <v/>
      </c>
      <c r="Y131" s="9">
        <f>ROUND((N131*G131+P131+M131)-K131, 2)</f>
        <v/>
      </c>
      <c r="Z131" s="10">
        <f>ROUND(Y131/K131, 4)</f>
        <v/>
      </c>
      <c r="AA131" s="9">
        <f>IF(1&lt;=$G131, $K131, "")</f>
        <v/>
      </c>
      <c r="AB131" s="9">
        <f>IF(1&lt;=$G131, ROUND(AA131*$Q131, 2), "")</f>
        <v/>
      </c>
      <c r="AC131" s="9">
        <f>IF(1&lt;=$G131, $N131, "")</f>
        <v/>
      </c>
      <c r="AD131" s="9">
        <f>IF(1&lt;=$G131, AC131-AB131, "")</f>
        <v/>
      </c>
      <c r="AE131" s="9">
        <f>IF(1&lt;=$G131, AA131-AD131, "")</f>
        <v/>
      </c>
      <c r="AF131" s="9">
        <f>IF(1&lt;=$G131, ROUND($U131*$Q131, 2), "")</f>
        <v/>
      </c>
      <c r="AG131" s="9">
        <f>IF(1&lt;=$G131, $U131+AF131, "")</f>
        <v/>
      </c>
      <c r="AH131" s="9">
        <f>IF(1&lt;=$G131, AB131+AF131, "")</f>
        <v/>
      </c>
      <c r="AI131" s="9">
        <f>IF(1&lt;=$G131, ($G131-1)*$N131, "")</f>
        <v/>
      </c>
      <c r="AJ131" s="9">
        <f>IF(2&lt;=$G131, AE131, "")</f>
        <v/>
      </c>
      <c r="AK131" s="9">
        <f>IF(2&lt;=$G131, ROUND(AJ131*$Q131, 2), "")</f>
        <v/>
      </c>
      <c r="AL131" s="9">
        <f>IF(2&lt;=$G131, $N131, "")</f>
        <v/>
      </c>
      <c r="AM131" s="9">
        <f>IF(2&lt;=$G131, AL131-AK131, "")</f>
        <v/>
      </c>
      <c r="AN131" s="9">
        <f>IF(2&lt;=$G131, AJ131-AM131, "")</f>
        <v/>
      </c>
      <c r="AO131" s="9">
        <f>IF(2&lt;=$G131, ROUND(AG131*$Q131, 2), "")</f>
        <v/>
      </c>
      <c r="AP131" s="9">
        <f>IF(2&lt;=$G131, AG131+AO131, "")</f>
        <v/>
      </c>
      <c r="AQ131" s="9">
        <f>IF(2&lt;=$G131, AK131+AO131, "")</f>
        <v/>
      </c>
      <c r="AR131" s="9">
        <f>IF(2&lt;=$G131, ($G131-2)*$N131, "")</f>
        <v/>
      </c>
      <c r="AS131" s="9">
        <f>IF(3&lt;=$G131, AN131, "")</f>
        <v/>
      </c>
      <c r="AT131" s="9">
        <f>IF(3&lt;=$G131, ROUND(AS131*$Q131, 2), "")</f>
        <v/>
      </c>
      <c r="AU131" s="9">
        <f>IF(3&lt;=$G131, $N131, "")</f>
        <v/>
      </c>
      <c r="AV131" s="9">
        <f>IF(3&lt;=$G131, AU131-AT131, "")</f>
        <v/>
      </c>
      <c r="AW131" s="9">
        <f>IF(3&lt;=$G131, AS131-AV131, "")</f>
        <v/>
      </c>
      <c r="AX131" s="9">
        <f>IF(3&lt;=$G131, ROUND(AP131*$Q131, 2), "")</f>
        <v/>
      </c>
      <c r="AY131" s="9">
        <f>IF(3&lt;=$G131, AP131+AX131, "")</f>
        <v/>
      </c>
      <c r="AZ131" s="9">
        <f>IF(3&lt;=$G131, AT131+AX131, "")</f>
        <v/>
      </c>
      <c r="BA131" s="9">
        <f>IF(3&lt;=$G131, ($G131-3)*$N131, "")</f>
        <v/>
      </c>
      <c r="BB131" s="9">
        <f>IF(4&lt;=$G131, AW131, "")</f>
        <v/>
      </c>
      <c r="BC131" s="9">
        <f>IF(4&lt;=$G131, ROUND(BB131*$Q131, 2), "")</f>
        <v/>
      </c>
      <c r="BD131" s="9">
        <f>IF(4&lt;=$G131, $N131, "")</f>
        <v/>
      </c>
      <c r="BE131" s="9">
        <f>IF(4&lt;=$G131, BD131-BC131, "")</f>
        <v/>
      </c>
      <c r="BF131" s="9">
        <f>IF(4&lt;=$G131, BB131-BE131, "")</f>
        <v/>
      </c>
      <c r="BG131" s="9">
        <f>IF(4&lt;=$G131, ROUND(AY131*$Q131, 2), "")</f>
        <v/>
      </c>
      <c r="BH131" s="9">
        <f>IF(4&lt;=$G131, AY131+BG131, "")</f>
        <v/>
      </c>
      <c r="BI131" s="9">
        <f>IF(4&lt;=$G131, BC131+BG131, "")</f>
        <v/>
      </c>
      <c r="BJ131" s="9">
        <f>IF(4&lt;=$G131, ($G131-4)*$N131, "")</f>
        <v/>
      </c>
      <c r="BK131" s="9">
        <f>IF(5&lt;=$G131, BF131, "")</f>
        <v/>
      </c>
      <c r="BL131" s="9">
        <f>IF(5&lt;=$G131, ROUND(BK131*$Q131, 2), "")</f>
        <v/>
      </c>
      <c r="BM131" s="9">
        <f>IF(5&lt;=$G131, $N131, "")</f>
        <v/>
      </c>
      <c r="BN131" s="9">
        <f>IF(5&lt;=$G131, BM131-BL131, "")</f>
        <v/>
      </c>
      <c r="BO131" s="9">
        <f>IF(5&lt;=$G131, BK131-BN131, "")</f>
        <v/>
      </c>
      <c r="BP131" s="9">
        <f>IF(5&lt;=$G131, ROUND(BH131*$Q131, 2), "")</f>
        <v/>
      </c>
      <c r="BQ131" s="9">
        <f>IF(5&lt;=$G131, BH131+BP131, "")</f>
        <v/>
      </c>
      <c r="BR131" s="9">
        <f>IF(5&lt;=$G131, BL131+BP131, "")</f>
        <v/>
      </c>
      <c r="BS131" s="9">
        <f>IF(5&lt;=$G131, ($G131-5)*$N131, "")</f>
        <v/>
      </c>
      <c r="BT131" s="9">
        <f>IF(6&lt;=$G131, BO131, "")</f>
        <v/>
      </c>
      <c r="BU131" s="9">
        <f>IF(6&lt;=$G131, ROUND(BT131*$Q131, 2), "")</f>
        <v/>
      </c>
      <c r="BV131" s="9">
        <f>IF(6&lt;=$G131, $N131, "")</f>
        <v/>
      </c>
      <c r="BW131" s="9">
        <f>IF(6&lt;=$G131, BV131-BU131, "")</f>
        <v/>
      </c>
      <c r="BX131" s="9">
        <f>IF(6&lt;=$G131, BT131-BW131, "")</f>
        <v/>
      </c>
      <c r="BY131" s="9">
        <f>IF(6&lt;=$G131, ROUND(BQ131*$Q131, 2), "")</f>
        <v/>
      </c>
      <c r="BZ131" s="9">
        <f>IF(6&lt;=$G131, BQ131+BY131, "")</f>
        <v/>
      </c>
      <c r="CA131" s="9">
        <f>IF(6&lt;=$G131, BU131+BY131, "")</f>
        <v/>
      </c>
      <c r="CB131" s="9">
        <f>IF(6&lt;=$G131, ($G131-6)*$N131, "")</f>
        <v/>
      </c>
      <c r="CC131" s="9">
        <f>IF(7&lt;=$G131, BX131, "")</f>
        <v/>
      </c>
      <c r="CD131" s="9">
        <f>IF(7&lt;=$G131, ROUND(CC131*$Q131, 2), "")</f>
        <v/>
      </c>
      <c r="CE131" s="9">
        <f>IF(7&lt;=$G131, $N131, "")</f>
        <v/>
      </c>
      <c r="CF131" s="9">
        <f>IF(7&lt;=$G131, CE131-CD131, "")</f>
        <v/>
      </c>
      <c r="CG131" s="9">
        <f>IF(7&lt;=$G131, CC131-CF131, "")</f>
        <v/>
      </c>
      <c r="CH131" s="9">
        <f>IF(7&lt;=$G131, ROUND(BZ131*$Q131, 2), "")</f>
        <v/>
      </c>
      <c r="CI131" s="9">
        <f>IF(7&lt;=$G131, BZ131+CH131, "")</f>
        <v/>
      </c>
      <c r="CJ131" s="9">
        <f>IF(7&lt;=$G131, CD131+CH131, "")</f>
        <v/>
      </c>
      <c r="CK131" s="9">
        <f>IF(7&lt;=$G131, ($G131-7)*$N131, "")</f>
        <v/>
      </c>
      <c r="CL131" s="9">
        <f>IF(8&lt;=$G131, CG131, "")</f>
        <v/>
      </c>
      <c r="CM131" s="9">
        <f>IF(8&lt;=$G131, ROUND(CL131*$Q131, 2), "")</f>
        <v/>
      </c>
      <c r="CN131" s="9">
        <f>IF(8&lt;=$G131, $N131, "")</f>
        <v/>
      </c>
      <c r="CO131" s="9">
        <f>IF(8&lt;=$G131, CN131-CM131, "")</f>
        <v/>
      </c>
      <c r="CP131" s="9">
        <f>IF(8&lt;=$G131, CL131-CO131, "")</f>
        <v/>
      </c>
      <c r="CQ131" s="9">
        <f>IF(8&lt;=$G131, ROUND(CI131*$Q131, 2), "")</f>
        <v/>
      </c>
      <c r="CR131" s="9">
        <f>IF(8&lt;=$G131, CI131+CQ131, "")</f>
        <v/>
      </c>
      <c r="CS131" s="9">
        <f>IF(8&lt;=$G131, CM131+CQ131, "")</f>
        <v/>
      </c>
      <c r="CT131" s="9">
        <f>IF(8&lt;=$G131, ($G131-8)*$N131, "")</f>
        <v/>
      </c>
      <c r="CU131" s="9">
        <f>IF(9&lt;=$G131, CP131, "")</f>
        <v/>
      </c>
      <c r="CV131" s="9">
        <f>IF(9&lt;=$G131, ROUND(CU131*$Q131, 2), "")</f>
        <v/>
      </c>
      <c r="CW131" s="9">
        <f>IF(9&lt;=$G131, $N131, "")</f>
        <v/>
      </c>
      <c r="CX131" s="9">
        <f>IF(9&lt;=$G131, CW131-CV131, "")</f>
        <v/>
      </c>
      <c r="CY131" s="9">
        <f>IF(9&lt;=$G131, CU131-CX131, "")</f>
        <v/>
      </c>
      <c r="CZ131" s="9">
        <f>IF(9&lt;=$G131, ROUND(CR131*$Q131, 2), "")</f>
        <v/>
      </c>
      <c r="DA131" s="9">
        <f>IF(9&lt;=$G131, CR131+CZ131, "")</f>
        <v/>
      </c>
      <c r="DB131" s="9">
        <f>IF(9&lt;=$G131, CV131+CZ131, "")</f>
        <v/>
      </c>
      <c r="DC131" s="9">
        <f>IF(9&lt;=$G131, ($G131-9)*$N131, "")</f>
        <v/>
      </c>
      <c r="DD131" s="9">
        <f>IF(10&lt;=$G131, CY131, "")</f>
        <v/>
      </c>
      <c r="DE131" s="9">
        <f>IF(10&lt;=$G131, ROUND(DD131*$Q131, 2), "")</f>
        <v/>
      </c>
      <c r="DF131" s="9">
        <f>IF(10&lt;=$G131, $N131, "")</f>
        <v/>
      </c>
      <c r="DG131" s="9">
        <f>IF(10&lt;=$G131, DF131-DE131, "")</f>
        <v/>
      </c>
      <c r="DH131" s="9">
        <f>IF(10&lt;=$G131, DD131-DG131, "")</f>
        <v/>
      </c>
      <c r="DI131" s="9">
        <f>IF(10&lt;=$G131, ROUND(DA131*$Q131, 2), "")</f>
        <v/>
      </c>
      <c r="DJ131" s="9">
        <f>IF(10&lt;=$G131, DA131+DI131, "")</f>
        <v/>
      </c>
      <c r="DK131" s="9">
        <f>IF(10&lt;=$G131, DE131+DI131, "")</f>
        <v/>
      </c>
      <c r="DL131" s="9">
        <f>IF(10&lt;=$G131, ($G131-10)*$N131, "")</f>
        <v/>
      </c>
      <c r="DM131" s="9">
        <f>IF(11&lt;=$G131, DH131, "")</f>
        <v/>
      </c>
      <c r="DN131" s="9">
        <f>IF(11&lt;=$G131, ROUND(DM131*$Q131, 2), "")</f>
        <v/>
      </c>
      <c r="DO131" s="9">
        <f>IF(11&lt;=$G131, $N131, "")</f>
        <v/>
      </c>
      <c r="DP131" s="9">
        <f>IF(11&lt;=$G131, DO131-DN131, "")</f>
        <v/>
      </c>
      <c r="DQ131" s="9">
        <f>IF(11&lt;=$G131, DM131-DP131, "")</f>
        <v/>
      </c>
      <c r="DR131" s="9">
        <f>IF(11&lt;=$G131, ROUND(DJ131*$Q131, 2), "")</f>
        <v/>
      </c>
      <c r="DS131" s="9">
        <f>IF(11&lt;=$G131, DJ131+DR131, "")</f>
        <v/>
      </c>
      <c r="DT131" s="9">
        <f>IF(11&lt;=$G131, DN131+DR131, "")</f>
        <v/>
      </c>
      <c r="DU131" s="9">
        <f>IF(11&lt;=$G131, ($G131-11)*$N131, "")</f>
        <v/>
      </c>
      <c r="DV131" s="9">
        <f>IF(12&lt;=$G131, DQ131, "")</f>
        <v/>
      </c>
      <c r="DW131" s="9">
        <f>IF(12&lt;=$G131, ROUND(DV131*$Q131, 2), "")</f>
        <v/>
      </c>
      <c r="DX131" s="9">
        <f>IF(12&lt;=$G131, $N131, "")</f>
        <v/>
      </c>
      <c r="DY131" s="9">
        <f>IF(12&lt;=$G131, DX131-DW131, "")</f>
        <v/>
      </c>
      <c r="DZ131" s="9">
        <f>IF(12&lt;=$G131, DV131-DY131, "")</f>
        <v/>
      </c>
      <c r="EA131" s="9">
        <f>IF(12&lt;=$G131, ROUND(DS131*$Q131, 2), "")</f>
        <v/>
      </c>
      <c r="EB131" s="9">
        <f>IF(12&lt;=$G131, DS131+EA131, "")</f>
        <v/>
      </c>
      <c r="EC131" s="9">
        <f>IF(12&lt;=$G131, DW131+EA131, "")</f>
        <v/>
      </c>
      <c r="ED131" s="9">
        <f>IF(12&lt;=$G131, ($G131-12)*$N131, "")</f>
        <v/>
      </c>
      <c r="EE131" s="9">
        <f>IF(13&lt;=$G131, DZ131, "")</f>
        <v/>
      </c>
      <c r="EF131" s="9">
        <f>IF(13&lt;=$G131, ROUND(EE131*$Q131, 2), "")</f>
        <v/>
      </c>
      <c r="EG131" s="9">
        <f>IF(13&lt;=$G131, $N131, "")</f>
        <v/>
      </c>
      <c r="EH131" s="9">
        <f>IF(13&lt;=$G131, EG131-EF131, "")</f>
        <v/>
      </c>
      <c r="EI131" s="9">
        <f>IF(13&lt;=$G131, EE131-EH131, "")</f>
        <v/>
      </c>
      <c r="EJ131" s="9">
        <f>IF(13&lt;=$G131, ROUND(EB131*$Q131, 2), "")</f>
        <v/>
      </c>
      <c r="EK131" s="9">
        <f>IF(13&lt;=$G131, EB131+EJ131, "")</f>
        <v/>
      </c>
      <c r="EL131" s="9">
        <f>IF(13&lt;=$G131, EF131+EJ131, "")</f>
        <v/>
      </c>
      <c r="EM131" s="9">
        <f>IF(13&lt;=$G131, ($G131-13)*$N131, "")</f>
        <v/>
      </c>
      <c r="EN131" s="9">
        <f>IF(14&lt;=$G131, EI131, "")</f>
        <v/>
      </c>
      <c r="EO131" s="9">
        <f>IF(14&lt;=$G131, ROUND(EN131*$Q131, 2), "")</f>
        <v/>
      </c>
      <c r="EP131" s="9">
        <f>IF(14&lt;=$G131, $N131, "")</f>
        <v/>
      </c>
      <c r="EQ131" s="9">
        <f>IF(14&lt;=$G131, EP131-EO131, "")</f>
        <v/>
      </c>
      <c r="ER131" s="9">
        <f>IF(14&lt;=$G131, EN131-EQ131, "")</f>
        <v/>
      </c>
      <c r="ES131" s="9">
        <f>IF(14&lt;=$G131, ROUND(EK131*$Q131, 2), "")</f>
        <v/>
      </c>
      <c r="ET131" s="9">
        <f>IF(14&lt;=$G131, EK131+ES131, "")</f>
        <v/>
      </c>
      <c r="EU131" s="9">
        <f>IF(14&lt;=$G131, EO131+ES131, "")</f>
        <v/>
      </c>
      <c r="EV131" s="9">
        <f>IF(14&lt;=$G131, ($G131-14)*$N131, "")</f>
        <v/>
      </c>
      <c r="EW131" s="9">
        <f>IF(15&lt;=$G131, ER131, "")</f>
        <v/>
      </c>
      <c r="EX131" s="9">
        <f>IF(15&lt;=$G131, ROUND(EW131*$Q131, 2), "")</f>
        <v/>
      </c>
      <c r="EY131" s="9">
        <f>IF(15&lt;=$G131, $N131, "")</f>
        <v/>
      </c>
      <c r="EZ131" s="9">
        <f>IF(15&lt;=$G131, EY131-EX131, "")</f>
        <v/>
      </c>
      <c r="FA131" s="9">
        <f>IF(15&lt;=$G131, EW131-EZ131, "")</f>
        <v/>
      </c>
      <c r="FB131" s="9">
        <f>IF(15&lt;=$G131, ROUND(ET131*$Q131, 2), "")</f>
        <v/>
      </c>
      <c r="FC131" s="9">
        <f>IF(15&lt;=$G131, ET131+FB131, "")</f>
        <v/>
      </c>
      <c r="FD131" s="9">
        <f>IF(15&lt;=$G131, EX131+FB131, "")</f>
        <v/>
      </c>
      <c r="FE131" s="9">
        <f>IF(15&lt;=$G131, ($G131-15)*$N131, "")</f>
        <v/>
      </c>
      <c r="FF131" s="9">
        <f>IF(16&lt;=$G131, FA131, "")</f>
        <v/>
      </c>
      <c r="FG131" s="9">
        <f>IF(16&lt;=$G131, ROUND(FF131*$Q131, 2), "")</f>
        <v/>
      </c>
      <c r="FH131" s="9">
        <f>IF(16&lt;=$G131, $N131, "")</f>
        <v/>
      </c>
      <c r="FI131" s="9">
        <f>IF(16&lt;=$G131, FH131-FG131, "")</f>
        <v/>
      </c>
      <c r="FJ131" s="9">
        <f>IF(16&lt;=$G131, FF131-FI131, "")</f>
        <v/>
      </c>
      <c r="FK131" s="9">
        <f>IF(16&lt;=$G131, ROUND(FC131*$Q131, 2), "")</f>
        <v/>
      </c>
      <c r="FL131" s="9">
        <f>IF(16&lt;=$G131, FC131+FK131, "")</f>
        <v/>
      </c>
      <c r="FM131" s="9">
        <f>IF(16&lt;=$G131, FG131+FK131, "")</f>
        <v/>
      </c>
      <c r="FN131" s="9">
        <f>IF(16&lt;=$G131, ($G131-16)*$N131, "")</f>
        <v/>
      </c>
      <c r="FO131" s="9">
        <f>IF(17&lt;=$G131, FJ131, "")</f>
        <v/>
      </c>
      <c r="FP131" s="9">
        <f>IF(17&lt;=$G131, ROUND(FO131*$Q131, 2), "")</f>
        <v/>
      </c>
      <c r="FQ131" s="9">
        <f>IF(17&lt;=$G131, $N131, "")</f>
        <v/>
      </c>
      <c r="FR131" s="9">
        <f>IF(17&lt;=$G131, FQ131-FP131, "")</f>
        <v/>
      </c>
      <c r="FS131" s="9">
        <f>IF(17&lt;=$G131, FO131-FR131, "")</f>
        <v/>
      </c>
      <c r="FT131" s="9">
        <f>IF(17&lt;=$G131, ROUND(FL131*$Q131, 2), "")</f>
        <v/>
      </c>
      <c r="FU131" s="9">
        <f>IF(17&lt;=$G131, FL131+FT131, "")</f>
        <v/>
      </c>
      <c r="FV131" s="9">
        <f>IF(17&lt;=$G131, FP131+FT131, "")</f>
        <v/>
      </c>
      <c r="FW131" s="9">
        <f>IF(17&lt;=$G131, ($G131-17)*$N131, "")</f>
        <v/>
      </c>
      <c r="FX131" s="9">
        <f>IF(18&lt;=$G131, FS131, "")</f>
        <v/>
      </c>
      <c r="FY131" s="9">
        <f>IF(18&lt;=$G131, ROUND(FX131*$Q131, 2), "")</f>
        <v/>
      </c>
      <c r="FZ131" s="9">
        <f>IF(18&lt;=$G131, $N131, "")</f>
        <v/>
      </c>
      <c r="GA131" s="9">
        <f>IF(18&lt;=$G131, FZ131-FY131, "")</f>
        <v/>
      </c>
      <c r="GB131" s="9">
        <f>IF(18&lt;=$G131, FX131-GA131, "")</f>
        <v/>
      </c>
      <c r="GC131" s="9">
        <f>IF(18&lt;=$G131, ROUND(FU131*$Q131, 2), "")</f>
        <v/>
      </c>
      <c r="GD131" s="9">
        <f>IF(18&lt;=$G131, FU131+GC131, "")</f>
        <v/>
      </c>
      <c r="GE131" s="9">
        <f>IF(18&lt;=$G131, FY131+GC131, "")</f>
        <v/>
      </c>
      <c r="GF131" s="9">
        <f>IF(18&lt;=$G131, ($G131-18)*$N131, "")</f>
        <v/>
      </c>
      <c r="GG131" s="9">
        <f>IF(19&lt;=$G131, GB131, "")</f>
        <v/>
      </c>
      <c r="GH131" s="9">
        <f>IF(19&lt;=$G131, ROUND(GG131*$Q131, 2), "")</f>
        <v/>
      </c>
      <c r="GI131" s="9">
        <f>IF(19&lt;=$G131, $N131, "")</f>
        <v/>
      </c>
      <c r="GJ131" s="9">
        <f>IF(19&lt;=$G131, GI131-GH131, "")</f>
        <v/>
      </c>
      <c r="GK131" s="9">
        <f>IF(19&lt;=$G131, GG131-GJ131, "")</f>
        <v/>
      </c>
      <c r="GL131" s="9">
        <f>IF(19&lt;=$G131, ROUND(GD131*$Q131, 2), "")</f>
        <v/>
      </c>
      <c r="GM131" s="9">
        <f>IF(19&lt;=$G131, GD131+GL131, "")</f>
        <v/>
      </c>
      <c r="GN131" s="9">
        <f>IF(19&lt;=$G131, GH131+GL131, "")</f>
        <v/>
      </c>
      <c r="GO131" s="9">
        <f>IF(19&lt;=$G131, ($G131-19)*$N131, "")</f>
        <v/>
      </c>
      <c r="GP131" s="9">
        <f>IF(20&lt;=$G131, GK131, "")</f>
        <v/>
      </c>
      <c r="GQ131" s="9">
        <f>IF(20&lt;=$G131, ROUND(GP131*$Q131, 2), "")</f>
        <v/>
      </c>
      <c r="GR131" s="9">
        <f>IF(20&lt;=$G131, $N131, "")</f>
        <v/>
      </c>
      <c r="GS131" s="9">
        <f>IF(20&lt;=$G131, GR131-GQ131, "")</f>
        <v/>
      </c>
      <c r="GT131" s="9">
        <f>IF(20&lt;=$G131, GP131-GS131, "")</f>
        <v/>
      </c>
      <c r="GU131" s="9">
        <f>IF(20&lt;=$G131, ROUND(GM131*$Q131, 2), "")</f>
        <v/>
      </c>
      <c r="GV131" s="9">
        <f>IF(20&lt;=$G131, GM131+GU131, "")</f>
        <v/>
      </c>
      <c r="GW131" s="9">
        <f>IF(20&lt;=$G131, GQ131+GU131, "")</f>
        <v/>
      </c>
      <c r="GX131" s="9">
        <f>IF(20&lt;=$G131, ($G131-20)*$N131, "")</f>
        <v/>
      </c>
      <c r="GY131" s="9">
        <f>IF(21&lt;=$G131, GT131, "")</f>
        <v/>
      </c>
      <c r="GZ131" s="9">
        <f>IF(21&lt;=$G131, ROUND(GY131*$Q131, 2), "")</f>
        <v/>
      </c>
      <c r="HA131" s="9">
        <f>IF(21&lt;=$G131, $N131, "")</f>
        <v/>
      </c>
      <c r="HB131" s="9">
        <f>IF(21&lt;=$G131, HA131-GZ131, "")</f>
        <v/>
      </c>
      <c r="HC131" s="9">
        <f>IF(21&lt;=$G131, GY131-HB131, "")</f>
        <v/>
      </c>
      <c r="HD131" s="9">
        <f>IF(21&lt;=$G131, ROUND(GV131*$Q131, 2), "")</f>
        <v/>
      </c>
      <c r="HE131" s="9">
        <f>IF(21&lt;=$G131, GV131+HD131, "")</f>
        <v/>
      </c>
      <c r="HF131" s="9">
        <f>IF(21&lt;=$G131, GZ131+HD131, "")</f>
        <v/>
      </c>
      <c r="HG131" s="9">
        <f>IF(21&lt;=$G131, ($G131-21)*$N131, "")</f>
        <v/>
      </c>
      <c r="HH131" s="9">
        <f>IF(22&lt;=$G131, HC131, "")</f>
        <v/>
      </c>
      <c r="HI131" s="9">
        <f>IF(22&lt;=$G131, ROUND(HH131*$Q131, 2), "")</f>
        <v/>
      </c>
      <c r="HJ131" s="9">
        <f>IF(22&lt;=$G131, $N131, "")</f>
        <v/>
      </c>
      <c r="HK131" s="9">
        <f>IF(22&lt;=$G131, HJ131-HI131, "")</f>
        <v/>
      </c>
      <c r="HL131" s="9">
        <f>IF(22&lt;=$G131, HH131-HK131, "")</f>
        <v/>
      </c>
      <c r="HM131" s="9">
        <f>IF(22&lt;=$G131, ROUND(HE131*$Q131, 2), "")</f>
        <v/>
      </c>
      <c r="HN131" s="9">
        <f>IF(22&lt;=$G131, HE131+HM131, "")</f>
        <v/>
      </c>
      <c r="HO131" s="9">
        <f>IF(22&lt;=$G131, HI131+HM131, "")</f>
        <v/>
      </c>
      <c r="HP131" s="9">
        <f>IF(22&lt;=$G131, ($G131-22)*$N131, "")</f>
        <v/>
      </c>
      <c r="HQ131" s="9">
        <f>IF(23&lt;=$G131, HL131, "")</f>
        <v/>
      </c>
      <c r="HR131" s="9">
        <f>IF(23&lt;=$G131, ROUND(HQ131*$Q131, 2), "")</f>
        <v/>
      </c>
      <c r="HS131" s="9">
        <f>IF(23&lt;=$G131, $N131, "")</f>
        <v/>
      </c>
      <c r="HT131" s="9">
        <f>IF(23&lt;=$G131, HS131-HR131, "")</f>
        <v/>
      </c>
      <c r="HU131" s="9">
        <f>IF(23&lt;=$G131, HQ131-HT131, "")</f>
        <v/>
      </c>
      <c r="HV131" s="9">
        <f>IF(23&lt;=$G131, ROUND(HN131*$Q131, 2), "")</f>
        <v/>
      </c>
      <c r="HW131" s="9">
        <f>IF(23&lt;=$G131, HN131+HV131, "")</f>
        <v/>
      </c>
      <c r="HX131" s="9">
        <f>IF(23&lt;=$G131, HR131+HV131, "")</f>
        <v/>
      </c>
      <c r="HY131" s="9">
        <f>IF(23&lt;=$G131, ($G131-23)*$N131, "")</f>
        <v/>
      </c>
      <c r="HZ131" s="9">
        <f>IF(24&lt;=$G131, HU131, "")</f>
        <v/>
      </c>
      <c r="IA131" s="9">
        <f>IF(24&lt;=$G131, ROUND(HZ131*$Q131, 2), "")</f>
        <v/>
      </c>
      <c r="IB131" s="9">
        <f>IF(24&lt;=$G131, $N131, "")</f>
        <v/>
      </c>
      <c r="IC131" s="9">
        <f>IF(24&lt;=$G131, IB131-IA131, "")</f>
        <v/>
      </c>
      <c r="ID131" s="9">
        <f>IF(24&lt;=$G131, HZ131-IC131, "")</f>
        <v/>
      </c>
      <c r="IE131" s="9">
        <f>IF(24&lt;=$G131, ROUND(HW131*$Q131, 2), "")</f>
        <v/>
      </c>
      <c r="IF131" s="9">
        <f>IF(24&lt;=$G131, HW131+IE131, "")</f>
        <v/>
      </c>
      <c r="IG131" s="9">
        <f>IF(24&lt;=$G131, IA131+IE131, "")</f>
        <v/>
      </c>
      <c r="IH131" s="9">
        <f>IF(24&lt;=$G131, ($G131-24)*$N131, "")</f>
        <v/>
      </c>
      <c r="II131" s="9">
        <f>IF(25&lt;=$G131, ID131, "")</f>
        <v/>
      </c>
      <c r="IJ131" s="9">
        <f>IF(25&lt;=$G131, ROUND(II131*$Q131, 2), "")</f>
        <v/>
      </c>
      <c r="IK131" s="9">
        <f>IF(25&lt;=$G131, $N131, "")</f>
        <v/>
      </c>
      <c r="IL131" s="9">
        <f>IF(25&lt;=$G131, IK131-IJ131, "")</f>
        <v/>
      </c>
      <c r="IM131" s="9">
        <f>IF(25&lt;=$G131, II131-IL131, "")</f>
        <v/>
      </c>
      <c r="IN131" s="9">
        <f>IF(25&lt;=$G131, ROUND(IF131*$Q131, 2), "")</f>
        <v/>
      </c>
      <c r="IO131" s="9">
        <f>IF(25&lt;=$G131, IF131+IN131, "")</f>
        <v/>
      </c>
      <c r="IP131" s="9">
        <f>IF(25&lt;=$G131, IJ131+IN131, "")</f>
        <v/>
      </c>
      <c r="IQ131" s="9">
        <f>IF(25&lt;=$G131, ($G131-25)*$N131, "")</f>
        <v/>
      </c>
      <c r="IR131" s="9">
        <f>IF(26&lt;=$G131, IM131, "")</f>
        <v/>
      </c>
      <c r="IS131" s="9">
        <f>IF(26&lt;=$G131, ROUND(IR131*$Q131, 2), "")</f>
        <v/>
      </c>
      <c r="IT131" s="9">
        <f>IF(26&lt;=$G131, $N131, "")</f>
        <v/>
      </c>
      <c r="IU131" s="9">
        <f>IF(26&lt;=$G131, IT131-IS131, "")</f>
        <v/>
      </c>
      <c r="IV131" s="9">
        <f>IF(26&lt;=$G131, IR131-IU131, "")</f>
        <v/>
      </c>
      <c r="IW131" s="9">
        <f>IF(26&lt;=$G131, ROUND(IO131*$Q131, 2), "")</f>
        <v/>
      </c>
      <c r="IX131" s="9">
        <f>IF(26&lt;=$G131, IO131+IW131, "")</f>
        <v/>
      </c>
      <c r="IY131" s="9">
        <f>IF(26&lt;=$G131, IS131+IW131, "")</f>
        <v/>
      </c>
      <c r="IZ131" s="9">
        <f>IF(26&lt;=$G131, ($G131-26)*$N131, "")</f>
        <v/>
      </c>
      <c r="JA131" s="9">
        <f>IF(27&lt;=$G131, IV131, "")</f>
        <v/>
      </c>
      <c r="JB131" s="9">
        <f>IF(27&lt;=$G131, ROUND(JA131*$Q131, 2), "")</f>
        <v/>
      </c>
      <c r="JC131" s="9">
        <f>IF(27&lt;=$G131, $N131, "")</f>
        <v/>
      </c>
      <c r="JD131" s="9">
        <f>IF(27&lt;=$G131, JC131-JB131, "")</f>
        <v/>
      </c>
      <c r="JE131" s="9">
        <f>IF(27&lt;=$G131, JA131-JD131, "")</f>
        <v/>
      </c>
      <c r="JF131" s="9">
        <f>IF(27&lt;=$G131, ROUND(IX131*$Q131, 2), "")</f>
        <v/>
      </c>
      <c r="JG131" s="9">
        <f>IF(27&lt;=$G131, IX131+JF131, "")</f>
        <v/>
      </c>
      <c r="JH131" s="9">
        <f>IF(27&lt;=$G131, JB131+JF131, "")</f>
        <v/>
      </c>
      <c r="JI131" s="9">
        <f>IF(27&lt;=$G131, ($G131-27)*$N131, "")</f>
        <v/>
      </c>
      <c r="JJ131" s="9">
        <f>IF(28&lt;=$G131, JE131, "")</f>
        <v/>
      </c>
      <c r="JK131" s="9">
        <f>IF(28&lt;=$G131, ROUND(JJ131*$Q131, 2), "")</f>
        <v/>
      </c>
      <c r="JL131" s="9">
        <f>IF(28&lt;=$G131, $N131, "")</f>
        <v/>
      </c>
      <c r="JM131" s="9">
        <f>IF(28&lt;=$G131, JL131-JK131, "")</f>
        <v/>
      </c>
      <c r="JN131" s="9">
        <f>IF(28&lt;=$G131, JJ131-JM131, "")</f>
        <v/>
      </c>
      <c r="JO131" s="9">
        <f>IF(28&lt;=$G131, ROUND(JG131*$Q131, 2), "")</f>
        <v/>
      </c>
      <c r="JP131" s="9">
        <f>IF(28&lt;=$G131, JG131+JO131, "")</f>
        <v/>
      </c>
      <c r="JQ131" s="9">
        <f>IF(28&lt;=$G131, JK131+JO131, "")</f>
        <v/>
      </c>
      <c r="JR131" s="9">
        <f>IF(28&lt;=$G131, ($G131-28)*$N131, "")</f>
        <v/>
      </c>
      <c r="JS131" s="9">
        <f>IF(29&lt;=$G131, JN131, "")</f>
        <v/>
      </c>
      <c r="JT131" s="9">
        <f>IF(29&lt;=$G131, ROUND(JS131*$Q131, 2), "")</f>
        <v/>
      </c>
      <c r="JU131" s="9">
        <f>IF(29&lt;=$G131, $N131, "")</f>
        <v/>
      </c>
      <c r="JV131" s="9">
        <f>IF(29&lt;=$G131, JU131-JT131, "")</f>
        <v/>
      </c>
      <c r="JW131" s="9">
        <f>IF(29&lt;=$G131, JS131-JV131, "")</f>
        <v/>
      </c>
      <c r="JX131" s="9">
        <f>IF(29&lt;=$G131, ROUND(JP131*$Q131, 2), "")</f>
        <v/>
      </c>
      <c r="JY131" s="9">
        <f>IF(29&lt;=$G131, JP131+JX131, "")</f>
        <v/>
      </c>
      <c r="JZ131" s="9">
        <f>IF(29&lt;=$G131, JT131+JX131, "")</f>
        <v/>
      </c>
      <c r="KA131" s="9">
        <f>IF(29&lt;=$G131, ($G131-29)*$N131, "")</f>
        <v/>
      </c>
      <c r="KB131" s="9">
        <f>IF(30&lt;=$G131, JW131, "")</f>
        <v/>
      </c>
      <c r="KC131" s="9">
        <f>IF(30&lt;=$G131, ROUND(KB131*$Q131, 2), "")</f>
        <v/>
      </c>
      <c r="KD131" s="9">
        <f>IF(30&lt;=$G131, $N131, "")</f>
        <v/>
      </c>
      <c r="KE131" s="9">
        <f>IF(30&lt;=$G131, KD131-KC131, "")</f>
        <v/>
      </c>
      <c r="KF131" s="9">
        <f>IF(30&lt;=$G131, KB131-KE131, "")</f>
        <v/>
      </c>
      <c r="KG131" s="9">
        <f>IF(30&lt;=$G131, ROUND(JY131*$Q131, 2), "")</f>
        <v/>
      </c>
      <c r="KH131" s="9">
        <f>IF(30&lt;=$G131, JY131+KG131, "")</f>
        <v/>
      </c>
      <c r="KI131" s="9">
        <f>IF(30&lt;=$G131, KC131+KG131, "")</f>
        <v/>
      </c>
      <c r="KJ131" s="9">
        <f>IF(30&lt;=$G131, ($G131-30)*$N131, "")</f>
        <v/>
      </c>
      <c r="KK131" s="9">
        <f>IF(31&lt;=$G131, KF131, "")</f>
        <v/>
      </c>
      <c r="KL131" s="9">
        <f>IF(31&lt;=$G131, ROUND(KK131*$Q131, 2), "")</f>
        <v/>
      </c>
      <c r="KM131" s="9">
        <f>IF(31&lt;=$G131, $N131, "")</f>
        <v/>
      </c>
      <c r="KN131" s="9">
        <f>IF(31&lt;=$G131, KM131-KL131, "")</f>
        <v/>
      </c>
      <c r="KO131" s="9">
        <f>IF(31&lt;=$G131, KK131-KN131, "")</f>
        <v/>
      </c>
      <c r="KP131" s="9">
        <f>IF(31&lt;=$G131, ROUND(KH131*$Q131, 2), "")</f>
        <v/>
      </c>
      <c r="KQ131" s="9">
        <f>IF(31&lt;=$G131, KH131+KP131, "")</f>
        <v/>
      </c>
      <c r="KR131" s="9">
        <f>IF(31&lt;=$G131, KL131+KP131, "")</f>
        <v/>
      </c>
      <c r="KS131" s="9">
        <f>IF(31&lt;=$G131, ($G131-31)*$N131, "")</f>
        <v/>
      </c>
      <c r="KT131" s="9">
        <f>IF(32&lt;=$G131, KO131, "")</f>
        <v/>
      </c>
      <c r="KU131" s="9">
        <f>IF(32&lt;=$G131, ROUND(KT131*$Q131, 2), "")</f>
        <v/>
      </c>
      <c r="KV131" s="9">
        <f>IF(32&lt;=$G131, $N131, "")</f>
        <v/>
      </c>
      <c r="KW131" s="9">
        <f>IF(32&lt;=$G131, KV131-KU131, "")</f>
        <v/>
      </c>
      <c r="KX131" s="9">
        <f>IF(32&lt;=$G131, KT131-KW131, "")</f>
        <v/>
      </c>
      <c r="KY131" s="9">
        <f>IF(32&lt;=$G131, ROUND(KQ131*$Q131, 2), "")</f>
        <v/>
      </c>
      <c r="KZ131" s="9">
        <f>IF(32&lt;=$G131, KQ131+KY131, "")</f>
        <v/>
      </c>
      <c r="LA131" s="9">
        <f>IF(32&lt;=$G131, KU131+KY131, "")</f>
        <v/>
      </c>
      <c r="LB131" s="9">
        <f>IF(32&lt;=$G131, ($G131-32)*$N131, "")</f>
        <v/>
      </c>
      <c r="LC131" s="9">
        <f>IF(33&lt;=$G131, KX131, "")</f>
        <v/>
      </c>
      <c r="LD131" s="9">
        <f>IF(33&lt;=$G131, ROUND(LC131*$Q131, 2), "")</f>
        <v/>
      </c>
      <c r="LE131" s="9">
        <f>IF(33&lt;=$G131, $N131, "")</f>
        <v/>
      </c>
      <c r="LF131" s="9">
        <f>IF(33&lt;=$G131, LE131-LD131, "")</f>
        <v/>
      </c>
      <c r="LG131" s="9">
        <f>IF(33&lt;=$G131, LC131-LF131, "")</f>
        <v/>
      </c>
      <c r="LH131" s="9">
        <f>IF(33&lt;=$G131, ROUND(KZ131*$Q131, 2), "")</f>
        <v/>
      </c>
      <c r="LI131" s="9">
        <f>IF(33&lt;=$G131, KZ131+LH131, "")</f>
        <v/>
      </c>
      <c r="LJ131" s="9">
        <f>IF(33&lt;=$G131, LD131+LH131, "")</f>
        <v/>
      </c>
      <c r="LK131" s="9">
        <f>IF(33&lt;=$G131, ($G131-33)*$N131, "")</f>
        <v/>
      </c>
      <c r="LL131" s="9">
        <f>IF(34&lt;=$G131, LG131, "")</f>
        <v/>
      </c>
      <c r="LM131" s="9">
        <f>IF(34&lt;=$G131, ROUND(LL131*$Q131, 2), "")</f>
        <v/>
      </c>
      <c r="LN131" s="9">
        <f>IF(34&lt;=$G131, $N131, "")</f>
        <v/>
      </c>
      <c r="LO131" s="9">
        <f>IF(34&lt;=$G131, LN131-LM131, "")</f>
        <v/>
      </c>
      <c r="LP131" s="9">
        <f>IF(34&lt;=$G131, LL131-LO131, "")</f>
        <v/>
      </c>
      <c r="LQ131" s="9">
        <f>IF(34&lt;=$G131, ROUND(LI131*$Q131, 2), "")</f>
        <v/>
      </c>
      <c r="LR131" s="9">
        <f>IF(34&lt;=$G131, LI131+LQ131, "")</f>
        <v/>
      </c>
      <c r="LS131" s="9">
        <f>IF(34&lt;=$G131, LM131+LQ131, "")</f>
        <v/>
      </c>
      <c r="LT131" s="9">
        <f>IF(34&lt;=$G131, ($G131-34)*$N131, "")</f>
        <v/>
      </c>
      <c r="LU131" s="9">
        <f>IF(35&lt;=$G131, LP131, "")</f>
        <v/>
      </c>
      <c r="LV131" s="9">
        <f>IF(35&lt;=$G131, ROUND(LU131*$Q131, 2), "")</f>
        <v/>
      </c>
      <c r="LW131" s="9">
        <f>IF(35&lt;=$G131, $N131, "")</f>
        <v/>
      </c>
      <c r="LX131" s="9">
        <f>IF(35&lt;=$G131, LW131-LV131, "")</f>
        <v/>
      </c>
      <c r="LY131" s="9">
        <f>IF(35&lt;=$G131, LU131-LX131, "")</f>
        <v/>
      </c>
      <c r="LZ131" s="9">
        <f>IF(35&lt;=$G131, ROUND(LR131*$Q131, 2), "")</f>
        <v/>
      </c>
      <c r="MA131" s="9">
        <f>IF(35&lt;=$G131, LR131+LZ131, "")</f>
        <v/>
      </c>
      <c r="MB131" s="9">
        <f>IF(35&lt;=$G131, LV131+LZ131, "")</f>
        <v/>
      </c>
      <c r="MC131" s="9">
        <f>IF(35&lt;=$G131, ($G131-35)*$N131, "")</f>
        <v/>
      </c>
      <c r="MD131" s="9">
        <f>IF(36&lt;=$G131, LY131, "")</f>
        <v/>
      </c>
      <c r="ME131" s="9">
        <f>IF(36&lt;=$G131, ROUND(MD131*$Q131, 2), "")</f>
        <v/>
      </c>
      <c r="MF131" s="9">
        <f>IF(36&lt;=$G131, $N131, "")</f>
        <v/>
      </c>
      <c r="MG131" s="9">
        <f>IF(36&lt;=$G131, MF131-ME131, "")</f>
        <v/>
      </c>
      <c r="MH131" s="9">
        <f>IF(36&lt;=$G131, MD131-MG131, "")</f>
        <v/>
      </c>
      <c r="MI131" s="9">
        <f>IF(36&lt;=$G131, ROUND(MA131*$Q131, 2), "")</f>
        <v/>
      </c>
      <c r="MJ131" s="9">
        <f>IF(36&lt;=$G131, MA131+MI131, "")</f>
        <v/>
      </c>
      <c r="MK131" s="9">
        <f>IF(36&lt;=$G131, ME131+MI131, "")</f>
        <v/>
      </c>
      <c r="ML131" s="9">
        <f>IF(36&lt;=$G131, ($G131-36)*$N131, "")</f>
        <v/>
      </c>
      <c r="MM131" s="9">
        <f>IF(37&lt;=$G131, MH131, "")</f>
        <v/>
      </c>
      <c r="MN131" s="9">
        <f>IF(37&lt;=$G131, ROUND(MM131*$Q131, 2), "")</f>
        <v/>
      </c>
      <c r="MO131" s="9">
        <f>IF(37&lt;=$G131, $N131, "")</f>
        <v/>
      </c>
      <c r="MP131" s="9">
        <f>IF(37&lt;=$G131, MO131-MN131, "")</f>
        <v/>
      </c>
      <c r="MQ131" s="9">
        <f>IF(37&lt;=$G131, MM131-MP131, "")</f>
        <v/>
      </c>
      <c r="MR131" s="9">
        <f>IF(37&lt;=$G131, ROUND(MJ131*$Q131, 2), "")</f>
        <v/>
      </c>
      <c r="MS131" s="9">
        <f>IF(37&lt;=$G131, MJ131+MR131, "")</f>
        <v/>
      </c>
      <c r="MT131" s="9">
        <f>IF(37&lt;=$G131, MN131+MR131, "")</f>
        <v/>
      </c>
      <c r="MU131" s="9">
        <f>IF(37&lt;=$G131, ($G131-37)*$N131, "")</f>
        <v/>
      </c>
      <c r="MV131" s="9">
        <f>IF(38&lt;=$G131, MQ131, "")</f>
        <v/>
      </c>
      <c r="MW131" s="9">
        <f>IF(38&lt;=$G131, ROUND(MV131*$Q131, 2), "")</f>
        <v/>
      </c>
      <c r="MX131" s="9">
        <f>IF(38&lt;=$G131, $N131, "")</f>
        <v/>
      </c>
      <c r="MY131" s="9">
        <f>IF(38&lt;=$G131, MX131-MW131, "")</f>
        <v/>
      </c>
      <c r="MZ131" s="9">
        <f>IF(38&lt;=$G131, MV131-MY131, "")</f>
        <v/>
      </c>
      <c r="NA131" s="9">
        <f>IF(38&lt;=$G131, ROUND(MS131*$Q131, 2), "")</f>
        <v/>
      </c>
      <c r="NB131" s="9">
        <f>IF(38&lt;=$G131, MS131+NA131, "")</f>
        <v/>
      </c>
      <c r="NC131" s="9">
        <f>IF(38&lt;=$G131, MW131+NA131, "")</f>
        <v/>
      </c>
      <c r="ND131" s="9">
        <f>IF(38&lt;=$G131, ($G131-38)*$N131, "")</f>
        <v/>
      </c>
      <c r="NE131" s="9">
        <f>IF(39&lt;=$G131, MZ131, "")</f>
        <v/>
      </c>
      <c r="NF131" s="9">
        <f>IF(39&lt;=$G131, ROUND(NE131*$Q131, 2), "")</f>
        <v/>
      </c>
      <c r="NG131" s="9">
        <f>IF(39&lt;=$G131, $N131, "")</f>
        <v/>
      </c>
      <c r="NH131" s="9">
        <f>IF(39&lt;=$G131, NG131-NF131, "")</f>
        <v/>
      </c>
      <c r="NI131" s="9">
        <f>IF(39&lt;=$G131, NE131-NH131, "")</f>
        <v/>
      </c>
      <c r="NJ131" s="9">
        <f>IF(39&lt;=$G131, ROUND(NB131*$Q131, 2), "")</f>
        <v/>
      </c>
      <c r="NK131" s="9">
        <f>IF(39&lt;=$G131, NB131+NJ131, "")</f>
        <v/>
      </c>
      <c r="NL131" s="9">
        <f>IF(39&lt;=$G131, NF131+NJ131, "")</f>
        <v/>
      </c>
      <c r="NM131" s="9">
        <f>IF(39&lt;=$G131, ($G131-39)*$N131, "")</f>
        <v/>
      </c>
      <c r="NN131" s="9">
        <f>IF(40&lt;=$G131, NI131, "")</f>
        <v/>
      </c>
      <c r="NO131" s="9">
        <f>IF(40&lt;=$G131, ROUND(NN131*$Q131, 2), "")</f>
        <v/>
      </c>
      <c r="NP131" s="9">
        <f>IF(40&lt;=$G131, $N131, "")</f>
        <v/>
      </c>
      <c r="NQ131" s="9">
        <f>IF(40&lt;=$G131, NP131-NO131, "")</f>
        <v/>
      </c>
      <c r="NR131" s="9">
        <f>IF(40&lt;=$G131, NN131-NQ131, "")</f>
        <v/>
      </c>
      <c r="NS131" s="9">
        <f>IF(40&lt;=$G131, ROUND(NK131*$Q131, 2), "")</f>
        <v/>
      </c>
      <c r="NT131" s="9">
        <f>IF(40&lt;=$G131, NK131+NS131, "")</f>
        <v/>
      </c>
      <c r="NU131" s="9">
        <f>IF(40&lt;=$G131, NO131+NS131, "")</f>
        <v/>
      </c>
      <c r="NV131" s="9">
        <f>IF(40&lt;=$G131, ($G131-40)*$N131, "")</f>
        <v/>
      </c>
      <c r="NW131" s="9">
        <f>IF(41&lt;=$G131, NR131, "")</f>
        <v/>
      </c>
      <c r="NX131" s="9">
        <f>IF(41&lt;=$G131, ROUND(NW131*$Q131, 2), "")</f>
        <v/>
      </c>
      <c r="NY131" s="9">
        <f>IF(41&lt;=$G131, $N131, "")</f>
        <v/>
      </c>
      <c r="NZ131" s="9">
        <f>IF(41&lt;=$G131, NY131-NX131, "")</f>
        <v/>
      </c>
      <c r="OA131" s="9">
        <f>IF(41&lt;=$G131, NW131-NZ131, "")</f>
        <v/>
      </c>
      <c r="OB131" s="9">
        <f>IF(41&lt;=$G131, ROUND(NT131*$Q131, 2), "")</f>
        <v/>
      </c>
      <c r="OC131" s="9">
        <f>IF(41&lt;=$G131, NT131+OB131, "")</f>
        <v/>
      </c>
      <c r="OD131" s="9">
        <f>IF(41&lt;=$G131, NX131+OB131, "")</f>
        <v/>
      </c>
      <c r="OE131" s="9">
        <f>IF(41&lt;=$G131, ($G131-41)*$N131, "")</f>
        <v/>
      </c>
      <c r="OF131" s="9">
        <f>IF(42&lt;=$G131, OA131, "")</f>
        <v/>
      </c>
      <c r="OG131" s="9">
        <f>IF(42&lt;=$G131, ROUND(OF131*$Q131, 2), "")</f>
        <v/>
      </c>
      <c r="OH131" s="9">
        <f>IF(42&lt;=$G131, $N131, "")</f>
        <v/>
      </c>
      <c r="OI131" s="9">
        <f>IF(42&lt;=$G131, OH131-OG131, "")</f>
        <v/>
      </c>
      <c r="OJ131" s="9">
        <f>IF(42&lt;=$G131, OF131-OI131, "")</f>
        <v/>
      </c>
      <c r="OK131" s="9">
        <f>IF(42&lt;=$G131, ROUND(OC131*$Q131, 2), "")</f>
        <v/>
      </c>
      <c r="OL131" s="9">
        <f>IF(42&lt;=$G131, OC131+OK131, "")</f>
        <v/>
      </c>
      <c r="OM131" s="9">
        <f>IF(42&lt;=$G131, OG131+OK131, "")</f>
        <v/>
      </c>
      <c r="ON131" s="9">
        <f>IF(42&lt;=$G131, ($G131-42)*$N131, "")</f>
        <v/>
      </c>
      <c r="OO131" s="9">
        <f>IF(43&lt;=$G131, OJ131, "")</f>
        <v/>
      </c>
      <c r="OP131" s="9">
        <f>IF(43&lt;=$G131, ROUND(OO131*$Q131, 2), "")</f>
        <v/>
      </c>
      <c r="OQ131" s="9">
        <f>IF(43&lt;=$G131, $N131, "")</f>
        <v/>
      </c>
      <c r="OR131" s="9">
        <f>IF(43&lt;=$G131, OQ131-OP131, "")</f>
        <v/>
      </c>
      <c r="OS131" s="9">
        <f>IF(43&lt;=$G131, OO131-OR131, "")</f>
        <v/>
      </c>
      <c r="OT131" s="9">
        <f>IF(43&lt;=$G131, ROUND(OL131*$Q131, 2), "")</f>
        <v/>
      </c>
      <c r="OU131" s="9">
        <f>IF(43&lt;=$G131, OL131+OT131, "")</f>
        <v/>
      </c>
      <c r="OV131" s="9">
        <f>IF(43&lt;=$G131, OP131+OT131, "")</f>
        <v/>
      </c>
      <c r="OW131" s="9">
        <f>IF(43&lt;=$G131, ($G131-43)*$N131, "")</f>
        <v/>
      </c>
      <c r="OX131" s="9">
        <f>IF(44&lt;=$G131, OS131, "")</f>
        <v/>
      </c>
      <c r="OY131" s="9">
        <f>IF(44&lt;=$G131, ROUND(OX131*$Q131, 2), "")</f>
        <v/>
      </c>
      <c r="OZ131" s="9">
        <f>IF(44&lt;=$G131, $N131, "")</f>
        <v/>
      </c>
      <c r="PA131" s="9">
        <f>IF(44&lt;=$G131, OZ131-OY131, "")</f>
        <v/>
      </c>
      <c r="PB131" s="9">
        <f>IF(44&lt;=$G131, OX131-PA131, "")</f>
        <v/>
      </c>
      <c r="PC131" s="9">
        <f>IF(44&lt;=$G131, ROUND(OU131*$Q131, 2), "")</f>
        <v/>
      </c>
      <c r="PD131" s="9">
        <f>IF(44&lt;=$G131, OU131+PC131, "")</f>
        <v/>
      </c>
      <c r="PE131" s="9">
        <f>IF(44&lt;=$G131, OY131+PC131, "")</f>
        <v/>
      </c>
      <c r="PF131" s="9">
        <f>IF(44&lt;=$G131, ($G131-44)*$N131, "")</f>
        <v/>
      </c>
      <c r="PG131" s="9">
        <f>IF(45&lt;=$G131, PB131, "")</f>
        <v/>
      </c>
      <c r="PH131" s="9">
        <f>IF(45&lt;=$G131, ROUND(PG131*$Q131, 2), "")</f>
        <v/>
      </c>
      <c r="PI131" s="9">
        <f>IF(45&lt;=$G131, $N131, "")</f>
        <v/>
      </c>
      <c r="PJ131" s="9">
        <f>IF(45&lt;=$G131, PI131-PH131, "")</f>
        <v/>
      </c>
      <c r="PK131" s="9">
        <f>IF(45&lt;=$G131, PG131-PJ131, "")</f>
        <v/>
      </c>
      <c r="PL131" s="9">
        <f>IF(45&lt;=$G131, ROUND(PD131*$Q131, 2), "")</f>
        <v/>
      </c>
      <c r="PM131" s="9">
        <f>IF(45&lt;=$G131, PD131+PL131, "")</f>
        <v/>
      </c>
      <c r="PN131" s="9">
        <f>IF(45&lt;=$G131, PH131+PL131, "")</f>
        <v/>
      </c>
      <c r="PO131" s="9">
        <f>IF(45&lt;=$G131, ($G131-45)*$N131, "")</f>
        <v/>
      </c>
      <c r="PP131" s="9">
        <f>IF(46&lt;=$G131, PK131, "")</f>
        <v/>
      </c>
      <c r="PQ131" s="9">
        <f>IF(46&lt;=$G131, ROUND(PP131*$Q131, 2), "")</f>
        <v/>
      </c>
      <c r="PR131" s="9">
        <f>IF(46&lt;=$G131, $N131, "")</f>
        <v/>
      </c>
      <c r="PS131" s="9">
        <f>IF(46&lt;=$G131, PR131-PQ131, "")</f>
        <v/>
      </c>
      <c r="PT131" s="9">
        <f>IF(46&lt;=$G131, PP131-PS131, "")</f>
        <v/>
      </c>
      <c r="PU131" s="9">
        <f>IF(46&lt;=$G131, ROUND(PM131*$Q131, 2), "")</f>
        <v/>
      </c>
      <c r="PV131" s="9">
        <f>IF(46&lt;=$G131, PM131+PU131, "")</f>
        <v/>
      </c>
      <c r="PW131" s="9">
        <f>IF(46&lt;=$G131, PQ131+PU131, "")</f>
        <v/>
      </c>
      <c r="PX131" s="9">
        <f>IF(46&lt;=$G131, ($G131-46)*$N131, "")</f>
        <v/>
      </c>
      <c r="PY131" s="9">
        <f>IF(47&lt;=$G131, PT131, "")</f>
        <v/>
      </c>
      <c r="PZ131" s="9">
        <f>IF(47&lt;=$G131, ROUND(PY131*$Q131, 2), "")</f>
        <v/>
      </c>
      <c r="QA131" s="9">
        <f>IF(47&lt;=$G131, $N131, "")</f>
        <v/>
      </c>
      <c r="QB131" s="9">
        <f>IF(47&lt;=$G131, QA131-PZ131, "")</f>
        <v/>
      </c>
      <c r="QC131" s="9">
        <f>IF(47&lt;=$G131, PY131-QB131, "")</f>
        <v/>
      </c>
      <c r="QD131" s="9">
        <f>IF(47&lt;=$G131, ROUND(PV131*$Q131, 2), "")</f>
        <v/>
      </c>
      <c r="QE131" s="9">
        <f>IF(47&lt;=$G131, PV131+QD131, "")</f>
        <v/>
      </c>
      <c r="QF131" s="9">
        <f>IF(47&lt;=$G131, PZ131+QD131, "")</f>
        <v/>
      </c>
      <c r="QG131" s="9">
        <f>IF(47&lt;=$G131, ($G131-47)*$N131, "")</f>
        <v/>
      </c>
      <c r="QH131" s="9">
        <f>IF(48&lt;=$G131, QC131, "")</f>
        <v/>
      </c>
      <c r="QI131" s="9">
        <f>IF(48&lt;=$G131, ROUND(QH131*$Q131, 2), "")</f>
        <v/>
      </c>
      <c r="QJ131" s="9">
        <f>IF(48&lt;=$G131, $N131, "")</f>
        <v/>
      </c>
      <c r="QK131" s="9">
        <f>IF(48&lt;=$G131, QJ131-QI131, "")</f>
        <v/>
      </c>
      <c r="QL131" s="9">
        <f>IF(48&lt;=$G131, QH131-QK131, "")</f>
        <v/>
      </c>
      <c r="QM131" s="9">
        <f>IF(48&lt;=$G131, ROUND(QE131*$Q131, 2), "")</f>
        <v/>
      </c>
      <c r="QN131" s="9">
        <f>IF(48&lt;=$G131, QE131+QM131, "")</f>
        <v/>
      </c>
      <c r="QO131" s="9">
        <f>IF(48&lt;=$G131, QI131+QM131, "")</f>
        <v/>
      </c>
      <c r="QP131" s="9">
        <f>IF(48&lt;=$G131, ($G131-48)*$N131, "")</f>
        <v/>
      </c>
    </row>
    <row r="132">
      <c r="A132" s="12" t="inlineStr">
        <is>
          <t>0661-0001</t>
        </is>
      </c>
      <c r="B132" s="13" t="inlineStr">
        <is>
          <t>Veta Vertical Home Sa de Cv</t>
        </is>
      </c>
      <c r="C132" s="13" t="inlineStr">
        <is>
          <t>3008 Allure Pack</t>
        </is>
      </c>
      <c r="D132" s="12" t="inlineStr">
        <is>
          <t>ACTIVO</t>
        </is>
      </c>
      <c r="E132" s="12" t="inlineStr">
        <is>
          <t>2024-06-27</t>
        </is>
      </c>
      <c r="F132" s="12" t="inlineStr">
        <is>
          <t>2028-06-27</t>
        </is>
      </c>
      <c r="G132" s="14" t="n">
        <v>48</v>
      </c>
      <c r="H132" s="15" t="n">
        <v>532672.41</v>
      </c>
      <c r="I132" s="16" t="n">
        <v>0.3232</v>
      </c>
      <c r="J132" s="15">
        <f>ROUND(H132*I132, 2)</f>
        <v/>
      </c>
      <c r="K132" s="15">
        <f>ROUND(H132-J132, 2)</f>
        <v/>
      </c>
      <c r="L132" s="16" t="n">
        <v>0.027</v>
      </c>
      <c r="M132" s="15">
        <f>ROUND(H132*L132, 2)</f>
        <v/>
      </c>
      <c r="N132" s="15" t="n">
        <v>13742.14</v>
      </c>
      <c r="O132" s="16" t="n">
        <v>0.2</v>
      </c>
      <c r="P132" s="15">
        <f>ROUND(H132*O132, 2)</f>
        <v/>
      </c>
      <c r="Q132" s="17" t="n">
        <v>0.03168456</v>
      </c>
      <c r="R132" s="17">
        <f>RATE(G132, -N132, K132, -P132)</f>
        <v/>
      </c>
      <c r="S132" s="17">
        <f>ROUND(Q132*12, 8)</f>
        <v/>
      </c>
      <c r="T132" s="17">
        <f>ROUND(((1+Q132)^12)-1, 8)</f>
        <v/>
      </c>
      <c r="U132" s="15">
        <f>ROUND(PV(Q132, G132, 0, -P132), 2)</f>
        <v/>
      </c>
      <c r="V132" s="15">
        <f>SUMIF($AA$4:$QP$4, "Interes_Leasing", AA132:QP132)</f>
        <v/>
      </c>
      <c r="W132" s="15">
        <f>SUMIF($AA$4:$QP$4, "Interes_Residual", AA132:QP132)</f>
        <v/>
      </c>
      <c r="X132" s="15">
        <f>ROUND(V132+W132, 2)</f>
        <v/>
      </c>
      <c r="Y132" s="15">
        <f>ROUND((N132*G132+P132+M132)-K132, 2)</f>
        <v/>
      </c>
      <c r="Z132" s="16">
        <f>ROUND(Y132/K132, 4)</f>
        <v/>
      </c>
      <c r="AA132" s="15">
        <f>IF(1&lt;=$G132, $K132, "")</f>
        <v/>
      </c>
      <c r="AB132" s="15">
        <f>IF(1&lt;=$G132, ROUND(AA132*$Q132, 2), "")</f>
        <v/>
      </c>
      <c r="AC132" s="15">
        <f>IF(1&lt;=$G132, $N132, "")</f>
        <v/>
      </c>
      <c r="AD132" s="15">
        <f>IF(1&lt;=$G132, AC132-AB132, "")</f>
        <v/>
      </c>
      <c r="AE132" s="15">
        <f>IF(1&lt;=$G132, AA132-AD132, "")</f>
        <v/>
      </c>
      <c r="AF132" s="15">
        <f>IF(1&lt;=$G132, ROUND($U132*$Q132, 2), "")</f>
        <v/>
      </c>
      <c r="AG132" s="15">
        <f>IF(1&lt;=$G132, $U132+AF132, "")</f>
        <v/>
      </c>
      <c r="AH132" s="15">
        <f>IF(1&lt;=$G132, AB132+AF132, "")</f>
        <v/>
      </c>
      <c r="AI132" s="15">
        <f>IF(1&lt;=$G132, ($G132-1)*$N132, "")</f>
        <v/>
      </c>
      <c r="AJ132" s="15">
        <f>IF(2&lt;=$G132, AE132, "")</f>
        <v/>
      </c>
      <c r="AK132" s="15">
        <f>IF(2&lt;=$G132, ROUND(AJ132*$Q132, 2), "")</f>
        <v/>
      </c>
      <c r="AL132" s="15">
        <f>IF(2&lt;=$G132, $N132, "")</f>
        <v/>
      </c>
      <c r="AM132" s="15">
        <f>IF(2&lt;=$G132, AL132-AK132, "")</f>
        <v/>
      </c>
      <c r="AN132" s="15">
        <f>IF(2&lt;=$G132, AJ132-AM132, "")</f>
        <v/>
      </c>
      <c r="AO132" s="15">
        <f>IF(2&lt;=$G132, ROUND(AG132*$Q132, 2), "")</f>
        <v/>
      </c>
      <c r="AP132" s="15">
        <f>IF(2&lt;=$G132, AG132+AO132, "")</f>
        <v/>
      </c>
      <c r="AQ132" s="15">
        <f>IF(2&lt;=$G132, AK132+AO132, "")</f>
        <v/>
      </c>
      <c r="AR132" s="15">
        <f>IF(2&lt;=$G132, ($G132-2)*$N132, "")</f>
        <v/>
      </c>
      <c r="AS132" s="15">
        <f>IF(3&lt;=$G132, AN132, "")</f>
        <v/>
      </c>
      <c r="AT132" s="15">
        <f>IF(3&lt;=$G132, ROUND(AS132*$Q132, 2), "")</f>
        <v/>
      </c>
      <c r="AU132" s="15">
        <f>IF(3&lt;=$G132, $N132, "")</f>
        <v/>
      </c>
      <c r="AV132" s="15">
        <f>IF(3&lt;=$G132, AU132-AT132, "")</f>
        <v/>
      </c>
      <c r="AW132" s="15">
        <f>IF(3&lt;=$G132, AS132-AV132, "")</f>
        <v/>
      </c>
      <c r="AX132" s="15">
        <f>IF(3&lt;=$G132, ROUND(AP132*$Q132, 2), "")</f>
        <v/>
      </c>
      <c r="AY132" s="15">
        <f>IF(3&lt;=$G132, AP132+AX132, "")</f>
        <v/>
      </c>
      <c r="AZ132" s="15">
        <f>IF(3&lt;=$G132, AT132+AX132, "")</f>
        <v/>
      </c>
      <c r="BA132" s="15">
        <f>IF(3&lt;=$G132, ($G132-3)*$N132, "")</f>
        <v/>
      </c>
      <c r="BB132" s="15">
        <f>IF(4&lt;=$G132, AW132, "")</f>
        <v/>
      </c>
      <c r="BC132" s="15">
        <f>IF(4&lt;=$G132, ROUND(BB132*$Q132, 2), "")</f>
        <v/>
      </c>
      <c r="BD132" s="15">
        <f>IF(4&lt;=$G132, $N132, "")</f>
        <v/>
      </c>
      <c r="BE132" s="15">
        <f>IF(4&lt;=$G132, BD132-BC132, "")</f>
        <v/>
      </c>
      <c r="BF132" s="15">
        <f>IF(4&lt;=$G132, BB132-BE132, "")</f>
        <v/>
      </c>
      <c r="BG132" s="15">
        <f>IF(4&lt;=$G132, ROUND(AY132*$Q132, 2), "")</f>
        <v/>
      </c>
      <c r="BH132" s="15">
        <f>IF(4&lt;=$G132, AY132+BG132, "")</f>
        <v/>
      </c>
      <c r="BI132" s="15">
        <f>IF(4&lt;=$G132, BC132+BG132, "")</f>
        <v/>
      </c>
      <c r="BJ132" s="15">
        <f>IF(4&lt;=$G132, ($G132-4)*$N132, "")</f>
        <v/>
      </c>
      <c r="BK132" s="15">
        <f>IF(5&lt;=$G132, BF132, "")</f>
        <v/>
      </c>
      <c r="BL132" s="15">
        <f>IF(5&lt;=$G132, ROUND(BK132*$Q132, 2), "")</f>
        <v/>
      </c>
      <c r="BM132" s="15">
        <f>IF(5&lt;=$G132, $N132, "")</f>
        <v/>
      </c>
      <c r="BN132" s="15">
        <f>IF(5&lt;=$G132, BM132-BL132, "")</f>
        <v/>
      </c>
      <c r="BO132" s="15">
        <f>IF(5&lt;=$G132, BK132-BN132, "")</f>
        <v/>
      </c>
      <c r="BP132" s="15">
        <f>IF(5&lt;=$G132, ROUND(BH132*$Q132, 2), "")</f>
        <v/>
      </c>
      <c r="BQ132" s="15">
        <f>IF(5&lt;=$G132, BH132+BP132, "")</f>
        <v/>
      </c>
      <c r="BR132" s="15">
        <f>IF(5&lt;=$G132, BL132+BP132, "")</f>
        <v/>
      </c>
      <c r="BS132" s="15">
        <f>IF(5&lt;=$G132, ($G132-5)*$N132, "")</f>
        <v/>
      </c>
      <c r="BT132" s="15">
        <f>IF(6&lt;=$G132, BO132, "")</f>
        <v/>
      </c>
      <c r="BU132" s="15">
        <f>IF(6&lt;=$G132, ROUND(BT132*$Q132, 2), "")</f>
        <v/>
      </c>
      <c r="BV132" s="15">
        <f>IF(6&lt;=$G132, $N132, "")</f>
        <v/>
      </c>
      <c r="BW132" s="15">
        <f>IF(6&lt;=$G132, BV132-BU132, "")</f>
        <v/>
      </c>
      <c r="BX132" s="15">
        <f>IF(6&lt;=$G132, BT132-BW132, "")</f>
        <v/>
      </c>
      <c r="BY132" s="15">
        <f>IF(6&lt;=$G132, ROUND(BQ132*$Q132, 2), "")</f>
        <v/>
      </c>
      <c r="BZ132" s="15">
        <f>IF(6&lt;=$G132, BQ132+BY132, "")</f>
        <v/>
      </c>
      <c r="CA132" s="15">
        <f>IF(6&lt;=$G132, BU132+BY132, "")</f>
        <v/>
      </c>
      <c r="CB132" s="15">
        <f>IF(6&lt;=$G132, ($G132-6)*$N132, "")</f>
        <v/>
      </c>
      <c r="CC132" s="15">
        <f>IF(7&lt;=$G132, BX132, "")</f>
        <v/>
      </c>
      <c r="CD132" s="15">
        <f>IF(7&lt;=$G132, ROUND(CC132*$Q132, 2), "")</f>
        <v/>
      </c>
      <c r="CE132" s="15">
        <f>IF(7&lt;=$G132, $N132, "")</f>
        <v/>
      </c>
      <c r="CF132" s="15">
        <f>IF(7&lt;=$G132, CE132-CD132, "")</f>
        <v/>
      </c>
      <c r="CG132" s="15">
        <f>IF(7&lt;=$G132, CC132-CF132, "")</f>
        <v/>
      </c>
      <c r="CH132" s="15">
        <f>IF(7&lt;=$G132, ROUND(BZ132*$Q132, 2), "")</f>
        <v/>
      </c>
      <c r="CI132" s="15">
        <f>IF(7&lt;=$G132, BZ132+CH132, "")</f>
        <v/>
      </c>
      <c r="CJ132" s="15">
        <f>IF(7&lt;=$G132, CD132+CH132, "")</f>
        <v/>
      </c>
      <c r="CK132" s="15">
        <f>IF(7&lt;=$G132, ($G132-7)*$N132, "")</f>
        <v/>
      </c>
      <c r="CL132" s="15">
        <f>IF(8&lt;=$G132, CG132, "")</f>
        <v/>
      </c>
      <c r="CM132" s="15">
        <f>IF(8&lt;=$G132, ROUND(CL132*$Q132, 2), "")</f>
        <v/>
      </c>
      <c r="CN132" s="15">
        <f>IF(8&lt;=$G132, $N132, "")</f>
        <v/>
      </c>
      <c r="CO132" s="15">
        <f>IF(8&lt;=$G132, CN132-CM132, "")</f>
        <v/>
      </c>
      <c r="CP132" s="15">
        <f>IF(8&lt;=$G132, CL132-CO132, "")</f>
        <v/>
      </c>
      <c r="CQ132" s="15">
        <f>IF(8&lt;=$G132, ROUND(CI132*$Q132, 2), "")</f>
        <v/>
      </c>
      <c r="CR132" s="15">
        <f>IF(8&lt;=$G132, CI132+CQ132, "")</f>
        <v/>
      </c>
      <c r="CS132" s="15">
        <f>IF(8&lt;=$G132, CM132+CQ132, "")</f>
        <v/>
      </c>
      <c r="CT132" s="15">
        <f>IF(8&lt;=$G132, ($G132-8)*$N132, "")</f>
        <v/>
      </c>
      <c r="CU132" s="15">
        <f>IF(9&lt;=$G132, CP132, "")</f>
        <v/>
      </c>
      <c r="CV132" s="15">
        <f>IF(9&lt;=$G132, ROUND(CU132*$Q132, 2), "")</f>
        <v/>
      </c>
      <c r="CW132" s="15">
        <f>IF(9&lt;=$G132, $N132, "")</f>
        <v/>
      </c>
      <c r="CX132" s="15">
        <f>IF(9&lt;=$G132, CW132-CV132, "")</f>
        <v/>
      </c>
      <c r="CY132" s="15">
        <f>IF(9&lt;=$G132, CU132-CX132, "")</f>
        <v/>
      </c>
      <c r="CZ132" s="15">
        <f>IF(9&lt;=$G132, ROUND(CR132*$Q132, 2), "")</f>
        <v/>
      </c>
      <c r="DA132" s="15">
        <f>IF(9&lt;=$G132, CR132+CZ132, "")</f>
        <v/>
      </c>
      <c r="DB132" s="15">
        <f>IF(9&lt;=$G132, CV132+CZ132, "")</f>
        <v/>
      </c>
      <c r="DC132" s="15">
        <f>IF(9&lt;=$G132, ($G132-9)*$N132, "")</f>
        <v/>
      </c>
      <c r="DD132" s="15">
        <f>IF(10&lt;=$G132, CY132, "")</f>
        <v/>
      </c>
      <c r="DE132" s="15">
        <f>IF(10&lt;=$G132, ROUND(DD132*$Q132, 2), "")</f>
        <v/>
      </c>
      <c r="DF132" s="15">
        <f>IF(10&lt;=$G132, $N132, "")</f>
        <v/>
      </c>
      <c r="DG132" s="15">
        <f>IF(10&lt;=$G132, DF132-DE132, "")</f>
        <v/>
      </c>
      <c r="DH132" s="15">
        <f>IF(10&lt;=$G132, DD132-DG132, "")</f>
        <v/>
      </c>
      <c r="DI132" s="15">
        <f>IF(10&lt;=$G132, ROUND(DA132*$Q132, 2), "")</f>
        <v/>
      </c>
      <c r="DJ132" s="15">
        <f>IF(10&lt;=$G132, DA132+DI132, "")</f>
        <v/>
      </c>
      <c r="DK132" s="15">
        <f>IF(10&lt;=$G132, DE132+DI132, "")</f>
        <v/>
      </c>
      <c r="DL132" s="15">
        <f>IF(10&lt;=$G132, ($G132-10)*$N132, "")</f>
        <v/>
      </c>
      <c r="DM132" s="15">
        <f>IF(11&lt;=$G132, DH132, "")</f>
        <v/>
      </c>
      <c r="DN132" s="15">
        <f>IF(11&lt;=$G132, ROUND(DM132*$Q132, 2), "")</f>
        <v/>
      </c>
      <c r="DO132" s="15">
        <f>IF(11&lt;=$G132, $N132, "")</f>
        <v/>
      </c>
      <c r="DP132" s="15">
        <f>IF(11&lt;=$G132, DO132-DN132, "")</f>
        <v/>
      </c>
      <c r="DQ132" s="15">
        <f>IF(11&lt;=$G132, DM132-DP132, "")</f>
        <v/>
      </c>
      <c r="DR132" s="15">
        <f>IF(11&lt;=$G132, ROUND(DJ132*$Q132, 2), "")</f>
        <v/>
      </c>
      <c r="DS132" s="15">
        <f>IF(11&lt;=$G132, DJ132+DR132, "")</f>
        <v/>
      </c>
      <c r="DT132" s="15">
        <f>IF(11&lt;=$G132, DN132+DR132, "")</f>
        <v/>
      </c>
      <c r="DU132" s="15">
        <f>IF(11&lt;=$G132, ($G132-11)*$N132, "")</f>
        <v/>
      </c>
      <c r="DV132" s="15">
        <f>IF(12&lt;=$G132, DQ132, "")</f>
        <v/>
      </c>
      <c r="DW132" s="15">
        <f>IF(12&lt;=$G132, ROUND(DV132*$Q132, 2), "")</f>
        <v/>
      </c>
      <c r="DX132" s="15">
        <f>IF(12&lt;=$G132, $N132, "")</f>
        <v/>
      </c>
      <c r="DY132" s="15">
        <f>IF(12&lt;=$G132, DX132-DW132, "")</f>
        <v/>
      </c>
      <c r="DZ132" s="15">
        <f>IF(12&lt;=$G132, DV132-DY132, "")</f>
        <v/>
      </c>
      <c r="EA132" s="15">
        <f>IF(12&lt;=$G132, ROUND(DS132*$Q132, 2), "")</f>
        <v/>
      </c>
      <c r="EB132" s="15">
        <f>IF(12&lt;=$G132, DS132+EA132, "")</f>
        <v/>
      </c>
      <c r="EC132" s="15">
        <f>IF(12&lt;=$G132, DW132+EA132, "")</f>
        <v/>
      </c>
      <c r="ED132" s="15">
        <f>IF(12&lt;=$G132, ($G132-12)*$N132, "")</f>
        <v/>
      </c>
      <c r="EE132" s="15">
        <f>IF(13&lt;=$G132, DZ132, "")</f>
        <v/>
      </c>
      <c r="EF132" s="15">
        <f>IF(13&lt;=$G132, ROUND(EE132*$Q132, 2), "")</f>
        <v/>
      </c>
      <c r="EG132" s="15">
        <f>IF(13&lt;=$G132, $N132, "")</f>
        <v/>
      </c>
      <c r="EH132" s="15">
        <f>IF(13&lt;=$G132, EG132-EF132, "")</f>
        <v/>
      </c>
      <c r="EI132" s="15">
        <f>IF(13&lt;=$G132, EE132-EH132, "")</f>
        <v/>
      </c>
      <c r="EJ132" s="15">
        <f>IF(13&lt;=$G132, ROUND(EB132*$Q132, 2), "")</f>
        <v/>
      </c>
      <c r="EK132" s="15">
        <f>IF(13&lt;=$G132, EB132+EJ132, "")</f>
        <v/>
      </c>
      <c r="EL132" s="15">
        <f>IF(13&lt;=$G132, EF132+EJ132, "")</f>
        <v/>
      </c>
      <c r="EM132" s="15">
        <f>IF(13&lt;=$G132, ($G132-13)*$N132, "")</f>
        <v/>
      </c>
      <c r="EN132" s="15">
        <f>IF(14&lt;=$G132, EI132, "")</f>
        <v/>
      </c>
      <c r="EO132" s="15">
        <f>IF(14&lt;=$G132, ROUND(EN132*$Q132, 2), "")</f>
        <v/>
      </c>
      <c r="EP132" s="15">
        <f>IF(14&lt;=$G132, $N132, "")</f>
        <v/>
      </c>
      <c r="EQ132" s="15">
        <f>IF(14&lt;=$G132, EP132-EO132, "")</f>
        <v/>
      </c>
      <c r="ER132" s="15">
        <f>IF(14&lt;=$G132, EN132-EQ132, "")</f>
        <v/>
      </c>
      <c r="ES132" s="15">
        <f>IF(14&lt;=$G132, ROUND(EK132*$Q132, 2), "")</f>
        <v/>
      </c>
      <c r="ET132" s="15">
        <f>IF(14&lt;=$G132, EK132+ES132, "")</f>
        <v/>
      </c>
      <c r="EU132" s="15">
        <f>IF(14&lt;=$G132, EO132+ES132, "")</f>
        <v/>
      </c>
      <c r="EV132" s="15">
        <f>IF(14&lt;=$G132, ($G132-14)*$N132, "")</f>
        <v/>
      </c>
      <c r="EW132" s="15">
        <f>IF(15&lt;=$G132, ER132, "")</f>
        <v/>
      </c>
      <c r="EX132" s="15">
        <f>IF(15&lt;=$G132, ROUND(EW132*$Q132, 2), "")</f>
        <v/>
      </c>
      <c r="EY132" s="15">
        <f>IF(15&lt;=$G132, $N132, "")</f>
        <v/>
      </c>
      <c r="EZ132" s="15">
        <f>IF(15&lt;=$G132, EY132-EX132, "")</f>
        <v/>
      </c>
      <c r="FA132" s="15">
        <f>IF(15&lt;=$G132, EW132-EZ132, "")</f>
        <v/>
      </c>
      <c r="FB132" s="15">
        <f>IF(15&lt;=$G132, ROUND(ET132*$Q132, 2), "")</f>
        <v/>
      </c>
      <c r="FC132" s="15">
        <f>IF(15&lt;=$G132, ET132+FB132, "")</f>
        <v/>
      </c>
      <c r="FD132" s="15">
        <f>IF(15&lt;=$G132, EX132+FB132, "")</f>
        <v/>
      </c>
      <c r="FE132" s="15">
        <f>IF(15&lt;=$G132, ($G132-15)*$N132, "")</f>
        <v/>
      </c>
      <c r="FF132" s="15">
        <f>IF(16&lt;=$G132, FA132, "")</f>
        <v/>
      </c>
      <c r="FG132" s="15">
        <f>IF(16&lt;=$G132, ROUND(FF132*$Q132, 2), "")</f>
        <v/>
      </c>
      <c r="FH132" s="15">
        <f>IF(16&lt;=$G132, $N132, "")</f>
        <v/>
      </c>
      <c r="FI132" s="15">
        <f>IF(16&lt;=$G132, FH132-FG132, "")</f>
        <v/>
      </c>
      <c r="FJ132" s="15">
        <f>IF(16&lt;=$G132, FF132-FI132, "")</f>
        <v/>
      </c>
      <c r="FK132" s="15">
        <f>IF(16&lt;=$G132, ROUND(FC132*$Q132, 2), "")</f>
        <v/>
      </c>
      <c r="FL132" s="15">
        <f>IF(16&lt;=$G132, FC132+FK132, "")</f>
        <v/>
      </c>
      <c r="FM132" s="15">
        <f>IF(16&lt;=$G132, FG132+FK132, "")</f>
        <v/>
      </c>
      <c r="FN132" s="15">
        <f>IF(16&lt;=$G132, ($G132-16)*$N132, "")</f>
        <v/>
      </c>
      <c r="FO132" s="15">
        <f>IF(17&lt;=$G132, FJ132, "")</f>
        <v/>
      </c>
      <c r="FP132" s="15">
        <f>IF(17&lt;=$G132, ROUND(FO132*$Q132, 2), "")</f>
        <v/>
      </c>
      <c r="FQ132" s="15">
        <f>IF(17&lt;=$G132, $N132, "")</f>
        <v/>
      </c>
      <c r="FR132" s="15">
        <f>IF(17&lt;=$G132, FQ132-FP132, "")</f>
        <v/>
      </c>
      <c r="FS132" s="15">
        <f>IF(17&lt;=$G132, FO132-FR132, "")</f>
        <v/>
      </c>
      <c r="FT132" s="15">
        <f>IF(17&lt;=$G132, ROUND(FL132*$Q132, 2), "")</f>
        <v/>
      </c>
      <c r="FU132" s="15">
        <f>IF(17&lt;=$G132, FL132+FT132, "")</f>
        <v/>
      </c>
      <c r="FV132" s="15">
        <f>IF(17&lt;=$G132, FP132+FT132, "")</f>
        <v/>
      </c>
      <c r="FW132" s="15">
        <f>IF(17&lt;=$G132, ($G132-17)*$N132, "")</f>
        <v/>
      </c>
      <c r="FX132" s="15">
        <f>IF(18&lt;=$G132, FS132, "")</f>
        <v/>
      </c>
      <c r="FY132" s="15">
        <f>IF(18&lt;=$G132, ROUND(FX132*$Q132, 2), "")</f>
        <v/>
      </c>
      <c r="FZ132" s="15">
        <f>IF(18&lt;=$G132, $N132, "")</f>
        <v/>
      </c>
      <c r="GA132" s="15">
        <f>IF(18&lt;=$G132, FZ132-FY132, "")</f>
        <v/>
      </c>
      <c r="GB132" s="15">
        <f>IF(18&lt;=$G132, FX132-GA132, "")</f>
        <v/>
      </c>
      <c r="GC132" s="15">
        <f>IF(18&lt;=$G132, ROUND(FU132*$Q132, 2), "")</f>
        <v/>
      </c>
      <c r="GD132" s="15">
        <f>IF(18&lt;=$G132, FU132+GC132, "")</f>
        <v/>
      </c>
      <c r="GE132" s="15">
        <f>IF(18&lt;=$G132, FY132+GC132, "")</f>
        <v/>
      </c>
      <c r="GF132" s="15">
        <f>IF(18&lt;=$G132, ($G132-18)*$N132, "")</f>
        <v/>
      </c>
      <c r="GG132" s="15">
        <f>IF(19&lt;=$G132, GB132, "")</f>
        <v/>
      </c>
      <c r="GH132" s="15">
        <f>IF(19&lt;=$G132, ROUND(GG132*$Q132, 2), "")</f>
        <v/>
      </c>
      <c r="GI132" s="15">
        <f>IF(19&lt;=$G132, $N132, "")</f>
        <v/>
      </c>
      <c r="GJ132" s="15">
        <f>IF(19&lt;=$G132, GI132-GH132, "")</f>
        <v/>
      </c>
      <c r="GK132" s="15">
        <f>IF(19&lt;=$G132, GG132-GJ132, "")</f>
        <v/>
      </c>
      <c r="GL132" s="15">
        <f>IF(19&lt;=$G132, ROUND(GD132*$Q132, 2), "")</f>
        <v/>
      </c>
      <c r="GM132" s="15">
        <f>IF(19&lt;=$G132, GD132+GL132, "")</f>
        <v/>
      </c>
      <c r="GN132" s="15">
        <f>IF(19&lt;=$G132, GH132+GL132, "")</f>
        <v/>
      </c>
      <c r="GO132" s="15">
        <f>IF(19&lt;=$G132, ($G132-19)*$N132, "")</f>
        <v/>
      </c>
      <c r="GP132" s="15">
        <f>IF(20&lt;=$G132, GK132, "")</f>
        <v/>
      </c>
      <c r="GQ132" s="15">
        <f>IF(20&lt;=$G132, ROUND(GP132*$Q132, 2), "")</f>
        <v/>
      </c>
      <c r="GR132" s="15">
        <f>IF(20&lt;=$G132, $N132, "")</f>
        <v/>
      </c>
      <c r="GS132" s="15">
        <f>IF(20&lt;=$G132, GR132-GQ132, "")</f>
        <v/>
      </c>
      <c r="GT132" s="15">
        <f>IF(20&lt;=$G132, GP132-GS132, "")</f>
        <v/>
      </c>
      <c r="GU132" s="15">
        <f>IF(20&lt;=$G132, ROUND(GM132*$Q132, 2), "")</f>
        <v/>
      </c>
      <c r="GV132" s="15">
        <f>IF(20&lt;=$G132, GM132+GU132, "")</f>
        <v/>
      </c>
      <c r="GW132" s="15">
        <f>IF(20&lt;=$G132, GQ132+GU132, "")</f>
        <v/>
      </c>
      <c r="GX132" s="15">
        <f>IF(20&lt;=$G132, ($G132-20)*$N132, "")</f>
        <v/>
      </c>
      <c r="GY132" s="15">
        <f>IF(21&lt;=$G132, GT132, "")</f>
        <v/>
      </c>
      <c r="GZ132" s="15">
        <f>IF(21&lt;=$G132, ROUND(GY132*$Q132, 2), "")</f>
        <v/>
      </c>
      <c r="HA132" s="15">
        <f>IF(21&lt;=$G132, $N132, "")</f>
        <v/>
      </c>
      <c r="HB132" s="15">
        <f>IF(21&lt;=$G132, HA132-GZ132, "")</f>
        <v/>
      </c>
      <c r="HC132" s="15">
        <f>IF(21&lt;=$G132, GY132-HB132, "")</f>
        <v/>
      </c>
      <c r="HD132" s="15">
        <f>IF(21&lt;=$G132, ROUND(GV132*$Q132, 2), "")</f>
        <v/>
      </c>
      <c r="HE132" s="15">
        <f>IF(21&lt;=$G132, GV132+HD132, "")</f>
        <v/>
      </c>
      <c r="HF132" s="15">
        <f>IF(21&lt;=$G132, GZ132+HD132, "")</f>
        <v/>
      </c>
      <c r="HG132" s="15">
        <f>IF(21&lt;=$G132, ($G132-21)*$N132, "")</f>
        <v/>
      </c>
      <c r="HH132" s="15">
        <f>IF(22&lt;=$G132, HC132, "")</f>
        <v/>
      </c>
      <c r="HI132" s="15">
        <f>IF(22&lt;=$G132, ROUND(HH132*$Q132, 2), "")</f>
        <v/>
      </c>
      <c r="HJ132" s="15">
        <f>IF(22&lt;=$G132, $N132, "")</f>
        <v/>
      </c>
      <c r="HK132" s="15">
        <f>IF(22&lt;=$G132, HJ132-HI132, "")</f>
        <v/>
      </c>
      <c r="HL132" s="15">
        <f>IF(22&lt;=$G132, HH132-HK132, "")</f>
        <v/>
      </c>
      <c r="HM132" s="15">
        <f>IF(22&lt;=$G132, ROUND(HE132*$Q132, 2), "")</f>
        <v/>
      </c>
      <c r="HN132" s="15">
        <f>IF(22&lt;=$G132, HE132+HM132, "")</f>
        <v/>
      </c>
      <c r="HO132" s="15">
        <f>IF(22&lt;=$G132, HI132+HM132, "")</f>
        <v/>
      </c>
      <c r="HP132" s="15">
        <f>IF(22&lt;=$G132, ($G132-22)*$N132, "")</f>
        <v/>
      </c>
      <c r="HQ132" s="15">
        <f>IF(23&lt;=$G132, HL132, "")</f>
        <v/>
      </c>
      <c r="HR132" s="15">
        <f>IF(23&lt;=$G132, ROUND(HQ132*$Q132, 2), "")</f>
        <v/>
      </c>
      <c r="HS132" s="15">
        <f>IF(23&lt;=$G132, $N132, "")</f>
        <v/>
      </c>
      <c r="HT132" s="15">
        <f>IF(23&lt;=$G132, HS132-HR132, "")</f>
        <v/>
      </c>
      <c r="HU132" s="15">
        <f>IF(23&lt;=$G132, HQ132-HT132, "")</f>
        <v/>
      </c>
      <c r="HV132" s="15">
        <f>IF(23&lt;=$G132, ROUND(HN132*$Q132, 2), "")</f>
        <v/>
      </c>
      <c r="HW132" s="15">
        <f>IF(23&lt;=$G132, HN132+HV132, "")</f>
        <v/>
      </c>
      <c r="HX132" s="15">
        <f>IF(23&lt;=$G132, HR132+HV132, "")</f>
        <v/>
      </c>
      <c r="HY132" s="15">
        <f>IF(23&lt;=$G132, ($G132-23)*$N132, "")</f>
        <v/>
      </c>
      <c r="HZ132" s="15">
        <f>IF(24&lt;=$G132, HU132, "")</f>
        <v/>
      </c>
      <c r="IA132" s="15">
        <f>IF(24&lt;=$G132, ROUND(HZ132*$Q132, 2), "")</f>
        <v/>
      </c>
      <c r="IB132" s="15">
        <f>IF(24&lt;=$G132, $N132, "")</f>
        <v/>
      </c>
      <c r="IC132" s="15">
        <f>IF(24&lt;=$G132, IB132-IA132, "")</f>
        <v/>
      </c>
      <c r="ID132" s="15">
        <f>IF(24&lt;=$G132, HZ132-IC132, "")</f>
        <v/>
      </c>
      <c r="IE132" s="15">
        <f>IF(24&lt;=$G132, ROUND(HW132*$Q132, 2), "")</f>
        <v/>
      </c>
      <c r="IF132" s="15">
        <f>IF(24&lt;=$G132, HW132+IE132, "")</f>
        <v/>
      </c>
      <c r="IG132" s="15">
        <f>IF(24&lt;=$G132, IA132+IE132, "")</f>
        <v/>
      </c>
      <c r="IH132" s="15">
        <f>IF(24&lt;=$G132, ($G132-24)*$N132, "")</f>
        <v/>
      </c>
      <c r="II132" s="15">
        <f>IF(25&lt;=$G132, ID132, "")</f>
        <v/>
      </c>
      <c r="IJ132" s="15">
        <f>IF(25&lt;=$G132, ROUND(II132*$Q132, 2), "")</f>
        <v/>
      </c>
      <c r="IK132" s="15">
        <f>IF(25&lt;=$G132, $N132, "")</f>
        <v/>
      </c>
      <c r="IL132" s="15">
        <f>IF(25&lt;=$G132, IK132-IJ132, "")</f>
        <v/>
      </c>
      <c r="IM132" s="15">
        <f>IF(25&lt;=$G132, II132-IL132, "")</f>
        <v/>
      </c>
      <c r="IN132" s="15">
        <f>IF(25&lt;=$G132, ROUND(IF132*$Q132, 2), "")</f>
        <v/>
      </c>
      <c r="IO132" s="15">
        <f>IF(25&lt;=$G132, IF132+IN132, "")</f>
        <v/>
      </c>
      <c r="IP132" s="15">
        <f>IF(25&lt;=$G132, IJ132+IN132, "")</f>
        <v/>
      </c>
      <c r="IQ132" s="15">
        <f>IF(25&lt;=$G132, ($G132-25)*$N132, "")</f>
        <v/>
      </c>
      <c r="IR132" s="15">
        <f>IF(26&lt;=$G132, IM132, "")</f>
        <v/>
      </c>
      <c r="IS132" s="15">
        <f>IF(26&lt;=$G132, ROUND(IR132*$Q132, 2), "")</f>
        <v/>
      </c>
      <c r="IT132" s="15">
        <f>IF(26&lt;=$G132, $N132, "")</f>
        <v/>
      </c>
      <c r="IU132" s="15">
        <f>IF(26&lt;=$G132, IT132-IS132, "")</f>
        <v/>
      </c>
      <c r="IV132" s="15">
        <f>IF(26&lt;=$G132, IR132-IU132, "")</f>
        <v/>
      </c>
      <c r="IW132" s="15">
        <f>IF(26&lt;=$G132, ROUND(IO132*$Q132, 2), "")</f>
        <v/>
      </c>
      <c r="IX132" s="15">
        <f>IF(26&lt;=$G132, IO132+IW132, "")</f>
        <v/>
      </c>
      <c r="IY132" s="15">
        <f>IF(26&lt;=$G132, IS132+IW132, "")</f>
        <v/>
      </c>
      <c r="IZ132" s="15">
        <f>IF(26&lt;=$G132, ($G132-26)*$N132, "")</f>
        <v/>
      </c>
      <c r="JA132" s="15">
        <f>IF(27&lt;=$G132, IV132, "")</f>
        <v/>
      </c>
      <c r="JB132" s="15">
        <f>IF(27&lt;=$G132, ROUND(JA132*$Q132, 2), "")</f>
        <v/>
      </c>
      <c r="JC132" s="15">
        <f>IF(27&lt;=$G132, $N132, "")</f>
        <v/>
      </c>
      <c r="JD132" s="15">
        <f>IF(27&lt;=$G132, JC132-JB132, "")</f>
        <v/>
      </c>
      <c r="JE132" s="15">
        <f>IF(27&lt;=$G132, JA132-JD132, "")</f>
        <v/>
      </c>
      <c r="JF132" s="15">
        <f>IF(27&lt;=$G132, ROUND(IX132*$Q132, 2), "")</f>
        <v/>
      </c>
      <c r="JG132" s="15">
        <f>IF(27&lt;=$G132, IX132+JF132, "")</f>
        <v/>
      </c>
      <c r="JH132" s="15">
        <f>IF(27&lt;=$G132, JB132+JF132, "")</f>
        <v/>
      </c>
      <c r="JI132" s="15">
        <f>IF(27&lt;=$G132, ($G132-27)*$N132, "")</f>
        <v/>
      </c>
      <c r="JJ132" s="15">
        <f>IF(28&lt;=$G132, JE132, "")</f>
        <v/>
      </c>
      <c r="JK132" s="15">
        <f>IF(28&lt;=$G132, ROUND(JJ132*$Q132, 2), "")</f>
        <v/>
      </c>
      <c r="JL132" s="15">
        <f>IF(28&lt;=$G132, $N132, "")</f>
        <v/>
      </c>
      <c r="JM132" s="15">
        <f>IF(28&lt;=$G132, JL132-JK132, "")</f>
        <v/>
      </c>
      <c r="JN132" s="15">
        <f>IF(28&lt;=$G132, JJ132-JM132, "")</f>
        <v/>
      </c>
      <c r="JO132" s="15">
        <f>IF(28&lt;=$G132, ROUND(JG132*$Q132, 2), "")</f>
        <v/>
      </c>
      <c r="JP132" s="15">
        <f>IF(28&lt;=$G132, JG132+JO132, "")</f>
        <v/>
      </c>
      <c r="JQ132" s="15">
        <f>IF(28&lt;=$G132, JK132+JO132, "")</f>
        <v/>
      </c>
      <c r="JR132" s="15">
        <f>IF(28&lt;=$G132, ($G132-28)*$N132, "")</f>
        <v/>
      </c>
      <c r="JS132" s="15">
        <f>IF(29&lt;=$G132, JN132, "")</f>
        <v/>
      </c>
      <c r="JT132" s="15">
        <f>IF(29&lt;=$G132, ROUND(JS132*$Q132, 2), "")</f>
        <v/>
      </c>
      <c r="JU132" s="15">
        <f>IF(29&lt;=$G132, $N132, "")</f>
        <v/>
      </c>
      <c r="JV132" s="15">
        <f>IF(29&lt;=$G132, JU132-JT132, "")</f>
        <v/>
      </c>
      <c r="JW132" s="15">
        <f>IF(29&lt;=$G132, JS132-JV132, "")</f>
        <v/>
      </c>
      <c r="JX132" s="15">
        <f>IF(29&lt;=$G132, ROUND(JP132*$Q132, 2), "")</f>
        <v/>
      </c>
      <c r="JY132" s="15">
        <f>IF(29&lt;=$G132, JP132+JX132, "")</f>
        <v/>
      </c>
      <c r="JZ132" s="15">
        <f>IF(29&lt;=$G132, JT132+JX132, "")</f>
        <v/>
      </c>
      <c r="KA132" s="15">
        <f>IF(29&lt;=$G132, ($G132-29)*$N132, "")</f>
        <v/>
      </c>
      <c r="KB132" s="15">
        <f>IF(30&lt;=$G132, JW132, "")</f>
        <v/>
      </c>
      <c r="KC132" s="15">
        <f>IF(30&lt;=$G132, ROUND(KB132*$Q132, 2), "")</f>
        <v/>
      </c>
      <c r="KD132" s="15">
        <f>IF(30&lt;=$G132, $N132, "")</f>
        <v/>
      </c>
      <c r="KE132" s="15">
        <f>IF(30&lt;=$G132, KD132-KC132, "")</f>
        <v/>
      </c>
      <c r="KF132" s="15">
        <f>IF(30&lt;=$G132, KB132-KE132, "")</f>
        <v/>
      </c>
      <c r="KG132" s="15">
        <f>IF(30&lt;=$G132, ROUND(JY132*$Q132, 2), "")</f>
        <v/>
      </c>
      <c r="KH132" s="15">
        <f>IF(30&lt;=$G132, JY132+KG132, "")</f>
        <v/>
      </c>
      <c r="KI132" s="15">
        <f>IF(30&lt;=$G132, KC132+KG132, "")</f>
        <v/>
      </c>
      <c r="KJ132" s="15">
        <f>IF(30&lt;=$G132, ($G132-30)*$N132, "")</f>
        <v/>
      </c>
      <c r="KK132" s="15">
        <f>IF(31&lt;=$G132, KF132, "")</f>
        <v/>
      </c>
      <c r="KL132" s="15">
        <f>IF(31&lt;=$G132, ROUND(KK132*$Q132, 2), "")</f>
        <v/>
      </c>
      <c r="KM132" s="15">
        <f>IF(31&lt;=$G132, $N132, "")</f>
        <v/>
      </c>
      <c r="KN132" s="15">
        <f>IF(31&lt;=$G132, KM132-KL132, "")</f>
        <v/>
      </c>
      <c r="KO132" s="15">
        <f>IF(31&lt;=$G132, KK132-KN132, "")</f>
        <v/>
      </c>
      <c r="KP132" s="15">
        <f>IF(31&lt;=$G132, ROUND(KH132*$Q132, 2), "")</f>
        <v/>
      </c>
      <c r="KQ132" s="15">
        <f>IF(31&lt;=$G132, KH132+KP132, "")</f>
        <v/>
      </c>
      <c r="KR132" s="15">
        <f>IF(31&lt;=$G132, KL132+KP132, "")</f>
        <v/>
      </c>
      <c r="KS132" s="15">
        <f>IF(31&lt;=$G132, ($G132-31)*$N132, "")</f>
        <v/>
      </c>
      <c r="KT132" s="15">
        <f>IF(32&lt;=$G132, KO132, "")</f>
        <v/>
      </c>
      <c r="KU132" s="15">
        <f>IF(32&lt;=$G132, ROUND(KT132*$Q132, 2), "")</f>
        <v/>
      </c>
      <c r="KV132" s="15">
        <f>IF(32&lt;=$G132, $N132, "")</f>
        <v/>
      </c>
      <c r="KW132" s="15">
        <f>IF(32&lt;=$G132, KV132-KU132, "")</f>
        <v/>
      </c>
      <c r="KX132" s="15">
        <f>IF(32&lt;=$G132, KT132-KW132, "")</f>
        <v/>
      </c>
      <c r="KY132" s="15">
        <f>IF(32&lt;=$G132, ROUND(KQ132*$Q132, 2), "")</f>
        <v/>
      </c>
      <c r="KZ132" s="15">
        <f>IF(32&lt;=$G132, KQ132+KY132, "")</f>
        <v/>
      </c>
      <c r="LA132" s="15">
        <f>IF(32&lt;=$G132, KU132+KY132, "")</f>
        <v/>
      </c>
      <c r="LB132" s="15">
        <f>IF(32&lt;=$G132, ($G132-32)*$N132, "")</f>
        <v/>
      </c>
      <c r="LC132" s="15">
        <f>IF(33&lt;=$G132, KX132, "")</f>
        <v/>
      </c>
      <c r="LD132" s="15">
        <f>IF(33&lt;=$G132, ROUND(LC132*$Q132, 2), "")</f>
        <v/>
      </c>
      <c r="LE132" s="15">
        <f>IF(33&lt;=$G132, $N132, "")</f>
        <v/>
      </c>
      <c r="LF132" s="15">
        <f>IF(33&lt;=$G132, LE132-LD132, "")</f>
        <v/>
      </c>
      <c r="LG132" s="15">
        <f>IF(33&lt;=$G132, LC132-LF132, "")</f>
        <v/>
      </c>
      <c r="LH132" s="15">
        <f>IF(33&lt;=$G132, ROUND(KZ132*$Q132, 2), "")</f>
        <v/>
      </c>
      <c r="LI132" s="15">
        <f>IF(33&lt;=$G132, KZ132+LH132, "")</f>
        <v/>
      </c>
      <c r="LJ132" s="15">
        <f>IF(33&lt;=$G132, LD132+LH132, "")</f>
        <v/>
      </c>
      <c r="LK132" s="15">
        <f>IF(33&lt;=$G132, ($G132-33)*$N132, "")</f>
        <v/>
      </c>
      <c r="LL132" s="15">
        <f>IF(34&lt;=$G132, LG132, "")</f>
        <v/>
      </c>
      <c r="LM132" s="15">
        <f>IF(34&lt;=$G132, ROUND(LL132*$Q132, 2), "")</f>
        <v/>
      </c>
      <c r="LN132" s="15">
        <f>IF(34&lt;=$G132, $N132, "")</f>
        <v/>
      </c>
      <c r="LO132" s="15">
        <f>IF(34&lt;=$G132, LN132-LM132, "")</f>
        <v/>
      </c>
      <c r="LP132" s="15">
        <f>IF(34&lt;=$G132, LL132-LO132, "")</f>
        <v/>
      </c>
      <c r="LQ132" s="15">
        <f>IF(34&lt;=$G132, ROUND(LI132*$Q132, 2), "")</f>
        <v/>
      </c>
      <c r="LR132" s="15">
        <f>IF(34&lt;=$G132, LI132+LQ132, "")</f>
        <v/>
      </c>
      <c r="LS132" s="15">
        <f>IF(34&lt;=$G132, LM132+LQ132, "")</f>
        <v/>
      </c>
      <c r="LT132" s="15">
        <f>IF(34&lt;=$G132, ($G132-34)*$N132, "")</f>
        <v/>
      </c>
      <c r="LU132" s="15">
        <f>IF(35&lt;=$G132, LP132, "")</f>
        <v/>
      </c>
      <c r="LV132" s="15">
        <f>IF(35&lt;=$G132, ROUND(LU132*$Q132, 2), "")</f>
        <v/>
      </c>
      <c r="LW132" s="15">
        <f>IF(35&lt;=$G132, $N132, "")</f>
        <v/>
      </c>
      <c r="LX132" s="15">
        <f>IF(35&lt;=$G132, LW132-LV132, "")</f>
        <v/>
      </c>
      <c r="LY132" s="15">
        <f>IF(35&lt;=$G132, LU132-LX132, "")</f>
        <v/>
      </c>
      <c r="LZ132" s="15">
        <f>IF(35&lt;=$G132, ROUND(LR132*$Q132, 2), "")</f>
        <v/>
      </c>
      <c r="MA132" s="15">
        <f>IF(35&lt;=$G132, LR132+LZ132, "")</f>
        <v/>
      </c>
      <c r="MB132" s="15">
        <f>IF(35&lt;=$G132, LV132+LZ132, "")</f>
        <v/>
      </c>
      <c r="MC132" s="15">
        <f>IF(35&lt;=$G132, ($G132-35)*$N132, "")</f>
        <v/>
      </c>
      <c r="MD132" s="15">
        <f>IF(36&lt;=$G132, LY132, "")</f>
        <v/>
      </c>
      <c r="ME132" s="15">
        <f>IF(36&lt;=$G132, ROUND(MD132*$Q132, 2), "")</f>
        <v/>
      </c>
      <c r="MF132" s="15">
        <f>IF(36&lt;=$G132, $N132, "")</f>
        <v/>
      </c>
      <c r="MG132" s="15">
        <f>IF(36&lt;=$G132, MF132-ME132, "")</f>
        <v/>
      </c>
      <c r="MH132" s="15">
        <f>IF(36&lt;=$G132, MD132-MG132, "")</f>
        <v/>
      </c>
      <c r="MI132" s="15">
        <f>IF(36&lt;=$G132, ROUND(MA132*$Q132, 2), "")</f>
        <v/>
      </c>
      <c r="MJ132" s="15">
        <f>IF(36&lt;=$G132, MA132+MI132, "")</f>
        <v/>
      </c>
      <c r="MK132" s="15">
        <f>IF(36&lt;=$G132, ME132+MI132, "")</f>
        <v/>
      </c>
      <c r="ML132" s="15">
        <f>IF(36&lt;=$G132, ($G132-36)*$N132, "")</f>
        <v/>
      </c>
      <c r="MM132" s="15">
        <f>IF(37&lt;=$G132, MH132, "")</f>
        <v/>
      </c>
      <c r="MN132" s="15">
        <f>IF(37&lt;=$G132, ROUND(MM132*$Q132, 2), "")</f>
        <v/>
      </c>
      <c r="MO132" s="15">
        <f>IF(37&lt;=$G132, $N132, "")</f>
        <v/>
      </c>
      <c r="MP132" s="15">
        <f>IF(37&lt;=$G132, MO132-MN132, "")</f>
        <v/>
      </c>
      <c r="MQ132" s="15">
        <f>IF(37&lt;=$G132, MM132-MP132, "")</f>
        <v/>
      </c>
      <c r="MR132" s="15">
        <f>IF(37&lt;=$G132, ROUND(MJ132*$Q132, 2), "")</f>
        <v/>
      </c>
      <c r="MS132" s="15">
        <f>IF(37&lt;=$G132, MJ132+MR132, "")</f>
        <v/>
      </c>
      <c r="MT132" s="15">
        <f>IF(37&lt;=$G132, MN132+MR132, "")</f>
        <v/>
      </c>
      <c r="MU132" s="15">
        <f>IF(37&lt;=$G132, ($G132-37)*$N132, "")</f>
        <v/>
      </c>
      <c r="MV132" s="15">
        <f>IF(38&lt;=$G132, MQ132, "")</f>
        <v/>
      </c>
      <c r="MW132" s="15">
        <f>IF(38&lt;=$G132, ROUND(MV132*$Q132, 2), "")</f>
        <v/>
      </c>
      <c r="MX132" s="15">
        <f>IF(38&lt;=$G132, $N132, "")</f>
        <v/>
      </c>
      <c r="MY132" s="15">
        <f>IF(38&lt;=$G132, MX132-MW132, "")</f>
        <v/>
      </c>
      <c r="MZ132" s="15">
        <f>IF(38&lt;=$G132, MV132-MY132, "")</f>
        <v/>
      </c>
      <c r="NA132" s="15">
        <f>IF(38&lt;=$G132, ROUND(MS132*$Q132, 2), "")</f>
        <v/>
      </c>
      <c r="NB132" s="15">
        <f>IF(38&lt;=$G132, MS132+NA132, "")</f>
        <v/>
      </c>
      <c r="NC132" s="15">
        <f>IF(38&lt;=$G132, MW132+NA132, "")</f>
        <v/>
      </c>
      <c r="ND132" s="15">
        <f>IF(38&lt;=$G132, ($G132-38)*$N132, "")</f>
        <v/>
      </c>
      <c r="NE132" s="15">
        <f>IF(39&lt;=$G132, MZ132, "")</f>
        <v/>
      </c>
      <c r="NF132" s="15">
        <f>IF(39&lt;=$G132, ROUND(NE132*$Q132, 2), "")</f>
        <v/>
      </c>
      <c r="NG132" s="15">
        <f>IF(39&lt;=$G132, $N132, "")</f>
        <v/>
      </c>
      <c r="NH132" s="15">
        <f>IF(39&lt;=$G132, NG132-NF132, "")</f>
        <v/>
      </c>
      <c r="NI132" s="15">
        <f>IF(39&lt;=$G132, NE132-NH132, "")</f>
        <v/>
      </c>
      <c r="NJ132" s="15">
        <f>IF(39&lt;=$G132, ROUND(NB132*$Q132, 2), "")</f>
        <v/>
      </c>
      <c r="NK132" s="15">
        <f>IF(39&lt;=$G132, NB132+NJ132, "")</f>
        <v/>
      </c>
      <c r="NL132" s="15">
        <f>IF(39&lt;=$G132, NF132+NJ132, "")</f>
        <v/>
      </c>
      <c r="NM132" s="15">
        <f>IF(39&lt;=$G132, ($G132-39)*$N132, "")</f>
        <v/>
      </c>
      <c r="NN132" s="15">
        <f>IF(40&lt;=$G132, NI132, "")</f>
        <v/>
      </c>
      <c r="NO132" s="15">
        <f>IF(40&lt;=$G132, ROUND(NN132*$Q132, 2), "")</f>
        <v/>
      </c>
      <c r="NP132" s="15">
        <f>IF(40&lt;=$G132, $N132, "")</f>
        <v/>
      </c>
      <c r="NQ132" s="15">
        <f>IF(40&lt;=$G132, NP132-NO132, "")</f>
        <v/>
      </c>
      <c r="NR132" s="15">
        <f>IF(40&lt;=$G132, NN132-NQ132, "")</f>
        <v/>
      </c>
      <c r="NS132" s="15">
        <f>IF(40&lt;=$G132, ROUND(NK132*$Q132, 2), "")</f>
        <v/>
      </c>
      <c r="NT132" s="15">
        <f>IF(40&lt;=$G132, NK132+NS132, "")</f>
        <v/>
      </c>
      <c r="NU132" s="15">
        <f>IF(40&lt;=$G132, NO132+NS132, "")</f>
        <v/>
      </c>
      <c r="NV132" s="15">
        <f>IF(40&lt;=$G132, ($G132-40)*$N132, "")</f>
        <v/>
      </c>
      <c r="NW132" s="15">
        <f>IF(41&lt;=$G132, NR132, "")</f>
        <v/>
      </c>
      <c r="NX132" s="15">
        <f>IF(41&lt;=$G132, ROUND(NW132*$Q132, 2), "")</f>
        <v/>
      </c>
      <c r="NY132" s="15">
        <f>IF(41&lt;=$G132, $N132, "")</f>
        <v/>
      </c>
      <c r="NZ132" s="15">
        <f>IF(41&lt;=$G132, NY132-NX132, "")</f>
        <v/>
      </c>
      <c r="OA132" s="15">
        <f>IF(41&lt;=$G132, NW132-NZ132, "")</f>
        <v/>
      </c>
      <c r="OB132" s="15">
        <f>IF(41&lt;=$G132, ROUND(NT132*$Q132, 2), "")</f>
        <v/>
      </c>
      <c r="OC132" s="15">
        <f>IF(41&lt;=$G132, NT132+OB132, "")</f>
        <v/>
      </c>
      <c r="OD132" s="15">
        <f>IF(41&lt;=$G132, NX132+OB132, "")</f>
        <v/>
      </c>
      <c r="OE132" s="15">
        <f>IF(41&lt;=$G132, ($G132-41)*$N132, "")</f>
        <v/>
      </c>
      <c r="OF132" s="15">
        <f>IF(42&lt;=$G132, OA132, "")</f>
        <v/>
      </c>
      <c r="OG132" s="15">
        <f>IF(42&lt;=$G132, ROUND(OF132*$Q132, 2), "")</f>
        <v/>
      </c>
      <c r="OH132" s="15">
        <f>IF(42&lt;=$G132, $N132, "")</f>
        <v/>
      </c>
      <c r="OI132" s="15">
        <f>IF(42&lt;=$G132, OH132-OG132, "")</f>
        <v/>
      </c>
      <c r="OJ132" s="15">
        <f>IF(42&lt;=$G132, OF132-OI132, "")</f>
        <v/>
      </c>
      <c r="OK132" s="15">
        <f>IF(42&lt;=$G132, ROUND(OC132*$Q132, 2), "")</f>
        <v/>
      </c>
      <c r="OL132" s="15">
        <f>IF(42&lt;=$G132, OC132+OK132, "")</f>
        <v/>
      </c>
      <c r="OM132" s="15">
        <f>IF(42&lt;=$G132, OG132+OK132, "")</f>
        <v/>
      </c>
      <c r="ON132" s="15">
        <f>IF(42&lt;=$G132, ($G132-42)*$N132, "")</f>
        <v/>
      </c>
      <c r="OO132" s="15">
        <f>IF(43&lt;=$G132, OJ132, "")</f>
        <v/>
      </c>
      <c r="OP132" s="15">
        <f>IF(43&lt;=$G132, ROUND(OO132*$Q132, 2), "")</f>
        <v/>
      </c>
      <c r="OQ132" s="15">
        <f>IF(43&lt;=$G132, $N132, "")</f>
        <v/>
      </c>
      <c r="OR132" s="15">
        <f>IF(43&lt;=$G132, OQ132-OP132, "")</f>
        <v/>
      </c>
      <c r="OS132" s="15">
        <f>IF(43&lt;=$G132, OO132-OR132, "")</f>
        <v/>
      </c>
      <c r="OT132" s="15">
        <f>IF(43&lt;=$G132, ROUND(OL132*$Q132, 2), "")</f>
        <v/>
      </c>
      <c r="OU132" s="15">
        <f>IF(43&lt;=$G132, OL132+OT132, "")</f>
        <v/>
      </c>
      <c r="OV132" s="15">
        <f>IF(43&lt;=$G132, OP132+OT132, "")</f>
        <v/>
      </c>
      <c r="OW132" s="15">
        <f>IF(43&lt;=$G132, ($G132-43)*$N132, "")</f>
        <v/>
      </c>
      <c r="OX132" s="15">
        <f>IF(44&lt;=$G132, OS132, "")</f>
        <v/>
      </c>
      <c r="OY132" s="15">
        <f>IF(44&lt;=$G132, ROUND(OX132*$Q132, 2), "")</f>
        <v/>
      </c>
      <c r="OZ132" s="15">
        <f>IF(44&lt;=$G132, $N132, "")</f>
        <v/>
      </c>
      <c r="PA132" s="15">
        <f>IF(44&lt;=$G132, OZ132-OY132, "")</f>
        <v/>
      </c>
      <c r="PB132" s="15">
        <f>IF(44&lt;=$G132, OX132-PA132, "")</f>
        <v/>
      </c>
      <c r="PC132" s="15">
        <f>IF(44&lt;=$G132, ROUND(OU132*$Q132, 2), "")</f>
        <v/>
      </c>
      <c r="PD132" s="15">
        <f>IF(44&lt;=$G132, OU132+PC132, "")</f>
        <v/>
      </c>
      <c r="PE132" s="15">
        <f>IF(44&lt;=$G132, OY132+PC132, "")</f>
        <v/>
      </c>
      <c r="PF132" s="15">
        <f>IF(44&lt;=$G132, ($G132-44)*$N132, "")</f>
        <v/>
      </c>
      <c r="PG132" s="15">
        <f>IF(45&lt;=$G132, PB132, "")</f>
        <v/>
      </c>
      <c r="PH132" s="15">
        <f>IF(45&lt;=$G132, ROUND(PG132*$Q132, 2), "")</f>
        <v/>
      </c>
      <c r="PI132" s="15">
        <f>IF(45&lt;=$G132, $N132, "")</f>
        <v/>
      </c>
      <c r="PJ132" s="15">
        <f>IF(45&lt;=$G132, PI132-PH132, "")</f>
        <v/>
      </c>
      <c r="PK132" s="15">
        <f>IF(45&lt;=$G132, PG132-PJ132, "")</f>
        <v/>
      </c>
      <c r="PL132" s="15">
        <f>IF(45&lt;=$G132, ROUND(PD132*$Q132, 2), "")</f>
        <v/>
      </c>
      <c r="PM132" s="15">
        <f>IF(45&lt;=$G132, PD132+PL132, "")</f>
        <v/>
      </c>
      <c r="PN132" s="15">
        <f>IF(45&lt;=$G132, PH132+PL132, "")</f>
        <v/>
      </c>
      <c r="PO132" s="15">
        <f>IF(45&lt;=$G132, ($G132-45)*$N132, "")</f>
        <v/>
      </c>
      <c r="PP132" s="15">
        <f>IF(46&lt;=$G132, PK132, "")</f>
        <v/>
      </c>
      <c r="PQ132" s="15">
        <f>IF(46&lt;=$G132, ROUND(PP132*$Q132, 2), "")</f>
        <v/>
      </c>
      <c r="PR132" s="15">
        <f>IF(46&lt;=$G132, $N132, "")</f>
        <v/>
      </c>
      <c r="PS132" s="15">
        <f>IF(46&lt;=$G132, PR132-PQ132, "")</f>
        <v/>
      </c>
      <c r="PT132" s="15">
        <f>IF(46&lt;=$G132, PP132-PS132, "")</f>
        <v/>
      </c>
      <c r="PU132" s="15">
        <f>IF(46&lt;=$G132, ROUND(PM132*$Q132, 2), "")</f>
        <v/>
      </c>
      <c r="PV132" s="15">
        <f>IF(46&lt;=$G132, PM132+PU132, "")</f>
        <v/>
      </c>
      <c r="PW132" s="15">
        <f>IF(46&lt;=$G132, PQ132+PU132, "")</f>
        <v/>
      </c>
      <c r="PX132" s="15">
        <f>IF(46&lt;=$G132, ($G132-46)*$N132, "")</f>
        <v/>
      </c>
      <c r="PY132" s="15">
        <f>IF(47&lt;=$G132, PT132, "")</f>
        <v/>
      </c>
      <c r="PZ132" s="15">
        <f>IF(47&lt;=$G132, ROUND(PY132*$Q132, 2), "")</f>
        <v/>
      </c>
      <c r="QA132" s="15">
        <f>IF(47&lt;=$G132, $N132, "")</f>
        <v/>
      </c>
      <c r="QB132" s="15">
        <f>IF(47&lt;=$G132, QA132-PZ132, "")</f>
        <v/>
      </c>
      <c r="QC132" s="15">
        <f>IF(47&lt;=$G132, PY132-QB132, "")</f>
        <v/>
      </c>
      <c r="QD132" s="15">
        <f>IF(47&lt;=$G132, ROUND(PV132*$Q132, 2), "")</f>
        <v/>
      </c>
      <c r="QE132" s="15">
        <f>IF(47&lt;=$G132, PV132+QD132, "")</f>
        <v/>
      </c>
      <c r="QF132" s="15">
        <f>IF(47&lt;=$G132, PZ132+QD132, "")</f>
        <v/>
      </c>
      <c r="QG132" s="15">
        <f>IF(47&lt;=$G132, ($G132-47)*$N132, "")</f>
        <v/>
      </c>
      <c r="QH132" s="15">
        <f>IF(48&lt;=$G132, QC132, "")</f>
        <v/>
      </c>
      <c r="QI132" s="15">
        <f>IF(48&lt;=$G132, ROUND(QH132*$Q132, 2), "")</f>
        <v/>
      </c>
      <c r="QJ132" s="15">
        <f>IF(48&lt;=$G132, $N132, "")</f>
        <v/>
      </c>
      <c r="QK132" s="15">
        <f>IF(48&lt;=$G132, QJ132-QI132, "")</f>
        <v/>
      </c>
      <c r="QL132" s="15">
        <f>IF(48&lt;=$G132, QH132-QK132, "")</f>
        <v/>
      </c>
      <c r="QM132" s="15">
        <f>IF(48&lt;=$G132, ROUND(QE132*$Q132, 2), "")</f>
        <v/>
      </c>
      <c r="QN132" s="15">
        <f>IF(48&lt;=$G132, QE132+QM132, "")</f>
        <v/>
      </c>
      <c r="QO132" s="15">
        <f>IF(48&lt;=$G132, QI132+QM132, "")</f>
        <v/>
      </c>
      <c r="QP132" s="15">
        <f>IF(48&lt;=$G132, ($G132-48)*$N132, "")</f>
        <v/>
      </c>
    </row>
    <row r="133">
      <c r="A133" s="6" t="inlineStr">
        <is>
          <t>0662-0001</t>
        </is>
      </c>
      <c r="B133" s="7" t="inlineStr">
        <is>
          <t>Luis Jorge de Loera Perez</t>
        </is>
      </c>
      <c r="C133" s="7" t="inlineStr">
        <is>
          <t>L200 GLX Diesel</t>
        </is>
      </c>
      <c r="D133" s="6" t="inlineStr">
        <is>
          <t>ACTIVO</t>
        </is>
      </c>
      <c r="E133" s="6" t="inlineStr">
        <is>
          <t>2024-06-28</t>
        </is>
      </c>
      <c r="F133" s="6" t="inlineStr">
        <is>
          <t>2028-06-28</t>
        </is>
      </c>
      <c r="G133" s="8" t="n">
        <v>48</v>
      </c>
      <c r="H133" s="9" t="n">
        <v>557155.17</v>
      </c>
      <c r="I133" s="10" t="n">
        <v>0.2</v>
      </c>
      <c r="J133" s="9">
        <f>ROUND(H133*I133, 2)</f>
        <v/>
      </c>
      <c r="K133" s="9">
        <f>ROUND(H133-J133, 2)</f>
        <v/>
      </c>
      <c r="L133" s="10" t="n">
        <v>0.027</v>
      </c>
      <c r="M133" s="9">
        <f>ROUND(H133*L133, 2)</f>
        <v/>
      </c>
      <c r="N133" s="9" t="n">
        <v>17165.78</v>
      </c>
      <c r="O133" s="10" t="n">
        <v>0.2</v>
      </c>
      <c r="P133" s="9">
        <f>ROUND(H133*O133, 2)</f>
        <v/>
      </c>
      <c r="Q133" s="11" t="n">
        <v>0.03165748</v>
      </c>
      <c r="R133" s="11">
        <f>RATE(G133, -N133, K133, -P133)</f>
        <v/>
      </c>
      <c r="S133" s="11">
        <f>ROUND(Q133*12, 8)</f>
        <v/>
      </c>
      <c r="T133" s="11">
        <f>ROUND(((1+Q133)^12)-1, 8)</f>
        <v/>
      </c>
      <c r="U133" s="9">
        <f>ROUND(PV(Q133, G133, 0, -P133), 2)</f>
        <v/>
      </c>
      <c r="V133" s="9">
        <f>SUMIF($AA$4:$QP$4, "Interes_Leasing", AA133:QP133)</f>
        <v/>
      </c>
      <c r="W133" s="9">
        <f>SUMIF($AA$4:$QP$4, "Interes_Residual", AA133:QP133)</f>
        <v/>
      </c>
      <c r="X133" s="9">
        <f>ROUND(V133+W133, 2)</f>
        <v/>
      </c>
      <c r="Y133" s="9">
        <f>ROUND((N133*G133+P133+M133)-K133, 2)</f>
        <v/>
      </c>
      <c r="Z133" s="10">
        <f>ROUND(Y133/K133, 4)</f>
        <v/>
      </c>
      <c r="AA133" s="9">
        <f>IF(1&lt;=$G133, $K133, "")</f>
        <v/>
      </c>
      <c r="AB133" s="9">
        <f>IF(1&lt;=$G133, ROUND(AA133*$Q133, 2), "")</f>
        <v/>
      </c>
      <c r="AC133" s="9">
        <f>IF(1&lt;=$G133, $N133, "")</f>
        <v/>
      </c>
      <c r="AD133" s="9">
        <f>IF(1&lt;=$G133, AC133-AB133, "")</f>
        <v/>
      </c>
      <c r="AE133" s="9">
        <f>IF(1&lt;=$G133, AA133-AD133, "")</f>
        <v/>
      </c>
      <c r="AF133" s="9">
        <f>IF(1&lt;=$G133, ROUND($U133*$Q133, 2), "")</f>
        <v/>
      </c>
      <c r="AG133" s="9">
        <f>IF(1&lt;=$G133, $U133+AF133, "")</f>
        <v/>
      </c>
      <c r="AH133" s="9">
        <f>IF(1&lt;=$G133, AB133+AF133, "")</f>
        <v/>
      </c>
      <c r="AI133" s="9">
        <f>IF(1&lt;=$G133, ($G133-1)*$N133, "")</f>
        <v/>
      </c>
      <c r="AJ133" s="9">
        <f>IF(2&lt;=$G133, AE133, "")</f>
        <v/>
      </c>
      <c r="AK133" s="9">
        <f>IF(2&lt;=$G133, ROUND(AJ133*$Q133, 2), "")</f>
        <v/>
      </c>
      <c r="AL133" s="9">
        <f>IF(2&lt;=$G133, $N133, "")</f>
        <v/>
      </c>
      <c r="AM133" s="9">
        <f>IF(2&lt;=$G133, AL133-AK133, "")</f>
        <v/>
      </c>
      <c r="AN133" s="9">
        <f>IF(2&lt;=$G133, AJ133-AM133, "")</f>
        <v/>
      </c>
      <c r="AO133" s="9">
        <f>IF(2&lt;=$G133, ROUND(AG133*$Q133, 2), "")</f>
        <v/>
      </c>
      <c r="AP133" s="9">
        <f>IF(2&lt;=$G133, AG133+AO133, "")</f>
        <v/>
      </c>
      <c r="AQ133" s="9">
        <f>IF(2&lt;=$G133, AK133+AO133, "")</f>
        <v/>
      </c>
      <c r="AR133" s="9">
        <f>IF(2&lt;=$G133, ($G133-2)*$N133, "")</f>
        <v/>
      </c>
      <c r="AS133" s="9">
        <f>IF(3&lt;=$G133, AN133, "")</f>
        <v/>
      </c>
      <c r="AT133" s="9">
        <f>IF(3&lt;=$G133, ROUND(AS133*$Q133, 2), "")</f>
        <v/>
      </c>
      <c r="AU133" s="9">
        <f>IF(3&lt;=$G133, $N133, "")</f>
        <v/>
      </c>
      <c r="AV133" s="9">
        <f>IF(3&lt;=$G133, AU133-AT133, "")</f>
        <v/>
      </c>
      <c r="AW133" s="9">
        <f>IF(3&lt;=$G133, AS133-AV133, "")</f>
        <v/>
      </c>
      <c r="AX133" s="9">
        <f>IF(3&lt;=$G133, ROUND(AP133*$Q133, 2), "")</f>
        <v/>
      </c>
      <c r="AY133" s="9">
        <f>IF(3&lt;=$G133, AP133+AX133, "")</f>
        <v/>
      </c>
      <c r="AZ133" s="9">
        <f>IF(3&lt;=$G133, AT133+AX133, "")</f>
        <v/>
      </c>
      <c r="BA133" s="9">
        <f>IF(3&lt;=$G133, ($G133-3)*$N133, "")</f>
        <v/>
      </c>
      <c r="BB133" s="9">
        <f>IF(4&lt;=$G133, AW133, "")</f>
        <v/>
      </c>
      <c r="BC133" s="9">
        <f>IF(4&lt;=$G133, ROUND(BB133*$Q133, 2), "")</f>
        <v/>
      </c>
      <c r="BD133" s="9">
        <f>IF(4&lt;=$G133, $N133, "")</f>
        <v/>
      </c>
      <c r="BE133" s="9">
        <f>IF(4&lt;=$G133, BD133-BC133, "")</f>
        <v/>
      </c>
      <c r="BF133" s="9">
        <f>IF(4&lt;=$G133, BB133-BE133, "")</f>
        <v/>
      </c>
      <c r="BG133" s="9">
        <f>IF(4&lt;=$G133, ROUND(AY133*$Q133, 2), "")</f>
        <v/>
      </c>
      <c r="BH133" s="9">
        <f>IF(4&lt;=$G133, AY133+BG133, "")</f>
        <v/>
      </c>
      <c r="BI133" s="9">
        <f>IF(4&lt;=$G133, BC133+BG133, "")</f>
        <v/>
      </c>
      <c r="BJ133" s="9">
        <f>IF(4&lt;=$G133, ($G133-4)*$N133, "")</f>
        <v/>
      </c>
      <c r="BK133" s="9">
        <f>IF(5&lt;=$G133, BF133, "")</f>
        <v/>
      </c>
      <c r="BL133" s="9">
        <f>IF(5&lt;=$G133, ROUND(BK133*$Q133, 2), "")</f>
        <v/>
      </c>
      <c r="BM133" s="9">
        <f>IF(5&lt;=$G133, $N133, "")</f>
        <v/>
      </c>
      <c r="BN133" s="9">
        <f>IF(5&lt;=$G133, BM133-BL133, "")</f>
        <v/>
      </c>
      <c r="BO133" s="9">
        <f>IF(5&lt;=$G133, BK133-BN133, "")</f>
        <v/>
      </c>
      <c r="BP133" s="9">
        <f>IF(5&lt;=$G133, ROUND(BH133*$Q133, 2), "")</f>
        <v/>
      </c>
      <c r="BQ133" s="9">
        <f>IF(5&lt;=$G133, BH133+BP133, "")</f>
        <v/>
      </c>
      <c r="BR133" s="9">
        <f>IF(5&lt;=$G133, BL133+BP133, "")</f>
        <v/>
      </c>
      <c r="BS133" s="9">
        <f>IF(5&lt;=$G133, ($G133-5)*$N133, "")</f>
        <v/>
      </c>
      <c r="BT133" s="9">
        <f>IF(6&lt;=$G133, BO133, "")</f>
        <v/>
      </c>
      <c r="BU133" s="9">
        <f>IF(6&lt;=$G133, ROUND(BT133*$Q133, 2), "")</f>
        <v/>
      </c>
      <c r="BV133" s="9">
        <f>IF(6&lt;=$G133, $N133, "")</f>
        <v/>
      </c>
      <c r="BW133" s="9">
        <f>IF(6&lt;=$G133, BV133-BU133, "")</f>
        <v/>
      </c>
      <c r="BX133" s="9">
        <f>IF(6&lt;=$G133, BT133-BW133, "")</f>
        <v/>
      </c>
      <c r="BY133" s="9">
        <f>IF(6&lt;=$G133, ROUND(BQ133*$Q133, 2), "")</f>
        <v/>
      </c>
      <c r="BZ133" s="9">
        <f>IF(6&lt;=$G133, BQ133+BY133, "")</f>
        <v/>
      </c>
      <c r="CA133" s="9">
        <f>IF(6&lt;=$G133, BU133+BY133, "")</f>
        <v/>
      </c>
      <c r="CB133" s="9">
        <f>IF(6&lt;=$G133, ($G133-6)*$N133, "")</f>
        <v/>
      </c>
      <c r="CC133" s="9">
        <f>IF(7&lt;=$G133, BX133, "")</f>
        <v/>
      </c>
      <c r="CD133" s="9">
        <f>IF(7&lt;=$G133, ROUND(CC133*$Q133, 2), "")</f>
        <v/>
      </c>
      <c r="CE133" s="9">
        <f>IF(7&lt;=$G133, $N133, "")</f>
        <v/>
      </c>
      <c r="CF133" s="9">
        <f>IF(7&lt;=$G133, CE133-CD133, "")</f>
        <v/>
      </c>
      <c r="CG133" s="9">
        <f>IF(7&lt;=$G133, CC133-CF133, "")</f>
        <v/>
      </c>
      <c r="CH133" s="9">
        <f>IF(7&lt;=$G133, ROUND(BZ133*$Q133, 2), "")</f>
        <v/>
      </c>
      <c r="CI133" s="9">
        <f>IF(7&lt;=$G133, BZ133+CH133, "")</f>
        <v/>
      </c>
      <c r="CJ133" s="9">
        <f>IF(7&lt;=$G133, CD133+CH133, "")</f>
        <v/>
      </c>
      <c r="CK133" s="9">
        <f>IF(7&lt;=$G133, ($G133-7)*$N133, "")</f>
        <v/>
      </c>
      <c r="CL133" s="9">
        <f>IF(8&lt;=$G133, CG133, "")</f>
        <v/>
      </c>
      <c r="CM133" s="9">
        <f>IF(8&lt;=$G133, ROUND(CL133*$Q133, 2), "")</f>
        <v/>
      </c>
      <c r="CN133" s="9">
        <f>IF(8&lt;=$G133, $N133, "")</f>
        <v/>
      </c>
      <c r="CO133" s="9">
        <f>IF(8&lt;=$G133, CN133-CM133, "")</f>
        <v/>
      </c>
      <c r="CP133" s="9">
        <f>IF(8&lt;=$G133, CL133-CO133, "")</f>
        <v/>
      </c>
      <c r="CQ133" s="9">
        <f>IF(8&lt;=$G133, ROUND(CI133*$Q133, 2), "")</f>
        <v/>
      </c>
      <c r="CR133" s="9">
        <f>IF(8&lt;=$G133, CI133+CQ133, "")</f>
        <v/>
      </c>
      <c r="CS133" s="9">
        <f>IF(8&lt;=$G133, CM133+CQ133, "")</f>
        <v/>
      </c>
      <c r="CT133" s="9">
        <f>IF(8&lt;=$G133, ($G133-8)*$N133, "")</f>
        <v/>
      </c>
      <c r="CU133" s="9">
        <f>IF(9&lt;=$G133, CP133, "")</f>
        <v/>
      </c>
      <c r="CV133" s="9">
        <f>IF(9&lt;=$G133, ROUND(CU133*$Q133, 2), "")</f>
        <v/>
      </c>
      <c r="CW133" s="9">
        <f>IF(9&lt;=$G133, $N133, "")</f>
        <v/>
      </c>
      <c r="CX133" s="9">
        <f>IF(9&lt;=$G133, CW133-CV133, "")</f>
        <v/>
      </c>
      <c r="CY133" s="9">
        <f>IF(9&lt;=$G133, CU133-CX133, "")</f>
        <v/>
      </c>
      <c r="CZ133" s="9">
        <f>IF(9&lt;=$G133, ROUND(CR133*$Q133, 2), "")</f>
        <v/>
      </c>
      <c r="DA133" s="9">
        <f>IF(9&lt;=$G133, CR133+CZ133, "")</f>
        <v/>
      </c>
      <c r="DB133" s="9">
        <f>IF(9&lt;=$G133, CV133+CZ133, "")</f>
        <v/>
      </c>
      <c r="DC133" s="9">
        <f>IF(9&lt;=$G133, ($G133-9)*$N133, "")</f>
        <v/>
      </c>
      <c r="DD133" s="9">
        <f>IF(10&lt;=$G133, CY133, "")</f>
        <v/>
      </c>
      <c r="DE133" s="9">
        <f>IF(10&lt;=$G133, ROUND(DD133*$Q133, 2), "")</f>
        <v/>
      </c>
      <c r="DF133" s="9">
        <f>IF(10&lt;=$G133, $N133, "")</f>
        <v/>
      </c>
      <c r="DG133" s="9">
        <f>IF(10&lt;=$G133, DF133-DE133, "")</f>
        <v/>
      </c>
      <c r="DH133" s="9">
        <f>IF(10&lt;=$G133, DD133-DG133, "")</f>
        <v/>
      </c>
      <c r="DI133" s="9">
        <f>IF(10&lt;=$G133, ROUND(DA133*$Q133, 2), "")</f>
        <v/>
      </c>
      <c r="DJ133" s="9">
        <f>IF(10&lt;=$G133, DA133+DI133, "")</f>
        <v/>
      </c>
      <c r="DK133" s="9">
        <f>IF(10&lt;=$G133, DE133+DI133, "")</f>
        <v/>
      </c>
      <c r="DL133" s="9">
        <f>IF(10&lt;=$G133, ($G133-10)*$N133, "")</f>
        <v/>
      </c>
      <c r="DM133" s="9">
        <f>IF(11&lt;=$G133, DH133, "")</f>
        <v/>
      </c>
      <c r="DN133" s="9">
        <f>IF(11&lt;=$G133, ROUND(DM133*$Q133, 2), "")</f>
        <v/>
      </c>
      <c r="DO133" s="9">
        <f>IF(11&lt;=$G133, $N133, "")</f>
        <v/>
      </c>
      <c r="DP133" s="9">
        <f>IF(11&lt;=$G133, DO133-DN133, "")</f>
        <v/>
      </c>
      <c r="DQ133" s="9">
        <f>IF(11&lt;=$G133, DM133-DP133, "")</f>
        <v/>
      </c>
      <c r="DR133" s="9">
        <f>IF(11&lt;=$G133, ROUND(DJ133*$Q133, 2), "")</f>
        <v/>
      </c>
      <c r="DS133" s="9">
        <f>IF(11&lt;=$G133, DJ133+DR133, "")</f>
        <v/>
      </c>
      <c r="DT133" s="9">
        <f>IF(11&lt;=$G133, DN133+DR133, "")</f>
        <v/>
      </c>
      <c r="DU133" s="9">
        <f>IF(11&lt;=$G133, ($G133-11)*$N133, "")</f>
        <v/>
      </c>
      <c r="DV133" s="9">
        <f>IF(12&lt;=$G133, DQ133, "")</f>
        <v/>
      </c>
      <c r="DW133" s="9">
        <f>IF(12&lt;=$G133, ROUND(DV133*$Q133, 2), "")</f>
        <v/>
      </c>
      <c r="DX133" s="9">
        <f>IF(12&lt;=$G133, $N133, "")</f>
        <v/>
      </c>
      <c r="DY133" s="9">
        <f>IF(12&lt;=$G133, DX133-DW133, "")</f>
        <v/>
      </c>
      <c r="DZ133" s="9">
        <f>IF(12&lt;=$G133, DV133-DY133, "")</f>
        <v/>
      </c>
      <c r="EA133" s="9">
        <f>IF(12&lt;=$G133, ROUND(DS133*$Q133, 2), "")</f>
        <v/>
      </c>
      <c r="EB133" s="9">
        <f>IF(12&lt;=$G133, DS133+EA133, "")</f>
        <v/>
      </c>
      <c r="EC133" s="9">
        <f>IF(12&lt;=$G133, DW133+EA133, "")</f>
        <v/>
      </c>
      <c r="ED133" s="9">
        <f>IF(12&lt;=$G133, ($G133-12)*$N133, "")</f>
        <v/>
      </c>
      <c r="EE133" s="9">
        <f>IF(13&lt;=$G133, DZ133, "")</f>
        <v/>
      </c>
      <c r="EF133" s="9">
        <f>IF(13&lt;=$G133, ROUND(EE133*$Q133, 2), "")</f>
        <v/>
      </c>
      <c r="EG133" s="9">
        <f>IF(13&lt;=$G133, $N133, "")</f>
        <v/>
      </c>
      <c r="EH133" s="9">
        <f>IF(13&lt;=$G133, EG133-EF133, "")</f>
        <v/>
      </c>
      <c r="EI133" s="9">
        <f>IF(13&lt;=$G133, EE133-EH133, "")</f>
        <v/>
      </c>
      <c r="EJ133" s="9">
        <f>IF(13&lt;=$G133, ROUND(EB133*$Q133, 2), "")</f>
        <v/>
      </c>
      <c r="EK133" s="9">
        <f>IF(13&lt;=$G133, EB133+EJ133, "")</f>
        <v/>
      </c>
      <c r="EL133" s="9">
        <f>IF(13&lt;=$G133, EF133+EJ133, "")</f>
        <v/>
      </c>
      <c r="EM133" s="9">
        <f>IF(13&lt;=$G133, ($G133-13)*$N133, "")</f>
        <v/>
      </c>
      <c r="EN133" s="9">
        <f>IF(14&lt;=$G133, EI133, "")</f>
        <v/>
      </c>
      <c r="EO133" s="9">
        <f>IF(14&lt;=$G133, ROUND(EN133*$Q133, 2), "")</f>
        <v/>
      </c>
      <c r="EP133" s="9">
        <f>IF(14&lt;=$G133, $N133, "")</f>
        <v/>
      </c>
      <c r="EQ133" s="9">
        <f>IF(14&lt;=$G133, EP133-EO133, "")</f>
        <v/>
      </c>
      <c r="ER133" s="9">
        <f>IF(14&lt;=$G133, EN133-EQ133, "")</f>
        <v/>
      </c>
      <c r="ES133" s="9">
        <f>IF(14&lt;=$G133, ROUND(EK133*$Q133, 2), "")</f>
        <v/>
      </c>
      <c r="ET133" s="9">
        <f>IF(14&lt;=$G133, EK133+ES133, "")</f>
        <v/>
      </c>
      <c r="EU133" s="9">
        <f>IF(14&lt;=$G133, EO133+ES133, "")</f>
        <v/>
      </c>
      <c r="EV133" s="9">
        <f>IF(14&lt;=$G133, ($G133-14)*$N133, "")</f>
        <v/>
      </c>
      <c r="EW133" s="9">
        <f>IF(15&lt;=$G133, ER133, "")</f>
        <v/>
      </c>
      <c r="EX133" s="9">
        <f>IF(15&lt;=$G133, ROUND(EW133*$Q133, 2), "")</f>
        <v/>
      </c>
      <c r="EY133" s="9">
        <f>IF(15&lt;=$G133, $N133, "")</f>
        <v/>
      </c>
      <c r="EZ133" s="9">
        <f>IF(15&lt;=$G133, EY133-EX133, "")</f>
        <v/>
      </c>
      <c r="FA133" s="9">
        <f>IF(15&lt;=$G133, EW133-EZ133, "")</f>
        <v/>
      </c>
      <c r="FB133" s="9">
        <f>IF(15&lt;=$G133, ROUND(ET133*$Q133, 2), "")</f>
        <v/>
      </c>
      <c r="FC133" s="9">
        <f>IF(15&lt;=$G133, ET133+FB133, "")</f>
        <v/>
      </c>
      <c r="FD133" s="9">
        <f>IF(15&lt;=$G133, EX133+FB133, "")</f>
        <v/>
      </c>
      <c r="FE133" s="9">
        <f>IF(15&lt;=$G133, ($G133-15)*$N133, "")</f>
        <v/>
      </c>
      <c r="FF133" s="9">
        <f>IF(16&lt;=$G133, FA133, "")</f>
        <v/>
      </c>
      <c r="FG133" s="9">
        <f>IF(16&lt;=$G133, ROUND(FF133*$Q133, 2), "")</f>
        <v/>
      </c>
      <c r="FH133" s="9">
        <f>IF(16&lt;=$G133, $N133, "")</f>
        <v/>
      </c>
      <c r="FI133" s="9">
        <f>IF(16&lt;=$G133, FH133-FG133, "")</f>
        <v/>
      </c>
      <c r="FJ133" s="9">
        <f>IF(16&lt;=$G133, FF133-FI133, "")</f>
        <v/>
      </c>
      <c r="FK133" s="9">
        <f>IF(16&lt;=$G133, ROUND(FC133*$Q133, 2), "")</f>
        <v/>
      </c>
      <c r="FL133" s="9">
        <f>IF(16&lt;=$G133, FC133+FK133, "")</f>
        <v/>
      </c>
      <c r="FM133" s="9">
        <f>IF(16&lt;=$G133, FG133+FK133, "")</f>
        <v/>
      </c>
      <c r="FN133" s="9">
        <f>IF(16&lt;=$G133, ($G133-16)*$N133, "")</f>
        <v/>
      </c>
      <c r="FO133" s="9">
        <f>IF(17&lt;=$G133, FJ133, "")</f>
        <v/>
      </c>
      <c r="FP133" s="9">
        <f>IF(17&lt;=$G133, ROUND(FO133*$Q133, 2), "")</f>
        <v/>
      </c>
      <c r="FQ133" s="9">
        <f>IF(17&lt;=$G133, $N133, "")</f>
        <v/>
      </c>
      <c r="FR133" s="9">
        <f>IF(17&lt;=$G133, FQ133-FP133, "")</f>
        <v/>
      </c>
      <c r="FS133" s="9">
        <f>IF(17&lt;=$G133, FO133-FR133, "")</f>
        <v/>
      </c>
      <c r="FT133" s="9">
        <f>IF(17&lt;=$G133, ROUND(FL133*$Q133, 2), "")</f>
        <v/>
      </c>
      <c r="FU133" s="9">
        <f>IF(17&lt;=$G133, FL133+FT133, "")</f>
        <v/>
      </c>
      <c r="FV133" s="9">
        <f>IF(17&lt;=$G133, FP133+FT133, "")</f>
        <v/>
      </c>
      <c r="FW133" s="9">
        <f>IF(17&lt;=$G133, ($G133-17)*$N133, "")</f>
        <v/>
      </c>
      <c r="FX133" s="9">
        <f>IF(18&lt;=$G133, FS133, "")</f>
        <v/>
      </c>
      <c r="FY133" s="9">
        <f>IF(18&lt;=$G133, ROUND(FX133*$Q133, 2), "")</f>
        <v/>
      </c>
      <c r="FZ133" s="9">
        <f>IF(18&lt;=$G133, $N133, "")</f>
        <v/>
      </c>
      <c r="GA133" s="9">
        <f>IF(18&lt;=$G133, FZ133-FY133, "")</f>
        <v/>
      </c>
      <c r="GB133" s="9">
        <f>IF(18&lt;=$G133, FX133-GA133, "")</f>
        <v/>
      </c>
      <c r="GC133" s="9">
        <f>IF(18&lt;=$G133, ROUND(FU133*$Q133, 2), "")</f>
        <v/>
      </c>
      <c r="GD133" s="9">
        <f>IF(18&lt;=$G133, FU133+GC133, "")</f>
        <v/>
      </c>
      <c r="GE133" s="9">
        <f>IF(18&lt;=$G133, FY133+GC133, "")</f>
        <v/>
      </c>
      <c r="GF133" s="9">
        <f>IF(18&lt;=$G133, ($G133-18)*$N133, "")</f>
        <v/>
      </c>
      <c r="GG133" s="9">
        <f>IF(19&lt;=$G133, GB133, "")</f>
        <v/>
      </c>
      <c r="GH133" s="9">
        <f>IF(19&lt;=$G133, ROUND(GG133*$Q133, 2), "")</f>
        <v/>
      </c>
      <c r="GI133" s="9">
        <f>IF(19&lt;=$G133, $N133, "")</f>
        <v/>
      </c>
      <c r="GJ133" s="9">
        <f>IF(19&lt;=$G133, GI133-GH133, "")</f>
        <v/>
      </c>
      <c r="GK133" s="9">
        <f>IF(19&lt;=$G133, GG133-GJ133, "")</f>
        <v/>
      </c>
      <c r="GL133" s="9">
        <f>IF(19&lt;=$G133, ROUND(GD133*$Q133, 2), "")</f>
        <v/>
      </c>
      <c r="GM133" s="9">
        <f>IF(19&lt;=$G133, GD133+GL133, "")</f>
        <v/>
      </c>
      <c r="GN133" s="9">
        <f>IF(19&lt;=$G133, GH133+GL133, "")</f>
        <v/>
      </c>
      <c r="GO133" s="9">
        <f>IF(19&lt;=$G133, ($G133-19)*$N133, "")</f>
        <v/>
      </c>
      <c r="GP133" s="9">
        <f>IF(20&lt;=$G133, GK133, "")</f>
        <v/>
      </c>
      <c r="GQ133" s="9">
        <f>IF(20&lt;=$G133, ROUND(GP133*$Q133, 2), "")</f>
        <v/>
      </c>
      <c r="GR133" s="9">
        <f>IF(20&lt;=$G133, $N133, "")</f>
        <v/>
      </c>
      <c r="GS133" s="9">
        <f>IF(20&lt;=$G133, GR133-GQ133, "")</f>
        <v/>
      </c>
      <c r="GT133" s="9">
        <f>IF(20&lt;=$G133, GP133-GS133, "")</f>
        <v/>
      </c>
      <c r="GU133" s="9">
        <f>IF(20&lt;=$G133, ROUND(GM133*$Q133, 2), "")</f>
        <v/>
      </c>
      <c r="GV133" s="9">
        <f>IF(20&lt;=$G133, GM133+GU133, "")</f>
        <v/>
      </c>
      <c r="GW133" s="9">
        <f>IF(20&lt;=$G133, GQ133+GU133, "")</f>
        <v/>
      </c>
      <c r="GX133" s="9">
        <f>IF(20&lt;=$G133, ($G133-20)*$N133, "")</f>
        <v/>
      </c>
      <c r="GY133" s="9">
        <f>IF(21&lt;=$G133, GT133, "")</f>
        <v/>
      </c>
      <c r="GZ133" s="9">
        <f>IF(21&lt;=$G133, ROUND(GY133*$Q133, 2), "")</f>
        <v/>
      </c>
      <c r="HA133" s="9">
        <f>IF(21&lt;=$G133, $N133, "")</f>
        <v/>
      </c>
      <c r="HB133" s="9">
        <f>IF(21&lt;=$G133, HA133-GZ133, "")</f>
        <v/>
      </c>
      <c r="HC133" s="9">
        <f>IF(21&lt;=$G133, GY133-HB133, "")</f>
        <v/>
      </c>
      <c r="HD133" s="9">
        <f>IF(21&lt;=$G133, ROUND(GV133*$Q133, 2), "")</f>
        <v/>
      </c>
      <c r="HE133" s="9">
        <f>IF(21&lt;=$G133, GV133+HD133, "")</f>
        <v/>
      </c>
      <c r="HF133" s="9">
        <f>IF(21&lt;=$G133, GZ133+HD133, "")</f>
        <v/>
      </c>
      <c r="HG133" s="9">
        <f>IF(21&lt;=$G133, ($G133-21)*$N133, "")</f>
        <v/>
      </c>
      <c r="HH133" s="9">
        <f>IF(22&lt;=$G133, HC133, "")</f>
        <v/>
      </c>
      <c r="HI133" s="9">
        <f>IF(22&lt;=$G133, ROUND(HH133*$Q133, 2), "")</f>
        <v/>
      </c>
      <c r="HJ133" s="9">
        <f>IF(22&lt;=$G133, $N133, "")</f>
        <v/>
      </c>
      <c r="HK133" s="9">
        <f>IF(22&lt;=$G133, HJ133-HI133, "")</f>
        <v/>
      </c>
      <c r="HL133" s="9">
        <f>IF(22&lt;=$G133, HH133-HK133, "")</f>
        <v/>
      </c>
      <c r="HM133" s="9">
        <f>IF(22&lt;=$G133, ROUND(HE133*$Q133, 2), "")</f>
        <v/>
      </c>
      <c r="HN133" s="9">
        <f>IF(22&lt;=$G133, HE133+HM133, "")</f>
        <v/>
      </c>
      <c r="HO133" s="9">
        <f>IF(22&lt;=$G133, HI133+HM133, "")</f>
        <v/>
      </c>
      <c r="HP133" s="9">
        <f>IF(22&lt;=$G133, ($G133-22)*$N133, "")</f>
        <v/>
      </c>
      <c r="HQ133" s="9">
        <f>IF(23&lt;=$G133, HL133, "")</f>
        <v/>
      </c>
      <c r="HR133" s="9">
        <f>IF(23&lt;=$G133, ROUND(HQ133*$Q133, 2), "")</f>
        <v/>
      </c>
      <c r="HS133" s="9">
        <f>IF(23&lt;=$G133, $N133, "")</f>
        <v/>
      </c>
      <c r="HT133" s="9">
        <f>IF(23&lt;=$G133, HS133-HR133, "")</f>
        <v/>
      </c>
      <c r="HU133" s="9">
        <f>IF(23&lt;=$G133, HQ133-HT133, "")</f>
        <v/>
      </c>
      <c r="HV133" s="9">
        <f>IF(23&lt;=$G133, ROUND(HN133*$Q133, 2), "")</f>
        <v/>
      </c>
      <c r="HW133" s="9">
        <f>IF(23&lt;=$G133, HN133+HV133, "")</f>
        <v/>
      </c>
      <c r="HX133" s="9">
        <f>IF(23&lt;=$G133, HR133+HV133, "")</f>
        <v/>
      </c>
      <c r="HY133" s="9">
        <f>IF(23&lt;=$G133, ($G133-23)*$N133, "")</f>
        <v/>
      </c>
      <c r="HZ133" s="9">
        <f>IF(24&lt;=$G133, HU133, "")</f>
        <v/>
      </c>
      <c r="IA133" s="9">
        <f>IF(24&lt;=$G133, ROUND(HZ133*$Q133, 2), "")</f>
        <v/>
      </c>
      <c r="IB133" s="9">
        <f>IF(24&lt;=$G133, $N133, "")</f>
        <v/>
      </c>
      <c r="IC133" s="9">
        <f>IF(24&lt;=$G133, IB133-IA133, "")</f>
        <v/>
      </c>
      <c r="ID133" s="9">
        <f>IF(24&lt;=$G133, HZ133-IC133, "")</f>
        <v/>
      </c>
      <c r="IE133" s="9">
        <f>IF(24&lt;=$G133, ROUND(HW133*$Q133, 2), "")</f>
        <v/>
      </c>
      <c r="IF133" s="9">
        <f>IF(24&lt;=$G133, HW133+IE133, "")</f>
        <v/>
      </c>
      <c r="IG133" s="9">
        <f>IF(24&lt;=$G133, IA133+IE133, "")</f>
        <v/>
      </c>
      <c r="IH133" s="9">
        <f>IF(24&lt;=$G133, ($G133-24)*$N133, "")</f>
        <v/>
      </c>
      <c r="II133" s="9">
        <f>IF(25&lt;=$G133, ID133, "")</f>
        <v/>
      </c>
      <c r="IJ133" s="9">
        <f>IF(25&lt;=$G133, ROUND(II133*$Q133, 2), "")</f>
        <v/>
      </c>
      <c r="IK133" s="9">
        <f>IF(25&lt;=$G133, $N133, "")</f>
        <v/>
      </c>
      <c r="IL133" s="9">
        <f>IF(25&lt;=$G133, IK133-IJ133, "")</f>
        <v/>
      </c>
      <c r="IM133" s="9">
        <f>IF(25&lt;=$G133, II133-IL133, "")</f>
        <v/>
      </c>
      <c r="IN133" s="9">
        <f>IF(25&lt;=$G133, ROUND(IF133*$Q133, 2), "")</f>
        <v/>
      </c>
      <c r="IO133" s="9">
        <f>IF(25&lt;=$G133, IF133+IN133, "")</f>
        <v/>
      </c>
      <c r="IP133" s="9">
        <f>IF(25&lt;=$G133, IJ133+IN133, "")</f>
        <v/>
      </c>
      <c r="IQ133" s="9">
        <f>IF(25&lt;=$G133, ($G133-25)*$N133, "")</f>
        <v/>
      </c>
      <c r="IR133" s="9">
        <f>IF(26&lt;=$G133, IM133, "")</f>
        <v/>
      </c>
      <c r="IS133" s="9">
        <f>IF(26&lt;=$G133, ROUND(IR133*$Q133, 2), "")</f>
        <v/>
      </c>
      <c r="IT133" s="9">
        <f>IF(26&lt;=$G133, $N133, "")</f>
        <v/>
      </c>
      <c r="IU133" s="9">
        <f>IF(26&lt;=$G133, IT133-IS133, "")</f>
        <v/>
      </c>
      <c r="IV133" s="9">
        <f>IF(26&lt;=$G133, IR133-IU133, "")</f>
        <v/>
      </c>
      <c r="IW133" s="9">
        <f>IF(26&lt;=$G133, ROUND(IO133*$Q133, 2), "")</f>
        <v/>
      </c>
      <c r="IX133" s="9">
        <f>IF(26&lt;=$G133, IO133+IW133, "")</f>
        <v/>
      </c>
      <c r="IY133" s="9">
        <f>IF(26&lt;=$G133, IS133+IW133, "")</f>
        <v/>
      </c>
      <c r="IZ133" s="9">
        <f>IF(26&lt;=$G133, ($G133-26)*$N133, "")</f>
        <v/>
      </c>
      <c r="JA133" s="9">
        <f>IF(27&lt;=$G133, IV133, "")</f>
        <v/>
      </c>
      <c r="JB133" s="9">
        <f>IF(27&lt;=$G133, ROUND(JA133*$Q133, 2), "")</f>
        <v/>
      </c>
      <c r="JC133" s="9">
        <f>IF(27&lt;=$G133, $N133, "")</f>
        <v/>
      </c>
      <c r="JD133" s="9">
        <f>IF(27&lt;=$G133, JC133-JB133, "")</f>
        <v/>
      </c>
      <c r="JE133" s="9">
        <f>IF(27&lt;=$G133, JA133-JD133, "")</f>
        <v/>
      </c>
      <c r="JF133" s="9">
        <f>IF(27&lt;=$G133, ROUND(IX133*$Q133, 2), "")</f>
        <v/>
      </c>
      <c r="JG133" s="9">
        <f>IF(27&lt;=$G133, IX133+JF133, "")</f>
        <v/>
      </c>
      <c r="JH133" s="9">
        <f>IF(27&lt;=$G133, JB133+JF133, "")</f>
        <v/>
      </c>
      <c r="JI133" s="9">
        <f>IF(27&lt;=$G133, ($G133-27)*$N133, "")</f>
        <v/>
      </c>
      <c r="JJ133" s="9">
        <f>IF(28&lt;=$G133, JE133, "")</f>
        <v/>
      </c>
      <c r="JK133" s="9">
        <f>IF(28&lt;=$G133, ROUND(JJ133*$Q133, 2), "")</f>
        <v/>
      </c>
      <c r="JL133" s="9">
        <f>IF(28&lt;=$G133, $N133, "")</f>
        <v/>
      </c>
      <c r="JM133" s="9">
        <f>IF(28&lt;=$G133, JL133-JK133, "")</f>
        <v/>
      </c>
      <c r="JN133" s="9">
        <f>IF(28&lt;=$G133, JJ133-JM133, "")</f>
        <v/>
      </c>
      <c r="JO133" s="9">
        <f>IF(28&lt;=$G133, ROUND(JG133*$Q133, 2), "")</f>
        <v/>
      </c>
      <c r="JP133" s="9">
        <f>IF(28&lt;=$G133, JG133+JO133, "")</f>
        <v/>
      </c>
      <c r="JQ133" s="9">
        <f>IF(28&lt;=$G133, JK133+JO133, "")</f>
        <v/>
      </c>
      <c r="JR133" s="9">
        <f>IF(28&lt;=$G133, ($G133-28)*$N133, "")</f>
        <v/>
      </c>
      <c r="JS133" s="9">
        <f>IF(29&lt;=$G133, JN133, "")</f>
        <v/>
      </c>
      <c r="JT133" s="9">
        <f>IF(29&lt;=$G133, ROUND(JS133*$Q133, 2), "")</f>
        <v/>
      </c>
      <c r="JU133" s="9">
        <f>IF(29&lt;=$G133, $N133, "")</f>
        <v/>
      </c>
      <c r="JV133" s="9">
        <f>IF(29&lt;=$G133, JU133-JT133, "")</f>
        <v/>
      </c>
      <c r="JW133" s="9">
        <f>IF(29&lt;=$G133, JS133-JV133, "")</f>
        <v/>
      </c>
      <c r="JX133" s="9">
        <f>IF(29&lt;=$G133, ROUND(JP133*$Q133, 2), "")</f>
        <v/>
      </c>
      <c r="JY133" s="9">
        <f>IF(29&lt;=$G133, JP133+JX133, "")</f>
        <v/>
      </c>
      <c r="JZ133" s="9">
        <f>IF(29&lt;=$G133, JT133+JX133, "")</f>
        <v/>
      </c>
      <c r="KA133" s="9">
        <f>IF(29&lt;=$G133, ($G133-29)*$N133, "")</f>
        <v/>
      </c>
      <c r="KB133" s="9">
        <f>IF(30&lt;=$G133, JW133, "")</f>
        <v/>
      </c>
      <c r="KC133" s="9">
        <f>IF(30&lt;=$G133, ROUND(KB133*$Q133, 2), "")</f>
        <v/>
      </c>
      <c r="KD133" s="9">
        <f>IF(30&lt;=$G133, $N133, "")</f>
        <v/>
      </c>
      <c r="KE133" s="9">
        <f>IF(30&lt;=$G133, KD133-KC133, "")</f>
        <v/>
      </c>
      <c r="KF133" s="9">
        <f>IF(30&lt;=$G133, KB133-KE133, "")</f>
        <v/>
      </c>
      <c r="KG133" s="9">
        <f>IF(30&lt;=$G133, ROUND(JY133*$Q133, 2), "")</f>
        <v/>
      </c>
      <c r="KH133" s="9">
        <f>IF(30&lt;=$G133, JY133+KG133, "")</f>
        <v/>
      </c>
      <c r="KI133" s="9">
        <f>IF(30&lt;=$G133, KC133+KG133, "")</f>
        <v/>
      </c>
      <c r="KJ133" s="9">
        <f>IF(30&lt;=$G133, ($G133-30)*$N133, "")</f>
        <v/>
      </c>
      <c r="KK133" s="9">
        <f>IF(31&lt;=$G133, KF133, "")</f>
        <v/>
      </c>
      <c r="KL133" s="9">
        <f>IF(31&lt;=$G133, ROUND(KK133*$Q133, 2), "")</f>
        <v/>
      </c>
      <c r="KM133" s="9">
        <f>IF(31&lt;=$G133, $N133, "")</f>
        <v/>
      </c>
      <c r="KN133" s="9">
        <f>IF(31&lt;=$G133, KM133-KL133, "")</f>
        <v/>
      </c>
      <c r="KO133" s="9">
        <f>IF(31&lt;=$G133, KK133-KN133, "")</f>
        <v/>
      </c>
      <c r="KP133" s="9">
        <f>IF(31&lt;=$G133, ROUND(KH133*$Q133, 2), "")</f>
        <v/>
      </c>
      <c r="KQ133" s="9">
        <f>IF(31&lt;=$G133, KH133+KP133, "")</f>
        <v/>
      </c>
      <c r="KR133" s="9">
        <f>IF(31&lt;=$G133, KL133+KP133, "")</f>
        <v/>
      </c>
      <c r="KS133" s="9">
        <f>IF(31&lt;=$G133, ($G133-31)*$N133, "")</f>
        <v/>
      </c>
      <c r="KT133" s="9">
        <f>IF(32&lt;=$G133, KO133, "")</f>
        <v/>
      </c>
      <c r="KU133" s="9">
        <f>IF(32&lt;=$G133, ROUND(KT133*$Q133, 2), "")</f>
        <v/>
      </c>
      <c r="KV133" s="9">
        <f>IF(32&lt;=$G133, $N133, "")</f>
        <v/>
      </c>
      <c r="KW133" s="9">
        <f>IF(32&lt;=$G133, KV133-KU133, "")</f>
        <v/>
      </c>
      <c r="KX133" s="9">
        <f>IF(32&lt;=$G133, KT133-KW133, "")</f>
        <v/>
      </c>
      <c r="KY133" s="9">
        <f>IF(32&lt;=$G133, ROUND(KQ133*$Q133, 2), "")</f>
        <v/>
      </c>
      <c r="KZ133" s="9">
        <f>IF(32&lt;=$G133, KQ133+KY133, "")</f>
        <v/>
      </c>
      <c r="LA133" s="9">
        <f>IF(32&lt;=$G133, KU133+KY133, "")</f>
        <v/>
      </c>
      <c r="LB133" s="9">
        <f>IF(32&lt;=$G133, ($G133-32)*$N133, "")</f>
        <v/>
      </c>
      <c r="LC133" s="9">
        <f>IF(33&lt;=$G133, KX133, "")</f>
        <v/>
      </c>
      <c r="LD133" s="9">
        <f>IF(33&lt;=$G133, ROUND(LC133*$Q133, 2), "")</f>
        <v/>
      </c>
      <c r="LE133" s="9">
        <f>IF(33&lt;=$G133, $N133, "")</f>
        <v/>
      </c>
      <c r="LF133" s="9">
        <f>IF(33&lt;=$G133, LE133-LD133, "")</f>
        <v/>
      </c>
      <c r="LG133" s="9">
        <f>IF(33&lt;=$G133, LC133-LF133, "")</f>
        <v/>
      </c>
      <c r="LH133" s="9">
        <f>IF(33&lt;=$G133, ROUND(KZ133*$Q133, 2), "")</f>
        <v/>
      </c>
      <c r="LI133" s="9">
        <f>IF(33&lt;=$G133, KZ133+LH133, "")</f>
        <v/>
      </c>
      <c r="LJ133" s="9">
        <f>IF(33&lt;=$G133, LD133+LH133, "")</f>
        <v/>
      </c>
      <c r="LK133" s="9">
        <f>IF(33&lt;=$G133, ($G133-33)*$N133, "")</f>
        <v/>
      </c>
      <c r="LL133" s="9">
        <f>IF(34&lt;=$G133, LG133, "")</f>
        <v/>
      </c>
      <c r="LM133" s="9">
        <f>IF(34&lt;=$G133, ROUND(LL133*$Q133, 2), "")</f>
        <v/>
      </c>
      <c r="LN133" s="9">
        <f>IF(34&lt;=$G133, $N133, "")</f>
        <v/>
      </c>
      <c r="LO133" s="9">
        <f>IF(34&lt;=$G133, LN133-LM133, "")</f>
        <v/>
      </c>
      <c r="LP133" s="9">
        <f>IF(34&lt;=$G133, LL133-LO133, "")</f>
        <v/>
      </c>
      <c r="LQ133" s="9">
        <f>IF(34&lt;=$G133, ROUND(LI133*$Q133, 2), "")</f>
        <v/>
      </c>
      <c r="LR133" s="9">
        <f>IF(34&lt;=$G133, LI133+LQ133, "")</f>
        <v/>
      </c>
      <c r="LS133" s="9">
        <f>IF(34&lt;=$G133, LM133+LQ133, "")</f>
        <v/>
      </c>
      <c r="LT133" s="9">
        <f>IF(34&lt;=$G133, ($G133-34)*$N133, "")</f>
        <v/>
      </c>
      <c r="LU133" s="9">
        <f>IF(35&lt;=$G133, LP133, "")</f>
        <v/>
      </c>
      <c r="LV133" s="9">
        <f>IF(35&lt;=$G133, ROUND(LU133*$Q133, 2), "")</f>
        <v/>
      </c>
      <c r="LW133" s="9">
        <f>IF(35&lt;=$G133, $N133, "")</f>
        <v/>
      </c>
      <c r="LX133" s="9">
        <f>IF(35&lt;=$G133, LW133-LV133, "")</f>
        <v/>
      </c>
      <c r="LY133" s="9">
        <f>IF(35&lt;=$G133, LU133-LX133, "")</f>
        <v/>
      </c>
      <c r="LZ133" s="9">
        <f>IF(35&lt;=$G133, ROUND(LR133*$Q133, 2), "")</f>
        <v/>
      </c>
      <c r="MA133" s="9">
        <f>IF(35&lt;=$G133, LR133+LZ133, "")</f>
        <v/>
      </c>
      <c r="MB133" s="9">
        <f>IF(35&lt;=$G133, LV133+LZ133, "")</f>
        <v/>
      </c>
      <c r="MC133" s="9">
        <f>IF(35&lt;=$G133, ($G133-35)*$N133, "")</f>
        <v/>
      </c>
      <c r="MD133" s="9">
        <f>IF(36&lt;=$G133, LY133, "")</f>
        <v/>
      </c>
      <c r="ME133" s="9">
        <f>IF(36&lt;=$G133, ROUND(MD133*$Q133, 2), "")</f>
        <v/>
      </c>
      <c r="MF133" s="9">
        <f>IF(36&lt;=$G133, $N133, "")</f>
        <v/>
      </c>
      <c r="MG133" s="9">
        <f>IF(36&lt;=$G133, MF133-ME133, "")</f>
        <v/>
      </c>
      <c r="MH133" s="9">
        <f>IF(36&lt;=$G133, MD133-MG133, "")</f>
        <v/>
      </c>
      <c r="MI133" s="9">
        <f>IF(36&lt;=$G133, ROUND(MA133*$Q133, 2), "")</f>
        <v/>
      </c>
      <c r="MJ133" s="9">
        <f>IF(36&lt;=$G133, MA133+MI133, "")</f>
        <v/>
      </c>
      <c r="MK133" s="9">
        <f>IF(36&lt;=$G133, ME133+MI133, "")</f>
        <v/>
      </c>
      <c r="ML133" s="9">
        <f>IF(36&lt;=$G133, ($G133-36)*$N133, "")</f>
        <v/>
      </c>
      <c r="MM133" s="9">
        <f>IF(37&lt;=$G133, MH133, "")</f>
        <v/>
      </c>
      <c r="MN133" s="9">
        <f>IF(37&lt;=$G133, ROUND(MM133*$Q133, 2), "")</f>
        <v/>
      </c>
      <c r="MO133" s="9">
        <f>IF(37&lt;=$G133, $N133, "")</f>
        <v/>
      </c>
      <c r="MP133" s="9">
        <f>IF(37&lt;=$G133, MO133-MN133, "")</f>
        <v/>
      </c>
      <c r="MQ133" s="9">
        <f>IF(37&lt;=$G133, MM133-MP133, "")</f>
        <v/>
      </c>
      <c r="MR133" s="9">
        <f>IF(37&lt;=$G133, ROUND(MJ133*$Q133, 2), "")</f>
        <v/>
      </c>
      <c r="MS133" s="9">
        <f>IF(37&lt;=$G133, MJ133+MR133, "")</f>
        <v/>
      </c>
      <c r="MT133" s="9">
        <f>IF(37&lt;=$G133, MN133+MR133, "")</f>
        <v/>
      </c>
      <c r="MU133" s="9">
        <f>IF(37&lt;=$G133, ($G133-37)*$N133, "")</f>
        <v/>
      </c>
      <c r="MV133" s="9">
        <f>IF(38&lt;=$G133, MQ133, "")</f>
        <v/>
      </c>
      <c r="MW133" s="9">
        <f>IF(38&lt;=$G133, ROUND(MV133*$Q133, 2), "")</f>
        <v/>
      </c>
      <c r="MX133" s="9">
        <f>IF(38&lt;=$G133, $N133, "")</f>
        <v/>
      </c>
      <c r="MY133" s="9">
        <f>IF(38&lt;=$G133, MX133-MW133, "")</f>
        <v/>
      </c>
      <c r="MZ133" s="9">
        <f>IF(38&lt;=$G133, MV133-MY133, "")</f>
        <v/>
      </c>
      <c r="NA133" s="9">
        <f>IF(38&lt;=$G133, ROUND(MS133*$Q133, 2), "")</f>
        <v/>
      </c>
      <c r="NB133" s="9">
        <f>IF(38&lt;=$G133, MS133+NA133, "")</f>
        <v/>
      </c>
      <c r="NC133" s="9">
        <f>IF(38&lt;=$G133, MW133+NA133, "")</f>
        <v/>
      </c>
      <c r="ND133" s="9">
        <f>IF(38&lt;=$G133, ($G133-38)*$N133, "")</f>
        <v/>
      </c>
      <c r="NE133" s="9">
        <f>IF(39&lt;=$G133, MZ133, "")</f>
        <v/>
      </c>
      <c r="NF133" s="9">
        <f>IF(39&lt;=$G133, ROUND(NE133*$Q133, 2), "")</f>
        <v/>
      </c>
      <c r="NG133" s="9">
        <f>IF(39&lt;=$G133, $N133, "")</f>
        <v/>
      </c>
      <c r="NH133" s="9">
        <f>IF(39&lt;=$G133, NG133-NF133, "")</f>
        <v/>
      </c>
      <c r="NI133" s="9">
        <f>IF(39&lt;=$G133, NE133-NH133, "")</f>
        <v/>
      </c>
      <c r="NJ133" s="9">
        <f>IF(39&lt;=$G133, ROUND(NB133*$Q133, 2), "")</f>
        <v/>
      </c>
      <c r="NK133" s="9">
        <f>IF(39&lt;=$G133, NB133+NJ133, "")</f>
        <v/>
      </c>
      <c r="NL133" s="9">
        <f>IF(39&lt;=$G133, NF133+NJ133, "")</f>
        <v/>
      </c>
      <c r="NM133" s="9">
        <f>IF(39&lt;=$G133, ($G133-39)*$N133, "")</f>
        <v/>
      </c>
      <c r="NN133" s="9">
        <f>IF(40&lt;=$G133, NI133, "")</f>
        <v/>
      </c>
      <c r="NO133" s="9">
        <f>IF(40&lt;=$G133, ROUND(NN133*$Q133, 2), "")</f>
        <v/>
      </c>
      <c r="NP133" s="9">
        <f>IF(40&lt;=$G133, $N133, "")</f>
        <v/>
      </c>
      <c r="NQ133" s="9">
        <f>IF(40&lt;=$G133, NP133-NO133, "")</f>
        <v/>
      </c>
      <c r="NR133" s="9">
        <f>IF(40&lt;=$G133, NN133-NQ133, "")</f>
        <v/>
      </c>
      <c r="NS133" s="9">
        <f>IF(40&lt;=$G133, ROUND(NK133*$Q133, 2), "")</f>
        <v/>
      </c>
      <c r="NT133" s="9">
        <f>IF(40&lt;=$G133, NK133+NS133, "")</f>
        <v/>
      </c>
      <c r="NU133" s="9">
        <f>IF(40&lt;=$G133, NO133+NS133, "")</f>
        <v/>
      </c>
      <c r="NV133" s="9">
        <f>IF(40&lt;=$G133, ($G133-40)*$N133, "")</f>
        <v/>
      </c>
      <c r="NW133" s="9">
        <f>IF(41&lt;=$G133, NR133, "")</f>
        <v/>
      </c>
      <c r="NX133" s="9">
        <f>IF(41&lt;=$G133, ROUND(NW133*$Q133, 2), "")</f>
        <v/>
      </c>
      <c r="NY133" s="9">
        <f>IF(41&lt;=$G133, $N133, "")</f>
        <v/>
      </c>
      <c r="NZ133" s="9">
        <f>IF(41&lt;=$G133, NY133-NX133, "")</f>
        <v/>
      </c>
      <c r="OA133" s="9">
        <f>IF(41&lt;=$G133, NW133-NZ133, "")</f>
        <v/>
      </c>
      <c r="OB133" s="9">
        <f>IF(41&lt;=$G133, ROUND(NT133*$Q133, 2), "")</f>
        <v/>
      </c>
      <c r="OC133" s="9">
        <f>IF(41&lt;=$G133, NT133+OB133, "")</f>
        <v/>
      </c>
      <c r="OD133" s="9">
        <f>IF(41&lt;=$G133, NX133+OB133, "")</f>
        <v/>
      </c>
      <c r="OE133" s="9">
        <f>IF(41&lt;=$G133, ($G133-41)*$N133, "")</f>
        <v/>
      </c>
      <c r="OF133" s="9">
        <f>IF(42&lt;=$G133, OA133, "")</f>
        <v/>
      </c>
      <c r="OG133" s="9">
        <f>IF(42&lt;=$G133, ROUND(OF133*$Q133, 2), "")</f>
        <v/>
      </c>
      <c r="OH133" s="9">
        <f>IF(42&lt;=$G133, $N133, "")</f>
        <v/>
      </c>
      <c r="OI133" s="9">
        <f>IF(42&lt;=$G133, OH133-OG133, "")</f>
        <v/>
      </c>
      <c r="OJ133" s="9">
        <f>IF(42&lt;=$G133, OF133-OI133, "")</f>
        <v/>
      </c>
      <c r="OK133" s="9">
        <f>IF(42&lt;=$G133, ROUND(OC133*$Q133, 2), "")</f>
        <v/>
      </c>
      <c r="OL133" s="9">
        <f>IF(42&lt;=$G133, OC133+OK133, "")</f>
        <v/>
      </c>
      <c r="OM133" s="9">
        <f>IF(42&lt;=$G133, OG133+OK133, "")</f>
        <v/>
      </c>
      <c r="ON133" s="9">
        <f>IF(42&lt;=$G133, ($G133-42)*$N133, "")</f>
        <v/>
      </c>
      <c r="OO133" s="9">
        <f>IF(43&lt;=$G133, OJ133, "")</f>
        <v/>
      </c>
      <c r="OP133" s="9">
        <f>IF(43&lt;=$G133, ROUND(OO133*$Q133, 2), "")</f>
        <v/>
      </c>
      <c r="OQ133" s="9">
        <f>IF(43&lt;=$G133, $N133, "")</f>
        <v/>
      </c>
      <c r="OR133" s="9">
        <f>IF(43&lt;=$G133, OQ133-OP133, "")</f>
        <v/>
      </c>
      <c r="OS133" s="9">
        <f>IF(43&lt;=$G133, OO133-OR133, "")</f>
        <v/>
      </c>
      <c r="OT133" s="9">
        <f>IF(43&lt;=$G133, ROUND(OL133*$Q133, 2), "")</f>
        <v/>
      </c>
      <c r="OU133" s="9">
        <f>IF(43&lt;=$G133, OL133+OT133, "")</f>
        <v/>
      </c>
      <c r="OV133" s="9">
        <f>IF(43&lt;=$G133, OP133+OT133, "")</f>
        <v/>
      </c>
      <c r="OW133" s="9">
        <f>IF(43&lt;=$G133, ($G133-43)*$N133, "")</f>
        <v/>
      </c>
      <c r="OX133" s="9">
        <f>IF(44&lt;=$G133, OS133, "")</f>
        <v/>
      </c>
      <c r="OY133" s="9">
        <f>IF(44&lt;=$G133, ROUND(OX133*$Q133, 2), "")</f>
        <v/>
      </c>
      <c r="OZ133" s="9">
        <f>IF(44&lt;=$G133, $N133, "")</f>
        <v/>
      </c>
      <c r="PA133" s="9">
        <f>IF(44&lt;=$G133, OZ133-OY133, "")</f>
        <v/>
      </c>
      <c r="PB133" s="9">
        <f>IF(44&lt;=$G133, OX133-PA133, "")</f>
        <v/>
      </c>
      <c r="PC133" s="9">
        <f>IF(44&lt;=$G133, ROUND(OU133*$Q133, 2), "")</f>
        <v/>
      </c>
      <c r="PD133" s="9">
        <f>IF(44&lt;=$G133, OU133+PC133, "")</f>
        <v/>
      </c>
      <c r="PE133" s="9">
        <f>IF(44&lt;=$G133, OY133+PC133, "")</f>
        <v/>
      </c>
      <c r="PF133" s="9">
        <f>IF(44&lt;=$G133, ($G133-44)*$N133, "")</f>
        <v/>
      </c>
      <c r="PG133" s="9">
        <f>IF(45&lt;=$G133, PB133, "")</f>
        <v/>
      </c>
      <c r="PH133" s="9">
        <f>IF(45&lt;=$G133, ROUND(PG133*$Q133, 2), "")</f>
        <v/>
      </c>
      <c r="PI133" s="9">
        <f>IF(45&lt;=$G133, $N133, "")</f>
        <v/>
      </c>
      <c r="PJ133" s="9">
        <f>IF(45&lt;=$G133, PI133-PH133, "")</f>
        <v/>
      </c>
      <c r="PK133" s="9">
        <f>IF(45&lt;=$G133, PG133-PJ133, "")</f>
        <v/>
      </c>
      <c r="PL133" s="9">
        <f>IF(45&lt;=$G133, ROUND(PD133*$Q133, 2), "")</f>
        <v/>
      </c>
      <c r="PM133" s="9">
        <f>IF(45&lt;=$G133, PD133+PL133, "")</f>
        <v/>
      </c>
      <c r="PN133" s="9">
        <f>IF(45&lt;=$G133, PH133+PL133, "")</f>
        <v/>
      </c>
      <c r="PO133" s="9">
        <f>IF(45&lt;=$G133, ($G133-45)*$N133, "")</f>
        <v/>
      </c>
      <c r="PP133" s="9">
        <f>IF(46&lt;=$G133, PK133, "")</f>
        <v/>
      </c>
      <c r="PQ133" s="9">
        <f>IF(46&lt;=$G133, ROUND(PP133*$Q133, 2), "")</f>
        <v/>
      </c>
      <c r="PR133" s="9">
        <f>IF(46&lt;=$G133, $N133, "")</f>
        <v/>
      </c>
      <c r="PS133" s="9">
        <f>IF(46&lt;=$G133, PR133-PQ133, "")</f>
        <v/>
      </c>
      <c r="PT133" s="9">
        <f>IF(46&lt;=$G133, PP133-PS133, "")</f>
        <v/>
      </c>
      <c r="PU133" s="9">
        <f>IF(46&lt;=$G133, ROUND(PM133*$Q133, 2), "")</f>
        <v/>
      </c>
      <c r="PV133" s="9">
        <f>IF(46&lt;=$G133, PM133+PU133, "")</f>
        <v/>
      </c>
      <c r="PW133" s="9">
        <f>IF(46&lt;=$G133, PQ133+PU133, "")</f>
        <v/>
      </c>
      <c r="PX133" s="9">
        <f>IF(46&lt;=$G133, ($G133-46)*$N133, "")</f>
        <v/>
      </c>
      <c r="PY133" s="9">
        <f>IF(47&lt;=$G133, PT133, "")</f>
        <v/>
      </c>
      <c r="PZ133" s="9">
        <f>IF(47&lt;=$G133, ROUND(PY133*$Q133, 2), "")</f>
        <v/>
      </c>
      <c r="QA133" s="9">
        <f>IF(47&lt;=$G133, $N133, "")</f>
        <v/>
      </c>
      <c r="QB133" s="9">
        <f>IF(47&lt;=$G133, QA133-PZ133, "")</f>
        <v/>
      </c>
      <c r="QC133" s="9">
        <f>IF(47&lt;=$G133, PY133-QB133, "")</f>
        <v/>
      </c>
      <c r="QD133" s="9">
        <f>IF(47&lt;=$G133, ROUND(PV133*$Q133, 2), "")</f>
        <v/>
      </c>
      <c r="QE133" s="9">
        <f>IF(47&lt;=$G133, PV133+QD133, "")</f>
        <v/>
      </c>
      <c r="QF133" s="9">
        <f>IF(47&lt;=$G133, PZ133+QD133, "")</f>
        <v/>
      </c>
      <c r="QG133" s="9">
        <f>IF(47&lt;=$G133, ($G133-47)*$N133, "")</f>
        <v/>
      </c>
      <c r="QH133" s="9">
        <f>IF(48&lt;=$G133, QC133, "")</f>
        <v/>
      </c>
      <c r="QI133" s="9">
        <f>IF(48&lt;=$G133, ROUND(QH133*$Q133, 2), "")</f>
        <v/>
      </c>
      <c r="QJ133" s="9">
        <f>IF(48&lt;=$G133, $N133, "")</f>
        <v/>
      </c>
      <c r="QK133" s="9">
        <f>IF(48&lt;=$G133, QJ133-QI133, "")</f>
        <v/>
      </c>
      <c r="QL133" s="9">
        <f>IF(48&lt;=$G133, QH133-QK133, "")</f>
        <v/>
      </c>
      <c r="QM133" s="9">
        <f>IF(48&lt;=$G133, ROUND(QE133*$Q133, 2), "")</f>
        <v/>
      </c>
      <c r="QN133" s="9">
        <f>IF(48&lt;=$G133, QE133+QM133, "")</f>
        <v/>
      </c>
      <c r="QO133" s="9">
        <f>IF(48&lt;=$G133, QI133+QM133, "")</f>
        <v/>
      </c>
      <c r="QP133" s="9">
        <f>IF(48&lt;=$G133, ($G133-48)*$N133, "")</f>
        <v/>
      </c>
    </row>
    <row r="134">
      <c r="A134" s="12" t="inlineStr">
        <is>
          <t>0662-0002</t>
        </is>
      </c>
      <c r="B134" s="13" t="inlineStr">
        <is>
          <t>Luis Jorge De Loera Perez</t>
        </is>
      </c>
      <c r="C134" s="13" t="inlineStr">
        <is>
          <t>NP 300</t>
        </is>
      </c>
      <c r="D134" s="12" t="inlineStr">
        <is>
          <t>ACTIVO</t>
        </is>
      </c>
      <c r="E134" s="12" t="inlineStr">
        <is>
          <t>2025-02-06</t>
        </is>
      </c>
      <c r="F134" s="12" t="inlineStr">
        <is>
          <t>2029-02-06</t>
        </is>
      </c>
      <c r="G134" s="14" t="n">
        <v>48</v>
      </c>
      <c r="H134" s="15" t="n">
        <v>437844.83</v>
      </c>
      <c r="I134" s="16" t="n">
        <v>0.1</v>
      </c>
      <c r="J134" s="15">
        <f>ROUND(H134*I134, 2)</f>
        <v/>
      </c>
      <c r="K134" s="15">
        <f>ROUND(H134-J134, 2)</f>
        <v/>
      </c>
      <c r="L134" s="16" t="n">
        <v>0.027</v>
      </c>
      <c r="M134" s="15">
        <f>ROUND(H134*L134, 2)</f>
        <v/>
      </c>
      <c r="N134" s="15" t="n">
        <v>14543.82</v>
      </c>
      <c r="O134" s="16" t="n">
        <v>0.2</v>
      </c>
      <c r="P134" s="15">
        <f>ROUND(H134*O134, 2)</f>
        <v/>
      </c>
      <c r="Q134" s="17" t="n">
        <v>0.02931301</v>
      </c>
      <c r="R134" s="17">
        <f>RATE(G134, -N134, K134, -P134)</f>
        <v/>
      </c>
      <c r="S134" s="17">
        <f>ROUND(Q134*12, 8)</f>
        <v/>
      </c>
      <c r="T134" s="17">
        <f>ROUND(((1+Q134)^12)-1, 8)</f>
        <v/>
      </c>
      <c r="U134" s="15">
        <f>ROUND(PV(Q134, G134, 0, -P134), 2)</f>
        <v/>
      </c>
      <c r="V134" s="15">
        <f>SUMIF($AA$4:$QP$4, "Interes_Leasing", AA134:QP134)</f>
        <v/>
      </c>
      <c r="W134" s="15">
        <f>SUMIF($AA$4:$QP$4, "Interes_Residual", AA134:QP134)</f>
        <v/>
      </c>
      <c r="X134" s="15">
        <f>ROUND(V134+W134, 2)</f>
        <v/>
      </c>
      <c r="Y134" s="15">
        <f>ROUND((N134*G134+P134+M134)-K134, 2)</f>
        <v/>
      </c>
      <c r="Z134" s="16">
        <f>ROUND(Y134/K134, 4)</f>
        <v/>
      </c>
      <c r="AA134" s="15">
        <f>IF(1&lt;=$G134, $K134, "")</f>
        <v/>
      </c>
      <c r="AB134" s="15">
        <f>IF(1&lt;=$G134, ROUND(AA134*$Q134, 2), "")</f>
        <v/>
      </c>
      <c r="AC134" s="15">
        <f>IF(1&lt;=$G134, $N134, "")</f>
        <v/>
      </c>
      <c r="AD134" s="15">
        <f>IF(1&lt;=$G134, AC134-AB134, "")</f>
        <v/>
      </c>
      <c r="AE134" s="15">
        <f>IF(1&lt;=$G134, AA134-AD134, "")</f>
        <v/>
      </c>
      <c r="AF134" s="15">
        <f>IF(1&lt;=$G134, ROUND($U134*$Q134, 2), "")</f>
        <v/>
      </c>
      <c r="AG134" s="15">
        <f>IF(1&lt;=$G134, $U134+AF134, "")</f>
        <v/>
      </c>
      <c r="AH134" s="15">
        <f>IF(1&lt;=$G134, AB134+AF134, "")</f>
        <v/>
      </c>
      <c r="AI134" s="15">
        <f>IF(1&lt;=$G134, ($G134-1)*$N134, "")</f>
        <v/>
      </c>
      <c r="AJ134" s="15">
        <f>IF(2&lt;=$G134, AE134, "")</f>
        <v/>
      </c>
      <c r="AK134" s="15">
        <f>IF(2&lt;=$G134, ROUND(AJ134*$Q134, 2), "")</f>
        <v/>
      </c>
      <c r="AL134" s="15">
        <f>IF(2&lt;=$G134, $N134, "")</f>
        <v/>
      </c>
      <c r="AM134" s="15">
        <f>IF(2&lt;=$G134, AL134-AK134, "")</f>
        <v/>
      </c>
      <c r="AN134" s="15">
        <f>IF(2&lt;=$G134, AJ134-AM134, "")</f>
        <v/>
      </c>
      <c r="AO134" s="15">
        <f>IF(2&lt;=$G134, ROUND(AG134*$Q134, 2), "")</f>
        <v/>
      </c>
      <c r="AP134" s="15">
        <f>IF(2&lt;=$G134, AG134+AO134, "")</f>
        <v/>
      </c>
      <c r="AQ134" s="15">
        <f>IF(2&lt;=$G134, AK134+AO134, "")</f>
        <v/>
      </c>
      <c r="AR134" s="15">
        <f>IF(2&lt;=$G134, ($G134-2)*$N134, "")</f>
        <v/>
      </c>
      <c r="AS134" s="15">
        <f>IF(3&lt;=$G134, AN134, "")</f>
        <v/>
      </c>
      <c r="AT134" s="15">
        <f>IF(3&lt;=$G134, ROUND(AS134*$Q134, 2), "")</f>
        <v/>
      </c>
      <c r="AU134" s="15">
        <f>IF(3&lt;=$G134, $N134, "")</f>
        <v/>
      </c>
      <c r="AV134" s="15">
        <f>IF(3&lt;=$G134, AU134-AT134, "")</f>
        <v/>
      </c>
      <c r="AW134" s="15">
        <f>IF(3&lt;=$G134, AS134-AV134, "")</f>
        <v/>
      </c>
      <c r="AX134" s="15">
        <f>IF(3&lt;=$G134, ROUND(AP134*$Q134, 2), "")</f>
        <v/>
      </c>
      <c r="AY134" s="15">
        <f>IF(3&lt;=$G134, AP134+AX134, "")</f>
        <v/>
      </c>
      <c r="AZ134" s="15">
        <f>IF(3&lt;=$G134, AT134+AX134, "")</f>
        <v/>
      </c>
      <c r="BA134" s="15">
        <f>IF(3&lt;=$G134, ($G134-3)*$N134, "")</f>
        <v/>
      </c>
      <c r="BB134" s="15">
        <f>IF(4&lt;=$G134, AW134, "")</f>
        <v/>
      </c>
      <c r="BC134" s="15">
        <f>IF(4&lt;=$G134, ROUND(BB134*$Q134, 2), "")</f>
        <v/>
      </c>
      <c r="BD134" s="15">
        <f>IF(4&lt;=$G134, $N134, "")</f>
        <v/>
      </c>
      <c r="BE134" s="15">
        <f>IF(4&lt;=$G134, BD134-BC134, "")</f>
        <v/>
      </c>
      <c r="BF134" s="15">
        <f>IF(4&lt;=$G134, BB134-BE134, "")</f>
        <v/>
      </c>
      <c r="BG134" s="15">
        <f>IF(4&lt;=$G134, ROUND(AY134*$Q134, 2), "")</f>
        <v/>
      </c>
      <c r="BH134" s="15">
        <f>IF(4&lt;=$G134, AY134+BG134, "")</f>
        <v/>
      </c>
      <c r="BI134" s="15">
        <f>IF(4&lt;=$G134, BC134+BG134, "")</f>
        <v/>
      </c>
      <c r="BJ134" s="15">
        <f>IF(4&lt;=$G134, ($G134-4)*$N134, "")</f>
        <v/>
      </c>
      <c r="BK134" s="15">
        <f>IF(5&lt;=$G134, BF134, "")</f>
        <v/>
      </c>
      <c r="BL134" s="15">
        <f>IF(5&lt;=$G134, ROUND(BK134*$Q134, 2), "")</f>
        <v/>
      </c>
      <c r="BM134" s="15">
        <f>IF(5&lt;=$G134, $N134, "")</f>
        <v/>
      </c>
      <c r="BN134" s="15">
        <f>IF(5&lt;=$G134, BM134-BL134, "")</f>
        <v/>
      </c>
      <c r="BO134" s="15">
        <f>IF(5&lt;=$G134, BK134-BN134, "")</f>
        <v/>
      </c>
      <c r="BP134" s="15">
        <f>IF(5&lt;=$G134, ROUND(BH134*$Q134, 2), "")</f>
        <v/>
      </c>
      <c r="BQ134" s="15">
        <f>IF(5&lt;=$G134, BH134+BP134, "")</f>
        <v/>
      </c>
      <c r="BR134" s="15">
        <f>IF(5&lt;=$G134, BL134+BP134, "")</f>
        <v/>
      </c>
      <c r="BS134" s="15">
        <f>IF(5&lt;=$G134, ($G134-5)*$N134, "")</f>
        <v/>
      </c>
      <c r="BT134" s="15">
        <f>IF(6&lt;=$G134, BO134, "")</f>
        <v/>
      </c>
      <c r="BU134" s="15">
        <f>IF(6&lt;=$G134, ROUND(BT134*$Q134, 2), "")</f>
        <v/>
      </c>
      <c r="BV134" s="15">
        <f>IF(6&lt;=$G134, $N134, "")</f>
        <v/>
      </c>
      <c r="BW134" s="15">
        <f>IF(6&lt;=$G134, BV134-BU134, "")</f>
        <v/>
      </c>
      <c r="BX134" s="15">
        <f>IF(6&lt;=$G134, BT134-BW134, "")</f>
        <v/>
      </c>
      <c r="BY134" s="15">
        <f>IF(6&lt;=$G134, ROUND(BQ134*$Q134, 2), "")</f>
        <v/>
      </c>
      <c r="BZ134" s="15">
        <f>IF(6&lt;=$G134, BQ134+BY134, "")</f>
        <v/>
      </c>
      <c r="CA134" s="15">
        <f>IF(6&lt;=$G134, BU134+BY134, "")</f>
        <v/>
      </c>
      <c r="CB134" s="15">
        <f>IF(6&lt;=$G134, ($G134-6)*$N134, "")</f>
        <v/>
      </c>
      <c r="CC134" s="15">
        <f>IF(7&lt;=$G134, BX134, "")</f>
        <v/>
      </c>
      <c r="CD134" s="15">
        <f>IF(7&lt;=$G134, ROUND(CC134*$Q134, 2), "")</f>
        <v/>
      </c>
      <c r="CE134" s="15">
        <f>IF(7&lt;=$G134, $N134, "")</f>
        <v/>
      </c>
      <c r="CF134" s="15">
        <f>IF(7&lt;=$G134, CE134-CD134, "")</f>
        <v/>
      </c>
      <c r="CG134" s="15">
        <f>IF(7&lt;=$G134, CC134-CF134, "")</f>
        <v/>
      </c>
      <c r="CH134" s="15">
        <f>IF(7&lt;=$G134, ROUND(BZ134*$Q134, 2), "")</f>
        <v/>
      </c>
      <c r="CI134" s="15">
        <f>IF(7&lt;=$G134, BZ134+CH134, "")</f>
        <v/>
      </c>
      <c r="CJ134" s="15">
        <f>IF(7&lt;=$G134, CD134+CH134, "")</f>
        <v/>
      </c>
      <c r="CK134" s="15">
        <f>IF(7&lt;=$G134, ($G134-7)*$N134, "")</f>
        <v/>
      </c>
      <c r="CL134" s="15">
        <f>IF(8&lt;=$G134, CG134, "")</f>
        <v/>
      </c>
      <c r="CM134" s="15">
        <f>IF(8&lt;=$G134, ROUND(CL134*$Q134, 2), "")</f>
        <v/>
      </c>
      <c r="CN134" s="15">
        <f>IF(8&lt;=$G134, $N134, "")</f>
        <v/>
      </c>
      <c r="CO134" s="15">
        <f>IF(8&lt;=$G134, CN134-CM134, "")</f>
        <v/>
      </c>
      <c r="CP134" s="15">
        <f>IF(8&lt;=$G134, CL134-CO134, "")</f>
        <v/>
      </c>
      <c r="CQ134" s="15">
        <f>IF(8&lt;=$G134, ROUND(CI134*$Q134, 2), "")</f>
        <v/>
      </c>
      <c r="CR134" s="15">
        <f>IF(8&lt;=$G134, CI134+CQ134, "")</f>
        <v/>
      </c>
      <c r="CS134" s="15">
        <f>IF(8&lt;=$G134, CM134+CQ134, "")</f>
        <v/>
      </c>
      <c r="CT134" s="15">
        <f>IF(8&lt;=$G134, ($G134-8)*$N134, "")</f>
        <v/>
      </c>
      <c r="CU134" s="15">
        <f>IF(9&lt;=$G134, CP134, "")</f>
        <v/>
      </c>
      <c r="CV134" s="15">
        <f>IF(9&lt;=$G134, ROUND(CU134*$Q134, 2), "")</f>
        <v/>
      </c>
      <c r="CW134" s="15">
        <f>IF(9&lt;=$G134, $N134, "")</f>
        <v/>
      </c>
      <c r="CX134" s="15">
        <f>IF(9&lt;=$G134, CW134-CV134, "")</f>
        <v/>
      </c>
      <c r="CY134" s="15">
        <f>IF(9&lt;=$G134, CU134-CX134, "")</f>
        <v/>
      </c>
      <c r="CZ134" s="15">
        <f>IF(9&lt;=$G134, ROUND(CR134*$Q134, 2), "")</f>
        <v/>
      </c>
      <c r="DA134" s="15">
        <f>IF(9&lt;=$G134, CR134+CZ134, "")</f>
        <v/>
      </c>
      <c r="DB134" s="15">
        <f>IF(9&lt;=$G134, CV134+CZ134, "")</f>
        <v/>
      </c>
      <c r="DC134" s="15">
        <f>IF(9&lt;=$G134, ($G134-9)*$N134, "")</f>
        <v/>
      </c>
      <c r="DD134" s="15">
        <f>IF(10&lt;=$G134, CY134, "")</f>
        <v/>
      </c>
      <c r="DE134" s="15">
        <f>IF(10&lt;=$G134, ROUND(DD134*$Q134, 2), "")</f>
        <v/>
      </c>
      <c r="DF134" s="15">
        <f>IF(10&lt;=$G134, $N134, "")</f>
        <v/>
      </c>
      <c r="DG134" s="15">
        <f>IF(10&lt;=$G134, DF134-DE134, "")</f>
        <v/>
      </c>
      <c r="DH134" s="15">
        <f>IF(10&lt;=$G134, DD134-DG134, "")</f>
        <v/>
      </c>
      <c r="DI134" s="15">
        <f>IF(10&lt;=$G134, ROUND(DA134*$Q134, 2), "")</f>
        <v/>
      </c>
      <c r="DJ134" s="15">
        <f>IF(10&lt;=$G134, DA134+DI134, "")</f>
        <v/>
      </c>
      <c r="DK134" s="15">
        <f>IF(10&lt;=$G134, DE134+DI134, "")</f>
        <v/>
      </c>
      <c r="DL134" s="15">
        <f>IF(10&lt;=$G134, ($G134-10)*$N134, "")</f>
        <v/>
      </c>
      <c r="DM134" s="15">
        <f>IF(11&lt;=$G134, DH134, "")</f>
        <v/>
      </c>
      <c r="DN134" s="15">
        <f>IF(11&lt;=$G134, ROUND(DM134*$Q134, 2), "")</f>
        <v/>
      </c>
      <c r="DO134" s="15">
        <f>IF(11&lt;=$G134, $N134, "")</f>
        <v/>
      </c>
      <c r="DP134" s="15">
        <f>IF(11&lt;=$G134, DO134-DN134, "")</f>
        <v/>
      </c>
      <c r="DQ134" s="15">
        <f>IF(11&lt;=$G134, DM134-DP134, "")</f>
        <v/>
      </c>
      <c r="DR134" s="15">
        <f>IF(11&lt;=$G134, ROUND(DJ134*$Q134, 2), "")</f>
        <v/>
      </c>
      <c r="DS134" s="15">
        <f>IF(11&lt;=$G134, DJ134+DR134, "")</f>
        <v/>
      </c>
      <c r="DT134" s="15">
        <f>IF(11&lt;=$G134, DN134+DR134, "")</f>
        <v/>
      </c>
      <c r="DU134" s="15">
        <f>IF(11&lt;=$G134, ($G134-11)*$N134, "")</f>
        <v/>
      </c>
      <c r="DV134" s="15">
        <f>IF(12&lt;=$G134, DQ134, "")</f>
        <v/>
      </c>
      <c r="DW134" s="15">
        <f>IF(12&lt;=$G134, ROUND(DV134*$Q134, 2), "")</f>
        <v/>
      </c>
      <c r="DX134" s="15">
        <f>IF(12&lt;=$G134, $N134, "")</f>
        <v/>
      </c>
      <c r="DY134" s="15">
        <f>IF(12&lt;=$G134, DX134-DW134, "")</f>
        <v/>
      </c>
      <c r="DZ134" s="15">
        <f>IF(12&lt;=$G134, DV134-DY134, "")</f>
        <v/>
      </c>
      <c r="EA134" s="15">
        <f>IF(12&lt;=$G134, ROUND(DS134*$Q134, 2), "")</f>
        <v/>
      </c>
      <c r="EB134" s="15">
        <f>IF(12&lt;=$G134, DS134+EA134, "")</f>
        <v/>
      </c>
      <c r="EC134" s="15">
        <f>IF(12&lt;=$G134, DW134+EA134, "")</f>
        <v/>
      </c>
      <c r="ED134" s="15">
        <f>IF(12&lt;=$G134, ($G134-12)*$N134, "")</f>
        <v/>
      </c>
      <c r="EE134" s="15">
        <f>IF(13&lt;=$G134, DZ134, "")</f>
        <v/>
      </c>
      <c r="EF134" s="15">
        <f>IF(13&lt;=$G134, ROUND(EE134*$Q134, 2), "")</f>
        <v/>
      </c>
      <c r="EG134" s="15">
        <f>IF(13&lt;=$G134, $N134, "")</f>
        <v/>
      </c>
      <c r="EH134" s="15">
        <f>IF(13&lt;=$G134, EG134-EF134, "")</f>
        <v/>
      </c>
      <c r="EI134" s="15">
        <f>IF(13&lt;=$G134, EE134-EH134, "")</f>
        <v/>
      </c>
      <c r="EJ134" s="15">
        <f>IF(13&lt;=$G134, ROUND(EB134*$Q134, 2), "")</f>
        <v/>
      </c>
      <c r="EK134" s="15">
        <f>IF(13&lt;=$G134, EB134+EJ134, "")</f>
        <v/>
      </c>
      <c r="EL134" s="15">
        <f>IF(13&lt;=$G134, EF134+EJ134, "")</f>
        <v/>
      </c>
      <c r="EM134" s="15">
        <f>IF(13&lt;=$G134, ($G134-13)*$N134, "")</f>
        <v/>
      </c>
      <c r="EN134" s="15">
        <f>IF(14&lt;=$G134, EI134, "")</f>
        <v/>
      </c>
      <c r="EO134" s="15">
        <f>IF(14&lt;=$G134, ROUND(EN134*$Q134, 2), "")</f>
        <v/>
      </c>
      <c r="EP134" s="15">
        <f>IF(14&lt;=$G134, $N134, "")</f>
        <v/>
      </c>
      <c r="EQ134" s="15">
        <f>IF(14&lt;=$G134, EP134-EO134, "")</f>
        <v/>
      </c>
      <c r="ER134" s="15">
        <f>IF(14&lt;=$G134, EN134-EQ134, "")</f>
        <v/>
      </c>
      <c r="ES134" s="15">
        <f>IF(14&lt;=$G134, ROUND(EK134*$Q134, 2), "")</f>
        <v/>
      </c>
      <c r="ET134" s="15">
        <f>IF(14&lt;=$G134, EK134+ES134, "")</f>
        <v/>
      </c>
      <c r="EU134" s="15">
        <f>IF(14&lt;=$G134, EO134+ES134, "")</f>
        <v/>
      </c>
      <c r="EV134" s="15">
        <f>IF(14&lt;=$G134, ($G134-14)*$N134, "")</f>
        <v/>
      </c>
      <c r="EW134" s="15">
        <f>IF(15&lt;=$G134, ER134, "")</f>
        <v/>
      </c>
      <c r="EX134" s="15">
        <f>IF(15&lt;=$G134, ROUND(EW134*$Q134, 2), "")</f>
        <v/>
      </c>
      <c r="EY134" s="15">
        <f>IF(15&lt;=$G134, $N134, "")</f>
        <v/>
      </c>
      <c r="EZ134" s="15">
        <f>IF(15&lt;=$G134, EY134-EX134, "")</f>
        <v/>
      </c>
      <c r="FA134" s="15">
        <f>IF(15&lt;=$G134, EW134-EZ134, "")</f>
        <v/>
      </c>
      <c r="FB134" s="15">
        <f>IF(15&lt;=$G134, ROUND(ET134*$Q134, 2), "")</f>
        <v/>
      </c>
      <c r="FC134" s="15">
        <f>IF(15&lt;=$G134, ET134+FB134, "")</f>
        <v/>
      </c>
      <c r="FD134" s="15">
        <f>IF(15&lt;=$G134, EX134+FB134, "")</f>
        <v/>
      </c>
      <c r="FE134" s="15">
        <f>IF(15&lt;=$G134, ($G134-15)*$N134, "")</f>
        <v/>
      </c>
      <c r="FF134" s="15">
        <f>IF(16&lt;=$G134, FA134, "")</f>
        <v/>
      </c>
      <c r="FG134" s="15">
        <f>IF(16&lt;=$G134, ROUND(FF134*$Q134, 2), "")</f>
        <v/>
      </c>
      <c r="FH134" s="15">
        <f>IF(16&lt;=$G134, $N134, "")</f>
        <v/>
      </c>
      <c r="FI134" s="15">
        <f>IF(16&lt;=$G134, FH134-FG134, "")</f>
        <v/>
      </c>
      <c r="FJ134" s="15">
        <f>IF(16&lt;=$G134, FF134-FI134, "")</f>
        <v/>
      </c>
      <c r="FK134" s="15">
        <f>IF(16&lt;=$G134, ROUND(FC134*$Q134, 2), "")</f>
        <v/>
      </c>
      <c r="FL134" s="15">
        <f>IF(16&lt;=$G134, FC134+FK134, "")</f>
        <v/>
      </c>
      <c r="FM134" s="15">
        <f>IF(16&lt;=$G134, FG134+FK134, "")</f>
        <v/>
      </c>
      <c r="FN134" s="15">
        <f>IF(16&lt;=$G134, ($G134-16)*$N134, "")</f>
        <v/>
      </c>
      <c r="FO134" s="15">
        <f>IF(17&lt;=$G134, FJ134, "")</f>
        <v/>
      </c>
      <c r="FP134" s="15">
        <f>IF(17&lt;=$G134, ROUND(FO134*$Q134, 2), "")</f>
        <v/>
      </c>
      <c r="FQ134" s="15">
        <f>IF(17&lt;=$G134, $N134, "")</f>
        <v/>
      </c>
      <c r="FR134" s="15">
        <f>IF(17&lt;=$G134, FQ134-FP134, "")</f>
        <v/>
      </c>
      <c r="FS134" s="15">
        <f>IF(17&lt;=$G134, FO134-FR134, "")</f>
        <v/>
      </c>
      <c r="FT134" s="15">
        <f>IF(17&lt;=$G134, ROUND(FL134*$Q134, 2), "")</f>
        <v/>
      </c>
      <c r="FU134" s="15">
        <f>IF(17&lt;=$G134, FL134+FT134, "")</f>
        <v/>
      </c>
      <c r="FV134" s="15">
        <f>IF(17&lt;=$G134, FP134+FT134, "")</f>
        <v/>
      </c>
      <c r="FW134" s="15">
        <f>IF(17&lt;=$G134, ($G134-17)*$N134, "")</f>
        <v/>
      </c>
      <c r="FX134" s="15">
        <f>IF(18&lt;=$G134, FS134, "")</f>
        <v/>
      </c>
      <c r="FY134" s="15">
        <f>IF(18&lt;=$G134, ROUND(FX134*$Q134, 2), "")</f>
        <v/>
      </c>
      <c r="FZ134" s="15">
        <f>IF(18&lt;=$G134, $N134, "")</f>
        <v/>
      </c>
      <c r="GA134" s="15">
        <f>IF(18&lt;=$G134, FZ134-FY134, "")</f>
        <v/>
      </c>
      <c r="GB134" s="15">
        <f>IF(18&lt;=$G134, FX134-GA134, "")</f>
        <v/>
      </c>
      <c r="GC134" s="15">
        <f>IF(18&lt;=$G134, ROUND(FU134*$Q134, 2), "")</f>
        <v/>
      </c>
      <c r="GD134" s="15">
        <f>IF(18&lt;=$G134, FU134+GC134, "")</f>
        <v/>
      </c>
      <c r="GE134" s="15">
        <f>IF(18&lt;=$G134, FY134+GC134, "")</f>
        <v/>
      </c>
      <c r="GF134" s="15">
        <f>IF(18&lt;=$G134, ($G134-18)*$N134, "")</f>
        <v/>
      </c>
      <c r="GG134" s="15">
        <f>IF(19&lt;=$G134, GB134, "")</f>
        <v/>
      </c>
      <c r="GH134" s="15">
        <f>IF(19&lt;=$G134, ROUND(GG134*$Q134, 2), "")</f>
        <v/>
      </c>
      <c r="GI134" s="15">
        <f>IF(19&lt;=$G134, $N134, "")</f>
        <v/>
      </c>
      <c r="GJ134" s="15">
        <f>IF(19&lt;=$G134, GI134-GH134, "")</f>
        <v/>
      </c>
      <c r="GK134" s="15">
        <f>IF(19&lt;=$G134, GG134-GJ134, "")</f>
        <v/>
      </c>
      <c r="GL134" s="15">
        <f>IF(19&lt;=$G134, ROUND(GD134*$Q134, 2), "")</f>
        <v/>
      </c>
      <c r="GM134" s="15">
        <f>IF(19&lt;=$G134, GD134+GL134, "")</f>
        <v/>
      </c>
      <c r="GN134" s="15">
        <f>IF(19&lt;=$G134, GH134+GL134, "")</f>
        <v/>
      </c>
      <c r="GO134" s="15">
        <f>IF(19&lt;=$G134, ($G134-19)*$N134, "")</f>
        <v/>
      </c>
      <c r="GP134" s="15">
        <f>IF(20&lt;=$G134, GK134, "")</f>
        <v/>
      </c>
      <c r="GQ134" s="15">
        <f>IF(20&lt;=$G134, ROUND(GP134*$Q134, 2), "")</f>
        <v/>
      </c>
      <c r="GR134" s="15">
        <f>IF(20&lt;=$G134, $N134, "")</f>
        <v/>
      </c>
      <c r="GS134" s="15">
        <f>IF(20&lt;=$G134, GR134-GQ134, "")</f>
        <v/>
      </c>
      <c r="GT134" s="15">
        <f>IF(20&lt;=$G134, GP134-GS134, "")</f>
        <v/>
      </c>
      <c r="GU134" s="15">
        <f>IF(20&lt;=$G134, ROUND(GM134*$Q134, 2), "")</f>
        <v/>
      </c>
      <c r="GV134" s="15">
        <f>IF(20&lt;=$G134, GM134+GU134, "")</f>
        <v/>
      </c>
      <c r="GW134" s="15">
        <f>IF(20&lt;=$G134, GQ134+GU134, "")</f>
        <v/>
      </c>
      <c r="GX134" s="15">
        <f>IF(20&lt;=$G134, ($G134-20)*$N134, "")</f>
        <v/>
      </c>
      <c r="GY134" s="15">
        <f>IF(21&lt;=$G134, GT134, "")</f>
        <v/>
      </c>
      <c r="GZ134" s="15">
        <f>IF(21&lt;=$G134, ROUND(GY134*$Q134, 2), "")</f>
        <v/>
      </c>
      <c r="HA134" s="15">
        <f>IF(21&lt;=$G134, $N134, "")</f>
        <v/>
      </c>
      <c r="HB134" s="15">
        <f>IF(21&lt;=$G134, HA134-GZ134, "")</f>
        <v/>
      </c>
      <c r="HC134" s="15">
        <f>IF(21&lt;=$G134, GY134-HB134, "")</f>
        <v/>
      </c>
      <c r="HD134" s="15">
        <f>IF(21&lt;=$G134, ROUND(GV134*$Q134, 2), "")</f>
        <v/>
      </c>
      <c r="HE134" s="15">
        <f>IF(21&lt;=$G134, GV134+HD134, "")</f>
        <v/>
      </c>
      <c r="HF134" s="15">
        <f>IF(21&lt;=$G134, GZ134+HD134, "")</f>
        <v/>
      </c>
      <c r="HG134" s="15">
        <f>IF(21&lt;=$G134, ($G134-21)*$N134, "")</f>
        <v/>
      </c>
      <c r="HH134" s="15">
        <f>IF(22&lt;=$G134, HC134, "")</f>
        <v/>
      </c>
      <c r="HI134" s="15">
        <f>IF(22&lt;=$G134, ROUND(HH134*$Q134, 2), "")</f>
        <v/>
      </c>
      <c r="HJ134" s="15">
        <f>IF(22&lt;=$G134, $N134, "")</f>
        <v/>
      </c>
      <c r="HK134" s="15">
        <f>IF(22&lt;=$G134, HJ134-HI134, "")</f>
        <v/>
      </c>
      <c r="HL134" s="15">
        <f>IF(22&lt;=$G134, HH134-HK134, "")</f>
        <v/>
      </c>
      <c r="HM134" s="15">
        <f>IF(22&lt;=$G134, ROUND(HE134*$Q134, 2), "")</f>
        <v/>
      </c>
      <c r="HN134" s="15">
        <f>IF(22&lt;=$G134, HE134+HM134, "")</f>
        <v/>
      </c>
      <c r="HO134" s="15">
        <f>IF(22&lt;=$G134, HI134+HM134, "")</f>
        <v/>
      </c>
      <c r="HP134" s="15">
        <f>IF(22&lt;=$G134, ($G134-22)*$N134, "")</f>
        <v/>
      </c>
      <c r="HQ134" s="15">
        <f>IF(23&lt;=$G134, HL134, "")</f>
        <v/>
      </c>
      <c r="HR134" s="15">
        <f>IF(23&lt;=$G134, ROUND(HQ134*$Q134, 2), "")</f>
        <v/>
      </c>
      <c r="HS134" s="15">
        <f>IF(23&lt;=$G134, $N134, "")</f>
        <v/>
      </c>
      <c r="HT134" s="15">
        <f>IF(23&lt;=$G134, HS134-HR134, "")</f>
        <v/>
      </c>
      <c r="HU134" s="15">
        <f>IF(23&lt;=$G134, HQ134-HT134, "")</f>
        <v/>
      </c>
      <c r="HV134" s="15">
        <f>IF(23&lt;=$G134, ROUND(HN134*$Q134, 2), "")</f>
        <v/>
      </c>
      <c r="HW134" s="15">
        <f>IF(23&lt;=$G134, HN134+HV134, "")</f>
        <v/>
      </c>
      <c r="HX134" s="15">
        <f>IF(23&lt;=$G134, HR134+HV134, "")</f>
        <v/>
      </c>
      <c r="HY134" s="15">
        <f>IF(23&lt;=$G134, ($G134-23)*$N134, "")</f>
        <v/>
      </c>
      <c r="HZ134" s="15">
        <f>IF(24&lt;=$G134, HU134, "")</f>
        <v/>
      </c>
      <c r="IA134" s="15">
        <f>IF(24&lt;=$G134, ROUND(HZ134*$Q134, 2), "")</f>
        <v/>
      </c>
      <c r="IB134" s="15">
        <f>IF(24&lt;=$G134, $N134, "")</f>
        <v/>
      </c>
      <c r="IC134" s="15">
        <f>IF(24&lt;=$G134, IB134-IA134, "")</f>
        <v/>
      </c>
      <c r="ID134" s="15">
        <f>IF(24&lt;=$G134, HZ134-IC134, "")</f>
        <v/>
      </c>
      <c r="IE134" s="15">
        <f>IF(24&lt;=$G134, ROUND(HW134*$Q134, 2), "")</f>
        <v/>
      </c>
      <c r="IF134" s="15">
        <f>IF(24&lt;=$G134, HW134+IE134, "")</f>
        <v/>
      </c>
      <c r="IG134" s="15">
        <f>IF(24&lt;=$G134, IA134+IE134, "")</f>
        <v/>
      </c>
      <c r="IH134" s="15">
        <f>IF(24&lt;=$G134, ($G134-24)*$N134, "")</f>
        <v/>
      </c>
      <c r="II134" s="15">
        <f>IF(25&lt;=$G134, ID134, "")</f>
        <v/>
      </c>
      <c r="IJ134" s="15">
        <f>IF(25&lt;=$G134, ROUND(II134*$Q134, 2), "")</f>
        <v/>
      </c>
      <c r="IK134" s="15">
        <f>IF(25&lt;=$G134, $N134, "")</f>
        <v/>
      </c>
      <c r="IL134" s="15">
        <f>IF(25&lt;=$G134, IK134-IJ134, "")</f>
        <v/>
      </c>
      <c r="IM134" s="15">
        <f>IF(25&lt;=$G134, II134-IL134, "")</f>
        <v/>
      </c>
      <c r="IN134" s="15">
        <f>IF(25&lt;=$G134, ROUND(IF134*$Q134, 2), "")</f>
        <v/>
      </c>
      <c r="IO134" s="15">
        <f>IF(25&lt;=$G134, IF134+IN134, "")</f>
        <v/>
      </c>
      <c r="IP134" s="15">
        <f>IF(25&lt;=$G134, IJ134+IN134, "")</f>
        <v/>
      </c>
      <c r="IQ134" s="15">
        <f>IF(25&lt;=$G134, ($G134-25)*$N134, "")</f>
        <v/>
      </c>
      <c r="IR134" s="15">
        <f>IF(26&lt;=$G134, IM134, "")</f>
        <v/>
      </c>
      <c r="IS134" s="15">
        <f>IF(26&lt;=$G134, ROUND(IR134*$Q134, 2), "")</f>
        <v/>
      </c>
      <c r="IT134" s="15">
        <f>IF(26&lt;=$G134, $N134, "")</f>
        <v/>
      </c>
      <c r="IU134" s="15">
        <f>IF(26&lt;=$G134, IT134-IS134, "")</f>
        <v/>
      </c>
      <c r="IV134" s="15">
        <f>IF(26&lt;=$G134, IR134-IU134, "")</f>
        <v/>
      </c>
      <c r="IW134" s="15">
        <f>IF(26&lt;=$G134, ROUND(IO134*$Q134, 2), "")</f>
        <v/>
      </c>
      <c r="IX134" s="15">
        <f>IF(26&lt;=$G134, IO134+IW134, "")</f>
        <v/>
      </c>
      <c r="IY134" s="15">
        <f>IF(26&lt;=$G134, IS134+IW134, "")</f>
        <v/>
      </c>
      <c r="IZ134" s="15">
        <f>IF(26&lt;=$G134, ($G134-26)*$N134, "")</f>
        <v/>
      </c>
      <c r="JA134" s="15">
        <f>IF(27&lt;=$G134, IV134, "")</f>
        <v/>
      </c>
      <c r="JB134" s="15">
        <f>IF(27&lt;=$G134, ROUND(JA134*$Q134, 2), "")</f>
        <v/>
      </c>
      <c r="JC134" s="15">
        <f>IF(27&lt;=$G134, $N134, "")</f>
        <v/>
      </c>
      <c r="JD134" s="15">
        <f>IF(27&lt;=$G134, JC134-JB134, "")</f>
        <v/>
      </c>
      <c r="JE134" s="15">
        <f>IF(27&lt;=$G134, JA134-JD134, "")</f>
        <v/>
      </c>
      <c r="JF134" s="15">
        <f>IF(27&lt;=$G134, ROUND(IX134*$Q134, 2), "")</f>
        <v/>
      </c>
      <c r="JG134" s="15">
        <f>IF(27&lt;=$G134, IX134+JF134, "")</f>
        <v/>
      </c>
      <c r="JH134" s="15">
        <f>IF(27&lt;=$G134, JB134+JF134, "")</f>
        <v/>
      </c>
      <c r="JI134" s="15">
        <f>IF(27&lt;=$G134, ($G134-27)*$N134, "")</f>
        <v/>
      </c>
      <c r="JJ134" s="15">
        <f>IF(28&lt;=$G134, JE134, "")</f>
        <v/>
      </c>
      <c r="JK134" s="15">
        <f>IF(28&lt;=$G134, ROUND(JJ134*$Q134, 2), "")</f>
        <v/>
      </c>
      <c r="JL134" s="15">
        <f>IF(28&lt;=$G134, $N134, "")</f>
        <v/>
      </c>
      <c r="JM134" s="15">
        <f>IF(28&lt;=$G134, JL134-JK134, "")</f>
        <v/>
      </c>
      <c r="JN134" s="15">
        <f>IF(28&lt;=$G134, JJ134-JM134, "")</f>
        <v/>
      </c>
      <c r="JO134" s="15">
        <f>IF(28&lt;=$G134, ROUND(JG134*$Q134, 2), "")</f>
        <v/>
      </c>
      <c r="JP134" s="15">
        <f>IF(28&lt;=$G134, JG134+JO134, "")</f>
        <v/>
      </c>
      <c r="JQ134" s="15">
        <f>IF(28&lt;=$G134, JK134+JO134, "")</f>
        <v/>
      </c>
      <c r="JR134" s="15">
        <f>IF(28&lt;=$G134, ($G134-28)*$N134, "")</f>
        <v/>
      </c>
      <c r="JS134" s="15">
        <f>IF(29&lt;=$G134, JN134, "")</f>
        <v/>
      </c>
      <c r="JT134" s="15">
        <f>IF(29&lt;=$G134, ROUND(JS134*$Q134, 2), "")</f>
        <v/>
      </c>
      <c r="JU134" s="15">
        <f>IF(29&lt;=$G134, $N134, "")</f>
        <v/>
      </c>
      <c r="JV134" s="15">
        <f>IF(29&lt;=$G134, JU134-JT134, "")</f>
        <v/>
      </c>
      <c r="JW134" s="15">
        <f>IF(29&lt;=$G134, JS134-JV134, "")</f>
        <v/>
      </c>
      <c r="JX134" s="15">
        <f>IF(29&lt;=$G134, ROUND(JP134*$Q134, 2), "")</f>
        <v/>
      </c>
      <c r="JY134" s="15">
        <f>IF(29&lt;=$G134, JP134+JX134, "")</f>
        <v/>
      </c>
      <c r="JZ134" s="15">
        <f>IF(29&lt;=$G134, JT134+JX134, "")</f>
        <v/>
      </c>
      <c r="KA134" s="15">
        <f>IF(29&lt;=$G134, ($G134-29)*$N134, "")</f>
        <v/>
      </c>
      <c r="KB134" s="15">
        <f>IF(30&lt;=$G134, JW134, "")</f>
        <v/>
      </c>
      <c r="KC134" s="15">
        <f>IF(30&lt;=$G134, ROUND(KB134*$Q134, 2), "")</f>
        <v/>
      </c>
      <c r="KD134" s="15">
        <f>IF(30&lt;=$G134, $N134, "")</f>
        <v/>
      </c>
      <c r="KE134" s="15">
        <f>IF(30&lt;=$G134, KD134-KC134, "")</f>
        <v/>
      </c>
      <c r="KF134" s="15">
        <f>IF(30&lt;=$G134, KB134-KE134, "")</f>
        <v/>
      </c>
      <c r="KG134" s="15">
        <f>IF(30&lt;=$G134, ROUND(JY134*$Q134, 2), "")</f>
        <v/>
      </c>
      <c r="KH134" s="15">
        <f>IF(30&lt;=$G134, JY134+KG134, "")</f>
        <v/>
      </c>
      <c r="KI134" s="15">
        <f>IF(30&lt;=$G134, KC134+KG134, "")</f>
        <v/>
      </c>
      <c r="KJ134" s="15">
        <f>IF(30&lt;=$G134, ($G134-30)*$N134, "")</f>
        <v/>
      </c>
      <c r="KK134" s="15">
        <f>IF(31&lt;=$G134, KF134, "")</f>
        <v/>
      </c>
      <c r="KL134" s="15">
        <f>IF(31&lt;=$G134, ROUND(KK134*$Q134, 2), "")</f>
        <v/>
      </c>
      <c r="KM134" s="15">
        <f>IF(31&lt;=$G134, $N134, "")</f>
        <v/>
      </c>
      <c r="KN134" s="15">
        <f>IF(31&lt;=$G134, KM134-KL134, "")</f>
        <v/>
      </c>
      <c r="KO134" s="15">
        <f>IF(31&lt;=$G134, KK134-KN134, "")</f>
        <v/>
      </c>
      <c r="KP134" s="15">
        <f>IF(31&lt;=$G134, ROUND(KH134*$Q134, 2), "")</f>
        <v/>
      </c>
      <c r="KQ134" s="15">
        <f>IF(31&lt;=$G134, KH134+KP134, "")</f>
        <v/>
      </c>
      <c r="KR134" s="15">
        <f>IF(31&lt;=$G134, KL134+KP134, "")</f>
        <v/>
      </c>
      <c r="KS134" s="15">
        <f>IF(31&lt;=$G134, ($G134-31)*$N134, "")</f>
        <v/>
      </c>
      <c r="KT134" s="15">
        <f>IF(32&lt;=$G134, KO134, "")</f>
        <v/>
      </c>
      <c r="KU134" s="15">
        <f>IF(32&lt;=$G134, ROUND(KT134*$Q134, 2), "")</f>
        <v/>
      </c>
      <c r="KV134" s="15">
        <f>IF(32&lt;=$G134, $N134, "")</f>
        <v/>
      </c>
      <c r="KW134" s="15">
        <f>IF(32&lt;=$G134, KV134-KU134, "")</f>
        <v/>
      </c>
      <c r="KX134" s="15">
        <f>IF(32&lt;=$G134, KT134-KW134, "")</f>
        <v/>
      </c>
      <c r="KY134" s="15">
        <f>IF(32&lt;=$G134, ROUND(KQ134*$Q134, 2), "")</f>
        <v/>
      </c>
      <c r="KZ134" s="15">
        <f>IF(32&lt;=$G134, KQ134+KY134, "")</f>
        <v/>
      </c>
      <c r="LA134" s="15">
        <f>IF(32&lt;=$G134, KU134+KY134, "")</f>
        <v/>
      </c>
      <c r="LB134" s="15">
        <f>IF(32&lt;=$G134, ($G134-32)*$N134, "")</f>
        <v/>
      </c>
      <c r="LC134" s="15">
        <f>IF(33&lt;=$G134, KX134, "")</f>
        <v/>
      </c>
      <c r="LD134" s="15">
        <f>IF(33&lt;=$G134, ROUND(LC134*$Q134, 2), "")</f>
        <v/>
      </c>
      <c r="LE134" s="15">
        <f>IF(33&lt;=$G134, $N134, "")</f>
        <v/>
      </c>
      <c r="LF134" s="15">
        <f>IF(33&lt;=$G134, LE134-LD134, "")</f>
        <v/>
      </c>
      <c r="LG134" s="15">
        <f>IF(33&lt;=$G134, LC134-LF134, "")</f>
        <v/>
      </c>
      <c r="LH134" s="15">
        <f>IF(33&lt;=$G134, ROUND(KZ134*$Q134, 2), "")</f>
        <v/>
      </c>
      <c r="LI134" s="15">
        <f>IF(33&lt;=$G134, KZ134+LH134, "")</f>
        <v/>
      </c>
      <c r="LJ134" s="15">
        <f>IF(33&lt;=$G134, LD134+LH134, "")</f>
        <v/>
      </c>
      <c r="LK134" s="15">
        <f>IF(33&lt;=$G134, ($G134-33)*$N134, "")</f>
        <v/>
      </c>
      <c r="LL134" s="15">
        <f>IF(34&lt;=$G134, LG134, "")</f>
        <v/>
      </c>
      <c r="LM134" s="15">
        <f>IF(34&lt;=$G134, ROUND(LL134*$Q134, 2), "")</f>
        <v/>
      </c>
      <c r="LN134" s="15">
        <f>IF(34&lt;=$G134, $N134, "")</f>
        <v/>
      </c>
      <c r="LO134" s="15">
        <f>IF(34&lt;=$G134, LN134-LM134, "")</f>
        <v/>
      </c>
      <c r="LP134" s="15">
        <f>IF(34&lt;=$G134, LL134-LO134, "")</f>
        <v/>
      </c>
      <c r="LQ134" s="15">
        <f>IF(34&lt;=$G134, ROUND(LI134*$Q134, 2), "")</f>
        <v/>
      </c>
      <c r="LR134" s="15">
        <f>IF(34&lt;=$G134, LI134+LQ134, "")</f>
        <v/>
      </c>
      <c r="LS134" s="15">
        <f>IF(34&lt;=$G134, LM134+LQ134, "")</f>
        <v/>
      </c>
      <c r="LT134" s="15">
        <f>IF(34&lt;=$G134, ($G134-34)*$N134, "")</f>
        <v/>
      </c>
      <c r="LU134" s="15">
        <f>IF(35&lt;=$G134, LP134, "")</f>
        <v/>
      </c>
      <c r="LV134" s="15">
        <f>IF(35&lt;=$G134, ROUND(LU134*$Q134, 2), "")</f>
        <v/>
      </c>
      <c r="LW134" s="15">
        <f>IF(35&lt;=$G134, $N134, "")</f>
        <v/>
      </c>
      <c r="LX134" s="15">
        <f>IF(35&lt;=$G134, LW134-LV134, "")</f>
        <v/>
      </c>
      <c r="LY134" s="15">
        <f>IF(35&lt;=$G134, LU134-LX134, "")</f>
        <v/>
      </c>
      <c r="LZ134" s="15">
        <f>IF(35&lt;=$G134, ROUND(LR134*$Q134, 2), "")</f>
        <v/>
      </c>
      <c r="MA134" s="15">
        <f>IF(35&lt;=$G134, LR134+LZ134, "")</f>
        <v/>
      </c>
      <c r="MB134" s="15">
        <f>IF(35&lt;=$G134, LV134+LZ134, "")</f>
        <v/>
      </c>
      <c r="MC134" s="15">
        <f>IF(35&lt;=$G134, ($G134-35)*$N134, "")</f>
        <v/>
      </c>
      <c r="MD134" s="15">
        <f>IF(36&lt;=$G134, LY134, "")</f>
        <v/>
      </c>
      <c r="ME134" s="15">
        <f>IF(36&lt;=$G134, ROUND(MD134*$Q134, 2), "")</f>
        <v/>
      </c>
      <c r="MF134" s="15">
        <f>IF(36&lt;=$G134, $N134, "")</f>
        <v/>
      </c>
      <c r="MG134" s="15">
        <f>IF(36&lt;=$G134, MF134-ME134, "")</f>
        <v/>
      </c>
      <c r="MH134" s="15">
        <f>IF(36&lt;=$G134, MD134-MG134, "")</f>
        <v/>
      </c>
      <c r="MI134" s="15">
        <f>IF(36&lt;=$G134, ROUND(MA134*$Q134, 2), "")</f>
        <v/>
      </c>
      <c r="MJ134" s="15">
        <f>IF(36&lt;=$G134, MA134+MI134, "")</f>
        <v/>
      </c>
      <c r="MK134" s="15">
        <f>IF(36&lt;=$G134, ME134+MI134, "")</f>
        <v/>
      </c>
      <c r="ML134" s="15">
        <f>IF(36&lt;=$G134, ($G134-36)*$N134, "")</f>
        <v/>
      </c>
      <c r="MM134" s="15">
        <f>IF(37&lt;=$G134, MH134, "")</f>
        <v/>
      </c>
      <c r="MN134" s="15">
        <f>IF(37&lt;=$G134, ROUND(MM134*$Q134, 2), "")</f>
        <v/>
      </c>
      <c r="MO134" s="15">
        <f>IF(37&lt;=$G134, $N134, "")</f>
        <v/>
      </c>
      <c r="MP134" s="15">
        <f>IF(37&lt;=$G134, MO134-MN134, "")</f>
        <v/>
      </c>
      <c r="MQ134" s="15">
        <f>IF(37&lt;=$G134, MM134-MP134, "")</f>
        <v/>
      </c>
      <c r="MR134" s="15">
        <f>IF(37&lt;=$G134, ROUND(MJ134*$Q134, 2), "")</f>
        <v/>
      </c>
      <c r="MS134" s="15">
        <f>IF(37&lt;=$G134, MJ134+MR134, "")</f>
        <v/>
      </c>
      <c r="MT134" s="15">
        <f>IF(37&lt;=$G134, MN134+MR134, "")</f>
        <v/>
      </c>
      <c r="MU134" s="15">
        <f>IF(37&lt;=$G134, ($G134-37)*$N134, "")</f>
        <v/>
      </c>
      <c r="MV134" s="15">
        <f>IF(38&lt;=$G134, MQ134, "")</f>
        <v/>
      </c>
      <c r="MW134" s="15">
        <f>IF(38&lt;=$G134, ROUND(MV134*$Q134, 2), "")</f>
        <v/>
      </c>
      <c r="MX134" s="15">
        <f>IF(38&lt;=$G134, $N134, "")</f>
        <v/>
      </c>
      <c r="MY134" s="15">
        <f>IF(38&lt;=$G134, MX134-MW134, "")</f>
        <v/>
      </c>
      <c r="MZ134" s="15">
        <f>IF(38&lt;=$G134, MV134-MY134, "")</f>
        <v/>
      </c>
      <c r="NA134" s="15">
        <f>IF(38&lt;=$G134, ROUND(MS134*$Q134, 2), "")</f>
        <v/>
      </c>
      <c r="NB134" s="15">
        <f>IF(38&lt;=$G134, MS134+NA134, "")</f>
        <v/>
      </c>
      <c r="NC134" s="15">
        <f>IF(38&lt;=$G134, MW134+NA134, "")</f>
        <v/>
      </c>
      <c r="ND134" s="15">
        <f>IF(38&lt;=$G134, ($G134-38)*$N134, "")</f>
        <v/>
      </c>
      <c r="NE134" s="15">
        <f>IF(39&lt;=$G134, MZ134, "")</f>
        <v/>
      </c>
      <c r="NF134" s="15">
        <f>IF(39&lt;=$G134, ROUND(NE134*$Q134, 2), "")</f>
        <v/>
      </c>
      <c r="NG134" s="15">
        <f>IF(39&lt;=$G134, $N134, "")</f>
        <v/>
      </c>
      <c r="NH134" s="15">
        <f>IF(39&lt;=$G134, NG134-NF134, "")</f>
        <v/>
      </c>
      <c r="NI134" s="15">
        <f>IF(39&lt;=$G134, NE134-NH134, "")</f>
        <v/>
      </c>
      <c r="NJ134" s="15">
        <f>IF(39&lt;=$G134, ROUND(NB134*$Q134, 2), "")</f>
        <v/>
      </c>
      <c r="NK134" s="15">
        <f>IF(39&lt;=$G134, NB134+NJ134, "")</f>
        <v/>
      </c>
      <c r="NL134" s="15">
        <f>IF(39&lt;=$G134, NF134+NJ134, "")</f>
        <v/>
      </c>
      <c r="NM134" s="15">
        <f>IF(39&lt;=$G134, ($G134-39)*$N134, "")</f>
        <v/>
      </c>
      <c r="NN134" s="15">
        <f>IF(40&lt;=$G134, NI134, "")</f>
        <v/>
      </c>
      <c r="NO134" s="15">
        <f>IF(40&lt;=$G134, ROUND(NN134*$Q134, 2), "")</f>
        <v/>
      </c>
      <c r="NP134" s="15">
        <f>IF(40&lt;=$G134, $N134, "")</f>
        <v/>
      </c>
      <c r="NQ134" s="15">
        <f>IF(40&lt;=$G134, NP134-NO134, "")</f>
        <v/>
      </c>
      <c r="NR134" s="15">
        <f>IF(40&lt;=$G134, NN134-NQ134, "")</f>
        <v/>
      </c>
      <c r="NS134" s="15">
        <f>IF(40&lt;=$G134, ROUND(NK134*$Q134, 2), "")</f>
        <v/>
      </c>
      <c r="NT134" s="15">
        <f>IF(40&lt;=$G134, NK134+NS134, "")</f>
        <v/>
      </c>
      <c r="NU134" s="15">
        <f>IF(40&lt;=$G134, NO134+NS134, "")</f>
        <v/>
      </c>
      <c r="NV134" s="15">
        <f>IF(40&lt;=$G134, ($G134-40)*$N134, "")</f>
        <v/>
      </c>
      <c r="NW134" s="15">
        <f>IF(41&lt;=$G134, NR134, "")</f>
        <v/>
      </c>
      <c r="NX134" s="15">
        <f>IF(41&lt;=$G134, ROUND(NW134*$Q134, 2), "")</f>
        <v/>
      </c>
      <c r="NY134" s="15">
        <f>IF(41&lt;=$G134, $N134, "")</f>
        <v/>
      </c>
      <c r="NZ134" s="15">
        <f>IF(41&lt;=$G134, NY134-NX134, "")</f>
        <v/>
      </c>
      <c r="OA134" s="15">
        <f>IF(41&lt;=$G134, NW134-NZ134, "")</f>
        <v/>
      </c>
      <c r="OB134" s="15">
        <f>IF(41&lt;=$G134, ROUND(NT134*$Q134, 2), "")</f>
        <v/>
      </c>
      <c r="OC134" s="15">
        <f>IF(41&lt;=$G134, NT134+OB134, "")</f>
        <v/>
      </c>
      <c r="OD134" s="15">
        <f>IF(41&lt;=$G134, NX134+OB134, "")</f>
        <v/>
      </c>
      <c r="OE134" s="15">
        <f>IF(41&lt;=$G134, ($G134-41)*$N134, "")</f>
        <v/>
      </c>
      <c r="OF134" s="15">
        <f>IF(42&lt;=$G134, OA134, "")</f>
        <v/>
      </c>
      <c r="OG134" s="15">
        <f>IF(42&lt;=$G134, ROUND(OF134*$Q134, 2), "")</f>
        <v/>
      </c>
      <c r="OH134" s="15">
        <f>IF(42&lt;=$G134, $N134, "")</f>
        <v/>
      </c>
      <c r="OI134" s="15">
        <f>IF(42&lt;=$G134, OH134-OG134, "")</f>
        <v/>
      </c>
      <c r="OJ134" s="15">
        <f>IF(42&lt;=$G134, OF134-OI134, "")</f>
        <v/>
      </c>
      <c r="OK134" s="15">
        <f>IF(42&lt;=$G134, ROUND(OC134*$Q134, 2), "")</f>
        <v/>
      </c>
      <c r="OL134" s="15">
        <f>IF(42&lt;=$G134, OC134+OK134, "")</f>
        <v/>
      </c>
      <c r="OM134" s="15">
        <f>IF(42&lt;=$G134, OG134+OK134, "")</f>
        <v/>
      </c>
      <c r="ON134" s="15">
        <f>IF(42&lt;=$G134, ($G134-42)*$N134, "")</f>
        <v/>
      </c>
      <c r="OO134" s="15">
        <f>IF(43&lt;=$G134, OJ134, "")</f>
        <v/>
      </c>
      <c r="OP134" s="15">
        <f>IF(43&lt;=$G134, ROUND(OO134*$Q134, 2), "")</f>
        <v/>
      </c>
      <c r="OQ134" s="15">
        <f>IF(43&lt;=$G134, $N134, "")</f>
        <v/>
      </c>
      <c r="OR134" s="15">
        <f>IF(43&lt;=$G134, OQ134-OP134, "")</f>
        <v/>
      </c>
      <c r="OS134" s="15">
        <f>IF(43&lt;=$G134, OO134-OR134, "")</f>
        <v/>
      </c>
      <c r="OT134" s="15">
        <f>IF(43&lt;=$G134, ROUND(OL134*$Q134, 2), "")</f>
        <v/>
      </c>
      <c r="OU134" s="15">
        <f>IF(43&lt;=$G134, OL134+OT134, "")</f>
        <v/>
      </c>
      <c r="OV134" s="15">
        <f>IF(43&lt;=$G134, OP134+OT134, "")</f>
        <v/>
      </c>
      <c r="OW134" s="15">
        <f>IF(43&lt;=$G134, ($G134-43)*$N134, "")</f>
        <v/>
      </c>
      <c r="OX134" s="15">
        <f>IF(44&lt;=$G134, OS134, "")</f>
        <v/>
      </c>
      <c r="OY134" s="15">
        <f>IF(44&lt;=$G134, ROUND(OX134*$Q134, 2), "")</f>
        <v/>
      </c>
      <c r="OZ134" s="15">
        <f>IF(44&lt;=$G134, $N134, "")</f>
        <v/>
      </c>
      <c r="PA134" s="15">
        <f>IF(44&lt;=$G134, OZ134-OY134, "")</f>
        <v/>
      </c>
      <c r="PB134" s="15">
        <f>IF(44&lt;=$G134, OX134-PA134, "")</f>
        <v/>
      </c>
      <c r="PC134" s="15">
        <f>IF(44&lt;=$G134, ROUND(OU134*$Q134, 2), "")</f>
        <v/>
      </c>
      <c r="PD134" s="15">
        <f>IF(44&lt;=$G134, OU134+PC134, "")</f>
        <v/>
      </c>
      <c r="PE134" s="15">
        <f>IF(44&lt;=$G134, OY134+PC134, "")</f>
        <v/>
      </c>
      <c r="PF134" s="15">
        <f>IF(44&lt;=$G134, ($G134-44)*$N134, "")</f>
        <v/>
      </c>
      <c r="PG134" s="15">
        <f>IF(45&lt;=$G134, PB134, "")</f>
        <v/>
      </c>
      <c r="PH134" s="15">
        <f>IF(45&lt;=$G134, ROUND(PG134*$Q134, 2), "")</f>
        <v/>
      </c>
      <c r="PI134" s="15">
        <f>IF(45&lt;=$G134, $N134, "")</f>
        <v/>
      </c>
      <c r="PJ134" s="15">
        <f>IF(45&lt;=$G134, PI134-PH134, "")</f>
        <v/>
      </c>
      <c r="PK134" s="15">
        <f>IF(45&lt;=$G134, PG134-PJ134, "")</f>
        <v/>
      </c>
      <c r="PL134" s="15">
        <f>IF(45&lt;=$G134, ROUND(PD134*$Q134, 2), "")</f>
        <v/>
      </c>
      <c r="PM134" s="15">
        <f>IF(45&lt;=$G134, PD134+PL134, "")</f>
        <v/>
      </c>
      <c r="PN134" s="15">
        <f>IF(45&lt;=$G134, PH134+PL134, "")</f>
        <v/>
      </c>
      <c r="PO134" s="15">
        <f>IF(45&lt;=$G134, ($G134-45)*$N134, "")</f>
        <v/>
      </c>
      <c r="PP134" s="15">
        <f>IF(46&lt;=$G134, PK134, "")</f>
        <v/>
      </c>
      <c r="PQ134" s="15">
        <f>IF(46&lt;=$G134, ROUND(PP134*$Q134, 2), "")</f>
        <v/>
      </c>
      <c r="PR134" s="15">
        <f>IF(46&lt;=$G134, $N134, "")</f>
        <v/>
      </c>
      <c r="PS134" s="15">
        <f>IF(46&lt;=$G134, PR134-PQ134, "")</f>
        <v/>
      </c>
      <c r="PT134" s="15">
        <f>IF(46&lt;=$G134, PP134-PS134, "")</f>
        <v/>
      </c>
      <c r="PU134" s="15">
        <f>IF(46&lt;=$G134, ROUND(PM134*$Q134, 2), "")</f>
        <v/>
      </c>
      <c r="PV134" s="15">
        <f>IF(46&lt;=$G134, PM134+PU134, "")</f>
        <v/>
      </c>
      <c r="PW134" s="15">
        <f>IF(46&lt;=$G134, PQ134+PU134, "")</f>
        <v/>
      </c>
      <c r="PX134" s="15">
        <f>IF(46&lt;=$G134, ($G134-46)*$N134, "")</f>
        <v/>
      </c>
      <c r="PY134" s="15">
        <f>IF(47&lt;=$G134, PT134, "")</f>
        <v/>
      </c>
      <c r="PZ134" s="15">
        <f>IF(47&lt;=$G134, ROUND(PY134*$Q134, 2), "")</f>
        <v/>
      </c>
      <c r="QA134" s="15">
        <f>IF(47&lt;=$G134, $N134, "")</f>
        <v/>
      </c>
      <c r="QB134" s="15">
        <f>IF(47&lt;=$G134, QA134-PZ134, "")</f>
        <v/>
      </c>
      <c r="QC134" s="15">
        <f>IF(47&lt;=$G134, PY134-QB134, "")</f>
        <v/>
      </c>
      <c r="QD134" s="15">
        <f>IF(47&lt;=$G134, ROUND(PV134*$Q134, 2), "")</f>
        <v/>
      </c>
      <c r="QE134" s="15">
        <f>IF(47&lt;=$G134, PV134+QD134, "")</f>
        <v/>
      </c>
      <c r="QF134" s="15">
        <f>IF(47&lt;=$G134, PZ134+QD134, "")</f>
        <v/>
      </c>
      <c r="QG134" s="15">
        <f>IF(47&lt;=$G134, ($G134-47)*$N134, "")</f>
        <v/>
      </c>
      <c r="QH134" s="15">
        <f>IF(48&lt;=$G134, QC134, "")</f>
        <v/>
      </c>
      <c r="QI134" s="15">
        <f>IF(48&lt;=$G134, ROUND(QH134*$Q134, 2), "")</f>
        <v/>
      </c>
      <c r="QJ134" s="15">
        <f>IF(48&lt;=$G134, $N134, "")</f>
        <v/>
      </c>
      <c r="QK134" s="15">
        <f>IF(48&lt;=$G134, QJ134-QI134, "")</f>
        <v/>
      </c>
      <c r="QL134" s="15">
        <f>IF(48&lt;=$G134, QH134-QK134, "")</f>
        <v/>
      </c>
      <c r="QM134" s="15">
        <f>IF(48&lt;=$G134, ROUND(QE134*$Q134, 2), "")</f>
        <v/>
      </c>
      <c r="QN134" s="15">
        <f>IF(48&lt;=$G134, QE134+QM134, "")</f>
        <v/>
      </c>
      <c r="QO134" s="15">
        <f>IF(48&lt;=$G134, QI134+QM134, "")</f>
        <v/>
      </c>
      <c r="QP134" s="15">
        <f>IF(48&lt;=$G134, ($G134-48)*$N134, "")</f>
        <v/>
      </c>
    </row>
    <row r="135">
      <c r="A135" s="6" t="inlineStr">
        <is>
          <t>0662-0003</t>
        </is>
      </c>
      <c r="B135" s="7" t="inlineStr">
        <is>
          <t>Luis Jorge De Loera Perez</t>
        </is>
      </c>
      <c r="C135" s="7" t="inlineStr">
        <is>
          <t>Rav 4</t>
        </is>
      </c>
      <c r="D135" s="6" t="inlineStr">
        <is>
          <t>ACTIVO</t>
        </is>
      </c>
      <c r="E135" s="6" t="inlineStr">
        <is>
          <t>2025-03-27</t>
        </is>
      </c>
      <c r="F135" s="6" t="inlineStr">
        <is>
          <t>2029-03-27</t>
        </is>
      </c>
      <c r="G135" s="8" t="n">
        <v>48</v>
      </c>
      <c r="H135" s="9" t="n">
        <v>538965.52</v>
      </c>
      <c r="I135" s="10" t="n">
        <v>0.2539</v>
      </c>
      <c r="J135" s="9">
        <f>ROUND(H135*I135, 2)</f>
        <v/>
      </c>
      <c r="K135" s="9">
        <f>ROUND(H135-J135, 2)</f>
        <v/>
      </c>
      <c r="L135" s="10" t="n">
        <v>0.027</v>
      </c>
      <c r="M135" s="9">
        <f>ROUND(H135*L135, 2)</f>
        <v/>
      </c>
      <c r="N135" s="9" t="n">
        <v>14419.71</v>
      </c>
      <c r="O135" s="10" t="n">
        <v>0.2</v>
      </c>
      <c r="P135" s="9">
        <f>ROUND(H135*O135, 2)</f>
        <v/>
      </c>
      <c r="Q135" s="11" t="n">
        <v>0.02855967</v>
      </c>
      <c r="R135" s="11">
        <f>RATE(G135, -N135, K135, -P135)</f>
        <v/>
      </c>
      <c r="S135" s="11">
        <f>ROUND(Q135*12, 8)</f>
        <v/>
      </c>
      <c r="T135" s="11">
        <f>ROUND(((1+Q135)^12)-1, 8)</f>
        <v/>
      </c>
      <c r="U135" s="9">
        <f>ROUND(PV(Q135, G135, 0, -P135), 2)</f>
        <v/>
      </c>
      <c r="V135" s="9">
        <f>SUMIF($AA$4:$QP$4, "Interes_Leasing", AA135:QP135)</f>
        <v/>
      </c>
      <c r="W135" s="9">
        <f>SUMIF($AA$4:$QP$4, "Interes_Residual", AA135:QP135)</f>
        <v/>
      </c>
      <c r="X135" s="9">
        <f>ROUND(V135+W135, 2)</f>
        <v/>
      </c>
      <c r="Y135" s="9">
        <f>ROUND((N135*G135+P135+M135)-K135, 2)</f>
        <v/>
      </c>
      <c r="Z135" s="10">
        <f>ROUND(Y135/K135, 4)</f>
        <v/>
      </c>
      <c r="AA135" s="9">
        <f>IF(1&lt;=$G135, $K135, "")</f>
        <v/>
      </c>
      <c r="AB135" s="9">
        <f>IF(1&lt;=$G135, ROUND(AA135*$Q135, 2), "")</f>
        <v/>
      </c>
      <c r="AC135" s="9">
        <f>IF(1&lt;=$G135, $N135, "")</f>
        <v/>
      </c>
      <c r="AD135" s="9">
        <f>IF(1&lt;=$G135, AC135-AB135, "")</f>
        <v/>
      </c>
      <c r="AE135" s="9">
        <f>IF(1&lt;=$G135, AA135-AD135, "")</f>
        <v/>
      </c>
      <c r="AF135" s="9">
        <f>IF(1&lt;=$G135, ROUND($U135*$Q135, 2), "")</f>
        <v/>
      </c>
      <c r="AG135" s="9">
        <f>IF(1&lt;=$G135, $U135+AF135, "")</f>
        <v/>
      </c>
      <c r="AH135" s="9">
        <f>IF(1&lt;=$G135, AB135+AF135, "")</f>
        <v/>
      </c>
      <c r="AI135" s="9">
        <f>IF(1&lt;=$G135, ($G135-1)*$N135, "")</f>
        <v/>
      </c>
      <c r="AJ135" s="9">
        <f>IF(2&lt;=$G135, AE135, "")</f>
        <v/>
      </c>
      <c r="AK135" s="9">
        <f>IF(2&lt;=$G135, ROUND(AJ135*$Q135, 2), "")</f>
        <v/>
      </c>
      <c r="AL135" s="9">
        <f>IF(2&lt;=$G135, $N135, "")</f>
        <v/>
      </c>
      <c r="AM135" s="9">
        <f>IF(2&lt;=$G135, AL135-AK135, "")</f>
        <v/>
      </c>
      <c r="AN135" s="9">
        <f>IF(2&lt;=$G135, AJ135-AM135, "")</f>
        <v/>
      </c>
      <c r="AO135" s="9">
        <f>IF(2&lt;=$G135, ROUND(AG135*$Q135, 2), "")</f>
        <v/>
      </c>
      <c r="AP135" s="9">
        <f>IF(2&lt;=$G135, AG135+AO135, "")</f>
        <v/>
      </c>
      <c r="AQ135" s="9">
        <f>IF(2&lt;=$G135, AK135+AO135, "")</f>
        <v/>
      </c>
      <c r="AR135" s="9">
        <f>IF(2&lt;=$G135, ($G135-2)*$N135, "")</f>
        <v/>
      </c>
      <c r="AS135" s="9">
        <f>IF(3&lt;=$G135, AN135, "")</f>
        <v/>
      </c>
      <c r="AT135" s="9">
        <f>IF(3&lt;=$G135, ROUND(AS135*$Q135, 2), "")</f>
        <v/>
      </c>
      <c r="AU135" s="9">
        <f>IF(3&lt;=$G135, $N135, "")</f>
        <v/>
      </c>
      <c r="AV135" s="9">
        <f>IF(3&lt;=$G135, AU135-AT135, "")</f>
        <v/>
      </c>
      <c r="AW135" s="9">
        <f>IF(3&lt;=$G135, AS135-AV135, "")</f>
        <v/>
      </c>
      <c r="AX135" s="9">
        <f>IF(3&lt;=$G135, ROUND(AP135*$Q135, 2), "")</f>
        <v/>
      </c>
      <c r="AY135" s="9">
        <f>IF(3&lt;=$G135, AP135+AX135, "")</f>
        <v/>
      </c>
      <c r="AZ135" s="9">
        <f>IF(3&lt;=$G135, AT135+AX135, "")</f>
        <v/>
      </c>
      <c r="BA135" s="9">
        <f>IF(3&lt;=$G135, ($G135-3)*$N135, "")</f>
        <v/>
      </c>
      <c r="BB135" s="9">
        <f>IF(4&lt;=$G135, AW135, "")</f>
        <v/>
      </c>
      <c r="BC135" s="9">
        <f>IF(4&lt;=$G135, ROUND(BB135*$Q135, 2), "")</f>
        <v/>
      </c>
      <c r="BD135" s="9">
        <f>IF(4&lt;=$G135, $N135, "")</f>
        <v/>
      </c>
      <c r="BE135" s="9">
        <f>IF(4&lt;=$G135, BD135-BC135, "")</f>
        <v/>
      </c>
      <c r="BF135" s="9">
        <f>IF(4&lt;=$G135, BB135-BE135, "")</f>
        <v/>
      </c>
      <c r="BG135" s="9">
        <f>IF(4&lt;=$G135, ROUND(AY135*$Q135, 2), "")</f>
        <v/>
      </c>
      <c r="BH135" s="9">
        <f>IF(4&lt;=$G135, AY135+BG135, "")</f>
        <v/>
      </c>
      <c r="BI135" s="9">
        <f>IF(4&lt;=$G135, BC135+BG135, "")</f>
        <v/>
      </c>
      <c r="BJ135" s="9">
        <f>IF(4&lt;=$G135, ($G135-4)*$N135, "")</f>
        <v/>
      </c>
      <c r="BK135" s="9">
        <f>IF(5&lt;=$G135, BF135, "")</f>
        <v/>
      </c>
      <c r="BL135" s="9">
        <f>IF(5&lt;=$G135, ROUND(BK135*$Q135, 2), "")</f>
        <v/>
      </c>
      <c r="BM135" s="9">
        <f>IF(5&lt;=$G135, $N135, "")</f>
        <v/>
      </c>
      <c r="BN135" s="9">
        <f>IF(5&lt;=$G135, BM135-BL135, "")</f>
        <v/>
      </c>
      <c r="BO135" s="9">
        <f>IF(5&lt;=$G135, BK135-BN135, "")</f>
        <v/>
      </c>
      <c r="BP135" s="9">
        <f>IF(5&lt;=$G135, ROUND(BH135*$Q135, 2), "")</f>
        <v/>
      </c>
      <c r="BQ135" s="9">
        <f>IF(5&lt;=$G135, BH135+BP135, "")</f>
        <v/>
      </c>
      <c r="BR135" s="9">
        <f>IF(5&lt;=$G135, BL135+BP135, "")</f>
        <v/>
      </c>
      <c r="BS135" s="9">
        <f>IF(5&lt;=$G135, ($G135-5)*$N135, "")</f>
        <v/>
      </c>
      <c r="BT135" s="9">
        <f>IF(6&lt;=$G135, BO135, "")</f>
        <v/>
      </c>
      <c r="BU135" s="9">
        <f>IF(6&lt;=$G135, ROUND(BT135*$Q135, 2), "")</f>
        <v/>
      </c>
      <c r="BV135" s="9">
        <f>IF(6&lt;=$G135, $N135, "")</f>
        <v/>
      </c>
      <c r="BW135" s="9">
        <f>IF(6&lt;=$G135, BV135-BU135, "")</f>
        <v/>
      </c>
      <c r="BX135" s="9">
        <f>IF(6&lt;=$G135, BT135-BW135, "")</f>
        <v/>
      </c>
      <c r="BY135" s="9">
        <f>IF(6&lt;=$G135, ROUND(BQ135*$Q135, 2), "")</f>
        <v/>
      </c>
      <c r="BZ135" s="9">
        <f>IF(6&lt;=$G135, BQ135+BY135, "")</f>
        <v/>
      </c>
      <c r="CA135" s="9">
        <f>IF(6&lt;=$G135, BU135+BY135, "")</f>
        <v/>
      </c>
      <c r="CB135" s="9">
        <f>IF(6&lt;=$G135, ($G135-6)*$N135, "")</f>
        <v/>
      </c>
      <c r="CC135" s="9">
        <f>IF(7&lt;=$G135, BX135, "")</f>
        <v/>
      </c>
      <c r="CD135" s="9">
        <f>IF(7&lt;=$G135, ROUND(CC135*$Q135, 2), "")</f>
        <v/>
      </c>
      <c r="CE135" s="9">
        <f>IF(7&lt;=$G135, $N135, "")</f>
        <v/>
      </c>
      <c r="CF135" s="9">
        <f>IF(7&lt;=$G135, CE135-CD135, "")</f>
        <v/>
      </c>
      <c r="CG135" s="9">
        <f>IF(7&lt;=$G135, CC135-CF135, "")</f>
        <v/>
      </c>
      <c r="CH135" s="9">
        <f>IF(7&lt;=$G135, ROUND(BZ135*$Q135, 2), "")</f>
        <v/>
      </c>
      <c r="CI135" s="9">
        <f>IF(7&lt;=$G135, BZ135+CH135, "")</f>
        <v/>
      </c>
      <c r="CJ135" s="9">
        <f>IF(7&lt;=$G135, CD135+CH135, "")</f>
        <v/>
      </c>
      <c r="CK135" s="9">
        <f>IF(7&lt;=$G135, ($G135-7)*$N135, "")</f>
        <v/>
      </c>
      <c r="CL135" s="9">
        <f>IF(8&lt;=$G135, CG135, "")</f>
        <v/>
      </c>
      <c r="CM135" s="9">
        <f>IF(8&lt;=$G135, ROUND(CL135*$Q135, 2), "")</f>
        <v/>
      </c>
      <c r="CN135" s="9">
        <f>IF(8&lt;=$G135, $N135, "")</f>
        <v/>
      </c>
      <c r="CO135" s="9">
        <f>IF(8&lt;=$G135, CN135-CM135, "")</f>
        <v/>
      </c>
      <c r="CP135" s="9">
        <f>IF(8&lt;=$G135, CL135-CO135, "")</f>
        <v/>
      </c>
      <c r="CQ135" s="9">
        <f>IF(8&lt;=$G135, ROUND(CI135*$Q135, 2), "")</f>
        <v/>
      </c>
      <c r="CR135" s="9">
        <f>IF(8&lt;=$G135, CI135+CQ135, "")</f>
        <v/>
      </c>
      <c r="CS135" s="9">
        <f>IF(8&lt;=$G135, CM135+CQ135, "")</f>
        <v/>
      </c>
      <c r="CT135" s="9">
        <f>IF(8&lt;=$G135, ($G135-8)*$N135, "")</f>
        <v/>
      </c>
      <c r="CU135" s="9">
        <f>IF(9&lt;=$G135, CP135, "")</f>
        <v/>
      </c>
      <c r="CV135" s="9">
        <f>IF(9&lt;=$G135, ROUND(CU135*$Q135, 2), "")</f>
        <v/>
      </c>
      <c r="CW135" s="9">
        <f>IF(9&lt;=$G135, $N135, "")</f>
        <v/>
      </c>
      <c r="CX135" s="9">
        <f>IF(9&lt;=$G135, CW135-CV135, "")</f>
        <v/>
      </c>
      <c r="CY135" s="9">
        <f>IF(9&lt;=$G135, CU135-CX135, "")</f>
        <v/>
      </c>
      <c r="CZ135" s="9">
        <f>IF(9&lt;=$G135, ROUND(CR135*$Q135, 2), "")</f>
        <v/>
      </c>
      <c r="DA135" s="9">
        <f>IF(9&lt;=$G135, CR135+CZ135, "")</f>
        <v/>
      </c>
      <c r="DB135" s="9">
        <f>IF(9&lt;=$G135, CV135+CZ135, "")</f>
        <v/>
      </c>
      <c r="DC135" s="9">
        <f>IF(9&lt;=$G135, ($G135-9)*$N135, "")</f>
        <v/>
      </c>
      <c r="DD135" s="9">
        <f>IF(10&lt;=$G135, CY135, "")</f>
        <v/>
      </c>
      <c r="DE135" s="9">
        <f>IF(10&lt;=$G135, ROUND(DD135*$Q135, 2), "")</f>
        <v/>
      </c>
      <c r="DF135" s="9">
        <f>IF(10&lt;=$G135, $N135, "")</f>
        <v/>
      </c>
      <c r="DG135" s="9">
        <f>IF(10&lt;=$G135, DF135-DE135, "")</f>
        <v/>
      </c>
      <c r="DH135" s="9">
        <f>IF(10&lt;=$G135, DD135-DG135, "")</f>
        <v/>
      </c>
      <c r="DI135" s="9">
        <f>IF(10&lt;=$G135, ROUND(DA135*$Q135, 2), "")</f>
        <v/>
      </c>
      <c r="DJ135" s="9">
        <f>IF(10&lt;=$G135, DA135+DI135, "")</f>
        <v/>
      </c>
      <c r="DK135" s="9">
        <f>IF(10&lt;=$G135, DE135+DI135, "")</f>
        <v/>
      </c>
      <c r="DL135" s="9">
        <f>IF(10&lt;=$G135, ($G135-10)*$N135, "")</f>
        <v/>
      </c>
      <c r="DM135" s="9">
        <f>IF(11&lt;=$G135, DH135, "")</f>
        <v/>
      </c>
      <c r="DN135" s="9">
        <f>IF(11&lt;=$G135, ROUND(DM135*$Q135, 2), "")</f>
        <v/>
      </c>
      <c r="DO135" s="9">
        <f>IF(11&lt;=$G135, $N135, "")</f>
        <v/>
      </c>
      <c r="DP135" s="9">
        <f>IF(11&lt;=$G135, DO135-DN135, "")</f>
        <v/>
      </c>
      <c r="DQ135" s="9">
        <f>IF(11&lt;=$G135, DM135-DP135, "")</f>
        <v/>
      </c>
      <c r="DR135" s="9">
        <f>IF(11&lt;=$G135, ROUND(DJ135*$Q135, 2), "")</f>
        <v/>
      </c>
      <c r="DS135" s="9">
        <f>IF(11&lt;=$G135, DJ135+DR135, "")</f>
        <v/>
      </c>
      <c r="DT135" s="9">
        <f>IF(11&lt;=$G135, DN135+DR135, "")</f>
        <v/>
      </c>
      <c r="DU135" s="9">
        <f>IF(11&lt;=$G135, ($G135-11)*$N135, "")</f>
        <v/>
      </c>
      <c r="DV135" s="9">
        <f>IF(12&lt;=$G135, DQ135, "")</f>
        <v/>
      </c>
      <c r="DW135" s="9">
        <f>IF(12&lt;=$G135, ROUND(DV135*$Q135, 2), "")</f>
        <v/>
      </c>
      <c r="DX135" s="9">
        <f>IF(12&lt;=$G135, $N135, "")</f>
        <v/>
      </c>
      <c r="DY135" s="9">
        <f>IF(12&lt;=$G135, DX135-DW135, "")</f>
        <v/>
      </c>
      <c r="DZ135" s="9">
        <f>IF(12&lt;=$G135, DV135-DY135, "")</f>
        <v/>
      </c>
      <c r="EA135" s="9">
        <f>IF(12&lt;=$G135, ROUND(DS135*$Q135, 2), "")</f>
        <v/>
      </c>
      <c r="EB135" s="9">
        <f>IF(12&lt;=$G135, DS135+EA135, "")</f>
        <v/>
      </c>
      <c r="EC135" s="9">
        <f>IF(12&lt;=$G135, DW135+EA135, "")</f>
        <v/>
      </c>
      <c r="ED135" s="9">
        <f>IF(12&lt;=$G135, ($G135-12)*$N135, "")</f>
        <v/>
      </c>
      <c r="EE135" s="9">
        <f>IF(13&lt;=$G135, DZ135, "")</f>
        <v/>
      </c>
      <c r="EF135" s="9">
        <f>IF(13&lt;=$G135, ROUND(EE135*$Q135, 2), "")</f>
        <v/>
      </c>
      <c r="EG135" s="9">
        <f>IF(13&lt;=$G135, $N135, "")</f>
        <v/>
      </c>
      <c r="EH135" s="9">
        <f>IF(13&lt;=$G135, EG135-EF135, "")</f>
        <v/>
      </c>
      <c r="EI135" s="9">
        <f>IF(13&lt;=$G135, EE135-EH135, "")</f>
        <v/>
      </c>
      <c r="EJ135" s="9">
        <f>IF(13&lt;=$G135, ROUND(EB135*$Q135, 2), "")</f>
        <v/>
      </c>
      <c r="EK135" s="9">
        <f>IF(13&lt;=$G135, EB135+EJ135, "")</f>
        <v/>
      </c>
      <c r="EL135" s="9">
        <f>IF(13&lt;=$G135, EF135+EJ135, "")</f>
        <v/>
      </c>
      <c r="EM135" s="9">
        <f>IF(13&lt;=$G135, ($G135-13)*$N135, "")</f>
        <v/>
      </c>
      <c r="EN135" s="9">
        <f>IF(14&lt;=$G135, EI135, "")</f>
        <v/>
      </c>
      <c r="EO135" s="9">
        <f>IF(14&lt;=$G135, ROUND(EN135*$Q135, 2), "")</f>
        <v/>
      </c>
      <c r="EP135" s="9">
        <f>IF(14&lt;=$G135, $N135, "")</f>
        <v/>
      </c>
      <c r="EQ135" s="9">
        <f>IF(14&lt;=$G135, EP135-EO135, "")</f>
        <v/>
      </c>
      <c r="ER135" s="9">
        <f>IF(14&lt;=$G135, EN135-EQ135, "")</f>
        <v/>
      </c>
      <c r="ES135" s="9">
        <f>IF(14&lt;=$G135, ROUND(EK135*$Q135, 2), "")</f>
        <v/>
      </c>
      <c r="ET135" s="9">
        <f>IF(14&lt;=$G135, EK135+ES135, "")</f>
        <v/>
      </c>
      <c r="EU135" s="9">
        <f>IF(14&lt;=$G135, EO135+ES135, "")</f>
        <v/>
      </c>
      <c r="EV135" s="9">
        <f>IF(14&lt;=$G135, ($G135-14)*$N135, "")</f>
        <v/>
      </c>
      <c r="EW135" s="9">
        <f>IF(15&lt;=$G135, ER135, "")</f>
        <v/>
      </c>
      <c r="EX135" s="9">
        <f>IF(15&lt;=$G135, ROUND(EW135*$Q135, 2), "")</f>
        <v/>
      </c>
      <c r="EY135" s="9">
        <f>IF(15&lt;=$G135, $N135, "")</f>
        <v/>
      </c>
      <c r="EZ135" s="9">
        <f>IF(15&lt;=$G135, EY135-EX135, "")</f>
        <v/>
      </c>
      <c r="FA135" s="9">
        <f>IF(15&lt;=$G135, EW135-EZ135, "")</f>
        <v/>
      </c>
      <c r="FB135" s="9">
        <f>IF(15&lt;=$G135, ROUND(ET135*$Q135, 2), "")</f>
        <v/>
      </c>
      <c r="FC135" s="9">
        <f>IF(15&lt;=$G135, ET135+FB135, "")</f>
        <v/>
      </c>
      <c r="FD135" s="9">
        <f>IF(15&lt;=$G135, EX135+FB135, "")</f>
        <v/>
      </c>
      <c r="FE135" s="9">
        <f>IF(15&lt;=$G135, ($G135-15)*$N135, "")</f>
        <v/>
      </c>
      <c r="FF135" s="9">
        <f>IF(16&lt;=$G135, FA135, "")</f>
        <v/>
      </c>
      <c r="FG135" s="9">
        <f>IF(16&lt;=$G135, ROUND(FF135*$Q135, 2), "")</f>
        <v/>
      </c>
      <c r="FH135" s="9">
        <f>IF(16&lt;=$G135, $N135, "")</f>
        <v/>
      </c>
      <c r="FI135" s="9">
        <f>IF(16&lt;=$G135, FH135-FG135, "")</f>
        <v/>
      </c>
      <c r="FJ135" s="9">
        <f>IF(16&lt;=$G135, FF135-FI135, "")</f>
        <v/>
      </c>
      <c r="FK135" s="9">
        <f>IF(16&lt;=$G135, ROUND(FC135*$Q135, 2), "")</f>
        <v/>
      </c>
      <c r="FL135" s="9">
        <f>IF(16&lt;=$G135, FC135+FK135, "")</f>
        <v/>
      </c>
      <c r="FM135" s="9">
        <f>IF(16&lt;=$G135, FG135+FK135, "")</f>
        <v/>
      </c>
      <c r="FN135" s="9">
        <f>IF(16&lt;=$G135, ($G135-16)*$N135, "")</f>
        <v/>
      </c>
      <c r="FO135" s="9">
        <f>IF(17&lt;=$G135, FJ135, "")</f>
        <v/>
      </c>
      <c r="FP135" s="9">
        <f>IF(17&lt;=$G135, ROUND(FO135*$Q135, 2), "")</f>
        <v/>
      </c>
      <c r="FQ135" s="9">
        <f>IF(17&lt;=$G135, $N135, "")</f>
        <v/>
      </c>
      <c r="FR135" s="9">
        <f>IF(17&lt;=$G135, FQ135-FP135, "")</f>
        <v/>
      </c>
      <c r="FS135" s="9">
        <f>IF(17&lt;=$G135, FO135-FR135, "")</f>
        <v/>
      </c>
      <c r="FT135" s="9">
        <f>IF(17&lt;=$G135, ROUND(FL135*$Q135, 2), "")</f>
        <v/>
      </c>
      <c r="FU135" s="9">
        <f>IF(17&lt;=$G135, FL135+FT135, "")</f>
        <v/>
      </c>
      <c r="FV135" s="9">
        <f>IF(17&lt;=$G135, FP135+FT135, "")</f>
        <v/>
      </c>
      <c r="FW135" s="9">
        <f>IF(17&lt;=$G135, ($G135-17)*$N135, "")</f>
        <v/>
      </c>
      <c r="FX135" s="9">
        <f>IF(18&lt;=$G135, FS135, "")</f>
        <v/>
      </c>
      <c r="FY135" s="9">
        <f>IF(18&lt;=$G135, ROUND(FX135*$Q135, 2), "")</f>
        <v/>
      </c>
      <c r="FZ135" s="9">
        <f>IF(18&lt;=$G135, $N135, "")</f>
        <v/>
      </c>
      <c r="GA135" s="9">
        <f>IF(18&lt;=$G135, FZ135-FY135, "")</f>
        <v/>
      </c>
      <c r="GB135" s="9">
        <f>IF(18&lt;=$G135, FX135-GA135, "")</f>
        <v/>
      </c>
      <c r="GC135" s="9">
        <f>IF(18&lt;=$G135, ROUND(FU135*$Q135, 2), "")</f>
        <v/>
      </c>
      <c r="GD135" s="9">
        <f>IF(18&lt;=$G135, FU135+GC135, "")</f>
        <v/>
      </c>
      <c r="GE135" s="9">
        <f>IF(18&lt;=$G135, FY135+GC135, "")</f>
        <v/>
      </c>
      <c r="GF135" s="9">
        <f>IF(18&lt;=$G135, ($G135-18)*$N135, "")</f>
        <v/>
      </c>
      <c r="GG135" s="9">
        <f>IF(19&lt;=$G135, GB135, "")</f>
        <v/>
      </c>
      <c r="GH135" s="9">
        <f>IF(19&lt;=$G135, ROUND(GG135*$Q135, 2), "")</f>
        <v/>
      </c>
      <c r="GI135" s="9">
        <f>IF(19&lt;=$G135, $N135, "")</f>
        <v/>
      </c>
      <c r="GJ135" s="9">
        <f>IF(19&lt;=$G135, GI135-GH135, "")</f>
        <v/>
      </c>
      <c r="GK135" s="9">
        <f>IF(19&lt;=$G135, GG135-GJ135, "")</f>
        <v/>
      </c>
      <c r="GL135" s="9">
        <f>IF(19&lt;=$G135, ROUND(GD135*$Q135, 2), "")</f>
        <v/>
      </c>
      <c r="GM135" s="9">
        <f>IF(19&lt;=$G135, GD135+GL135, "")</f>
        <v/>
      </c>
      <c r="GN135" s="9">
        <f>IF(19&lt;=$G135, GH135+GL135, "")</f>
        <v/>
      </c>
      <c r="GO135" s="9">
        <f>IF(19&lt;=$G135, ($G135-19)*$N135, "")</f>
        <v/>
      </c>
      <c r="GP135" s="9">
        <f>IF(20&lt;=$G135, GK135, "")</f>
        <v/>
      </c>
      <c r="GQ135" s="9">
        <f>IF(20&lt;=$G135, ROUND(GP135*$Q135, 2), "")</f>
        <v/>
      </c>
      <c r="GR135" s="9">
        <f>IF(20&lt;=$G135, $N135, "")</f>
        <v/>
      </c>
      <c r="GS135" s="9">
        <f>IF(20&lt;=$G135, GR135-GQ135, "")</f>
        <v/>
      </c>
      <c r="GT135" s="9">
        <f>IF(20&lt;=$G135, GP135-GS135, "")</f>
        <v/>
      </c>
      <c r="GU135" s="9">
        <f>IF(20&lt;=$G135, ROUND(GM135*$Q135, 2), "")</f>
        <v/>
      </c>
      <c r="GV135" s="9">
        <f>IF(20&lt;=$G135, GM135+GU135, "")</f>
        <v/>
      </c>
      <c r="GW135" s="9">
        <f>IF(20&lt;=$G135, GQ135+GU135, "")</f>
        <v/>
      </c>
      <c r="GX135" s="9">
        <f>IF(20&lt;=$G135, ($G135-20)*$N135, "")</f>
        <v/>
      </c>
      <c r="GY135" s="9">
        <f>IF(21&lt;=$G135, GT135, "")</f>
        <v/>
      </c>
      <c r="GZ135" s="9">
        <f>IF(21&lt;=$G135, ROUND(GY135*$Q135, 2), "")</f>
        <v/>
      </c>
      <c r="HA135" s="9">
        <f>IF(21&lt;=$G135, $N135, "")</f>
        <v/>
      </c>
      <c r="HB135" s="9">
        <f>IF(21&lt;=$G135, HA135-GZ135, "")</f>
        <v/>
      </c>
      <c r="HC135" s="9">
        <f>IF(21&lt;=$G135, GY135-HB135, "")</f>
        <v/>
      </c>
      <c r="HD135" s="9">
        <f>IF(21&lt;=$G135, ROUND(GV135*$Q135, 2), "")</f>
        <v/>
      </c>
      <c r="HE135" s="9">
        <f>IF(21&lt;=$G135, GV135+HD135, "")</f>
        <v/>
      </c>
      <c r="HF135" s="9">
        <f>IF(21&lt;=$G135, GZ135+HD135, "")</f>
        <v/>
      </c>
      <c r="HG135" s="9">
        <f>IF(21&lt;=$G135, ($G135-21)*$N135, "")</f>
        <v/>
      </c>
      <c r="HH135" s="9">
        <f>IF(22&lt;=$G135, HC135, "")</f>
        <v/>
      </c>
      <c r="HI135" s="9">
        <f>IF(22&lt;=$G135, ROUND(HH135*$Q135, 2), "")</f>
        <v/>
      </c>
      <c r="HJ135" s="9">
        <f>IF(22&lt;=$G135, $N135, "")</f>
        <v/>
      </c>
      <c r="HK135" s="9">
        <f>IF(22&lt;=$G135, HJ135-HI135, "")</f>
        <v/>
      </c>
      <c r="HL135" s="9">
        <f>IF(22&lt;=$G135, HH135-HK135, "")</f>
        <v/>
      </c>
      <c r="HM135" s="9">
        <f>IF(22&lt;=$G135, ROUND(HE135*$Q135, 2), "")</f>
        <v/>
      </c>
      <c r="HN135" s="9">
        <f>IF(22&lt;=$G135, HE135+HM135, "")</f>
        <v/>
      </c>
      <c r="HO135" s="9">
        <f>IF(22&lt;=$G135, HI135+HM135, "")</f>
        <v/>
      </c>
      <c r="HP135" s="9">
        <f>IF(22&lt;=$G135, ($G135-22)*$N135, "")</f>
        <v/>
      </c>
      <c r="HQ135" s="9">
        <f>IF(23&lt;=$G135, HL135, "")</f>
        <v/>
      </c>
      <c r="HR135" s="9">
        <f>IF(23&lt;=$G135, ROUND(HQ135*$Q135, 2), "")</f>
        <v/>
      </c>
      <c r="HS135" s="9">
        <f>IF(23&lt;=$G135, $N135, "")</f>
        <v/>
      </c>
      <c r="HT135" s="9">
        <f>IF(23&lt;=$G135, HS135-HR135, "")</f>
        <v/>
      </c>
      <c r="HU135" s="9">
        <f>IF(23&lt;=$G135, HQ135-HT135, "")</f>
        <v/>
      </c>
      <c r="HV135" s="9">
        <f>IF(23&lt;=$G135, ROUND(HN135*$Q135, 2), "")</f>
        <v/>
      </c>
      <c r="HW135" s="9">
        <f>IF(23&lt;=$G135, HN135+HV135, "")</f>
        <v/>
      </c>
      <c r="HX135" s="9">
        <f>IF(23&lt;=$G135, HR135+HV135, "")</f>
        <v/>
      </c>
      <c r="HY135" s="9">
        <f>IF(23&lt;=$G135, ($G135-23)*$N135, "")</f>
        <v/>
      </c>
      <c r="HZ135" s="9">
        <f>IF(24&lt;=$G135, HU135, "")</f>
        <v/>
      </c>
      <c r="IA135" s="9">
        <f>IF(24&lt;=$G135, ROUND(HZ135*$Q135, 2), "")</f>
        <v/>
      </c>
      <c r="IB135" s="9">
        <f>IF(24&lt;=$G135, $N135, "")</f>
        <v/>
      </c>
      <c r="IC135" s="9">
        <f>IF(24&lt;=$G135, IB135-IA135, "")</f>
        <v/>
      </c>
      <c r="ID135" s="9">
        <f>IF(24&lt;=$G135, HZ135-IC135, "")</f>
        <v/>
      </c>
      <c r="IE135" s="9">
        <f>IF(24&lt;=$G135, ROUND(HW135*$Q135, 2), "")</f>
        <v/>
      </c>
      <c r="IF135" s="9">
        <f>IF(24&lt;=$G135, HW135+IE135, "")</f>
        <v/>
      </c>
      <c r="IG135" s="9">
        <f>IF(24&lt;=$G135, IA135+IE135, "")</f>
        <v/>
      </c>
      <c r="IH135" s="9">
        <f>IF(24&lt;=$G135, ($G135-24)*$N135, "")</f>
        <v/>
      </c>
      <c r="II135" s="9">
        <f>IF(25&lt;=$G135, ID135, "")</f>
        <v/>
      </c>
      <c r="IJ135" s="9">
        <f>IF(25&lt;=$G135, ROUND(II135*$Q135, 2), "")</f>
        <v/>
      </c>
      <c r="IK135" s="9">
        <f>IF(25&lt;=$G135, $N135, "")</f>
        <v/>
      </c>
      <c r="IL135" s="9">
        <f>IF(25&lt;=$G135, IK135-IJ135, "")</f>
        <v/>
      </c>
      <c r="IM135" s="9">
        <f>IF(25&lt;=$G135, II135-IL135, "")</f>
        <v/>
      </c>
      <c r="IN135" s="9">
        <f>IF(25&lt;=$G135, ROUND(IF135*$Q135, 2), "")</f>
        <v/>
      </c>
      <c r="IO135" s="9">
        <f>IF(25&lt;=$G135, IF135+IN135, "")</f>
        <v/>
      </c>
      <c r="IP135" s="9">
        <f>IF(25&lt;=$G135, IJ135+IN135, "")</f>
        <v/>
      </c>
      <c r="IQ135" s="9">
        <f>IF(25&lt;=$G135, ($G135-25)*$N135, "")</f>
        <v/>
      </c>
      <c r="IR135" s="9">
        <f>IF(26&lt;=$G135, IM135, "")</f>
        <v/>
      </c>
      <c r="IS135" s="9">
        <f>IF(26&lt;=$G135, ROUND(IR135*$Q135, 2), "")</f>
        <v/>
      </c>
      <c r="IT135" s="9">
        <f>IF(26&lt;=$G135, $N135, "")</f>
        <v/>
      </c>
      <c r="IU135" s="9">
        <f>IF(26&lt;=$G135, IT135-IS135, "")</f>
        <v/>
      </c>
      <c r="IV135" s="9">
        <f>IF(26&lt;=$G135, IR135-IU135, "")</f>
        <v/>
      </c>
      <c r="IW135" s="9">
        <f>IF(26&lt;=$G135, ROUND(IO135*$Q135, 2), "")</f>
        <v/>
      </c>
      <c r="IX135" s="9">
        <f>IF(26&lt;=$G135, IO135+IW135, "")</f>
        <v/>
      </c>
      <c r="IY135" s="9">
        <f>IF(26&lt;=$G135, IS135+IW135, "")</f>
        <v/>
      </c>
      <c r="IZ135" s="9">
        <f>IF(26&lt;=$G135, ($G135-26)*$N135, "")</f>
        <v/>
      </c>
      <c r="JA135" s="9">
        <f>IF(27&lt;=$G135, IV135, "")</f>
        <v/>
      </c>
      <c r="JB135" s="9">
        <f>IF(27&lt;=$G135, ROUND(JA135*$Q135, 2), "")</f>
        <v/>
      </c>
      <c r="JC135" s="9">
        <f>IF(27&lt;=$G135, $N135, "")</f>
        <v/>
      </c>
      <c r="JD135" s="9">
        <f>IF(27&lt;=$G135, JC135-JB135, "")</f>
        <v/>
      </c>
      <c r="JE135" s="9">
        <f>IF(27&lt;=$G135, JA135-JD135, "")</f>
        <v/>
      </c>
      <c r="JF135" s="9">
        <f>IF(27&lt;=$G135, ROUND(IX135*$Q135, 2), "")</f>
        <v/>
      </c>
      <c r="JG135" s="9">
        <f>IF(27&lt;=$G135, IX135+JF135, "")</f>
        <v/>
      </c>
      <c r="JH135" s="9">
        <f>IF(27&lt;=$G135, JB135+JF135, "")</f>
        <v/>
      </c>
      <c r="JI135" s="9">
        <f>IF(27&lt;=$G135, ($G135-27)*$N135, "")</f>
        <v/>
      </c>
      <c r="JJ135" s="9">
        <f>IF(28&lt;=$G135, JE135, "")</f>
        <v/>
      </c>
      <c r="JK135" s="9">
        <f>IF(28&lt;=$G135, ROUND(JJ135*$Q135, 2), "")</f>
        <v/>
      </c>
      <c r="JL135" s="9">
        <f>IF(28&lt;=$G135, $N135, "")</f>
        <v/>
      </c>
      <c r="JM135" s="9">
        <f>IF(28&lt;=$G135, JL135-JK135, "")</f>
        <v/>
      </c>
      <c r="JN135" s="9">
        <f>IF(28&lt;=$G135, JJ135-JM135, "")</f>
        <v/>
      </c>
      <c r="JO135" s="9">
        <f>IF(28&lt;=$G135, ROUND(JG135*$Q135, 2), "")</f>
        <v/>
      </c>
      <c r="JP135" s="9">
        <f>IF(28&lt;=$G135, JG135+JO135, "")</f>
        <v/>
      </c>
      <c r="JQ135" s="9">
        <f>IF(28&lt;=$G135, JK135+JO135, "")</f>
        <v/>
      </c>
      <c r="JR135" s="9">
        <f>IF(28&lt;=$G135, ($G135-28)*$N135, "")</f>
        <v/>
      </c>
      <c r="JS135" s="9">
        <f>IF(29&lt;=$G135, JN135, "")</f>
        <v/>
      </c>
      <c r="JT135" s="9">
        <f>IF(29&lt;=$G135, ROUND(JS135*$Q135, 2), "")</f>
        <v/>
      </c>
      <c r="JU135" s="9">
        <f>IF(29&lt;=$G135, $N135, "")</f>
        <v/>
      </c>
      <c r="JV135" s="9">
        <f>IF(29&lt;=$G135, JU135-JT135, "")</f>
        <v/>
      </c>
      <c r="JW135" s="9">
        <f>IF(29&lt;=$G135, JS135-JV135, "")</f>
        <v/>
      </c>
      <c r="JX135" s="9">
        <f>IF(29&lt;=$G135, ROUND(JP135*$Q135, 2), "")</f>
        <v/>
      </c>
      <c r="JY135" s="9">
        <f>IF(29&lt;=$G135, JP135+JX135, "")</f>
        <v/>
      </c>
      <c r="JZ135" s="9">
        <f>IF(29&lt;=$G135, JT135+JX135, "")</f>
        <v/>
      </c>
      <c r="KA135" s="9">
        <f>IF(29&lt;=$G135, ($G135-29)*$N135, "")</f>
        <v/>
      </c>
      <c r="KB135" s="9">
        <f>IF(30&lt;=$G135, JW135, "")</f>
        <v/>
      </c>
      <c r="KC135" s="9">
        <f>IF(30&lt;=$G135, ROUND(KB135*$Q135, 2), "")</f>
        <v/>
      </c>
      <c r="KD135" s="9">
        <f>IF(30&lt;=$G135, $N135, "")</f>
        <v/>
      </c>
      <c r="KE135" s="9">
        <f>IF(30&lt;=$G135, KD135-KC135, "")</f>
        <v/>
      </c>
      <c r="KF135" s="9">
        <f>IF(30&lt;=$G135, KB135-KE135, "")</f>
        <v/>
      </c>
      <c r="KG135" s="9">
        <f>IF(30&lt;=$G135, ROUND(JY135*$Q135, 2), "")</f>
        <v/>
      </c>
      <c r="KH135" s="9">
        <f>IF(30&lt;=$G135, JY135+KG135, "")</f>
        <v/>
      </c>
      <c r="KI135" s="9">
        <f>IF(30&lt;=$G135, KC135+KG135, "")</f>
        <v/>
      </c>
      <c r="KJ135" s="9">
        <f>IF(30&lt;=$G135, ($G135-30)*$N135, "")</f>
        <v/>
      </c>
      <c r="KK135" s="9">
        <f>IF(31&lt;=$G135, KF135, "")</f>
        <v/>
      </c>
      <c r="KL135" s="9">
        <f>IF(31&lt;=$G135, ROUND(KK135*$Q135, 2), "")</f>
        <v/>
      </c>
      <c r="KM135" s="9">
        <f>IF(31&lt;=$G135, $N135, "")</f>
        <v/>
      </c>
      <c r="KN135" s="9">
        <f>IF(31&lt;=$G135, KM135-KL135, "")</f>
        <v/>
      </c>
      <c r="KO135" s="9">
        <f>IF(31&lt;=$G135, KK135-KN135, "")</f>
        <v/>
      </c>
      <c r="KP135" s="9">
        <f>IF(31&lt;=$G135, ROUND(KH135*$Q135, 2), "")</f>
        <v/>
      </c>
      <c r="KQ135" s="9">
        <f>IF(31&lt;=$G135, KH135+KP135, "")</f>
        <v/>
      </c>
      <c r="KR135" s="9">
        <f>IF(31&lt;=$G135, KL135+KP135, "")</f>
        <v/>
      </c>
      <c r="KS135" s="9">
        <f>IF(31&lt;=$G135, ($G135-31)*$N135, "")</f>
        <v/>
      </c>
      <c r="KT135" s="9">
        <f>IF(32&lt;=$G135, KO135, "")</f>
        <v/>
      </c>
      <c r="KU135" s="9">
        <f>IF(32&lt;=$G135, ROUND(KT135*$Q135, 2), "")</f>
        <v/>
      </c>
      <c r="KV135" s="9">
        <f>IF(32&lt;=$G135, $N135, "")</f>
        <v/>
      </c>
      <c r="KW135" s="9">
        <f>IF(32&lt;=$G135, KV135-KU135, "")</f>
        <v/>
      </c>
      <c r="KX135" s="9">
        <f>IF(32&lt;=$G135, KT135-KW135, "")</f>
        <v/>
      </c>
      <c r="KY135" s="9">
        <f>IF(32&lt;=$G135, ROUND(KQ135*$Q135, 2), "")</f>
        <v/>
      </c>
      <c r="KZ135" s="9">
        <f>IF(32&lt;=$G135, KQ135+KY135, "")</f>
        <v/>
      </c>
      <c r="LA135" s="9">
        <f>IF(32&lt;=$G135, KU135+KY135, "")</f>
        <v/>
      </c>
      <c r="LB135" s="9">
        <f>IF(32&lt;=$G135, ($G135-32)*$N135, "")</f>
        <v/>
      </c>
      <c r="LC135" s="9">
        <f>IF(33&lt;=$G135, KX135, "")</f>
        <v/>
      </c>
      <c r="LD135" s="9">
        <f>IF(33&lt;=$G135, ROUND(LC135*$Q135, 2), "")</f>
        <v/>
      </c>
      <c r="LE135" s="9">
        <f>IF(33&lt;=$G135, $N135, "")</f>
        <v/>
      </c>
      <c r="LF135" s="9">
        <f>IF(33&lt;=$G135, LE135-LD135, "")</f>
        <v/>
      </c>
      <c r="LG135" s="9">
        <f>IF(33&lt;=$G135, LC135-LF135, "")</f>
        <v/>
      </c>
      <c r="LH135" s="9">
        <f>IF(33&lt;=$G135, ROUND(KZ135*$Q135, 2), "")</f>
        <v/>
      </c>
      <c r="LI135" s="9">
        <f>IF(33&lt;=$G135, KZ135+LH135, "")</f>
        <v/>
      </c>
      <c r="LJ135" s="9">
        <f>IF(33&lt;=$G135, LD135+LH135, "")</f>
        <v/>
      </c>
      <c r="LK135" s="9">
        <f>IF(33&lt;=$G135, ($G135-33)*$N135, "")</f>
        <v/>
      </c>
      <c r="LL135" s="9">
        <f>IF(34&lt;=$G135, LG135, "")</f>
        <v/>
      </c>
      <c r="LM135" s="9">
        <f>IF(34&lt;=$G135, ROUND(LL135*$Q135, 2), "")</f>
        <v/>
      </c>
      <c r="LN135" s="9">
        <f>IF(34&lt;=$G135, $N135, "")</f>
        <v/>
      </c>
      <c r="LO135" s="9">
        <f>IF(34&lt;=$G135, LN135-LM135, "")</f>
        <v/>
      </c>
      <c r="LP135" s="9">
        <f>IF(34&lt;=$G135, LL135-LO135, "")</f>
        <v/>
      </c>
      <c r="LQ135" s="9">
        <f>IF(34&lt;=$G135, ROUND(LI135*$Q135, 2), "")</f>
        <v/>
      </c>
      <c r="LR135" s="9">
        <f>IF(34&lt;=$G135, LI135+LQ135, "")</f>
        <v/>
      </c>
      <c r="LS135" s="9">
        <f>IF(34&lt;=$G135, LM135+LQ135, "")</f>
        <v/>
      </c>
      <c r="LT135" s="9">
        <f>IF(34&lt;=$G135, ($G135-34)*$N135, "")</f>
        <v/>
      </c>
      <c r="LU135" s="9">
        <f>IF(35&lt;=$G135, LP135, "")</f>
        <v/>
      </c>
      <c r="LV135" s="9">
        <f>IF(35&lt;=$G135, ROUND(LU135*$Q135, 2), "")</f>
        <v/>
      </c>
      <c r="LW135" s="9">
        <f>IF(35&lt;=$G135, $N135, "")</f>
        <v/>
      </c>
      <c r="LX135" s="9">
        <f>IF(35&lt;=$G135, LW135-LV135, "")</f>
        <v/>
      </c>
      <c r="LY135" s="9">
        <f>IF(35&lt;=$G135, LU135-LX135, "")</f>
        <v/>
      </c>
      <c r="LZ135" s="9">
        <f>IF(35&lt;=$G135, ROUND(LR135*$Q135, 2), "")</f>
        <v/>
      </c>
      <c r="MA135" s="9">
        <f>IF(35&lt;=$G135, LR135+LZ135, "")</f>
        <v/>
      </c>
      <c r="MB135" s="9">
        <f>IF(35&lt;=$G135, LV135+LZ135, "")</f>
        <v/>
      </c>
      <c r="MC135" s="9">
        <f>IF(35&lt;=$G135, ($G135-35)*$N135, "")</f>
        <v/>
      </c>
      <c r="MD135" s="9">
        <f>IF(36&lt;=$G135, LY135, "")</f>
        <v/>
      </c>
      <c r="ME135" s="9">
        <f>IF(36&lt;=$G135, ROUND(MD135*$Q135, 2), "")</f>
        <v/>
      </c>
      <c r="MF135" s="9">
        <f>IF(36&lt;=$G135, $N135, "")</f>
        <v/>
      </c>
      <c r="MG135" s="9">
        <f>IF(36&lt;=$G135, MF135-ME135, "")</f>
        <v/>
      </c>
      <c r="MH135" s="9">
        <f>IF(36&lt;=$G135, MD135-MG135, "")</f>
        <v/>
      </c>
      <c r="MI135" s="9">
        <f>IF(36&lt;=$G135, ROUND(MA135*$Q135, 2), "")</f>
        <v/>
      </c>
      <c r="MJ135" s="9">
        <f>IF(36&lt;=$G135, MA135+MI135, "")</f>
        <v/>
      </c>
      <c r="MK135" s="9">
        <f>IF(36&lt;=$G135, ME135+MI135, "")</f>
        <v/>
      </c>
      <c r="ML135" s="9">
        <f>IF(36&lt;=$G135, ($G135-36)*$N135, "")</f>
        <v/>
      </c>
      <c r="MM135" s="9">
        <f>IF(37&lt;=$G135, MH135, "")</f>
        <v/>
      </c>
      <c r="MN135" s="9">
        <f>IF(37&lt;=$G135, ROUND(MM135*$Q135, 2), "")</f>
        <v/>
      </c>
      <c r="MO135" s="9">
        <f>IF(37&lt;=$G135, $N135, "")</f>
        <v/>
      </c>
      <c r="MP135" s="9">
        <f>IF(37&lt;=$G135, MO135-MN135, "")</f>
        <v/>
      </c>
      <c r="MQ135" s="9">
        <f>IF(37&lt;=$G135, MM135-MP135, "")</f>
        <v/>
      </c>
      <c r="MR135" s="9">
        <f>IF(37&lt;=$G135, ROUND(MJ135*$Q135, 2), "")</f>
        <v/>
      </c>
      <c r="MS135" s="9">
        <f>IF(37&lt;=$G135, MJ135+MR135, "")</f>
        <v/>
      </c>
      <c r="MT135" s="9">
        <f>IF(37&lt;=$G135, MN135+MR135, "")</f>
        <v/>
      </c>
      <c r="MU135" s="9">
        <f>IF(37&lt;=$G135, ($G135-37)*$N135, "")</f>
        <v/>
      </c>
      <c r="MV135" s="9">
        <f>IF(38&lt;=$G135, MQ135, "")</f>
        <v/>
      </c>
      <c r="MW135" s="9">
        <f>IF(38&lt;=$G135, ROUND(MV135*$Q135, 2), "")</f>
        <v/>
      </c>
      <c r="MX135" s="9">
        <f>IF(38&lt;=$G135, $N135, "")</f>
        <v/>
      </c>
      <c r="MY135" s="9">
        <f>IF(38&lt;=$G135, MX135-MW135, "")</f>
        <v/>
      </c>
      <c r="MZ135" s="9">
        <f>IF(38&lt;=$G135, MV135-MY135, "")</f>
        <v/>
      </c>
      <c r="NA135" s="9">
        <f>IF(38&lt;=$G135, ROUND(MS135*$Q135, 2), "")</f>
        <v/>
      </c>
      <c r="NB135" s="9">
        <f>IF(38&lt;=$G135, MS135+NA135, "")</f>
        <v/>
      </c>
      <c r="NC135" s="9">
        <f>IF(38&lt;=$G135, MW135+NA135, "")</f>
        <v/>
      </c>
      <c r="ND135" s="9">
        <f>IF(38&lt;=$G135, ($G135-38)*$N135, "")</f>
        <v/>
      </c>
      <c r="NE135" s="9">
        <f>IF(39&lt;=$G135, MZ135, "")</f>
        <v/>
      </c>
      <c r="NF135" s="9">
        <f>IF(39&lt;=$G135, ROUND(NE135*$Q135, 2), "")</f>
        <v/>
      </c>
      <c r="NG135" s="9">
        <f>IF(39&lt;=$G135, $N135, "")</f>
        <v/>
      </c>
      <c r="NH135" s="9">
        <f>IF(39&lt;=$G135, NG135-NF135, "")</f>
        <v/>
      </c>
      <c r="NI135" s="9">
        <f>IF(39&lt;=$G135, NE135-NH135, "")</f>
        <v/>
      </c>
      <c r="NJ135" s="9">
        <f>IF(39&lt;=$G135, ROUND(NB135*$Q135, 2), "")</f>
        <v/>
      </c>
      <c r="NK135" s="9">
        <f>IF(39&lt;=$G135, NB135+NJ135, "")</f>
        <v/>
      </c>
      <c r="NL135" s="9">
        <f>IF(39&lt;=$G135, NF135+NJ135, "")</f>
        <v/>
      </c>
      <c r="NM135" s="9">
        <f>IF(39&lt;=$G135, ($G135-39)*$N135, "")</f>
        <v/>
      </c>
      <c r="NN135" s="9">
        <f>IF(40&lt;=$G135, NI135, "")</f>
        <v/>
      </c>
      <c r="NO135" s="9">
        <f>IF(40&lt;=$G135, ROUND(NN135*$Q135, 2), "")</f>
        <v/>
      </c>
      <c r="NP135" s="9">
        <f>IF(40&lt;=$G135, $N135, "")</f>
        <v/>
      </c>
      <c r="NQ135" s="9">
        <f>IF(40&lt;=$G135, NP135-NO135, "")</f>
        <v/>
      </c>
      <c r="NR135" s="9">
        <f>IF(40&lt;=$G135, NN135-NQ135, "")</f>
        <v/>
      </c>
      <c r="NS135" s="9">
        <f>IF(40&lt;=$G135, ROUND(NK135*$Q135, 2), "")</f>
        <v/>
      </c>
      <c r="NT135" s="9">
        <f>IF(40&lt;=$G135, NK135+NS135, "")</f>
        <v/>
      </c>
      <c r="NU135" s="9">
        <f>IF(40&lt;=$G135, NO135+NS135, "")</f>
        <v/>
      </c>
      <c r="NV135" s="9">
        <f>IF(40&lt;=$G135, ($G135-40)*$N135, "")</f>
        <v/>
      </c>
      <c r="NW135" s="9">
        <f>IF(41&lt;=$G135, NR135, "")</f>
        <v/>
      </c>
      <c r="NX135" s="9">
        <f>IF(41&lt;=$G135, ROUND(NW135*$Q135, 2), "")</f>
        <v/>
      </c>
      <c r="NY135" s="9">
        <f>IF(41&lt;=$G135, $N135, "")</f>
        <v/>
      </c>
      <c r="NZ135" s="9">
        <f>IF(41&lt;=$G135, NY135-NX135, "")</f>
        <v/>
      </c>
      <c r="OA135" s="9">
        <f>IF(41&lt;=$G135, NW135-NZ135, "")</f>
        <v/>
      </c>
      <c r="OB135" s="9">
        <f>IF(41&lt;=$G135, ROUND(NT135*$Q135, 2), "")</f>
        <v/>
      </c>
      <c r="OC135" s="9">
        <f>IF(41&lt;=$G135, NT135+OB135, "")</f>
        <v/>
      </c>
      <c r="OD135" s="9">
        <f>IF(41&lt;=$G135, NX135+OB135, "")</f>
        <v/>
      </c>
      <c r="OE135" s="9">
        <f>IF(41&lt;=$G135, ($G135-41)*$N135, "")</f>
        <v/>
      </c>
      <c r="OF135" s="9">
        <f>IF(42&lt;=$G135, OA135, "")</f>
        <v/>
      </c>
      <c r="OG135" s="9">
        <f>IF(42&lt;=$G135, ROUND(OF135*$Q135, 2), "")</f>
        <v/>
      </c>
      <c r="OH135" s="9">
        <f>IF(42&lt;=$G135, $N135, "")</f>
        <v/>
      </c>
      <c r="OI135" s="9">
        <f>IF(42&lt;=$G135, OH135-OG135, "")</f>
        <v/>
      </c>
      <c r="OJ135" s="9">
        <f>IF(42&lt;=$G135, OF135-OI135, "")</f>
        <v/>
      </c>
      <c r="OK135" s="9">
        <f>IF(42&lt;=$G135, ROUND(OC135*$Q135, 2), "")</f>
        <v/>
      </c>
      <c r="OL135" s="9">
        <f>IF(42&lt;=$G135, OC135+OK135, "")</f>
        <v/>
      </c>
      <c r="OM135" s="9">
        <f>IF(42&lt;=$G135, OG135+OK135, "")</f>
        <v/>
      </c>
      <c r="ON135" s="9">
        <f>IF(42&lt;=$G135, ($G135-42)*$N135, "")</f>
        <v/>
      </c>
      <c r="OO135" s="9">
        <f>IF(43&lt;=$G135, OJ135, "")</f>
        <v/>
      </c>
      <c r="OP135" s="9">
        <f>IF(43&lt;=$G135, ROUND(OO135*$Q135, 2), "")</f>
        <v/>
      </c>
      <c r="OQ135" s="9">
        <f>IF(43&lt;=$G135, $N135, "")</f>
        <v/>
      </c>
      <c r="OR135" s="9">
        <f>IF(43&lt;=$G135, OQ135-OP135, "")</f>
        <v/>
      </c>
      <c r="OS135" s="9">
        <f>IF(43&lt;=$G135, OO135-OR135, "")</f>
        <v/>
      </c>
      <c r="OT135" s="9">
        <f>IF(43&lt;=$G135, ROUND(OL135*$Q135, 2), "")</f>
        <v/>
      </c>
      <c r="OU135" s="9">
        <f>IF(43&lt;=$G135, OL135+OT135, "")</f>
        <v/>
      </c>
      <c r="OV135" s="9">
        <f>IF(43&lt;=$G135, OP135+OT135, "")</f>
        <v/>
      </c>
      <c r="OW135" s="9">
        <f>IF(43&lt;=$G135, ($G135-43)*$N135, "")</f>
        <v/>
      </c>
      <c r="OX135" s="9">
        <f>IF(44&lt;=$G135, OS135, "")</f>
        <v/>
      </c>
      <c r="OY135" s="9">
        <f>IF(44&lt;=$G135, ROUND(OX135*$Q135, 2), "")</f>
        <v/>
      </c>
      <c r="OZ135" s="9">
        <f>IF(44&lt;=$G135, $N135, "")</f>
        <v/>
      </c>
      <c r="PA135" s="9">
        <f>IF(44&lt;=$G135, OZ135-OY135, "")</f>
        <v/>
      </c>
      <c r="PB135" s="9">
        <f>IF(44&lt;=$G135, OX135-PA135, "")</f>
        <v/>
      </c>
      <c r="PC135" s="9">
        <f>IF(44&lt;=$G135, ROUND(OU135*$Q135, 2), "")</f>
        <v/>
      </c>
      <c r="PD135" s="9">
        <f>IF(44&lt;=$G135, OU135+PC135, "")</f>
        <v/>
      </c>
      <c r="PE135" s="9">
        <f>IF(44&lt;=$G135, OY135+PC135, "")</f>
        <v/>
      </c>
      <c r="PF135" s="9">
        <f>IF(44&lt;=$G135, ($G135-44)*$N135, "")</f>
        <v/>
      </c>
      <c r="PG135" s="9">
        <f>IF(45&lt;=$G135, PB135, "")</f>
        <v/>
      </c>
      <c r="PH135" s="9">
        <f>IF(45&lt;=$G135, ROUND(PG135*$Q135, 2), "")</f>
        <v/>
      </c>
      <c r="PI135" s="9">
        <f>IF(45&lt;=$G135, $N135, "")</f>
        <v/>
      </c>
      <c r="PJ135" s="9">
        <f>IF(45&lt;=$G135, PI135-PH135, "")</f>
        <v/>
      </c>
      <c r="PK135" s="9">
        <f>IF(45&lt;=$G135, PG135-PJ135, "")</f>
        <v/>
      </c>
      <c r="PL135" s="9">
        <f>IF(45&lt;=$G135, ROUND(PD135*$Q135, 2), "")</f>
        <v/>
      </c>
      <c r="PM135" s="9">
        <f>IF(45&lt;=$G135, PD135+PL135, "")</f>
        <v/>
      </c>
      <c r="PN135" s="9">
        <f>IF(45&lt;=$G135, PH135+PL135, "")</f>
        <v/>
      </c>
      <c r="PO135" s="9">
        <f>IF(45&lt;=$G135, ($G135-45)*$N135, "")</f>
        <v/>
      </c>
      <c r="PP135" s="9">
        <f>IF(46&lt;=$G135, PK135, "")</f>
        <v/>
      </c>
      <c r="PQ135" s="9">
        <f>IF(46&lt;=$G135, ROUND(PP135*$Q135, 2), "")</f>
        <v/>
      </c>
      <c r="PR135" s="9">
        <f>IF(46&lt;=$G135, $N135, "")</f>
        <v/>
      </c>
      <c r="PS135" s="9">
        <f>IF(46&lt;=$G135, PR135-PQ135, "")</f>
        <v/>
      </c>
      <c r="PT135" s="9">
        <f>IF(46&lt;=$G135, PP135-PS135, "")</f>
        <v/>
      </c>
      <c r="PU135" s="9">
        <f>IF(46&lt;=$G135, ROUND(PM135*$Q135, 2), "")</f>
        <v/>
      </c>
      <c r="PV135" s="9">
        <f>IF(46&lt;=$G135, PM135+PU135, "")</f>
        <v/>
      </c>
      <c r="PW135" s="9">
        <f>IF(46&lt;=$G135, PQ135+PU135, "")</f>
        <v/>
      </c>
      <c r="PX135" s="9">
        <f>IF(46&lt;=$G135, ($G135-46)*$N135, "")</f>
        <v/>
      </c>
      <c r="PY135" s="9">
        <f>IF(47&lt;=$G135, PT135, "")</f>
        <v/>
      </c>
      <c r="PZ135" s="9">
        <f>IF(47&lt;=$G135, ROUND(PY135*$Q135, 2), "")</f>
        <v/>
      </c>
      <c r="QA135" s="9">
        <f>IF(47&lt;=$G135, $N135, "")</f>
        <v/>
      </c>
      <c r="QB135" s="9">
        <f>IF(47&lt;=$G135, QA135-PZ135, "")</f>
        <v/>
      </c>
      <c r="QC135" s="9">
        <f>IF(47&lt;=$G135, PY135-QB135, "")</f>
        <v/>
      </c>
      <c r="QD135" s="9">
        <f>IF(47&lt;=$G135, ROUND(PV135*$Q135, 2), "")</f>
        <v/>
      </c>
      <c r="QE135" s="9">
        <f>IF(47&lt;=$G135, PV135+QD135, "")</f>
        <v/>
      </c>
      <c r="QF135" s="9">
        <f>IF(47&lt;=$G135, PZ135+QD135, "")</f>
        <v/>
      </c>
      <c r="QG135" s="9">
        <f>IF(47&lt;=$G135, ($G135-47)*$N135, "")</f>
        <v/>
      </c>
      <c r="QH135" s="9">
        <f>IF(48&lt;=$G135, QC135, "")</f>
        <v/>
      </c>
      <c r="QI135" s="9">
        <f>IF(48&lt;=$G135, ROUND(QH135*$Q135, 2), "")</f>
        <v/>
      </c>
      <c r="QJ135" s="9">
        <f>IF(48&lt;=$G135, $N135, "")</f>
        <v/>
      </c>
      <c r="QK135" s="9">
        <f>IF(48&lt;=$G135, QJ135-QI135, "")</f>
        <v/>
      </c>
      <c r="QL135" s="9">
        <f>IF(48&lt;=$G135, QH135-QK135, "")</f>
        <v/>
      </c>
      <c r="QM135" s="9">
        <f>IF(48&lt;=$G135, ROUND(QE135*$Q135, 2), "")</f>
        <v/>
      </c>
      <c r="QN135" s="9">
        <f>IF(48&lt;=$G135, QE135+QM135, "")</f>
        <v/>
      </c>
      <c r="QO135" s="9">
        <f>IF(48&lt;=$G135, QI135+QM135, "")</f>
        <v/>
      </c>
      <c r="QP135" s="9">
        <f>IF(48&lt;=$G135, ($G135-48)*$N135, "")</f>
        <v/>
      </c>
    </row>
    <row r="136">
      <c r="A136" s="12" t="inlineStr">
        <is>
          <t>0663-0001</t>
        </is>
      </c>
      <c r="B136" s="13" t="inlineStr">
        <is>
          <t>Soluciones de Transporte de Carga B de Sa de Cv</t>
        </is>
      </c>
      <c r="C136" s="13" t="inlineStr">
        <is>
          <t>L200 GLX Diesel</t>
        </is>
      </c>
      <c r="D136" s="12" t="inlineStr">
        <is>
          <t>ACTIVO</t>
        </is>
      </c>
      <c r="E136" s="12" t="inlineStr">
        <is>
          <t>2024-07-31</t>
        </is>
      </c>
      <c r="F136" s="12" t="inlineStr">
        <is>
          <t>2028-07-31</t>
        </is>
      </c>
      <c r="G136" s="14" t="n">
        <v>48</v>
      </c>
      <c r="H136" s="15" t="n">
        <v>536762.9300000001</v>
      </c>
      <c r="I136" s="16" t="n">
        <v>0.1</v>
      </c>
      <c r="J136" s="15">
        <f>ROUND(H136*I136, 2)</f>
        <v/>
      </c>
      <c r="K136" s="15">
        <f>ROUND(H136-J136, 2)</f>
        <v/>
      </c>
      <c r="L136" s="16" t="n">
        <v>0.027</v>
      </c>
      <c r="M136" s="15">
        <f>ROUND(H136*L136, 2)</f>
        <v/>
      </c>
      <c r="N136" s="15" t="n">
        <v>18721.61</v>
      </c>
      <c r="O136" s="16" t="n">
        <v>0.2</v>
      </c>
      <c r="P136" s="15">
        <f>ROUND(H136*O136, 2)</f>
        <v/>
      </c>
      <c r="Q136" s="17" t="n">
        <v>0.03164266</v>
      </c>
      <c r="R136" s="17">
        <f>RATE(G136, -N136, K136, -P136)</f>
        <v/>
      </c>
      <c r="S136" s="17">
        <f>ROUND(Q136*12, 8)</f>
        <v/>
      </c>
      <c r="T136" s="17">
        <f>ROUND(((1+Q136)^12)-1, 8)</f>
        <v/>
      </c>
      <c r="U136" s="15">
        <f>ROUND(PV(Q136, G136, 0, -P136), 2)</f>
        <v/>
      </c>
      <c r="V136" s="15">
        <f>SUMIF($AA$4:$QP$4, "Interes_Leasing", AA136:QP136)</f>
        <v/>
      </c>
      <c r="W136" s="15">
        <f>SUMIF($AA$4:$QP$4, "Interes_Residual", AA136:QP136)</f>
        <v/>
      </c>
      <c r="X136" s="15">
        <f>ROUND(V136+W136, 2)</f>
        <v/>
      </c>
      <c r="Y136" s="15">
        <f>ROUND((N136*G136+P136+M136)-K136, 2)</f>
        <v/>
      </c>
      <c r="Z136" s="16">
        <f>ROUND(Y136/K136, 4)</f>
        <v/>
      </c>
      <c r="AA136" s="15">
        <f>IF(1&lt;=$G136, $K136, "")</f>
        <v/>
      </c>
      <c r="AB136" s="15">
        <f>IF(1&lt;=$G136, ROUND(AA136*$Q136, 2), "")</f>
        <v/>
      </c>
      <c r="AC136" s="15">
        <f>IF(1&lt;=$G136, $N136, "")</f>
        <v/>
      </c>
      <c r="AD136" s="15">
        <f>IF(1&lt;=$G136, AC136-AB136, "")</f>
        <v/>
      </c>
      <c r="AE136" s="15">
        <f>IF(1&lt;=$G136, AA136-AD136, "")</f>
        <v/>
      </c>
      <c r="AF136" s="15">
        <f>IF(1&lt;=$G136, ROUND($U136*$Q136, 2), "")</f>
        <v/>
      </c>
      <c r="AG136" s="15">
        <f>IF(1&lt;=$G136, $U136+AF136, "")</f>
        <v/>
      </c>
      <c r="AH136" s="15">
        <f>IF(1&lt;=$G136, AB136+AF136, "")</f>
        <v/>
      </c>
      <c r="AI136" s="15">
        <f>IF(1&lt;=$G136, ($G136-1)*$N136, "")</f>
        <v/>
      </c>
      <c r="AJ136" s="15">
        <f>IF(2&lt;=$G136, AE136, "")</f>
        <v/>
      </c>
      <c r="AK136" s="15">
        <f>IF(2&lt;=$G136, ROUND(AJ136*$Q136, 2), "")</f>
        <v/>
      </c>
      <c r="AL136" s="15">
        <f>IF(2&lt;=$G136, $N136, "")</f>
        <v/>
      </c>
      <c r="AM136" s="15">
        <f>IF(2&lt;=$G136, AL136-AK136, "")</f>
        <v/>
      </c>
      <c r="AN136" s="15">
        <f>IF(2&lt;=$G136, AJ136-AM136, "")</f>
        <v/>
      </c>
      <c r="AO136" s="15">
        <f>IF(2&lt;=$G136, ROUND(AG136*$Q136, 2), "")</f>
        <v/>
      </c>
      <c r="AP136" s="15">
        <f>IF(2&lt;=$G136, AG136+AO136, "")</f>
        <v/>
      </c>
      <c r="AQ136" s="15">
        <f>IF(2&lt;=$G136, AK136+AO136, "")</f>
        <v/>
      </c>
      <c r="AR136" s="15">
        <f>IF(2&lt;=$G136, ($G136-2)*$N136, "")</f>
        <v/>
      </c>
      <c r="AS136" s="15">
        <f>IF(3&lt;=$G136, AN136, "")</f>
        <v/>
      </c>
      <c r="AT136" s="15">
        <f>IF(3&lt;=$G136, ROUND(AS136*$Q136, 2), "")</f>
        <v/>
      </c>
      <c r="AU136" s="15">
        <f>IF(3&lt;=$G136, $N136, "")</f>
        <v/>
      </c>
      <c r="AV136" s="15">
        <f>IF(3&lt;=$G136, AU136-AT136, "")</f>
        <v/>
      </c>
      <c r="AW136" s="15">
        <f>IF(3&lt;=$G136, AS136-AV136, "")</f>
        <v/>
      </c>
      <c r="AX136" s="15">
        <f>IF(3&lt;=$G136, ROUND(AP136*$Q136, 2), "")</f>
        <v/>
      </c>
      <c r="AY136" s="15">
        <f>IF(3&lt;=$G136, AP136+AX136, "")</f>
        <v/>
      </c>
      <c r="AZ136" s="15">
        <f>IF(3&lt;=$G136, AT136+AX136, "")</f>
        <v/>
      </c>
      <c r="BA136" s="15">
        <f>IF(3&lt;=$G136, ($G136-3)*$N136, "")</f>
        <v/>
      </c>
      <c r="BB136" s="15">
        <f>IF(4&lt;=$G136, AW136, "")</f>
        <v/>
      </c>
      <c r="BC136" s="15">
        <f>IF(4&lt;=$G136, ROUND(BB136*$Q136, 2), "")</f>
        <v/>
      </c>
      <c r="BD136" s="15">
        <f>IF(4&lt;=$G136, $N136, "")</f>
        <v/>
      </c>
      <c r="BE136" s="15">
        <f>IF(4&lt;=$G136, BD136-BC136, "")</f>
        <v/>
      </c>
      <c r="BF136" s="15">
        <f>IF(4&lt;=$G136, BB136-BE136, "")</f>
        <v/>
      </c>
      <c r="BG136" s="15">
        <f>IF(4&lt;=$G136, ROUND(AY136*$Q136, 2), "")</f>
        <v/>
      </c>
      <c r="BH136" s="15">
        <f>IF(4&lt;=$G136, AY136+BG136, "")</f>
        <v/>
      </c>
      <c r="BI136" s="15">
        <f>IF(4&lt;=$G136, BC136+BG136, "")</f>
        <v/>
      </c>
      <c r="BJ136" s="15">
        <f>IF(4&lt;=$G136, ($G136-4)*$N136, "")</f>
        <v/>
      </c>
      <c r="BK136" s="15">
        <f>IF(5&lt;=$G136, BF136, "")</f>
        <v/>
      </c>
      <c r="BL136" s="15">
        <f>IF(5&lt;=$G136, ROUND(BK136*$Q136, 2), "")</f>
        <v/>
      </c>
      <c r="BM136" s="15">
        <f>IF(5&lt;=$G136, $N136, "")</f>
        <v/>
      </c>
      <c r="BN136" s="15">
        <f>IF(5&lt;=$G136, BM136-BL136, "")</f>
        <v/>
      </c>
      <c r="BO136" s="15">
        <f>IF(5&lt;=$G136, BK136-BN136, "")</f>
        <v/>
      </c>
      <c r="BP136" s="15">
        <f>IF(5&lt;=$G136, ROUND(BH136*$Q136, 2), "")</f>
        <v/>
      </c>
      <c r="BQ136" s="15">
        <f>IF(5&lt;=$G136, BH136+BP136, "")</f>
        <v/>
      </c>
      <c r="BR136" s="15">
        <f>IF(5&lt;=$G136, BL136+BP136, "")</f>
        <v/>
      </c>
      <c r="BS136" s="15">
        <f>IF(5&lt;=$G136, ($G136-5)*$N136, "")</f>
        <v/>
      </c>
      <c r="BT136" s="15">
        <f>IF(6&lt;=$G136, BO136, "")</f>
        <v/>
      </c>
      <c r="BU136" s="15">
        <f>IF(6&lt;=$G136, ROUND(BT136*$Q136, 2), "")</f>
        <v/>
      </c>
      <c r="BV136" s="15">
        <f>IF(6&lt;=$G136, $N136, "")</f>
        <v/>
      </c>
      <c r="BW136" s="15">
        <f>IF(6&lt;=$G136, BV136-BU136, "")</f>
        <v/>
      </c>
      <c r="BX136" s="15">
        <f>IF(6&lt;=$G136, BT136-BW136, "")</f>
        <v/>
      </c>
      <c r="BY136" s="15">
        <f>IF(6&lt;=$G136, ROUND(BQ136*$Q136, 2), "")</f>
        <v/>
      </c>
      <c r="BZ136" s="15">
        <f>IF(6&lt;=$G136, BQ136+BY136, "")</f>
        <v/>
      </c>
      <c r="CA136" s="15">
        <f>IF(6&lt;=$G136, BU136+BY136, "")</f>
        <v/>
      </c>
      <c r="CB136" s="15">
        <f>IF(6&lt;=$G136, ($G136-6)*$N136, "")</f>
        <v/>
      </c>
      <c r="CC136" s="15">
        <f>IF(7&lt;=$G136, BX136, "")</f>
        <v/>
      </c>
      <c r="CD136" s="15">
        <f>IF(7&lt;=$G136, ROUND(CC136*$Q136, 2), "")</f>
        <v/>
      </c>
      <c r="CE136" s="15">
        <f>IF(7&lt;=$G136, $N136, "")</f>
        <v/>
      </c>
      <c r="CF136" s="15">
        <f>IF(7&lt;=$G136, CE136-CD136, "")</f>
        <v/>
      </c>
      <c r="CG136" s="15">
        <f>IF(7&lt;=$G136, CC136-CF136, "")</f>
        <v/>
      </c>
      <c r="CH136" s="15">
        <f>IF(7&lt;=$G136, ROUND(BZ136*$Q136, 2), "")</f>
        <v/>
      </c>
      <c r="CI136" s="15">
        <f>IF(7&lt;=$G136, BZ136+CH136, "")</f>
        <v/>
      </c>
      <c r="CJ136" s="15">
        <f>IF(7&lt;=$G136, CD136+CH136, "")</f>
        <v/>
      </c>
      <c r="CK136" s="15">
        <f>IF(7&lt;=$G136, ($G136-7)*$N136, "")</f>
        <v/>
      </c>
      <c r="CL136" s="15">
        <f>IF(8&lt;=$G136, CG136, "")</f>
        <v/>
      </c>
      <c r="CM136" s="15">
        <f>IF(8&lt;=$G136, ROUND(CL136*$Q136, 2), "")</f>
        <v/>
      </c>
      <c r="CN136" s="15">
        <f>IF(8&lt;=$G136, $N136, "")</f>
        <v/>
      </c>
      <c r="CO136" s="15">
        <f>IF(8&lt;=$G136, CN136-CM136, "")</f>
        <v/>
      </c>
      <c r="CP136" s="15">
        <f>IF(8&lt;=$G136, CL136-CO136, "")</f>
        <v/>
      </c>
      <c r="CQ136" s="15">
        <f>IF(8&lt;=$G136, ROUND(CI136*$Q136, 2), "")</f>
        <v/>
      </c>
      <c r="CR136" s="15">
        <f>IF(8&lt;=$G136, CI136+CQ136, "")</f>
        <v/>
      </c>
      <c r="CS136" s="15">
        <f>IF(8&lt;=$G136, CM136+CQ136, "")</f>
        <v/>
      </c>
      <c r="CT136" s="15">
        <f>IF(8&lt;=$G136, ($G136-8)*$N136, "")</f>
        <v/>
      </c>
      <c r="CU136" s="15">
        <f>IF(9&lt;=$G136, CP136, "")</f>
        <v/>
      </c>
      <c r="CV136" s="15">
        <f>IF(9&lt;=$G136, ROUND(CU136*$Q136, 2), "")</f>
        <v/>
      </c>
      <c r="CW136" s="15">
        <f>IF(9&lt;=$G136, $N136, "")</f>
        <v/>
      </c>
      <c r="CX136" s="15">
        <f>IF(9&lt;=$G136, CW136-CV136, "")</f>
        <v/>
      </c>
      <c r="CY136" s="15">
        <f>IF(9&lt;=$G136, CU136-CX136, "")</f>
        <v/>
      </c>
      <c r="CZ136" s="15">
        <f>IF(9&lt;=$G136, ROUND(CR136*$Q136, 2), "")</f>
        <v/>
      </c>
      <c r="DA136" s="15">
        <f>IF(9&lt;=$G136, CR136+CZ136, "")</f>
        <v/>
      </c>
      <c r="DB136" s="15">
        <f>IF(9&lt;=$G136, CV136+CZ136, "")</f>
        <v/>
      </c>
      <c r="DC136" s="15">
        <f>IF(9&lt;=$G136, ($G136-9)*$N136, "")</f>
        <v/>
      </c>
      <c r="DD136" s="15">
        <f>IF(10&lt;=$G136, CY136, "")</f>
        <v/>
      </c>
      <c r="DE136" s="15">
        <f>IF(10&lt;=$G136, ROUND(DD136*$Q136, 2), "")</f>
        <v/>
      </c>
      <c r="DF136" s="15">
        <f>IF(10&lt;=$G136, $N136, "")</f>
        <v/>
      </c>
      <c r="DG136" s="15">
        <f>IF(10&lt;=$G136, DF136-DE136, "")</f>
        <v/>
      </c>
      <c r="DH136" s="15">
        <f>IF(10&lt;=$G136, DD136-DG136, "")</f>
        <v/>
      </c>
      <c r="DI136" s="15">
        <f>IF(10&lt;=$G136, ROUND(DA136*$Q136, 2), "")</f>
        <v/>
      </c>
      <c r="DJ136" s="15">
        <f>IF(10&lt;=$G136, DA136+DI136, "")</f>
        <v/>
      </c>
      <c r="DK136" s="15">
        <f>IF(10&lt;=$G136, DE136+DI136, "")</f>
        <v/>
      </c>
      <c r="DL136" s="15">
        <f>IF(10&lt;=$G136, ($G136-10)*$N136, "")</f>
        <v/>
      </c>
      <c r="DM136" s="15">
        <f>IF(11&lt;=$G136, DH136, "")</f>
        <v/>
      </c>
      <c r="DN136" s="15">
        <f>IF(11&lt;=$G136, ROUND(DM136*$Q136, 2), "")</f>
        <v/>
      </c>
      <c r="DO136" s="15">
        <f>IF(11&lt;=$G136, $N136, "")</f>
        <v/>
      </c>
      <c r="DP136" s="15">
        <f>IF(11&lt;=$G136, DO136-DN136, "")</f>
        <v/>
      </c>
      <c r="DQ136" s="15">
        <f>IF(11&lt;=$G136, DM136-DP136, "")</f>
        <v/>
      </c>
      <c r="DR136" s="15">
        <f>IF(11&lt;=$G136, ROUND(DJ136*$Q136, 2), "")</f>
        <v/>
      </c>
      <c r="DS136" s="15">
        <f>IF(11&lt;=$G136, DJ136+DR136, "")</f>
        <v/>
      </c>
      <c r="DT136" s="15">
        <f>IF(11&lt;=$G136, DN136+DR136, "")</f>
        <v/>
      </c>
      <c r="DU136" s="15">
        <f>IF(11&lt;=$G136, ($G136-11)*$N136, "")</f>
        <v/>
      </c>
      <c r="DV136" s="15">
        <f>IF(12&lt;=$G136, DQ136, "")</f>
        <v/>
      </c>
      <c r="DW136" s="15">
        <f>IF(12&lt;=$G136, ROUND(DV136*$Q136, 2), "")</f>
        <v/>
      </c>
      <c r="DX136" s="15">
        <f>IF(12&lt;=$G136, $N136, "")</f>
        <v/>
      </c>
      <c r="DY136" s="15">
        <f>IF(12&lt;=$G136, DX136-DW136, "")</f>
        <v/>
      </c>
      <c r="DZ136" s="15">
        <f>IF(12&lt;=$G136, DV136-DY136, "")</f>
        <v/>
      </c>
      <c r="EA136" s="15">
        <f>IF(12&lt;=$G136, ROUND(DS136*$Q136, 2), "")</f>
        <v/>
      </c>
      <c r="EB136" s="15">
        <f>IF(12&lt;=$G136, DS136+EA136, "")</f>
        <v/>
      </c>
      <c r="EC136" s="15">
        <f>IF(12&lt;=$G136, DW136+EA136, "")</f>
        <v/>
      </c>
      <c r="ED136" s="15">
        <f>IF(12&lt;=$G136, ($G136-12)*$N136, "")</f>
        <v/>
      </c>
      <c r="EE136" s="15">
        <f>IF(13&lt;=$G136, DZ136, "")</f>
        <v/>
      </c>
      <c r="EF136" s="15">
        <f>IF(13&lt;=$G136, ROUND(EE136*$Q136, 2), "")</f>
        <v/>
      </c>
      <c r="EG136" s="15">
        <f>IF(13&lt;=$G136, $N136, "")</f>
        <v/>
      </c>
      <c r="EH136" s="15">
        <f>IF(13&lt;=$G136, EG136-EF136, "")</f>
        <v/>
      </c>
      <c r="EI136" s="15">
        <f>IF(13&lt;=$G136, EE136-EH136, "")</f>
        <v/>
      </c>
      <c r="EJ136" s="15">
        <f>IF(13&lt;=$G136, ROUND(EB136*$Q136, 2), "")</f>
        <v/>
      </c>
      <c r="EK136" s="15">
        <f>IF(13&lt;=$G136, EB136+EJ136, "")</f>
        <v/>
      </c>
      <c r="EL136" s="15">
        <f>IF(13&lt;=$G136, EF136+EJ136, "")</f>
        <v/>
      </c>
      <c r="EM136" s="15">
        <f>IF(13&lt;=$G136, ($G136-13)*$N136, "")</f>
        <v/>
      </c>
      <c r="EN136" s="15">
        <f>IF(14&lt;=$G136, EI136, "")</f>
        <v/>
      </c>
      <c r="EO136" s="15">
        <f>IF(14&lt;=$G136, ROUND(EN136*$Q136, 2), "")</f>
        <v/>
      </c>
      <c r="EP136" s="15">
        <f>IF(14&lt;=$G136, $N136, "")</f>
        <v/>
      </c>
      <c r="EQ136" s="15">
        <f>IF(14&lt;=$G136, EP136-EO136, "")</f>
        <v/>
      </c>
      <c r="ER136" s="15">
        <f>IF(14&lt;=$G136, EN136-EQ136, "")</f>
        <v/>
      </c>
      <c r="ES136" s="15">
        <f>IF(14&lt;=$G136, ROUND(EK136*$Q136, 2), "")</f>
        <v/>
      </c>
      <c r="ET136" s="15">
        <f>IF(14&lt;=$G136, EK136+ES136, "")</f>
        <v/>
      </c>
      <c r="EU136" s="15">
        <f>IF(14&lt;=$G136, EO136+ES136, "")</f>
        <v/>
      </c>
      <c r="EV136" s="15">
        <f>IF(14&lt;=$G136, ($G136-14)*$N136, "")</f>
        <v/>
      </c>
      <c r="EW136" s="15">
        <f>IF(15&lt;=$G136, ER136, "")</f>
        <v/>
      </c>
      <c r="EX136" s="15">
        <f>IF(15&lt;=$G136, ROUND(EW136*$Q136, 2), "")</f>
        <v/>
      </c>
      <c r="EY136" s="15">
        <f>IF(15&lt;=$G136, $N136, "")</f>
        <v/>
      </c>
      <c r="EZ136" s="15">
        <f>IF(15&lt;=$G136, EY136-EX136, "")</f>
        <v/>
      </c>
      <c r="FA136" s="15">
        <f>IF(15&lt;=$G136, EW136-EZ136, "")</f>
        <v/>
      </c>
      <c r="FB136" s="15">
        <f>IF(15&lt;=$G136, ROUND(ET136*$Q136, 2), "")</f>
        <v/>
      </c>
      <c r="FC136" s="15">
        <f>IF(15&lt;=$G136, ET136+FB136, "")</f>
        <v/>
      </c>
      <c r="FD136" s="15">
        <f>IF(15&lt;=$G136, EX136+FB136, "")</f>
        <v/>
      </c>
      <c r="FE136" s="15">
        <f>IF(15&lt;=$G136, ($G136-15)*$N136, "")</f>
        <v/>
      </c>
      <c r="FF136" s="15">
        <f>IF(16&lt;=$G136, FA136, "")</f>
        <v/>
      </c>
      <c r="FG136" s="15">
        <f>IF(16&lt;=$G136, ROUND(FF136*$Q136, 2), "")</f>
        <v/>
      </c>
      <c r="FH136" s="15">
        <f>IF(16&lt;=$G136, $N136, "")</f>
        <v/>
      </c>
      <c r="FI136" s="15">
        <f>IF(16&lt;=$G136, FH136-FG136, "")</f>
        <v/>
      </c>
      <c r="FJ136" s="15">
        <f>IF(16&lt;=$G136, FF136-FI136, "")</f>
        <v/>
      </c>
      <c r="FK136" s="15">
        <f>IF(16&lt;=$G136, ROUND(FC136*$Q136, 2), "")</f>
        <v/>
      </c>
      <c r="FL136" s="15">
        <f>IF(16&lt;=$G136, FC136+FK136, "")</f>
        <v/>
      </c>
      <c r="FM136" s="15">
        <f>IF(16&lt;=$G136, FG136+FK136, "")</f>
        <v/>
      </c>
      <c r="FN136" s="15">
        <f>IF(16&lt;=$G136, ($G136-16)*$N136, "")</f>
        <v/>
      </c>
      <c r="FO136" s="15">
        <f>IF(17&lt;=$G136, FJ136, "")</f>
        <v/>
      </c>
      <c r="FP136" s="15">
        <f>IF(17&lt;=$G136, ROUND(FO136*$Q136, 2), "")</f>
        <v/>
      </c>
      <c r="FQ136" s="15">
        <f>IF(17&lt;=$G136, $N136, "")</f>
        <v/>
      </c>
      <c r="FR136" s="15">
        <f>IF(17&lt;=$G136, FQ136-FP136, "")</f>
        <v/>
      </c>
      <c r="FS136" s="15">
        <f>IF(17&lt;=$G136, FO136-FR136, "")</f>
        <v/>
      </c>
      <c r="FT136" s="15">
        <f>IF(17&lt;=$G136, ROUND(FL136*$Q136, 2), "")</f>
        <v/>
      </c>
      <c r="FU136" s="15">
        <f>IF(17&lt;=$G136, FL136+FT136, "")</f>
        <v/>
      </c>
      <c r="FV136" s="15">
        <f>IF(17&lt;=$G136, FP136+FT136, "")</f>
        <v/>
      </c>
      <c r="FW136" s="15">
        <f>IF(17&lt;=$G136, ($G136-17)*$N136, "")</f>
        <v/>
      </c>
      <c r="FX136" s="15">
        <f>IF(18&lt;=$G136, FS136, "")</f>
        <v/>
      </c>
      <c r="FY136" s="15">
        <f>IF(18&lt;=$G136, ROUND(FX136*$Q136, 2), "")</f>
        <v/>
      </c>
      <c r="FZ136" s="15">
        <f>IF(18&lt;=$G136, $N136, "")</f>
        <v/>
      </c>
      <c r="GA136" s="15">
        <f>IF(18&lt;=$G136, FZ136-FY136, "")</f>
        <v/>
      </c>
      <c r="GB136" s="15">
        <f>IF(18&lt;=$G136, FX136-GA136, "")</f>
        <v/>
      </c>
      <c r="GC136" s="15">
        <f>IF(18&lt;=$G136, ROUND(FU136*$Q136, 2), "")</f>
        <v/>
      </c>
      <c r="GD136" s="15">
        <f>IF(18&lt;=$G136, FU136+GC136, "")</f>
        <v/>
      </c>
      <c r="GE136" s="15">
        <f>IF(18&lt;=$G136, FY136+GC136, "")</f>
        <v/>
      </c>
      <c r="GF136" s="15">
        <f>IF(18&lt;=$G136, ($G136-18)*$N136, "")</f>
        <v/>
      </c>
      <c r="GG136" s="15">
        <f>IF(19&lt;=$G136, GB136, "")</f>
        <v/>
      </c>
      <c r="GH136" s="15">
        <f>IF(19&lt;=$G136, ROUND(GG136*$Q136, 2), "")</f>
        <v/>
      </c>
      <c r="GI136" s="15">
        <f>IF(19&lt;=$G136, $N136, "")</f>
        <v/>
      </c>
      <c r="GJ136" s="15">
        <f>IF(19&lt;=$G136, GI136-GH136, "")</f>
        <v/>
      </c>
      <c r="GK136" s="15">
        <f>IF(19&lt;=$G136, GG136-GJ136, "")</f>
        <v/>
      </c>
      <c r="GL136" s="15">
        <f>IF(19&lt;=$G136, ROUND(GD136*$Q136, 2), "")</f>
        <v/>
      </c>
      <c r="GM136" s="15">
        <f>IF(19&lt;=$G136, GD136+GL136, "")</f>
        <v/>
      </c>
      <c r="GN136" s="15">
        <f>IF(19&lt;=$G136, GH136+GL136, "")</f>
        <v/>
      </c>
      <c r="GO136" s="15">
        <f>IF(19&lt;=$G136, ($G136-19)*$N136, "")</f>
        <v/>
      </c>
      <c r="GP136" s="15">
        <f>IF(20&lt;=$G136, GK136, "")</f>
        <v/>
      </c>
      <c r="GQ136" s="15">
        <f>IF(20&lt;=$G136, ROUND(GP136*$Q136, 2), "")</f>
        <v/>
      </c>
      <c r="GR136" s="15">
        <f>IF(20&lt;=$G136, $N136, "")</f>
        <v/>
      </c>
      <c r="GS136" s="15">
        <f>IF(20&lt;=$G136, GR136-GQ136, "")</f>
        <v/>
      </c>
      <c r="GT136" s="15">
        <f>IF(20&lt;=$G136, GP136-GS136, "")</f>
        <v/>
      </c>
      <c r="GU136" s="15">
        <f>IF(20&lt;=$G136, ROUND(GM136*$Q136, 2), "")</f>
        <v/>
      </c>
      <c r="GV136" s="15">
        <f>IF(20&lt;=$G136, GM136+GU136, "")</f>
        <v/>
      </c>
      <c r="GW136" s="15">
        <f>IF(20&lt;=$G136, GQ136+GU136, "")</f>
        <v/>
      </c>
      <c r="GX136" s="15">
        <f>IF(20&lt;=$G136, ($G136-20)*$N136, "")</f>
        <v/>
      </c>
      <c r="GY136" s="15">
        <f>IF(21&lt;=$G136, GT136, "")</f>
        <v/>
      </c>
      <c r="GZ136" s="15">
        <f>IF(21&lt;=$G136, ROUND(GY136*$Q136, 2), "")</f>
        <v/>
      </c>
      <c r="HA136" s="15">
        <f>IF(21&lt;=$G136, $N136, "")</f>
        <v/>
      </c>
      <c r="HB136" s="15">
        <f>IF(21&lt;=$G136, HA136-GZ136, "")</f>
        <v/>
      </c>
      <c r="HC136" s="15">
        <f>IF(21&lt;=$G136, GY136-HB136, "")</f>
        <v/>
      </c>
      <c r="HD136" s="15">
        <f>IF(21&lt;=$G136, ROUND(GV136*$Q136, 2), "")</f>
        <v/>
      </c>
      <c r="HE136" s="15">
        <f>IF(21&lt;=$G136, GV136+HD136, "")</f>
        <v/>
      </c>
      <c r="HF136" s="15">
        <f>IF(21&lt;=$G136, GZ136+HD136, "")</f>
        <v/>
      </c>
      <c r="HG136" s="15">
        <f>IF(21&lt;=$G136, ($G136-21)*$N136, "")</f>
        <v/>
      </c>
      <c r="HH136" s="15">
        <f>IF(22&lt;=$G136, HC136, "")</f>
        <v/>
      </c>
      <c r="HI136" s="15">
        <f>IF(22&lt;=$G136, ROUND(HH136*$Q136, 2), "")</f>
        <v/>
      </c>
      <c r="HJ136" s="15">
        <f>IF(22&lt;=$G136, $N136, "")</f>
        <v/>
      </c>
      <c r="HK136" s="15">
        <f>IF(22&lt;=$G136, HJ136-HI136, "")</f>
        <v/>
      </c>
      <c r="HL136" s="15">
        <f>IF(22&lt;=$G136, HH136-HK136, "")</f>
        <v/>
      </c>
      <c r="HM136" s="15">
        <f>IF(22&lt;=$G136, ROUND(HE136*$Q136, 2), "")</f>
        <v/>
      </c>
      <c r="HN136" s="15">
        <f>IF(22&lt;=$G136, HE136+HM136, "")</f>
        <v/>
      </c>
      <c r="HO136" s="15">
        <f>IF(22&lt;=$G136, HI136+HM136, "")</f>
        <v/>
      </c>
      <c r="HP136" s="15">
        <f>IF(22&lt;=$G136, ($G136-22)*$N136, "")</f>
        <v/>
      </c>
      <c r="HQ136" s="15">
        <f>IF(23&lt;=$G136, HL136, "")</f>
        <v/>
      </c>
      <c r="HR136" s="15">
        <f>IF(23&lt;=$G136, ROUND(HQ136*$Q136, 2), "")</f>
        <v/>
      </c>
      <c r="HS136" s="15">
        <f>IF(23&lt;=$G136, $N136, "")</f>
        <v/>
      </c>
      <c r="HT136" s="15">
        <f>IF(23&lt;=$G136, HS136-HR136, "")</f>
        <v/>
      </c>
      <c r="HU136" s="15">
        <f>IF(23&lt;=$G136, HQ136-HT136, "")</f>
        <v/>
      </c>
      <c r="HV136" s="15">
        <f>IF(23&lt;=$G136, ROUND(HN136*$Q136, 2), "")</f>
        <v/>
      </c>
      <c r="HW136" s="15">
        <f>IF(23&lt;=$G136, HN136+HV136, "")</f>
        <v/>
      </c>
      <c r="HX136" s="15">
        <f>IF(23&lt;=$G136, HR136+HV136, "")</f>
        <v/>
      </c>
      <c r="HY136" s="15">
        <f>IF(23&lt;=$G136, ($G136-23)*$N136, "")</f>
        <v/>
      </c>
      <c r="HZ136" s="15">
        <f>IF(24&lt;=$G136, HU136, "")</f>
        <v/>
      </c>
      <c r="IA136" s="15">
        <f>IF(24&lt;=$G136, ROUND(HZ136*$Q136, 2), "")</f>
        <v/>
      </c>
      <c r="IB136" s="15">
        <f>IF(24&lt;=$G136, $N136, "")</f>
        <v/>
      </c>
      <c r="IC136" s="15">
        <f>IF(24&lt;=$G136, IB136-IA136, "")</f>
        <v/>
      </c>
      <c r="ID136" s="15">
        <f>IF(24&lt;=$G136, HZ136-IC136, "")</f>
        <v/>
      </c>
      <c r="IE136" s="15">
        <f>IF(24&lt;=$G136, ROUND(HW136*$Q136, 2), "")</f>
        <v/>
      </c>
      <c r="IF136" s="15">
        <f>IF(24&lt;=$G136, HW136+IE136, "")</f>
        <v/>
      </c>
      <c r="IG136" s="15">
        <f>IF(24&lt;=$G136, IA136+IE136, "")</f>
        <v/>
      </c>
      <c r="IH136" s="15">
        <f>IF(24&lt;=$G136, ($G136-24)*$N136, "")</f>
        <v/>
      </c>
      <c r="II136" s="15">
        <f>IF(25&lt;=$G136, ID136, "")</f>
        <v/>
      </c>
      <c r="IJ136" s="15">
        <f>IF(25&lt;=$G136, ROUND(II136*$Q136, 2), "")</f>
        <v/>
      </c>
      <c r="IK136" s="15">
        <f>IF(25&lt;=$G136, $N136, "")</f>
        <v/>
      </c>
      <c r="IL136" s="15">
        <f>IF(25&lt;=$G136, IK136-IJ136, "")</f>
        <v/>
      </c>
      <c r="IM136" s="15">
        <f>IF(25&lt;=$G136, II136-IL136, "")</f>
        <v/>
      </c>
      <c r="IN136" s="15">
        <f>IF(25&lt;=$G136, ROUND(IF136*$Q136, 2), "")</f>
        <v/>
      </c>
      <c r="IO136" s="15">
        <f>IF(25&lt;=$G136, IF136+IN136, "")</f>
        <v/>
      </c>
      <c r="IP136" s="15">
        <f>IF(25&lt;=$G136, IJ136+IN136, "")</f>
        <v/>
      </c>
      <c r="IQ136" s="15">
        <f>IF(25&lt;=$G136, ($G136-25)*$N136, "")</f>
        <v/>
      </c>
      <c r="IR136" s="15">
        <f>IF(26&lt;=$G136, IM136, "")</f>
        <v/>
      </c>
      <c r="IS136" s="15">
        <f>IF(26&lt;=$G136, ROUND(IR136*$Q136, 2), "")</f>
        <v/>
      </c>
      <c r="IT136" s="15">
        <f>IF(26&lt;=$G136, $N136, "")</f>
        <v/>
      </c>
      <c r="IU136" s="15">
        <f>IF(26&lt;=$G136, IT136-IS136, "")</f>
        <v/>
      </c>
      <c r="IV136" s="15">
        <f>IF(26&lt;=$G136, IR136-IU136, "")</f>
        <v/>
      </c>
      <c r="IW136" s="15">
        <f>IF(26&lt;=$G136, ROUND(IO136*$Q136, 2), "")</f>
        <v/>
      </c>
      <c r="IX136" s="15">
        <f>IF(26&lt;=$G136, IO136+IW136, "")</f>
        <v/>
      </c>
      <c r="IY136" s="15">
        <f>IF(26&lt;=$G136, IS136+IW136, "")</f>
        <v/>
      </c>
      <c r="IZ136" s="15">
        <f>IF(26&lt;=$G136, ($G136-26)*$N136, "")</f>
        <v/>
      </c>
      <c r="JA136" s="15">
        <f>IF(27&lt;=$G136, IV136, "")</f>
        <v/>
      </c>
      <c r="JB136" s="15">
        <f>IF(27&lt;=$G136, ROUND(JA136*$Q136, 2), "")</f>
        <v/>
      </c>
      <c r="JC136" s="15">
        <f>IF(27&lt;=$G136, $N136, "")</f>
        <v/>
      </c>
      <c r="JD136" s="15">
        <f>IF(27&lt;=$G136, JC136-JB136, "")</f>
        <v/>
      </c>
      <c r="JE136" s="15">
        <f>IF(27&lt;=$G136, JA136-JD136, "")</f>
        <v/>
      </c>
      <c r="JF136" s="15">
        <f>IF(27&lt;=$G136, ROUND(IX136*$Q136, 2), "")</f>
        <v/>
      </c>
      <c r="JG136" s="15">
        <f>IF(27&lt;=$G136, IX136+JF136, "")</f>
        <v/>
      </c>
      <c r="JH136" s="15">
        <f>IF(27&lt;=$G136, JB136+JF136, "")</f>
        <v/>
      </c>
      <c r="JI136" s="15">
        <f>IF(27&lt;=$G136, ($G136-27)*$N136, "")</f>
        <v/>
      </c>
      <c r="JJ136" s="15">
        <f>IF(28&lt;=$G136, JE136, "")</f>
        <v/>
      </c>
      <c r="JK136" s="15">
        <f>IF(28&lt;=$G136, ROUND(JJ136*$Q136, 2), "")</f>
        <v/>
      </c>
      <c r="JL136" s="15">
        <f>IF(28&lt;=$G136, $N136, "")</f>
        <v/>
      </c>
      <c r="JM136" s="15">
        <f>IF(28&lt;=$G136, JL136-JK136, "")</f>
        <v/>
      </c>
      <c r="JN136" s="15">
        <f>IF(28&lt;=$G136, JJ136-JM136, "")</f>
        <v/>
      </c>
      <c r="JO136" s="15">
        <f>IF(28&lt;=$G136, ROUND(JG136*$Q136, 2), "")</f>
        <v/>
      </c>
      <c r="JP136" s="15">
        <f>IF(28&lt;=$G136, JG136+JO136, "")</f>
        <v/>
      </c>
      <c r="JQ136" s="15">
        <f>IF(28&lt;=$G136, JK136+JO136, "")</f>
        <v/>
      </c>
      <c r="JR136" s="15">
        <f>IF(28&lt;=$G136, ($G136-28)*$N136, "")</f>
        <v/>
      </c>
      <c r="JS136" s="15">
        <f>IF(29&lt;=$G136, JN136, "")</f>
        <v/>
      </c>
      <c r="JT136" s="15">
        <f>IF(29&lt;=$G136, ROUND(JS136*$Q136, 2), "")</f>
        <v/>
      </c>
      <c r="JU136" s="15">
        <f>IF(29&lt;=$G136, $N136, "")</f>
        <v/>
      </c>
      <c r="JV136" s="15">
        <f>IF(29&lt;=$G136, JU136-JT136, "")</f>
        <v/>
      </c>
      <c r="JW136" s="15">
        <f>IF(29&lt;=$G136, JS136-JV136, "")</f>
        <v/>
      </c>
      <c r="JX136" s="15">
        <f>IF(29&lt;=$G136, ROUND(JP136*$Q136, 2), "")</f>
        <v/>
      </c>
      <c r="JY136" s="15">
        <f>IF(29&lt;=$G136, JP136+JX136, "")</f>
        <v/>
      </c>
      <c r="JZ136" s="15">
        <f>IF(29&lt;=$G136, JT136+JX136, "")</f>
        <v/>
      </c>
      <c r="KA136" s="15">
        <f>IF(29&lt;=$G136, ($G136-29)*$N136, "")</f>
        <v/>
      </c>
      <c r="KB136" s="15">
        <f>IF(30&lt;=$G136, JW136, "")</f>
        <v/>
      </c>
      <c r="KC136" s="15">
        <f>IF(30&lt;=$G136, ROUND(KB136*$Q136, 2), "")</f>
        <v/>
      </c>
      <c r="KD136" s="15">
        <f>IF(30&lt;=$G136, $N136, "")</f>
        <v/>
      </c>
      <c r="KE136" s="15">
        <f>IF(30&lt;=$G136, KD136-KC136, "")</f>
        <v/>
      </c>
      <c r="KF136" s="15">
        <f>IF(30&lt;=$G136, KB136-KE136, "")</f>
        <v/>
      </c>
      <c r="KG136" s="15">
        <f>IF(30&lt;=$G136, ROUND(JY136*$Q136, 2), "")</f>
        <v/>
      </c>
      <c r="KH136" s="15">
        <f>IF(30&lt;=$G136, JY136+KG136, "")</f>
        <v/>
      </c>
      <c r="KI136" s="15">
        <f>IF(30&lt;=$G136, KC136+KG136, "")</f>
        <v/>
      </c>
      <c r="KJ136" s="15">
        <f>IF(30&lt;=$G136, ($G136-30)*$N136, "")</f>
        <v/>
      </c>
      <c r="KK136" s="15">
        <f>IF(31&lt;=$G136, KF136, "")</f>
        <v/>
      </c>
      <c r="KL136" s="15">
        <f>IF(31&lt;=$G136, ROUND(KK136*$Q136, 2), "")</f>
        <v/>
      </c>
      <c r="KM136" s="15">
        <f>IF(31&lt;=$G136, $N136, "")</f>
        <v/>
      </c>
      <c r="KN136" s="15">
        <f>IF(31&lt;=$G136, KM136-KL136, "")</f>
        <v/>
      </c>
      <c r="KO136" s="15">
        <f>IF(31&lt;=$G136, KK136-KN136, "")</f>
        <v/>
      </c>
      <c r="KP136" s="15">
        <f>IF(31&lt;=$G136, ROUND(KH136*$Q136, 2), "")</f>
        <v/>
      </c>
      <c r="KQ136" s="15">
        <f>IF(31&lt;=$G136, KH136+KP136, "")</f>
        <v/>
      </c>
      <c r="KR136" s="15">
        <f>IF(31&lt;=$G136, KL136+KP136, "")</f>
        <v/>
      </c>
      <c r="KS136" s="15">
        <f>IF(31&lt;=$G136, ($G136-31)*$N136, "")</f>
        <v/>
      </c>
      <c r="KT136" s="15">
        <f>IF(32&lt;=$G136, KO136, "")</f>
        <v/>
      </c>
      <c r="KU136" s="15">
        <f>IF(32&lt;=$G136, ROUND(KT136*$Q136, 2), "")</f>
        <v/>
      </c>
      <c r="KV136" s="15">
        <f>IF(32&lt;=$G136, $N136, "")</f>
        <v/>
      </c>
      <c r="KW136" s="15">
        <f>IF(32&lt;=$G136, KV136-KU136, "")</f>
        <v/>
      </c>
      <c r="KX136" s="15">
        <f>IF(32&lt;=$G136, KT136-KW136, "")</f>
        <v/>
      </c>
      <c r="KY136" s="15">
        <f>IF(32&lt;=$G136, ROUND(KQ136*$Q136, 2), "")</f>
        <v/>
      </c>
      <c r="KZ136" s="15">
        <f>IF(32&lt;=$G136, KQ136+KY136, "")</f>
        <v/>
      </c>
      <c r="LA136" s="15">
        <f>IF(32&lt;=$G136, KU136+KY136, "")</f>
        <v/>
      </c>
      <c r="LB136" s="15">
        <f>IF(32&lt;=$G136, ($G136-32)*$N136, "")</f>
        <v/>
      </c>
      <c r="LC136" s="15">
        <f>IF(33&lt;=$G136, KX136, "")</f>
        <v/>
      </c>
      <c r="LD136" s="15">
        <f>IF(33&lt;=$G136, ROUND(LC136*$Q136, 2), "")</f>
        <v/>
      </c>
      <c r="LE136" s="15">
        <f>IF(33&lt;=$G136, $N136, "")</f>
        <v/>
      </c>
      <c r="LF136" s="15">
        <f>IF(33&lt;=$G136, LE136-LD136, "")</f>
        <v/>
      </c>
      <c r="LG136" s="15">
        <f>IF(33&lt;=$G136, LC136-LF136, "")</f>
        <v/>
      </c>
      <c r="LH136" s="15">
        <f>IF(33&lt;=$G136, ROUND(KZ136*$Q136, 2), "")</f>
        <v/>
      </c>
      <c r="LI136" s="15">
        <f>IF(33&lt;=$G136, KZ136+LH136, "")</f>
        <v/>
      </c>
      <c r="LJ136" s="15">
        <f>IF(33&lt;=$G136, LD136+LH136, "")</f>
        <v/>
      </c>
      <c r="LK136" s="15">
        <f>IF(33&lt;=$G136, ($G136-33)*$N136, "")</f>
        <v/>
      </c>
      <c r="LL136" s="15">
        <f>IF(34&lt;=$G136, LG136, "")</f>
        <v/>
      </c>
      <c r="LM136" s="15">
        <f>IF(34&lt;=$G136, ROUND(LL136*$Q136, 2), "")</f>
        <v/>
      </c>
      <c r="LN136" s="15">
        <f>IF(34&lt;=$G136, $N136, "")</f>
        <v/>
      </c>
      <c r="LO136" s="15">
        <f>IF(34&lt;=$G136, LN136-LM136, "")</f>
        <v/>
      </c>
      <c r="LP136" s="15">
        <f>IF(34&lt;=$G136, LL136-LO136, "")</f>
        <v/>
      </c>
      <c r="LQ136" s="15">
        <f>IF(34&lt;=$G136, ROUND(LI136*$Q136, 2), "")</f>
        <v/>
      </c>
      <c r="LR136" s="15">
        <f>IF(34&lt;=$G136, LI136+LQ136, "")</f>
        <v/>
      </c>
      <c r="LS136" s="15">
        <f>IF(34&lt;=$G136, LM136+LQ136, "")</f>
        <v/>
      </c>
      <c r="LT136" s="15">
        <f>IF(34&lt;=$G136, ($G136-34)*$N136, "")</f>
        <v/>
      </c>
      <c r="LU136" s="15">
        <f>IF(35&lt;=$G136, LP136, "")</f>
        <v/>
      </c>
      <c r="LV136" s="15">
        <f>IF(35&lt;=$G136, ROUND(LU136*$Q136, 2), "")</f>
        <v/>
      </c>
      <c r="LW136" s="15">
        <f>IF(35&lt;=$G136, $N136, "")</f>
        <v/>
      </c>
      <c r="LX136" s="15">
        <f>IF(35&lt;=$G136, LW136-LV136, "")</f>
        <v/>
      </c>
      <c r="LY136" s="15">
        <f>IF(35&lt;=$G136, LU136-LX136, "")</f>
        <v/>
      </c>
      <c r="LZ136" s="15">
        <f>IF(35&lt;=$G136, ROUND(LR136*$Q136, 2), "")</f>
        <v/>
      </c>
      <c r="MA136" s="15">
        <f>IF(35&lt;=$G136, LR136+LZ136, "")</f>
        <v/>
      </c>
      <c r="MB136" s="15">
        <f>IF(35&lt;=$G136, LV136+LZ136, "")</f>
        <v/>
      </c>
      <c r="MC136" s="15">
        <f>IF(35&lt;=$G136, ($G136-35)*$N136, "")</f>
        <v/>
      </c>
      <c r="MD136" s="15">
        <f>IF(36&lt;=$G136, LY136, "")</f>
        <v/>
      </c>
      <c r="ME136" s="15">
        <f>IF(36&lt;=$G136, ROUND(MD136*$Q136, 2), "")</f>
        <v/>
      </c>
      <c r="MF136" s="15">
        <f>IF(36&lt;=$G136, $N136, "")</f>
        <v/>
      </c>
      <c r="MG136" s="15">
        <f>IF(36&lt;=$G136, MF136-ME136, "")</f>
        <v/>
      </c>
      <c r="MH136" s="15">
        <f>IF(36&lt;=$G136, MD136-MG136, "")</f>
        <v/>
      </c>
      <c r="MI136" s="15">
        <f>IF(36&lt;=$G136, ROUND(MA136*$Q136, 2), "")</f>
        <v/>
      </c>
      <c r="MJ136" s="15">
        <f>IF(36&lt;=$G136, MA136+MI136, "")</f>
        <v/>
      </c>
      <c r="MK136" s="15">
        <f>IF(36&lt;=$G136, ME136+MI136, "")</f>
        <v/>
      </c>
      <c r="ML136" s="15">
        <f>IF(36&lt;=$G136, ($G136-36)*$N136, "")</f>
        <v/>
      </c>
      <c r="MM136" s="15">
        <f>IF(37&lt;=$G136, MH136, "")</f>
        <v/>
      </c>
      <c r="MN136" s="15">
        <f>IF(37&lt;=$G136, ROUND(MM136*$Q136, 2), "")</f>
        <v/>
      </c>
      <c r="MO136" s="15">
        <f>IF(37&lt;=$G136, $N136, "")</f>
        <v/>
      </c>
      <c r="MP136" s="15">
        <f>IF(37&lt;=$G136, MO136-MN136, "")</f>
        <v/>
      </c>
      <c r="MQ136" s="15">
        <f>IF(37&lt;=$G136, MM136-MP136, "")</f>
        <v/>
      </c>
      <c r="MR136" s="15">
        <f>IF(37&lt;=$G136, ROUND(MJ136*$Q136, 2), "")</f>
        <v/>
      </c>
      <c r="MS136" s="15">
        <f>IF(37&lt;=$G136, MJ136+MR136, "")</f>
        <v/>
      </c>
      <c r="MT136" s="15">
        <f>IF(37&lt;=$G136, MN136+MR136, "")</f>
        <v/>
      </c>
      <c r="MU136" s="15">
        <f>IF(37&lt;=$G136, ($G136-37)*$N136, "")</f>
        <v/>
      </c>
      <c r="MV136" s="15">
        <f>IF(38&lt;=$G136, MQ136, "")</f>
        <v/>
      </c>
      <c r="MW136" s="15">
        <f>IF(38&lt;=$G136, ROUND(MV136*$Q136, 2), "")</f>
        <v/>
      </c>
      <c r="MX136" s="15">
        <f>IF(38&lt;=$G136, $N136, "")</f>
        <v/>
      </c>
      <c r="MY136" s="15">
        <f>IF(38&lt;=$G136, MX136-MW136, "")</f>
        <v/>
      </c>
      <c r="MZ136" s="15">
        <f>IF(38&lt;=$G136, MV136-MY136, "")</f>
        <v/>
      </c>
      <c r="NA136" s="15">
        <f>IF(38&lt;=$G136, ROUND(MS136*$Q136, 2), "")</f>
        <v/>
      </c>
      <c r="NB136" s="15">
        <f>IF(38&lt;=$G136, MS136+NA136, "")</f>
        <v/>
      </c>
      <c r="NC136" s="15">
        <f>IF(38&lt;=$G136, MW136+NA136, "")</f>
        <v/>
      </c>
      <c r="ND136" s="15">
        <f>IF(38&lt;=$G136, ($G136-38)*$N136, "")</f>
        <v/>
      </c>
      <c r="NE136" s="15">
        <f>IF(39&lt;=$G136, MZ136, "")</f>
        <v/>
      </c>
      <c r="NF136" s="15">
        <f>IF(39&lt;=$G136, ROUND(NE136*$Q136, 2), "")</f>
        <v/>
      </c>
      <c r="NG136" s="15">
        <f>IF(39&lt;=$G136, $N136, "")</f>
        <v/>
      </c>
      <c r="NH136" s="15">
        <f>IF(39&lt;=$G136, NG136-NF136, "")</f>
        <v/>
      </c>
      <c r="NI136" s="15">
        <f>IF(39&lt;=$G136, NE136-NH136, "")</f>
        <v/>
      </c>
      <c r="NJ136" s="15">
        <f>IF(39&lt;=$G136, ROUND(NB136*$Q136, 2), "")</f>
        <v/>
      </c>
      <c r="NK136" s="15">
        <f>IF(39&lt;=$G136, NB136+NJ136, "")</f>
        <v/>
      </c>
      <c r="NL136" s="15">
        <f>IF(39&lt;=$G136, NF136+NJ136, "")</f>
        <v/>
      </c>
      <c r="NM136" s="15">
        <f>IF(39&lt;=$G136, ($G136-39)*$N136, "")</f>
        <v/>
      </c>
      <c r="NN136" s="15">
        <f>IF(40&lt;=$G136, NI136, "")</f>
        <v/>
      </c>
      <c r="NO136" s="15">
        <f>IF(40&lt;=$G136, ROUND(NN136*$Q136, 2), "")</f>
        <v/>
      </c>
      <c r="NP136" s="15">
        <f>IF(40&lt;=$G136, $N136, "")</f>
        <v/>
      </c>
      <c r="NQ136" s="15">
        <f>IF(40&lt;=$G136, NP136-NO136, "")</f>
        <v/>
      </c>
      <c r="NR136" s="15">
        <f>IF(40&lt;=$G136, NN136-NQ136, "")</f>
        <v/>
      </c>
      <c r="NS136" s="15">
        <f>IF(40&lt;=$G136, ROUND(NK136*$Q136, 2), "")</f>
        <v/>
      </c>
      <c r="NT136" s="15">
        <f>IF(40&lt;=$G136, NK136+NS136, "")</f>
        <v/>
      </c>
      <c r="NU136" s="15">
        <f>IF(40&lt;=$G136, NO136+NS136, "")</f>
        <v/>
      </c>
      <c r="NV136" s="15">
        <f>IF(40&lt;=$G136, ($G136-40)*$N136, "")</f>
        <v/>
      </c>
      <c r="NW136" s="15">
        <f>IF(41&lt;=$G136, NR136, "")</f>
        <v/>
      </c>
      <c r="NX136" s="15">
        <f>IF(41&lt;=$G136, ROUND(NW136*$Q136, 2), "")</f>
        <v/>
      </c>
      <c r="NY136" s="15">
        <f>IF(41&lt;=$G136, $N136, "")</f>
        <v/>
      </c>
      <c r="NZ136" s="15">
        <f>IF(41&lt;=$G136, NY136-NX136, "")</f>
        <v/>
      </c>
      <c r="OA136" s="15">
        <f>IF(41&lt;=$G136, NW136-NZ136, "")</f>
        <v/>
      </c>
      <c r="OB136" s="15">
        <f>IF(41&lt;=$G136, ROUND(NT136*$Q136, 2), "")</f>
        <v/>
      </c>
      <c r="OC136" s="15">
        <f>IF(41&lt;=$G136, NT136+OB136, "")</f>
        <v/>
      </c>
      <c r="OD136" s="15">
        <f>IF(41&lt;=$G136, NX136+OB136, "")</f>
        <v/>
      </c>
      <c r="OE136" s="15">
        <f>IF(41&lt;=$G136, ($G136-41)*$N136, "")</f>
        <v/>
      </c>
      <c r="OF136" s="15">
        <f>IF(42&lt;=$G136, OA136, "")</f>
        <v/>
      </c>
      <c r="OG136" s="15">
        <f>IF(42&lt;=$G136, ROUND(OF136*$Q136, 2), "")</f>
        <v/>
      </c>
      <c r="OH136" s="15">
        <f>IF(42&lt;=$G136, $N136, "")</f>
        <v/>
      </c>
      <c r="OI136" s="15">
        <f>IF(42&lt;=$G136, OH136-OG136, "")</f>
        <v/>
      </c>
      <c r="OJ136" s="15">
        <f>IF(42&lt;=$G136, OF136-OI136, "")</f>
        <v/>
      </c>
      <c r="OK136" s="15">
        <f>IF(42&lt;=$G136, ROUND(OC136*$Q136, 2), "")</f>
        <v/>
      </c>
      <c r="OL136" s="15">
        <f>IF(42&lt;=$G136, OC136+OK136, "")</f>
        <v/>
      </c>
      <c r="OM136" s="15">
        <f>IF(42&lt;=$G136, OG136+OK136, "")</f>
        <v/>
      </c>
      <c r="ON136" s="15">
        <f>IF(42&lt;=$G136, ($G136-42)*$N136, "")</f>
        <v/>
      </c>
      <c r="OO136" s="15">
        <f>IF(43&lt;=$G136, OJ136, "")</f>
        <v/>
      </c>
      <c r="OP136" s="15">
        <f>IF(43&lt;=$G136, ROUND(OO136*$Q136, 2), "")</f>
        <v/>
      </c>
      <c r="OQ136" s="15">
        <f>IF(43&lt;=$G136, $N136, "")</f>
        <v/>
      </c>
      <c r="OR136" s="15">
        <f>IF(43&lt;=$G136, OQ136-OP136, "")</f>
        <v/>
      </c>
      <c r="OS136" s="15">
        <f>IF(43&lt;=$G136, OO136-OR136, "")</f>
        <v/>
      </c>
      <c r="OT136" s="15">
        <f>IF(43&lt;=$G136, ROUND(OL136*$Q136, 2), "")</f>
        <v/>
      </c>
      <c r="OU136" s="15">
        <f>IF(43&lt;=$G136, OL136+OT136, "")</f>
        <v/>
      </c>
      <c r="OV136" s="15">
        <f>IF(43&lt;=$G136, OP136+OT136, "")</f>
        <v/>
      </c>
      <c r="OW136" s="15">
        <f>IF(43&lt;=$G136, ($G136-43)*$N136, "")</f>
        <v/>
      </c>
      <c r="OX136" s="15">
        <f>IF(44&lt;=$G136, OS136, "")</f>
        <v/>
      </c>
      <c r="OY136" s="15">
        <f>IF(44&lt;=$G136, ROUND(OX136*$Q136, 2), "")</f>
        <v/>
      </c>
      <c r="OZ136" s="15">
        <f>IF(44&lt;=$G136, $N136, "")</f>
        <v/>
      </c>
      <c r="PA136" s="15">
        <f>IF(44&lt;=$G136, OZ136-OY136, "")</f>
        <v/>
      </c>
      <c r="PB136" s="15">
        <f>IF(44&lt;=$G136, OX136-PA136, "")</f>
        <v/>
      </c>
      <c r="PC136" s="15">
        <f>IF(44&lt;=$G136, ROUND(OU136*$Q136, 2), "")</f>
        <v/>
      </c>
      <c r="PD136" s="15">
        <f>IF(44&lt;=$G136, OU136+PC136, "")</f>
        <v/>
      </c>
      <c r="PE136" s="15">
        <f>IF(44&lt;=$G136, OY136+PC136, "")</f>
        <v/>
      </c>
      <c r="PF136" s="15">
        <f>IF(44&lt;=$G136, ($G136-44)*$N136, "")</f>
        <v/>
      </c>
      <c r="PG136" s="15">
        <f>IF(45&lt;=$G136, PB136, "")</f>
        <v/>
      </c>
      <c r="PH136" s="15">
        <f>IF(45&lt;=$G136, ROUND(PG136*$Q136, 2), "")</f>
        <v/>
      </c>
      <c r="PI136" s="15">
        <f>IF(45&lt;=$G136, $N136, "")</f>
        <v/>
      </c>
      <c r="PJ136" s="15">
        <f>IF(45&lt;=$G136, PI136-PH136, "")</f>
        <v/>
      </c>
      <c r="PK136" s="15">
        <f>IF(45&lt;=$G136, PG136-PJ136, "")</f>
        <v/>
      </c>
      <c r="PL136" s="15">
        <f>IF(45&lt;=$G136, ROUND(PD136*$Q136, 2), "")</f>
        <v/>
      </c>
      <c r="PM136" s="15">
        <f>IF(45&lt;=$G136, PD136+PL136, "")</f>
        <v/>
      </c>
      <c r="PN136" s="15">
        <f>IF(45&lt;=$G136, PH136+PL136, "")</f>
        <v/>
      </c>
      <c r="PO136" s="15">
        <f>IF(45&lt;=$G136, ($G136-45)*$N136, "")</f>
        <v/>
      </c>
      <c r="PP136" s="15">
        <f>IF(46&lt;=$G136, PK136, "")</f>
        <v/>
      </c>
      <c r="PQ136" s="15">
        <f>IF(46&lt;=$G136, ROUND(PP136*$Q136, 2), "")</f>
        <v/>
      </c>
      <c r="PR136" s="15">
        <f>IF(46&lt;=$G136, $N136, "")</f>
        <v/>
      </c>
      <c r="PS136" s="15">
        <f>IF(46&lt;=$G136, PR136-PQ136, "")</f>
        <v/>
      </c>
      <c r="PT136" s="15">
        <f>IF(46&lt;=$G136, PP136-PS136, "")</f>
        <v/>
      </c>
      <c r="PU136" s="15">
        <f>IF(46&lt;=$G136, ROUND(PM136*$Q136, 2), "")</f>
        <v/>
      </c>
      <c r="PV136" s="15">
        <f>IF(46&lt;=$G136, PM136+PU136, "")</f>
        <v/>
      </c>
      <c r="PW136" s="15">
        <f>IF(46&lt;=$G136, PQ136+PU136, "")</f>
        <v/>
      </c>
      <c r="PX136" s="15">
        <f>IF(46&lt;=$G136, ($G136-46)*$N136, "")</f>
        <v/>
      </c>
      <c r="PY136" s="15">
        <f>IF(47&lt;=$G136, PT136, "")</f>
        <v/>
      </c>
      <c r="PZ136" s="15">
        <f>IF(47&lt;=$G136, ROUND(PY136*$Q136, 2), "")</f>
        <v/>
      </c>
      <c r="QA136" s="15">
        <f>IF(47&lt;=$G136, $N136, "")</f>
        <v/>
      </c>
      <c r="QB136" s="15">
        <f>IF(47&lt;=$G136, QA136-PZ136, "")</f>
        <v/>
      </c>
      <c r="QC136" s="15">
        <f>IF(47&lt;=$G136, PY136-QB136, "")</f>
        <v/>
      </c>
      <c r="QD136" s="15">
        <f>IF(47&lt;=$G136, ROUND(PV136*$Q136, 2), "")</f>
        <v/>
      </c>
      <c r="QE136" s="15">
        <f>IF(47&lt;=$G136, PV136+QD136, "")</f>
        <v/>
      </c>
      <c r="QF136" s="15">
        <f>IF(47&lt;=$G136, PZ136+QD136, "")</f>
        <v/>
      </c>
      <c r="QG136" s="15">
        <f>IF(47&lt;=$G136, ($G136-47)*$N136, "")</f>
        <v/>
      </c>
      <c r="QH136" s="15">
        <f>IF(48&lt;=$G136, QC136, "")</f>
        <v/>
      </c>
      <c r="QI136" s="15">
        <f>IF(48&lt;=$G136, ROUND(QH136*$Q136, 2), "")</f>
        <v/>
      </c>
      <c r="QJ136" s="15">
        <f>IF(48&lt;=$G136, $N136, "")</f>
        <v/>
      </c>
      <c r="QK136" s="15">
        <f>IF(48&lt;=$G136, QJ136-QI136, "")</f>
        <v/>
      </c>
      <c r="QL136" s="15">
        <f>IF(48&lt;=$G136, QH136-QK136, "")</f>
        <v/>
      </c>
      <c r="QM136" s="15">
        <f>IF(48&lt;=$G136, ROUND(QE136*$Q136, 2), "")</f>
        <v/>
      </c>
      <c r="QN136" s="15">
        <f>IF(48&lt;=$G136, QE136+QM136, "")</f>
        <v/>
      </c>
      <c r="QO136" s="15">
        <f>IF(48&lt;=$G136, QI136+QM136, "")</f>
        <v/>
      </c>
      <c r="QP136" s="15">
        <f>IF(48&lt;=$G136, ($G136-48)*$N136, "")</f>
        <v/>
      </c>
    </row>
    <row r="137">
      <c r="A137" s="6" t="inlineStr">
        <is>
          <t>0663-0002</t>
        </is>
      </c>
      <c r="B137" s="7" t="inlineStr">
        <is>
          <t>Diego Hazael Morales Iñiguez</t>
        </is>
      </c>
      <c r="C137" s="7" t="inlineStr">
        <is>
          <t>Wrangler Rubicon</t>
        </is>
      </c>
      <c r="D137" s="6" t="inlineStr">
        <is>
          <t>ACTIVO</t>
        </is>
      </c>
      <c r="E137" s="6" t="inlineStr">
        <is>
          <t>2025-01-16</t>
        </is>
      </c>
      <c r="F137" s="6" t="inlineStr">
        <is>
          <t>2029-01-16</t>
        </is>
      </c>
      <c r="G137" s="8" t="n">
        <v>48</v>
      </c>
      <c r="H137" s="9" t="n">
        <v>1054224.14</v>
      </c>
      <c r="I137" s="10" t="n">
        <v>0.4</v>
      </c>
      <c r="J137" s="9">
        <f>ROUND(H137*I137, 2)</f>
        <v/>
      </c>
      <c r="K137" s="9">
        <f>ROUND(H137-J137, 2)</f>
        <v/>
      </c>
      <c r="L137" s="10" t="n">
        <v>0.027</v>
      </c>
      <c r="M137" s="9">
        <f>ROUND(H137*L137, 2)</f>
        <v/>
      </c>
      <c r="N137" s="9" t="n">
        <v>24436.15</v>
      </c>
      <c r="O137" s="10" t="n">
        <v>0.1</v>
      </c>
      <c r="P137" s="9">
        <f>ROUND(H137*O137, 2)</f>
        <v/>
      </c>
      <c r="Q137" s="11" t="n">
        <v>0.03083681</v>
      </c>
      <c r="R137" s="11">
        <f>RATE(G137, -N137, K137, -P137)</f>
        <v/>
      </c>
      <c r="S137" s="11">
        <f>ROUND(Q137*12, 8)</f>
        <v/>
      </c>
      <c r="T137" s="11">
        <f>ROUND(((1+Q137)^12)-1, 8)</f>
        <v/>
      </c>
      <c r="U137" s="9">
        <f>ROUND(PV(Q137, G137, 0, -P137), 2)</f>
        <v/>
      </c>
      <c r="V137" s="9">
        <f>SUMIF($AA$4:$QP$4, "Interes_Leasing", AA137:QP137)</f>
        <v/>
      </c>
      <c r="W137" s="9">
        <f>SUMIF($AA$4:$QP$4, "Interes_Residual", AA137:QP137)</f>
        <v/>
      </c>
      <c r="X137" s="9">
        <f>ROUND(V137+W137, 2)</f>
        <v/>
      </c>
      <c r="Y137" s="9">
        <f>ROUND((N137*G137+P137+M137)-K137, 2)</f>
        <v/>
      </c>
      <c r="Z137" s="10">
        <f>ROUND(Y137/K137, 4)</f>
        <v/>
      </c>
      <c r="AA137" s="9">
        <f>IF(1&lt;=$G137, $K137, "")</f>
        <v/>
      </c>
      <c r="AB137" s="9">
        <f>IF(1&lt;=$G137, ROUND(AA137*$Q137, 2), "")</f>
        <v/>
      </c>
      <c r="AC137" s="9">
        <f>IF(1&lt;=$G137, $N137, "")</f>
        <v/>
      </c>
      <c r="AD137" s="9">
        <f>IF(1&lt;=$G137, AC137-AB137, "")</f>
        <v/>
      </c>
      <c r="AE137" s="9">
        <f>IF(1&lt;=$G137, AA137-AD137, "")</f>
        <v/>
      </c>
      <c r="AF137" s="9">
        <f>IF(1&lt;=$G137, ROUND($U137*$Q137, 2), "")</f>
        <v/>
      </c>
      <c r="AG137" s="9">
        <f>IF(1&lt;=$G137, $U137+AF137, "")</f>
        <v/>
      </c>
      <c r="AH137" s="9">
        <f>IF(1&lt;=$G137, AB137+AF137, "")</f>
        <v/>
      </c>
      <c r="AI137" s="9">
        <f>IF(1&lt;=$G137, ($G137-1)*$N137, "")</f>
        <v/>
      </c>
      <c r="AJ137" s="9">
        <f>IF(2&lt;=$G137, AE137, "")</f>
        <v/>
      </c>
      <c r="AK137" s="9">
        <f>IF(2&lt;=$G137, ROUND(AJ137*$Q137, 2), "")</f>
        <v/>
      </c>
      <c r="AL137" s="9">
        <f>IF(2&lt;=$G137, $N137, "")</f>
        <v/>
      </c>
      <c r="AM137" s="9">
        <f>IF(2&lt;=$G137, AL137-AK137, "")</f>
        <v/>
      </c>
      <c r="AN137" s="9">
        <f>IF(2&lt;=$G137, AJ137-AM137, "")</f>
        <v/>
      </c>
      <c r="AO137" s="9">
        <f>IF(2&lt;=$G137, ROUND(AG137*$Q137, 2), "")</f>
        <v/>
      </c>
      <c r="AP137" s="9">
        <f>IF(2&lt;=$G137, AG137+AO137, "")</f>
        <v/>
      </c>
      <c r="AQ137" s="9">
        <f>IF(2&lt;=$G137, AK137+AO137, "")</f>
        <v/>
      </c>
      <c r="AR137" s="9">
        <f>IF(2&lt;=$G137, ($G137-2)*$N137, "")</f>
        <v/>
      </c>
      <c r="AS137" s="9">
        <f>IF(3&lt;=$G137, AN137, "")</f>
        <v/>
      </c>
      <c r="AT137" s="9">
        <f>IF(3&lt;=$G137, ROUND(AS137*$Q137, 2), "")</f>
        <v/>
      </c>
      <c r="AU137" s="9">
        <f>IF(3&lt;=$G137, $N137, "")</f>
        <v/>
      </c>
      <c r="AV137" s="9">
        <f>IF(3&lt;=$G137, AU137-AT137, "")</f>
        <v/>
      </c>
      <c r="AW137" s="9">
        <f>IF(3&lt;=$G137, AS137-AV137, "")</f>
        <v/>
      </c>
      <c r="AX137" s="9">
        <f>IF(3&lt;=$G137, ROUND(AP137*$Q137, 2), "")</f>
        <v/>
      </c>
      <c r="AY137" s="9">
        <f>IF(3&lt;=$G137, AP137+AX137, "")</f>
        <v/>
      </c>
      <c r="AZ137" s="9">
        <f>IF(3&lt;=$G137, AT137+AX137, "")</f>
        <v/>
      </c>
      <c r="BA137" s="9">
        <f>IF(3&lt;=$G137, ($G137-3)*$N137, "")</f>
        <v/>
      </c>
      <c r="BB137" s="9">
        <f>IF(4&lt;=$G137, AW137, "")</f>
        <v/>
      </c>
      <c r="BC137" s="9">
        <f>IF(4&lt;=$G137, ROUND(BB137*$Q137, 2), "")</f>
        <v/>
      </c>
      <c r="BD137" s="9">
        <f>IF(4&lt;=$G137, $N137, "")</f>
        <v/>
      </c>
      <c r="BE137" s="9">
        <f>IF(4&lt;=$G137, BD137-BC137, "")</f>
        <v/>
      </c>
      <c r="BF137" s="9">
        <f>IF(4&lt;=$G137, BB137-BE137, "")</f>
        <v/>
      </c>
      <c r="BG137" s="9">
        <f>IF(4&lt;=$G137, ROUND(AY137*$Q137, 2), "")</f>
        <v/>
      </c>
      <c r="BH137" s="9">
        <f>IF(4&lt;=$G137, AY137+BG137, "")</f>
        <v/>
      </c>
      <c r="BI137" s="9">
        <f>IF(4&lt;=$G137, BC137+BG137, "")</f>
        <v/>
      </c>
      <c r="BJ137" s="9">
        <f>IF(4&lt;=$G137, ($G137-4)*$N137, "")</f>
        <v/>
      </c>
      <c r="BK137" s="9">
        <f>IF(5&lt;=$G137, BF137, "")</f>
        <v/>
      </c>
      <c r="BL137" s="9">
        <f>IF(5&lt;=$G137, ROUND(BK137*$Q137, 2), "")</f>
        <v/>
      </c>
      <c r="BM137" s="9">
        <f>IF(5&lt;=$G137, $N137, "")</f>
        <v/>
      </c>
      <c r="BN137" s="9">
        <f>IF(5&lt;=$G137, BM137-BL137, "")</f>
        <v/>
      </c>
      <c r="BO137" s="9">
        <f>IF(5&lt;=$G137, BK137-BN137, "")</f>
        <v/>
      </c>
      <c r="BP137" s="9">
        <f>IF(5&lt;=$G137, ROUND(BH137*$Q137, 2), "")</f>
        <v/>
      </c>
      <c r="BQ137" s="9">
        <f>IF(5&lt;=$G137, BH137+BP137, "")</f>
        <v/>
      </c>
      <c r="BR137" s="9">
        <f>IF(5&lt;=$G137, BL137+BP137, "")</f>
        <v/>
      </c>
      <c r="BS137" s="9">
        <f>IF(5&lt;=$G137, ($G137-5)*$N137, "")</f>
        <v/>
      </c>
      <c r="BT137" s="9">
        <f>IF(6&lt;=$G137, BO137, "")</f>
        <v/>
      </c>
      <c r="BU137" s="9">
        <f>IF(6&lt;=$G137, ROUND(BT137*$Q137, 2), "")</f>
        <v/>
      </c>
      <c r="BV137" s="9">
        <f>IF(6&lt;=$G137, $N137, "")</f>
        <v/>
      </c>
      <c r="BW137" s="9">
        <f>IF(6&lt;=$G137, BV137-BU137, "")</f>
        <v/>
      </c>
      <c r="BX137" s="9">
        <f>IF(6&lt;=$G137, BT137-BW137, "")</f>
        <v/>
      </c>
      <c r="BY137" s="9">
        <f>IF(6&lt;=$G137, ROUND(BQ137*$Q137, 2), "")</f>
        <v/>
      </c>
      <c r="BZ137" s="9">
        <f>IF(6&lt;=$G137, BQ137+BY137, "")</f>
        <v/>
      </c>
      <c r="CA137" s="9">
        <f>IF(6&lt;=$G137, BU137+BY137, "")</f>
        <v/>
      </c>
      <c r="CB137" s="9">
        <f>IF(6&lt;=$G137, ($G137-6)*$N137, "")</f>
        <v/>
      </c>
      <c r="CC137" s="9">
        <f>IF(7&lt;=$G137, BX137, "")</f>
        <v/>
      </c>
      <c r="CD137" s="9">
        <f>IF(7&lt;=$G137, ROUND(CC137*$Q137, 2), "")</f>
        <v/>
      </c>
      <c r="CE137" s="9">
        <f>IF(7&lt;=$G137, $N137, "")</f>
        <v/>
      </c>
      <c r="CF137" s="9">
        <f>IF(7&lt;=$G137, CE137-CD137, "")</f>
        <v/>
      </c>
      <c r="CG137" s="9">
        <f>IF(7&lt;=$G137, CC137-CF137, "")</f>
        <v/>
      </c>
      <c r="CH137" s="9">
        <f>IF(7&lt;=$G137, ROUND(BZ137*$Q137, 2), "")</f>
        <v/>
      </c>
      <c r="CI137" s="9">
        <f>IF(7&lt;=$G137, BZ137+CH137, "")</f>
        <v/>
      </c>
      <c r="CJ137" s="9">
        <f>IF(7&lt;=$G137, CD137+CH137, "")</f>
        <v/>
      </c>
      <c r="CK137" s="9">
        <f>IF(7&lt;=$G137, ($G137-7)*$N137, "")</f>
        <v/>
      </c>
      <c r="CL137" s="9">
        <f>IF(8&lt;=$G137, CG137, "")</f>
        <v/>
      </c>
      <c r="CM137" s="9">
        <f>IF(8&lt;=$G137, ROUND(CL137*$Q137, 2), "")</f>
        <v/>
      </c>
      <c r="CN137" s="9">
        <f>IF(8&lt;=$G137, $N137, "")</f>
        <v/>
      </c>
      <c r="CO137" s="9">
        <f>IF(8&lt;=$G137, CN137-CM137, "")</f>
        <v/>
      </c>
      <c r="CP137" s="9">
        <f>IF(8&lt;=$G137, CL137-CO137, "")</f>
        <v/>
      </c>
      <c r="CQ137" s="9">
        <f>IF(8&lt;=$G137, ROUND(CI137*$Q137, 2), "")</f>
        <v/>
      </c>
      <c r="CR137" s="9">
        <f>IF(8&lt;=$G137, CI137+CQ137, "")</f>
        <v/>
      </c>
      <c r="CS137" s="9">
        <f>IF(8&lt;=$G137, CM137+CQ137, "")</f>
        <v/>
      </c>
      <c r="CT137" s="9">
        <f>IF(8&lt;=$G137, ($G137-8)*$N137, "")</f>
        <v/>
      </c>
      <c r="CU137" s="9">
        <f>IF(9&lt;=$G137, CP137, "")</f>
        <v/>
      </c>
      <c r="CV137" s="9">
        <f>IF(9&lt;=$G137, ROUND(CU137*$Q137, 2), "")</f>
        <v/>
      </c>
      <c r="CW137" s="9">
        <f>IF(9&lt;=$G137, $N137, "")</f>
        <v/>
      </c>
      <c r="CX137" s="9">
        <f>IF(9&lt;=$G137, CW137-CV137, "")</f>
        <v/>
      </c>
      <c r="CY137" s="9">
        <f>IF(9&lt;=$G137, CU137-CX137, "")</f>
        <v/>
      </c>
      <c r="CZ137" s="9">
        <f>IF(9&lt;=$G137, ROUND(CR137*$Q137, 2), "")</f>
        <v/>
      </c>
      <c r="DA137" s="9">
        <f>IF(9&lt;=$G137, CR137+CZ137, "")</f>
        <v/>
      </c>
      <c r="DB137" s="9">
        <f>IF(9&lt;=$G137, CV137+CZ137, "")</f>
        <v/>
      </c>
      <c r="DC137" s="9">
        <f>IF(9&lt;=$G137, ($G137-9)*$N137, "")</f>
        <v/>
      </c>
      <c r="DD137" s="9">
        <f>IF(10&lt;=$G137, CY137, "")</f>
        <v/>
      </c>
      <c r="DE137" s="9">
        <f>IF(10&lt;=$G137, ROUND(DD137*$Q137, 2), "")</f>
        <v/>
      </c>
      <c r="DF137" s="9">
        <f>IF(10&lt;=$G137, $N137, "")</f>
        <v/>
      </c>
      <c r="DG137" s="9">
        <f>IF(10&lt;=$G137, DF137-DE137, "")</f>
        <v/>
      </c>
      <c r="DH137" s="9">
        <f>IF(10&lt;=$G137, DD137-DG137, "")</f>
        <v/>
      </c>
      <c r="DI137" s="9">
        <f>IF(10&lt;=$G137, ROUND(DA137*$Q137, 2), "")</f>
        <v/>
      </c>
      <c r="DJ137" s="9">
        <f>IF(10&lt;=$G137, DA137+DI137, "")</f>
        <v/>
      </c>
      <c r="DK137" s="9">
        <f>IF(10&lt;=$G137, DE137+DI137, "")</f>
        <v/>
      </c>
      <c r="DL137" s="9">
        <f>IF(10&lt;=$G137, ($G137-10)*$N137, "")</f>
        <v/>
      </c>
      <c r="DM137" s="9">
        <f>IF(11&lt;=$G137, DH137, "")</f>
        <v/>
      </c>
      <c r="DN137" s="9">
        <f>IF(11&lt;=$G137, ROUND(DM137*$Q137, 2), "")</f>
        <v/>
      </c>
      <c r="DO137" s="9">
        <f>IF(11&lt;=$G137, $N137, "")</f>
        <v/>
      </c>
      <c r="DP137" s="9">
        <f>IF(11&lt;=$G137, DO137-DN137, "")</f>
        <v/>
      </c>
      <c r="DQ137" s="9">
        <f>IF(11&lt;=$G137, DM137-DP137, "")</f>
        <v/>
      </c>
      <c r="DR137" s="9">
        <f>IF(11&lt;=$G137, ROUND(DJ137*$Q137, 2), "")</f>
        <v/>
      </c>
      <c r="DS137" s="9">
        <f>IF(11&lt;=$G137, DJ137+DR137, "")</f>
        <v/>
      </c>
      <c r="DT137" s="9">
        <f>IF(11&lt;=$G137, DN137+DR137, "")</f>
        <v/>
      </c>
      <c r="DU137" s="9">
        <f>IF(11&lt;=$G137, ($G137-11)*$N137, "")</f>
        <v/>
      </c>
      <c r="DV137" s="9">
        <f>IF(12&lt;=$G137, DQ137, "")</f>
        <v/>
      </c>
      <c r="DW137" s="9">
        <f>IF(12&lt;=$G137, ROUND(DV137*$Q137, 2), "")</f>
        <v/>
      </c>
      <c r="DX137" s="9">
        <f>IF(12&lt;=$G137, $N137, "")</f>
        <v/>
      </c>
      <c r="DY137" s="9">
        <f>IF(12&lt;=$G137, DX137-DW137, "")</f>
        <v/>
      </c>
      <c r="DZ137" s="9">
        <f>IF(12&lt;=$G137, DV137-DY137, "")</f>
        <v/>
      </c>
      <c r="EA137" s="9">
        <f>IF(12&lt;=$G137, ROUND(DS137*$Q137, 2), "")</f>
        <v/>
      </c>
      <c r="EB137" s="9">
        <f>IF(12&lt;=$G137, DS137+EA137, "")</f>
        <v/>
      </c>
      <c r="EC137" s="9">
        <f>IF(12&lt;=$G137, DW137+EA137, "")</f>
        <v/>
      </c>
      <c r="ED137" s="9">
        <f>IF(12&lt;=$G137, ($G137-12)*$N137, "")</f>
        <v/>
      </c>
      <c r="EE137" s="9">
        <f>IF(13&lt;=$G137, DZ137, "")</f>
        <v/>
      </c>
      <c r="EF137" s="9">
        <f>IF(13&lt;=$G137, ROUND(EE137*$Q137, 2), "")</f>
        <v/>
      </c>
      <c r="EG137" s="9">
        <f>IF(13&lt;=$G137, $N137, "")</f>
        <v/>
      </c>
      <c r="EH137" s="9">
        <f>IF(13&lt;=$G137, EG137-EF137, "")</f>
        <v/>
      </c>
      <c r="EI137" s="9">
        <f>IF(13&lt;=$G137, EE137-EH137, "")</f>
        <v/>
      </c>
      <c r="EJ137" s="9">
        <f>IF(13&lt;=$G137, ROUND(EB137*$Q137, 2), "")</f>
        <v/>
      </c>
      <c r="EK137" s="9">
        <f>IF(13&lt;=$G137, EB137+EJ137, "")</f>
        <v/>
      </c>
      <c r="EL137" s="9">
        <f>IF(13&lt;=$G137, EF137+EJ137, "")</f>
        <v/>
      </c>
      <c r="EM137" s="9">
        <f>IF(13&lt;=$G137, ($G137-13)*$N137, "")</f>
        <v/>
      </c>
      <c r="EN137" s="9">
        <f>IF(14&lt;=$G137, EI137, "")</f>
        <v/>
      </c>
      <c r="EO137" s="9">
        <f>IF(14&lt;=$G137, ROUND(EN137*$Q137, 2), "")</f>
        <v/>
      </c>
      <c r="EP137" s="9">
        <f>IF(14&lt;=$G137, $N137, "")</f>
        <v/>
      </c>
      <c r="EQ137" s="9">
        <f>IF(14&lt;=$G137, EP137-EO137, "")</f>
        <v/>
      </c>
      <c r="ER137" s="9">
        <f>IF(14&lt;=$G137, EN137-EQ137, "")</f>
        <v/>
      </c>
      <c r="ES137" s="9">
        <f>IF(14&lt;=$G137, ROUND(EK137*$Q137, 2), "")</f>
        <v/>
      </c>
      <c r="ET137" s="9">
        <f>IF(14&lt;=$G137, EK137+ES137, "")</f>
        <v/>
      </c>
      <c r="EU137" s="9">
        <f>IF(14&lt;=$G137, EO137+ES137, "")</f>
        <v/>
      </c>
      <c r="EV137" s="9">
        <f>IF(14&lt;=$G137, ($G137-14)*$N137, "")</f>
        <v/>
      </c>
      <c r="EW137" s="9">
        <f>IF(15&lt;=$G137, ER137, "")</f>
        <v/>
      </c>
      <c r="EX137" s="9">
        <f>IF(15&lt;=$G137, ROUND(EW137*$Q137, 2), "")</f>
        <v/>
      </c>
      <c r="EY137" s="9">
        <f>IF(15&lt;=$G137, $N137, "")</f>
        <v/>
      </c>
      <c r="EZ137" s="9">
        <f>IF(15&lt;=$G137, EY137-EX137, "")</f>
        <v/>
      </c>
      <c r="FA137" s="9">
        <f>IF(15&lt;=$G137, EW137-EZ137, "")</f>
        <v/>
      </c>
      <c r="FB137" s="9">
        <f>IF(15&lt;=$G137, ROUND(ET137*$Q137, 2), "")</f>
        <v/>
      </c>
      <c r="FC137" s="9">
        <f>IF(15&lt;=$G137, ET137+FB137, "")</f>
        <v/>
      </c>
      <c r="FD137" s="9">
        <f>IF(15&lt;=$G137, EX137+FB137, "")</f>
        <v/>
      </c>
      <c r="FE137" s="9">
        <f>IF(15&lt;=$G137, ($G137-15)*$N137, "")</f>
        <v/>
      </c>
      <c r="FF137" s="9">
        <f>IF(16&lt;=$G137, FA137, "")</f>
        <v/>
      </c>
      <c r="FG137" s="9">
        <f>IF(16&lt;=$G137, ROUND(FF137*$Q137, 2), "")</f>
        <v/>
      </c>
      <c r="FH137" s="9">
        <f>IF(16&lt;=$G137, $N137, "")</f>
        <v/>
      </c>
      <c r="FI137" s="9">
        <f>IF(16&lt;=$G137, FH137-FG137, "")</f>
        <v/>
      </c>
      <c r="FJ137" s="9">
        <f>IF(16&lt;=$G137, FF137-FI137, "")</f>
        <v/>
      </c>
      <c r="FK137" s="9">
        <f>IF(16&lt;=$G137, ROUND(FC137*$Q137, 2), "")</f>
        <v/>
      </c>
      <c r="FL137" s="9">
        <f>IF(16&lt;=$G137, FC137+FK137, "")</f>
        <v/>
      </c>
      <c r="FM137" s="9">
        <f>IF(16&lt;=$G137, FG137+FK137, "")</f>
        <v/>
      </c>
      <c r="FN137" s="9">
        <f>IF(16&lt;=$G137, ($G137-16)*$N137, "")</f>
        <v/>
      </c>
      <c r="FO137" s="9">
        <f>IF(17&lt;=$G137, FJ137, "")</f>
        <v/>
      </c>
      <c r="FP137" s="9">
        <f>IF(17&lt;=$G137, ROUND(FO137*$Q137, 2), "")</f>
        <v/>
      </c>
      <c r="FQ137" s="9">
        <f>IF(17&lt;=$G137, $N137, "")</f>
        <v/>
      </c>
      <c r="FR137" s="9">
        <f>IF(17&lt;=$G137, FQ137-FP137, "")</f>
        <v/>
      </c>
      <c r="FS137" s="9">
        <f>IF(17&lt;=$G137, FO137-FR137, "")</f>
        <v/>
      </c>
      <c r="FT137" s="9">
        <f>IF(17&lt;=$G137, ROUND(FL137*$Q137, 2), "")</f>
        <v/>
      </c>
      <c r="FU137" s="9">
        <f>IF(17&lt;=$G137, FL137+FT137, "")</f>
        <v/>
      </c>
      <c r="FV137" s="9">
        <f>IF(17&lt;=$G137, FP137+FT137, "")</f>
        <v/>
      </c>
      <c r="FW137" s="9">
        <f>IF(17&lt;=$G137, ($G137-17)*$N137, "")</f>
        <v/>
      </c>
      <c r="FX137" s="9">
        <f>IF(18&lt;=$G137, FS137, "")</f>
        <v/>
      </c>
      <c r="FY137" s="9">
        <f>IF(18&lt;=$G137, ROUND(FX137*$Q137, 2), "")</f>
        <v/>
      </c>
      <c r="FZ137" s="9">
        <f>IF(18&lt;=$G137, $N137, "")</f>
        <v/>
      </c>
      <c r="GA137" s="9">
        <f>IF(18&lt;=$G137, FZ137-FY137, "")</f>
        <v/>
      </c>
      <c r="GB137" s="9">
        <f>IF(18&lt;=$G137, FX137-GA137, "")</f>
        <v/>
      </c>
      <c r="GC137" s="9">
        <f>IF(18&lt;=$G137, ROUND(FU137*$Q137, 2), "")</f>
        <v/>
      </c>
      <c r="GD137" s="9">
        <f>IF(18&lt;=$G137, FU137+GC137, "")</f>
        <v/>
      </c>
      <c r="GE137" s="9">
        <f>IF(18&lt;=$G137, FY137+GC137, "")</f>
        <v/>
      </c>
      <c r="GF137" s="9">
        <f>IF(18&lt;=$G137, ($G137-18)*$N137, "")</f>
        <v/>
      </c>
      <c r="GG137" s="9">
        <f>IF(19&lt;=$G137, GB137, "")</f>
        <v/>
      </c>
      <c r="GH137" s="9">
        <f>IF(19&lt;=$G137, ROUND(GG137*$Q137, 2), "")</f>
        <v/>
      </c>
      <c r="GI137" s="9">
        <f>IF(19&lt;=$G137, $N137, "")</f>
        <v/>
      </c>
      <c r="GJ137" s="9">
        <f>IF(19&lt;=$G137, GI137-GH137, "")</f>
        <v/>
      </c>
      <c r="GK137" s="9">
        <f>IF(19&lt;=$G137, GG137-GJ137, "")</f>
        <v/>
      </c>
      <c r="GL137" s="9">
        <f>IF(19&lt;=$G137, ROUND(GD137*$Q137, 2), "")</f>
        <v/>
      </c>
      <c r="GM137" s="9">
        <f>IF(19&lt;=$G137, GD137+GL137, "")</f>
        <v/>
      </c>
      <c r="GN137" s="9">
        <f>IF(19&lt;=$G137, GH137+GL137, "")</f>
        <v/>
      </c>
      <c r="GO137" s="9">
        <f>IF(19&lt;=$G137, ($G137-19)*$N137, "")</f>
        <v/>
      </c>
      <c r="GP137" s="9">
        <f>IF(20&lt;=$G137, GK137, "")</f>
        <v/>
      </c>
      <c r="GQ137" s="9">
        <f>IF(20&lt;=$G137, ROUND(GP137*$Q137, 2), "")</f>
        <v/>
      </c>
      <c r="GR137" s="9">
        <f>IF(20&lt;=$G137, $N137, "")</f>
        <v/>
      </c>
      <c r="GS137" s="9">
        <f>IF(20&lt;=$G137, GR137-GQ137, "")</f>
        <v/>
      </c>
      <c r="GT137" s="9">
        <f>IF(20&lt;=$G137, GP137-GS137, "")</f>
        <v/>
      </c>
      <c r="GU137" s="9">
        <f>IF(20&lt;=$G137, ROUND(GM137*$Q137, 2), "")</f>
        <v/>
      </c>
      <c r="GV137" s="9">
        <f>IF(20&lt;=$G137, GM137+GU137, "")</f>
        <v/>
      </c>
      <c r="GW137" s="9">
        <f>IF(20&lt;=$G137, GQ137+GU137, "")</f>
        <v/>
      </c>
      <c r="GX137" s="9">
        <f>IF(20&lt;=$G137, ($G137-20)*$N137, "")</f>
        <v/>
      </c>
      <c r="GY137" s="9">
        <f>IF(21&lt;=$G137, GT137, "")</f>
        <v/>
      </c>
      <c r="GZ137" s="9">
        <f>IF(21&lt;=$G137, ROUND(GY137*$Q137, 2), "")</f>
        <v/>
      </c>
      <c r="HA137" s="9">
        <f>IF(21&lt;=$G137, $N137, "")</f>
        <v/>
      </c>
      <c r="HB137" s="9">
        <f>IF(21&lt;=$G137, HA137-GZ137, "")</f>
        <v/>
      </c>
      <c r="HC137" s="9">
        <f>IF(21&lt;=$G137, GY137-HB137, "")</f>
        <v/>
      </c>
      <c r="HD137" s="9">
        <f>IF(21&lt;=$G137, ROUND(GV137*$Q137, 2), "")</f>
        <v/>
      </c>
      <c r="HE137" s="9">
        <f>IF(21&lt;=$G137, GV137+HD137, "")</f>
        <v/>
      </c>
      <c r="HF137" s="9">
        <f>IF(21&lt;=$G137, GZ137+HD137, "")</f>
        <v/>
      </c>
      <c r="HG137" s="9">
        <f>IF(21&lt;=$G137, ($G137-21)*$N137, "")</f>
        <v/>
      </c>
      <c r="HH137" s="9">
        <f>IF(22&lt;=$G137, HC137, "")</f>
        <v/>
      </c>
      <c r="HI137" s="9">
        <f>IF(22&lt;=$G137, ROUND(HH137*$Q137, 2), "")</f>
        <v/>
      </c>
      <c r="HJ137" s="9">
        <f>IF(22&lt;=$G137, $N137, "")</f>
        <v/>
      </c>
      <c r="HK137" s="9">
        <f>IF(22&lt;=$G137, HJ137-HI137, "")</f>
        <v/>
      </c>
      <c r="HL137" s="9">
        <f>IF(22&lt;=$G137, HH137-HK137, "")</f>
        <v/>
      </c>
      <c r="HM137" s="9">
        <f>IF(22&lt;=$G137, ROUND(HE137*$Q137, 2), "")</f>
        <v/>
      </c>
      <c r="HN137" s="9">
        <f>IF(22&lt;=$G137, HE137+HM137, "")</f>
        <v/>
      </c>
      <c r="HO137" s="9">
        <f>IF(22&lt;=$G137, HI137+HM137, "")</f>
        <v/>
      </c>
      <c r="HP137" s="9">
        <f>IF(22&lt;=$G137, ($G137-22)*$N137, "")</f>
        <v/>
      </c>
      <c r="HQ137" s="9">
        <f>IF(23&lt;=$G137, HL137, "")</f>
        <v/>
      </c>
      <c r="HR137" s="9">
        <f>IF(23&lt;=$G137, ROUND(HQ137*$Q137, 2), "")</f>
        <v/>
      </c>
      <c r="HS137" s="9">
        <f>IF(23&lt;=$G137, $N137, "")</f>
        <v/>
      </c>
      <c r="HT137" s="9">
        <f>IF(23&lt;=$G137, HS137-HR137, "")</f>
        <v/>
      </c>
      <c r="HU137" s="9">
        <f>IF(23&lt;=$G137, HQ137-HT137, "")</f>
        <v/>
      </c>
      <c r="HV137" s="9">
        <f>IF(23&lt;=$G137, ROUND(HN137*$Q137, 2), "")</f>
        <v/>
      </c>
      <c r="HW137" s="9">
        <f>IF(23&lt;=$G137, HN137+HV137, "")</f>
        <v/>
      </c>
      <c r="HX137" s="9">
        <f>IF(23&lt;=$G137, HR137+HV137, "")</f>
        <v/>
      </c>
      <c r="HY137" s="9">
        <f>IF(23&lt;=$G137, ($G137-23)*$N137, "")</f>
        <v/>
      </c>
      <c r="HZ137" s="9">
        <f>IF(24&lt;=$G137, HU137, "")</f>
        <v/>
      </c>
      <c r="IA137" s="9">
        <f>IF(24&lt;=$G137, ROUND(HZ137*$Q137, 2), "")</f>
        <v/>
      </c>
      <c r="IB137" s="9">
        <f>IF(24&lt;=$G137, $N137, "")</f>
        <v/>
      </c>
      <c r="IC137" s="9">
        <f>IF(24&lt;=$G137, IB137-IA137, "")</f>
        <v/>
      </c>
      <c r="ID137" s="9">
        <f>IF(24&lt;=$G137, HZ137-IC137, "")</f>
        <v/>
      </c>
      <c r="IE137" s="9">
        <f>IF(24&lt;=$G137, ROUND(HW137*$Q137, 2), "")</f>
        <v/>
      </c>
      <c r="IF137" s="9">
        <f>IF(24&lt;=$G137, HW137+IE137, "")</f>
        <v/>
      </c>
      <c r="IG137" s="9">
        <f>IF(24&lt;=$G137, IA137+IE137, "")</f>
        <v/>
      </c>
      <c r="IH137" s="9">
        <f>IF(24&lt;=$G137, ($G137-24)*$N137, "")</f>
        <v/>
      </c>
      <c r="II137" s="9">
        <f>IF(25&lt;=$G137, ID137, "")</f>
        <v/>
      </c>
      <c r="IJ137" s="9">
        <f>IF(25&lt;=$G137, ROUND(II137*$Q137, 2), "")</f>
        <v/>
      </c>
      <c r="IK137" s="9">
        <f>IF(25&lt;=$G137, $N137, "")</f>
        <v/>
      </c>
      <c r="IL137" s="9">
        <f>IF(25&lt;=$G137, IK137-IJ137, "")</f>
        <v/>
      </c>
      <c r="IM137" s="9">
        <f>IF(25&lt;=$G137, II137-IL137, "")</f>
        <v/>
      </c>
      <c r="IN137" s="9">
        <f>IF(25&lt;=$G137, ROUND(IF137*$Q137, 2), "")</f>
        <v/>
      </c>
      <c r="IO137" s="9">
        <f>IF(25&lt;=$G137, IF137+IN137, "")</f>
        <v/>
      </c>
      <c r="IP137" s="9">
        <f>IF(25&lt;=$G137, IJ137+IN137, "")</f>
        <v/>
      </c>
      <c r="IQ137" s="9">
        <f>IF(25&lt;=$G137, ($G137-25)*$N137, "")</f>
        <v/>
      </c>
      <c r="IR137" s="9">
        <f>IF(26&lt;=$G137, IM137, "")</f>
        <v/>
      </c>
      <c r="IS137" s="9">
        <f>IF(26&lt;=$G137, ROUND(IR137*$Q137, 2), "")</f>
        <v/>
      </c>
      <c r="IT137" s="9">
        <f>IF(26&lt;=$G137, $N137, "")</f>
        <v/>
      </c>
      <c r="IU137" s="9">
        <f>IF(26&lt;=$G137, IT137-IS137, "")</f>
        <v/>
      </c>
      <c r="IV137" s="9">
        <f>IF(26&lt;=$G137, IR137-IU137, "")</f>
        <v/>
      </c>
      <c r="IW137" s="9">
        <f>IF(26&lt;=$G137, ROUND(IO137*$Q137, 2), "")</f>
        <v/>
      </c>
      <c r="IX137" s="9">
        <f>IF(26&lt;=$G137, IO137+IW137, "")</f>
        <v/>
      </c>
      <c r="IY137" s="9">
        <f>IF(26&lt;=$G137, IS137+IW137, "")</f>
        <v/>
      </c>
      <c r="IZ137" s="9">
        <f>IF(26&lt;=$G137, ($G137-26)*$N137, "")</f>
        <v/>
      </c>
      <c r="JA137" s="9">
        <f>IF(27&lt;=$G137, IV137, "")</f>
        <v/>
      </c>
      <c r="JB137" s="9">
        <f>IF(27&lt;=$G137, ROUND(JA137*$Q137, 2), "")</f>
        <v/>
      </c>
      <c r="JC137" s="9">
        <f>IF(27&lt;=$G137, $N137, "")</f>
        <v/>
      </c>
      <c r="JD137" s="9">
        <f>IF(27&lt;=$G137, JC137-JB137, "")</f>
        <v/>
      </c>
      <c r="JE137" s="9">
        <f>IF(27&lt;=$G137, JA137-JD137, "")</f>
        <v/>
      </c>
      <c r="JF137" s="9">
        <f>IF(27&lt;=$G137, ROUND(IX137*$Q137, 2), "")</f>
        <v/>
      </c>
      <c r="JG137" s="9">
        <f>IF(27&lt;=$G137, IX137+JF137, "")</f>
        <v/>
      </c>
      <c r="JH137" s="9">
        <f>IF(27&lt;=$G137, JB137+JF137, "")</f>
        <v/>
      </c>
      <c r="JI137" s="9">
        <f>IF(27&lt;=$G137, ($G137-27)*$N137, "")</f>
        <v/>
      </c>
      <c r="JJ137" s="9">
        <f>IF(28&lt;=$G137, JE137, "")</f>
        <v/>
      </c>
      <c r="JK137" s="9">
        <f>IF(28&lt;=$G137, ROUND(JJ137*$Q137, 2), "")</f>
        <v/>
      </c>
      <c r="JL137" s="9">
        <f>IF(28&lt;=$G137, $N137, "")</f>
        <v/>
      </c>
      <c r="JM137" s="9">
        <f>IF(28&lt;=$G137, JL137-JK137, "")</f>
        <v/>
      </c>
      <c r="JN137" s="9">
        <f>IF(28&lt;=$G137, JJ137-JM137, "")</f>
        <v/>
      </c>
      <c r="JO137" s="9">
        <f>IF(28&lt;=$G137, ROUND(JG137*$Q137, 2), "")</f>
        <v/>
      </c>
      <c r="JP137" s="9">
        <f>IF(28&lt;=$G137, JG137+JO137, "")</f>
        <v/>
      </c>
      <c r="JQ137" s="9">
        <f>IF(28&lt;=$G137, JK137+JO137, "")</f>
        <v/>
      </c>
      <c r="JR137" s="9">
        <f>IF(28&lt;=$G137, ($G137-28)*$N137, "")</f>
        <v/>
      </c>
      <c r="JS137" s="9">
        <f>IF(29&lt;=$G137, JN137, "")</f>
        <v/>
      </c>
      <c r="JT137" s="9">
        <f>IF(29&lt;=$G137, ROUND(JS137*$Q137, 2), "")</f>
        <v/>
      </c>
      <c r="JU137" s="9">
        <f>IF(29&lt;=$G137, $N137, "")</f>
        <v/>
      </c>
      <c r="JV137" s="9">
        <f>IF(29&lt;=$G137, JU137-JT137, "")</f>
        <v/>
      </c>
      <c r="JW137" s="9">
        <f>IF(29&lt;=$G137, JS137-JV137, "")</f>
        <v/>
      </c>
      <c r="JX137" s="9">
        <f>IF(29&lt;=$G137, ROUND(JP137*$Q137, 2), "")</f>
        <v/>
      </c>
      <c r="JY137" s="9">
        <f>IF(29&lt;=$G137, JP137+JX137, "")</f>
        <v/>
      </c>
      <c r="JZ137" s="9">
        <f>IF(29&lt;=$G137, JT137+JX137, "")</f>
        <v/>
      </c>
      <c r="KA137" s="9">
        <f>IF(29&lt;=$G137, ($G137-29)*$N137, "")</f>
        <v/>
      </c>
      <c r="KB137" s="9">
        <f>IF(30&lt;=$G137, JW137, "")</f>
        <v/>
      </c>
      <c r="KC137" s="9">
        <f>IF(30&lt;=$G137, ROUND(KB137*$Q137, 2), "")</f>
        <v/>
      </c>
      <c r="KD137" s="9">
        <f>IF(30&lt;=$G137, $N137, "")</f>
        <v/>
      </c>
      <c r="KE137" s="9">
        <f>IF(30&lt;=$G137, KD137-KC137, "")</f>
        <v/>
      </c>
      <c r="KF137" s="9">
        <f>IF(30&lt;=$G137, KB137-KE137, "")</f>
        <v/>
      </c>
      <c r="KG137" s="9">
        <f>IF(30&lt;=$G137, ROUND(JY137*$Q137, 2), "")</f>
        <v/>
      </c>
      <c r="KH137" s="9">
        <f>IF(30&lt;=$G137, JY137+KG137, "")</f>
        <v/>
      </c>
      <c r="KI137" s="9">
        <f>IF(30&lt;=$G137, KC137+KG137, "")</f>
        <v/>
      </c>
      <c r="KJ137" s="9">
        <f>IF(30&lt;=$G137, ($G137-30)*$N137, "")</f>
        <v/>
      </c>
      <c r="KK137" s="9">
        <f>IF(31&lt;=$G137, KF137, "")</f>
        <v/>
      </c>
      <c r="KL137" s="9">
        <f>IF(31&lt;=$G137, ROUND(KK137*$Q137, 2), "")</f>
        <v/>
      </c>
      <c r="KM137" s="9">
        <f>IF(31&lt;=$G137, $N137, "")</f>
        <v/>
      </c>
      <c r="KN137" s="9">
        <f>IF(31&lt;=$G137, KM137-KL137, "")</f>
        <v/>
      </c>
      <c r="KO137" s="9">
        <f>IF(31&lt;=$G137, KK137-KN137, "")</f>
        <v/>
      </c>
      <c r="KP137" s="9">
        <f>IF(31&lt;=$G137, ROUND(KH137*$Q137, 2), "")</f>
        <v/>
      </c>
      <c r="KQ137" s="9">
        <f>IF(31&lt;=$G137, KH137+KP137, "")</f>
        <v/>
      </c>
      <c r="KR137" s="9">
        <f>IF(31&lt;=$G137, KL137+KP137, "")</f>
        <v/>
      </c>
      <c r="KS137" s="9">
        <f>IF(31&lt;=$G137, ($G137-31)*$N137, "")</f>
        <v/>
      </c>
      <c r="KT137" s="9">
        <f>IF(32&lt;=$G137, KO137, "")</f>
        <v/>
      </c>
      <c r="KU137" s="9">
        <f>IF(32&lt;=$G137, ROUND(KT137*$Q137, 2), "")</f>
        <v/>
      </c>
      <c r="KV137" s="9">
        <f>IF(32&lt;=$G137, $N137, "")</f>
        <v/>
      </c>
      <c r="KW137" s="9">
        <f>IF(32&lt;=$G137, KV137-KU137, "")</f>
        <v/>
      </c>
      <c r="KX137" s="9">
        <f>IF(32&lt;=$G137, KT137-KW137, "")</f>
        <v/>
      </c>
      <c r="KY137" s="9">
        <f>IF(32&lt;=$G137, ROUND(KQ137*$Q137, 2), "")</f>
        <v/>
      </c>
      <c r="KZ137" s="9">
        <f>IF(32&lt;=$G137, KQ137+KY137, "")</f>
        <v/>
      </c>
      <c r="LA137" s="9">
        <f>IF(32&lt;=$G137, KU137+KY137, "")</f>
        <v/>
      </c>
      <c r="LB137" s="9">
        <f>IF(32&lt;=$G137, ($G137-32)*$N137, "")</f>
        <v/>
      </c>
      <c r="LC137" s="9">
        <f>IF(33&lt;=$G137, KX137, "")</f>
        <v/>
      </c>
      <c r="LD137" s="9">
        <f>IF(33&lt;=$G137, ROUND(LC137*$Q137, 2), "")</f>
        <v/>
      </c>
      <c r="LE137" s="9">
        <f>IF(33&lt;=$G137, $N137, "")</f>
        <v/>
      </c>
      <c r="LF137" s="9">
        <f>IF(33&lt;=$G137, LE137-LD137, "")</f>
        <v/>
      </c>
      <c r="LG137" s="9">
        <f>IF(33&lt;=$G137, LC137-LF137, "")</f>
        <v/>
      </c>
      <c r="LH137" s="9">
        <f>IF(33&lt;=$G137, ROUND(KZ137*$Q137, 2), "")</f>
        <v/>
      </c>
      <c r="LI137" s="9">
        <f>IF(33&lt;=$G137, KZ137+LH137, "")</f>
        <v/>
      </c>
      <c r="LJ137" s="9">
        <f>IF(33&lt;=$G137, LD137+LH137, "")</f>
        <v/>
      </c>
      <c r="LK137" s="9">
        <f>IF(33&lt;=$G137, ($G137-33)*$N137, "")</f>
        <v/>
      </c>
      <c r="LL137" s="9">
        <f>IF(34&lt;=$G137, LG137, "")</f>
        <v/>
      </c>
      <c r="LM137" s="9">
        <f>IF(34&lt;=$G137, ROUND(LL137*$Q137, 2), "")</f>
        <v/>
      </c>
      <c r="LN137" s="9">
        <f>IF(34&lt;=$G137, $N137, "")</f>
        <v/>
      </c>
      <c r="LO137" s="9">
        <f>IF(34&lt;=$G137, LN137-LM137, "")</f>
        <v/>
      </c>
      <c r="LP137" s="9">
        <f>IF(34&lt;=$G137, LL137-LO137, "")</f>
        <v/>
      </c>
      <c r="LQ137" s="9">
        <f>IF(34&lt;=$G137, ROUND(LI137*$Q137, 2), "")</f>
        <v/>
      </c>
      <c r="LR137" s="9">
        <f>IF(34&lt;=$G137, LI137+LQ137, "")</f>
        <v/>
      </c>
      <c r="LS137" s="9">
        <f>IF(34&lt;=$G137, LM137+LQ137, "")</f>
        <v/>
      </c>
      <c r="LT137" s="9">
        <f>IF(34&lt;=$G137, ($G137-34)*$N137, "")</f>
        <v/>
      </c>
      <c r="LU137" s="9">
        <f>IF(35&lt;=$G137, LP137, "")</f>
        <v/>
      </c>
      <c r="LV137" s="9">
        <f>IF(35&lt;=$G137, ROUND(LU137*$Q137, 2), "")</f>
        <v/>
      </c>
      <c r="LW137" s="9">
        <f>IF(35&lt;=$G137, $N137, "")</f>
        <v/>
      </c>
      <c r="LX137" s="9">
        <f>IF(35&lt;=$G137, LW137-LV137, "")</f>
        <v/>
      </c>
      <c r="LY137" s="9">
        <f>IF(35&lt;=$G137, LU137-LX137, "")</f>
        <v/>
      </c>
      <c r="LZ137" s="9">
        <f>IF(35&lt;=$G137, ROUND(LR137*$Q137, 2), "")</f>
        <v/>
      </c>
      <c r="MA137" s="9">
        <f>IF(35&lt;=$G137, LR137+LZ137, "")</f>
        <v/>
      </c>
      <c r="MB137" s="9">
        <f>IF(35&lt;=$G137, LV137+LZ137, "")</f>
        <v/>
      </c>
      <c r="MC137" s="9">
        <f>IF(35&lt;=$G137, ($G137-35)*$N137, "")</f>
        <v/>
      </c>
      <c r="MD137" s="9">
        <f>IF(36&lt;=$G137, LY137, "")</f>
        <v/>
      </c>
      <c r="ME137" s="9">
        <f>IF(36&lt;=$G137, ROUND(MD137*$Q137, 2), "")</f>
        <v/>
      </c>
      <c r="MF137" s="9">
        <f>IF(36&lt;=$G137, $N137, "")</f>
        <v/>
      </c>
      <c r="MG137" s="9">
        <f>IF(36&lt;=$G137, MF137-ME137, "")</f>
        <v/>
      </c>
      <c r="MH137" s="9">
        <f>IF(36&lt;=$G137, MD137-MG137, "")</f>
        <v/>
      </c>
      <c r="MI137" s="9">
        <f>IF(36&lt;=$G137, ROUND(MA137*$Q137, 2), "")</f>
        <v/>
      </c>
      <c r="MJ137" s="9">
        <f>IF(36&lt;=$G137, MA137+MI137, "")</f>
        <v/>
      </c>
      <c r="MK137" s="9">
        <f>IF(36&lt;=$G137, ME137+MI137, "")</f>
        <v/>
      </c>
      <c r="ML137" s="9">
        <f>IF(36&lt;=$G137, ($G137-36)*$N137, "")</f>
        <v/>
      </c>
      <c r="MM137" s="9">
        <f>IF(37&lt;=$G137, MH137, "")</f>
        <v/>
      </c>
      <c r="MN137" s="9">
        <f>IF(37&lt;=$G137, ROUND(MM137*$Q137, 2), "")</f>
        <v/>
      </c>
      <c r="MO137" s="9">
        <f>IF(37&lt;=$G137, $N137, "")</f>
        <v/>
      </c>
      <c r="MP137" s="9">
        <f>IF(37&lt;=$G137, MO137-MN137, "")</f>
        <v/>
      </c>
      <c r="MQ137" s="9">
        <f>IF(37&lt;=$G137, MM137-MP137, "")</f>
        <v/>
      </c>
      <c r="MR137" s="9">
        <f>IF(37&lt;=$G137, ROUND(MJ137*$Q137, 2), "")</f>
        <v/>
      </c>
      <c r="MS137" s="9">
        <f>IF(37&lt;=$G137, MJ137+MR137, "")</f>
        <v/>
      </c>
      <c r="MT137" s="9">
        <f>IF(37&lt;=$G137, MN137+MR137, "")</f>
        <v/>
      </c>
      <c r="MU137" s="9">
        <f>IF(37&lt;=$G137, ($G137-37)*$N137, "")</f>
        <v/>
      </c>
      <c r="MV137" s="9">
        <f>IF(38&lt;=$G137, MQ137, "")</f>
        <v/>
      </c>
      <c r="MW137" s="9">
        <f>IF(38&lt;=$G137, ROUND(MV137*$Q137, 2), "")</f>
        <v/>
      </c>
      <c r="MX137" s="9">
        <f>IF(38&lt;=$G137, $N137, "")</f>
        <v/>
      </c>
      <c r="MY137" s="9">
        <f>IF(38&lt;=$G137, MX137-MW137, "")</f>
        <v/>
      </c>
      <c r="MZ137" s="9">
        <f>IF(38&lt;=$G137, MV137-MY137, "")</f>
        <v/>
      </c>
      <c r="NA137" s="9">
        <f>IF(38&lt;=$G137, ROUND(MS137*$Q137, 2), "")</f>
        <v/>
      </c>
      <c r="NB137" s="9">
        <f>IF(38&lt;=$G137, MS137+NA137, "")</f>
        <v/>
      </c>
      <c r="NC137" s="9">
        <f>IF(38&lt;=$G137, MW137+NA137, "")</f>
        <v/>
      </c>
      <c r="ND137" s="9">
        <f>IF(38&lt;=$G137, ($G137-38)*$N137, "")</f>
        <v/>
      </c>
      <c r="NE137" s="9">
        <f>IF(39&lt;=$G137, MZ137, "")</f>
        <v/>
      </c>
      <c r="NF137" s="9">
        <f>IF(39&lt;=$G137, ROUND(NE137*$Q137, 2), "")</f>
        <v/>
      </c>
      <c r="NG137" s="9">
        <f>IF(39&lt;=$G137, $N137, "")</f>
        <v/>
      </c>
      <c r="NH137" s="9">
        <f>IF(39&lt;=$G137, NG137-NF137, "")</f>
        <v/>
      </c>
      <c r="NI137" s="9">
        <f>IF(39&lt;=$G137, NE137-NH137, "")</f>
        <v/>
      </c>
      <c r="NJ137" s="9">
        <f>IF(39&lt;=$G137, ROUND(NB137*$Q137, 2), "")</f>
        <v/>
      </c>
      <c r="NK137" s="9">
        <f>IF(39&lt;=$G137, NB137+NJ137, "")</f>
        <v/>
      </c>
      <c r="NL137" s="9">
        <f>IF(39&lt;=$G137, NF137+NJ137, "")</f>
        <v/>
      </c>
      <c r="NM137" s="9">
        <f>IF(39&lt;=$G137, ($G137-39)*$N137, "")</f>
        <v/>
      </c>
      <c r="NN137" s="9">
        <f>IF(40&lt;=$G137, NI137, "")</f>
        <v/>
      </c>
      <c r="NO137" s="9">
        <f>IF(40&lt;=$G137, ROUND(NN137*$Q137, 2), "")</f>
        <v/>
      </c>
      <c r="NP137" s="9">
        <f>IF(40&lt;=$G137, $N137, "")</f>
        <v/>
      </c>
      <c r="NQ137" s="9">
        <f>IF(40&lt;=$G137, NP137-NO137, "")</f>
        <v/>
      </c>
      <c r="NR137" s="9">
        <f>IF(40&lt;=$G137, NN137-NQ137, "")</f>
        <v/>
      </c>
      <c r="NS137" s="9">
        <f>IF(40&lt;=$G137, ROUND(NK137*$Q137, 2), "")</f>
        <v/>
      </c>
      <c r="NT137" s="9">
        <f>IF(40&lt;=$G137, NK137+NS137, "")</f>
        <v/>
      </c>
      <c r="NU137" s="9">
        <f>IF(40&lt;=$G137, NO137+NS137, "")</f>
        <v/>
      </c>
      <c r="NV137" s="9">
        <f>IF(40&lt;=$G137, ($G137-40)*$N137, "")</f>
        <v/>
      </c>
      <c r="NW137" s="9">
        <f>IF(41&lt;=$G137, NR137, "")</f>
        <v/>
      </c>
      <c r="NX137" s="9">
        <f>IF(41&lt;=$G137, ROUND(NW137*$Q137, 2), "")</f>
        <v/>
      </c>
      <c r="NY137" s="9">
        <f>IF(41&lt;=$G137, $N137, "")</f>
        <v/>
      </c>
      <c r="NZ137" s="9">
        <f>IF(41&lt;=$G137, NY137-NX137, "")</f>
        <v/>
      </c>
      <c r="OA137" s="9">
        <f>IF(41&lt;=$G137, NW137-NZ137, "")</f>
        <v/>
      </c>
      <c r="OB137" s="9">
        <f>IF(41&lt;=$G137, ROUND(NT137*$Q137, 2), "")</f>
        <v/>
      </c>
      <c r="OC137" s="9">
        <f>IF(41&lt;=$G137, NT137+OB137, "")</f>
        <v/>
      </c>
      <c r="OD137" s="9">
        <f>IF(41&lt;=$G137, NX137+OB137, "")</f>
        <v/>
      </c>
      <c r="OE137" s="9">
        <f>IF(41&lt;=$G137, ($G137-41)*$N137, "")</f>
        <v/>
      </c>
      <c r="OF137" s="9">
        <f>IF(42&lt;=$G137, OA137, "")</f>
        <v/>
      </c>
      <c r="OG137" s="9">
        <f>IF(42&lt;=$G137, ROUND(OF137*$Q137, 2), "")</f>
        <v/>
      </c>
      <c r="OH137" s="9">
        <f>IF(42&lt;=$G137, $N137, "")</f>
        <v/>
      </c>
      <c r="OI137" s="9">
        <f>IF(42&lt;=$G137, OH137-OG137, "")</f>
        <v/>
      </c>
      <c r="OJ137" s="9">
        <f>IF(42&lt;=$G137, OF137-OI137, "")</f>
        <v/>
      </c>
      <c r="OK137" s="9">
        <f>IF(42&lt;=$G137, ROUND(OC137*$Q137, 2), "")</f>
        <v/>
      </c>
      <c r="OL137" s="9">
        <f>IF(42&lt;=$G137, OC137+OK137, "")</f>
        <v/>
      </c>
      <c r="OM137" s="9">
        <f>IF(42&lt;=$G137, OG137+OK137, "")</f>
        <v/>
      </c>
      <c r="ON137" s="9">
        <f>IF(42&lt;=$G137, ($G137-42)*$N137, "")</f>
        <v/>
      </c>
      <c r="OO137" s="9">
        <f>IF(43&lt;=$G137, OJ137, "")</f>
        <v/>
      </c>
      <c r="OP137" s="9">
        <f>IF(43&lt;=$G137, ROUND(OO137*$Q137, 2), "")</f>
        <v/>
      </c>
      <c r="OQ137" s="9">
        <f>IF(43&lt;=$G137, $N137, "")</f>
        <v/>
      </c>
      <c r="OR137" s="9">
        <f>IF(43&lt;=$G137, OQ137-OP137, "")</f>
        <v/>
      </c>
      <c r="OS137" s="9">
        <f>IF(43&lt;=$G137, OO137-OR137, "")</f>
        <v/>
      </c>
      <c r="OT137" s="9">
        <f>IF(43&lt;=$G137, ROUND(OL137*$Q137, 2), "")</f>
        <v/>
      </c>
      <c r="OU137" s="9">
        <f>IF(43&lt;=$G137, OL137+OT137, "")</f>
        <v/>
      </c>
      <c r="OV137" s="9">
        <f>IF(43&lt;=$G137, OP137+OT137, "")</f>
        <v/>
      </c>
      <c r="OW137" s="9">
        <f>IF(43&lt;=$G137, ($G137-43)*$N137, "")</f>
        <v/>
      </c>
      <c r="OX137" s="9">
        <f>IF(44&lt;=$G137, OS137, "")</f>
        <v/>
      </c>
      <c r="OY137" s="9">
        <f>IF(44&lt;=$G137, ROUND(OX137*$Q137, 2), "")</f>
        <v/>
      </c>
      <c r="OZ137" s="9">
        <f>IF(44&lt;=$G137, $N137, "")</f>
        <v/>
      </c>
      <c r="PA137" s="9">
        <f>IF(44&lt;=$G137, OZ137-OY137, "")</f>
        <v/>
      </c>
      <c r="PB137" s="9">
        <f>IF(44&lt;=$G137, OX137-PA137, "")</f>
        <v/>
      </c>
      <c r="PC137" s="9">
        <f>IF(44&lt;=$G137, ROUND(OU137*$Q137, 2), "")</f>
        <v/>
      </c>
      <c r="PD137" s="9">
        <f>IF(44&lt;=$G137, OU137+PC137, "")</f>
        <v/>
      </c>
      <c r="PE137" s="9">
        <f>IF(44&lt;=$G137, OY137+PC137, "")</f>
        <v/>
      </c>
      <c r="PF137" s="9">
        <f>IF(44&lt;=$G137, ($G137-44)*$N137, "")</f>
        <v/>
      </c>
      <c r="PG137" s="9">
        <f>IF(45&lt;=$G137, PB137, "")</f>
        <v/>
      </c>
      <c r="PH137" s="9">
        <f>IF(45&lt;=$G137, ROUND(PG137*$Q137, 2), "")</f>
        <v/>
      </c>
      <c r="PI137" s="9">
        <f>IF(45&lt;=$G137, $N137, "")</f>
        <v/>
      </c>
      <c r="PJ137" s="9">
        <f>IF(45&lt;=$G137, PI137-PH137, "")</f>
        <v/>
      </c>
      <c r="PK137" s="9">
        <f>IF(45&lt;=$G137, PG137-PJ137, "")</f>
        <v/>
      </c>
      <c r="PL137" s="9">
        <f>IF(45&lt;=$G137, ROUND(PD137*$Q137, 2), "")</f>
        <v/>
      </c>
      <c r="PM137" s="9">
        <f>IF(45&lt;=$G137, PD137+PL137, "")</f>
        <v/>
      </c>
      <c r="PN137" s="9">
        <f>IF(45&lt;=$G137, PH137+PL137, "")</f>
        <v/>
      </c>
      <c r="PO137" s="9">
        <f>IF(45&lt;=$G137, ($G137-45)*$N137, "")</f>
        <v/>
      </c>
      <c r="PP137" s="9">
        <f>IF(46&lt;=$G137, PK137, "")</f>
        <v/>
      </c>
      <c r="PQ137" s="9">
        <f>IF(46&lt;=$G137, ROUND(PP137*$Q137, 2), "")</f>
        <v/>
      </c>
      <c r="PR137" s="9">
        <f>IF(46&lt;=$G137, $N137, "")</f>
        <v/>
      </c>
      <c r="PS137" s="9">
        <f>IF(46&lt;=$G137, PR137-PQ137, "")</f>
        <v/>
      </c>
      <c r="PT137" s="9">
        <f>IF(46&lt;=$G137, PP137-PS137, "")</f>
        <v/>
      </c>
      <c r="PU137" s="9">
        <f>IF(46&lt;=$G137, ROUND(PM137*$Q137, 2), "")</f>
        <v/>
      </c>
      <c r="PV137" s="9">
        <f>IF(46&lt;=$G137, PM137+PU137, "")</f>
        <v/>
      </c>
      <c r="PW137" s="9">
        <f>IF(46&lt;=$G137, PQ137+PU137, "")</f>
        <v/>
      </c>
      <c r="PX137" s="9">
        <f>IF(46&lt;=$G137, ($G137-46)*$N137, "")</f>
        <v/>
      </c>
      <c r="PY137" s="9">
        <f>IF(47&lt;=$G137, PT137, "")</f>
        <v/>
      </c>
      <c r="PZ137" s="9">
        <f>IF(47&lt;=$G137, ROUND(PY137*$Q137, 2), "")</f>
        <v/>
      </c>
      <c r="QA137" s="9">
        <f>IF(47&lt;=$G137, $N137, "")</f>
        <v/>
      </c>
      <c r="QB137" s="9">
        <f>IF(47&lt;=$G137, QA137-PZ137, "")</f>
        <v/>
      </c>
      <c r="QC137" s="9">
        <f>IF(47&lt;=$G137, PY137-QB137, "")</f>
        <v/>
      </c>
      <c r="QD137" s="9">
        <f>IF(47&lt;=$G137, ROUND(PV137*$Q137, 2), "")</f>
        <v/>
      </c>
      <c r="QE137" s="9">
        <f>IF(47&lt;=$G137, PV137+QD137, "")</f>
        <v/>
      </c>
      <c r="QF137" s="9">
        <f>IF(47&lt;=$G137, PZ137+QD137, "")</f>
        <v/>
      </c>
      <c r="QG137" s="9">
        <f>IF(47&lt;=$G137, ($G137-47)*$N137, "")</f>
        <v/>
      </c>
      <c r="QH137" s="9">
        <f>IF(48&lt;=$G137, QC137, "")</f>
        <v/>
      </c>
      <c r="QI137" s="9">
        <f>IF(48&lt;=$G137, ROUND(QH137*$Q137, 2), "")</f>
        <v/>
      </c>
      <c r="QJ137" s="9">
        <f>IF(48&lt;=$G137, $N137, "")</f>
        <v/>
      </c>
      <c r="QK137" s="9">
        <f>IF(48&lt;=$G137, QJ137-QI137, "")</f>
        <v/>
      </c>
      <c r="QL137" s="9">
        <f>IF(48&lt;=$G137, QH137-QK137, "")</f>
        <v/>
      </c>
      <c r="QM137" s="9">
        <f>IF(48&lt;=$G137, ROUND(QE137*$Q137, 2), "")</f>
        <v/>
      </c>
      <c r="QN137" s="9">
        <f>IF(48&lt;=$G137, QE137+QM137, "")</f>
        <v/>
      </c>
      <c r="QO137" s="9">
        <f>IF(48&lt;=$G137, QI137+QM137, "")</f>
        <v/>
      </c>
      <c r="QP137" s="9">
        <f>IF(48&lt;=$G137, ($G137-48)*$N137, "")</f>
        <v/>
      </c>
    </row>
    <row r="138">
      <c r="A138" s="12" t="inlineStr">
        <is>
          <t>0665-0001</t>
        </is>
      </c>
      <c r="B138" s="13" t="inlineStr">
        <is>
          <t>Dulce Guadalupe Amezcua Gomez</t>
        </is>
      </c>
      <c r="C138" s="13" t="inlineStr">
        <is>
          <t>Wrangler Jt</t>
        </is>
      </c>
      <c r="D138" s="12" t="inlineStr">
        <is>
          <t>ACTIVO</t>
        </is>
      </c>
      <c r="E138" s="12" t="inlineStr">
        <is>
          <t>2024-08-27</t>
        </is>
      </c>
      <c r="F138" s="12" t="inlineStr">
        <is>
          <t>2028-08-27</t>
        </is>
      </c>
      <c r="G138" s="14" t="n">
        <v>48</v>
      </c>
      <c r="H138" s="15" t="n">
        <v>1339568.97</v>
      </c>
      <c r="I138" s="16" t="n">
        <v>0.1028</v>
      </c>
      <c r="J138" s="15">
        <f>ROUND(H138*I138, 2)</f>
        <v/>
      </c>
      <c r="K138" s="15">
        <f>ROUND(H138-J138, 2)</f>
        <v/>
      </c>
      <c r="L138" s="16" t="n">
        <v>0.027</v>
      </c>
      <c r="M138" s="15">
        <f>ROUND(H138*L138, 2)</f>
        <v/>
      </c>
      <c r="N138" s="15" t="n">
        <v>46567.29</v>
      </c>
      <c r="O138" s="16" t="n">
        <v>0.2</v>
      </c>
      <c r="P138" s="15">
        <f>ROUND(H138*O138, 2)</f>
        <v/>
      </c>
      <c r="Q138" s="17" t="n">
        <v>0.03164037</v>
      </c>
      <c r="R138" s="17">
        <f>RATE(G138, -N138, K138, -P138)</f>
        <v/>
      </c>
      <c r="S138" s="17">
        <f>ROUND(Q138*12, 8)</f>
        <v/>
      </c>
      <c r="T138" s="17">
        <f>ROUND(((1+Q138)^12)-1, 8)</f>
        <v/>
      </c>
      <c r="U138" s="15">
        <f>ROUND(PV(Q138, G138, 0, -P138), 2)</f>
        <v/>
      </c>
      <c r="V138" s="15">
        <f>SUMIF($AA$4:$QP$4, "Interes_Leasing", AA138:QP138)</f>
        <v/>
      </c>
      <c r="W138" s="15">
        <f>SUMIF($AA$4:$QP$4, "Interes_Residual", AA138:QP138)</f>
        <v/>
      </c>
      <c r="X138" s="15">
        <f>ROUND(V138+W138, 2)</f>
        <v/>
      </c>
      <c r="Y138" s="15">
        <f>ROUND((N138*G138+P138+M138)-K138, 2)</f>
        <v/>
      </c>
      <c r="Z138" s="16">
        <f>ROUND(Y138/K138, 4)</f>
        <v/>
      </c>
      <c r="AA138" s="15">
        <f>IF(1&lt;=$G138, $K138, "")</f>
        <v/>
      </c>
      <c r="AB138" s="15">
        <f>IF(1&lt;=$G138, ROUND(AA138*$Q138, 2), "")</f>
        <v/>
      </c>
      <c r="AC138" s="15">
        <f>IF(1&lt;=$G138, $N138, "")</f>
        <v/>
      </c>
      <c r="AD138" s="15">
        <f>IF(1&lt;=$G138, AC138-AB138, "")</f>
        <v/>
      </c>
      <c r="AE138" s="15">
        <f>IF(1&lt;=$G138, AA138-AD138, "")</f>
        <v/>
      </c>
      <c r="AF138" s="15">
        <f>IF(1&lt;=$G138, ROUND($U138*$Q138, 2), "")</f>
        <v/>
      </c>
      <c r="AG138" s="15">
        <f>IF(1&lt;=$G138, $U138+AF138, "")</f>
        <v/>
      </c>
      <c r="AH138" s="15">
        <f>IF(1&lt;=$G138, AB138+AF138, "")</f>
        <v/>
      </c>
      <c r="AI138" s="15">
        <f>IF(1&lt;=$G138, ($G138-1)*$N138, "")</f>
        <v/>
      </c>
      <c r="AJ138" s="15">
        <f>IF(2&lt;=$G138, AE138, "")</f>
        <v/>
      </c>
      <c r="AK138" s="15">
        <f>IF(2&lt;=$G138, ROUND(AJ138*$Q138, 2), "")</f>
        <v/>
      </c>
      <c r="AL138" s="15">
        <f>IF(2&lt;=$G138, $N138, "")</f>
        <v/>
      </c>
      <c r="AM138" s="15">
        <f>IF(2&lt;=$G138, AL138-AK138, "")</f>
        <v/>
      </c>
      <c r="AN138" s="15">
        <f>IF(2&lt;=$G138, AJ138-AM138, "")</f>
        <v/>
      </c>
      <c r="AO138" s="15">
        <f>IF(2&lt;=$G138, ROUND(AG138*$Q138, 2), "")</f>
        <v/>
      </c>
      <c r="AP138" s="15">
        <f>IF(2&lt;=$G138, AG138+AO138, "")</f>
        <v/>
      </c>
      <c r="AQ138" s="15">
        <f>IF(2&lt;=$G138, AK138+AO138, "")</f>
        <v/>
      </c>
      <c r="AR138" s="15">
        <f>IF(2&lt;=$G138, ($G138-2)*$N138, "")</f>
        <v/>
      </c>
      <c r="AS138" s="15">
        <f>IF(3&lt;=$G138, AN138, "")</f>
        <v/>
      </c>
      <c r="AT138" s="15">
        <f>IF(3&lt;=$G138, ROUND(AS138*$Q138, 2), "")</f>
        <v/>
      </c>
      <c r="AU138" s="15">
        <f>IF(3&lt;=$G138, $N138, "")</f>
        <v/>
      </c>
      <c r="AV138" s="15">
        <f>IF(3&lt;=$G138, AU138-AT138, "")</f>
        <v/>
      </c>
      <c r="AW138" s="15">
        <f>IF(3&lt;=$G138, AS138-AV138, "")</f>
        <v/>
      </c>
      <c r="AX138" s="15">
        <f>IF(3&lt;=$G138, ROUND(AP138*$Q138, 2), "")</f>
        <v/>
      </c>
      <c r="AY138" s="15">
        <f>IF(3&lt;=$G138, AP138+AX138, "")</f>
        <v/>
      </c>
      <c r="AZ138" s="15">
        <f>IF(3&lt;=$G138, AT138+AX138, "")</f>
        <v/>
      </c>
      <c r="BA138" s="15">
        <f>IF(3&lt;=$G138, ($G138-3)*$N138, "")</f>
        <v/>
      </c>
      <c r="BB138" s="15">
        <f>IF(4&lt;=$G138, AW138, "")</f>
        <v/>
      </c>
      <c r="BC138" s="15">
        <f>IF(4&lt;=$G138, ROUND(BB138*$Q138, 2), "")</f>
        <v/>
      </c>
      <c r="BD138" s="15">
        <f>IF(4&lt;=$G138, $N138, "")</f>
        <v/>
      </c>
      <c r="BE138" s="15">
        <f>IF(4&lt;=$G138, BD138-BC138, "")</f>
        <v/>
      </c>
      <c r="BF138" s="15">
        <f>IF(4&lt;=$G138, BB138-BE138, "")</f>
        <v/>
      </c>
      <c r="BG138" s="15">
        <f>IF(4&lt;=$G138, ROUND(AY138*$Q138, 2), "")</f>
        <v/>
      </c>
      <c r="BH138" s="15">
        <f>IF(4&lt;=$G138, AY138+BG138, "")</f>
        <v/>
      </c>
      <c r="BI138" s="15">
        <f>IF(4&lt;=$G138, BC138+BG138, "")</f>
        <v/>
      </c>
      <c r="BJ138" s="15">
        <f>IF(4&lt;=$G138, ($G138-4)*$N138, "")</f>
        <v/>
      </c>
      <c r="BK138" s="15">
        <f>IF(5&lt;=$G138, BF138, "")</f>
        <v/>
      </c>
      <c r="BL138" s="15">
        <f>IF(5&lt;=$G138, ROUND(BK138*$Q138, 2), "")</f>
        <v/>
      </c>
      <c r="BM138" s="15">
        <f>IF(5&lt;=$G138, $N138, "")</f>
        <v/>
      </c>
      <c r="BN138" s="15">
        <f>IF(5&lt;=$G138, BM138-BL138, "")</f>
        <v/>
      </c>
      <c r="BO138" s="15">
        <f>IF(5&lt;=$G138, BK138-BN138, "")</f>
        <v/>
      </c>
      <c r="BP138" s="15">
        <f>IF(5&lt;=$G138, ROUND(BH138*$Q138, 2), "")</f>
        <v/>
      </c>
      <c r="BQ138" s="15">
        <f>IF(5&lt;=$G138, BH138+BP138, "")</f>
        <v/>
      </c>
      <c r="BR138" s="15">
        <f>IF(5&lt;=$G138, BL138+BP138, "")</f>
        <v/>
      </c>
      <c r="BS138" s="15">
        <f>IF(5&lt;=$G138, ($G138-5)*$N138, "")</f>
        <v/>
      </c>
      <c r="BT138" s="15">
        <f>IF(6&lt;=$G138, BO138, "")</f>
        <v/>
      </c>
      <c r="BU138" s="15">
        <f>IF(6&lt;=$G138, ROUND(BT138*$Q138, 2), "")</f>
        <v/>
      </c>
      <c r="BV138" s="15">
        <f>IF(6&lt;=$G138, $N138, "")</f>
        <v/>
      </c>
      <c r="BW138" s="15">
        <f>IF(6&lt;=$G138, BV138-BU138, "")</f>
        <v/>
      </c>
      <c r="BX138" s="15">
        <f>IF(6&lt;=$G138, BT138-BW138, "")</f>
        <v/>
      </c>
      <c r="BY138" s="15">
        <f>IF(6&lt;=$G138, ROUND(BQ138*$Q138, 2), "")</f>
        <v/>
      </c>
      <c r="BZ138" s="15">
        <f>IF(6&lt;=$G138, BQ138+BY138, "")</f>
        <v/>
      </c>
      <c r="CA138" s="15">
        <f>IF(6&lt;=$G138, BU138+BY138, "")</f>
        <v/>
      </c>
      <c r="CB138" s="15">
        <f>IF(6&lt;=$G138, ($G138-6)*$N138, "")</f>
        <v/>
      </c>
      <c r="CC138" s="15">
        <f>IF(7&lt;=$G138, BX138, "")</f>
        <v/>
      </c>
      <c r="CD138" s="15">
        <f>IF(7&lt;=$G138, ROUND(CC138*$Q138, 2), "")</f>
        <v/>
      </c>
      <c r="CE138" s="15">
        <f>IF(7&lt;=$G138, $N138, "")</f>
        <v/>
      </c>
      <c r="CF138" s="15">
        <f>IF(7&lt;=$G138, CE138-CD138, "")</f>
        <v/>
      </c>
      <c r="CG138" s="15">
        <f>IF(7&lt;=$G138, CC138-CF138, "")</f>
        <v/>
      </c>
      <c r="CH138" s="15">
        <f>IF(7&lt;=$G138, ROUND(BZ138*$Q138, 2), "")</f>
        <v/>
      </c>
      <c r="CI138" s="15">
        <f>IF(7&lt;=$G138, BZ138+CH138, "")</f>
        <v/>
      </c>
      <c r="CJ138" s="15">
        <f>IF(7&lt;=$G138, CD138+CH138, "")</f>
        <v/>
      </c>
      <c r="CK138" s="15">
        <f>IF(7&lt;=$G138, ($G138-7)*$N138, "")</f>
        <v/>
      </c>
      <c r="CL138" s="15">
        <f>IF(8&lt;=$G138, CG138, "")</f>
        <v/>
      </c>
      <c r="CM138" s="15">
        <f>IF(8&lt;=$G138, ROUND(CL138*$Q138, 2), "")</f>
        <v/>
      </c>
      <c r="CN138" s="15">
        <f>IF(8&lt;=$G138, $N138, "")</f>
        <v/>
      </c>
      <c r="CO138" s="15">
        <f>IF(8&lt;=$G138, CN138-CM138, "")</f>
        <v/>
      </c>
      <c r="CP138" s="15">
        <f>IF(8&lt;=$G138, CL138-CO138, "")</f>
        <v/>
      </c>
      <c r="CQ138" s="15">
        <f>IF(8&lt;=$G138, ROUND(CI138*$Q138, 2), "")</f>
        <v/>
      </c>
      <c r="CR138" s="15">
        <f>IF(8&lt;=$G138, CI138+CQ138, "")</f>
        <v/>
      </c>
      <c r="CS138" s="15">
        <f>IF(8&lt;=$G138, CM138+CQ138, "")</f>
        <v/>
      </c>
      <c r="CT138" s="15">
        <f>IF(8&lt;=$G138, ($G138-8)*$N138, "")</f>
        <v/>
      </c>
      <c r="CU138" s="15">
        <f>IF(9&lt;=$G138, CP138, "")</f>
        <v/>
      </c>
      <c r="CV138" s="15">
        <f>IF(9&lt;=$G138, ROUND(CU138*$Q138, 2), "")</f>
        <v/>
      </c>
      <c r="CW138" s="15">
        <f>IF(9&lt;=$G138, $N138, "")</f>
        <v/>
      </c>
      <c r="CX138" s="15">
        <f>IF(9&lt;=$G138, CW138-CV138, "")</f>
        <v/>
      </c>
      <c r="CY138" s="15">
        <f>IF(9&lt;=$G138, CU138-CX138, "")</f>
        <v/>
      </c>
      <c r="CZ138" s="15">
        <f>IF(9&lt;=$G138, ROUND(CR138*$Q138, 2), "")</f>
        <v/>
      </c>
      <c r="DA138" s="15">
        <f>IF(9&lt;=$G138, CR138+CZ138, "")</f>
        <v/>
      </c>
      <c r="DB138" s="15">
        <f>IF(9&lt;=$G138, CV138+CZ138, "")</f>
        <v/>
      </c>
      <c r="DC138" s="15">
        <f>IF(9&lt;=$G138, ($G138-9)*$N138, "")</f>
        <v/>
      </c>
      <c r="DD138" s="15">
        <f>IF(10&lt;=$G138, CY138, "")</f>
        <v/>
      </c>
      <c r="DE138" s="15">
        <f>IF(10&lt;=$G138, ROUND(DD138*$Q138, 2), "")</f>
        <v/>
      </c>
      <c r="DF138" s="15">
        <f>IF(10&lt;=$G138, $N138, "")</f>
        <v/>
      </c>
      <c r="DG138" s="15">
        <f>IF(10&lt;=$G138, DF138-DE138, "")</f>
        <v/>
      </c>
      <c r="DH138" s="15">
        <f>IF(10&lt;=$G138, DD138-DG138, "")</f>
        <v/>
      </c>
      <c r="DI138" s="15">
        <f>IF(10&lt;=$G138, ROUND(DA138*$Q138, 2), "")</f>
        <v/>
      </c>
      <c r="DJ138" s="15">
        <f>IF(10&lt;=$G138, DA138+DI138, "")</f>
        <v/>
      </c>
      <c r="DK138" s="15">
        <f>IF(10&lt;=$G138, DE138+DI138, "")</f>
        <v/>
      </c>
      <c r="DL138" s="15">
        <f>IF(10&lt;=$G138, ($G138-10)*$N138, "")</f>
        <v/>
      </c>
      <c r="DM138" s="15">
        <f>IF(11&lt;=$G138, DH138, "")</f>
        <v/>
      </c>
      <c r="DN138" s="15">
        <f>IF(11&lt;=$G138, ROUND(DM138*$Q138, 2), "")</f>
        <v/>
      </c>
      <c r="DO138" s="15">
        <f>IF(11&lt;=$G138, $N138, "")</f>
        <v/>
      </c>
      <c r="DP138" s="15">
        <f>IF(11&lt;=$G138, DO138-DN138, "")</f>
        <v/>
      </c>
      <c r="DQ138" s="15">
        <f>IF(11&lt;=$G138, DM138-DP138, "")</f>
        <v/>
      </c>
      <c r="DR138" s="15">
        <f>IF(11&lt;=$G138, ROUND(DJ138*$Q138, 2), "")</f>
        <v/>
      </c>
      <c r="DS138" s="15">
        <f>IF(11&lt;=$G138, DJ138+DR138, "")</f>
        <v/>
      </c>
      <c r="DT138" s="15">
        <f>IF(11&lt;=$G138, DN138+DR138, "")</f>
        <v/>
      </c>
      <c r="DU138" s="15">
        <f>IF(11&lt;=$G138, ($G138-11)*$N138, "")</f>
        <v/>
      </c>
      <c r="DV138" s="15">
        <f>IF(12&lt;=$G138, DQ138, "")</f>
        <v/>
      </c>
      <c r="DW138" s="15">
        <f>IF(12&lt;=$G138, ROUND(DV138*$Q138, 2), "")</f>
        <v/>
      </c>
      <c r="DX138" s="15">
        <f>IF(12&lt;=$G138, $N138, "")</f>
        <v/>
      </c>
      <c r="DY138" s="15">
        <f>IF(12&lt;=$G138, DX138-DW138, "")</f>
        <v/>
      </c>
      <c r="DZ138" s="15">
        <f>IF(12&lt;=$G138, DV138-DY138, "")</f>
        <v/>
      </c>
      <c r="EA138" s="15">
        <f>IF(12&lt;=$G138, ROUND(DS138*$Q138, 2), "")</f>
        <v/>
      </c>
      <c r="EB138" s="15">
        <f>IF(12&lt;=$G138, DS138+EA138, "")</f>
        <v/>
      </c>
      <c r="EC138" s="15">
        <f>IF(12&lt;=$G138, DW138+EA138, "")</f>
        <v/>
      </c>
      <c r="ED138" s="15">
        <f>IF(12&lt;=$G138, ($G138-12)*$N138, "")</f>
        <v/>
      </c>
      <c r="EE138" s="15">
        <f>IF(13&lt;=$G138, DZ138, "")</f>
        <v/>
      </c>
      <c r="EF138" s="15">
        <f>IF(13&lt;=$G138, ROUND(EE138*$Q138, 2), "")</f>
        <v/>
      </c>
      <c r="EG138" s="15">
        <f>IF(13&lt;=$G138, $N138, "")</f>
        <v/>
      </c>
      <c r="EH138" s="15">
        <f>IF(13&lt;=$G138, EG138-EF138, "")</f>
        <v/>
      </c>
      <c r="EI138" s="15">
        <f>IF(13&lt;=$G138, EE138-EH138, "")</f>
        <v/>
      </c>
      <c r="EJ138" s="15">
        <f>IF(13&lt;=$G138, ROUND(EB138*$Q138, 2), "")</f>
        <v/>
      </c>
      <c r="EK138" s="15">
        <f>IF(13&lt;=$G138, EB138+EJ138, "")</f>
        <v/>
      </c>
      <c r="EL138" s="15">
        <f>IF(13&lt;=$G138, EF138+EJ138, "")</f>
        <v/>
      </c>
      <c r="EM138" s="15">
        <f>IF(13&lt;=$G138, ($G138-13)*$N138, "")</f>
        <v/>
      </c>
      <c r="EN138" s="15">
        <f>IF(14&lt;=$G138, EI138, "")</f>
        <v/>
      </c>
      <c r="EO138" s="15">
        <f>IF(14&lt;=$G138, ROUND(EN138*$Q138, 2), "")</f>
        <v/>
      </c>
      <c r="EP138" s="15">
        <f>IF(14&lt;=$G138, $N138, "")</f>
        <v/>
      </c>
      <c r="EQ138" s="15">
        <f>IF(14&lt;=$G138, EP138-EO138, "")</f>
        <v/>
      </c>
      <c r="ER138" s="15">
        <f>IF(14&lt;=$G138, EN138-EQ138, "")</f>
        <v/>
      </c>
      <c r="ES138" s="15">
        <f>IF(14&lt;=$G138, ROUND(EK138*$Q138, 2), "")</f>
        <v/>
      </c>
      <c r="ET138" s="15">
        <f>IF(14&lt;=$G138, EK138+ES138, "")</f>
        <v/>
      </c>
      <c r="EU138" s="15">
        <f>IF(14&lt;=$G138, EO138+ES138, "")</f>
        <v/>
      </c>
      <c r="EV138" s="15">
        <f>IF(14&lt;=$G138, ($G138-14)*$N138, "")</f>
        <v/>
      </c>
      <c r="EW138" s="15">
        <f>IF(15&lt;=$G138, ER138, "")</f>
        <v/>
      </c>
      <c r="EX138" s="15">
        <f>IF(15&lt;=$G138, ROUND(EW138*$Q138, 2), "")</f>
        <v/>
      </c>
      <c r="EY138" s="15">
        <f>IF(15&lt;=$G138, $N138, "")</f>
        <v/>
      </c>
      <c r="EZ138" s="15">
        <f>IF(15&lt;=$G138, EY138-EX138, "")</f>
        <v/>
      </c>
      <c r="FA138" s="15">
        <f>IF(15&lt;=$G138, EW138-EZ138, "")</f>
        <v/>
      </c>
      <c r="FB138" s="15">
        <f>IF(15&lt;=$G138, ROUND(ET138*$Q138, 2), "")</f>
        <v/>
      </c>
      <c r="FC138" s="15">
        <f>IF(15&lt;=$G138, ET138+FB138, "")</f>
        <v/>
      </c>
      <c r="FD138" s="15">
        <f>IF(15&lt;=$G138, EX138+FB138, "")</f>
        <v/>
      </c>
      <c r="FE138" s="15">
        <f>IF(15&lt;=$G138, ($G138-15)*$N138, "")</f>
        <v/>
      </c>
      <c r="FF138" s="15">
        <f>IF(16&lt;=$G138, FA138, "")</f>
        <v/>
      </c>
      <c r="FG138" s="15">
        <f>IF(16&lt;=$G138, ROUND(FF138*$Q138, 2), "")</f>
        <v/>
      </c>
      <c r="FH138" s="15">
        <f>IF(16&lt;=$G138, $N138, "")</f>
        <v/>
      </c>
      <c r="FI138" s="15">
        <f>IF(16&lt;=$G138, FH138-FG138, "")</f>
        <v/>
      </c>
      <c r="FJ138" s="15">
        <f>IF(16&lt;=$G138, FF138-FI138, "")</f>
        <v/>
      </c>
      <c r="FK138" s="15">
        <f>IF(16&lt;=$G138, ROUND(FC138*$Q138, 2), "")</f>
        <v/>
      </c>
      <c r="FL138" s="15">
        <f>IF(16&lt;=$G138, FC138+FK138, "")</f>
        <v/>
      </c>
      <c r="FM138" s="15">
        <f>IF(16&lt;=$G138, FG138+FK138, "")</f>
        <v/>
      </c>
      <c r="FN138" s="15">
        <f>IF(16&lt;=$G138, ($G138-16)*$N138, "")</f>
        <v/>
      </c>
      <c r="FO138" s="15">
        <f>IF(17&lt;=$G138, FJ138, "")</f>
        <v/>
      </c>
      <c r="FP138" s="15">
        <f>IF(17&lt;=$G138, ROUND(FO138*$Q138, 2), "")</f>
        <v/>
      </c>
      <c r="FQ138" s="15">
        <f>IF(17&lt;=$G138, $N138, "")</f>
        <v/>
      </c>
      <c r="FR138" s="15">
        <f>IF(17&lt;=$G138, FQ138-FP138, "")</f>
        <v/>
      </c>
      <c r="FS138" s="15">
        <f>IF(17&lt;=$G138, FO138-FR138, "")</f>
        <v/>
      </c>
      <c r="FT138" s="15">
        <f>IF(17&lt;=$G138, ROUND(FL138*$Q138, 2), "")</f>
        <v/>
      </c>
      <c r="FU138" s="15">
        <f>IF(17&lt;=$G138, FL138+FT138, "")</f>
        <v/>
      </c>
      <c r="FV138" s="15">
        <f>IF(17&lt;=$G138, FP138+FT138, "")</f>
        <v/>
      </c>
      <c r="FW138" s="15">
        <f>IF(17&lt;=$G138, ($G138-17)*$N138, "")</f>
        <v/>
      </c>
      <c r="FX138" s="15">
        <f>IF(18&lt;=$G138, FS138, "")</f>
        <v/>
      </c>
      <c r="FY138" s="15">
        <f>IF(18&lt;=$G138, ROUND(FX138*$Q138, 2), "")</f>
        <v/>
      </c>
      <c r="FZ138" s="15">
        <f>IF(18&lt;=$G138, $N138, "")</f>
        <v/>
      </c>
      <c r="GA138" s="15">
        <f>IF(18&lt;=$G138, FZ138-FY138, "")</f>
        <v/>
      </c>
      <c r="GB138" s="15">
        <f>IF(18&lt;=$G138, FX138-GA138, "")</f>
        <v/>
      </c>
      <c r="GC138" s="15">
        <f>IF(18&lt;=$G138, ROUND(FU138*$Q138, 2), "")</f>
        <v/>
      </c>
      <c r="GD138" s="15">
        <f>IF(18&lt;=$G138, FU138+GC138, "")</f>
        <v/>
      </c>
      <c r="GE138" s="15">
        <f>IF(18&lt;=$G138, FY138+GC138, "")</f>
        <v/>
      </c>
      <c r="GF138" s="15">
        <f>IF(18&lt;=$G138, ($G138-18)*$N138, "")</f>
        <v/>
      </c>
      <c r="GG138" s="15">
        <f>IF(19&lt;=$G138, GB138, "")</f>
        <v/>
      </c>
      <c r="GH138" s="15">
        <f>IF(19&lt;=$G138, ROUND(GG138*$Q138, 2), "")</f>
        <v/>
      </c>
      <c r="GI138" s="15">
        <f>IF(19&lt;=$G138, $N138, "")</f>
        <v/>
      </c>
      <c r="GJ138" s="15">
        <f>IF(19&lt;=$G138, GI138-GH138, "")</f>
        <v/>
      </c>
      <c r="GK138" s="15">
        <f>IF(19&lt;=$G138, GG138-GJ138, "")</f>
        <v/>
      </c>
      <c r="GL138" s="15">
        <f>IF(19&lt;=$G138, ROUND(GD138*$Q138, 2), "")</f>
        <v/>
      </c>
      <c r="GM138" s="15">
        <f>IF(19&lt;=$G138, GD138+GL138, "")</f>
        <v/>
      </c>
      <c r="GN138" s="15">
        <f>IF(19&lt;=$G138, GH138+GL138, "")</f>
        <v/>
      </c>
      <c r="GO138" s="15">
        <f>IF(19&lt;=$G138, ($G138-19)*$N138, "")</f>
        <v/>
      </c>
      <c r="GP138" s="15">
        <f>IF(20&lt;=$G138, GK138, "")</f>
        <v/>
      </c>
      <c r="GQ138" s="15">
        <f>IF(20&lt;=$G138, ROUND(GP138*$Q138, 2), "")</f>
        <v/>
      </c>
      <c r="GR138" s="15">
        <f>IF(20&lt;=$G138, $N138, "")</f>
        <v/>
      </c>
      <c r="GS138" s="15">
        <f>IF(20&lt;=$G138, GR138-GQ138, "")</f>
        <v/>
      </c>
      <c r="GT138" s="15">
        <f>IF(20&lt;=$G138, GP138-GS138, "")</f>
        <v/>
      </c>
      <c r="GU138" s="15">
        <f>IF(20&lt;=$G138, ROUND(GM138*$Q138, 2), "")</f>
        <v/>
      </c>
      <c r="GV138" s="15">
        <f>IF(20&lt;=$G138, GM138+GU138, "")</f>
        <v/>
      </c>
      <c r="GW138" s="15">
        <f>IF(20&lt;=$G138, GQ138+GU138, "")</f>
        <v/>
      </c>
      <c r="GX138" s="15">
        <f>IF(20&lt;=$G138, ($G138-20)*$N138, "")</f>
        <v/>
      </c>
      <c r="GY138" s="15">
        <f>IF(21&lt;=$G138, GT138, "")</f>
        <v/>
      </c>
      <c r="GZ138" s="15">
        <f>IF(21&lt;=$G138, ROUND(GY138*$Q138, 2), "")</f>
        <v/>
      </c>
      <c r="HA138" s="15">
        <f>IF(21&lt;=$G138, $N138, "")</f>
        <v/>
      </c>
      <c r="HB138" s="15">
        <f>IF(21&lt;=$G138, HA138-GZ138, "")</f>
        <v/>
      </c>
      <c r="HC138" s="15">
        <f>IF(21&lt;=$G138, GY138-HB138, "")</f>
        <v/>
      </c>
      <c r="HD138" s="15">
        <f>IF(21&lt;=$G138, ROUND(GV138*$Q138, 2), "")</f>
        <v/>
      </c>
      <c r="HE138" s="15">
        <f>IF(21&lt;=$G138, GV138+HD138, "")</f>
        <v/>
      </c>
      <c r="HF138" s="15">
        <f>IF(21&lt;=$G138, GZ138+HD138, "")</f>
        <v/>
      </c>
      <c r="HG138" s="15">
        <f>IF(21&lt;=$G138, ($G138-21)*$N138, "")</f>
        <v/>
      </c>
      <c r="HH138" s="15">
        <f>IF(22&lt;=$G138, HC138, "")</f>
        <v/>
      </c>
      <c r="HI138" s="15">
        <f>IF(22&lt;=$G138, ROUND(HH138*$Q138, 2), "")</f>
        <v/>
      </c>
      <c r="HJ138" s="15">
        <f>IF(22&lt;=$G138, $N138, "")</f>
        <v/>
      </c>
      <c r="HK138" s="15">
        <f>IF(22&lt;=$G138, HJ138-HI138, "")</f>
        <v/>
      </c>
      <c r="HL138" s="15">
        <f>IF(22&lt;=$G138, HH138-HK138, "")</f>
        <v/>
      </c>
      <c r="HM138" s="15">
        <f>IF(22&lt;=$G138, ROUND(HE138*$Q138, 2), "")</f>
        <v/>
      </c>
      <c r="HN138" s="15">
        <f>IF(22&lt;=$G138, HE138+HM138, "")</f>
        <v/>
      </c>
      <c r="HO138" s="15">
        <f>IF(22&lt;=$G138, HI138+HM138, "")</f>
        <v/>
      </c>
      <c r="HP138" s="15">
        <f>IF(22&lt;=$G138, ($G138-22)*$N138, "")</f>
        <v/>
      </c>
      <c r="HQ138" s="15">
        <f>IF(23&lt;=$G138, HL138, "")</f>
        <v/>
      </c>
      <c r="HR138" s="15">
        <f>IF(23&lt;=$G138, ROUND(HQ138*$Q138, 2), "")</f>
        <v/>
      </c>
      <c r="HS138" s="15">
        <f>IF(23&lt;=$G138, $N138, "")</f>
        <v/>
      </c>
      <c r="HT138" s="15">
        <f>IF(23&lt;=$G138, HS138-HR138, "")</f>
        <v/>
      </c>
      <c r="HU138" s="15">
        <f>IF(23&lt;=$G138, HQ138-HT138, "")</f>
        <v/>
      </c>
      <c r="HV138" s="15">
        <f>IF(23&lt;=$G138, ROUND(HN138*$Q138, 2), "")</f>
        <v/>
      </c>
      <c r="HW138" s="15">
        <f>IF(23&lt;=$G138, HN138+HV138, "")</f>
        <v/>
      </c>
      <c r="HX138" s="15">
        <f>IF(23&lt;=$G138, HR138+HV138, "")</f>
        <v/>
      </c>
      <c r="HY138" s="15">
        <f>IF(23&lt;=$G138, ($G138-23)*$N138, "")</f>
        <v/>
      </c>
      <c r="HZ138" s="15">
        <f>IF(24&lt;=$G138, HU138, "")</f>
        <v/>
      </c>
      <c r="IA138" s="15">
        <f>IF(24&lt;=$G138, ROUND(HZ138*$Q138, 2), "")</f>
        <v/>
      </c>
      <c r="IB138" s="15">
        <f>IF(24&lt;=$G138, $N138, "")</f>
        <v/>
      </c>
      <c r="IC138" s="15">
        <f>IF(24&lt;=$G138, IB138-IA138, "")</f>
        <v/>
      </c>
      <c r="ID138" s="15">
        <f>IF(24&lt;=$G138, HZ138-IC138, "")</f>
        <v/>
      </c>
      <c r="IE138" s="15">
        <f>IF(24&lt;=$G138, ROUND(HW138*$Q138, 2), "")</f>
        <v/>
      </c>
      <c r="IF138" s="15">
        <f>IF(24&lt;=$G138, HW138+IE138, "")</f>
        <v/>
      </c>
      <c r="IG138" s="15">
        <f>IF(24&lt;=$G138, IA138+IE138, "")</f>
        <v/>
      </c>
      <c r="IH138" s="15">
        <f>IF(24&lt;=$G138, ($G138-24)*$N138, "")</f>
        <v/>
      </c>
      <c r="II138" s="15">
        <f>IF(25&lt;=$G138, ID138, "")</f>
        <v/>
      </c>
      <c r="IJ138" s="15">
        <f>IF(25&lt;=$G138, ROUND(II138*$Q138, 2), "")</f>
        <v/>
      </c>
      <c r="IK138" s="15">
        <f>IF(25&lt;=$G138, $N138, "")</f>
        <v/>
      </c>
      <c r="IL138" s="15">
        <f>IF(25&lt;=$G138, IK138-IJ138, "")</f>
        <v/>
      </c>
      <c r="IM138" s="15">
        <f>IF(25&lt;=$G138, II138-IL138, "")</f>
        <v/>
      </c>
      <c r="IN138" s="15">
        <f>IF(25&lt;=$G138, ROUND(IF138*$Q138, 2), "")</f>
        <v/>
      </c>
      <c r="IO138" s="15">
        <f>IF(25&lt;=$G138, IF138+IN138, "")</f>
        <v/>
      </c>
      <c r="IP138" s="15">
        <f>IF(25&lt;=$G138, IJ138+IN138, "")</f>
        <v/>
      </c>
      <c r="IQ138" s="15">
        <f>IF(25&lt;=$G138, ($G138-25)*$N138, "")</f>
        <v/>
      </c>
      <c r="IR138" s="15">
        <f>IF(26&lt;=$G138, IM138, "")</f>
        <v/>
      </c>
      <c r="IS138" s="15">
        <f>IF(26&lt;=$G138, ROUND(IR138*$Q138, 2), "")</f>
        <v/>
      </c>
      <c r="IT138" s="15">
        <f>IF(26&lt;=$G138, $N138, "")</f>
        <v/>
      </c>
      <c r="IU138" s="15">
        <f>IF(26&lt;=$G138, IT138-IS138, "")</f>
        <v/>
      </c>
      <c r="IV138" s="15">
        <f>IF(26&lt;=$G138, IR138-IU138, "")</f>
        <v/>
      </c>
      <c r="IW138" s="15">
        <f>IF(26&lt;=$G138, ROUND(IO138*$Q138, 2), "")</f>
        <v/>
      </c>
      <c r="IX138" s="15">
        <f>IF(26&lt;=$G138, IO138+IW138, "")</f>
        <v/>
      </c>
      <c r="IY138" s="15">
        <f>IF(26&lt;=$G138, IS138+IW138, "")</f>
        <v/>
      </c>
      <c r="IZ138" s="15">
        <f>IF(26&lt;=$G138, ($G138-26)*$N138, "")</f>
        <v/>
      </c>
      <c r="JA138" s="15">
        <f>IF(27&lt;=$G138, IV138, "")</f>
        <v/>
      </c>
      <c r="JB138" s="15">
        <f>IF(27&lt;=$G138, ROUND(JA138*$Q138, 2), "")</f>
        <v/>
      </c>
      <c r="JC138" s="15">
        <f>IF(27&lt;=$G138, $N138, "")</f>
        <v/>
      </c>
      <c r="JD138" s="15">
        <f>IF(27&lt;=$G138, JC138-JB138, "")</f>
        <v/>
      </c>
      <c r="JE138" s="15">
        <f>IF(27&lt;=$G138, JA138-JD138, "")</f>
        <v/>
      </c>
      <c r="JF138" s="15">
        <f>IF(27&lt;=$G138, ROUND(IX138*$Q138, 2), "")</f>
        <v/>
      </c>
      <c r="JG138" s="15">
        <f>IF(27&lt;=$G138, IX138+JF138, "")</f>
        <v/>
      </c>
      <c r="JH138" s="15">
        <f>IF(27&lt;=$G138, JB138+JF138, "")</f>
        <v/>
      </c>
      <c r="JI138" s="15">
        <f>IF(27&lt;=$G138, ($G138-27)*$N138, "")</f>
        <v/>
      </c>
      <c r="JJ138" s="15">
        <f>IF(28&lt;=$G138, JE138, "")</f>
        <v/>
      </c>
      <c r="JK138" s="15">
        <f>IF(28&lt;=$G138, ROUND(JJ138*$Q138, 2), "")</f>
        <v/>
      </c>
      <c r="JL138" s="15">
        <f>IF(28&lt;=$G138, $N138, "")</f>
        <v/>
      </c>
      <c r="JM138" s="15">
        <f>IF(28&lt;=$G138, JL138-JK138, "")</f>
        <v/>
      </c>
      <c r="JN138" s="15">
        <f>IF(28&lt;=$G138, JJ138-JM138, "")</f>
        <v/>
      </c>
      <c r="JO138" s="15">
        <f>IF(28&lt;=$G138, ROUND(JG138*$Q138, 2), "")</f>
        <v/>
      </c>
      <c r="JP138" s="15">
        <f>IF(28&lt;=$G138, JG138+JO138, "")</f>
        <v/>
      </c>
      <c r="JQ138" s="15">
        <f>IF(28&lt;=$G138, JK138+JO138, "")</f>
        <v/>
      </c>
      <c r="JR138" s="15">
        <f>IF(28&lt;=$G138, ($G138-28)*$N138, "")</f>
        <v/>
      </c>
      <c r="JS138" s="15">
        <f>IF(29&lt;=$G138, JN138, "")</f>
        <v/>
      </c>
      <c r="JT138" s="15">
        <f>IF(29&lt;=$G138, ROUND(JS138*$Q138, 2), "")</f>
        <v/>
      </c>
      <c r="JU138" s="15">
        <f>IF(29&lt;=$G138, $N138, "")</f>
        <v/>
      </c>
      <c r="JV138" s="15">
        <f>IF(29&lt;=$G138, JU138-JT138, "")</f>
        <v/>
      </c>
      <c r="JW138" s="15">
        <f>IF(29&lt;=$G138, JS138-JV138, "")</f>
        <v/>
      </c>
      <c r="JX138" s="15">
        <f>IF(29&lt;=$G138, ROUND(JP138*$Q138, 2), "")</f>
        <v/>
      </c>
      <c r="JY138" s="15">
        <f>IF(29&lt;=$G138, JP138+JX138, "")</f>
        <v/>
      </c>
      <c r="JZ138" s="15">
        <f>IF(29&lt;=$G138, JT138+JX138, "")</f>
        <v/>
      </c>
      <c r="KA138" s="15">
        <f>IF(29&lt;=$G138, ($G138-29)*$N138, "")</f>
        <v/>
      </c>
      <c r="KB138" s="15">
        <f>IF(30&lt;=$G138, JW138, "")</f>
        <v/>
      </c>
      <c r="KC138" s="15">
        <f>IF(30&lt;=$G138, ROUND(KB138*$Q138, 2), "")</f>
        <v/>
      </c>
      <c r="KD138" s="15">
        <f>IF(30&lt;=$G138, $N138, "")</f>
        <v/>
      </c>
      <c r="KE138" s="15">
        <f>IF(30&lt;=$G138, KD138-KC138, "")</f>
        <v/>
      </c>
      <c r="KF138" s="15">
        <f>IF(30&lt;=$G138, KB138-KE138, "")</f>
        <v/>
      </c>
      <c r="KG138" s="15">
        <f>IF(30&lt;=$G138, ROUND(JY138*$Q138, 2), "")</f>
        <v/>
      </c>
      <c r="KH138" s="15">
        <f>IF(30&lt;=$G138, JY138+KG138, "")</f>
        <v/>
      </c>
      <c r="KI138" s="15">
        <f>IF(30&lt;=$G138, KC138+KG138, "")</f>
        <v/>
      </c>
      <c r="KJ138" s="15">
        <f>IF(30&lt;=$G138, ($G138-30)*$N138, "")</f>
        <v/>
      </c>
      <c r="KK138" s="15">
        <f>IF(31&lt;=$G138, KF138, "")</f>
        <v/>
      </c>
      <c r="KL138" s="15">
        <f>IF(31&lt;=$G138, ROUND(KK138*$Q138, 2), "")</f>
        <v/>
      </c>
      <c r="KM138" s="15">
        <f>IF(31&lt;=$G138, $N138, "")</f>
        <v/>
      </c>
      <c r="KN138" s="15">
        <f>IF(31&lt;=$G138, KM138-KL138, "")</f>
        <v/>
      </c>
      <c r="KO138" s="15">
        <f>IF(31&lt;=$G138, KK138-KN138, "")</f>
        <v/>
      </c>
      <c r="KP138" s="15">
        <f>IF(31&lt;=$G138, ROUND(KH138*$Q138, 2), "")</f>
        <v/>
      </c>
      <c r="KQ138" s="15">
        <f>IF(31&lt;=$G138, KH138+KP138, "")</f>
        <v/>
      </c>
      <c r="KR138" s="15">
        <f>IF(31&lt;=$G138, KL138+KP138, "")</f>
        <v/>
      </c>
      <c r="KS138" s="15">
        <f>IF(31&lt;=$G138, ($G138-31)*$N138, "")</f>
        <v/>
      </c>
      <c r="KT138" s="15">
        <f>IF(32&lt;=$G138, KO138, "")</f>
        <v/>
      </c>
      <c r="KU138" s="15">
        <f>IF(32&lt;=$G138, ROUND(KT138*$Q138, 2), "")</f>
        <v/>
      </c>
      <c r="KV138" s="15">
        <f>IF(32&lt;=$G138, $N138, "")</f>
        <v/>
      </c>
      <c r="KW138" s="15">
        <f>IF(32&lt;=$G138, KV138-KU138, "")</f>
        <v/>
      </c>
      <c r="KX138" s="15">
        <f>IF(32&lt;=$G138, KT138-KW138, "")</f>
        <v/>
      </c>
      <c r="KY138" s="15">
        <f>IF(32&lt;=$G138, ROUND(KQ138*$Q138, 2), "")</f>
        <v/>
      </c>
      <c r="KZ138" s="15">
        <f>IF(32&lt;=$G138, KQ138+KY138, "")</f>
        <v/>
      </c>
      <c r="LA138" s="15">
        <f>IF(32&lt;=$G138, KU138+KY138, "")</f>
        <v/>
      </c>
      <c r="LB138" s="15">
        <f>IF(32&lt;=$G138, ($G138-32)*$N138, "")</f>
        <v/>
      </c>
      <c r="LC138" s="15">
        <f>IF(33&lt;=$G138, KX138, "")</f>
        <v/>
      </c>
      <c r="LD138" s="15">
        <f>IF(33&lt;=$G138, ROUND(LC138*$Q138, 2), "")</f>
        <v/>
      </c>
      <c r="LE138" s="15">
        <f>IF(33&lt;=$G138, $N138, "")</f>
        <v/>
      </c>
      <c r="LF138" s="15">
        <f>IF(33&lt;=$G138, LE138-LD138, "")</f>
        <v/>
      </c>
      <c r="LG138" s="15">
        <f>IF(33&lt;=$G138, LC138-LF138, "")</f>
        <v/>
      </c>
      <c r="LH138" s="15">
        <f>IF(33&lt;=$G138, ROUND(KZ138*$Q138, 2), "")</f>
        <v/>
      </c>
      <c r="LI138" s="15">
        <f>IF(33&lt;=$G138, KZ138+LH138, "")</f>
        <v/>
      </c>
      <c r="LJ138" s="15">
        <f>IF(33&lt;=$G138, LD138+LH138, "")</f>
        <v/>
      </c>
      <c r="LK138" s="15">
        <f>IF(33&lt;=$G138, ($G138-33)*$N138, "")</f>
        <v/>
      </c>
      <c r="LL138" s="15">
        <f>IF(34&lt;=$G138, LG138, "")</f>
        <v/>
      </c>
      <c r="LM138" s="15">
        <f>IF(34&lt;=$G138, ROUND(LL138*$Q138, 2), "")</f>
        <v/>
      </c>
      <c r="LN138" s="15">
        <f>IF(34&lt;=$G138, $N138, "")</f>
        <v/>
      </c>
      <c r="LO138" s="15">
        <f>IF(34&lt;=$G138, LN138-LM138, "")</f>
        <v/>
      </c>
      <c r="LP138" s="15">
        <f>IF(34&lt;=$G138, LL138-LO138, "")</f>
        <v/>
      </c>
      <c r="LQ138" s="15">
        <f>IF(34&lt;=$G138, ROUND(LI138*$Q138, 2), "")</f>
        <v/>
      </c>
      <c r="LR138" s="15">
        <f>IF(34&lt;=$G138, LI138+LQ138, "")</f>
        <v/>
      </c>
      <c r="LS138" s="15">
        <f>IF(34&lt;=$G138, LM138+LQ138, "")</f>
        <v/>
      </c>
      <c r="LT138" s="15">
        <f>IF(34&lt;=$G138, ($G138-34)*$N138, "")</f>
        <v/>
      </c>
      <c r="LU138" s="15">
        <f>IF(35&lt;=$G138, LP138, "")</f>
        <v/>
      </c>
      <c r="LV138" s="15">
        <f>IF(35&lt;=$G138, ROUND(LU138*$Q138, 2), "")</f>
        <v/>
      </c>
      <c r="LW138" s="15">
        <f>IF(35&lt;=$G138, $N138, "")</f>
        <v/>
      </c>
      <c r="LX138" s="15">
        <f>IF(35&lt;=$G138, LW138-LV138, "")</f>
        <v/>
      </c>
      <c r="LY138" s="15">
        <f>IF(35&lt;=$G138, LU138-LX138, "")</f>
        <v/>
      </c>
      <c r="LZ138" s="15">
        <f>IF(35&lt;=$G138, ROUND(LR138*$Q138, 2), "")</f>
        <v/>
      </c>
      <c r="MA138" s="15">
        <f>IF(35&lt;=$G138, LR138+LZ138, "")</f>
        <v/>
      </c>
      <c r="MB138" s="15">
        <f>IF(35&lt;=$G138, LV138+LZ138, "")</f>
        <v/>
      </c>
      <c r="MC138" s="15">
        <f>IF(35&lt;=$G138, ($G138-35)*$N138, "")</f>
        <v/>
      </c>
      <c r="MD138" s="15">
        <f>IF(36&lt;=$G138, LY138, "")</f>
        <v/>
      </c>
      <c r="ME138" s="15">
        <f>IF(36&lt;=$G138, ROUND(MD138*$Q138, 2), "")</f>
        <v/>
      </c>
      <c r="MF138" s="15">
        <f>IF(36&lt;=$G138, $N138, "")</f>
        <v/>
      </c>
      <c r="MG138" s="15">
        <f>IF(36&lt;=$G138, MF138-ME138, "")</f>
        <v/>
      </c>
      <c r="MH138" s="15">
        <f>IF(36&lt;=$G138, MD138-MG138, "")</f>
        <v/>
      </c>
      <c r="MI138" s="15">
        <f>IF(36&lt;=$G138, ROUND(MA138*$Q138, 2), "")</f>
        <v/>
      </c>
      <c r="MJ138" s="15">
        <f>IF(36&lt;=$G138, MA138+MI138, "")</f>
        <v/>
      </c>
      <c r="MK138" s="15">
        <f>IF(36&lt;=$G138, ME138+MI138, "")</f>
        <v/>
      </c>
      <c r="ML138" s="15">
        <f>IF(36&lt;=$G138, ($G138-36)*$N138, "")</f>
        <v/>
      </c>
      <c r="MM138" s="15">
        <f>IF(37&lt;=$G138, MH138, "")</f>
        <v/>
      </c>
      <c r="MN138" s="15">
        <f>IF(37&lt;=$G138, ROUND(MM138*$Q138, 2), "")</f>
        <v/>
      </c>
      <c r="MO138" s="15">
        <f>IF(37&lt;=$G138, $N138, "")</f>
        <v/>
      </c>
      <c r="MP138" s="15">
        <f>IF(37&lt;=$G138, MO138-MN138, "")</f>
        <v/>
      </c>
      <c r="MQ138" s="15">
        <f>IF(37&lt;=$G138, MM138-MP138, "")</f>
        <v/>
      </c>
      <c r="MR138" s="15">
        <f>IF(37&lt;=$G138, ROUND(MJ138*$Q138, 2), "")</f>
        <v/>
      </c>
      <c r="MS138" s="15">
        <f>IF(37&lt;=$G138, MJ138+MR138, "")</f>
        <v/>
      </c>
      <c r="MT138" s="15">
        <f>IF(37&lt;=$G138, MN138+MR138, "")</f>
        <v/>
      </c>
      <c r="MU138" s="15">
        <f>IF(37&lt;=$G138, ($G138-37)*$N138, "")</f>
        <v/>
      </c>
      <c r="MV138" s="15">
        <f>IF(38&lt;=$G138, MQ138, "")</f>
        <v/>
      </c>
      <c r="MW138" s="15">
        <f>IF(38&lt;=$G138, ROUND(MV138*$Q138, 2), "")</f>
        <v/>
      </c>
      <c r="MX138" s="15">
        <f>IF(38&lt;=$G138, $N138, "")</f>
        <v/>
      </c>
      <c r="MY138" s="15">
        <f>IF(38&lt;=$G138, MX138-MW138, "")</f>
        <v/>
      </c>
      <c r="MZ138" s="15">
        <f>IF(38&lt;=$G138, MV138-MY138, "")</f>
        <v/>
      </c>
      <c r="NA138" s="15">
        <f>IF(38&lt;=$G138, ROUND(MS138*$Q138, 2), "")</f>
        <v/>
      </c>
      <c r="NB138" s="15">
        <f>IF(38&lt;=$G138, MS138+NA138, "")</f>
        <v/>
      </c>
      <c r="NC138" s="15">
        <f>IF(38&lt;=$G138, MW138+NA138, "")</f>
        <v/>
      </c>
      <c r="ND138" s="15">
        <f>IF(38&lt;=$G138, ($G138-38)*$N138, "")</f>
        <v/>
      </c>
      <c r="NE138" s="15">
        <f>IF(39&lt;=$G138, MZ138, "")</f>
        <v/>
      </c>
      <c r="NF138" s="15">
        <f>IF(39&lt;=$G138, ROUND(NE138*$Q138, 2), "")</f>
        <v/>
      </c>
      <c r="NG138" s="15">
        <f>IF(39&lt;=$G138, $N138, "")</f>
        <v/>
      </c>
      <c r="NH138" s="15">
        <f>IF(39&lt;=$G138, NG138-NF138, "")</f>
        <v/>
      </c>
      <c r="NI138" s="15">
        <f>IF(39&lt;=$G138, NE138-NH138, "")</f>
        <v/>
      </c>
      <c r="NJ138" s="15">
        <f>IF(39&lt;=$G138, ROUND(NB138*$Q138, 2), "")</f>
        <v/>
      </c>
      <c r="NK138" s="15">
        <f>IF(39&lt;=$G138, NB138+NJ138, "")</f>
        <v/>
      </c>
      <c r="NL138" s="15">
        <f>IF(39&lt;=$G138, NF138+NJ138, "")</f>
        <v/>
      </c>
      <c r="NM138" s="15">
        <f>IF(39&lt;=$G138, ($G138-39)*$N138, "")</f>
        <v/>
      </c>
      <c r="NN138" s="15">
        <f>IF(40&lt;=$G138, NI138, "")</f>
        <v/>
      </c>
      <c r="NO138" s="15">
        <f>IF(40&lt;=$G138, ROUND(NN138*$Q138, 2), "")</f>
        <v/>
      </c>
      <c r="NP138" s="15">
        <f>IF(40&lt;=$G138, $N138, "")</f>
        <v/>
      </c>
      <c r="NQ138" s="15">
        <f>IF(40&lt;=$G138, NP138-NO138, "")</f>
        <v/>
      </c>
      <c r="NR138" s="15">
        <f>IF(40&lt;=$G138, NN138-NQ138, "")</f>
        <v/>
      </c>
      <c r="NS138" s="15">
        <f>IF(40&lt;=$G138, ROUND(NK138*$Q138, 2), "")</f>
        <v/>
      </c>
      <c r="NT138" s="15">
        <f>IF(40&lt;=$G138, NK138+NS138, "")</f>
        <v/>
      </c>
      <c r="NU138" s="15">
        <f>IF(40&lt;=$G138, NO138+NS138, "")</f>
        <v/>
      </c>
      <c r="NV138" s="15">
        <f>IF(40&lt;=$G138, ($G138-40)*$N138, "")</f>
        <v/>
      </c>
      <c r="NW138" s="15">
        <f>IF(41&lt;=$G138, NR138, "")</f>
        <v/>
      </c>
      <c r="NX138" s="15">
        <f>IF(41&lt;=$G138, ROUND(NW138*$Q138, 2), "")</f>
        <v/>
      </c>
      <c r="NY138" s="15">
        <f>IF(41&lt;=$G138, $N138, "")</f>
        <v/>
      </c>
      <c r="NZ138" s="15">
        <f>IF(41&lt;=$G138, NY138-NX138, "")</f>
        <v/>
      </c>
      <c r="OA138" s="15">
        <f>IF(41&lt;=$G138, NW138-NZ138, "")</f>
        <v/>
      </c>
      <c r="OB138" s="15">
        <f>IF(41&lt;=$G138, ROUND(NT138*$Q138, 2), "")</f>
        <v/>
      </c>
      <c r="OC138" s="15">
        <f>IF(41&lt;=$G138, NT138+OB138, "")</f>
        <v/>
      </c>
      <c r="OD138" s="15">
        <f>IF(41&lt;=$G138, NX138+OB138, "")</f>
        <v/>
      </c>
      <c r="OE138" s="15">
        <f>IF(41&lt;=$G138, ($G138-41)*$N138, "")</f>
        <v/>
      </c>
      <c r="OF138" s="15">
        <f>IF(42&lt;=$G138, OA138, "")</f>
        <v/>
      </c>
      <c r="OG138" s="15">
        <f>IF(42&lt;=$G138, ROUND(OF138*$Q138, 2), "")</f>
        <v/>
      </c>
      <c r="OH138" s="15">
        <f>IF(42&lt;=$G138, $N138, "")</f>
        <v/>
      </c>
      <c r="OI138" s="15">
        <f>IF(42&lt;=$G138, OH138-OG138, "")</f>
        <v/>
      </c>
      <c r="OJ138" s="15">
        <f>IF(42&lt;=$G138, OF138-OI138, "")</f>
        <v/>
      </c>
      <c r="OK138" s="15">
        <f>IF(42&lt;=$G138, ROUND(OC138*$Q138, 2), "")</f>
        <v/>
      </c>
      <c r="OL138" s="15">
        <f>IF(42&lt;=$G138, OC138+OK138, "")</f>
        <v/>
      </c>
      <c r="OM138" s="15">
        <f>IF(42&lt;=$G138, OG138+OK138, "")</f>
        <v/>
      </c>
      <c r="ON138" s="15">
        <f>IF(42&lt;=$G138, ($G138-42)*$N138, "")</f>
        <v/>
      </c>
      <c r="OO138" s="15">
        <f>IF(43&lt;=$G138, OJ138, "")</f>
        <v/>
      </c>
      <c r="OP138" s="15">
        <f>IF(43&lt;=$G138, ROUND(OO138*$Q138, 2), "")</f>
        <v/>
      </c>
      <c r="OQ138" s="15">
        <f>IF(43&lt;=$G138, $N138, "")</f>
        <v/>
      </c>
      <c r="OR138" s="15">
        <f>IF(43&lt;=$G138, OQ138-OP138, "")</f>
        <v/>
      </c>
      <c r="OS138" s="15">
        <f>IF(43&lt;=$G138, OO138-OR138, "")</f>
        <v/>
      </c>
      <c r="OT138" s="15">
        <f>IF(43&lt;=$G138, ROUND(OL138*$Q138, 2), "")</f>
        <v/>
      </c>
      <c r="OU138" s="15">
        <f>IF(43&lt;=$G138, OL138+OT138, "")</f>
        <v/>
      </c>
      <c r="OV138" s="15">
        <f>IF(43&lt;=$G138, OP138+OT138, "")</f>
        <v/>
      </c>
      <c r="OW138" s="15">
        <f>IF(43&lt;=$G138, ($G138-43)*$N138, "")</f>
        <v/>
      </c>
      <c r="OX138" s="15">
        <f>IF(44&lt;=$G138, OS138, "")</f>
        <v/>
      </c>
      <c r="OY138" s="15">
        <f>IF(44&lt;=$G138, ROUND(OX138*$Q138, 2), "")</f>
        <v/>
      </c>
      <c r="OZ138" s="15">
        <f>IF(44&lt;=$G138, $N138, "")</f>
        <v/>
      </c>
      <c r="PA138" s="15">
        <f>IF(44&lt;=$G138, OZ138-OY138, "")</f>
        <v/>
      </c>
      <c r="PB138" s="15">
        <f>IF(44&lt;=$G138, OX138-PA138, "")</f>
        <v/>
      </c>
      <c r="PC138" s="15">
        <f>IF(44&lt;=$G138, ROUND(OU138*$Q138, 2), "")</f>
        <v/>
      </c>
      <c r="PD138" s="15">
        <f>IF(44&lt;=$G138, OU138+PC138, "")</f>
        <v/>
      </c>
      <c r="PE138" s="15">
        <f>IF(44&lt;=$G138, OY138+PC138, "")</f>
        <v/>
      </c>
      <c r="PF138" s="15">
        <f>IF(44&lt;=$G138, ($G138-44)*$N138, "")</f>
        <v/>
      </c>
      <c r="PG138" s="15">
        <f>IF(45&lt;=$G138, PB138, "")</f>
        <v/>
      </c>
      <c r="PH138" s="15">
        <f>IF(45&lt;=$G138, ROUND(PG138*$Q138, 2), "")</f>
        <v/>
      </c>
      <c r="PI138" s="15">
        <f>IF(45&lt;=$G138, $N138, "")</f>
        <v/>
      </c>
      <c r="PJ138" s="15">
        <f>IF(45&lt;=$G138, PI138-PH138, "")</f>
        <v/>
      </c>
      <c r="PK138" s="15">
        <f>IF(45&lt;=$G138, PG138-PJ138, "")</f>
        <v/>
      </c>
      <c r="PL138" s="15">
        <f>IF(45&lt;=$G138, ROUND(PD138*$Q138, 2), "")</f>
        <v/>
      </c>
      <c r="PM138" s="15">
        <f>IF(45&lt;=$G138, PD138+PL138, "")</f>
        <v/>
      </c>
      <c r="PN138" s="15">
        <f>IF(45&lt;=$G138, PH138+PL138, "")</f>
        <v/>
      </c>
      <c r="PO138" s="15">
        <f>IF(45&lt;=$G138, ($G138-45)*$N138, "")</f>
        <v/>
      </c>
      <c r="PP138" s="15">
        <f>IF(46&lt;=$G138, PK138, "")</f>
        <v/>
      </c>
      <c r="PQ138" s="15">
        <f>IF(46&lt;=$G138, ROUND(PP138*$Q138, 2), "")</f>
        <v/>
      </c>
      <c r="PR138" s="15">
        <f>IF(46&lt;=$G138, $N138, "")</f>
        <v/>
      </c>
      <c r="PS138" s="15">
        <f>IF(46&lt;=$G138, PR138-PQ138, "")</f>
        <v/>
      </c>
      <c r="PT138" s="15">
        <f>IF(46&lt;=$G138, PP138-PS138, "")</f>
        <v/>
      </c>
      <c r="PU138" s="15">
        <f>IF(46&lt;=$G138, ROUND(PM138*$Q138, 2), "")</f>
        <v/>
      </c>
      <c r="PV138" s="15">
        <f>IF(46&lt;=$G138, PM138+PU138, "")</f>
        <v/>
      </c>
      <c r="PW138" s="15">
        <f>IF(46&lt;=$G138, PQ138+PU138, "")</f>
        <v/>
      </c>
      <c r="PX138" s="15">
        <f>IF(46&lt;=$G138, ($G138-46)*$N138, "")</f>
        <v/>
      </c>
      <c r="PY138" s="15">
        <f>IF(47&lt;=$G138, PT138, "")</f>
        <v/>
      </c>
      <c r="PZ138" s="15">
        <f>IF(47&lt;=$G138, ROUND(PY138*$Q138, 2), "")</f>
        <v/>
      </c>
      <c r="QA138" s="15">
        <f>IF(47&lt;=$G138, $N138, "")</f>
        <v/>
      </c>
      <c r="QB138" s="15">
        <f>IF(47&lt;=$G138, QA138-PZ138, "")</f>
        <v/>
      </c>
      <c r="QC138" s="15">
        <f>IF(47&lt;=$G138, PY138-QB138, "")</f>
        <v/>
      </c>
      <c r="QD138" s="15">
        <f>IF(47&lt;=$G138, ROUND(PV138*$Q138, 2), "")</f>
        <v/>
      </c>
      <c r="QE138" s="15">
        <f>IF(47&lt;=$G138, PV138+QD138, "")</f>
        <v/>
      </c>
      <c r="QF138" s="15">
        <f>IF(47&lt;=$G138, PZ138+QD138, "")</f>
        <v/>
      </c>
      <c r="QG138" s="15">
        <f>IF(47&lt;=$G138, ($G138-47)*$N138, "")</f>
        <v/>
      </c>
      <c r="QH138" s="15">
        <f>IF(48&lt;=$G138, QC138, "")</f>
        <v/>
      </c>
      <c r="QI138" s="15">
        <f>IF(48&lt;=$G138, ROUND(QH138*$Q138, 2), "")</f>
        <v/>
      </c>
      <c r="QJ138" s="15">
        <f>IF(48&lt;=$G138, $N138, "")</f>
        <v/>
      </c>
      <c r="QK138" s="15">
        <f>IF(48&lt;=$G138, QJ138-QI138, "")</f>
        <v/>
      </c>
      <c r="QL138" s="15">
        <f>IF(48&lt;=$G138, QH138-QK138, "")</f>
        <v/>
      </c>
      <c r="QM138" s="15">
        <f>IF(48&lt;=$G138, ROUND(QE138*$Q138, 2), "")</f>
        <v/>
      </c>
      <c r="QN138" s="15">
        <f>IF(48&lt;=$G138, QE138+QM138, "")</f>
        <v/>
      </c>
      <c r="QO138" s="15">
        <f>IF(48&lt;=$G138, QI138+QM138, "")</f>
        <v/>
      </c>
      <c r="QP138" s="15">
        <f>IF(48&lt;=$G138, ($G138-48)*$N138, "")</f>
        <v/>
      </c>
    </row>
    <row r="139">
      <c r="A139" s="6" t="inlineStr">
        <is>
          <t>0666-0003</t>
        </is>
      </c>
      <c r="B139" s="7" t="inlineStr">
        <is>
          <t>Jaime Adrian Muñiz Ramirez</t>
        </is>
      </c>
      <c r="C139" s="7" t="inlineStr">
        <is>
          <t>Wrangler Phev</t>
        </is>
      </c>
      <c r="D139" s="6" t="inlineStr">
        <is>
          <t>ACTIVO</t>
        </is>
      </c>
      <c r="E139" s="6" t="inlineStr">
        <is>
          <t>2024-08-28</t>
        </is>
      </c>
      <c r="F139" s="6" t="inlineStr">
        <is>
          <t>2027-08-28</t>
        </is>
      </c>
      <c r="G139" s="8" t="n">
        <v>36</v>
      </c>
      <c r="H139" s="9" t="n">
        <v>1180948.28</v>
      </c>
      <c r="I139" s="10" t="n">
        <v>0.2</v>
      </c>
      <c r="J139" s="9">
        <f>ROUND(H139*I139, 2)</f>
        <v/>
      </c>
      <c r="K139" s="9">
        <f>ROUND(H139-J139, 2)</f>
        <v/>
      </c>
      <c r="L139" s="10" t="n">
        <v>0.027</v>
      </c>
      <c r="M139" s="9">
        <f>ROUND(H139*L139, 2)</f>
        <v/>
      </c>
      <c r="N139" s="9" t="n">
        <v>37878.54</v>
      </c>
      <c r="O139" s="10" t="n">
        <v>0.35</v>
      </c>
      <c r="P139" s="9">
        <f>ROUND(H139*O139, 2)</f>
        <v/>
      </c>
      <c r="Q139" s="11" t="n">
        <v>0.03146076</v>
      </c>
      <c r="R139" s="11">
        <f>RATE(G139, -N139, K139, -P139)</f>
        <v/>
      </c>
      <c r="S139" s="11">
        <f>ROUND(Q139*12, 8)</f>
        <v/>
      </c>
      <c r="T139" s="11">
        <f>ROUND(((1+Q139)^12)-1, 8)</f>
        <v/>
      </c>
      <c r="U139" s="9">
        <f>ROUND(PV(Q139, G139, 0, -P139), 2)</f>
        <v/>
      </c>
      <c r="V139" s="9">
        <f>SUMIF($AA$4:$QP$4, "Interes_Leasing", AA139:QP139)</f>
        <v/>
      </c>
      <c r="W139" s="9">
        <f>SUMIF($AA$4:$QP$4, "Interes_Residual", AA139:QP139)</f>
        <v/>
      </c>
      <c r="X139" s="9">
        <f>ROUND(V139+W139, 2)</f>
        <v/>
      </c>
      <c r="Y139" s="9">
        <f>ROUND((N139*G139+P139+M139)-K139, 2)</f>
        <v/>
      </c>
      <c r="Z139" s="10">
        <f>ROUND(Y139/K139, 4)</f>
        <v/>
      </c>
      <c r="AA139" s="9">
        <f>IF(1&lt;=$G139, $K139, "")</f>
        <v/>
      </c>
      <c r="AB139" s="9">
        <f>IF(1&lt;=$G139, ROUND(AA139*$Q139, 2), "")</f>
        <v/>
      </c>
      <c r="AC139" s="9">
        <f>IF(1&lt;=$G139, $N139, "")</f>
        <v/>
      </c>
      <c r="AD139" s="9">
        <f>IF(1&lt;=$G139, AC139-AB139, "")</f>
        <v/>
      </c>
      <c r="AE139" s="9">
        <f>IF(1&lt;=$G139, AA139-AD139, "")</f>
        <v/>
      </c>
      <c r="AF139" s="9">
        <f>IF(1&lt;=$G139, ROUND($U139*$Q139, 2), "")</f>
        <v/>
      </c>
      <c r="AG139" s="9">
        <f>IF(1&lt;=$G139, $U139+AF139, "")</f>
        <v/>
      </c>
      <c r="AH139" s="9">
        <f>IF(1&lt;=$G139, AB139+AF139, "")</f>
        <v/>
      </c>
      <c r="AI139" s="9">
        <f>IF(1&lt;=$G139, ($G139-1)*$N139, "")</f>
        <v/>
      </c>
      <c r="AJ139" s="9">
        <f>IF(2&lt;=$G139, AE139, "")</f>
        <v/>
      </c>
      <c r="AK139" s="9">
        <f>IF(2&lt;=$G139, ROUND(AJ139*$Q139, 2), "")</f>
        <v/>
      </c>
      <c r="AL139" s="9">
        <f>IF(2&lt;=$G139, $N139, "")</f>
        <v/>
      </c>
      <c r="AM139" s="9">
        <f>IF(2&lt;=$G139, AL139-AK139, "")</f>
        <v/>
      </c>
      <c r="AN139" s="9">
        <f>IF(2&lt;=$G139, AJ139-AM139, "")</f>
        <v/>
      </c>
      <c r="AO139" s="9">
        <f>IF(2&lt;=$G139, ROUND(AG139*$Q139, 2), "")</f>
        <v/>
      </c>
      <c r="AP139" s="9">
        <f>IF(2&lt;=$G139, AG139+AO139, "")</f>
        <v/>
      </c>
      <c r="AQ139" s="9">
        <f>IF(2&lt;=$G139, AK139+AO139, "")</f>
        <v/>
      </c>
      <c r="AR139" s="9">
        <f>IF(2&lt;=$G139, ($G139-2)*$N139, "")</f>
        <v/>
      </c>
      <c r="AS139" s="9">
        <f>IF(3&lt;=$G139, AN139, "")</f>
        <v/>
      </c>
      <c r="AT139" s="9">
        <f>IF(3&lt;=$G139, ROUND(AS139*$Q139, 2), "")</f>
        <v/>
      </c>
      <c r="AU139" s="9">
        <f>IF(3&lt;=$G139, $N139, "")</f>
        <v/>
      </c>
      <c r="AV139" s="9">
        <f>IF(3&lt;=$G139, AU139-AT139, "")</f>
        <v/>
      </c>
      <c r="AW139" s="9">
        <f>IF(3&lt;=$G139, AS139-AV139, "")</f>
        <v/>
      </c>
      <c r="AX139" s="9">
        <f>IF(3&lt;=$G139, ROUND(AP139*$Q139, 2), "")</f>
        <v/>
      </c>
      <c r="AY139" s="9">
        <f>IF(3&lt;=$G139, AP139+AX139, "")</f>
        <v/>
      </c>
      <c r="AZ139" s="9">
        <f>IF(3&lt;=$G139, AT139+AX139, "")</f>
        <v/>
      </c>
      <c r="BA139" s="9">
        <f>IF(3&lt;=$G139, ($G139-3)*$N139, "")</f>
        <v/>
      </c>
      <c r="BB139" s="9">
        <f>IF(4&lt;=$G139, AW139, "")</f>
        <v/>
      </c>
      <c r="BC139" s="9">
        <f>IF(4&lt;=$G139, ROUND(BB139*$Q139, 2), "")</f>
        <v/>
      </c>
      <c r="BD139" s="9">
        <f>IF(4&lt;=$G139, $N139, "")</f>
        <v/>
      </c>
      <c r="BE139" s="9">
        <f>IF(4&lt;=$G139, BD139-BC139, "")</f>
        <v/>
      </c>
      <c r="BF139" s="9">
        <f>IF(4&lt;=$G139, BB139-BE139, "")</f>
        <v/>
      </c>
      <c r="BG139" s="9">
        <f>IF(4&lt;=$G139, ROUND(AY139*$Q139, 2), "")</f>
        <v/>
      </c>
      <c r="BH139" s="9">
        <f>IF(4&lt;=$G139, AY139+BG139, "")</f>
        <v/>
      </c>
      <c r="BI139" s="9">
        <f>IF(4&lt;=$G139, BC139+BG139, "")</f>
        <v/>
      </c>
      <c r="BJ139" s="9">
        <f>IF(4&lt;=$G139, ($G139-4)*$N139, "")</f>
        <v/>
      </c>
      <c r="BK139" s="9">
        <f>IF(5&lt;=$G139, BF139, "")</f>
        <v/>
      </c>
      <c r="BL139" s="9">
        <f>IF(5&lt;=$G139, ROUND(BK139*$Q139, 2), "")</f>
        <v/>
      </c>
      <c r="BM139" s="9">
        <f>IF(5&lt;=$G139, $N139, "")</f>
        <v/>
      </c>
      <c r="BN139" s="9">
        <f>IF(5&lt;=$G139, BM139-BL139, "")</f>
        <v/>
      </c>
      <c r="BO139" s="9">
        <f>IF(5&lt;=$G139, BK139-BN139, "")</f>
        <v/>
      </c>
      <c r="BP139" s="9">
        <f>IF(5&lt;=$G139, ROUND(BH139*$Q139, 2), "")</f>
        <v/>
      </c>
      <c r="BQ139" s="9">
        <f>IF(5&lt;=$G139, BH139+BP139, "")</f>
        <v/>
      </c>
      <c r="BR139" s="9">
        <f>IF(5&lt;=$G139, BL139+BP139, "")</f>
        <v/>
      </c>
      <c r="BS139" s="9">
        <f>IF(5&lt;=$G139, ($G139-5)*$N139, "")</f>
        <v/>
      </c>
      <c r="BT139" s="9">
        <f>IF(6&lt;=$G139, BO139, "")</f>
        <v/>
      </c>
      <c r="BU139" s="9">
        <f>IF(6&lt;=$G139, ROUND(BT139*$Q139, 2), "")</f>
        <v/>
      </c>
      <c r="BV139" s="9">
        <f>IF(6&lt;=$G139, $N139, "")</f>
        <v/>
      </c>
      <c r="BW139" s="9">
        <f>IF(6&lt;=$G139, BV139-BU139, "")</f>
        <v/>
      </c>
      <c r="BX139" s="9">
        <f>IF(6&lt;=$G139, BT139-BW139, "")</f>
        <v/>
      </c>
      <c r="BY139" s="9">
        <f>IF(6&lt;=$G139, ROUND(BQ139*$Q139, 2), "")</f>
        <v/>
      </c>
      <c r="BZ139" s="9">
        <f>IF(6&lt;=$G139, BQ139+BY139, "")</f>
        <v/>
      </c>
      <c r="CA139" s="9">
        <f>IF(6&lt;=$G139, BU139+BY139, "")</f>
        <v/>
      </c>
      <c r="CB139" s="9">
        <f>IF(6&lt;=$G139, ($G139-6)*$N139, "")</f>
        <v/>
      </c>
      <c r="CC139" s="9">
        <f>IF(7&lt;=$G139, BX139, "")</f>
        <v/>
      </c>
      <c r="CD139" s="9">
        <f>IF(7&lt;=$G139, ROUND(CC139*$Q139, 2), "")</f>
        <v/>
      </c>
      <c r="CE139" s="9">
        <f>IF(7&lt;=$G139, $N139, "")</f>
        <v/>
      </c>
      <c r="CF139" s="9">
        <f>IF(7&lt;=$G139, CE139-CD139, "")</f>
        <v/>
      </c>
      <c r="CG139" s="9">
        <f>IF(7&lt;=$G139, CC139-CF139, "")</f>
        <v/>
      </c>
      <c r="CH139" s="9">
        <f>IF(7&lt;=$G139, ROUND(BZ139*$Q139, 2), "")</f>
        <v/>
      </c>
      <c r="CI139" s="9">
        <f>IF(7&lt;=$G139, BZ139+CH139, "")</f>
        <v/>
      </c>
      <c r="CJ139" s="9">
        <f>IF(7&lt;=$G139, CD139+CH139, "")</f>
        <v/>
      </c>
      <c r="CK139" s="9">
        <f>IF(7&lt;=$G139, ($G139-7)*$N139, "")</f>
        <v/>
      </c>
      <c r="CL139" s="9">
        <f>IF(8&lt;=$G139, CG139, "")</f>
        <v/>
      </c>
      <c r="CM139" s="9">
        <f>IF(8&lt;=$G139, ROUND(CL139*$Q139, 2), "")</f>
        <v/>
      </c>
      <c r="CN139" s="9">
        <f>IF(8&lt;=$G139, $N139, "")</f>
        <v/>
      </c>
      <c r="CO139" s="9">
        <f>IF(8&lt;=$G139, CN139-CM139, "")</f>
        <v/>
      </c>
      <c r="CP139" s="9">
        <f>IF(8&lt;=$G139, CL139-CO139, "")</f>
        <v/>
      </c>
      <c r="CQ139" s="9">
        <f>IF(8&lt;=$G139, ROUND(CI139*$Q139, 2), "")</f>
        <v/>
      </c>
      <c r="CR139" s="9">
        <f>IF(8&lt;=$G139, CI139+CQ139, "")</f>
        <v/>
      </c>
      <c r="CS139" s="9">
        <f>IF(8&lt;=$G139, CM139+CQ139, "")</f>
        <v/>
      </c>
      <c r="CT139" s="9">
        <f>IF(8&lt;=$G139, ($G139-8)*$N139, "")</f>
        <v/>
      </c>
      <c r="CU139" s="9">
        <f>IF(9&lt;=$G139, CP139, "")</f>
        <v/>
      </c>
      <c r="CV139" s="9">
        <f>IF(9&lt;=$G139, ROUND(CU139*$Q139, 2), "")</f>
        <v/>
      </c>
      <c r="CW139" s="9">
        <f>IF(9&lt;=$G139, $N139, "")</f>
        <v/>
      </c>
      <c r="CX139" s="9">
        <f>IF(9&lt;=$G139, CW139-CV139, "")</f>
        <v/>
      </c>
      <c r="CY139" s="9">
        <f>IF(9&lt;=$G139, CU139-CX139, "")</f>
        <v/>
      </c>
      <c r="CZ139" s="9">
        <f>IF(9&lt;=$G139, ROUND(CR139*$Q139, 2), "")</f>
        <v/>
      </c>
      <c r="DA139" s="9">
        <f>IF(9&lt;=$G139, CR139+CZ139, "")</f>
        <v/>
      </c>
      <c r="DB139" s="9">
        <f>IF(9&lt;=$G139, CV139+CZ139, "")</f>
        <v/>
      </c>
      <c r="DC139" s="9">
        <f>IF(9&lt;=$G139, ($G139-9)*$N139, "")</f>
        <v/>
      </c>
      <c r="DD139" s="9">
        <f>IF(10&lt;=$G139, CY139, "")</f>
        <v/>
      </c>
      <c r="DE139" s="9">
        <f>IF(10&lt;=$G139, ROUND(DD139*$Q139, 2), "")</f>
        <v/>
      </c>
      <c r="DF139" s="9">
        <f>IF(10&lt;=$G139, $N139, "")</f>
        <v/>
      </c>
      <c r="DG139" s="9">
        <f>IF(10&lt;=$G139, DF139-DE139, "")</f>
        <v/>
      </c>
      <c r="DH139" s="9">
        <f>IF(10&lt;=$G139, DD139-DG139, "")</f>
        <v/>
      </c>
      <c r="DI139" s="9">
        <f>IF(10&lt;=$G139, ROUND(DA139*$Q139, 2), "")</f>
        <v/>
      </c>
      <c r="DJ139" s="9">
        <f>IF(10&lt;=$G139, DA139+DI139, "")</f>
        <v/>
      </c>
      <c r="DK139" s="9">
        <f>IF(10&lt;=$G139, DE139+DI139, "")</f>
        <v/>
      </c>
      <c r="DL139" s="9">
        <f>IF(10&lt;=$G139, ($G139-10)*$N139, "")</f>
        <v/>
      </c>
      <c r="DM139" s="9">
        <f>IF(11&lt;=$G139, DH139, "")</f>
        <v/>
      </c>
      <c r="DN139" s="9">
        <f>IF(11&lt;=$G139, ROUND(DM139*$Q139, 2), "")</f>
        <v/>
      </c>
      <c r="DO139" s="9">
        <f>IF(11&lt;=$G139, $N139, "")</f>
        <v/>
      </c>
      <c r="DP139" s="9">
        <f>IF(11&lt;=$G139, DO139-DN139, "")</f>
        <v/>
      </c>
      <c r="DQ139" s="9">
        <f>IF(11&lt;=$G139, DM139-DP139, "")</f>
        <v/>
      </c>
      <c r="DR139" s="9">
        <f>IF(11&lt;=$G139, ROUND(DJ139*$Q139, 2), "")</f>
        <v/>
      </c>
      <c r="DS139" s="9">
        <f>IF(11&lt;=$G139, DJ139+DR139, "")</f>
        <v/>
      </c>
      <c r="DT139" s="9">
        <f>IF(11&lt;=$G139, DN139+DR139, "")</f>
        <v/>
      </c>
      <c r="DU139" s="9">
        <f>IF(11&lt;=$G139, ($G139-11)*$N139, "")</f>
        <v/>
      </c>
      <c r="DV139" s="9">
        <f>IF(12&lt;=$G139, DQ139, "")</f>
        <v/>
      </c>
      <c r="DW139" s="9">
        <f>IF(12&lt;=$G139, ROUND(DV139*$Q139, 2), "")</f>
        <v/>
      </c>
      <c r="DX139" s="9">
        <f>IF(12&lt;=$G139, $N139, "")</f>
        <v/>
      </c>
      <c r="DY139" s="9">
        <f>IF(12&lt;=$G139, DX139-DW139, "")</f>
        <v/>
      </c>
      <c r="DZ139" s="9">
        <f>IF(12&lt;=$G139, DV139-DY139, "")</f>
        <v/>
      </c>
      <c r="EA139" s="9">
        <f>IF(12&lt;=$G139, ROUND(DS139*$Q139, 2), "")</f>
        <v/>
      </c>
      <c r="EB139" s="9">
        <f>IF(12&lt;=$G139, DS139+EA139, "")</f>
        <v/>
      </c>
      <c r="EC139" s="9">
        <f>IF(12&lt;=$G139, DW139+EA139, "")</f>
        <v/>
      </c>
      <c r="ED139" s="9">
        <f>IF(12&lt;=$G139, ($G139-12)*$N139, "")</f>
        <v/>
      </c>
      <c r="EE139" s="9">
        <f>IF(13&lt;=$G139, DZ139, "")</f>
        <v/>
      </c>
      <c r="EF139" s="9">
        <f>IF(13&lt;=$G139, ROUND(EE139*$Q139, 2), "")</f>
        <v/>
      </c>
      <c r="EG139" s="9">
        <f>IF(13&lt;=$G139, $N139, "")</f>
        <v/>
      </c>
      <c r="EH139" s="9">
        <f>IF(13&lt;=$G139, EG139-EF139, "")</f>
        <v/>
      </c>
      <c r="EI139" s="9">
        <f>IF(13&lt;=$G139, EE139-EH139, "")</f>
        <v/>
      </c>
      <c r="EJ139" s="9">
        <f>IF(13&lt;=$G139, ROUND(EB139*$Q139, 2), "")</f>
        <v/>
      </c>
      <c r="EK139" s="9">
        <f>IF(13&lt;=$G139, EB139+EJ139, "")</f>
        <v/>
      </c>
      <c r="EL139" s="9">
        <f>IF(13&lt;=$G139, EF139+EJ139, "")</f>
        <v/>
      </c>
      <c r="EM139" s="9">
        <f>IF(13&lt;=$G139, ($G139-13)*$N139, "")</f>
        <v/>
      </c>
      <c r="EN139" s="9">
        <f>IF(14&lt;=$G139, EI139, "")</f>
        <v/>
      </c>
      <c r="EO139" s="9">
        <f>IF(14&lt;=$G139, ROUND(EN139*$Q139, 2), "")</f>
        <v/>
      </c>
      <c r="EP139" s="9">
        <f>IF(14&lt;=$G139, $N139, "")</f>
        <v/>
      </c>
      <c r="EQ139" s="9">
        <f>IF(14&lt;=$G139, EP139-EO139, "")</f>
        <v/>
      </c>
      <c r="ER139" s="9">
        <f>IF(14&lt;=$G139, EN139-EQ139, "")</f>
        <v/>
      </c>
      <c r="ES139" s="9">
        <f>IF(14&lt;=$G139, ROUND(EK139*$Q139, 2), "")</f>
        <v/>
      </c>
      <c r="ET139" s="9">
        <f>IF(14&lt;=$G139, EK139+ES139, "")</f>
        <v/>
      </c>
      <c r="EU139" s="9">
        <f>IF(14&lt;=$G139, EO139+ES139, "")</f>
        <v/>
      </c>
      <c r="EV139" s="9">
        <f>IF(14&lt;=$G139, ($G139-14)*$N139, "")</f>
        <v/>
      </c>
      <c r="EW139" s="9">
        <f>IF(15&lt;=$G139, ER139, "")</f>
        <v/>
      </c>
      <c r="EX139" s="9">
        <f>IF(15&lt;=$G139, ROUND(EW139*$Q139, 2), "")</f>
        <v/>
      </c>
      <c r="EY139" s="9">
        <f>IF(15&lt;=$G139, $N139, "")</f>
        <v/>
      </c>
      <c r="EZ139" s="9">
        <f>IF(15&lt;=$G139, EY139-EX139, "")</f>
        <v/>
      </c>
      <c r="FA139" s="9">
        <f>IF(15&lt;=$G139, EW139-EZ139, "")</f>
        <v/>
      </c>
      <c r="FB139" s="9">
        <f>IF(15&lt;=$G139, ROUND(ET139*$Q139, 2), "")</f>
        <v/>
      </c>
      <c r="FC139" s="9">
        <f>IF(15&lt;=$G139, ET139+FB139, "")</f>
        <v/>
      </c>
      <c r="FD139" s="9">
        <f>IF(15&lt;=$G139, EX139+FB139, "")</f>
        <v/>
      </c>
      <c r="FE139" s="9">
        <f>IF(15&lt;=$G139, ($G139-15)*$N139, "")</f>
        <v/>
      </c>
      <c r="FF139" s="9">
        <f>IF(16&lt;=$G139, FA139, "")</f>
        <v/>
      </c>
      <c r="FG139" s="9">
        <f>IF(16&lt;=$G139, ROUND(FF139*$Q139, 2), "")</f>
        <v/>
      </c>
      <c r="FH139" s="9">
        <f>IF(16&lt;=$G139, $N139, "")</f>
        <v/>
      </c>
      <c r="FI139" s="9">
        <f>IF(16&lt;=$G139, FH139-FG139, "")</f>
        <v/>
      </c>
      <c r="FJ139" s="9">
        <f>IF(16&lt;=$G139, FF139-FI139, "")</f>
        <v/>
      </c>
      <c r="FK139" s="9">
        <f>IF(16&lt;=$G139, ROUND(FC139*$Q139, 2), "")</f>
        <v/>
      </c>
      <c r="FL139" s="9">
        <f>IF(16&lt;=$G139, FC139+FK139, "")</f>
        <v/>
      </c>
      <c r="FM139" s="9">
        <f>IF(16&lt;=$G139, FG139+FK139, "")</f>
        <v/>
      </c>
      <c r="FN139" s="9">
        <f>IF(16&lt;=$G139, ($G139-16)*$N139, "")</f>
        <v/>
      </c>
      <c r="FO139" s="9">
        <f>IF(17&lt;=$G139, FJ139, "")</f>
        <v/>
      </c>
      <c r="FP139" s="9">
        <f>IF(17&lt;=$G139, ROUND(FO139*$Q139, 2), "")</f>
        <v/>
      </c>
      <c r="FQ139" s="9">
        <f>IF(17&lt;=$G139, $N139, "")</f>
        <v/>
      </c>
      <c r="FR139" s="9">
        <f>IF(17&lt;=$G139, FQ139-FP139, "")</f>
        <v/>
      </c>
      <c r="FS139" s="9">
        <f>IF(17&lt;=$G139, FO139-FR139, "")</f>
        <v/>
      </c>
      <c r="FT139" s="9">
        <f>IF(17&lt;=$G139, ROUND(FL139*$Q139, 2), "")</f>
        <v/>
      </c>
      <c r="FU139" s="9">
        <f>IF(17&lt;=$G139, FL139+FT139, "")</f>
        <v/>
      </c>
      <c r="FV139" s="9">
        <f>IF(17&lt;=$G139, FP139+FT139, "")</f>
        <v/>
      </c>
      <c r="FW139" s="9">
        <f>IF(17&lt;=$G139, ($G139-17)*$N139, "")</f>
        <v/>
      </c>
      <c r="FX139" s="9">
        <f>IF(18&lt;=$G139, FS139, "")</f>
        <v/>
      </c>
      <c r="FY139" s="9">
        <f>IF(18&lt;=$G139, ROUND(FX139*$Q139, 2), "")</f>
        <v/>
      </c>
      <c r="FZ139" s="9">
        <f>IF(18&lt;=$G139, $N139, "")</f>
        <v/>
      </c>
      <c r="GA139" s="9">
        <f>IF(18&lt;=$G139, FZ139-FY139, "")</f>
        <v/>
      </c>
      <c r="GB139" s="9">
        <f>IF(18&lt;=$G139, FX139-GA139, "")</f>
        <v/>
      </c>
      <c r="GC139" s="9">
        <f>IF(18&lt;=$G139, ROUND(FU139*$Q139, 2), "")</f>
        <v/>
      </c>
      <c r="GD139" s="9">
        <f>IF(18&lt;=$G139, FU139+GC139, "")</f>
        <v/>
      </c>
      <c r="GE139" s="9">
        <f>IF(18&lt;=$G139, FY139+GC139, "")</f>
        <v/>
      </c>
      <c r="GF139" s="9">
        <f>IF(18&lt;=$G139, ($G139-18)*$N139, "")</f>
        <v/>
      </c>
      <c r="GG139" s="9">
        <f>IF(19&lt;=$G139, GB139, "")</f>
        <v/>
      </c>
      <c r="GH139" s="9">
        <f>IF(19&lt;=$G139, ROUND(GG139*$Q139, 2), "")</f>
        <v/>
      </c>
      <c r="GI139" s="9">
        <f>IF(19&lt;=$G139, $N139, "")</f>
        <v/>
      </c>
      <c r="GJ139" s="9">
        <f>IF(19&lt;=$G139, GI139-GH139, "")</f>
        <v/>
      </c>
      <c r="GK139" s="9">
        <f>IF(19&lt;=$G139, GG139-GJ139, "")</f>
        <v/>
      </c>
      <c r="GL139" s="9">
        <f>IF(19&lt;=$G139, ROUND(GD139*$Q139, 2), "")</f>
        <v/>
      </c>
      <c r="GM139" s="9">
        <f>IF(19&lt;=$G139, GD139+GL139, "")</f>
        <v/>
      </c>
      <c r="GN139" s="9">
        <f>IF(19&lt;=$G139, GH139+GL139, "")</f>
        <v/>
      </c>
      <c r="GO139" s="9">
        <f>IF(19&lt;=$G139, ($G139-19)*$N139, "")</f>
        <v/>
      </c>
      <c r="GP139" s="9">
        <f>IF(20&lt;=$G139, GK139, "")</f>
        <v/>
      </c>
      <c r="GQ139" s="9">
        <f>IF(20&lt;=$G139, ROUND(GP139*$Q139, 2), "")</f>
        <v/>
      </c>
      <c r="GR139" s="9">
        <f>IF(20&lt;=$G139, $N139, "")</f>
        <v/>
      </c>
      <c r="GS139" s="9">
        <f>IF(20&lt;=$G139, GR139-GQ139, "")</f>
        <v/>
      </c>
      <c r="GT139" s="9">
        <f>IF(20&lt;=$G139, GP139-GS139, "")</f>
        <v/>
      </c>
      <c r="GU139" s="9">
        <f>IF(20&lt;=$G139, ROUND(GM139*$Q139, 2), "")</f>
        <v/>
      </c>
      <c r="GV139" s="9">
        <f>IF(20&lt;=$G139, GM139+GU139, "")</f>
        <v/>
      </c>
      <c r="GW139" s="9">
        <f>IF(20&lt;=$G139, GQ139+GU139, "")</f>
        <v/>
      </c>
      <c r="GX139" s="9">
        <f>IF(20&lt;=$G139, ($G139-20)*$N139, "")</f>
        <v/>
      </c>
      <c r="GY139" s="9">
        <f>IF(21&lt;=$G139, GT139, "")</f>
        <v/>
      </c>
      <c r="GZ139" s="9">
        <f>IF(21&lt;=$G139, ROUND(GY139*$Q139, 2), "")</f>
        <v/>
      </c>
      <c r="HA139" s="9">
        <f>IF(21&lt;=$G139, $N139, "")</f>
        <v/>
      </c>
      <c r="HB139" s="9">
        <f>IF(21&lt;=$G139, HA139-GZ139, "")</f>
        <v/>
      </c>
      <c r="HC139" s="9">
        <f>IF(21&lt;=$G139, GY139-HB139, "")</f>
        <v/>
      </c>
      <c r="HD139" s="9">
        <f>IF(21&lt;=$G139, ROUND(GV139*$Q139, 2), "")</f>
        <v/>
      </c>
      <c r="HE139" s="9">
        <f>IF(21&lt;=$G139, GV139+HD139, "")</f>
        <v/>
      </c>
      <c r="HF139" s="9">
        <f>IF(21&lt;=$G139, GZ139+HD139, "")</f>
        <v/>
      </c>
      <c r="HG139" s="9">
        <f>IF(21&lt;=$G139, ($G139-21)*$N139, "")</f>
        <v/>
      </c>
      <c r="HH139" s="9">
        <f>IF(22&lt;=$G139, HC139, "")</f>
        <v/>
      </c>
      <c r="HI139" s="9">
        <f>IF(22&lt;=$G139, ROUND(HH139*$Q139, 2), "")</f>
        <v/>
      </c>
      <c r="HJ139" s="9">
        <f>IF(22&lt;=$G139, $N139, "")</f>
        <v/>
      </c>
      <c r="HK139" s="9">
        <f>IF(22&lt;=$G139, HJ139-HI139, "")</f>
        <v/>
      </c>
      <c r="HL139" s="9">
        <f>IF(22&lt;=$G139, HH139-HK139, "")</f>
        <v/>
      </c>
      <c r="HM139" s="9">
        <f>IF(22&lt;=$G139, ROUND(HE139*$Q139, 2), "")</f>
        <v/>
      </c>
      <c r="HN139" s="9">
        <f>IF(22&lt;=$G139, HE139+HM139, "")</f>
        <v/>
      </c>
      <c r="HO139" s="9">
        <f>IF(22&lt;=$G139, HI139+HM139, "")</f>
        <v/>
      </c>
      <c r="HP139" s="9">
        <f>IF(22&lt;=$G139, ($G139-22)*$N139, "")</f>
        <v/>
      </c>
      <c r="HQ139" s="9">
        <f>IF(23&lt;=$G139, HL139, "")</f>
        <v/>
      </c>
      <c r="HR139" s="9">
        <f>IF(23&lt;=$G139, ROUND(HQ139*$Q139, 2), "")</f>
        <v/>
      </c>
      <c r="HS139" s="9">
        <f>IF(23&lt;=$G139, $N139, "")</f>
        <v/>
      </c>
      <c r="HT139" s="9">
        <f>IF(23&lt;=$G139, HS139-HR139, "")</f>
        <v/>
      </c>
      <c r="HU139" s="9">
        <f>IF(23&lt;=$G139, HQ139-HT139, "")</f>
        <v/>
      </c>
      <c r="HV139" s="9">
        <f>IF(23&lt;=$G139, ROUND(HN139*$Q139, 2), "")</f>
        <v/>
      </c>
      <c r="HW139" s="9">
        <f>IF(23&lt;=$G139, HN139+HV139, "")</f>
        <v/>
      </c>
      <c r="HX139" s="9">
        <f>IF(23&lt;=$G139, HR139+HV139, "")</f>
        <v/>
      </c>
      <c r="HY139" s="9">
        <f>IF(23&lt;=$G139, ($G139-23)*$N139, "")</f>
        <v/>
      </c>
      <c r="HZ139" s="9">
        <f>IF(24&lt;=$G139, HU139, "")</f>
        <v/>
      </c>
      <c r="IA139" s="9">
        <f>IF(24&lt;=$G139, ROUND(HZ139*$Q139, 2), "")</f>
        <v/>
      </c>
      <c r="IB139" s="9">
        <f>IF(24&lt;=$G139, $N139, "")</f>
        <v/>
      </c>
      <c r="IC139" s="9">
        <f>IF(24&lt;=$G139, IB139-IA139, "")</f>
        <v/>
      </c>
      <c r="ID139" s="9">
        <f>IF(24&lt;=$G139, HZ139-IC139, "")</f>
        <v/>
      </c>
      <c r="IE139" s="9">
        <f>IF(24&lt;=$G139, ROUND(HW139*$Q139, 2), "")</f>
        <v/>
      </c>
      <c r="IF139" s="9">
        <f>IF(24&lt;=$G139, HW139+IE139, "")</f>
        <v/>
      </c>
      <c r="IG139" s="9">
        <f>IF(24&lt;=$G139, IA139+IE139, "")</f>
        <v/>
      </c>
      <c r="IH139" s="9">
        <f>IF(24&lt;=$G139, ($G139-24)*$N139, "")</f>
        <v/>
      </c>
      <c r="II139" s="9">
        <f>IF(25&lt;=$G139, ID139, "")</f>
        <v/>
      </c>
      <c r="IJ139" s="9">
        <f>IF(25&lt;=$G139, ROUND(II139*$Q139, 2), "")</f>
        <v/>
      </c>
      <c r="IK139" s="9">
        <f>IF(25&lt;=$G139, $N139, "")</f>
        <v/>
      </c>
      <c r="IL139" s="9">
        <f>IF(25&lt;=$G139, IK139-IJ139, "")</f>
        <v/>
      </c>
      <c r="IM139" s="9">
        <f>IF(25&lt;=$G139, II139-IL139, "")</f>
        <v/>
      </c>
      <c r="IN139" s="9">
        <f>IF(25&lt;=$G139, ROUND(IF139*$Q139, 2), "")</f>
        <v/>
      </c>
      <c r="IO139" s="9">
        <f>IF(25&lt;=$G139, IF139+IN139, "")</f>
        <v/>
      </c>
      <c r="IP139" s="9">
        <f>IF(25&lt;=$G139, IJ139+IN139, "")</f>
        <v/>
      </c>
      <c r="IQ139" s="9">
        <f>IF(25&lt;=$G139, ($G139-25)*$N139, "")</f>
        <v/>
      </c>
      <c r="IR139" s="9">
        <f>IF(26&lt;=$G139, IM139, "")</f>
        <v/>
      </c>
      <c r="IS139" s="9">
        <f>IF(26&lt;=$G139, ROUND(IR139*$Q139, 2), "")</f>
        <v/>
      </c>
      <c r="IT139" s="9">
        <f>IF(26&lt;=$G139, $N139, "")</f>
        <v/>
      </c>
      <c r="IU139" s="9">
        <f>IF(26&lt;=$G139, IT139-IS139, "")</f>
        <v/>
      </c>
      <c r="IV139" s="9">
        <f>IF(26&lt;=$G139, IR139-IU139, "")</f>
        <v/>
      </c>
      <c r="IW139" s="9">
        <f>IF(26&lt;=$G139, ROUND(IO139*$Q139, 2), "")</f>
        <v/>
      </c>
      <c r="IX139" s="9">
        <f>IF(26&lt;=$G139, IO139+IW139, "")</f>
        <v/>
      </c>
      <c r="IY139" s="9">
        <f>IF(26&lt;=$G139, IS139+IW139, "")</f>
        <v/>
      </c>
      <c r="IZ139" s="9">
        <f>IF(26&lt;=$G139, ($G139-26)*$N139, "")</f>
        <v/>
      </c>
      <c r="JA139" s="9">
        <f>IF(27&lt;=$G139, IV139, "")</f>
        <v/>
      </c>
      <c r="JB139" s="9">
        <f>IF(27&lt;=$G139, ROUND(JA139*$Q139, 2), "")</f>
        <v/>
      </c>
      <c r="JC139" s="9">
        <f>IF(27&lt;=$G139, $N139, "")</f>
        <v/>
      </c>
      <c r="JD139" s="9">
        <f>IF(27&lt;=$G139, JC139-JB139, "")</f>
        <v/>
      </c>
      <c r="JE139" s="9">
        <f>IF(27&lt;=$G139, JA139-JD139, "")</f>
        <v/>
      </c>
      <c r="JF139" s="9">
        <f>IF(27&lt;=$G139, ROUND(IX139*$Q139, 2), "")</f>
        <v/>
      </c>
      <c r="JG139" s="9">
        <f>IF(27&lt;=$G139, IX139+JF139, "")</f>
        <v/>
      </c>
      <c r="JH139" s="9">
        <f>IF(27&lt;=$G139, JB139+JF139, "")</f>
        <v/>
      </c>
      <c r="JI139" s="9">
        <f>IF(27&lt;=$G139, ($G139-27)*$N139, "")</f>
        <v/>
      </c>
      <c r="JJ139" s="9">
        <f>IF(28&lt;=$G139, JE139, "")</f>
        <v/>
      </c>
      <c r="JK139" s="9">
        <f>IF(28&lt;=$G139, ROUND(JJ139*$Q139, 2), "")</f>
        <v/>
      </c>
      <c r="JL139" s="9">
        <f>IF(28&lt;=$G139, $N139, "")</f>
        <v/>
      </c>
      <c r="JM139" s="9">
        <f>IF(28&lt;=$G139, JL139-JK139, "")</f>
        <v/>
      </c>
      <c r="JN139" s="9">
        <f>IF(28&lt;=$G139, JJ139-JM139, "")</f>
        <v/>
      </c>
      <c r="JO139" s="9">
        <f>IF(28&lt;=$G139, ROUND(JG139*$Q139, 2), "")</f>
        <v/>
      </c>
      <c r="JP139" s="9">
        <f>IF(28&lt;=$G139, JG139+JO139, "")</f>
        <v/>
      </c>
      <c r="JQ139" s="9">
        <f>IF(28&lt;=$G139, JK139+JO139, "")</f>
        <v/>
      </c>
      <c r="JR139" s="9">
        <f>IF(28&lt;=$G139, ($G139-28)*$N139, "")</f>
        <v/>
      </c>
      <c r="JS139" s="9">
        <f>IF(29&lt;=$G139, JN139, "")</f>
        <v/>
      </c>
      <c r="JT139" s="9">
        <f>IF(29&lt;=$G139, ROUND(JS139*$Q139, 2), "")</f>
        <v/>
      </c>
      <c r="JU139" s="9">
        <f>IF(29&lt;=$G139, $N139, "")</f>
        <v/>
      </c>
      <c r="JV139" s="9">
        <f>IF(29&lt;=$G139, JU139-JT139, "")</f>
        <v/>
      </c>
      <c r="JW139" s="9">
        <f>IF(29&lt;=$G139, JS139-JV139, "")</f>
        <v/>
      </c>
      <c r="JX139" s="9">
        <f>IF(29&lt;=$G139, ROUND(JP139*$Q139, 2), "")</f>
        <v/>
      </c>
      <c r="JY139" s="9">
        <f>IF(29&lt;=$G139, JP139+JX139, "")</f>
        <v/>
      </c>
      <c r="JZ139" s="9">
        <f>IF(29&lt;=$G139, JT139+JX139, "")</f>
        <v/>
      </c>
      <c r="KA139" s="9">
        <f>IF(29&lt;=$G139, ($G139-29)*$N139, "")</f>
        <v/>
      </c>
      <c r="KB139" s="9">
        <f>IF(30&lt;=$G139, JW139, "")</f>
        <v/>
      </c>
      <c r="KC139" s="9">
        <f>IF(30&lt;=$G139, ROUND(KB139*$Q139, 2), "")</f>
        <v/>
      </c>
      <c r="KD139" s="9">
        <f>IF(30&lt;=$G139, $N139, "")</f>
        <v/>
      </c>
      <c r="KE139" s="9">
        <f>IF(30&lt;=$G139, KD139-KC139, "")</f>
        <v/>
      </c>
      <c r="KF139" s="9">
        <f>IF(30&lt;=$G139, KB139-KE139, "")</f>
        <v/>
      </c>
      <c r="KG139" s="9">
        <f>IF(30&lt;=$G139, ROUND(JY139*$Q139, 2), "")</f>
        <v/>
      </c>
      <c r="KH139" s="9">
        <f>IF(30&lt;=$G139, JY139+KG139, "")</f>
        <v/>
      </c>
      <c r="KI139" s="9">
        <f>IF(30&lt;=$G139, KC139+KG139, "")</f>
        <v/>
      </c>
      <c r="KJ139" s="9">
        <f>IF(30&lt;=$G139, ($G139-30)*$N139, "")</f>
        <v/>
      </c>
      <c r="KK139" s="9">
        <f>IF(31&lt;=$G139, KF139, "")</f>
        <v/>
      </c>
      <c r="KL139" s="9">
        <f>IF(31&lt;=$G139, ROUND(KK139*$Q139, 2), "")</f>
        <v/>
      </c>
      <c r="KM139" s="9">
        <f>IF(31&lt;=$G139, $N139, "")</f>
        <v/>
      </c>
      <c r="KN139" s="9">
        <f>IF(31&lt;=$G139, KM139-KL139, "")</f>
        <v/>
      </c>
      <c r="KO139" s="9">
        <f>IF(31&lt;=$G139, KK139-KN139, "")</f>
        <v/>
      </c>
      <c r="KP139" s="9">
        <f>IF(31&lt;=$G139, ROUND(KH139*$Q139, 2), "")</f>
        <v/>
      </c>
      <c r="KQ139" s="9">
        <f>IF(31&lt;=$G139, KH139+KP139, "")</f>
        <v/>
      </c>
      <c r="KR139" s="9">
        <f>IF(31&lt;=$G139, KL139+KP139, "")</f>
        <v/>
      </c>
      <c r="KS139" s="9">
        <f>IF(31&lt;=$G139, ($G139-31)*$N139, "")</f>
        <v/>
      </c>
      <c r="KT139" s="9">
        <f>IF(32&lt;=$G139, KO139, "")</f>
        <v/>
      </c>
      <c r="KU139" s="9">
        <f>IF(32&lt;=$G139, ROUND(KT139*$Q139, 2), "")</f>
        <v/>
      </c>
      <c r="KV139" s="9">
        <f>IF(32&lt;=$G139, $N139, "")</f>
        <v/>
      </c>
      <c r="KW139" s="9">
        <f>IF(32&lt;=$G139, KV139-KU139, "")</f>
        <v/>
      </c>
      <c r="KX139" s="9">
        <f>IF(32&lt;=$G139, KT139-KW139, "")</f>
        <v/>
      </c>
      <c r="KY139" s="9">
        <f>IF(32&lt;=$G139, ROUND(KQ139*$Q139, 2), "")</f>
        <v/>
      </c>
      <c r="KZ139" s="9">
        <f>IF(32&lt;=$G139, KQ139+KY139, "")</f>
        <v/>
      </c>
      <c r="LA139" s="9">
        <f>IF(32&lt;=$G139, KU139+KY139, "")</f>
        <v/>
      </c>
      <c r="LB139" s="9">
        <f>IF(32&lt;=$G139, ($G139-32)*$N139, "")</f>
        <v/>
      </c>
      <c r="LC139" s="9">
        <f>IF(33&lt;=$G139, KX139, "")</f>
        <v/>
      </c>
      <c r="LD139" s="9">
        <f>IF(33&lt;=$G139, ROUND(LC139*$Q139, 2), "")</f>
        <v/>
      </c>
      <c r="LE139" s="9">
        <f>IF(33&lt;=$G139, $N139, "")</f>
        <v/>
      </c>
      <c r="LF139" s="9">
        <f>IF(33&lt;=$G139, LE139-LD139, "")</f>
        <v/>
      </c>
      <c r="LG139" s="9">
        <f>IF(33&lt;=$G139, LC139-LF139, "")</f>
        <v/>
      </c>
      <c r="LH139" s="9">
        <f>IF(33&lt;=$G139, ROUND(KZ139*$Q139, 2), "")</f>
        <v/>
      </c>
      <c r="LI139" s="9">
        <f>IF(33&lt;=$G139, KZ139+LH139, "")</f>
        <v/>
      </c>
      <c r="LJ139" s="9">
        <f>IF(33&lt;=$G139, LD139+LH139, "")</f>
        <v/>
      </c>
      <c r="LK139" s="9">
        <f>IF(33&lt;=$G139, ($G139-33)*$N139, "")</f>
        <v/>
      </c>
      <c r="LL139" s="9">
        <f>IF(34&lt;=$G139, LG139, "")</f>
        <v/>
      </c>
      <c r="LM139" s="9">
        <f>IF(34&lt;=$G139, ROUND(LL139*$Q139, 2), "")</f>
        <v/>
      </c>
      <c r="LN139" s="9">
        <f>IF(34&lt;=$G139, $N139, "")</f>
        <v/>
      </c>
      <c r="LO139" s="9">
        <f>IF(34&lt;=$G139, LN139-LM139, "")</f>
        <v/>
      </c>
      <c r="LP139" s="9">
        <f>IF(34&lt;=$G139, LL139-LO139, "")</f>
        <v/>
      </c>
      <c r="LQ139" s="9">
        <f>IF(34&lt;=$G139, ROUND(LI139*$Q139, 2), "")</f>
        <v/>
      </c>
      <c r="LR139" s="9">
        <f>IF(34&lt;=$G139, LI139+LQ139, "")</f>
        <v/>
      </c>
      <c r="LS139" s="9">
        <f>IF(34&lt;=$G139, LM139+LQ139, "")</f>
        <v/>
      </c>
      <c r="LT139" s="9">
        <f>IF(34&lt;=$G139, ($G139-34)*$N139, "")</f>
        <v/>
      </c>
      <c r="LU139" s="9">
        <f>IF(35&lt;=$G139, LP139, "")</f>
        <v/>
      </c>
      <c r="LV139" s="9">
        <f>IF(35&lt;=$G139, ROUND(LU139*$Q139, 2), "")</f>
        <v/>
      </c>
      <c r="LW139" s="9">
        <f>IF(35&lt;=$G139, $N139, "")</f>
        <v/>
      </c>
      <c r="LX139" s="9">
        <f>IF(35&lt;=$G139, LW139-LV139, "")</f>
        <v/>
      </c>
      <c r="LY139" s="9">
        <f>IF(35&lt;=$G139, LU139-LX139, "")</f>
        <v/>
      </c>
      <c r="LZ139" s="9">
        <f>IF(35&lt;=$G139, ROUND(LR139*$Q139, 2), "")</f>
        <v/>
      </c>
      <c r="MA139" s="9">
        <f>IF(35&lt;=$G139, LR139+LZ139, "")</f>
        <v/>
      </c>
      <c r="MB139" s="9">
        <f>IF(35&lt;=$G139, LV139+LZ139, "")</f>
        <v/>
      </c>
      <c r="MC139" s="9">
        <f>IF(35&lt;=$G139, ($G139-35)*$N139, "")</f>
        <v/>
      </c>
      <c r="MD139" s="9">
        <f>IF(36&lt;=$G139, LY139, "")</f>
        <v/>
      </c>
      <c r="ME139" s="9">
        <f>IF(36&lt;=$G139, ROUND(MD139*$Q139, 2), "")</f>
        <v/>
      </c>
      <c r="MF139" s="9">
        <f>IF(36&lt;=$G139, $N139, "")</f>
        <v/>
      </c>
      <c r="MG139" s="9">
        <f>IF(36&lt;=$G139, MF139-ME139, "")</f>
        <v/>
      </c>
      <c r="MH139" s="9">
        <f>IF(36&lt;=$G139, MD139-MG139, "")</f>
        <v/>
      </c>
      <c r="MI139" s="9">
        <f>IF(36&lt;=$G139, ROUND(MA139*$Q139, 2), "")</f>
        <v/>
      </c>
      <c r="MJ139" s="9">
        <f>IF(36&lt;=$G139, MA139+MI139, "")</f>
        <v/>
      </c>
      <c r="MK139" s="9">
        <f>IF(36&lt;=$G139, ME139+MI139, "")</f>
        <v/>
      </c>
      <c r="ML139" s="9">
        <f>IF(36&lt;=$G139, ($G139-36)*$N139, "")</f>
        <v/>
      </c>
      <c r="MM139" s="9">
        <f>IF(37&lt;=$G139, MH139, "")</f>
        <v/>
      </c>
      <c r="MN139" s="9">
        <f>IF(37&lt;=$G139, ROUND(MM139*$Q139, 2), "")</f>
        <v/>
      </c>
      <c r="MO139" s="9">
        <f>IF(37&lt;=$G139, $N139, "")</f>
        <v/>
      </c>
      <c r="MP139" s="9">
        <f>IF(37&lt;=$G139, MO139-MN139, "")</f>
        <v/>
      </c>
      <c r="MQ139" s="9">
        <f>IF(37&lt;=$G139, MM139-MP139, "")</f>
        <v/>
      </c>
      <c r="MR139" s="9">
        <f>IF(37&lt;=$G139, ROUND(MJ139*$Q139, 2), "")</f>
        <v/>
      </c>
      <c r="MS139" s="9">
        <f>IF(37&lt;=$G139, MJ139+MR139, "")</f>
        <v/>
      </c>
      <c r="MT139" s="9">
        <f>IF(37&lt;=$G139, MN139+MR139, "")</f>
        <v/>
      </c>
      <c r="MU139" s="9">
        <f>IF(37&lt;=$G139, ($G139-37)*$N139, "")</f>
        <v/>
      </c>
      <c r="MV139" s="9">
        <f>IF(38&lt;=$G139, MQ139, "")</f>
        <v/>
      </c>
      <c r="MW139" s="9">
        <f>IF(38&lt;=$G139, ROUND(MV139*$Q139, 2), "")</f>
        <v/>
      </c>
      <c r="MX139" s="9">
        <f>IF(38&lt;=$G139, $N139, "")</f>
        <v/>
      </c>
      <c r="MY139" s="9">
        <f>IF(38&lt;=$G139, MX139-MW139, "")</f>
        <v/>
      </c>
      <c r="MZ139" s="9">
        <f>IF(38&lt;=$G139, MV139-MY139, "")</f>
        <v/>
      </c>
      <c r="NA139" s="9">
        <f>IF(38&lt;=$G139, ROUND(MS139*$Q139, 2), "")</f>
        <v/>
      </c>
      <c r="NB139" s="9">
        <f>IF(38&lt;=$G139, MS139+NA139, "")</f>
        <v/>
      </c>
      <c r="NC139" s="9">
        <f>IF(38&lt;=$G139, MW139+NA139, "")</f>
        <v/>
      </c>
      <c r="ND139" s="9">
        <f>IF(38&lt;=$G139, ($G139-38)*$N139, "")</f>
        <v/>
      </c>
      <c r="NE139" s="9">
        <f>IF(39&lt;=$G139, MZ139, "")</f>
        <v/>
      </c>
      <c r="NF139" s="9">
        <f>IF(39&lt;=$G139, ROUND(NE139*$Q139, 2), "")</f>
        <v/>
      </c>
      <c r="NG139" s="9">
        <f>IF(39&lt;=$G139, $N139, "")</f>
        <v/>
      </c>
      <c r="NH139" s="9">
        <f>IF(39&lt;=$G139, NG139-NF139, "")</f>
        <v/>
      </c>
      <c r="NI139" s="9">
        <f>IF(39&lt;=$G139, NE139-NH139, "")</f>
        <v/>
      </c>
      <c r="NJ139" s="9">
        <f>IF(39&lt;=$G139, ROUND(NB139*$Q139, 2), "")</f>
        <v/>
      </c>
      <c r="NK139" s="9">
        <f>IF(39&lt;=$G139, NB139+NJ139, "")</f>
        <v/>
      </c>
      <c r="NL139" s="9">
        <f>IF(39&lt;=$G139, NF139+NJ139, "")</f>
        <v/>
      </c>
      <c r="NM139" s="9">
        <f>IF(39&lt;=$G139, ($G139-39)*$N139, "")</f>
        <v/>
      </c>
      <c r="NN139" s="9">
        <f>IF(40&lt;=$G139, NI139, "")</f>
        <v/>
      </c>
      <c r="NO139" s="9">
        <f>IF(40&lt;=$G139, ROUND(NN139*$Q139, 2), "")</f>
        <v/>
      </c>
      <c r="NP139" s="9">
        <f>IF(40&lt;=$G139, $N139, "")</f>
        <v/>
      </c>
      <c r="NQ139" s="9">
        <f>IF(40&lt;=$G139, NP139-NO139, "")</f>
        <v/>
      </c>
      <c r="NR139" s="9">
        <f>IF(40&lt;=$G139, NN139-NQ139, "")</f>
        <v/>
      </c>
      <c r="NS139" s="9">
        <f>IF(40&lt;=$G139, ROUND(NK139*$Q139, 2), "")</f>
        <v/>
      </c>
      <c r="NT139" s="9">
        <f>IF(40&lt;=$G139, NK139+NS139, "")</f>
        <v/>
      </c>
      <c r="NU139" s="9">
        <f>IF(40&lt;=$G139, NO139+NS139, "")</f>
        <v/>
      </c>
      <c r="NV139" s="9">
        <f>IF(40&lt;=$G139, ($G139-40)*$N139, "")</f>
        <v/>
      </c>
      <c r="NW139" s="9">
        <f>IF(41&lt;=$G139, NR139, "")</f>
        <v/>
      </c>
      <c r="NX139" s="9">
        <f>IF(41&lt;=$G139, ROUND(NW139*$Q139, 2), "")</f>
        <v/>
      </c>
      <c r="NY139" s="9">
        <f>IF(41&lt;=$G139, $N139, "")</f>
        <v/>
      </c>
      <c r="NZ139" s="9">
        <f>IF(41&lt;=$G139, NY139-NX139, "")</f>
        <v/>
      </c>
      <c r="OA139" s="9">
        <f>IF(41&lt;=$G139, NW139-NZ139, "")</f>
        <v/>
      </c>
      <c r="OB139" s="9">
        <f>IF(41&lt;=$G139, ROUND(NT139*$Q139, 2), "")</f>
        <v/>
      </c>
      <c r="OC139" s="9">
        <f>IF(41&lt;=$G139, NT139+OB139, "")</f>
        <v/>
      </c>
      <c r="OD139" s="9">
        <f>IF(41&lt;=$G139, NX139+OB139, "")</f>
        <v/>
      </c>
      <c r="OE139" s="9">
        <f>IF(41&lt;=$G139, ($G139-41)*$N139, "")</f>
        <v/>
      </c>
      <c r="OF139" s="9">
        <f>IF(42&lt;=$G139, OA139, "")</f>
        <v/>
      </c>
      <c r="OG139" s="9">
        <f>IF(42&lt;=$G139, ROUND(OF139*$Q139, 2), "")</f>
        <v/>
      </c>
      <c r="OH139" s="9">
        <f>IF(42&lt;=$G139, $N139, "")</f>
        <v/>
      </c>
      <c r="OI139" s="9">
        <f>IF(42&lt;=$G139, OH139-OG139, "")</f>
        <v/>
      </c>
      <c r="OJ139" s="9">
        <f>IF(42&lt;=$G139, OF139-OI139, "")</f>
        <v/>
      </c>
      <c r="OK139" s="9">
        <f>IF(42&lt;=$G139, ROUND(OC139*$Q139, 2), "")</f>
        <v/>
      </c>
      <c r="OL139" s="9">
        <f>IF(42&lt;=$G139, OC139+OK139, "")</f>
        <v/>
      </c>
      <c r="OM139" s="9">
        <f>IF(42&lt;=$G139, OG139+OK139, "")</f>
        <v/>
      </c>
      <c r="ON139" s="9">
        <f>IF(42&lt;=$G139, ($G139-42)*$N139, "")</f>
        <v/>
      </c>
      <c r="OO139" s="9">
        <f>IF(43&lt;=$G139, OJ139, "")</f>
        <v/>
      </c>
      <c r="OP139" s="9">
        <f>IF(43&lt;=$G139, ROUND(OO139*$Q139, 2), "")</f>
        <v/>
      </c>
      <c r="OQ139" s="9">
        <f>IF(43&lt;=$G139, $N139, "")</f>
        <v/>
      </c>
      <c r="OR139" s="9">
        <f>IF(43&lt;=$G139, OQ139-OP139, "")</f>
        <v/>
      </c>
      <c r="OS139" s="9">
        <f>IF(43&lt;=$G139, OO139-OR139, "")</f>
        <v/>
      </c>
      <c r="OT139" s="9">
        <f>IF(43&lt;=$G139, ROUND(OL139*$Q139, 2), "")</f>
        <v/>
      </c>
      <c r="OU139" s="9">
        <f>IF(43&lt;=$G139, OL139+OT139, "")</f>
        <v/>
      </c>
      <c r="OV139" s="9">
        <f>IF(43&lt;=$G139, OP139+OT139, "")</f>
        <v/>
      </c>
      <c r="OW139" s="9">
        <f>IF(43&lt;=$G139, ($G139-43)*$N139, "")</f>
        <v/>
      </c>
      <c r="OX139" s="9">
        <f>IF(44&lt;=$G139, OS139, "")</f>
        <v/>
      </c>
      <c r="OY139" s="9">
        <f>IF(44&lt;=$G139, ROUND(OX139*$Q139, 2), "")</f>
        <v/>
      </c>
      <c r="OZ139" s="9">
        <f>IF(44&lt;=$G139, $N139, "")</f>
        <v/>
      </c>
      <c r="PA139" s="9">
        <f>IF(44&lt;=$G139, OZ139-OY139, "")</f>
        <v/>
      </c>
      <c r="PB139" s="9">
        <f>IF(44&lt;=$G139, OX139-PA139, "")</f>
        <v/>
      </c>
      <c r="PC139" s="9">
        <f>IF(44&lt;=$G139, ROUND(OU139*$Q139, 2), "")</f>
        <v/>
      </c>
      <c r="PD139" s="9">
        <f>IF(44&lt;=$G139, OU139+PC139, "")</f>
        <v/>
      </c>
      <c r="PE139" s="9">
        <f>IF(44&lt;=$G139, OY139+PC139, "")</f>
        <v/>
      </c>
      <c r="PF139" s="9">
        <f>IF(44&lt;=$G139, ($G139-44)*$N139, "")</f>
        <v/>
      </c>
      <c r="PG139" s="9">
        <f>IF(45&lt;=$G139, PB139, "")</f>
        <v/>
      </c>
      <c r="PH139" s="9">
        <f>IF(45&lt;=$G139, ROUND(PG139*$Q139, 2), "")</f>
        <v/>
      </c>
      <c r="PI139" s="9">
        <f>IF(45&lt;=$G139, $N139, "")</f>
        <v/>
      </c>
      <c r="PJ139" s="9">
        <f>IF(45&lt;=$G139, PI139-PH139, "")</f>
        <v/>
      </c>
      <c r="PK139" s="9">
        <f>IF(45&lt;=$G139, PG139-PJ139, "")</f>
        <v/>
      </c>
      <c r="PL139" s="9">
        <f>IF(45&lt;=$G139, ROUND(PD139*$Q139, 2), "")</f>
        <v/>
      </c>
      <c r="PM139" s="9">
        <f>IF(45&lt;=$G139, PD139+PL139, "")</f>
        <v/>
      </c>
      <c r="PN139" s="9">
        <f>IF(45&lt;=$G139, PH139+PL139, "")</f>
        <v/>
      </c>
      <c r="PO139" s="9">
        <f>IF(45&lt;=$G139, ($G139-45)*$N139, "")</f>
        <v/>
      </c>
      <c r="PP139" s="9">
        <f>IF(46&lt;=$G139, PK139, "")</f>
        <v/>
      </c>
      <c r="PQ139" s="9">
        <f>IF(46&lt;=$G139, ROUND(PP139*$Q139, 2), "")</f>
        <v/>
      </c>
      <c r="PR139" s="9">
        <f>IF(46&lt;=$G139, $N139, "")</f>
        <v/>
      </c>
      <c r="PS139" s="9">
        <f>IF(46&lt;=$G139, PR139-PQ139, "")</f>
        <v/>
      </c>
      <c r="PT139" s="9">
        <f>IF(46&lt;=$G139, PP139-PS139, "")</f>
        <v/>
      </c>
      <c r="PU139" s="9">
        <f>IF(46&lt;=$G139, ROUND(PM139*$Q139, 2), "")</f>
        <v/>
      </c>
      <c r="PV139" s="9">
        <f>IF(46&lt;=$G139, PM139+PU139, "")</f>
        <v/>
      </c>
      <c r="PW139" s="9">
        <f>IF(46&lt;=$G139, PQ139+PU139, "")</f>
        <v/>
      </c>
      <c r="PX139" s="9">
        <f>IF(46&lt;=$G139, ($G139-46)*$N139, "")</f>
        <v/>
      </c>
      <c r="PY139" s="9">
        <f>IF(47&lt;=$G139, PT139, "")</f>
        <v/>
      </c>
      <c r="PZ139" s="9">
        <f>IF(47&lt;=$G139, ROUND(PY139*$Q139, 2), "")</f>
        <v/>
      </c>
      <c r="QA139" s="9">
        <f>IF(47&lt;=$G139, $N139, "")</f>
        <v/>
      </c>
      <c r="QB139" s="9">
        <f>IF(47&lt;=$G139, QA139-PZ139, "")</f>
        <v/>
      </c>
      <c r="QC139" s="9">
        <f>IF(47&lt;=$G139, PY139-QB139, "")</f>
        <v/>
      </c>
      <c r="QD139" s="9">
        <f>IF(47&lt;=$G139, ROUND(PV139*$Q139, 2), "")</f>
        <v/>
      </c>
      <c r="QE139" s="9">
        <f>IF(47&lt;=$G139, PV139+QD139, "")</f>
        <v/>
      </c>
      <c r="QF139" s="9">
        <f>IF(47&lt;=$G139, PZ139+QD139, "")</f>
        <v/>
      </c>
      <c r="QG139" s="9">
        <f>IF(47&lt;=$G139, ($G139-47)*$N139, "")</f>
        <v/>
      </c>
      <c r="QH139" s="9">
        <f>IF(48&lt;=$G139, QC139, "")</f>
        <v/>
      </c>
      <c r="QI139" s="9">
        <f>IF(48&lt;=$G139, ROUND(QH139*$Q139, 2), "")</f>
        <v/>
      </c>
      <c r="QJ139" s="9">
        <f>IF(48&lt;=$G139, $N139, "")</f>
        <v/>
      </c>
      <c r="QK139" s="9">
        <f>IF(48&lt;=$G139, QJ139-QI139, "")</f>
        <v/>
      </c>
      <c r="QL139" s="9">
        <f>IF(48&lt;=$G139, QH139-QK139, "")</f>
        <v/>
      </c>
      <c r="QM139" s="9">
        <f>IF(48&lt;=$G139, ROUND(QE139*$Q139, 2), "")</f>
        <v/>
      </c>
      <c r="QN139" s="9">
        <f>IF(48&lt;=$G139, QE139+QM139, "")</f>
        <v/>
      </c>
      <c r="QO139" s="9">
        <f>IF(48&lt;=$G139, QI139+QM139, "")</f>
        <v/>
      </c>
      <c r="QP139" s="9">
        <f>IF(48&lt;=$G139, ($G139-48)*$N139, "")</f>
        <v/>
      </c>
    </row>
    <row r="140">
      <c r="A140" s="12" t="inlineStr">
        <is>
          <t>0668-0005</t>
        </is>
      </c>
      <c r="B140" s="13" t="inlineStr">
        <is>
          <t>Jorge Alonso Alvarez Garcia</t>
        </is>
      </c>
      <c r="C140" s="13" t="inlineStr">
        <is>
          <t>RAM 700 BIGHORN "S" CREW CAB CVT</t>
        </is>
      </c>
      <c r="D140" s="12" t="inlineStr">
        <is>
          <t>ACTIVO</t>
        </is>
      </c>
      <c r="E140" s="12" t="inlineStr">
        <is>
          <t>2026-03-04</t>
        </is>
      </c>
      <c r="F140" s="12" t="inlineStr">
        <is>
          <t>2027-03-04</t>
        </is>
      </c>
      <c r="G140" s="14" t="n">
        <v>12</v>
      </c>
      <c r="H140" s="15" t="n">
        <v>382241.38</v>
      </c>
      <c r="I140" s="16" t="n">
        <v>0.1</v>
      </c>
      <c r="J140" s="15">
        <f>ROUND(H140*I140, 2)</f>
        <v/>
      </c>
      <c r="K140" s="15">
        <f>ROUND(H140-J140, 2)</f>
        <v/>
      </c>
      <c r="L140" s="16" t="n">
        <v>0</v>
      </c>
      <c r="M140" s="15">
        <f>ROUND(H140*L140, 2)</f>
        <v/>
      </c>
      <c r="N140" s="15" t="n">
        <v>27837.04</v>
      </c>
      <c r="O140" s="16" t="n">
        <v>0.2</v>
      </c>
      <c r="P140" s="15">
        <f>ROUND(H140*O140, 2)</f>
        <v/>
      </c>
      <c r="Q140" s="17" t="n">
        <v>0.02432243</v>
      </c>
      <c r="R140" s="17">
        <f>RATE(G140, -N140, K140, -P140)</f>
        <v/>
      </c>
      <c r="S140" s="17">
        <f>ROUND(Q140*12, 8)</f>
        <v/>
      </c>
      <c r="T140" s="17">
        <f>ROUND(((1+Q140)^12)-1, 8)</f>
        <v/>
      </c>
      <c r="U140" s="15">
        <f>ROUND(PV(Q140, G140, 0, -P140), 2)</f>
        <v/>
      </c>
      <c r="V140" s="15">
        <f>SUMIF($AA$4:$QP$4, "Interes_Leasing", AA140:QP140)</f>
        <v/>
      </c>
      <c r="W140" s="15">
        <f>SUMIF($AA$4:$QP$4, "Interes_Residual", AA140:QP140)</f>
        <v/>
      </c>
      <c r="X140" s="15">
        <f>ROUND(V140+W140, 2)</f>
        <v/>
      </c>
      <c r="Y140" s="15">
        <f>ROUND((N140*G140+P140+M140)-K140, 2)</f>
        <v/>
      </c>
      <c r="Z140" s="16">
        <f>ROUND(Y140/K140, 4)</f>
        <v/>
      </c>
      <c r="AA140" s="15">
        <f>IF(1&lt;=$G140, $K140, "")</f>
        <v/>
      </c>
      <c r="AB140" s="15">
        <f>IF(1&lt;=$G140, ROUND(AA140*$Q140, 2), "")</f>
        <v/>
      </c>
      <c r="AC140" s="15">
        <f>IF(1&lt;=$G140, $N140, "")</f>
        <v/>
      </c>
      <c r="AD140" s="15">
        <f>IF(1&lt;=$G140, AC140-AB140, "")</f>
        <v/>
      </c>
      <c r="AE140" s="15">
        <f>IF(1&lt;=$G140, AA140-AD140, "")</f>
        <v/>
      </c>
      <c r="AF140" s="15">
        <f>IF(1&lt;=$G140, ROUND($U140*$Q140, 2), "")</f>
        <v/>
      </c>
      <c r="AG140" s="15">
        <f>IF(1&lt;=$G140, $U140+AF140, "")</f>
        <v/>
      </c>
      <c r="AH140" s="15">
        <f>IF(1&lt;=$G140, AB140+AF140, "")</f>
        <v/>
      </c>
      <c r="AI140" s="15">
        <f>IF(1&lt;=$G140, ($G140-1)*$N140, "")</f>
        <v/>
      </c>
      <c r="AJ140" s="15">
        <f>IF(2&lt;=$G140, AE140, "")</f>
        <v/>
      </c>
      <c r="AK140" s="15">
        <f>IF(2&lt;=$G140, ROUND(AJ140*$Q140, 2), "")</f>
        <v/>
      </c>
      <c r="AL140" s="15">
        <f>IF(2&lt;=$G140, $N140, "")</f>
        <v/>
      </c>
      <c r="AM140" s="15">
        <f>IF(2&lt;=$G140, AL140-AK140, "")</f>
        <v/>
      </c>
      <c r="AN140" s="15">
        <f>IF(2&lt;=$G140, AJ140-AM140, "")</f>
        <v/>
      </c>
      <c r="AO140" s="15">
        <f>IF(2&lt;=$G140, ROUND(AG140*$Q140, 2), "")</f>
        <v/>
      </c>
      <c r="AP140" s="15">
        <f>IF(2&lt;=$G140, AG140+AO140, "")</f>
        <v/>
      </c>
      <c r="AQ140" s="15">
        <f>IF(2&lt;=$G140, AK140+AO140, "")</f>
        <v/>
      </c>
      <c r="AR140" s="15">
        <f>IF(2&lt;=$G140, ($G140-2)*$N140, "")</f>
        <v/>
      </c>
      <c r="AS140" s="15">
        <f>IF(3&lt;=$G140, AN140, "")</f>
        <v/>
      </c>
      <c r="AT140" s="15">
        <f>IF(3&lt;=$G140, ROUND(AS140*$Q140, 2), "")</f>
        <v/>
      </c>
      <c r="AU140" s="15">
        <f>IF(3&lt;=$G140, $N140, "")</f>
        <v/>
      </c>
      <c r="AV140" s="15">
        <f>IF(3&lt;=$G140, AU140-AT140, "")</f>
        <v/>
      </c>
      <c r="AW140" s="15">
        <f>IF(3&lt;=$G140, AS140-AV140, "")</f>
        <v/>
      </c>
      <c r="AX140" s="15">
        <f>IF(3&lt;=$G140, ROUND(AP140*$Q140, 2), "")</f>
        <v/>
      </c>
      <c r="AY140" s="15">
        <f>IF(3&lt;=$G140, AP140+AX140, "")</f>
        <v/>
      </c>
      <c r="AZ140" s="15">
        <f>IF(3&lt;=$G140, AT140+AX140, "")</f>
        <v/>
      </c>
      <c r="BA140" s="15">
        <f>IF(3&lt;=$G140, ($G140-3)*$N140, "")</f>
        <v/>
      </c>
      <c r="BB140" s="15">
        <f>IF(4&lt;=$G140, AW140, "")</f>
        <v/>
      </c>
      <c r="BC140" s="15">
        <f>IF(4&lt;=$G140, ROUND(BB140*$Q140, 2), "")</f>
        <v/>
      </c>
      <c r="BD140" s="15">
        <f>IF(4&lt;=$G140, $N140, "")</f>
        <v/>
      </c>
      <c r="BE140" s="15">
        <f>IF(4&lt;=$G140, BD140-BC140, "")</f>
        <v/>
      </c>
      <c r="BF140" s="15">
        <f>IF(4&lt;=$G140, BB140-BE140, "")</f>
        <v/>
      </c>
      <c r="BG140" s="15">
        <f>IF(4&lt;=$G140, ROUND(AY140*$Q140, 2), "")</f>
        <v/>
      </c>
      <c r="BH140" s="15">
        <f>IF(4&lt;=$G140, AY140+BG140, "")</f>
        <v/>
      </c>
      <c r="BI140" s="15">
        <f>IF(4&lt;=$G140, BC140+BG140, "")</f>
        <v/>
      </c>
      <c r="BJ140" s="15">
        <f>IF(4&lt;=$G140, ($G140-4)*$N140, "")</f>
        <v/>
      </c>
      <c r="BK140" s="15">
        <f>IF(5&lt;=$G140, BF140, "")</f>
        <v/>
      </c>
      <c r="BL140" s="15">
        <f>IF(5&lt;=$G140, ROUND(BK140*$Q140, 2), "")</f>
        <v/>
      </c>
      <c r="BM140" s="15">
        <f>IF(5&lt;=$G140, $N140, "")</f>
        <v/>
      </c>
      <c r="BN140" s="15">
        <f>IF(5&lt;=$G140, BM140-BL140, "")</f>
        <v/>
      </c>
      <c r="BO140" s="15">
        <f>IF(5&lt;=$G140, BK140-BN140, "")</f>
        <v/>
      </c>
      <c r="BP140" s="15">
        <f>IF(5&lt;=$G140, ROUND(BH140*$Q140, 2), "")</f>
        <v/>
      </c>
      <c r="BQ140" s="15">
        <f>IF(5&lt;=$G140, BH140+BP140, "")</f>
        <v/>
      </c>
      <c r="BR140" s="15">
        <f>IF(5&lt;=$G140, BL140+BP140, "")</f>
        <v/>
      </c>
      <c r="BS140" s="15">
        <f>IF(5&lt;=$G140, ($G140-5)*$N140, "")</f>
        <v/>
      </c>
      <c r="BT140" s="15">
        <f>IF(6&lt;=$G140, BO140, "")</f>
        <v/>
      </c>
      <c r="BU140" s="15">
        <f>IF(6&lt;=$G140, ROUND(BT140*$Q140, 2), "")</f>
        <v/>
      </c>
      <c r="BV140" s="15">
        <f>IF(6&lt;=$G140, $N140, "")</f>
        <v/>
      </c>
      <c r="BW140" s="15">
        <f>IF(6&lt;=$G140, BV140-BU140, "")</f>
        <v/>
      </c>
      <c r="BX140" s="15">
        <f>IF(6&lt;=$G140, BT140-BW140, "")</f>
        <v/>
      </c>
      <c r="BY140" s="15">
        <f>IF(6&lt;=$G140, ROUND(BQ140*$Q140, 2), "")</f>
        <v/>
      </c>
      <c r="BZ140" s="15">
        <f>IF(6&lt;=$G140, BQ140+BY140, "")</f>
        <v/>
      </c>
      <c r="CA140" s="15">
        <f>IF(6&lt;=$G140, BU140+BY140, "")</f>
        <v/>
      </c>
      <c r="CB140" s="15">
        <f>IF(6&lt;=$G140, ($G140-6)*$N140, "")</f>
        <v/>
      </c>
      <c r="CC140" s="15">
        <f>IF(7&lt;=$G140, BX140, "")</f>
        <v/>
      </c>
      <c r="CD140" s="15">
        <f>IF(7&lt;=$G140, ROUND(CC140*$Q140, 2), "")</f>
        <v/>
      </c>
      <c r="CE140" s="15">
        <f>IF(7&lt;=$G140, $N140, "")</f>
        <v/>
      </c>
      <c r="CF140" s="15">
        <f>IF(7&lt;=$G140, CE140-CD140, "")</f>
        <v/>
      </c>
      <c r="CG140" s="15">
        <f>IF(7&lt;=$G140, CC140-CF140, "")</f>
        <v/>
      </c>
      <c r="CH140" s="15">
        <f>IF(7&lt;=$G140, ROUND(BZ140*$Q140, 2), "")</f>
        <v/>
      </c>
      <c r="CI140" s="15">
        <f>IF(7&lt;=$G140, BZ140+CH140, "")</f>
        <v/>
      </c>
      <c r="CJ140" s="15">
        <f>IF(7&lt;=$G140, CD140+CH140, "")</f>
        <v/>
      </c>
      <c r="CK140" s="15">
        <f>IF(7&lt;=$G140, ($G140-7)*$N140, "")</f>
        <v/>
      </c>
      <c r="CL140" s="15">
        <f>IF(8&lt;=$G140, CG140, "")</f>
        <v/>
      </c>
      <c r="CM140" s="15">
        <f>IF(8&lt;=$G140, ROUND(CL140*$Q140, 2), "")</f>
        <v/>
      </c>
      <c r="CN140" s="15">
        <f>IF(8&lt;=$G140, $N140, "")</f>
        <v/>
      </c>
      <c r="CO140" s="15">
        <f>IF(8&lt;=$G140, CN140-CM140, "")</f>
        <v/>
      </c>
      <c r="CP140" s="15">
        <f>IF(8&lt;=$G140, CL140-CO140, "")</f>
        <v/>
      </c>
      <c r="CQ140" s="15">
        <f>IF(8&lt;=$G140, ROUND(CI140*$Q140, 2), "")</f>
        <v/>
      </c>
      <c r="CR140" s="15">
        <f>IF(8&lt;=$G140, CI140+CQ140, "")</f>
        <v/>
      </c>
      <c r="CS140" s="15">
        <f>IF(8&lt;=$G140, CM140+CQ140, "")</f>
        <v/>
      </c>
      <c r="CT140" s="15">
        <f>IF(8&lt;=$G140, ($G140-8)*$N140, "")</f>
        <v/>
      </c>
      <c r="CU140" s="15">
        <f>IF(9&lt;=$G140, CP140, "")</f>
        <v/>
      </c>
      <c r="CV140" s="15">
        <f>IF(9&lt;=$G140, ROUND(CU140*$Q140, 2), "")</f>
        <v/>
      </c>
      <c r="CW140" s="15">
        <f>IF(9&lt;=$G140, $N140, "")</f>
        <v/>
      </c>
      <c r="CX140" s="15">
        <f>IF(9&lt;=$G140, CW140-CV140, "")</f>
        <v/>
      </c>
      <c r="CY140" s="15">
        <f>IF(9&lt;=$G140, CU140-CX140, "")</f>
        <v/>
      </c>
      <c r="CZ140" s="15">
        <f>IF(9&lt;=$G140, ROUND(CR140*$Q140, 2), "")</f>
        <v/>
      </c>
      <c r="DA140" s="15">
        <f>IF(9&lt;=$G140, CR140+CZ140, "")</f>
        <v/>
      </c>
      <c r="DB140" s="15">
        <f>IF(9&lt;=$G140, CV140+CZ140, "")</f>
        <v/>
      </c>
      <c r="DC140" s="15">
        <f>IF(9&lt;=$G140, ($G140-9)*$N140, "")</f>
        <v/>
      </c>
      <c r="DD140" s="15">
        <f>IF(10&lt;=$G140, CY140, "")</f>
        <v/>
      </c>
      <c r="DE140" s="15">
        <f>IF(10&lt;=$G140, ROUND(DD140*$Q140, 2), "")</f>
        <v/>
      </c>
      <c r="DF140" s="15">
        <f>IF(10&lt;=$G140, $N140, "")</f>
        <v/>
      </c>
      <c r="DG140" s="15">
        <f>IF(10&lt;=$G140, DF140-DE140, "")</f>
        <v/>
      </c>
      <c r="DH140" s="15">
        <f>IF(10&lt;=$G140, DD140-DG140, "")</f>
        <v/>
      </c>
      <c r="DI140" s="15">
        <f>IF(10&lt;=$G140, ROUND(DA140*$Q140, 2), "")</f>
        <v/>
      </c>
      <c r="DJ140" s="15">
        <f>IF(10&lt;=$G140, DA140+DI140, "")</f>
        <v/>
      </c>
      <c r="DK140" s="15">
        <f>IF(10&lt;=$G140, DE140+DI140, "")</f>
        <v/>
      </c>
      <c r="DL140" s="15">
        <f>IF(10&lt;=$G140, ($G140-10)*$N140, "")</f>
        <v/>
      </c>
      <c r="DM140" s="15">
        <f>IF(11&lt;=$G140, DH140, "")</f>
        <v/>
      </c>
      <c r="DN140" s="15">
        <f>IF(11&lt;=$G140, ROUND(DM140*$Q140, 2), "")</f>
        <v/>
      </c>
      <c r="DO140" s="15">
        <f>IF(11&lt;=$G140, $N140, "")</f>
        <v/>
      </c>
      <c r="DP140" s="15">
        <f>IF(11&lt;=$G140, DO140-DN140, "")</f>
        <v/>
      </c>
      <c r="DQ140" s="15">
        <f>IF(11&lt;=$G140, DM140-DP140, "")</f>
        <v/>
      </c>
      <c r="DR140" s="15">
        <f>IF(11&lt;=$G140, ROUND(DJ140*$Q140, 2), "")</f>
        <v/>
      </c>
      <c r="DS140" s="15">
        <f>IF(11&lt;=$G140, DJ140+DR140, "")</f>
        <v/>
      </c>
      <c r="DT140" s="15">
        <f>IF(11&lt;=$G140, DN140+DR140, "")</f>
        <v/>
      </c>
      <c r="DU140" s="15">
        <f>IF(11&lt;=$G140, ($G140-11)*$N140, "")</f>
        <v/>
      </c>
      <c r="DV140" s="15">
        <f>IF(12&lt;=$G140, DQ140, "")</f>
        <v/>
      </c>
      <c r="DW140" s="15">
        <f>IF(12&lt;=$G140, ROUND(DV140*$Q140, 2), "")</f>
        <v/>
      </c>
      <c r="DX140" s="15">
        <f>IF(12&lt;=$G140, $N140, "")</f>
        <v/>
      </c>
      <c r="DY140" s="15">
        <f>IF(12&lt;=$G140, DX140-DW140, "")</f>
        <v/>
      </c>
      <c r="DZ140" s="15">
        <f>IF(12&lt;=$G140, DV140-DY140, "")</f>
        <v/>
      </c>
      <c r="EA140" s="15">
        <f>IF(12&lt;=$G140, ROUND(DS140*$Q140, 2), "")</f>
        <v/>
      </c>
      <c r="EB140" s="15">
        <f>IF(12&lt;=$G140, DS140+EA140, "")</f>
        <v/>
      </c>
      <c r="EC140" s="15">
        <f>IF(12&lt;=$G140, DW140+EA140, "")</f>
        <v/>
      </c>
      <c r="ED140" s="15">
        <f>IF(12&lt;=$G140, ($G140-12)*$N140, "")</f>
        <v/>
      </c>
      <c r="EE140" s="15">
        <f>IF(13&lt;=$G140, DZ140, "")</f>
        <v/>
      </c>
      <c r="EF140" s="15">
        <f>IF(13&lt;=$G140, ROUND(EE140*$Q140, 2), "")</f>
        <v/>
      </c>
      <c r="EG140" s="15">
        <f>IF(13&lt;=$G140, $N140, "")</f>
        <v/>
      </c>
      <c r="EH140" s="15">
        <f>IF(13&lt;=$G140, EG140-EF140, "")</f>
        <v/>
      </c>
      <c r="EI140" s="15">
        <f>IF(13&lt;=$G140, EE140-EH140, "")</f>
        <v/>
      </c>
      <c r="EJ140" s="15">
        <f>IF(13&lt;=$G140, ROUND(EB140*$Q140, 2), "")</f>
        <v/>
      </c>
      <c r="EK140" s="15">
        <f>IF(13&lt;=$G140, EB140+EJ140, "")</f>
        <v/>
      </c>
      <c r="EL140" s="15">
        <f>IF(13&lt;=$G140, EF140+EJ140, "")</f>
        <v/>
      </c>
      <c r="EM140" s="15">
        <f>IF(13&lt;=$G140, ($G140-13)*$N140, "")</f>
        <v/>
      </c>
      <c r="EN140" s="15">
        <f>IF(14&lt;=$G140, EI140, "")</f>
        <v/>
      </c>
      <c r="EO140" s="15">
        <f>IF(14&lt;=$G140, ROUND(EN140*$Q140, 2), "")</f>
        <v/>
      </c>
      <c r="EP140" s="15">
        <f>IF(14&lt;=$G140, $N140, "")</f>
        <v/>
      </c>
      <c r="EQ140" s="15">
        <f>IF(14&lt;=$G140, EP140-EO140, "")</f>
        <v/>
      </c>
      <c r="ER140" s="15">
        <f>IF(14&lt;=$G140, EN140-EQ140, "")</f>
        <v/>
      </c>
      <c r="ES140" s="15">
        <f>IF(14&lt;=$G140, ROUND(EK140*$Q140, 2), "")</f>
        <v/>
      </c>
      <c r="ET140" s="15">
        <f>IF(14&lt;=$G140, EK140+ES140, "")</f>
        <v/>
      </c>
      <c r="EU140" s="15">
        <f>IF(14&lt;=$G140, EO140+ES140, "")</f>
        <v/>
      </c>
      <c r="EV140" s="15">
        <f>IF(14&lt;=$G140, ($G140-14)*$N140, "")</f>
        <v/>
      </c>
      <c r="EW140" s="15">
        <f>IF(15&lt;=$G140, ER140, "")</f>
        <v/>
      </c>
      <c r="EX140" s="15">
        <f>IF(15&lt;=$G140, ROUND(EW140*$Q140, 2), "")</f>
        <v/>
      </c>
      <c r="EY140" s="15">
        <f>IF(15&lt;=$G140, $N140, "")</f>
        <v/>
      </c>
      <c r="EZ140" s="15">
        <f>IF(15&lt;=$G140, EY140-EX140, "")</f>
        <v/>
      </c>
      <c r="FA140" s="15">
        <f>IF(15&lt;=$G140, EW140-EZ140, "")</f>
        <v/>
      </c>
      <c r="FB140" s="15">
        <f>IF(15&lt;=$G140, ROUND(ET140*$Q140, 2), "")</f>
        <v/>
      </c>
      <c r="FC140" s="15">
        <f>IF(15&lt;=$G140, ET140+FB140, "")</f>
        <v/>
      </c>
      <c r="FD140" s="15">
        <f>IF(15&lt;=$G140, EX140+FB140, "")</f>
        <v/>
      </c>
      <c r="FE140" s="15">
        <f>IF(15&lt;=$G140, ($G140-15)*$N140, "")</f>
        <v/>
      </c>
      <c r="FF140" s="15">
        <f>IF(16&lt;=$G140, FA140, "")</f>
        <v/>
      </c>
      <c r="FG140" s="15">
        <f>IF(16&lt;=$G140, ROUND(FF140*$Q140, 2), "")</f>
        <v/>
      </c>
      <c r="FH140" s="15">
        <f>IF(16&lt;=$G140, $N140, "")</f>
        <v/>
      </c>
      <c r="FI140" s="15">
        <f>IF(16&lt;=$G140, FH140-FG140, "")</f>
        <v/>
      </c>
      <c r="FJ140" s="15">
        <f>IF(16&lt;=$G140, FF140-FI140, "")</f>
        <v/>
      </c>
      <c r="FK140" s="15">
        <f>IF(16&lt;=$G140, ROUND(FC140*$Q140, 2), "")</f>
        <v/>
      </c>
      <c r="FL140" s="15">
        <f>IF(16&lt;=$G140, FC140+FK140, "")</f>
        <v/>
      </c>
      <c r="FM140" s="15">
        <f>IF(16&lt;=$G140, FG140+FK140, "")</f>
        <v/>
      </c>
      <c r="FN140" s="15">
        <f>IF(16&lt;=$G140, ($G140-16)*$N140, "")</f>
        <v/>
      </c>
      <c r="FO140" s="15">
        <f>IF(17&lt;=$G140, FJ140, "")</f>
        <v/>
      </c>
      <c r="FP140" s="15">
        <f>IF(17&lt;=$G140, ROUND(FO140*$Q140, 2), "")</f>
        <v/>
      </c>
      <c r="FQ140" s="15">
        <f>IF(17&lt;=$G140, $N140, "")</f>
        <v/>
      </c>
      <c r="FR140" s="15">
        <f>IF(17&lt;=$G140, FQ140-FP140, "")</f>
        <v/>
      </c>
      <c r="FS140" s="15">
        <f>IF(17&lt;=$G140, FO140-FR140, "")</f>
        <v/>
      </c>
      <c r="FT140" s="15">
        <f>IF(17&lt;=$G140, ROUND(FL140*$Q140, 2), "")</f>
        <v/>
      </c>
      <c r="FU140" s="15">
        <f>IF(17&lt;=$G140, FL140+FT140, "")</f>
        <v/>
      </c>
      <c r="FV140" s="15">
        <f>IF(17&lt;=$G140, FP140+FT140, "")</f>
        <v/>
      </c>
      <c r="FW140" s="15">
        <f>IF(17&lt;=$G140, ($G140-17)*$N140, "")</f>
        <v/>
      </c>
      <c r="FX140" s="15">
        <f>IF(18&lt;=$G140, FS140, "")</f>
        <v/>
      </c>
      <c r="FY140" s="15">
        <f>IF(18&lt;=$G140, ROUND(FX140*$Q140, 2), "")</f>
        <v/>
      </c>
      <c r="FZ140" s="15">
        <f>IF(18&lt;=$G140, $N140, "")</f>
        <v/>
      </c>
      <c r="GA140" s="15">
        <f>IF(18&lt;=$G140, FZ140-FY140, "")</f>
        <v/>
      </c>
      <c r="GB140" s="15">
        <f>IF(18&lt;=$G140, FX140-GA140, "")</f>
        <v/>
      </c>
      <c r="GC140" s="15">
        <f>IF(18&lt;=$G140, ROUND(FU140*$Q140, 2), "")</f>
        <v/>
      </c>
      <c r="GD140" s="15">
        <f>IF(18&lt;=$G140, FU140+GC140, "")</f>
        <v/>
      </c>
      <c r="GE140" s="15">
        <f>IF(18&lt;=$G140, FY140+GC140, "")</f>
        <v/>
      </c>
      <c r="GF140" s="15">
        <f>IF(18&lt;=$G140, ($G140-18)*$N140, "")</f>
        <v/>
      </c>
      <c r="GG140" s="15">
        <f>IF(19&lt;=$G140, GB140, "")</f>
        <v/>
      </c>
      <c r="GH140" s="15">
        <f>IF(19&lt;=$G140, ROUND(GG140*$Q140, 2), "")</f>
        <v/>
      </c>
      <c r="GI140" s="15">
        <f>IF(19&lt;=$G140, $N140, "")</f>
        <v/>
      </c>
      <c r="GJ140" s="15">
        <f>IF(19&lt;=$G140, GI140-GH140, "")</f>
        <v/>
      </c>
      <c r="GK140" s="15">
        <f>IF(19&lt;=$G140, GG140-GJ140, "")</f>
        <v/>
      </c>
      <c r="GL140" s="15">
        <f>IF(19&lt;=$G140, ROUND(GD140*$Q140, 2), "")</f>
        <v/>
      </c>
      <c r="GM140" s="15">
        <f>IF(19&lt;=$G140, GD140+GL140, "")</f>
        <v/>
      </c>
      <c r="GN140" s="15">
        <f>IF(19&lt;=$G140, GH140+GL140, "")</f>
        <v/>
      </c>
      <c r="GO140" s="15">
        <f>IF(19&lt;=$G140, ($G140-19)*$N140, "")</f>
        <v/>
      </c>
      <c r="GP140" s="15">
        <f>IF(20&lt;=$G140, GK140, "")</f>
        <v/>
      </c>
      <c r="GQ140" s="15">
        <f>IF(20&lt;=$G140, ROUND(GP140*$Q140, 2), "")</f>
        <v/>
      </c>
      <c r="GR140" s="15">
        <f>IF(20&lt;=$G140, $N140, "")</f>
        <v/>
      </c>
      <c r="GS140" s="15">
        <f>IF(20&lt;=$G140, GR140-GQ140, "")</f>
        <v/>
      </c>
      <c r="GT140" s="15">
        <f>IF(20&lt;=$G140, GP140-GS140, "")</f>
        <v/>
      </c>
      <c r="GU140" s="15">
        <f>IF(20&lt;=$G140, ROUND(GM140*$Q140, 2), "")</f>
        <v/>
      </c>
      <c r="GV140" s="15">
        <f>IF(20&lt;=$G140, GM140+GU140, "")</f>
        <v/>
      </c>
      <c r="GW140" s="15">
        <f>IF(20&lt;=$G140, GQ140+GU140, "")</f>
        <v/>
      </c>
      <c r="GX140" s="15">
        <f>IF(20&lt;=$G140, ($G140-20)*$N140, "")</f>
        <v/>
      </c>
      <c r="GY140" s="15">
        <f>IF(21&lt;=$G140, GT140, "")</f>
        <v/>
      </c>
      <c r="GZ140" s="15">
        <f>IF(21&lt;=$G140, ROUND(GY140*$Q140, 2), "")</f>
        <v/>
      </c>
      <c r="HA140" s="15">
        <f>IF(21&lt;=$G140, $N140, "")</f>
        <v/>
      </c>
      <c r="HB140" s="15">
        <f>IF(21&lt;=$G140, HA140-GZ140, "")</f>
        <v/>
      </c>
      <c r="HC140" s="15">
        <f>IF(21&lt;=$G140, GY140-HB140, "")</f>
        <v/>
      </c>
      <c r="HD140" s="15">
        <f>IF(21&lt;=$G140, ROUND(GV140*$Q140, 2), "")</f>
        <v/>
      </c>
      <c r="HE140" s="15">
        <f>IF(21&lt;=$G140, GV140+HD140, "")</f>
        <v/>
      </c>
      <c r="HF140" s="15">
        <f>IF(21&lt;=$G140, GZ140+HD140, "")</f>
        <v/>
      </c>
      <c r="HG140" s="15">
        <f>IF(21&lt;=$G140, ($G140-21)*$N140, "")</f>
        <v/>
      </c>
      <c r="HH140" s="15">
        <f>IF(22&lt;=$G140, HC140, "")</f>
        <v/>
      </c>
      <c r="HI140" s="15">
        <f>IF(22&lt;=$G140, ROUND(HH140*$Q140, 2), "")</f>
        <v/>
      </c>
      <c r="HJ140" s="15">
        <f>IF(22&lt;=$G140, $N140, "")</f>
        <v/>
      </c>
      <c r="HK140" s="15">
        <f>IF(22&lt;=$G140, HJ140-HI140, "")</f>
        <v/>
      </c>
      <c r="HL140" s="15">
        <f>IF(22&lt;=$G140, HH140-HK140, "")</f>
        <v/>
      </c>
      <c r="HM140" s="15">
        <f>IF(22&lt;=$G140, ROUND(HE140*$Q140, 2), "")</f>
        <v/>
      </c>
      <c r="HN140" s="15">
        <f>IF(22&lt;=$G140, HE140+HM140, "")</f>
        <v/>
      </c>
      <c r="HO140" s="15">
        <f>IF(22&lt;=$G140, HI140+HM140, "")</f>
        <v/>
      </c>
      <c r="HP140" s="15">
        <f>IF(22&lt;=$G140, ($G140-22)*$N140, "")</f>
        <v/>
      </c>
      <c r="HQ140" s="15">
        <f>IF(23&lt;=$G140, HL140, "")</f>
        <v/>
      </c>
      <c r="HR140" s="15">
        <f>IF(23&lt;=$G140, ROUND(HQ140*$Q140, 2), "")</f>
        <v/>
      </c>
      <c r="HS140" s="15">
        <f>IF(23&lt;=$G140, $N140, "")</f>
        <v/>
      </c>
      <c r="HT140" s="15">
        <f>IF(23&lt;=$G140, HS140-HR140, "")</f>
        <v/>
      </c>
      <c r="HU140" s="15">
        <f>IF(23&lt;=$G140, HQ140-HT140, "")</f>
        <v/>
      </c>
      <c r="HV140" s="15">
        <f>IF(23&lt;=$G140, ROUND(HN140*$Q140, 2), "")</f>
        <v/>
      </c>
      <c r="HW140" s="15">
        <f>IF(23&lt;=$G140, HN140+HV140, "")</f>
        <v/>
      </c>
      <c r="HX140" s="15">
        <f>IF(23&lt;=$G140, HR140+HV140, "")</f>
        <v/>
      </c>
      <c r="HY140" s="15">
        <f>IF(23&lt;=$G140, ($G140-23)*$N140, "")</f>
        <v/>
      </c>
      <c r="HZ140" s="15">
        <f>IF(24&lt;=$G140, HU140, "")</f>
        <v/>
      </c>
      <c r="IA140" s="15">
        <f>IF(24&lt;=$G140, ROUND(HZ140*$Q140, 2), "")</f>
        <v/>
      </c>
      <c r="IB140" s="15">
        <f>IF(24&lt;=$G140, $N140, "")</f>
        <v/>
      </c>
      <c r="IC140" s="15">
        <f>IF(24&lt;=$G140, IB140-IA140, "")</f>
        <v/>
      </c>
      <c r="ID140" s="15">
        <f>IF(24&lt;=$G140, HZ140-IC140, "")</f>
        <v/>
      </c>
      <c r="IE140" s="15">
        <f>IF(24&lt;=$G140, ROUND(HW140*$Q140, 2), "")</f>
        <v/>
      </c>
      <c r="IF140" s="15">
        <f>IF(24&lt;=$G140, HW140+IE140, "")</f>
        <v/>
      </c>
      <c r="IG140" s="15">
        <f>IF(24&lt;=$G140, IA140+IE140, "")</f>
        <v/>
      </c>
      <c r="IH140" s="15">
        <f>IF(24&lt;=$G140, ($G140-24)*$N140, "")</f>
        <v/>
      </c>
      <c r="II140" s="15">
        <f>IF(25&lt;=$G140, ID140, "")</f>
        <v/>
      </c>
      <c r="IJ140" s="15">
        <f>IF(25&lt;=$G140, ROUND(II140*$Q140, 2), "")</f>
        <v/>
      </c>
      <c r="IK140" s="15">
        <f>IF(25&lt;=$G140, $N140, "")</f>
        <v/>
      </c>
      <c r="IL140" s="15">
        <f>IF(25&lt;=$G140, IK140-IJ140, "")</f>
        <v/>
      </c>
      <c r="IM140" s="15">
        <f>IF(25&lt;=$G140, II140-IL140, "")</f>
        <v/>
      </c>
      <c r="IN140" s="15">
        <f>IF(25&lt;=$G140, ROUND(IF140*$Q140, 2), "")</f>
        <v/>
      </c>
      <c r="IO140" s="15">
        <f>IF(25&lt;=$G140, IF140+IN140, "")</f>
        <v/>
      </c>
      <c r="IP140" s="15">
        <f>IF(25&lt;=$G140, IJ140+IN140, "")</f>
        <v/>
      </c>
      <c r="IQ140" s="15">
        <f>IF(25&lt;=$G140, ($G140-25)*$N140, "")</f>
        <v/>
      </c>
      <c r="IR140" s="15">
        <f>IF(26&lt;=$G140, IM140, "")</f>
        <v/>
      </c>
      <c r="IS140" s="15">
        <f>IF(26&lt;=$G140, ROUND(IR140*$Q140, 2), "")</f>
        <v/>
      </c>
      <c r="IT140" s="15">
        <f>IF(26&lt;=$G140, $N140, "")</f>
        <v/>
      </c>
      <c r="IU140" s="15">
        <f>IF(26&lt;=$G140, IT140-IS140, "")</f>
        <v/>
      </c>
      <c r="IV140" s="15">
        <f>IF(26&lt;=$G140, IR140-IU140, "")</f>
        <v/>
      </c>
      <c r="IW140" s="15">
        <f>IF(26&lt;=$G140, ROUND(IO140*$Q140, 2), "")</f>
        <v/>
      </c>
      <c r="IX140" s="15">
        <f>IF(26&lt;=$G140, IO140+IW140, "")</f>
        <v/>
      </c>
      <c r="IY140" s="15">
        <f>IF(26&lt;=$G140, IS140+IW140, "")</f>
        <v/>
      </c>
      <c r="IZ140" s="15">
        <f>IF(26&lt;=$G140, ($G140-26)*$N140, "")</f>
        <v/>
      </c>
      <c r="JA140" s="15">
        <f>IF(27&lt;=$G140, IV140, "")</f>
        <v/>
      </c>
      <c r="JB140" s="15">
        <f>IF(27&lt;=$G140, ROUND(JA140*$Q140, 2), "")</f>
        <v/>
      </c>
      <c r="JC140" s="15">
        <f>IF(27&lt;=$G140, $N140, "")</f>
        <v/>
      </c>
      <c r="JD140" s="15">
        <f>IF(27&lt;=$G140, JC140-JB140, "")</f>
        <v/>
      </c>
      <c r="JE140" s="15">
        <f>IF(27&lt;=$G140, JA140-JD140, "")</f>
        <v/>
      </c>
      <c r="JF140" s="15">
        <f>IF(27&lt;=$G140, ROUND(IX140*$Q140, 2), "")</f>
        <v/>
      </c>
      <c r="JG140" s="15">
        <f>IF(27&lt;=$G140, IX140+JF140, "")</f>
        <v/>
      </c>
      <c r="JH140" s="15">
        <f>IF(27&lt;=$G140, JB140+JF140, "")</f>
        <v/>
      </c>
      <c r="JI140" s="15">
        <f>IF(27&lt;=$G140, ($G140-27)*$N140, "")</f>
        <v/>
      </c>
      <c r="JJ140" s="15">
        <f>IF(28&lt;=$G140, JE140, "")</f>
        <v/>
      </c>
      <c r="JK140" s="15">
        <f>IF(28&lt;=$G140, ROUND(JJ140*$Q140, 2), "")</f>
        <v/>
      </c>
      <c r="JL140" s="15">
        <f>IF(28&lt;=$G140, $N140, "")</f>
        <v/>
      </c>
      <c r="JM140" s="15">
        <f>IF(28&lt;=$G140, JL140-JK140, "")</f>
        <v/>
      </c>
      <c r="JN140" s="15">
        <f>IF(28&lt;=$G140, JJ140-JM140, "")</f>
        <v/>
      </c>
      <c r="JO140" s="15">
        <f>IF(28&lt;=$G140, ROUND(JG140*$Q140, 2), "")</f>
        <v/>
      </c>
      <c r="JP140" s="15">
        <f>IF(28&lt;=$G140, JG140+JO140, "")</f>
        <v/>
      </c>
      <c r="JQ140" s="15">
        <f>IF(28&lt;=$G140, JK140+JO140, "")</f>
        <v/>
      </c>
      <c r="JR140" s="15">
        <f>IF(28&lt;=$G140, ($G140-28)*$N140, "")</f>
        <v/>
      </c>
      <c r="JS140" s="15">
        <f>IF(29&lt;=$G140, JN140, "")</f>
        <v/>
      </c>
      <c r="JT140" s="15">
        <f>IF(29&lt;=$G140, ROUND(JS140*$Q140, 2), "")</f>
        <v/>
      </c>
      <c r="JU140" s="15">
        <f>IF(29&lt;=$G140, $N140, "")</f>
        <v/>
      </c>
      <c r="JV140" s="15">
        <f>IF(29&lt;=$G140, JU140-JT140, "")</f>
        <v/>
      </c>
      <c r="JW140" s="15">
        <f>IF(29&lt;=$G140, JS140-JV140, "")</f>
        <v/>
      </c>
      <c r="JX140" s="15">
        <f>IF(29&lt;=$G140, ROUND(JP140*$Q140, 2), "")</f>
        <v/>
      </c>
      <c r="JY140" s="15">
        <f>IF(29&lt;=$G140, JP140+JX140, "")</f>
        <v/>
      </c>
      <c r="JZ140" s="15">
        <f>IF(29&lt;=$G140, JT140+JX140, "")</f>
        <v/>
      </c>
      <c r="KA140" s="15">
        <f>IF(29&lt;=$G140, ($G140-29)*$N140, "")</f>
        <v/>
      </c>
      <c r="KB140" s="15">
        <f>IF(30&lt;=$G140, JW140, "")</f>
        <v/>
      </c>
      <c r="KC140" s="15">
        <f>IF(30&lt;=$G140, ROUND(KB140*$Q140, 2), "")</f>
        <v/>
      </c>
      <c r="KD140" s="15">
        <f>IF(30&lt;=$G140, $N140, "")</f>
        <v/>
      </c>
      <c r="KE140" s="15">
        <f>IF(30&lt;=$G140, KD140-KC140, "")</f>
        <v/>
      </c>
      <c r="KF140" s="15">
        <f>IF(30&lt;=$G140, KB140-KE140, "")</f>
        <v/>
      </c>
      <c r="KG140" s="15">
        <f>IF(30&lt;=$G140, ROUND(JY140*$Q140, 2), "")</f>
        <v/>
      </c>
      <c r="KH140" s="15">
        <f>IF(30&lt;=$G140, JY140+KG140, "")</f>
        <v/>
      </c>
      <c r="KI140" s="15">
        <f>IF(30&lt;=$G140, KC140+KG140, "")</f>
        <v/>
      </c>
      <c r="KJ140" s="15">
        <f>IF(30&lt;=$G140, ($G140-30)*$N140, "")</f>
        <v/>
      </c>
      <c r="KK140" s="15">
        <f>IF(31&lt;=$G140, KF140, "")</f>
        <v/>
      </c>
      <c r="KL140" s="15">
        <f>IF(31&lt;=$G140, ROUND(KK140*$Q140, 2), "")</f>
        <v/>
      </c>
      <c r="KM140" s="15">
        <f>IF(31&lt;=$G140, $N140, "")</f>
        <v/>
      </c>
      <c r="KN140" s="15">
        <f>IF(31&lt;=$G140, KM140-KL140, "")</f>
        <v/>
      </c>
      <c r="KO140" s="15">
        <f>IF(31&lt;=$G140, KK140-KN140, "")</f>
        <v/>
      </c>
      <c r="KP140" s="15">
        <f>IF(31&lt;=$G140, ROUND(KH140*$Q140, 2), "")</f>
        <v/>
      </c>
      <c r="KQ140" s="15">
        <f>IF(31&lt;=$G140, KH140+KP140, "")</f>
        <v/>
      </c>
      <c r="KR140" s="15">
        <f>IF(31&lt;=$G140, KL140+KP140, "")</f>
        <v/>
      </c>
      <c r="KS140" s="15">
        <f>IF(31&lt;=$G140, ($G140-31)*$N140, "")</f>
        <v/>
      </c>
      <c r="KT140" s="15">
        <f>IF(32&lt;=$G140, KO140, "")</f>
        <v/>
      </c>
      <c r="KU140" s="15">
        <f>IF(32&lt;=$G140, ROUND(KT140*$Q140, 2), "")</f>
        <v/>
      </c>
      <c r="KV140" s="15">
        <f>IF(32&lt;=$G140, $N140, "")</f>
        <v/>
      </c>
      <c r="KW140" s="15">
        <f>IF(32&lt;=$G140, KV140-KU140, "")</f>
        <v/>
      </c>
      <c r="KX140" s="15">
        <f>IF(32&lt;=$G140, KT140-KW140, "")</f>
        <v/>
      </c>
      <c r="KY140" s="15">
        <f>IF(32&lt;=$G140, ROUND(KQ140*$Q140, 2), "")</f>
        <v/>
      </c>
      <c r="KZ140" s="15">
        <f>IF(32&lt;=$G140, KQ140+KY140, "")</f>
        <v/>
      </c>
      <c r="LA140" s="15">
        <f>IF(32&lt;=$G140, KU140+KY140, "")</f>
        <v/>
      </c>
      <c r="LB140" s="15">
        <f>IF(32&lt;=$G140, ($G140-32)*$N140, "")</f>
        <v/>
      </c>
      <c r="LC140" s="15">
        <f>IF(33&lt;=$G140, KX140, "")</f>
        <v/>
      </c>
      <c r="LD140" s="15">
        <f>IF(33&lt;=$G140, ROUND(LC140*$Q140, 2), "")</f>
        <v/>
      </c>
      <c r="LE140" s="15">
        <f>IF(33&lt;=$G140, $N140, "")</f>
        <v/>
      </c>
      <c r="LF140" s="15">
        <f>IF(33&lt;=$G140, LE140-LD140, "")</f>
        <v/>
      </c>
      <c r="LG140" s="15">
        <f>IF(33&lt;=$G140, LC140-LF140, "")</f>
        <v/>
      </c>
      <c r="LH140" s="15">
        <f>IF(33&lt;=$G140, ROUND(KZ140*$Q140, 2), "")</f>
        <v/>
      </c>
      <c r="LI140" s="15">
        <f>IF(33&lt;=$G140, KZ140+LH140, "")</f>
        <v/>
      </c>
      <c r="LJ140" s="15">
        <f>IF(33&lt;=$G140, LD140+LH140, "")</f>
        <v/>
      </c>
      <c r="LK140" s="15">
        <f>IF(33&lt;=$G140, ($G140-33)*$N140, "")</f>
        <v/>
      </c>
      <c r="LL140" s="15">
        <f>IF(34&lt;=$G140, LG140, "")</f>
        <v/>
      </c>
      <c r="LM140" s="15">
        <f>IF(34&lt;=$G140, ROUND(LL140*$Q140, 2), "")</f>
        <v/>
      </c>
      <c r="LN140" s="15">
        <f>IF(34&lt;=$G140, $N140, "")</f>
        <v/>
      </c>
      <c r="LO140" s="15">
        <f>IF(34&lt;=$G140, LN140-LM140, "")</f>
        <v/>
      </c>
      <c r="LP140" s="15">
        <f>IF(34&lt;=$G140, LL140-LO140, "")</f>
        <v/>
      </c>
      <c r="LQ140" s="15">
        <f>IF(34&lt;=$G140, ROUND(LI140*$Q140, 2), "")</f>
        <v/>
      </c>
      <c r="LR140" s="15">
        <f>IF(34&lt;=$G140, LI140+LQ140, "")</f>
        <v/>
      </c>
      <c r="LS140" s="15">
        <f>IF(34&lt;=$G140, LM140+LQ140, "")</f>
        <v/>
      </c>
      <c r="LT140" s="15">
        <f>IF(34&lt;=$G140, ($G140-34)*$N140, "")</f>
        <v/>
      </c>
      <c r="LU140" s="15">
        <f>IF(35&lt;=$G140, LP140, "")</f>
        <v/>
      </c>
      <c r="LV140" s="15">
        <f>IF(35&lt;=$G140, ROUND(LU140*$Q140, 2), "")</f>
        <v/>
      </c>
      <c r="LW140" s="15">
        <f>IF(35&lt;=$G140, $N140, "")</f>
        <v/>
      </c>
      <c r="LX140" s="15">
        <f>IF(35&lt;=$G140, LW140-LV140, "")</f>
        <v/>
      </c>
      <c r="LY140" s="15">
        <f>IF(35&lt;=$G140, LU140-LX140, "")</f>
        <v/>
      </c>
      <c r="LZ140" s="15">
        <f>IF(35&lt;=$G140, ROUND(LR140*$Q140, 2), "")</f>
        <v/>
      </c>
      <c r="MA140" s="15">
        <f>IF(35&lt;=$G140, LR140+LZ140, "")</f>
        <v/>
      </c>
      <c r="MB140" s="15">
        <f>IF(35&lt;=$G140, LV140+LZ140, "")</f>
        <v/>
      </c>
      <c r="MC140" s="15">
        <f>IF(35&lt;=$G140, ($G140-35)*$N140, "")</f>
        <v/>
      </c>
      <c r="MD140" s="15">
        <f>IF(36&lt;=$G140, LY140, "")</f>
        <v/>
      </c>
      <c r="ME140" s="15">
        <f>IF(36&lt;=$G140, ROUND(MD140*$Q140, 2), "")</f>
        <v/>
      </c>
      <c r="MF140" s="15">
        <f>IF(36&lt;=$G140, $N140, "")</f>
        <v/>
      </c>
      <c r="MG140" s="15">
        <f>IF(36&lt;=$G140, MF140-ME140, "")</f>
        <v/>
      </c>
      <c r="MH140" s="15">
        <f>IF(36&lt;=$G140, MD140-MG140, "")</f>
        <v/>
      </c>
      <c r="MI140" s="15">
        <f>IF(36&lt;=$G140, ROUND(MA140*$Q140, 2), "")</f>
        <v/>
      </c>
      <c r="MJ140" s="15">
        <f>IF(36&lt;=$G140, MA140+MI140, "")</f>
        <v/>
      </c>
      <c r="MK140" s="15">
        <f>IF(36&lt;=$G140, ME140+MI140, "")</f>
        <v/>
      </c>
      <c r="ML140" s="15">
        <f>IF(36&lt;=$G140, ($G140-36)*$N140, "")</f>
        <v/>
      </c>
      <c r="MM140" s="15">
        <f>IF(37&lt;=$G140, MH140, "")</f>
        <v/>
      </c>
      <c r="MN140" s="15">
        <f>IF(37&lt;=$G140, ROUND(MM140*$Q140, 2), "")</f>
        <v/>
      </c>
      <c r="MO140" s="15">
        <f>IF(37&lt;=$G140, $N140, "")</f>
        <v/>
      </c>
      <c r="MP140" s="15">
        <f>IF(37&lt;=$G140, MO140-MN140, "")</f>
        <v/>
      </c>
      <c r="MQ140" s="15">
        <f>IF(37&lt;=$G140, MM140-MP140, "")</f>
        <v/>
      </c>
      <c r="MR140" s="15">
        <f>IF(37&lt;=$G140, ROUND(MJ140*$Q140, 2), "")</f>
        <v/>
      </c>
      <c r="MS140" s="15">
        <f>IF(37&lt;=$G140, MJ140+MR140, "")</f>
        <v/>
      </c>
      <c r="MT140" s="15">
        <f>IF(37&lt;=$G140, MN140+MR140, "")</f>
        <v/>
      </c>
      <c r="MU140" s="15">
        <f>IF(37&lt;=$G140, ($G140-37)*$N140, "")</f>
        <v/>
      </c>
      <c r="MV140" s="15">
        <f>IF(38&lt;=$G140, MQ140, "")</f>
        <v/>
      </c>
      <c r="MW140" s="15">
        <f>IF(38&lt;=$G140, ROUND(MV140*$Q140, 2), "")</f>
        <v/>
      </c>
      <c r="MX140" s="15">
        <f>IF(38&lt;=$G140, $N140, "")</f>
        <v/>
      </c>
      <c r="MY140" s="15">
        <f>IF(38&lt;=$G140, MX140-MW140, "")</f>
        <v/>
      </c>
      <c r="MZ140" s="15">
        <f>IF(38&lt;=$G140, MV140-MY140, "")</f>
        <v/>
      </c>
      <c r="NA140" s="15">
        <f>IF(38&lt;=$G140, ROUND(MS140*$Q140, 2), "")</f>
        <v/>
      </c>
      <c r="NB140" s="15">
        <f>IF(38&lt;=$G140, MS140+NA140, "")</f>
        <v/>
      </c>
      <c r="NC140" s="15">
        <f>IF(38&lt;=$G140, MW140+NA140, "")</f>
        <v/>
      </c>
      <c r="ND140" s="15">
        <f>IF(38&lt;=$G140, ($G140-38)*$N140, "")</f>
        <v/>
      </c>
      <c r="NE140" s="15">
        <f>IF(39&lt;=$G140, MZ140, "")</f>
        <v/>
      </c>
      <c r="NF140" s="15">
        <f>IF(39&lt;=$G140, ROUND(NE140*$Q140, 2), "")</f>
        <v/>
      </c>
      <c r="NG140" s="15">
        <f>IF(39&lt;=$G140, $N140, "")</f>
        <v/>
      </c>
      <c r="NH140" s="15">
        <f>IF(39&lt;=$G140, NG140-NF140, "")</f>
        <v/>
      </c>
      <c r="NI140" s="15">
        <f>IF(39&lt;=$G140, NE140-NH140, "")</f>
        <v/>
      </c>
      <c r="NJ140" s="15">
        <f>IF(39&lt;=$G140, ROUND(NB140*$Q140, 2), "")</f>
        <v/>
      </c>
      <c r="NK140" s="15">
        <f>IF(39&lt;=$G140, NB140+NJ140, "")</f>
        <v/>
      </c>
      <c r="NL140" s="15">
        <f>IF(39&lt;=$G140, NF140+NJ140, "")</f>
        <v/>
      </c>
      <c r="NM140" s="15">
        <f>IF(39&lt;=$G140, ($G140-39)*$N140, "")</f>
        <v/>
      </c>
      <c r="NN140" s="15">
        <f>IF(40&lt;=$G140, NI140, "")</f>
        <v/>
      </c>
      <c r="NO140" s="15">
        <f>IF(40&lt;=$G140, ROUND(NN140*$Q140, 2), "")</f>
        <v/>
      </c>
      <c r="NP140" s="15">
        <f>IF(40&lt;=$G140, $N140, "")</f>
        <v/>
      </c>
      <c r="NQ140" s="15">
        <f>IF(40&lt;=$G140, NP140-NO140, "")</f>
        <v/>
      </c>
      <c r="NR140" s="15">
        <f>IF(40&lt;=$G140, NN140-NQ140, "")</f>
        <v/>
      </c>
      <c r="NS140" s="15">
        <f>IF(40&lt;=$G140, ROUND(NK140*$Q140, 2), "")</f>
        <v/>
      </c>
      <c r="NT140" s="15">
        <f>IF(40&lt;=$G140, NK140+NS140, "")</f>
        <v/>
      </c>
      <c r="NU140" s="15">
        <f>IF(40&lt;=$G140, NO140+NS140, "")</f>
        <v/>
      </c>
      <c r="NV140" s="15">
        <f>IF(40&lt;=$G140, ($G140-40)*$N140, "")</f>
        <v/>
      </c>
      <c r="NW140" s="15">
        <f>IF(41&lt;=$G140, NR140, "")</f>
        <v/>
      </c>
      <c r="NX140" s="15">
        <f>IF(41&lt;=$G140, ROUND(NW140*$Q140, 2), "")</f>
        <v/>
      </c>
      <c r="NY140" s="15">
        <f>IF(41&lt;=$G140, $N140, "")</f>
        <v/>
      </c>
      <c r="NZ140" s="15">
        <f>IF(41&lt;=$G140, NY140-NX140, "")</f>
        <v/>
      </c>
      <c r="OA140" s="15">
        <f>IF(41&lt;=$G140, NW140-NZ140, "")</f>
        <v/>
      </c>
      <c r="OB140" s="15">
        <f>IF(41&lt;=$G140, ROUND(NT140*$Q140, 2), "")</f>
        <v/>
      </c>
      <c r="OC140" s="15">
        <f>IF(41&lt;=$G140, NT140+OB140, "")</f>
        <v/>
      </c>
      <c r="OD140" s="15">
        <f>IF(41&lt;=$G140, NX140+OB140, "")</f>
        <v/>
      </c>
      <c r="OE140" s="15">
        <f>IF(41&lt;=$G140, ($G140-41)*$N140, "")</f>
        <v/>
      </c>
      <c r="OF140" s="15">
        <f>IF(42&lt;=$G140, OA140, "")</f>
        <v/>
      </c>
      <c r="OG140" s="15">
        <f>IF(42&lt;=$G140, ROUND(OF140*$Q140, 2), "")</f>
        <v/>
      </c>
      <c r="OH140" s="15">
        <f>IF(42&lt;=$G140, $N140, "")</f>
        <v/>
      </c>
      <c r="OI140" s="15">
        <f>IF(42&lt;=$G140, OH140-OG140, "")</f>
        <v/>
      </c>
      <c r="OJ140" s="15">
        <f>IF(42&lt;=$G140, OF140-OI140, "")</f>
        <v/>
      </c>
      <c r="OK140" s="15">
        <f>IF(42&lt;=$G140, ROUND(OC140*$Q140, 2), "")</f>
        <v/>
      </c>
      <c r="OL140" s="15">
        <f>IF(42&lt;=$G140, OC140+OK140, "")</f>
        <v/>
      </c>
      <c r="OM140" s="15">
        <f>IF(42&lt;=$G140, OG140+OK140, "")</f>
        <v/>
      </c>
      <c r="ON140" s="15">
        <f>IF(42&lt;=$G140, ($G140-42)*$N140, "")</f>
        <v/>
      </c>
      <c r="OO140" s="15">
        <f>IF(43&lt;=$G140, OJ140, "")</f>
        <v/>
      </c>
      <c r="OP140" s="15">
        <f>IF(43&lt;=$G140, ROUND(OO140*$Q140, 2), "")</f>
        <v/>
      </c>
      <c r="OQ140" s="15">
        <f>IF(43&lt;=$G140, $N140, "")</f>
        <v/>
      </c>
      <c r="OR140" s="15">
        <f>IF(43&lt;=$G140, OQ140-OP140, "")</f>
        <v/>
      </c>
      <c r="OS140" s="15">
        <f>IF(43&lt;=$G140, OO140-OR140, "")</f>
        <v/>
      </c>
      <c r="OT140" s="15">
        <f>IF(43&lt;=$G140, ROUND(OL140*$Q140, 2), "")</f>
        <v/>
      </c>
      <c r="OU140" s="15">
        <f>IF(43&lt;=$G140, OL140+OT140, "")</f>
        <v/>
      </c>
      <c r="OV140" s="15">
        <f>IF(43&lt;=$G140, OP140+OT140, "")</f>
        <v/>
      </c>
      <c r="OW140" s="15">
        <f>IF(43&lt;=$G140, ($G140-43)*$N140, "")</f>
        <v/>
      </c>
      <c r="OX140" s="15">
        <f>IF(44&lt;=$G140, OS140, "")</f>
        <v/>
      </c>
      <c r="OY140" s="15">
        <f>IF(44&lt;=$G140, ROUND(OX140*$Q140, 2), "")</f>
        <v/>
      </c>
      <c r="OZ140" s="15">
        <f>IF(44&lt;=$G140, $N140, "")</f>
        <v/>
      </c>
      <c r="PA140" s="15">
        <f>IF(44&lt;=$G140, OZ140-OY140, "")</f>
        <v/>
      </c>
      <c r="PB140" s="15">
        <f>IF(44&lt;=$G140, OX140-PA140, "")</f>
        <v/>
      </c>
      <c r="PC140" s="15">
        <f>IF(44&lt;=$G140, ROUND(OU140*$Q140, 2), "")</f>
        <v/>
      </c>
      <c r="PD140" s="15">
        <f>IF(44&lt;=$G140, OU140+PC140, "")</f>
        <v/>
      </c>
      <c r="PE140" s="15">
        <f>IF(44&lt;=$G140, OY140+PC140, "")</f>
        <v/>
      </c>
      <c r="PF140" s="15">
        <f>IF(44&lt;=$G140, ($G140-44)*$N140, "")</f>
        <v/>
      </c>
      <c r="PG140" s="15">
        <f>IF(45&lt;=$G140, PB140, "")</f>
        <v/>
      </c>
      <c r="PH140" s="15">
        <f>IF(45&lt;=$G140, ROUND(PG140*$Q140, 2), "")</f>
        <v/>
      </c>
      <c r="PI140" s="15">
        <f>IF(45&lt;=$G140, $N140, "")</f>
        <v/>
      </c>
      <c r="PJ140" s="15">
        <f>IF(45&lt;=$G140, PI140-PH140, "")</f>
        <v/>
      </c>
      <c r="PK140" s="15">
        <f>IF(45&lt;=$G140, PG140-PJ140, "")</f>
        <v/>
      </c>
      <c r="PL140" s="15">
        <f>IF(45&lt;=$G140, ROUND(PD140*$Q140, 2), "")</f>
        <v/>
      </c>
      <c r="PM140" s="15">
        <f>IF(45&lt;=$G140, PD140+PL140, "")</f>
        <v/>
      </c>
      <c r="PN140" s="15">
        <f>IF(45&lt;=$G140, PH140+PL140, "")</f>
        <v/>
      </c>
      <c r="PO140" s="15">
        <f>IF(45&lt;=$G140, ($G140-45)*$N140, "")</f>
        <v/>
      </c>
      <c r="PP140" s="15">
        <f>IF(46&lt;=$G140, PK140, "")</f>
        <v/>
      </c>
      <c r="PQ140" s="15">
        <f>IF(46&lt;=$G140, ROUND(PP140*$Q140, 2), "")</f>
        <v/>
      </c>
      <c r="PR140" s="15">
        <f>IF(46&lt;=$G140, $N140, "")</f>
        <v/>
      </c>
      <c r="PS140" s="15">
        <f>IF(46&lt;=$G140, PR140-PQ140, "")</f>
        <v/>
      </c>
      <c r="PT140" s="15">
        <f>IF(46&lt;=$G140, PP140-PS140, "")</f>
        <v/>
      </c>
      <c r="PU140" s="15">
        <f>IF(46&lt;=$G140, ROUND(PM140*$Q140, 2), "")</f>
        <v/>
      </c>
      <c r="PV140" s="15">
        <f>IF(46&lt;=$G140, PM140+PU140, "")</f>
        <v/>
      </c>
      <c r="PW140" s="15">
        <f>IF(46&lt;=$G140, PQ140+PU140, "")</f>
        <v/>
      </c>
      <c r="PX140" s="15">
        <f>IF(46&lt;=$G140, ($G140-46)*$N140, "")</f>
        <v/>
      </c>
      <c r="PY140" s="15">
        <f>IF(47&lt;=$G140, PT140, "")</f>
        <v/>
      </c>
      <c r="PZ140" s="15">
        <f>IF(47&lt;=$G140, ROUND(PY140*$Q140, 2), "")</f>
        <v/>
      </c>
      <c r="QA140" s="15">
        <f>IF(47&lt;=$G140, $N140, "")</f>
        <v/>
      </c>
      <c r="QB140" s="15">
        <f>IF(47&lt;=$G140, QA140-PZ140, "")</f>
        <v/>
      </c>
      <c r="QC140" s="15">
        <f>IF(47&lt;=$G140, PY140-QB140, "")</f>
        <v/>
      </c>
      <c r="QD140" s="15">
        <f>IF(47&lt;=$G140, ROUND(PV140*$Q140, 2), "")</f>
        <v/>
      </c>
      <c r="QE140" s="15">
        <f>IF(47&lt;=$G140, PV140+QD140, "")</f>
        <v/>
      </c>
      <c r="QF140" s="15">
        <f>IF(47&lt;=$G140, PZ140+QD140, "")</f>
        <v/>
      </c>
      <c r="QG140" s="15">
        <f>IF(47&lt;=$G140, ($G140-47)*$N140, "")</f>
        <v/>
      </c>
      <c r="QH140" s="15">
        <f>IF(48&lt;=$G140, QC140, "")</f>
        <v/>
      </c>
      <c r="QI140" s="15">
        <f>IF(48&lt;=$G140, ROUND(QH140*$Q140, 2), "")</f>
        <v/>
      </c>
      <c r="QJ140" s="15">
        <f>IF(48&lt;=$G140, $N140, "")</f>
        <v/>
      </c>
      <c r="QK140" s="15">
        <f>IF(48&lt;=$G140, QJ140-QI140, "")</f>
        <v/>
      </c>
      <c r="QL140" s="15">
        <f>IF(48&lt;=$G140, QH140-QK140, "")</f>
        <v/>
      </c>
      <c r="QM140" s="15">
        <f>IF(48&lt;=$G140, ROUND(QE140*$Q140, 2), "")</f>
        <v/>
      </c>
      <c r="QN140" s="15">
        <f>IF(48&lt;=$G140, QE140+QM140, "")</f>
        <v/>
      </c>
      <c r="QO140" s="15">
        <f>IF(48&lt;=$G140, QI140+QM140, "")</f>
        <v/>
      </c>
      <c r="QP140" s="15">
        <f>IF(48&lt;=$G140, ($G140-48)*$N140, "")</f>
        <v/>
      </c>
    </row>
    <row r="141">
      <c r="A141" s="6" t="inlineStr">
        <is>
          <t>0669-0001</t>
        </is>
      </c>
      <c r="B141" s="7" t="inlineStr">
        <is>
          <t>Diego Hazael Morales Iñiguez</t>
        </is>
      </c>
      <c r="C141" s="7" t="inlineStr">
        <is>
          <t>Wrangler Jt</t>
        </is>
      </c>
      <c r="D141" s="6" t="inlineStr">
        <is>
          <t>ACTIVO</t>
        </is>
      </c>
      <c r="E141" s="6" t="inlineStr">
        <is>
          <t>2024-08-23</t>
        </is>
      </c>
      <c r="F141" s="6" t="inlineStr">
        <is>
          <t>2027-08-23</t>
        </is>
      </c>
      <c r="G141" s="8" t="n">
        <v>36</v>
      </c>
      <c r="H141" s="9" t="n">
        <v>1339568.97</v>
      </c>
      <c r="I141" s="10" t="n">
        <v>0.4</v>
      </c>
      <c r="J141" s="9">
        <f>ROUND(H141*I141, 2)</f>
        <v/>
      </c>
      <c r="K141" s="9">
        <f>ROUND(H141-J141, 2)</f>
        <v/>
      </c>
      <c r="L141" s="10" t="n">
        <v>0.027</v>
      </c>
      <c r="M141" s="9">
        <f>ROUND(H141*L141, 2)</f>
        <v/>
      </c>
      <c r="N141" s="9" t="n">
        <v>35441.3</v>
      </c>
      <c r="O141" s="10" t="n">
        <v>0.1</v>
      </c>
      <c r="P141" s="9">
        <f>ROUND(H141*O141, 2)</f>
        <v/>
      </c>
      <c r="Q141" s="11" t="n">
        <v>0.03125269</v>
      </c>
      <c r="R141" s="11">
        <f>RATE(G141, -N141, K141, -P141)</f>
        <v/>
      </c>
      <c r="S141" s="11">
        <f>ROUND(Q141*12, 8)</f>
        <v/>
      </c>
      <c r="T141" s="11">
        <f>ROUND(((1+Q141)^12)-1, 8)</f>
        <v/>
      </c>
      <c r="U141" s="9">
        <f>ROUND(PV(Q141, G141, 0, -P141), 2)</f>
        <v/>
      </c>
      <c r="V141" s="9">
        <f>SUMIF($AA$4:$QP$4, "Interes_Leasing", AA141:QP141)</f>
        <v/>
      </c>
      <c r="W141" s="9">
        <f>SUMIF($AA$4:$QP$4, "Interes_Residual", AA141:QP141)</f>
        <v/>
      </c>
      <c r="X141" s="9">
        <f>ROUND(V141+W141, 2)</f>
        <v/>
      </c>
      <c r="Y141" s="9">
        <f>ROUND((N141*G141+P141+M141)-K141, 2)</f>
        <v/>
      </c>
      <c r="Z141" s="10">
        <f>ROUND(Y141/K141, 4)</f>
        <v/>
      </c>
      <c r="AA141" s="9">
        <f>IF(1&lt;=$G141, $K141, "")</f>
        <v/>
      </c>
      <c r="AB141" s="9">
        <f>IF(1&lt;=$G141, ROUND(AA141*$Q141, 2), "")</f>
        <v/>
      </c>
      <c r="AC141" s="9">
        <f>IF(1&lt;=$G141, $N141, "")</f>
        <v/>
      </c>
      <c r="AD141" s="9">
        <f>IF(1&lt;=$G141, AC141-AB141, "")</f>
        <v/>
      </c>
      <c r="AE141" s="9">
        <f>IF(1&lt;=$G141, AA141-AD141, "")</f>
        <v/>
      </c>
      <c r="AF141" s="9">
        <f>IF(1&lt;=$G141, ROUND($U141*$Q141, 2), "")</f>
        <v/>
      </c>
      <c r="AG141" s="9">
        <f>IF(1&lt;=$G141, $U141+AF141, "")</f>
        <v/>
      </c>
      <c r="AH141" s="9">
        <f>IF(1&lt;=$G141, AB141+AF141, "")</f>
        <v/>
      </c>
      <c r="AI141" s="9">
        <f>IF(1&lt;=$G141, ($G141-1)*$N141, "")</f>
        <v/>
      </c>
      <c r="AJ141" s="9">
        <f>IF(2&lt;=$G141, AE141, "")</f>
        <v/>
      </c>
      <c r="AK141" s="9">
        <f>IF(2&lt;=$G141, ROUND(AJ141*$Q141, 2), "")</f>
        <v/>
      </c>
      <c r="AL141" s="9">
        <f>IF(2&lt;=$G141, $N141, "")</f>
        <v/>
      </c>
      <c r="AM141" s="9">
        <f>IF(2&lt;=$G141, AL141-AK141, "")</f>
        <v/>
      </c>
      <c r="AN141" s="9">
        <f>IF(2&lt;=$G141, AJ141-AM141, "")</f>
        <v/>
      </c>
      <c r="AO141" s="9">
        <f>IF(2&lt;=$G141, ROUND(AG141*$Q141, 2), "")</f>
        <v/>
      </c>
      <c r="AP141" s="9">
        <f>IF(2&lt;=$G141, AG141+AO141, "")</f>
        <v/>
      </c>
      <c r="AQ141" s="9">
        <f>IF(2&lt;=$G141, AK141+AO141, "")</f>
        <v/>
      </c>
      <c r="AR141" s="9">
        <f>IF(2&lt;=$G141, ($G141-2)*$N141, "")</f>
        <v/>
      </c>
      <c r="AS141" s="9">
        <f>IF(3&lt;=$G141, AN141, "")</f>
        <v/>
      </c>
      <c r="AT141" s="9">
        <f>IF(3&lt;=$G141, ROUND(AS141*$Q141, 2), "")</f>
        <v/>
      </c>
      <c r="AU141" s="9">
        <f>IF(3&lt;=$G141, $N141, "")</f>
        <v/>
      </c>
      <c r="AV141" s="9">
        <f>IF(3&lt;=$G141, AU141-AT141, "")</f>
        <v/>
      </c>
      <c r="AW141" s="9">
        <f>IF(3&lt;=$G141, AS141-AV141, "")</f>
        <v/>
      </c>
      <c r="AX141" s="9">
        <f>IF(3&lt;=$G141, ROUND(AP141*$Q141, 2), "")</f>
        <v/>
      </c>
      <c r="AY141" s="9">
        <f>IF(3&lt;=$G141, AP141+AX141, "")</f>
        <v/>
      </c>
      <c r="AZ141" s="9">
        <f>IF(3&lt;=$G141, AT141+AX141, "")</f>
        <v/>
      </c>
      <c r="BA141" s="9">
        <f>IF(3&lt;=$G141, ($G141-3)*$N141, "")</f>
        <v/>
      </c>
      <c r="BB141" s="9">
        <f>IF(4&lt;=$G141, AW141, "")</f>
        <v/>
      </c>
      <c r="BC141" s="9">
        <f>IF(4&lt;=$G141, ROUND(BB141*$Q141, 2), "")</f>
        <v/>
      </c>
      <c r="BD141" s="9">
        <f>IF(4&lt;=$G141, $N141, "")</f>
        <v/>
      </c>
      <c r="BE141" s="9">
        <f>IF(4&lt;=$G141, BD141-BC141, "")</f>
        <v/>
      </c>
      <c r="BF141" s="9">
        <f>IF(4&lt;=$G141, BB141-BE141, "")</f>
        <v/>
      </c>
      <c r="BG141" s="9">
        <f>IF(4&lt;=$G141, ROUND(AY141*$Q141, 2), "")</f>
        <v/>
      </c>
      <c r="BH141" s="9">
        <f>IF(4&lt;=$G141, AY141+BG141, "")</f>
        <v/>
      </c>
      <c r="BI141" s="9">
        <f>IF(4&lt;=$G141, BC141+BG141, "")</f>
        <v/>
      </c>
      <c r="BJ141" s="9">
        <f>IF(4&lt;=$G141, ($G141-4)*$N141, "")</f>
        <v/>
      </c>
      <c r="BK141" s="9">
        <f>IF(5&lt;=$G141, BF141, "")</f>
        <v/>
      </c>
      <c r="BL141" s="9">
        <f>IF(5&lt;=$G141, ROUND(BK141*$Q141, 2), "")</f>
        <v/>
      </c>
      <c r="BM141" s="9">
        <f>IF(5&lt;=$G141, $N141, "")</f>
        <v/>
      </c>
      <c r="BN141" s="9">
        <f>IF(5&lt;=$G141, BM141-BL141, "")</f>
        <v/>
      </c>
      <c r="BO141" s="9">
        <f>IF(5&lt;=$G141, BK141-BN141, "")</f>
        <v/>
      </c>
      <c r="BP141" s="9">
        <f>IF(5&lt;=$G141, ROUND(BH141*$Q141, 2), "")</f>
        <v/>
      </c>
      <c r="BQ141" s="9">
        <f>IF(5&lt;=$G141, BH141+BP141, "")</f>
        <v/>
      </c>
      <c r="BR141" s="9">
        <f>IF(5&lt;=$G141, BL141+BP141, "")</f>
        <v/>
      </c>
      <c r="BS141" s="9">
        <f>IF(5&lt;=$G141, ($G141-5)*$N141, "")</f>
        <v/>
      </c>
      <c r="BT141" s="9">
        <f>IF(6&lt;=$G141, BO141, "")</f>
        <v/>
      </c>
      <c r="BU141" s="9">
        <f>IF(6&lt;=$G141, ROUND(BT141*$Q141, 2), "")</f>
        <v/>
      </c>
      <c r="BV141" s="9">
        <f>IF(6&lt;=$G141, $N141, "")</f>
        <v/>
      </c>
      <c r="BW141" s="9">
        <f>IF(6&lt;=$G141, BV141-BU141, "")</f>
        <v/>
      </c>
      <c r="BX141" s="9">
        <f>IF(6&lt;=$G141, BT141-BW141, "")</f>
        <v/>
      </c>
      <c r="BY141" s="9">
        <f>IF(6&lt;=$G141, ROUND(BQ141*$Q141, 2), "")</f>
        <v/>
      </c>
      <c r="BZ141" s="9">
        <f>IF(6&lt;=$G141, BQ141+BY141, "")</f>
        <v/>
      </c>
      <c r="CA141" s="9">
        <f>IF(6&lt;=$G141, BU141+BY141, "")</f>
        <v/>
      </c>
      <c r="CB141" s="9">
        <f>IF(6&lt;=$G141, ($G141-6)*$N141, "")</f>
        <v/>
      </c>
      <c r="CC141" s="9">
        <f>IF(7&lt;=$G141, BX141, "")</f>
        <v/>
      </c>
      <c r="CD141" s="9">
        <f>IF(7&lt;=$G141, ROUND(CC141*$Q141, 2), "")</f>
        <v/>
      </c>
      <c r="CE141" s="9">
        <f>IF(7&lt;=$G141, $N141, "")</f>
        <v/>
      </c>
      <c r="CF141" s="9">
        <f>IF(7&lt;=$G141, CE141-CD141, "")</f>
        <v/>
      </c>
      <c r="CG141" s="9">
        <f>IF(7&lt;=$G141, CC141-CF141, "")</f>
        <v/>
      </c>
      <c r="CH141" s="9">
        <f>IF(7&lt;=$G141, ROUND(BZ141*$Q141, 2), "")</f>
        <v/>
      </c>
      <c r="CI141" s="9">
        <f>IF(7&lt;=$G141, BZ141+CH141, "")</f>
        <v/>
      </c>
      <c r="CJ141" s="9">
        <f>IF(7&lt;=$G141, CD141+CH141, "")</f>
        <v/>
      </c>
      <c r="CK141" s="9">
        <f>IF(7&lt;=$G141, ($G141-7)*$N141, "")</f>
        <v/>
      </c>
      <c r="CL141" s="9">
        <f>IF(8&lt;=$G141, CG141, "")</f>
        <v/>
      </c>
      <c r="CM141" s="9">
        <f>IF(8&lt;=$G141, ROUND(CL141*$Q141, 2), "")</f>
        <v/>
      </c>
      <c r="CN141" s="9">
        <f>IF(8&lt;=$G141, $N141, "")</f>
        <v/>
      </c>
      <c r="CO141" s="9">
        <f>IF(8&lt;=$G141, CN141-CM141, "")</f>
        <v/>
      </c>
      <c r="CP141" s="9">
        <f>IF(8&lt;=$G141, CL141-CO141, "")</f>
        <v/>
      </c>
      <c r="CQ141" s="9">
        <f>IF(8&lt;=$G141, ROUND(CI141*$Q141, 2), "")</f>
        <v/>
      </c>
      <c r="CR141" s="9">
        <f>IF(8&lt;=$G141, CI141+CQ141, "")</f>
        <v/>
      </c>
      <c r="CS141" s="9">
        <f>IF(8&lt;=$G141, CM141+CQ141, "")</f>
        <v/>
      </c>
      <c r="CT141" s="9">
        <f>IF(8&lt;=$G141, ($G141-8)*$N141, "")</f>
        <v/>
      </c>
      <c r="CU141" s="9">
        <f>IF(9&lt;=$G141, CP141, "")</f>
        <v/>
      </c>
      <c r="CV141" s="9">
        <f>IF(9&lt;=$G141, ROUND(CU141*$Q141, 2), "")</f>
        <v/>
      </c>
      <c r="CW141" s="9">
        <f>IF(9&lt;=$G141, $N141, "")</f>
        <v/>
      </c>
      <c r="CX141" s="9">
        <f>IF(9&lt;=$G141, CW141-CV141, "")</f>
        <v/>
      </c>
      <c r="CY141" s="9">
        <f>IF(9&lt;=$G141, CU141-CX141, "")</f>
        <v/>
      </c>
      <c r="CZ141" s="9">
        <f>IF(9&lt;=$G141, ROUND(CR141*$Q141, 2), "")</f>
        <v/>
      </c>
      <c r="DA141" s="9">
        <f>IF(9&lt;=$G141, CR141+CZ141, "")</f>
        <v/>
      </c>
      <c r="DB141" s="9">
        <f>IF(9&lt;=$G141, CV141+CZ141, "")</f>
        <v/>
      </c>
      <c r="DC141" s="9">
        <f>IF(9&lt;=$G141, ($G141-9)*$N141, "")</f>
        <v/>
      </c>
      <c r="DD141" s="9">
        <f>IF(10&lt;=$G141, CY141, "")</f>
        <v/>
      </c>
      <c r="DE141" s="9">
        <f>IF(10&lt;=$G141, ROUND(DD141*$Q141, 2), "")</f>
        <v/>
      </c>
      <c r="DF141" s="9">
        <f>IF(10&lt;=$G141, $N141, "")</f>
        <v/>
      </c>
      <c r="DG141" s="9">
        <f>IF(10&lt;=$G141, DF141-DE141, "")</f>
        <v/>
      </c>
      <c r="DH141" s="9">
        <f>IF(10&lt;=$G141, DD141-DG141, "")</f>
        <v/>
      </c>
      <c r="DI141" s="9">
        <f>IF(10&lt;=$G141, ROUND(DA141*$Q141, 2), "")</f>
        <v/>
      </c>
      <c r="DJ141" s="9">
        <f>IF(10&lt;=$G141, DA141+DI141, "")</f>
        <v/>
      </c>
      <c r="DK141" s="9">
        <f>IF(10&lt;=$G141, DE141+DI141, "")</f>
        <v/>
      </c>
      <c r="DL141" s="9">
        <f>IF(10&lt;=$G141, ($G141-10)*$N141, "")</f>
        <v/>
      </c>
      <c r="DM141" s="9">
        <f>IF(11&lt;=$G141, DH141, "")</f>
        <v/>
      </c>
      <c r="DN141" s="9">
        <f>IF(11&lt;=$G141, ROUND(DM141*$Q141, 2), "")</f>
        <v/>
      </c>
      <c r="DO141" s="9">
        <f>IF(11&lt;=$G141, $N141, "")</f>
        <v/>
      </c>
      <c r="DP141" s="9">
        <f>IF(11&lt;=$G141, DO141-DN141, "")</f>
        <v/>
      </c>
      <c r="DQ141" s="9">
        <f>IF(11&lt;=$G141, DM141-DP141, "")</f>
        <v/>
      </c>
      <c r="DR141" s="9">
        <f>IF(11&lt;=$G141, ROUND(DJ141*$Q141, 2), "")</f>
        <v/>
      </c>
      <c r="DS141" s="9">
        <f>IF(11&lt;=$G141, DJ141+DR141, "")</f>
        <v/>
      </c>
      <c r="DT141" s="9">
        <f>IF(11&lt;=$G141, DN141+DR141, "")</f>
        <v/>
      </c>
      <c r="DU141" s="9">
        <f>IF(11&lt;=$G141, ($G141-11)*$N141, "")</f>
        <v/>
      </c>
      <c r="DV141" s="9">
        <f>IF(12&lt;=$G141, DQ141, "")</f>
        <v/>
      </c>
      <c r="DW141" s="9">
        <f>IF(12&lt;=$G141, ROUND(DV141*$Q141, 2), "")</f>
        <v/>
      </c>
      <c r="DX141" s="9">
        <f>IF(12&lt;=$G141, $N141, "")</f>
        <v/>
      </c>
      <c r="DY141" s="9">
        <f>IF(12&lt;=$G141, DX141-DW141, "")</f>
        <v/>
      </c>
      <c r="DZ141" s="9">
        <f>IF(12&lt;=$G141, DV141-DY141, "")</f>
        <v/>
      </c>
      <c r="EA141" s="9">
        <f>IF(12&lt;=$G141, ROUND(DS141*$Q141, 2), "")</f>
        <v/>
      </c>
      <c r="EB141" s="9">
        <f>IF(12&lt;=$G141, DS141+EA141, "")</f>
        <v/>
      </c>
      <c r="EC141" s="9">
        <f>IF(12&lt;=$G141, DW141+EA141, "")</f>
        <v/>
      </c>
      <c r="ED141" s="9">
        <f>IF(12&lt;=$G141, ($G141-12)*$N141, "")</f>
        <v/>
      </c>
      <c r="EE141" s="9">
        <f>IF(13&lt;=$G141, DZ141, "")</f>
        <v/>
      </c>
      <c r="EF141" s="9">
        <f>IF(13&lt;=$G141, ROUND(EE141*$Q141, 2), "")</f>
        <v/>
      </c>
      <c r="EG141" s="9">
        <f>IF(13&lt;=$G141, $N141, "")</f>
        <v/>
      </c>
      <c r="EH141" s="9">
        <f>IF(13&lt;=$G141, EG141-EF141, "")</f>
        <v/>
      </c>
      <c r="EI141" s="9">
        <f>IF(13&lt;=$G141, EE141-EH141, "")</f>
        <v/>
      </c>
      <c r="EJ141" s="9">
        <f>IF(13&lt;=$G141, ROUND(EB141*$Q141, 2), "")</f>
        <v/>
      </c>
      <c r="EK141" s="9">
        <f>IF(13&lt;=$G141, EB141+EJ141, "")</f>
        <v/>
      </c>
      <c r="EL141" s="9">
        <f>IF(13&lt;=$G141, EF141+EJ141, "")</f>
        <v/>
      </c>
      <c r="EM141" s="9">
        <f>IF(13&lt;=$G141, ($G141-13)*$N141, "")</f>
        <v/>
      </c>
      <c r="EN141" s="9">
        <f>IF(14&lt;=$G141, EI141, "")</f>
        <v/>
      </c>
      <c r="EO141" s="9">
        <f>IF(14&lt;=$G141, ROUND(EN141*$Q141, 2), "")</f>
        <v/>
      </c>
      <c r="EP141" s="9">
        <f>IF(14&lt;=$G141, $N141, "")</f>
        <v/>
      </c>
      <c r="EQ141" s="9">
        <f>IF(14&lt;=$G141, EP141-EO141, "")</f>
        <v/>
      </c>
      <c r="ER141" s="9">
        <f>IF(14&lt;=$G141, EN141-EQ141, "")</f>
        <v/>
      </c>
      <c r="ES141" s="9">
        <f>IF(14&lt;=$G141, ROUND(EK141*$Q141, 2), "")</f>
        <v/>
      </c>
      <c r="ET141" s="9">
        <f>IF(14&lt;=$G141, EK141+ES141, "")</f>
        <v/>
      </c>
      <c r="EU141" s="9">
        <f>IF(14&lt;=$G141, EO141+ES141, "")</f>
        <v/>
      </c>
      <c r="EV141" s="9">
        <f>IF(14&lt;=$G141, ($G141-14)*$N141, "")</f>
        <v/>
      </c>
      <c r="EW141" s="9">
        <f>IF(15&lt;=$G141, ER141, "")</f>
        <v/>
      </c>
      <c r="EX141" s="9">
        <f>IF(15&lt;=$G141, ROUND(EW141*$Q141, 2), "")</f>
        <v/>
      </c>
      <c r="EY141" s="9">
        <f>IF(15&lt;=$G141, $N141, "")</f>
        <v/>
      </c>
      <c r="EZ141" s="9">
        <f>IF(15&lt;=$G141, EY141-EX141, "")</f>
        <v/>
      </c>
      <c r="FA141" s="9">
        <f>IF(15&lt;=$G141, EW141-EZ141, "")</f>
        <v/>
      </c>
      <c r="FB141" s="9">
        <f>IF(15&lt;=$G141, ROUND(ET141*$Q141, 2), "")</f>
        <v/>
      </c>
      <c r="FC141" s="9">
        <f>IF(15&lt;=$G141, ET141+FB141, "")</f>
        <v/>
      </c>
      <c r="FD141" s="9">
        <f>IF(15&lt;=$G141, EX141+FB141, "")</f>
        <v/>
      </c>
      <c r="FE141" s="9">
        <f>IF(15&lt;=$G141, ($G141-15)*$N141, "")</f>
        <v/>
      </c>
      <c r="FF141" s="9">
        <f>IF(16&lt;=$G141, FA141, "")</f>
        <v/>
      </c>
      <c r="FG141" s="9">
        <f>IF(16&lt;=$G141, ROUND(FF141*$Q141, 2), "")</f>
        <v/>
      </c>
      <c r="FH141" s="9">
        <f>IF(16&lt;=$G141, $N141, "")</f>
        <v/>
      </c>
      <c r="FI141" s="9">
        <f>IF(16&lt;=$G141, FH141-FG141, "")</f>
        <v/>
      </c>
      <c r="FJ141" s="9">
        <f>IF(16&lt;=$G141, FF141-FI141, "")</f>
        <v/>
      </c>
      <c r="FK141" s="9">
        <f>IF(16&lt;=$G141, ROUND(FC141*$Q141, 2), "")</f>
        <v/>
      </c>
      <c r="FL141" s="9">
        <f>IF(16&lt;=$G141, FC141+FK141, "")</f>
        <v/>
      </c>
      <c r="FM141" s="9">
        <f>IF(16&lt;=$G141, FG141+FK141, "")</f>
        <v/>
      </c>
      <c r="FN141" s="9">
        <f>IF(16&lt;=$G141, ($G141-16)*$N141, "")</f>
        <v/>
      </c>
      <c r="FO141" s="9">
        <f>IF(17&lt;=$G141, FJ141, "")</f>
        <v/>
      </c>
      <c r="FP141" s="9">
        <f>IF(17&lt;=$G141, ROUND(FO141*$Q141, 2), "")</f>
        <v/>
      </c>
      <c r="FQ141" s="9">
        <f>IF(17&lt;=$G141, $N141, "")</f>
        <v/>
      </c>
      <c r="FR141" s="9">
        <f>IF(17&lt;=$G141, FQ141-FP141, "")</f>
        <v/>
      </c>
      <c r="FS141" s="9">
        <f>IF(17&lt;=$G141, FO141-FR141, "")</f>
        <v/>
      </c>
      <c r="FT141" s="9">
        <f>IF(17&lt;=$G141, ROUND(FL141*$Q141, 2), "")</f>
        <v/>
      </c>
      <c r="FU141" s="9">
        <f>IF(17&lt;=$G141, FL141+FT141, "")</f>
        <v/>
      </c>
      <c r="FV141" s="9">
        <f>IF(17&lt;=$G141, FP141+FT141, "")</f>
        <v/>
      </c>
      <c r="FW141" s="9">
        <f>IF(17&lt;=$G141, ($G141-17)*$N141, "")</f>
        <v/>
      </c>
      <c r="FX141" s="9">
        <f>IF(18&lt;=$G141, FS141, "")</f>
        <v/>
      </c>
      <c r="FY141" s="9">
        <f>IF(18&lt;=$G141, ROUND(FX141*$Q141, 2), "")</f>
        <v/>
      </c>
      <c r="FZ141" s="9">
        <f>IF(18&lt;=$G141, $N141, "")</f>
        <v/>
      </c>
      <c r="GA141" s="9">
        <f>IF(18&lt;=$G141, FZ141-FY141, "")</f>
        <v/>
      </c>
      <c r="GB141" s="9">
        <f>IF(18&lt;=$G141, FX141-GA141, "")</f>
        <v/>
      </c>
      <c r="GC141" s="9">
        <f>IF(18&lt;=$G141, ROUND(FU141*$Q141, 2), "")</f>
        <v/>
      </c>
      <c r="GD141" s="9">
        <f>IF(18&lt;=$G141, FU141+GC141, "")</f>
        <v/>
      </c>
      <c r="GE141" s="9">
        <f>IF(18&lt;=$G141, FY141+GC141, "")</f>
        <v/>
      </c>
      <c r="GF141" s="9">
        <f>IF(18&lt;=$G141, ($G141-18)*$N141, "")</f>
        <v/>
      </c>
      <c r="GG141" s="9">
        <f>IF(19&lt;=$G141, GB141, "")</f>
        <v/>
      </c>
      <c r="GH141" s="9">
        <f>IF(19&lt;=$G141, ROUND(GG141*$Q141, 2), "")</f>
        <v/>
      </c>
      <c r="GI141" s="9">
        <f>IF(19&lt;=$G141, $N141, "")</f>
        <v/>
      </c>
      <c r="GJ141" s="9">
        <f>IF(19&lt;=$G141, GI141-GH141, "")</f>
        <v/>
      </c>
      <c r="GK141" s="9">
        <f>IF(19&lt;=$G141, GG141-GJ141, "")</f>
        <v/>
      </c>
      <c r="GL141" s="9">
        <f>IF(19&lt;=$G141, ROUND(GD141*$Q141, 2), "")</f>
        <v/>
      </c>
      <c r="GM141" s="9">
        <f>IF(19&lt;=$G141, GD141+GL141, "")</f>
        <v/>
      </c>
      <c r="GN141" s="9">
        <f>IF(19&lt;=$G141, GH141+GL141, "")</f>
        <v/>
      </c>
      <c r="GO141" s="9">
        <f>IF(19&lt;=$G141, ($G141-19)*$N141, "")</f>
        <v/>
      </c>
      <c r="GP141" s="9">
        <f>IF(20&lt;=$G141, GK141, "")</f>
        <v/>
      </c>
      <c r="GQ141" s="9">
        <f>IF(20&lt;=$G141, ROUND(GP141*$Q141, 2), "")</f>
        <v/>
      </c>
      <c r="GR141" s="9">
        <f>IF(20&lt;=$G141, $N141, "")</f>
        <v/>
      </c>
      <c r="GS141" s="9">
        <f>IF(20&lt;=$G141, GR141-GQ141, "")</f>
        <v/>
      </c>
      <c r="GT141" s="9">
        <f>IF(20&lt;=$G141, GP141-GS141, "")</f>
        <v/>
      </c>
      <c r="GU141" s="9">
        <f>IF(20&lt;=$G141, ROUND(GM141*$Q141, 2), "")</f>
        <v/>
      </c>
      <c r="GV141" s="9">
        <f>IF(20&lt;=$G141, GM141+GU141, "")</f>
        <v/>
      </c>
      <c r="GW141" s="9">
        <f>IF(20&lt;=$G141, GQ141+GU141, "")</f>
        <v/>
      </c>
      <c r="GX141" s="9">
        <f>IF(20&lt;=$G141, ($G141-20)*$N141, "")</f>
        <v/>
      </c>
      <c r="GY141" s="9">
        <f>IF(21&lt;=$G141, GT141, "")</f>
        <v/>
      </c>
      <c r="GZ141" s="9">
        <f>IF(21&lt;=$G141, ROUND(GY141*$Q141, 2), "")</f>
        <v/>
      </c>
      <c r="HA141" s="9">
        <f>IF(21&lt;=$G141, $N141, "")</f>
        <v/>
      </c>
      <c r="HB141" s="9">
        <f>IF(21&lt;=$G141, HA141-GZ141, "")</f>
        <v/>
      </c>
      <c r="HC141" s="9">
        <f>IF(21&lt;=$G141, GY141-HB141, "")</f>
        <v/>
      </c>
      <c r="HD141" s="9">
        <f>IF(21&lt;=$G141, ROUND(GV141*$Q141, 2), "")</f>
        <v/>
      </c>
      <c r="HE141" s="9">
        <f>IF(21&lt;=$G141, GV141+HD141, "")</f>
        <v/>
      </c>
      <c r="HF141" s="9">
        <f>IF(21&lt;=$G141, GZ141+HD141, "")</f>
        <v/>
      </c>
      <c r="HG141" s="9">
        <f>IF(21&lt;=$G141, ($G141-21)*$N141, "")</f>
        <v/>
      </c>
      <c r="HH141" s="9">
        <f>IF(22&lt;=$G141, HC141, "")</f>
        <v/>
      </c>
      <c r="HI141" s="9">
        <f>IF(22&lt;=$G141, ROUND(HH141*$Q141, 2), "")</f>
        <v/>
      </c>
      <c r="HJ141" s="9">
        <f>IF(22&lt;=$G141, $N141, "")</f>
        <v/>
      </c>
      <c r="HK141" s="9">
        <f>IF(22&lt;=$G141, HJ141-HI141, "")</f>
        <v/>
      </c>
      <c r="HL141" s="9">
        <f>IF(22&lt;=$G141, HH141-HK141, "")</f>
        <v/>
      </c>
      <c r="HM141" s="9">
        <f>IF(22&lt;=$G141, ROUND(HE141*$Q141, 2), "")</f>
        <v/>
      </c>
      <c r="HN141" s="9">
        <f>IF(22&lt;=$G141, HE141+HM141, "")</f>
        <v/>
      </c>
      <c r="HO141" s="9">
        <f>IF(22&lt;=$G141, HI141+HM141, "")</f>
        <v/>
      </c>
      <c r="HP141" s="9">
        <f>IF(22&lt;=$G141, ($G141-22)*$N141, "")</f>
        <v/>
      </c>
      <c r="HQ141" s="9">
        <f>IF(23&lt;=$G141, HL141, "")</f>
        <v/>
      </c>
      <c r="HR141" s="9">
        <f>IF(23&lt;=$G141, ROUND(HQ141*$Q141, 2), "")</f>
        <v/>
      </c>
      <c r="HS141" s="9">
        <f>IF(23&lt;=$G141, $N141, "")</f>
        <v/>
      </c>
      <c r="HT141" s="9">
        <f>IF(23&lt;=$G141, HS141-HR141, "")</f>
        <v/>
      </c>
      <c r="HU141" s="9">
        <f>IF(23&lt;=$G141, HQ141-HT141, "")</f>
        <v/>
      </c>
      <c r="HV141" s="9">
        <f>IF(23&lt;=$G141, ROUND(HN141*$Q141, 2), "")</f>
        <v/>
      </c>
      <c r="HW141" s="9">
        <f>IF(23&lt;=$G141, HN141+HV141, "")</f>
        <v/>
      </c>
      <c r="HX141" s="9">
        <f>IF(23&lt;=$G141, HR141+HV141, "")</f>
        <v/>
      </c>
      <c r="HY141" s="9">
        <f>IF(23&lt;=$G141, ($G141-23)*$N141, "")</f>
        <v/>
      </c>
      <c r="HZ141" s="9">
        <f>IF(24&lt;=$G141, HU141, "")</f>
        <v/>
      </c>
      <c r="IA141" s="9">
        <f>IF(24&lt;=$G141, ROUND(HZ141*$Q141, 2), "")</f>
        <v/>
      </c>
      <c r="IB141" s="9">
        <f>IF(24&lt;=$G141, $N141, "")</f>
        <v/>
      </c>
      <c r="IC141" s="9">
        <f>IF(24&lt;=$G141, IB141-IA141, "")</f>
        <v/>
      </c>
      <c r="ID141" s="9">
        <f>IF(24&lt;=$G141, HZ141-IC141, "")</f>
        <v/>
      </c>
      <c r="IE141" s="9">
        <f>IF(24&lt;=$G141, ROUND(HW141*$Q141, 2), "")</f>
        <v/>
      </c>
      <c r="IF141" s="9">
        <f>IF(24&lt;=$G141, HW141+IE141, "")</f>
        <v/>
      </c>
      <c r="IG141" s="9">
        <f>IF(24&lt;=$G141, IA141+IE141, "")</f>
        <v/>
      </c>
      <c r="IH141" s="9">
        <f>IF(24&lt;=$G141, ($G141-24)*$N141, "")</f>
        <v/>
      </c>
      <c r="II141" s="9">
        <f>IF(25&lt;=$G141, ID141, "")</f>
        <v/>
      </c>
      <c r="IJ141" s="9">
        <f>IF(25&lt;=$G141, ROUND(II141*$Q141, 2), "")</f>
        <v/>
      </c>
      <c r="IK141" s="9">
        <f>IF(25&lt;=$G141, $N141, "")</f>
        <v/>
      </c>
      <c r="IL141" s="9">
        <f>IF(25&lt;=$G141, IK141-IJ141, "")</f>
        <v/>
      </c>
      <c r="IM141" s="9">
        <f>IF(25&lt;=$G141, II141-IL141, "")</f>
        <v/>
      </c>
      <c r="IN141" s="9">
        <f>IF(25&lt;=$G141, ROUND(IF141*$Q141, 2), "")</f>
        <v/>
      </c>
      <c r="IO141" s="9">
        <f>IF(25&lt;=$G141, IF141+IN141, "")</f>
        <v/>
      </c>
      <c r="IP141" s="9">
        <f>IF(25&lt;=$G141, IJ141+IN141, "")</f>
        <v/>
      </c>
      <c r="IQ141" s="9">
        <f>IF(25&lt;=$G141, ($G141-25)*$N141, "")</f>
        <v/>
      </c>
      <c r="IR141" s="9">
        <f>IF(26&lt;=$G141, IM141, "")</f>
        <v/>
      </c>
      <c r="IS141" s="9">
        <f>IF(26&lt;=$G141, ROUND(IR141*$Q141, 2), "")</f>
        <v/>
      </c>
      <c r="IT141" s="9">
        <f>IF(26&lt;=$G141, $N141, "")</f>
        <v/>
      </c>
      <c r="IU141" s="9">
        <f>IF(26&lt;=$G141, IT141-IS141, "")</f>
        <v/>
      </c>
      <c r="IV141" s="9">
        <f>IF(26&lt;=$G141, IR141-IU141, "")</f>
        <v/>
      </c>
      <c r="IW141" s="9">
        <f>IF(26&lt;=$G141, ROUND(IO141*$Q141, 2), "")</f>
        <v/>
      </c>
      <c r="IX141" s="9">
        <f>IF(26&lt;=$G141, IO141+IW141, "")</f>
        <v/>
      </c>
      <c r="IY141" s="9">
        <f>IF(26&lt;=$G141, IS141+IW141, "")</f>
        <v/>
      </c>
      <c r="IZ141" s="9">
        <f>IF(26&lt;=$G141, ($G141-26)*$N141, "")</f>
        <v/>
      </c>
      <c r="JA141" s="9">
        <f>IF(27&lt;=$G141, IV141, "")</f>
        <v/>
      </c>
      <c r="JB141" s="9">
        <f>IF(27&lt;=$G141, ROUND(JA141*$Q141, 2), "")</f>
        <v/>
      </c>
      <c r="JC141" s="9">
        <f>IF(27&lt;=$G141, $N141, "")</f>
        <v/>
      </c>
      <c r="JD141" s="9">
        <f>IF(27&lt;=$G141, JC141-JB141, "")</f>
        <v/>
      </c>
      <c r="JE141" s="9">
        <f>IF(27&lt;=$G141, JA141-JD141, "")</f>
        <v/>
      </c>
      <c r="JF141" s="9">
        <f>IF(27&lt;=$G141, ROUND(IX141*$Q141, 2), "")</f>
        <v/>
      </c>
      <c r="JG141" s="9">
        <f>IF(27&lt;=$G141, IX141+JF141, "")</f>
        <v/>
      </c>
      <c r="JH141" s="9">
        <f>IF(27&lt;=$G141, JB141+JF141, "")</f>
        <v/>
      </c>
      <c r="JI141" s="9">
        <f>IF(27&lt;=$G141, ($G141-27)*$N141, "")</f>
        <v/>
      </c>
      <c r="JJ141" s="9">
        <f>IF(28&lt;=$G141, JE141, "")</f>
        <v/>
      </c>
      <c r="JK141" s="9">
        <f>IF(28&lt;=$G141, ROUND(JJ141*$Q141, 2), "")</f>
        <v/>
      </c>
      <c r="JL141" s="9">
        <f>IF(28&lt;=$G141, $N141, "")</f>
        <v/>
      </c>
      <c r="JM141" s="9">
        <f>IF(28&lt;=$G141, JL141-JK141, "")</f>
        <v/>
      </c>
      <c r="JN141" s="9">
        <f>IF(28&lt;=$G141, JJ141-JM141, "")</f>
        <v/>
      </c>
      <c r="JO141" s="9">
        <f>IF(28&lt;=$G141, ROUND(JG141*$Q141, 2), "")</f>
        <v/>
      </c>
      <c r="JP141" s="9">
        <f>IF(28&lt;=$G141, JG141+JO141, "")</f>
        <v/>
      </c>
      <c r="JQ141" s="9">
        <f>IF(28&lt;=$G141, JK141+JO141, "")</f>
        <v/>
      </c>
      <c r="JR141" s="9">
        <f>IF(28&lt;=$G141, ($G141-28)*$N141, "")</f>
        <v/>
      </c>
      <c r="JS141" s="9">
        <f>IF(29&lt;=$G141, JN141, "")</f>
        <v/>
      </c>
      <c r="JT141" s="9">
        <f>IF(29&lt;=$G141, ROUND(JS141*$Q141, 2), "")</f>
        <v/>
      </c>
      <c r="JU141" s="9">
        <f>IF(29&lt;=$G141, $N141, "")</f>
        <v/>
      </c>
      <c r="JV141" s="9">
        <f>IF(29&lt;=$G141, JU141-JT141, "")</f>
        <v/>
      </c>
      <c r="JW141" s="9">
        <f>IF(29&lt;=$G141, JS141-JV141, "")</f>
        <v/>
      </c>
      <c r="JX141" s="9">
        <f>IF(29&lt;=$G141, ROUND(JP141*$Q141, 2), "")</f>
        <v/>
      </c>
      <c r="JY141" s="9">
        <f>IF(29&lt;=$G141, JP141+JX141, "")</f>
        <v/>
      </c>
      <c r="JZ141" s="9">
        <f>IF(29&lt;=$G141, JT141+JX141, "")</f>
        <v/>
      </c>
      <c r="KA141" s="9">
        <f>IF(29&lt;=$G141, ($G141-29)*$N141, "")</f>
        <v/>
      </c>
      <c r="KB141" s="9">
        <f>IF(30&lt;=$G141, JW141, "")</f>
        <v/>
      </c>
      <c r="KC141" s="9">
        <f>IF(30&lt;=$G141, ROUND(KB141*$Q141, 2), "")</f>
        <v/>
      </c>
      <c r="KD141" s="9">
        <f>IF(30&lt;=$G141, $N141, "")</f>
        <v/>
      </c>
      <c r="KE141" s="9">
        <f>IF(30&lt;=$G141, KD141-KC141, "")</f>
        <v/>
      </c>
      <c r="KF141" s="9">
        <f>IF(30&lt;=$G141, KB141-KE141, "")</f>
        <v/>
      </c>
      <c r="KG141" s="9">
        <f>IF(30&lt;=$G141, ROUND(JY141*$Q141, 2), "")</f>
        <v/>
      </c>
      <c r="KH141" s="9">
        <f>IF(30&lt;=$G141, JY141+KG141, "")</f>
        <v/>
      </c>
      <c r="KI141" s="9">
        <f>IF(30&lt;=$G141, KC141+KG141, "")</f>
        <v/>
      </c>
      <c r="KJ141" s="9">
        <f>IF(30&lt;=$G141, ($G141-30)*$N141, "")</f>
        <v/>
      </c>
      <c r="KK141" s="9">
        <f>IF(31&lt;=$G141, KF141, "")</f>
        <v/>
      </c>
      <c r="KL141" s="9">
        <f>IF(31&lt;=$G141, ROUND(KK141*$Q141, 2), "")</f>
        <v/>
      </c>
      <c r="KM141" s="9">
        <f>IF(31&lt;=$G141, $N141, "")</f>
        <v/>
      </c>
      <c r="KN141" s="9">
        <f>IF(31&lt;=$G141, KM141-KL141, "")</f>
        <v/>
      </c>
      <c r="KO141" s="9">
        <f>IF(31&lt;=$G141, KK141-KN141, "")</f>
        <v/>
      </c>
      <c r="KP141" s="9">
        <f>IF(31&lt;=$G141, ROUND(KH141*$Q141, 2), "")</f>
        <v/>
      </c>
      <c r="KQ141" s="9">
        <f>IF(31&lt;=$G141, KH141+KP141, "")</f>
        <v/>
      </c>
      <c r="KR141" s="9">
        <f>IF(31&lt;=$G141, KL141+KP141, "")</f>
        <v/>
      </c>
      <c r="KS141" s="9">
        <f>IF(31&lt;=$G141, ($G141-31)*$N141, "")</f>
        <v/>
      </c>
      <c r="KT141" s="9">
        <f>IF(32&lt;=$G141, KO141, "")</f>
        <v/>
      </c>
      <c r="KU141" s="9">
        <f>IF(32&lt;=$G141, ROUND(KT141*$Q141, 2), "")</f>
        <v/>
      </c>
      <c r="KV141" s="9">
        <f>IF(32&lt;=$G141, $N141, "")</f>
        <v/>
      </c>
      <c r="KW141" s="9">
        <f>IF(32&lt;=$G141, KV141-KU141, "")</f>
        <v/>
      </c>
      <c r="KX141" s="9">
        <f>IF(32&lt;=$G141, KT141-KW141, "")</f>
        <v/>
      </c>
      <c r="KY141" s="9">
        <f>IF(32&lt;=$G141, ROUND(KQ141*$Q141, 2), "")</f>
        <v/>
      </c>
      <c r="KZ141" s="9">
        <f>IF(32&lt;=$G141, KQ141+KY141, "")</f>
        <v/>
      </c>
      <c r="LA141" s="9">
        <f>IF(32&lt;=$G141, KU141+KY141, "")</f>
        <v/>
      </c>
      <c r="LB141" s="9">
        <f>IF(32&lt;=$G141, ($G141-32)*$N141, "")</f>
        <v/>
      </c>
      <c r="LC141" s="9">
        <f>IF(33&lt;=$G141, KX141, "")</f>
        <v/>
      </c>
      <c r="LD141" s="9">
        <f>IF(33&lt;=$G141, ROUND(LC141*$Q141, 2), "")</f>
        <v/>
      </c>
      <c r="LE141" s="9">
        <f>IF(33&lt;=$G141, $N141, "")</f>
        <v/>
      </c>
      <c r="LF141" s="9">
        <f>IF(33&lt;=$G141, LE141-LD141, "")</f>
        <v/>
      </c>
      <c r="LG141" s="9">
        <f>IF(33&lt;=$G141, LC141-LF141, "")</f>
        <v/>
      </c>
      <c r="LH141" s="9">
        <f>IF(33&lt;=$G141, ROUND(KZ141*$Q141, 2), "")</f>
        <v/>
      </c>
      <c r="LI141" s="9">
        <f>IF(33&lt;=$G141, KZ141+LH141, "")</f>
        <v/>
      </c>
      <c r="LJ141" s="9">
        <f>IF(33&lt;=$G141, LD141+LH141, "")</f>
        <v/>
      </c>
      <c r="LK141" s="9">
        <f>IF(33&lt;=$G141, ($G141-33)*$N141, "")</f>
        <v/>
      </c>
      <c r="LL141" s="9">
        <f>IF(34&lt;=$G141, LG141, "")</f>
        <v/>
      </c>
      <c r="LM141" s="9">
        <f>IF(34&lt;=$G141, ROUND(LL141*$Q141, 2), "")</f>
        <v/>
      </c>
      <c r="LN141" s="9">
        <f>IF(34&lt;=$G141, $N141, "")</f>
        <v/>
      </c>
      <c r="LO141" s="9">
        <f>IF(34&lt;=$G141, LN141-LM141, "")</f>
        <v/>
      </c>
      <c r="LP141" s="9">
        <f>IF(34&lt;=$G141, LL141-LO141, "")</f>
        <v/>
      </c>
      <c r="LQ141" s="9">
        <f>IF(34&lt;=$G141, ROUND(LI141*$Q141, 2), "")</f>
        <v/>
      </c>
      <c r="LR141" s="9">
        <f>IF(34&lt;=$G141, LI141+LQ141, "")</f>
        <v/>
      </c>
      <c r="LS141" s="9">
        <f>IF(34&lt;=$G141, LM141+LQ141, "")</f>
        <v/>
      </c>
      <c r="LT141" s="9">
        <f>IF(34&lt;=$G141, ($G141-34)*$N141, "")</f>
        <v/>
      </c>
      <c r="LU141" s="9">
        <f>IF(35&lt;=$G141, LP141, "")</f>
        <v/>
      </c>
      <c r="LV141" s="9">
        <f>IF(35&lt;=$G141, ROUND(LU141*$Q141, 2), "")</f>
        <v/>
      </c>
      <c r="LW141" s="9">
        <f>IF(35&lt;=$G141, $N141, "")</f>
        <v/>
      </c>
      <c r="LX141" s="9">
        <f>IF(35&lt;=$G141, LW141-LV141, "")</f>
        <v/>
      </c>
      <c r="LY141" s="9">
        <f>IF(35&lt;=$G141, LU141-LX141, "")</f>
        <v/>
      </c>
      <c r="LZ141" s="9">
        <f>IF(35&lt;=$G141, ROUND(LR141*$Q141, 2), "")</f>
        <v/>
      </c>
      <c r="MA141" s="9">
        <f>IF(35&lt;=$G141, LR141+LZ141, "")</f>
        <v/>
      </c>
      <c r="MB141" s="9">
        <f>IF(35&lt;=$G141, LV141+LZ141, "")</f>
        <v/>
      </c>
      <c r="MC141" s="9">
        <f>IF(35&lt;=$G141, ($G141-35)*$N141, "")</f>
        <v/>
      </c>
      <c r="MD141" s="9">
        <f>IF(36&lt;=$G141, LY141, "")</f>
        <v/>
      </c>
      <c r="ME141" s="9">
        <f>IF(36&lt;=$G141, ROUND(MD141*$Q141, 2), "")</f>
        <v/>
      </c>
      <c r="MF141" s="9">
        <f>IF(36&lt;=$G141, $N141, "")</f>
        <v/>
      </c>
      <c r="MG141" s="9">
        <f>IF(36&lt;=$G141, MF141-ME141, "")</f>
        <v/>
      </c>
      <c r="MH141" s="9">
        <f>IF(36&lt;=$G141, MD141-MG141, "")</f>
        <v/>
      </c>
      <c r="MI141" s="9">
        <f>IF(36&lt;=$G141, ROUND(MA141*$Q141, 2), "")</f>
        <v/>
      </c>
      <c r="MJ141" s="9">
        <f>IF(36&lt;=$G141, MA141+MI141, "")</f>
        <v/>
      </c>
      <c r="MK141" s="9">
        <f>IF(36&lt;=$G141, ME141+MI141, "")</f>
        <v/>
      </c>
      <c r="ML141" s="9">
        <f>IF(36&lt;=$G141, ($G141-36)*$N141, "")</f>
        <v/>
      </c>
      <c r="MM141" s="9">
        <f>IF(37&lt;=$G141, MH141, "")</f>
        <v/>
      </c>
      <c r="MN141" s="9">
        <f>IF(37&lt;=$G141, ROUND(MM141*$Q141, 2), "")</f>
        <v/>
      </c>
      <c r="MO141" s="9">
        <f>IF(37&lt;=$G141, $N141, "")</f>
        <v/>
      </c>
      <c r="MP141" s="9">
        <f>IF(37&lt;=$G141, MO141-MN141, "")</f>
        <v/>
      </c>
      <c r="MQ141" s="9">
        <f>IF(37&lt;=$G141, MM141-MP141, "")</f>
        <v/>
      </c>
      <c r="MR141" s="9">
        <f>IF(37&lt;=$G141, ROUND(MJ141*$Q141, 2), "")</f>
        <v/>
      </c>
      <c r="MS141" s="9">
        <f>IF(37&lt;=$G141, MJ141+MR141, "")</f>
        <v/>
      </c>
      <c r="MT141" s="9">
        <f>IF(37&lt;=$G141, MN141+MR141, "")</f>
        <v/>
      </c>
      <c r="MU141" s="9">
        <f>IF(37&lt;=$G141, ($G141-37)*$N141, "")</f>
        <v/>
      </c>
      <c r="MV141" s="9">
        <f>IF(38&lt;=$G141, MQ141, "")</f>
        <v/>
      </c>
      <c r="MW141" s="9">
        <f>IF(38&lt;=$G141, ROUND(MV141*$Q141, 2), "")</f>
        <v/>
      </c>
      <c r="MX141" s="9">
        <f>IF(38&lt;=$G141, $N141, "")</f>
        <v/>
      </c>
      <c r="MY141" s="9">
        <f>IF(38&lt;=$G141, MX141-MW141, "")</f>
        <v/>
      </c>
      <c r="MZ141" s="9">
        <f>IF(38&lt;=$G141, MV141-MY141, "")</f>
        <v/>
      </c>
      <c r="NA141" s="9">
        <f>IF(38&lt;=$G141, ROUND(MS141*$Q141, 2), "")</f>
        <v/>
      </c>
      <c r="NB141" s="9">
        <f>IF(38&lt;=$G141, MS141+NA141, "")</f>
        <v/>
      </c>
      <c r="NC141" s="9">
        <f>IF(38&lt;=$G141, MW141+NA141, "")</f>
        <v/>
      </c>
      <c r="ND141" s="9">
        <f>IF(38&lt;=$G141, ($G141-38)*$N141, "")</f>
        <v/>
      </c>
      <c r="NE141" s="9">
        <f>IF(39&lt;=$G141, MZ141, "")</f>
        <v/>
      </c>
      <c r="NF141" s="9">
        <f>IF(39&lt;=$G141, ROUND(NE141*$Q141, 2), "")</f>
        <v/>
      </c>
      <c r="NG141" s="9">
        <f>IF(39&lt;=$G141, $N141, "")</f>
        <v/>
      </c>
      <c r="NH141" s="9">
        <f>IF(39&lt;=$G141, NG141-NF141, "")</f>
        <v/>
      </c>
      <c r="NI141" s="9">
        <f>IF(39&lt;=$G141, NE141-NH141, "")</f>
        <v/>
      </c>
      <c r="NJ141" s="9">
        <f>IF(39&lt;=$G141, ROUND(NB141*$Q141, 2), "")</f>
        <v/>
      </c>
      <c r="NK141" s="9">
        <f>IF(39&lt;=$G141, NB141+NJ141, "")</f>
        <v/>
      </c>
      <c r="NL141" s="9">
        <f>IF(39&lt;=$G141, NF141+NJ141, "")</f>
        <v/>
      </c>
      <c r="NM141" s="9">
        <f>IF(39&lt;=$G141, ($G141-39)*$N141, "")</f>
        <v/>
      </c>
      <c r="NN141" s="9">
        <f>IF(40&lt;=$G141, NI141, "")</f>
        <v/>
      </c>
      <c r="NO141" s="9">
        <f>IF(40&lt;=$G141, ROUND(NN141*$Q141, 2), "")</f>
        <v/>
      </c>
      <c r="NP141" s="9">
        <f>IF(40&lt;=$G141, $N141, "")</f>
        <v/>
      </c>
      <c r="NQ141" s="9">
        <f>IF(40&lt;=$G141, NP141-NO141, "")</f>
        <v/>
      </c>
      <c r="NR141" s="9">
        <f>IF(40&lt;=$G141, NN141-NQ141, "")</f>
        <v/>
      </c>
      <c r="NS141" s="9">
        <f>IF(40&lt;=$G141, ROUND(NK141*$Q141, 2), "")</f>
        <v/>
      </c>
      <c r="NT141" s="9">
        <f>IF(40&lt;=$G141, NK141+NS141, "")</f>
        <v/>
      </c>
      <c r="NU141" s="9">
        <f>IF(40&lt;=$G141, NO141+NS141, "")</f>
        <v/>
      </c>
      <c r="NV141" s="9">
        <f>IF(40&lt;=$G141, ($G141-40)*$N141, "")</f>
        <v/>
      </c>
      <c r="NW141" s="9">
        <f>IF(41&lt;=$G141, NR141, "")</f>
        <v/>
      </c>
      <c r="NX141" s="9">
        <f>IF(41&lt;=$G141, ROUND(NW141*$Q141, 2), "")</f>
        <v/>
      </c>
      <c r="NY141" s="9">
        <f>IF(41&lt;=$G141, $N141, "")</f>
        <v/>
      </c>
      <c r="NZ141" s="9">
        <f>IF(41&lt;=$G141, NY141-NX141, "")</f>
        <v/>
      </c>
      <c r="OA141" s="9">
        <f>IF(41&lt;=$G141, NW141-NZ141, "")</f>
        <v/>
      </c>
      <c r="OB141" s="9">
        <f>IF(41&lt;=$G141, ROUND(NT141*$Q141, 2), "")</f>
        <v/>
      </c>
      <c r="OC141" s="9">
        <f>IF(41&lt;=$G141, NT141+OB141, "")</f>
        <v/>
      </c>
      <c r="OD141" s="9">
        <f>IF(41&lt;=$G141, NX141+OB141, "")</f>
        <v/>
      </c>
      <c r="OE141" s="9">
        <f>IF(41&lt;=$G141, ($G141-41)*$N141, "")</f>
        <v/>
      </c>
      <c r="OF141" s="9">
        <f>IF(42&lt;=$G141, OA141, "")</f>
        <v/>
      </c>
      <c r="OG141" s="9">
        <f>IF(42&lt;=$G141, ROUND(OF141*$Q141, 2), "")</f>
        <v/>
      </c>
      <c r="OH141" s="9">
        <f>IF(42&lt;=$G141, $N141, "")</f>
        <v/>
      </c>
      <c r="OI141" s="9">
        <f>IF(42&lt;=$G141, OH141-OG141, "")</f>
        <v/>
      </c>
      <c r="OJ141" s="9">
        <f>IF(42&lt;=$G141, OF141-OI141, "")</f>
        <v/>
      </c>
      <c r="OK141" s="9">
        <f>IF(42&lt;=$G141, ROUND(OC141*$Q141, 2), "")</f>
        <v/>
      </c>
      <c r="OL141" s="9">
        <f>IF(42&lt;=$G141, OC141+OK141, "")</f>
        <v/>
      </c>
      <c r="OM141" s="9">
        <f>IF(42&lt;=$G141, OG141+OK141, "")</f>
        <v/>
      </c>
      <c r="ON141" s="9">
        <f>IF(42&lt;=$G141, ($G141-42)*$N141, "")</f>
        <v/>
      </c>
      <c r="OO141" s="9">
        <f>IF(43&lt;=$G141, OJ141, "")</f>
        <v/>
      </c>
      <c r="OP141" s="9">
        <f>IF(43&lt;=$G141, ROUND(OO141*$Q141, 2), "")</f>
        <v/>
      </c>
      <c r="OQ141" s="9">
        <f>IF(43&lt;=$G141, $N141, "")</f>
        <v/>
      </c>
      <c r="OR141" s="9">
        <f>IF(43&lt;=$G141, OQ141-OP141, "")</f>
        <v/>
      </c>
      <c r="OS141" s="9">
        <f>IF(43&lt;=$G141, OO141-OR141, "")</f>
        <v/>
      </c>
      <c r="OT141" s="9">
        <f>IF(43&lt;=$G141, ROUND(OL141*$Q141, 2), "")</f>
        <v/>
      </c>
      <c r="OU141" s="9">
        <f>IF(43&lt;=$G141, OL141+OT141, "")</f>
        <v/>
      </c>
      <c r="OV141" s="9">
        <f>IF(43&lt;=$G141, OP141+OT141, "")</f>
        <v/>
      </c>
      <c r="OW141" s="9">
        <f>IF(43&lt;=$G141, ($G141-43)*$N141, "")</f>
        <v/>
      </c>
      <c r="OX141" s="9">
        <f>IF(44&lt;=$G141, OS141, "")</f>
        <v/>
      </c>
      <c r="OY141" s="9">
        <f>IF(44&lt;=$G141, ROUND(OX141*$Q141, 2), "")</f>
        <v/>
      </c>
      <c r="OZ141" s="9">
        <f>IF(44&lt;=$G141, $N141, "")</f>
        <v/>
      </c>
      <c r="PA141" s="9">
        <f>IF(44&lt;=$G141, OZ141-OY141, "")</f>
        <v/>
      </c>
      <c r="PB141" s="9">
        <f>IF(44&lt;=$G141, OX141-PA141, "")</f>
        <v/>
      </c>
      <c r="PC141" s="9">
        <f>IF(44&lt;=$G141, ROUND(OU141*$Q141, 2), "")</f>
        <v/>
      </c>
      <c r="PD141" s="9">
        <f>IF(44&lt;=$G141, OU141+PC141, "")</f>
        <v/>
      </c>
      <c r="PE141" s="9">
        <f>IF(44&lt;=$G141, OY141+PC141, "")</f>
        <v/>
      </c>
      <c r="PF141" s="9">
        <f>IF(44&lt;=$G141, ($G141-44)*$N141, "")</f>
        <v/>
      </c>
      <c r="PG141" s="9">
        <f>IF(45&lt;=$G141, PB141, "")</f>
        <v/>
      </c>
      <c r="PH141" s="9">
        <f>IF(45&lt;=$G141, ROUND(PG141*$Q141, 2), "")</f>
        <v/>
      </c>
      <c r="PI141" s="9">
        <f>IF(45&lt;=$G141, $N141, "")</f>
        <v/>
      </c>
      <c r="PJ141" s="9">
        <f>IF(45&lt;=$G141, PI141-PH141, "")</f>
        <v/>
      </c>
      <c r="PK141" s="9">
        <f>IF(45&lt;=$G141, PG141-PJ141, "")</f>
        <v/>
      </c>
      <c r="PL141" s="9">
        <f>IF(45&lt;=$G141, ROUND(PD141*$Q141, 2), "")</f>
        <v/>
      </c>
      <c r="PM141" s="9">
        <f>IF(45&lt;=$G141, PD141+PL141, "")</f>
        <v/>
      </c>
      <c r="PN141" s="9">
        <f>IF(45&lt;=$G141, PH141+PL141, "")</f>
        <v/>
      </c>
      <c r="PO141" s="9">
        <f>IF(45&lt;=$G141, ($G141-45)*$N141, "")</f>
        <v/>
      </c>
      <c r="PP141" s="9">
        <f>IF(46&lt;=$G141, PK141, "")</f>
        <v/>
      </c>
      <c r="PQ141" s="9">
        <f>IF(46&lt;=$G141, ROUND(PP141*$Q141, 2), "")</f>
        <v/>
      </c>
      <c r="PR141" s="9">
        <f>IF(46&lt;=$G141, $N141, "")</f>
        <v/>
      </c>
      <c r="PS141" s="9">
        <f>IF(46&lt;=$G141, PR141-PQ141, "")</f>
        <v/>
      </c>
      <c r="PT141" s="9">
        <f>IF(46&lt;=$G141, PP141-PS141, "")</f>
        <v/>
      </c>
      <c r="PU141" s="9">
        <f>IF(46&lt;=$G141, ROUND(PM141*$Q141, 2), "")</f>
        <v/>
      </c>
      <c r="PV141" s="9">
        <f>IF(46&lt;=$G141, PM141+PU141, "")</f>
        <v/>
      </c>
      <c r="PW141" s="9">
        <f>IF(46&lt;=$G141, PQ141+PU141, "")</f>
        <v/>
      </c>
      <c r="PX141" s="9">
        <f>IF(46&lt;=$G141, ($G141-46)*$N141, "")</f>
        <v/>
      </c>
      <c r="PY141" s="9">
        <f>IF(47&lt;=$G141, PT141, "")</f>
        <v/>
      </c>
      <c r="PZ141" s="9">
        <f>IF(47&lt;=$G141, ROUND(PY141*$Q141, 2), "")</f>
        <v/>
      </c>
      <c r="QA141" s="9">
        <f>IF(47&lt;=$G141, $N141, "")</f>
        <v/>
      </c>
      <c r="QB141" s="9">
        <f>IF(47&lt;=$G141, QA141-PZ141, "")</f>
        <v/>
      </c>
      <c r="QC141" s="9">
        <f>IF(47&lt;=$G141, PY141-QB141, "")</f>
        <v/>
      </c>
      <c r="QD141" s="9">
        <f>IF(47&lt;=$G141, ROUND(PV141*$Q141, 2), "")</f>
        <v/>
      </c>
      <c r="QE141" s="9">
        <f>IF(47&lt;=$G141, PV141+QD141, "")</f>
        <v/>
      </c>
      <c r="QF141" s="9">
        <f>IF(47&lt;=$G141, PZ141+QD141, "")</f>
        <v/>
      </c>
      <c r="QG141" s="9">
        <f>IF(47&lt;=$G141, ($G141-47)*$N141, "")</f>
        <v/>
      </c>
      <c r="QH141" s="9">
        <f>IF(48&lt;=$G141, QC141, "")</f>
        <v/>
      </c>
      <c r="QI141" s="9">
        <f>IF(48&lt;=$G141, ROUND(QH141*$Q141, 2), "")</f>
        <v/>
      </c>
      <c r="QJ141" s="9">
        <f>IF(48&lt;=$G141, $N141, "")</f>
        <v/>
      </c>
      <c r="QK141" s="9">
        <f>IF(48&lt;=$G141, QJ141-QI141, "")</f>
        <v/>
      </c>
      <c r="QL141" s="9">
        <f>IF(48&lt;=$G141, QH141-QK141, "")</f>
        <v/>
      </c>
      <c r="QM141" s="9">
        <f>IF(48&lt;=$G141, ROUND(QE141*$Q141, 2), "")</f>
        <v/>
      </c>
      <c r="QN141" s="9">
        <f>IF(48&lt;=$G141, QE141+QM141, "")</f>
        <v/>
      </c>
      <c r="QO141" s="9">
        <f>IF(48&lt;=$G141, QI141+QM141, "")</f>
        <v/>
      </c>
      <c r="QP141" s="9">
        <f>IF(48&lt;=$G141, ($G141-48)*$N141, "")</f>
        <v/>
      </c>
    </row>
    <row r="142">
      <c r="A142" s="12" t="inlineStr">
        <is>
          <t>0670-0001</t>
        </is>
      </c>
      <c r="B142" s="13" t="inlineStr">
        <is>
          <t>Consultoria Internacional Mexincorp Sc</t>
        </is>
      </c>
      <c r="C142" s="13" t="inlineStr">
        <is>
          <t>L200 Limited</t>
        </is>
      </c>
      <c r="D142" s="12" t="inlineStr">
        <is>
          <t>ACTIVO</t>
        </is>
      </c>
      <c r="E142" s="12" t="inlineStr">
        <is>
          <t>2024-09-03</t>
        </is>
      </c>
      <c r="F142" s="12" t="inlineStr">
        <is>
          <t>2028-09-03</t>
        </is>
      </c>
      <c r="G142" s="14" t="n">
        <v>48</v>
      </c>
      <c r="H142" s="15" t="n">
        <v>708012.0699999999</v>
      </c>
      <c r="I142" s="16" t="n">
        <v>0.15</v>
      </c>
      <c r="J142" s="15">
        <f>ROUND(H142*I142, 2)</f>
        <v/>
      </c>
      <c r="K142" s="15">
        <f>ROUND(H142-J142, 2)</f>
        <v/>
      </c>
      <c r="L142" s="16" t="n">
        <v>0.0275</v>
      </c>
      <c r="M142" s="15">
        <f>ROUND(H142*L142, 2)</f>
        <v/>
      </c>
      <c r="N142" s="15" t="n">
        <v>22719.23</v>
      </c>
      <c r="O142" s="16" t="n">
        <v>1</v>
      </c>
      <c r="P142" s="15">
        <f>ROUND(H142*O142, 2)</f>
        <v/>
      </c>
      <c r="Q142" s="17" t="n">
        <v>0.02764027</v>
      </c>
      <c r="R142" s="17">
        <f>RATE(G142, -N142, K142, -P142)</f>
        <v/>
      </c>
      <c r="S142" s="17">
        <f>ROUND(Q142*12, 8)</f>
        <v/>
      </c>
      <c r="T142" s="17">
        <f>ROUND(((1+Q142)^12)-1, 8)</f>
        <v/>
      </c>
      <c r="U142" s="15">
        <f>ROUND(PV(Q142, G142, 0, -P142), 2)</f>
        <v/>
      </c>
      <c r="V142" s="15">
        <f>SUMIF($AA$4:$QP$4, "Interes_Leasing", AA142:QP142)</f>
        <v/>
      </c>
      <c r="W142" s="15">
        <f>SUMIF($AA$4:$QP$4, "Interes_Residual", AA142:QP142)</f>
        <v/>
      </c>
      <c r="X142" s="15">
        <f>ROUND(V142+W142, 2)</f>
        <v/>
      </c>
      <c r="Y142" s="15">
        <f>ROUND((N142*G142+P142+M142)-K142, 2)</f>
        <v/>
      </c>
      <c r="Z142" s="16">
        <f>ROUND(Y142/K142, 4)</f>
        <v/>
      </c>
      <c r="AA142" s="15">
        <f>IF(1&lt;=$G142, $K142, "")</f>
        <v/>
      </c>
      <c r="AB142" s="15">
        <f>IF(1&lt;=$G142, ROUND(AA142*$Q142, 2), "")</f>
        <v/>
      </c>
      <c r="AC142" s="15">
        <f>IF(1&lt;=$G142, $N142, "")</f>
        <v/>
      </c>
      <c r="AD142" s="15">
        <f>IF(1&lt;=$G142, AC142-AB142, "")</f>
        <v/>
      </c>
      <c r="AE142" s="15">
        <f>IF(1&lt;=$G142, AA142-AD142, "")</f>
        <v/>
      </c>
      <c r="AF142" s="15">
        <f>IF(1&lt;=$G142, ROUND($U142*$Q142, 2), "")</f>
        <v/>
      </c>
      <c r="AG142" s="15">
        <f>IF(1&lt;=$G142, $U142+AF142, "")</f>
        <v/>
      </c>
      <c r="AH142" s="15">
        <f>IF(1&lt;=$G142, AB142+AF142, "")</f>
        <v/>
      </c>
      <c r="AI142" s="15">
        <f>IF(1&lt;=$G142, ($G142-1)*$N142, "")</f>
        <v/>
      </c>
      <c r="AJ142" s="15">
        <f>IF(2&lt;=$G142, AE142, "")</f>
        <v/>
      </c>
      <c r="AK142" s="15">
        <f>IF(2&lt;=$G142, ROUND(AJ142*$Q142, 2), "")</f>
        <v/>
      </c>
      <c r="AL142" s="15">
        <f>IF(2&lt;=$G142, $N142, "")</f>
        <v/>
      </c>
      <c r="AM142" s="15">
        <f>IF(2&lt;=$G142, AL142-AK142, "")</f>
        <v/>
      </c>
      <c r="AN142" s="15">
        <f>IF(2&lt;=$G142, AJ142-AM142, "")</f>
        <v/>
      </c>
      <c r="AO142" s="15">
        <f>IF(2&lt;=$G142, ROUND(AG142*$Q142, 2), "")</f>
        <v/>
      </c>
      <c r="AP142" s="15">
        <f>IF(2&lt;=$G142, AG142+AO142, "")</f>
        <v/>
      </c>
      <c r="AQ142" s="15">
        <f>IF(2&lt;=$G142, AK142+AO142, "")</f>
        <v/>
      </c>
      <c r="AR142" s="15">
        <f>IF(2&lt;=$G142, ($G142-2)*$N142, "")</f>
        <v/>
      </c>
      <c r="AS142" s="15">
        <f>IF(3&lt;=$G142, AN142, "")</f>
        <v/>
      </c>
      <c r="AT142" s="15">
        <f>IF(3&lt;=$G142, ROUND(AS142*$Q142, 2), "")</f>
        <v/>
      </c>
      <c r="AU142" s="15">
        <f>IF(3&lt;=$G142, $N142, "")</f>
        <v/>
      </c>
      <c r="AV142" s="15">
        <f>IF(3&lt;=$G142, AU142-AT142, "")</f>
        <v/>
      </c>
      <c r="AW142" s="15">
        <f>IF(3&lt;=$G142, AS142-AV142, "")</f>
        <v/>
      </c>
      <c r="AX142" s="15">
        <f>IF(3&lt;=$G142, ROUND(AP142*$Q142, 2), "")</f>
        <v/>
      </c>
      <c r="AY142" s="15">
        <f>IF(3&lt;=$G142, AP142+AX142, "")</f>
        <v/>
      </c>
      <c r="AZ142" s="15">
        <f>IF(3&lt;=$G142, AT142+AX142, "")</f>
        <v/>
      </c>
      <c r="BA142" s="15">
        <f>IF(3&lt;=$G142, ($G142-3)*$N142, "")</f>
        <v/>
      </c>
      <c r="BB142" s="15">
        <f>IF(4&lt;=$G142, AW142, "")</f>
        <v/>
      </c>
      <c r="BC142" s="15">
        <f>IF(4&lt;=$G142, ROUND(BB142*$Q142, 2), "")</f>
        <v/>
      </c>
      <c r="BD142" s="15">
        <f>IF(4&lt;=$G142, $N142, "")</f>
        <v/>
      </c>
      <c r="BE142" s="15">
        <f>IF(4&lt;=$G142, BD142-BC142, "")</f>
        <v/>
      </c>
      <c r="BF142" s="15">
        <f>IF(4&lt;=$G142, BB142-BE142, "")</f>
        <v/>
      </c>
      <c r="BG142" s="15">
        <f>IF(4&lt;=$G142, ROUND(AY142*$Q142, 2), "")</f>
        <v/>
      </c>
      <c r="BH142" s="15">
        <f>IF(4&lt;=$G142, AY142+BG142, "")</f>
        <v/>
      </c>
      <c r="BI142" s="15">
        <f>IF(4&lt;=$G142, BC142+BG142, "")</f>
        <v/>
      </c>
      <c r="BJ142" s="15">
        <f>IF(4&lt;=$G142, ($G142-4)*$N142, "")</f>
        <v/>
      </c>
      <c r="BK142" s="15">
        <f>IF(5&lt;=$G142, BF142, "")</f>
        <v/>
      </c>
      <c r="BL142" s="15">
        <f>IF(5&lt;=$G142, ROUND(BK142*$Q142, 2), "")</f>
        <v/>
      </c>
      <c r="BM142" s="15">
        <f>IF(5&lt;=$G142, $N142, "")</f>
        <v/>
      </c>
      <c r="BN142" s="15">
        <f>IF(5&lt;=$G142, BM142-BL142, "")</f>
        <v/>
      </c>
      <c r="BO142" s="15">
        <f>IF(5&lt;=$G142, BK142-BN142, "")</f>
        <v/>
      </c>
      <c r="BP142" s="15">
        <f>IF(5&lt;=$G142, ROUND(BH142*$Q142, 2), "")</f>
        <v/>
      </c>
      <c r="BQ142" s="15">
        <f>IF(5&lt;=$G142, BH142+BP142, "")</f>
        <v/>
      </c>
      <c r="BR142" s="15">
        <f>IF(5&lt;=$G142, BL142+BP142, "")</f>
        <v/>
      </c>
      <c r="BS142" s="15">
        <f>IF(5&lt;=$G142, ($G142-5)*$N142, "")</f>
        <v/>
      </c>
      <c r="BT142" s="15">
        <f>IF(6&lt;=$G142, BO142, "")</f>
        <v/>
      </c>
      <c r="BU142" s="15">
        <f>IF(6&lt;=$G142, ROUND(BT142*$Q142, 2), "")</f>
        <v/>
      </c>
      <c r="BV142" s="15">
        <f>IF(6&lt;=$G142, $N142, "")</f>
        <v/>
      </c>
      <c r="BW142" s="15">
        <f>IF(6&lt;=$G142, BV142-BU142, "")</f>
        <v/>
      </c>
      <c r="BX142" s="15">
        <f>IF(6&lt;=$G142, BT142-BW142, "")</f>
        <v/>
      </c>
      <c r="BY142" s="15">
        <f>IF(6&lt;=$G142, ROUND(BQ142*$Q142, 2), "")</f>
        <v/>
      </c>
      <c r="BZ142" s="15">
        <f>IF(6&lt;=$G142, BQ142+BY142, "")</f>
        <v/>
      </c>
      <c r="CA142" s="15">
        <f>IF(6&lt;=$G142, BU142+BY142, "")</f>
        <v/>
      </c>
      <c r="CB142" s="15">
        <f>IF(6&lt;=$G142, ($G142-6)*$N142, "")</f>
        <v/>
      </c>
      <c r="CC142" s="15">
        <f>IF(7&lt;=$G142, BX142, "")</f>
        <v/>
      </c>
      <c r="CD142" s="15">
        <f>IF(7&lt;=$G142, ROUND(CC142*$Q142, 2), "")</f>
        <v/>
      </c>
      <c r="CE142" s="15">
        <f>IF(7&lt;=$G142, $N142, "")</f>
        <v/>
      </c>
      <c r="CF142" s="15">
        <f>IF(7&lt;=$G142, CE142-CD142, "")</f>
        <v/>
      </c>
      <c r="CG142" s="15">
        <f>IF(7&lt;=$G142, CC142-CF142, "")</f>
        <v/>
      </c>
      <c r="CH142" s="15">
        <f>IF(7&lt;=$G142, ROUND(BZ142*$Q142, 2), "")</f>
        <v/>
      </c>
      <c r="CI142" s="15">
        <f>IF(7&lt;=$G142, BZ142+CH142, "")</f>
        <v/>
      </c>
      <c r="CJ142" s="15">
        <f>IF(7&lt;=$G142, CD142+CH142, "")</f>
        <v/>
      </c>
      <c r="CK142" s="15">
        <f>IF(7&lt;=$G142, ($G142-7)*$N142, "")</f>
        <v/>
      </c>
      <c r="CL142" s="15">
        <f>IF(8&lt;=$G142, CG142, "")</f>
        <v/>
      </c>
      <c r="CM142" s="15">
        <f>IF(8&lt;=$G142, ROUND(CL142*$Q142, 2), "")</f>
        <v/>
      </c>
      <c r="CN142" s="15">
        <f>IF(8&lt;=$G142, $N142, "")</f>
        <v/>
      </c>
      <c r="CO142" s="15">
        <f>IF(8&lt;=$G142, CN142-CM142, "")</f>
        <v/>
      </c>
      <c r="CP142" s="15">
        <f>IF(8&lt;=$G142, CL142-CO142, "")</f>
        <v/>
      </c>
      <c r="CQ142" s="15">
        <f>IF(8&lt;=$G142, ROUND(CI142*$Q142, 2), "")</f>
        <v/>
      </c>
      <c r="CR142" s="15">
        <f>IF(8&lt;=$G142, CI142+CQ142, "")</f>
        <v/>
      </c>
      <c r="CS142" s="15">
        <f>IF(8&lt;=$G142, CM142+CQ142, "")</f>
        <v/>
      </c>
      <c r="CT142" s="15">
        <f>IF(8&lt;=$G142, ($G142-8)*$N142, "")</f>
        <v/>
      </c>
      <c r="CU142" s="15">
        <f>IF(9&lt;=$G142, CP142, "")</f>
        <v/>
      </c>
      <c r="CV142" s="15">
        <f>IF(9&lt;=$G142, ROUND(CU142*$Q142, 2), "")</f>
        <v/>
      </c>
      <c r="CW142" s="15">
        <f>IF(9&lt;=$G142, $N142, "")</f>
        <v/>
      </c>
      <c r="CX142" s="15">
        <f>IF(9&lt;=$G142, CW142-CV142, "")</f>
        <v/>
      </c>
      <c r="CY142" s="15">
        <f>IF(9&lt;=$G142, CU142-CX142, "")</f>
        <v/>
      </c>
      <c r="CZ142" s="15">
        <f>IF(9&lt;=$G142, ROUND(CR142*$Q142, 2), "")</f>
        <v/>
      </c>
      <c r="DA142" s="15">
        <f>IF(9&lt;=$G142, CR142+CZ142, "")</f>
        <v/>
      </c>
      <c r="DB142" s="15">
        <f>IF(9&lt;=$G142, CV142+CZ142, "")</f>
        <v/>
      </c>
      <c r="DC142" s="15">
        <f>IF(9&lt;=$G142, ($G142-9)*$N142, "")</f>
        <v/>
      </c>
      <c r="DD142" s="15">
        <f>IF(10&lt;=$G142, CY142, "")</f>
        <v/>
      </c>
      <c r="DE142" s="15">
        <f>IF(10&lt;=$G142, ROUND(DD142*$Q142, 2), "")</f>
        <v/>
      </c>
      <c r="DF142" s="15">
        <f>IF(10&lt;=$G142, $N142, "")</f>
        <v/>
      </c>
      <c r="DG142" s="15">
        <f>IF(10&lt;=$G142, DF142-DE142, "")</f>
        <v/>
      </c>
      <c r="DH142" s="15">
        <f>IF(10&lt;=$G142, DD142-DG142, "")</f>
        <v/>
      </c>
      <c r="DI142" s="15">
        <f>IF(10&lt;=$G142, ROUND(DA142*$Q142, 2), "")</f>
        <v/>
      </c>
      <c r="DJ142" s="15">
        <f>IF(10&lt;=$G142, DA142+DI142, "")</f>
        <v/>
      </c>
      <c r="DK142" s="15">
        <f>IF(10&lt;=$G142, DE142+DI142, "")</f>
        <v/>
      </c>
      <c r="DL142" s="15">
        <f>IF(10&lt;=$G142, ($G142-10)*$N142, "")</f>
        <v/>
      </c>
      <c r="DM142" s="15">
        <f>IF(11&lt;=$G142, DH142, "")</f>
        <v/>
      </c>
      <c r="DN142" s="15">
        <f>IF(11&lt;=$G142, ROUND(DM142*$Q142, 2), "")</f>
        <v/>
      </c>
      <c r="DO142" s="15">
        <f>IF(11&lt;=$G142, $N142, "")</f>
        <v/>
      </c>
      <c r="DP142" s="15">
        <f>IF(11&lt;=$G142, DO142-DN142, "")</f>
        <v/>
      </c>
      <c r="DQ142" s="15">
        <f>IF(11&lt;=$G142, DM142-DP142, "")</f>
        <v/>
      </c>
      <c r="DR142" s="15">
        <f>IF(11&lt;=$G142, ROUND(DJ142*$Q142, 2), "")</f>
        <v/>
      </c>
      <c r="DS142" s="15">
        <f>IF(11&lt;=$G142, DJ142+DR142, "")</f>
        <v/>
      </c>
      <c r="DT142" s="15">
        <f>IF(11&lt;=$G142, DN142+DR142, "")</f>
        <v/>
      </c>
      <c r="DU142" s="15">
        <f>IF(11&lt;=$G142, ($G142-11)*$N142, "")</f>
        <v/>
      </c>
      <c r="DV142" s="15">
        <f>IF(12&lt;=$G142, DQ142, "")</f>
        <v/>
      </c>
      <c r="DW142" s="15">
        <f>IF(12&lt;=$G142, ROUND(DV142*$Q142, 2), "")</f>
        <v/>
      </c>
      <c r="DX142" s="15">
        <f>IF(12&lt;=$G142, $N142, "")</f>
        <v/>
      </c>
      <c r="DY142" s="15">
        <f>IF(12&lt;=$G142, DX142-DW142, "")</f>
        <v/>
      </c>
      <c r="DZ142" s="15">
        <f>IF(12&lt;=$G142, DV142-DY142, "")</f>
        <v/>
      </c>
      <c r="EA142" s="15">
        <f>IF(12&lt;=$G142, ROUND(DS142*$Q142, 2), "")</f>
        <v/>
      </c>
      <c r="EB142" s="15">
        <f>IF(12&lt;=$G142, DS142+EA142, "")</f>
        <v/>
      </c>
      <c r="EC142" s="15">
        <f>IF(12&lt;=$G142, DW142+EA142, "")</f>
        <v/>
      </c>
      <c r="ED142" s="15">
        <f>IF(12&lt;=$G142, ($G142-12)*$N142, "")</f>
        <v/>
      </c>
      <c r="EE142" s="15">
        <f>IF(13&lt;=$G142, DZ142, "")</f>
        <v/>
      </c>
      <c r="EF142" s="15">
        <f>IF(13&lt;=$G142, ROUND(EE142*$Q142, 2), "")</f>
        <v/>
      </c>
      <c r="EG142" s="15">
        <f>IF(13&lt;=$G142, $N142, "")</f>
        <v/>
      </c>
      <c r="EH142" s="15">
        <f>IF(13&lt;=$G142, EG142-EF142, "")</f>
        <v/>
      </c>
      <c r="EI142" s="15">
        <f>IF(13&lt;=$G142, EE142-EH142, "")</f>
        <v/>
      </c>
      <c r="EJ142" s="15">
        <f>IF(13&lt;=$G142, ROUND(EB142*$Q142, 2), "")</f>
        <v/>
      </c>
      <c r="EK142" s="15">
        <f>IF(13&lt;=$G142, EB142+EJ142, "")</f>
        <v/>
      </c>
      <c r="EL142" s="15">
        <f>IF(13&lt;=$G142, EF142+EJ142, "")</f>
        <v/>
      </c>
      <c r="EM142" s="15">
        <f>IF(13&lt;=$G142, ($G142-13)*$N142, "")</f>
        <v/>
      </c>
      <c r="EN142" s="15">
        <f>IF(14&lt;=$G142, EI142, "")</f>
        <v/>
      </c>
      <c r="EO142" s="15">
        <f>IF(14&lt;=$G142, ROUND(EN142*$Q142, 2), "")</f>
        <v/>
      </c>
      <c r="EP142" s="15">
        <f>IF(14&lt;=$G142, $N142, "")</f>
        <v/>
      </c>
      <c r="EQ142" s="15">
        <f>IF(14&lt;=$G142, EP142-EO142, "")</f>
        <v/>
      </c>
      <c r="ER142" s="15">
        <f>IF(14&lt;=$G142, EN142-EQ142, "")</f>
        <v/>
      </c>
      <c r="ES142" s="15">
        <f>IF(14&lt;=$G142, ROUND(EK142*$Q142, 2), "")</f>
        <v/>
      </c>
      <c r="ET142" s="15">
        <f>IF(14&lt;=$G142, EK142+ES142, "")</f>
        <v/>
      </c>
      <c r="EU142" s="15">
        <f>IF(14&lt;=$G142, EO142+ES142, "")</f>
        <v/>
      </c>
      <c r="EV142" s="15">
        <f>IF(14&lt;=$G142, ($G142-14)*$N142, "")</f>
        <v/>
      </c>
      <c r="EW142" s="15">
        <f>IF(15&lt;=$G142, ER142, "")</f>
        <v/>
      </c>
      <c r="EX142" s="15">
        <f>IF(15&lt;=$G142, ROUND(EW142*$Q142, 2), "")</f>
        <v/>
      </c>
      <c r="EY142" s="15">
        <f>IF(15&lt;=$G142, $N142, "")</f>
        <v/>
      </c>
      <c r="EZ142" s="15">
        <f>IF(15&lt;=$G142, EY142-EX142, "")</f>
        <v/>
      </c>
      <c r="FA142" s="15">
        <f>IF(15&lt;=$G142, EW142-EZ142, "")</f>
        <v/>
      </c>
      <c r="FB142" s="15">
        <f>IF(15&lt;=$G142, ROUND(ET142*$Q142, 2), "")</f>
        <v/>
      </c>
      <c r="FC142" s="15">
        <f>IF(15&lt;=$G142, ET142+FB142, "")</f>
        <v/>
      </c>
      <c r="FD142" s="15">
        <f>IF(15&lt;=$G142, EX142+FB142, "")</f>
        <v/>
      </c>
      <c r="FE142" s="15">
        <f>IF(15&lt;=$G142, ($G142-15)*$N142, "")</f>
        <v/>
      </c>
      <c r="FF142" s="15">
        <f>IF(16&lt;=$G142, FA142, "")</f>
        <v/>
      </c>
      <c r="FG142" s="15">
        <f>IF(16&lt;=$G142, ROUND(FF142*$Q142, 2), "")</f>
        <v/>
      </c>
      <c r="FH142" s="15">
        <f>IF(16&lt;=$G142, $N142, "")</f>
        <v/>
      </c>
      <c r="FI142" s="15">
        <f>IF(16&lt;=$G142, FH142-FG142, "")</f>
        <v/>
      </c>
      <c r="FJ142" s="15">
        <f>IF(16&lt;=$G142, FF142-FI142, "")</f>
        <v/>
      </c>
      <c r="FK142" s="15">
        <f>IF(16&lt;=$G142, ROUND(FC142*$Q142, 2), "")</f>
        <v/>
      </c>
      <c r="FL142" s="15">
        <f>IF(16&lt;=$G142, FC142+FK142, "")</f>
        <v/>
      </c>
      <c r="FM142" s="15">
        <f>IF(16&lt;=$G142, FG142+FK142, "")</f>
        <v/>
      </c>
      <c r="FN142" s="15">
        <f>IF(16&lt;=$G142, ($G142-16)*$N142, "")</f>
        <v/>
      </c>
      <c r="FO142" s="15">
        <f>IF(17&lt;=$G142, FJ142, "")</f>
        <v/>
      </c>
      <c r="FP142" s="15">
        <f>IF(17&lt;=$G142, ROUND(FO142*$Q142, 2), "")</f>
        <v/>
      </c>
      <c r="FQ142" s="15">
        <f>IF(17&lt;=$G142, $N142, "")</f>
        <v/>
      </c>
      <c r="FR142" s="15">
        <f>IF(17&lt;=$G142, FQ142-FP142, "")</f>
        <v/>
      </c>
      <c r="FS142" s="15">
        <f>IF(17&lt;=$G142, FO142-FR142, "")</f>
        <v/>
      </c>
      <c r="FT142" s="15">
        <f>IF(17&lt;=$G142, ROUND(FL142*$Q142, 2), "")</f>
        <v/>
      </c>
      <c r="FU142" s="15">
        <f>IF(17&lt;=$G142, FL142+FT142, "")</f>
        <v/>
      </c>
      <c r="FV142" s="15">
        <f>IF(17&lt;=$G142, FP142+FT142, "")</f>
        <v/>
      </c>
      <c r="FW142" s="15">
        <f>IF(17&lt;=$G142, ($G142-17)*$N142, "")</f>
        <v/>
      </c>
      <c r="FX142" s="15">
        <f>IF(18&lt;=$G142, FS142, "")</f>
        <v/>
      </c>
      <c r="FY142" s="15">
        <f>IF(18&lt;=$G142, ROUND(FX142*$Q142, 2), "")</f>
        <v/>
      </c>
      <c r="FZ142" s="15">
        <f>IF(18&lt;=$G142, $N142, "")</f>
        <v/>
      </c>
      <c r="GA142" s="15">
        <f>IF(18&lt;=$G142, FZ142-FY142, "")</f>
        <v/>
      </c>
      <c r="GB142" s="15">
        <f>IF(18&lt;=$G142, FX142-GA142, "")</f>
        <v/>
      </c>
      <c r="GC142" s="15">
        <f>IF(18&lt;=$G142, ROUND(FU142*$Q142, 2), "")</f>
        <v/>
      </c>
      <c r="GD142" s="15">
        <f>IF(18&lt;=$G142, FU142+GC142, "")</f>
        <v/>
      </c>
      <c r="GE142" s="15">
        <f>IF(18&lt;=$G142, FY142+GC142, "")</f>
        <v/>
      </c>
      <c r="GF142" s="15">
        <f>IF(18&lt;=$G142, ($G142-18)*$N142, "")</f>
        <v/>
      </c>
      <c r="GG142" s="15">
        <f>IF(19&lt;=$G142, GB142, "")</f>
        <v/>
      </c>
      <c r="GH142" s="15">
        <f>IF(19&lt;=$G142, ROUND(GG142*$Q142, 2), "")</f>
        <v/>
      </c>
      <c r="GI142" s="15">
        <f>IF(19&lt;=$G142, $N142, "")</f>
        <v/>
      </c>
      <c r="GJ142" s="15">
        <f>IF(19&lt;=$G142, GI142-GH142, "")</f>
        <v/>
      </c>
      <c r="GK142" s="15">
        <f>IF(19&lt;=$G142, GG142-GJ142, "")</f>
        <v/>
      </c>
      <c r="GL142" s="15">
        <f>IF(19&lt;=$G142, ROUND(GD142*$Q142, 2), "")</f>
        <v/>
      </c>
      <c r="GM142" s="15">
        <f>IF(19&lt;=$G142, GD142+GL142, "")</f>
        <v/>
      </c>
      <c r="GN142" s="15">
        <f>IF(19&lt;=$G142, GH142+GL142, "")</f>
        <v/>
      </c>
      <c r="GO142" s="15">
        <f>IF(19&lt;=$G142, ($G142-19)*$N142, "")</f>
        <v/>
      </c>
      <c r="GP142" s="15">
        <f>IF(20&lt;=$G142, GK142, "")</f>
        <v/>
      </c>
      <c r="GQ142" s="15">
        <f>IF(20&lt;=$G142, ROUND(GP142*$Q142, 2), "")</f>
        <v/>
      </c>
      <c r="GR142" s="15">
        <f>IF(20&lt;=$G142, $N142, "")</f>
        <v/>
      </c>
      <c r="GS142" s="15">
        <f>IF(20&lt;=$G142, GR142-GQ142, "")</f>
        <v/>
      </c>
      <c r="GT142" s="15">
        <f>IF(20&lt;=$G142, GP142-GS142, "")</f>
        <v/>
      </c>
      <c r="GU142" s="15">
        <f>IF(20&lt;=$G142, ROUND(GM142*$Q142, 2), "")</f>
        <v/>
      </c>
      <c r="GV142" s="15">
        <f>IF(20&lt;=$G142, GM142+GU142, "")</f>
        <v/>
      </c>
      <c r="GW142" s="15">
        <f>IF(20&lt;=$G142, GQ142+GU142, "")</f>
        <v/>
      </c>
      <c r="GX142" s="15">
        <f>IF(20&lt;=$G142, ($G142-20)*$N142, "")</f>
        <v/>
      </c>
      <c r="GY142" s="15">
        <f>IF(21&lt;=$G142, GT142, "")</f>
        <v/>
      </c>
      <c r="GZ142" s="15">
        <f>IF(21&lt;=$G142, ROUND(GY142*$Q142, 2), "")</f>
        <v/>
      </c>
      <c r="HA142" s="15">
        <f>IF(21&lt;=$G142, $N142, "")</f>
        <v/>
      </c>
      <c r="HB142" s="15">
        <f>IF(21&lt;=$G142, HA142-GZ142, "")</f>
        <v/>
      </c>
      <c r="HC142" s="15">
        <f>IF(21&lt;=$G142, GY142-HB142, "")</f>
        <v/>
      </c>
      <c r="HD142" s="15">
        <f>IF(21&lt;=$G142, ROUND(GV142*$Q142, 2), "")</f>
        <v/>
      </c>
      <c r="HE142" s="15">
        <f>IF(21&lt;=$G142, GV142+HD142, "")</f>
        <v/>
      </c>
      <c r="HF142" s="15">
        <f>IF(21&lt;=$G142, GZ142+HD142, "")</f>
        <v/>
      </c>
      <c r="HG142" s="15">
        <f>IF(21&lt;=$G142, ($G142-21)*$N142, "")</f>
        <v/>
      </c>
      <c r="HH142" s="15">
        <f>IF(22&lt;=$G142, HC142, "")</f>
        <v/>
      </c>
      <c r="HI142" s="15">
        <f>IF(22&lt;=$G142, ROUND(HH142*$Q142, 2), "")</f>
        <v/>
      </c>
      <c r="HJ142" s="15">
        <f>IF(22&lt;=$G142, $N142, "")</f>
        <v/>
      </c>
      <c r="HK142" s="15">
        <f>IF(22&lt;=$G142, HJ142-HI142, "")</f>
        <v/>
      </c>
      <c r="HL142" s="15">
        <f>IF(22&lt;=$G142, HH142-HK142, "")</f>
        <v/>
      </c>
      <c r="HM142" s="15">
        <f>IF(22&lt;=$G142, ROUND(HE142*$Q142, 2), "")</f>
        <v/>
      </c>
      <c r="HN142" s="15">
        <f>IF(22&lt;=$G142, HE142+HM142, "")</f>
        <v/>
      </c>
      <c r="HO142" s="15">
        <f>IF(22&lt;=$G142, HI142+HM142, "")</f>
        <v/>
      </c>
      <c r="HP142" s="15">
        <f>IF(22&lt;=$G142, ($G142-22)*$N142, "")</f>
        <v/>
      </c>
      <c r="HQ142" s="15">
        <f>IF(23&lt;=$G142, HL142, "")</f>
        <v/>
      </c>
      <c r="HR142" s="15">
        <f>IF(23&lt;=$G142, ROUND(HQ142*$Q142, 2), "")</f>
        <v/>
      </c>
      <c r="HS142" s="15">
        <f>IF(23&lt;=$G142, $N142, "")</f>
        <v/>
      </c>
      <c r="HT142" s="15">
        <f>IF(23&lt;=$G142, HS142-HR142, "")</f>
        <v/>
      </c>
      <c r="HU142" s="15">
        <f>IF(23&lt;=$G142, HQ142-HT142, "")</f>
        <v/>
      </c>
      <c r="HV142" s="15">
        <f>IF(23&lt;=$G142, ROUND(HN142*$Q142, 2), "")</f>
        <v/>
      </c>
      <c r="HW142" s="15">
        <f>IF(23&lt;=$G142, HN142+HV142, "")</f>
        <v/>
      </c>
      <c r="HX142" s="15">
        <f>IF(23&lt;=$G142, HR142+HV142, "")</f>
        <v/>
      </c>
      <c r="HY142" s="15">
        <f>IF(23&lt;=$G142, ($G142-23)*$N142, "")</f>
        <v/>
      </c>
      <c r="HZ142" s="15">
        <f>IF(24&lt;=$G142, HU142, "")</f>
        <v/>
      </c>
      <c r="IA142" s="15">
        <f>IF(24&lt;=$G142, ROUND(HZ142*$Q142, 2), "")</f>
        <v/>
      </c>
      <c r="IB142" s="15">
        <f>IF(24&lt;=$G142, $N142, "")</f>
        <v/>
      </c>
      <c r="IC142" s="15">
        <f>IF(24&lt;=$G142, IB142-IA142, "")</f>
        <v/>
      </c>
      <c r="ID142" s="15">
        <f>IF(24&lt;=$G142, HZ142-IC142, "")</f>
        <v/>
      </c>
      <c r="IE142" s="15">
        <f>IF(24&lt;=$G142, ROUND(HW142*$Q142, 2), "")</f>
        <v/>
      </c>
      <c r="IF142" s="15">
        <f>IF(24&lt;=$G142, HW142+IE142, "")</f>
        <v/>
      </c>
      <c r="IG142" s="15">
        <f>IF(24&lt;=$G142, IA142+IE142, "")</f>
        <v/>
      </c>
      <c r="IH142" s="15">
        <f>IF(24&lt;=$G142, ($G142-24)*$N142, "")</f>
        <v/>
      </c>
      <c r="II142" s="15">
        <f>IF(25&lt;=$G142, ID142, "")</f>
        <v/>
      </c>
      <c r="IJ142" s="15">
        <f>IF(25&lt;=$G142, ROUND(II142*$Q142, 2), "")</f>
        <v/>
      </c>
      <c r="IK142" s="15">
        <f>IF(25&lt;=$G142, $N142, "")</f>
        <v/>
      </c>
      <c r="IL142" s="15">
        <f>IF(25&lt;=$G142, IK142-IJ142, "")</f>
        <v/>
      </c>
      <c r="IM142" s="15">
        <f>IF(25&lt;=$G142, II142-IL142, "")</f>
        <v/>
      </c>
      <c r="IN142" s="15">
        <f>IF(25&lt;=$G142, ROUND(IF142*$Q142, 2), "")</f>
        <v/>
      </c>
      <c r="IO142" s="15">
        <f>IF(25&lt;=$G142, IF142+IN142, "")</f>
        <v/>
      </c>
      <c r="IP142" s="15">
        <f>IF(25&lt;=$G142, IJ142+IN142, "")</f>
        <v/>
      </c>
      <c r="IQ142" s="15">
        <f>IF(25&lt;=$G142, ($G142-25)*$N142, "")</f>
        <v/>
      </c>
      <c r="IR142" s="15">
        <f>IF(26&lt;=$G142, IM142, "")</f>
        <v/>
      </c>
      <c r="IS142" s="15">
        <f>IF(26&lt;=$G142, ROUND(IR142*$Q142, 2), "")</f>
        <v/>
      </c>
      <c r="IT142" s="15">
        <f>IF(26&lt;=$G142, $N142, "")</f>
        <v/>
      </c>
      <c r="IU142" s="15">
        <f>IF(26&lt;=$G142, IT142-IS142, "")</f>
        <v/>
      </c>
      <c r="IV142" s="15">
        <f>IF(26&lt;=$G142, IR142-IU142, "")</f>
        <v/>
      </c>
      <c r="IW142" s="15">
        <f>IF(26&lt;=$G142, ROUND(IO142*$Q142, 2), "")</f>
        <v/>
      </c>
      <c r="IX142" s="15">
        <f>IF(26&lt;=$G142, IO142+IW142, "")</f>
        <v/>
      </c>
      <c r="IY142" s="15">
        <f>IF(26&lt;=$G142, IS142+IW142, "")</f>
        <v/>
      </c>
      <c r="IZ142" s="15">
        <f>IF(26&lt;=$G142, ($G142-26)*$N142, "")</f>
        <v/>
      </c>
      <c r="JA142" s="15">
        <f>IF(27&lt;=$G142, IV142, "")</f>
        <v/>
      </c>
      <c r="JB142" s="15">
        <f>IF(27&lt;=$G142, ROUND(JA142*$Q142, 2), "")</f>
        <v/>
      </c>
      <c r="JC142" s="15">
        <f>IF(27&lt;=$G142, $N142, "")</f>
        <v/>
      </c>
      <c r="JD142" s="15">
        <f>IF(27&lt;=$G142, JC142-JB142, "")</f>
        <v/>
      </c>
      <c r="JE142" s="15">
        <f>IF(27&lt;=$G142, JA142-JD142, "")</f>
        <v/>
      </c>
      <c r="JF142" s="15">
        <f>IF(27&lt;=$G142, ROUND(IX142*$Q142, 2), "")</f>
        <v/>
      </c>
      <c r="JG142" s="15">
        <f>IF(27&lt;=$G142, IX142+JF142, "")</f>
        <v/>
      </c>
      <c r="JH142" s="15">
        <f>IF(27&lt;=$G142, JB142+JF142, "")</f>
        <v/>
      </c>
      <c r="JI142" s="15">
        <f>IF(27&lt;=$G142, ($G142-27)*$N142, "")</f>
        <v/>
      </c>
      <c r="JJ142" s="15">
        <f>IF(28&lt;=$G142, JE142, "")</f>
        <v/>
      </c>
      <c r="JK142" s="15">
        <f>IF(28&lt;=$G142, ROUND(JJ142*$Q142, 2), "")</f>
        <v/>
      </c>
      <c r="JL142" s="15">
        <f>IF(28&lt;=$G142, $N142, "")</f>
        <v/>
      </c>
      <c r="JM142" s="15">
        <f>IF(28&lt;=$G142, JL142-JK142, "")</f>
        <v/>
      </c>
      <c r="JN142" s="15">
        <f>IF(28&lt;=$G142, JJ142-JM142, "")</f>
        <v/>
      </c>
      <c r="JO142" s="15">
        <f>IF(28&lt;=$G142, ROUND(JG142*$Q142, 2), "")</f>
        <v/>
      </c>
      <c r="JP142" s="15">
        <f>IF(28&lt;=$G142, JG142+JO142, "")</f>
        <v/>
      </c>
      <c r="JQ142" s="15">
        <f>IF(28&lt;=$G142, JK142+JO142, "")</f>
        <v/>
      </c>
      <c r="JR142" s="15">
        <f>IF(28&lt;=$G142, ($G142-28)*$N142, "")</f>
        <v/>
      </c>
      <c r="JS142" s="15">
        <f>IF(29&lt;=$G142, JN142, "")</f>
        <v/>
      </c>
      <c r="JT142" s="15">
        <f>IF(29&lt;=$G142, ROUND(JS142*$Q142, 2), "")</f>
        <v/>
      </c>
      <c r="JU142" s="15">
        <f>IF(29&lt;=$G142, $N142, "")</f>
        <v/>
      </c>
      <c r="JV142" s="15">
        <f>IF(29&lt;=$G142, JU142-JT142, "")</f>
        <v/>
      </c>
      <c r="JW142" s="15">
        <f>IF(29&lt;=$G142, JS142-JV142, "")</f>
        <v/>
      </c>
      <c r="JX142" s="15">
        <f>IF(29&lt;=$G142, ROUND(JP142*$Q142, 2), "")</f>
        <v/>
      </c>
      <c r="JY142" s="15">
        <f>IF(29&lt;=$G142, JP142+JX142, "")</f>
        <v/>
      </c>
      <c r="JZ142" s="15">
        <f>IF(29&lt;=$G142, JT142+JX142, "")</f>
        <v/>
      </c>
      <c r="KA142" s="15">
        <f>IF(29&lt;=$G142, ($G142-29)*$N142, "")</f>
        <v/>
      </c>
      <c r="KB142" s="15">
        <f>IF(30&lt;=$G142, JW142, "")</f>
        <v/>
      </c>
      <c r="KC142" s="15">
        <f>IF(30&lt;=$G142, ROUND(KB142*$Q142, 2), "")</f>
        <v/>
      </c>
      <c r="KD142" s="15">
        <f>IF(30&lt;=$G142, $N142, "")</f>
        <v/>
      </c>
      <c r="KE142" s="15">
        <f>IF(30&lt;=$G142, KD142-KC142, "")</f>
        <v/>
      </c>
      <c r="KF142" s="15">
        <f>IF(30&lt;=$G142, KB142-KE142, "")</f>
        <v/>
      </c>
      <c r="KG142" s="15">
        <f>IF(30&lt;=$G142, ROUND(JY142*$Q142, 2), "")</f>
        <v/>
      </c>
      <c r="KH142" s="15">
        <f>IF(30&lt;=$G142, JY142+KG142, "")</f>
        <v/>
      </c>
      <c r="KI142" s="15">
        <f>IF(30&lt;=$G142, KC142+KG142, "")</f>
        <v/>
      </c>
      <c r="KJ142" s="15">
        <f>IF(30&lt;=$G142, ($G142-30)*$N142, "")</f>
        <v/>
      </c>
      <c r="KK142" s="15">
        <f>IF(31&lt;=$G142, KF142, "")</f>
        <v/>
      </c>
      <c r="KL142" s="15">
        <f>IF(31&lt;=$G142, ROUND(KK142*$Q142, 2), "")</f>
        <v/>
      </c>
      <c r="KM142" s="15">
        <f>IF(31&lt;=$G142, $N142, "")</f>
        <v/>
      </c>
      <c r="KN142" s="15">
        <f>IF(31&lt;=$G142, KM142-KL142, "")</f>
        <v/>
      </c>
      <c r="KO142" s="15">
        <f>IF(31&lt;=$G142, KK142-KN142, "")</f>
        <v/>
      </c>
      <c r="KP142" s="15">
        <f>IF(31&lt;=$G142, ROUND(KH142*$Q142, 2), "")</f>
        <v/>
      </c>
      <c r="KQ142" s="15">
        <f>IF(31&lt;=$G142, KH142+KP142, "")</f>
        <v/>
      </c>
      <c r="KR142" s="15">
        <f>IF(31&lt;=$G142, KL142+KP142, "")</f>
        <v/>
      </c>
      <c r="KS142" s="15">
        <f>IF(31&lt;=$G142, ($G142-31)*$N142, "")</f>
        <v/>
      </c>
      <c r="KT142" s="15">
        <f>IF(32&lt;=$G142, KO142, "")</f>
        <v/>
      </c>
      <c r="KU142" s="15">
        <f>IF(32&lt;=$G142, ROUND(KT142*$Q142, 2), "")</f>
        <v/>
      </c>
      <c r="KV142" s="15">
        <f>IF(32&lt;=$G142, $N142, "")</f>
        <v/>
      </c>
      <c r="KW142" s="15">
        <f>IF(32&lt;=$G142, KV142-KU142, "")</f>
        <v/>
      </c>
      <c r="KX142" s="15">
        <f>IF(32&lt;=$G142, KT142-KW142, "")</f>
        <v/>
      </c>
      <c r="KY142" s="15">
        <f>IF(32&lt;=$G142, ROUND(KQ142*$Q142, 2), "")</f>
        <v/>
      </c>
      <c r="KZ142" s="15">
        <f>IF(32&lt;=$G142, KQ142+KY142, "")</f>
        <v/>
      </c>
      <c r="LA142" s="15">
        <f>IF(32&lt;=$G142, KU142+KY142, "")</f>
        <v/>
      </c>
      <c r="LB142" s="15">
        <f>IF(32&lt;=$G142, ($G142-32)*$N142, "")</f>
        <v/>
      </c>
      <c r="LC142" s="15">
        <f>IF(33&lt;=$G142, KX142, "")</f>
        <v/>
      </c>
      <c r="LD142" s="15">
        <f>IF(33&lt;=$G142, ROUND(LC142*$Q142, 2), "")</f>
        <v/>
      </c>
      <c r="LE142" s="15">
        <f>IF(33&lt;=$G142, $N142, "")</f>
        <v/>
      </c>
      <c r="LF142" s="15">
        <f>IF(33&lt;=$G142, LE142-LD142, "")</f>
        <v/>
      </c>
      <c r="LG142" s="15">
        <f>IF(33&lt;=$G142, LC142-LF142, "")</f>
        <v/>
      </c>
      <c r="LH142" s="15">
        <f>IF(33&lt;=$G142, ROUND(KZ142*$Q142, 2), "")</f>
        <v/>
      </c>
      <c r="LI142" s="15">
        <f>IF(33&lt;=$G142, KZ142+LH142, "")</f>
        <v/>
      </c>
      <c r="LJ142" s="15">
        <f>IF(33&lt;=$G142, LD142+LH142, "")</f>
        <v/>
      </c>
      <c r="LK142" s="15">
        <f>IF(33&lt;=$G142, ($G142-33)*$N142, "")</f>
        <v/>
      </c>
      <c r="LL142" s="15">
        <f>IF(34&lt;=$G142, LG142, "")</f>
        <v/>
      </c>
      <c r="LM142" s="15">
        <f>IF(34&lt;=$G142, ROUND(LL142*$Q142, 2), "")</f>
        <v/>
      </c>
      <c r="LN142" s="15">
        <f>IF(34&lt;=$G142, $N142, "")</f>
        <v/>
      </c>
      <c r="LO142" s="15">
        <f>IF(34&lt;=$G142, LN142-LM142, "")</f>
        <v/>
      </c>
      <c r="LP142" s="15">
        <f>IF(34&lt;=$G142, LL142-LO142, "")</f>
        <v/>
      </c>
      <c r="LQ142" s="15">
        <f>IF(34&lt;=$G142, ROUND(LI142*$Q142, 2), "")</f>
        <v/>
      </c>
      <c r="LR142" s="15">
        <f>IF(34&lt;=$G142, LI142+LQ142, "")</f>
        <v/>
      </c>
      <c r="LS142" s="15">
        <f>IF(34&lt;=$G142, LM142+LQ142, "")</f>
        <v/>
      </c>
      <c r="LT142" s="15">
        <f>IF(34&lt;=$G142, ($G142-34)*$N142, "")</f>
        <v/>
      </c>
      <c r="LU142" s="15">
        <f>IF(35&lt;=$G142, LP142, "")</f>
        <v/>
      </c>
      <c r="LV142" s="15">
        <f>IF(35&lt;=$G142, ROUND(LU142*$Q142, 2), "")</f>
        <v/>
      </c>
      <c r="LW142" s="15">
        <f>IF(35&lt;=$G142, $N142, "")</f>
        <v/>
      </c>
      <c r="LX142" s="15">
        <f>IF(35&lt;=$G142, LW142-LV142, "")</f>
        <v/>
      </c>
      <c r="LY142" s="15">
        <f>IF(35&lt;=$G142, LU142-LX142, "")</f>
        <v/>
      </c>
      <c r="LZ142" s="15">
        <f>IF(35&lt;=$G142, ROUND(LR142*$Q142, 2), "")</f>
        <v/>
      </c>
      <c r="MA142" s="15">
        <f>IF(35&lt;=$G142, LR142+LZ142, "")</f>
        <v/>
      </c>
      <c r="MB142" s="15">
        <f>IF(35&lt;=$G142, LV142+LZ142, "")</f>
        <v/>
      </c>
      <c r="MC142" s="15">
        <f>IF(35&lt;=$G142, ($G142-35)*$N142, "")</f>
        <v/>
      </c>
      <c r="MD142" s="15">
        <f>IF(36&lt;=$G142, LY142, "")</f>
        <v/>
      </c>
      <c r="ME142" s="15">
        <f>IF(36&lt;=$G142, ROUND(MD142*$Q142, 2), "")</f>
        <v/>
      </c>
      <c r="MF142" s="15">
        <f>IF(36&lt;=$G142, $N142, "")</f>
        <v/>
      </c>
      <c r="MG142" s="15">
        <f>IF(36&lt;=$G142, MF142-ME142, "")</f>
        <v/>
      </c>
      <c r="MH142" s="15">
        <f>IF(36&lt;=$G142, MD142-MG142, "")</f>
        <v/>
      </c>
      <c r="MI142" s="15">
        <f>IF(36&lt;=$G142, ROUND(MA142*$Q142, 2), "")</f>
        <v/>
      </c>
      <c r="MJ142" s="15">
        <f>IF(36&lt;=$G142, MA142+MI142, "")</f>
        <v/>
      </c>
      <c r="MK142" s="15">
        <f>IF(36&lt;=$G142, ME142+MI142, "")</f>
        <v/>
      </c>
      <c r="ML142" s="15">
        <f>IF(36&lt;=$G142, ($G142-36)*$N142, "")</f>
        <v/>
      </c>
      <c r="MM142" s="15">
        <f>IF(37&lt;=$G142, MH142, "")</f>
        <v/>
      </c>
      <c r="MN142" s="15">
        <f>IF(37&lt;=$G142, ROUND(MM142*$Q142, 2), "")</f>
        <v/>
      </c>
      <c r="MO142" s="15">
        <f>IF(37&lt;=$G142, $N142, "")</f>
        <v/>
      </c>
      <c r="MP142" s="15">
        <f>IF(37&lt;=$G142, MO142-MN142, "")</f>
        <v/>
      </c>
      <c r="MQ142" s="15">
        <f>IF(37&lt;=$G142, MM142-MP142, "")</f>
        <v/>
      </c>
      <c r="MR142" s="15">
        <f>IF(37&lt;=$G142, ROUND(MJ142*$Q142, 2), "")</f>
        <v/>
      </c>
      <c r="MS142" s="15">
        <f>IF(37&lt;=$G142, MJ142+MR142, "")</f>
        <v/>
      </c>
      <c r="MT142" s="15">
        <f>IF(37&lt;=$G142, MN142+MR142, "")</f>
        <v/>
      </c>
      <c r="MU142" s="15">
        <f>IF(37&lt;=$G142, ($G142-37)*$N142, "")</f>
        <v/>
      </c>
      <c r="MV142" s="15">
        <f>IF(38&lt;=$G142, MQ142, "")</f>
        <v/>
      </c>
      <c r="MW142" s="15">
        <f>IF(38&lt;=$G142, ROUND(MV142*$Q142, 2), "")</f>
        <v/>
      </c>
      <c r="MX142" s="15">
        <f>IF(38&lt;=$G142, $N142, "")</f>
        <v/>
      </c>
      <c r="MY142" s="15">
        <f>IF(38&lt;=$G142, MX142-MW142, "")</f>
        <v/>
      </c>
      <c r="MZ142" s="15">
        <f>IF(38&lt;=$G142, MV142-MY142, "")</f>
        <v/>
      </c>
      <c r="NA142" s="15">
        <f>IF(38&lt;=$G142, ROUND(MS142*$Q142, 2), "")</f>
        <v/>
      </c>
      <c r="NB142" s="15">
        <f>IF(38&lt;=$G142, MS142+NA142, "")</f>
        <v/>
      </c>
      <c r="NC142" s="15">
        <f>IF(38&lt;=$G142, MW142+NA142, "")</f>
        <v/>
      </c>
      <c r="ND142" s="15">
        <f>IF(38&lt;=$G142, ($G142-38)*$N142, "")</f>
        <v/>
      </c>
      <c r="NE142" s="15">
        <f>IF(39&lt;=$G142, MZ142, "")</f>
        <v/>
      </c>
      <c r="NF142" s="15">
        <f>IF(39&lt;=$G142, ROUND(NE142*$Q142, 2), "")</f>
        <v/>
      </c>
      <c r="NG142" s="15">
        <f>IF(39&lt;=$G142, $N142, "")</f>
        <v/>
      </c>
      <c r="NH142" s="15">
        <f>IF(39&lt;=$G142, NG142-NF142, "")</f>
        <v/>
      </c>
      <c r="NI142" s="15">
        <f>IF(39&lt;=$G142, NE142-NH142, "")</f>
        <v/>
      </c>
      <c r="NJ142" s="15">
        <f>IF(39&lt;=$G142, ROUND(NB142*$Q142, 2), "")</f>
        <v/>
      </c>
      <c r="NK142" s="15">
        <f>IF(39&lt;=$G142, NB142+NJ142, "")</f>
        <v/>
      </c>
      <c r="NL142" s="15">
        <f>IF(39&lt;=$G142, NF142+NJ142, "")</f>
        <v/>
      </c>
      <c r="NM142" s="15">
        <f>IF(39&lt;=$G142, ($G142-39)*$N142, "")</f>
        <v/>
      </c>
      <c r="NN142" s="15">
        <f>IF(40&lt;=$G142, NI142, "")</f>
        <v/>
      </c>
      <c r="NO142" s="15">
        <f>IF(40&lt;=$G142, ROUND(NN142*$Q142, 2), "")</f>
        <v/>
      </c>
      <c r="NP142" s="15">
        <f>IF(40&lt;=$G142, $N142, "")</f>
        <v/>
      </c>
      <c r="NQ142" s="15">
        <f>IF(40&lt;=$G142, NP142-NO142, "")</f>
        <v/>
      </c>
      <c r="NR142" s="15">
        <f>IF(40&lt;=$G142, NN142-NQ142, "")</f>
        <v/>
      </c>
      <c r="NS142" s="15">
        <f>IF(40&lt;=$G142, ROUND(NK142*$Q142, 2), "")</f>
        <v/>
      </c>
      <c r="NT142" s="15">
        <f>IF(40&lt;=$G142, NK142+NS142, "")</f>
        <v/>
      </c>
      <c r="NU142" s="15">
        <f>IF(40&lt;=$G142, NO142+NS142, "")</f>
        <v/>
      </c>
      <c r="NV142" s="15">
        <f>IF(40&lt;=$G142, ($G142-40)*$N142, "")</f>
        <v/>
      </c>
      <c r="NW142" s="15">
        <f>IF(41&lt;=$G142, NR142, "")</f>
        <v/>
      </c>
      <c r="NX142" s="15">
        <f>IF(41&lt;=$G142, ROUND(NW142*$Q142, 2), "")</f>
        <v/>
      </c>
      <c r="NY142" s="15">
        <f>IF(41&lt;=$G142, $N142, "")</f>
        <v/>
      </c>
      <c r="NZ142" s="15">
        <f>IF(41&lt;=$G142, NY142-NX142, "")</f>
        <v/>
      </c>
      <c r="OA142" s="15">
        <f>IF(41&lt;=$G142, NW142-NZ142, "")</f>
        <v/>
      </c>
      <c r="OB142" s="15">
        <f>IF(41&lt;=$G142, ROUND(NT142*$Q142, 2), "")</f>
        <v/>
      </c>
      <c r="OC142" s="15">
        <f>IF(41&lt;=$G142, NT142+OB142, "")</f>
        <v/>
      </c>
      <c r="OD142" s="15">
        <f>IF(41&lt;=$G142, NX142+OB142, "")</f>
        <v/>
      </c>
      <c r="OE142" s="15">
        <f>IF(41&lt;=$G142, ($G142-41)*$N142, "")</f>
        <v/>
      </c>
      <c r="OF142" s="15">
        <f>IF(42&lt;=$G142, OA142, "")</f>
        <v/>
      </c>
      <c r="OG142" s="15">
        <f>IF(42&lt;=$G142, ROUND(OF142*$Q142, 2), "")</f>
        <v/>
      </c>
      <c r="OH142" s="15">
        <f>IF(42&lt;=$G142, $N142, "")</f>
        <v/>
      </c>
      <c r="OI142" s="15">
        <f>IF(42&lt;=$G142, OH142-OG142, "")</f>
        <v/>
      </c>
      <c r="OJ142" s="15">
        <f>IF(42&lt;=$G142, OF142-OI142, "")</f>
        <v/>
      </c>
      <c r="OK142" s="15">
        <f>IF(42&lt;=$G142, ROUND(OC142*$Q142, 2), "")</f>
        <v/>
      </c>
      <c r="OL142" s="15">
        <f>IF(42&lt;=$G142, OC142+OK142, "")</f>
        <v/>
      </c>
      <c r="OM142" s="15">
        <f>IF(42&lt;=$G142, OG142+OK142, "")</f>
        <v/>
      </c>
      <c r="ON142" s="15">
        <f>IF(42&lt;=$G142, ($G142-42)*$N142, "")</f>
        <v/>
      </c>
      <c r="OO142" s="15">
        <f>IF(43&lt;=$G142, OJ142, "")</f>
        <v/>
      </c>
      <c r="OP142" s="15">
        <f>IF(43&lt;=$G142, ROUND(OO142*$Q142, 2), "")</f>
        <v/>
      </c>
      <c r="OQ142" s="15">
        <f>IF(43&lt;=$G142, $N142, "")</f>
        <v/>
      </c>
      <c r="OR142" s="15">
        <f>IF(43&lt;=$G142, OQ142-OP142, "")</f>
        <v/>
      </c>
      <c r="OS142" s="15">
        <f>IF(43&lt;=$G142, OO142-OR142, "")</f>
        <v/>
      </c>
      <c r="OT142" s="15">
        <f>IF(43&lt;=$G142, ROUND(OL142*$Q142, 2), "")</f>
        <v/>
      </c>
      <c r="OU142" s="15">
        <f>IF(43&lt;=$G142, OL142+OT142, "")</f>
        <v/>
      </c>
      <c r="OV142" s="15">
        <f>IF(43&lt;=$G142, OP142+OT142, "")</f>
        <v/>
      </c>
      <c r="OW142" s="15">
        <f>IF(43&lt;=$G142, ($G142-43)*$N142, "")</f>
        <v/>
      </c>
      <c r="OX142" s="15">
        <f>IF(44&lt;=$G142, OS142, "")</f>
        <v/>
      </c>
      <c r="OY142" s="15">
        <f>IF(44&lt;=$G142, ROUND(OX142*$Q142, 2), "")</f>
        <v/>
      </c>
      <c r="OZ142" s="15">
        <f>IF(44&lt;=$G142, $N142, "")</f>
        <v/>
      </c>
      <c r="PA142" s="15">
        <f>IF(44&lt;=$G142, OZ142-OY142, "")</f>
        <v/>
      </c>
      <c r="PB142" s="15">
        <f>IF(44&lt;=$G142, OX142-PA142, "")</f>
        <v/>
      </c>
      <c r="PC142" s="15">
        <f>IF(44&lt;=$G142, ROUND(OU142*$Q142, 2), "")</f>
        <v/>
      </c>
      <c r="PD142" s="15">
        <f>IF(44&lt;=$G142, OU142+PC142, "")</f>
        <v/>
      </c>
      <c r="PE142" s="15">
        <f>IF(44&lt;=$G142, OY142+PC142, "")</f>
        <v/>
      </c>
      <c r="PF142" s="15">
        <f>IF(44&lt;=$G142, ($G142-44)*$N142, "")</f>
        <v/>
      </c>
      <c r="PG142" s="15">
        <f>IF(45&lt;=$G142, PB142, "")</f>
        <v/>
      </c>
      <c r="PH142" s="15">
        <f>IF(45&lt;=$G142, ROUND(PG142*$Q142, 2), "")</f>
        <v/>
      </c>
      <c r="PI142" s="15">
        <f>IF(45&lt;=$G142, $N142, "")</f>
        <v/>
      </c>
      <c r="PJ142" s="15">
        <f>IF(45&lt;=$G142, PI142-PH142, "")</f>
        <v/>
      </c>
      <c r="PK142" s="15">
        <f>IF(45&lt;=$G142, PG142-PJ142, "")</f>
        <v/>
      </c>
      <c r="PL142" s="15">
        <f>IF(45&lt;=$G142, ROUND(PD142*$Q142, 2), "")</f>
        <v/>
      </c>
      <c r="PM142" s="15">
        <f>IF(45&lt;=$G142, PD142+PL142, "")</f>
        <v/>
      </c>
      <c r="PN142" s="15">
        <f>IF(45&lt;=$G142, PH142+PL142, "")</f>
        <v/>
      </c>
      <c r="PO142" s="15">
        <f>IF(45&lt;=$G142, ($G142-45)*$N142, "")</f>
        <v/>
      </c>
      <c r="PP142" s="15">
        <f>IF(46&lt;=$G142, PK142, "")</f>
        <v/>
      </c>
      <c r="PQ142" s="15">
        <f>IF(46&lt;=$G142, ROUND(PP142*$Q142, 2), "")</f>
        <v/>
      </c>
      <c r="PR142" s="15">
        <f>IF(46&lt;=$G142, $N142, "")</f>
        <v/>
      </c>
      <c r="PS142" s="15">
        <f>IF(46&lt;=$G142, PR142-PQ142, "")</f>
        <v/>
      </c>
      <c r="PT142" s="15">
        <f>IF(46&lt;=$G142, PP142-PS142, "")</f>
        <v/>
      </c>
      <c r="PU142" s="15">
        <f>IF(46&lt;=$G142, ROUND(PM142*$Q142, 2), "")</f>
        <v/>
      </c>
      <c r="PV142" s="15">
        <f>IF(46&lt;=$G142, PM142+PU142, "")</f>
        <v/>
      </c>
      <c r="PW142" s="15">
        <f>IF(46&lt;=$G142, PQ142+PU142, "")</f>
        <v/>
      </c>
      <c r="PX142" s="15">
        <f>IF(46&lt;=$G142, ($G142-46)*$N142, "")</f>
        <v/>
      </c>
      <c r="PY142" s="15">
        <f>IF(47&lt;=$G142, PT142, "")</f>
        <v/>
      </c>
      <c r="PZ142" s="15">
        <f>IF(47&lt;=$G142, ROUND(PY142*$Q142, 2), "")</f>
        <v/>
      </c>
      <c r="QA142" s="15">
        <f>IF(47&lt;=$G142, $N142, "")</f>
        <v/>
      </c>
      <c r="QB142" s="15">
        <f>IF(47&lt;=$G142, QA142-PZ142, "")</f>
        <v/>
      </c>
      <c r="QC142" s="15">
        <f>IF(47&lt;=$G142, PY142-QB142, "")</f>
        <v/>
      </c>
      <c r="QD142" s="15">
        <f>IF(47&lt;=$G142, ROUND(PV142*$Q142, 2), "")</f>
        <v/>
      </c>
      <c r="QE142" s="15">
        <f>IF(47&lt;=$G142, PV142+QD142, "")</f>
        <v/>
      </c>
      <c r="QF142" s="15">
        <f>IF(47&lt;=$G142, PZ142+QD142, "")</f>
        <v/>
      </c>
      <c r="QG142" s="15">
        <f>IF(47&lt;=$G142, ($G142-47)*$N142, "")</f>
        <v/>
      </c>
      <c r="QH142" s="15">
        <f>IF(48&lt;=$G142, QC142, "")</f>
        <v/>
      </c>
      <c r="QI142" s="15">
        <f>IF(48&lt;=$G142, ROUND(QH142*$Q142, 2), "")</f>
        <v/>
      </c>
      <c r="QJ142" s="15">
        <f>IF(48&lt;=$G142, $N142, "")</f>
        <v/>
      </c>
      <c r="QK142" s="15">
        <f>IF(48&lt;=$G142, QJ142-QI142, "")</f>
        <v/>
      </c>
      <c r="QL142" s="15">
        <f>IF(48&lt;=$G142, QH142-QK142, "")</f>
        <v/>
      </c>
      <c r="QM142" s="15">
        <f>IF(48&lt;=$G142, ROUND(QE142*$Q142, 2), "")</f>
        <v/>
      </c>
      <c r="QN142" s="15">
        <f>IF(48&lt;=$G142, QE142+QM142, "")</f>
        <v/>
      </c>
      <c r="QO142" s="15">
        <f>IF(48&lt;=$G142, QI142+QM142, "")</f>
        <v/>
      </c>
      <c r="QP142" s="15">
        <f>IF(48&lt;=$G142, ($G142-48)*$N142, "")</f>
        <v/>
      </c>
    </row>
    <row r="143">
      <c r="A143" s="6" t="inlineStr">
        <is>
          <t>0672-0001</t>
        </is>
      </c>
      <c r="B143" s="7" t="inlineStr">
        <is>
          <t>Bax Blockchain Services Sa de Cv</t>
        </is>
      </c>
      <c r="C143" s="7" t="inlineStr">
        <is>
          <t>Tucson Limited</t>
        </is>
      </c>
      <c r="D143" s="6" t="inlineStr">
        <is>
          <t>ACTIVO</t>
        </is>
      </c>
      <c r="E143" s="6" t="inlineStr">
        <is>
          <t>2024-09-13</t>
        </is>
      </c>
      <c r="F143" s="6" t="inlineStr">
        <is>
          <t>2027-09-13</t>
        </is>
      </c>
      <c r="G143" s="8" t="n">
        <v>36</v>
      </c>
      <c r="H143" s="9" t="n">
        <v>590000</v>
      </c>
      <c r="I143" s="10" t="n">
        <v>0.1</v>
      </c>
      <c r="J143" s="9">
        <f>ROUND(H143*I143, 2)</f>
        <v/>
      </c>
      <c r="K143" s="9">
        <f>ROUND(H143-J143, 2)</f>
        <v/>
      </c>
      <c r="L143" s="10" t="n">
        <v>0.027</v>
      </c>
      <c r="M143" s="9">
        <f>ROUND(H143*L143, 2)</f>
        <v/>
      </c>
      <c r="N143" s="9" t="n">
        <v>19824.4</v>
      </c>
      <c r="O143" s="10" t="n">
        <v>0.35</v>
      </c>
      <c r="P143" s="9">
        <f>ROUND(H143*O143, 2)</f>
        <v/>
      </c>
      <c r="Q143" s="11" t="n">
        <v>0.0271024</v>
      </c>
      <c r="R143" s="11">
        <f>RATE(G143, -N143, K143, -P143)</f>
        <v/>
      </c>
      <c r="S143" s="11">
        <f>ROUND(Q143*12, 8)</f>
        <v/>
      </c>
      <c r="T143" s="11">
        <f>ROUND(((1+Q143)^12)-1, 8)</f>
        <v/>
      </c>
      <c r="U143" s="9">
        <f>ROUND(PV(Q143, G143, 0, -P143), 2)</f>
        <v/>
      </c>
      <c r="V143" s="9">
        <f>SUMIF($AA$4:$QP$4, "Interes_Leasing", AA143:QP143)</f>
        <v/>
      </c>
      <c r="W143" s="9">
        <f>SUMIF($AA$4:$QP$4, "Interes_Residual", AA143:QP143)</f>
        <v/>
      </c>
      <c r="X143" s="9">
        <f>ROUND(V143+W143, 2)</f>
        <v/>
      </c>
      <c r="Y143" s="9">
        <f>ROUND((N143*G143+P143+M143)-K143, 2)</f>
        <v/>
      </c>
      <c r="Z143" s="10">
        <f>ROUND(Y143/K143, 4)</f>
        <v/>
      </c>
      <c r="AA143" s="9">
        <f>IF(1&lt;=$G143, $K143, "")</f>
        <v/>
      </c>
      <c r="AB143" s="9">
        <f>IF(1&lt;=$G143, ROUND(AA143*$Q143, 2), "")</f>
        <v/>
      </c>
      <c r="AC143" s="9">
        <f>IF(1&lt;=$G143, $N143, "")</f>
        <v/>
      </c>
      <c r="AD143" s="9">
        <f>IF(1&lt;=$G143, AC143-AB143, "")</f>
        <v/>
      </c>
      <c r="AE143" s="9">
        <f>IF(1&lt;=$G143, AA143-AD143, "")</f>
        <v/>
      </c>
      <c r="AF143" s="9">
        <f>IF(1&lt;=$G143, ROUND($U143*$Q143, 2), "")</f>
        <v/>
      </c>
      <c r="AG143" s="9">
        <f>IF(1&lt;=$G143, $U143+AF143, "")</f>
        <v/>
      </c>
      <c r="AH143" s="9">
        <f>IF(1&lt;=$G143, AB143+AF143, "")</f>
        <v/>
      </c>
      <c r="AI143" s="9">
        <f>IF(1&lt;=$G143, ($G143-1)*$N143, "")</f>
        <v/>
      </c>
      <c r="AJ143" s="9">
        <f>IF(2&lt;=$G143, AE143, "")</f>
        <v/>
      </c>
      <c r="AK143" s="9">
        <f>IF(2&lt;=$G143, ROUND(AJ143*$Q143, 2), "")</f>
        <v/>
      </c>
      <c r="AL143" s="9">
        <f>IF(2&lt;=$G143, $N143, "")</f>
        <v/>
      </c>
      <c r="AM143" s="9">
        <f>IF(2&lt;=$G143, AL143-AK143, "")</f>
        <v/>
      </c>
      <c r="AN143" s="9">
        <f>IF(2&lt;=$G143, AJ143-AM143, "")</f>
        <v/>
      </c>
      <c r="AO143" s="9">
        <f>IF(2&lt;=$G143, ROUND(AG143*$Q143, 2), "")</f>
        <v/>
      </c>
      <c r="AP143" s="9">
        <f>IF(2&lt;=$G143, AG143+AO143, "")</f>
        <v/>
      </c>
      <c r="AQ143" s="9">
        <f>IF(2&lt;=$G143, AK143+AO143, "")</f>
        <v/>
      </c>
      <c r="AR143" s="9">
        <f>IF(2&lt;=$G143, ($G143-2)*$N143, "")</f>
        <v/>
      </c>
      <c r="AS143" s="9">
        <f>IF(3&lt;=$G143, AN143, "")</f>
        <v/>
      </c>
      <c r="AT143" s="9">
        <f>IF(3&lt;=$G143, ROUND(AS143*$Q143, 2), "")</f>
        <v/>
      </c>
      <c r="AU143" s="9">
        <f>IF(3&lt;=$G143, $N143, "")</f>
        <v/>
      </c>
      <c r="AV143" s="9">
        <f>IF(3&lt;=$G143, AU143-AT143, "")</f>
        <v/>
      </c>
      <c r="AW143" s="9">
        <f>IF(3&lt;=$G143, AS143-AV143, "")</f>
        <v/>
      </c>
      <c r="AX143" s="9">
        <f>IF(3&lt;=$G143, ROUND(AP143*$Q143, 2), "")</f>
        <v/>
      </c>
      <c r="AY143" s="9">
        <f>IF(3&lt;=$G143, AP143+AX143, "")</f>
        <v/>
      </c>
      <c r="AZ143" s="9">
        <f>IF(3&lt;=$G143, AT143+AX143, "")</f>
        <v/>
      </c>
      <c r="BA143" s="9">
        <f>IF(3&lt;=$G143, ($G143-3)*$N143, "")</f>
        <v/>
      </c>
      <c r="BB143" s="9">
        <f>IF(4&lt;=$G143, AW143, "")</f>
        <v/>
      </c>
      <c r="BC143" s="9">
        <f>IF(4&lt;=$G143, ROUND(BB143*$Q143, 2), "")</f>
        <v/>
      </c>
      <c r="BD143" s="9">
        <f>IF(4&lt;=$G143, $N143, "")</f>
        <v/>
      </c>
      <c r="BE143" s="9">
        <f>IF(4&lt;=$G143, BD143-BC143, "")</f>
        <v/>
      </c>
      <c r="BF143" s="9">
        <f>IF(4&lt;=$G143, BB143-BE143, "")</f>
        <v/>
      </c>
      <c r="BG143" s="9">
        <f>IF(4&lt;=$G143, ROUND(AY143*$Q143, 2), "")</f>
        <v/>
      </c>
      <c r="BH143" s="9">
        <f>IF(4&lt;=$G143, AY143+BG143, "")</f>
        <v/>
      </c>
      <c r="BI143" s="9">
        <f>IF(4&lt;=$G143, BC143+BG143, "")</f>
        <v/>
      </c>
      <c r="BJ143" s="9">
        <f>IF(4&lt;=$G143, ($G143-4)*$N143, "")</f>
        <v/>
      </c>
      <c r="BK143" s="9">
        <f>IF(5&lt;=$G143, BF143, "")</f>
        <v/>
      </c>
      <c r="BL143" s="9">
        <f>IF(5&lt;=$G143, ROUND(BK143*$Q143, 2), "")</f>
        <v/>
      </c>
      <c r="BM143" s="9">
        <f>IF(5&lt;=$G143, $N143, "")</f>
        <v/>
      </c>
      <c r="BN143" s="9">
        <f>IF(5&lt;=$G143, BM143-BL143, "")</f>
        <v/>
      </c>
      <c r="BO143" s="9">
        <f>IF(5&lt;=$G143, BK143-BN143, "")</f>
        <v/>
      </c>
      <c r="BP143" s="9">
        <f>IF(5&lt;=$G143, ROUND(BH143*$Q143, 2), "")</f>
        <v/>
      </c>
      <c r="BQ143" s="9">
        <f>IF(5&lt;=$G143, BH143+BP143, "")</f>
        <v/>
      </c>
      <c r="BR143" s="9">
        <f>IF(5&lt;=$G143, BL143+BP143, "")</f>
        <v/>
      </c>
      <c r="BS143" s="9">
        <f>IF(5&lt;=$G143, ($G143-5)*$N143, "")</f>
        <v/>
      </c>
      <c r="BT143" s="9">
        <f>IF(6&lt;=$G143, BO143, "")</f>
        <v/>
      </c>
      <c r="BU143" s="9">
        <f>IF(6&lt;=$G143, ROUND(BT143*$Q143, 2), "")</f>
        <v/>
      </c>
      <c r="BV143" s="9">
        <f>IF(6&lt;=$G143, $N143, "")</f>
        <v/>
      </c>
      <c r="BW143" s="9">
        <f>IF(6&lt;=$G143, BV143-BU143, "")</f>
        <v/>
      </c>
      <c r="BX143" s="9">
        <f>IF(6&lt;=$G143, BT143-BW143, "")</f>
        <v/>
      </c>
      <c r="BY143" s="9">
        <f>IF(6&lt;=$G143, ROUND(BQ143*$Q143, 2), "")</f>
        <v/>
      </c>
      <c r="BZ143" s="9">
        <f>IF(6&lt;=$G143, BQ143+BY143, "")</f>
        <v/>
      </c>
      <c r="CA143" s="9">
        <f>IF(6&lt;=$G143, BU143+BY143, "")</f>
        <v/>
      </c>
      <c r="CB143" s="9">
        <f>IF(6&lt;=$G143, ($G143-6)*$N143, "")</f>
        <v/>
      </c>
      <c r="CC143" s="9">
        <f>IF(7&lt;=$G143, BX143, "")</f>
        <v/>
      </c>
      <c r="CD143" s="9">
        <f>IF(7&lt;=$G143, ROUND(CC143*$Q143, 2), "")</f>
        <v/>
      </c>
      <c r="CE143" s="9">
        <f>IF(7&lt;=$G143, $N143, "")</f>
        <v/>
      </c>
      <c r="CF143" s="9">
        <f>IF(7&lt;=$G143, CE143-CD143, "")</f>
        <v/>
      </c>
      <c r="CG143" s="9">
        <f>IF(7&lt;=$G143, CC143-CF143, "")</f>
        <v/>
      </c>
      <c r="CH143" s="9">
        <f>IF(7&lt;=$G143, ROUND(BZ143*$Q143, 2), "")</f>
        <v/>
      </c>
      <c r="CI143" s="9">
        <f>IF(7&lt;=$G143, BZ143+CH143, "")</f>
        <v/>
      </c>
      <c r="CJ143" s="9">
        <f>IF(7&lt;=$G143, CD143+CH143, "")</f>
        <v/>
      </c>
      <c r="CK143" s="9">
        <f>IF(7&lt;=$G143, ($G143-7)*$N143, "")</f>
        <v/>
      </c>
      <c r="CL143" s="9">
        <f>IF(8&lt;=$G143, CG143, "")</f>
        <v/>
      </c>
      <c r="CM143" s="9">
        <f>IF(8&lt;=$G143, ROUND(CL143*$Q143, 2), "")</f>
        <v/>
      </c>
      <c r="CN143" s="9">
        <f>IF(8&lt;=$G143, $N143, "")</f>
        <v/>
      </c>
      <c r="CO143" s="9">
        <f>IF(8&lt;=$G143, CN143-CM143, "")</f>
        <v/>
      </c>
      <c r="CP143" s="9">
        <f>IF(8&lt;=$G143, CL143-CO143, "")</f>
        <v/>
      </c>
      <c r="CQ143" s="9">
        <f>IF(8&lt;=$G143, ROUND(CI143*$Q143, 2), "")</f>
        <v/>
      </c>
      <c r="CR143" s="9">
        <f>IF(8&lt;=$G143, CI143+CQ143, "")</f>
        <v/>
      </c>
      <c r="CS143" s="9">
        <f>IF(8&lt;=$G143, CM143+CQ143, "")</f>
        <v/>
      </c>
      <c r="CT143" s="9">
        <f>IF(8&lt;=$G143, ($G143-8)*$N143, "")</f>
        <v/>
      </c>
      <c r="CU143" s="9">
        <f>IF(9&lt;=$G143, CP143, "")</f>
        <v/>
      </c>
      <c r="CV143" s="9">
        <f>IF(9&lt;=$G143, ROUND(CU143*$Q143, 2), "")</f>
        <v/>
      </c>
      <c r="CW143" s="9">
        <f>IF(9&lt;=$G143, $N143, "")</f>
        <v/>
      </c>
      <c r="CX143" s="9">
        <f>IF(9&lt;=$G143, CW143-CV143, "")</f>
        <v/>
      </c>
      <c r="CY143" s="9">
        <f>IF(9&lt;=$G143, CU143-CX143, "")</f>
        <v/>
      </c>
      <c r="CZ143" s="9">
        <f>IF(9&lt;=$G143, ROUND(CR143*$Q143, 2), "")</f>
        <v/>
      </c>
      <c r="DA143" s="9">
        <f>IF(9&lt;=$G143, CR143+CZ143, "")</f>
        <v/>
      </c>
      <c r="DB143" s="9">
        <f>IF(9&lt;=$G143, CV143+CZ143, "")</f>
        <v/>
      </c>
      <c r="DC143" s="9">
        <f>IF(9&lt;=$G143, ($G143-9)*$N143, "")</f>
        <v/>
      </c>
      <c r="DD143" s="9">
        <f>IF(10&lt;=$G143, CY143, "")</f>
        <v/>
      </c>
      <c r="DE143" s="9">
        <f>IF(10&lt;=$G143, ROUND(DD143*$Q143, 2), "")</f>
        <v/>
      </c>
      <c r="DF143" s="9">
        <f>IF(10&lt;=$G143, $N143, "")</f>
        <v/>
      </c>
      <c r="DG143" s="9">
        <f>IF(10&lt;=$G143, DF143-DE143, "")</f>
        <v/>
      </c>
      <c r="DH143" s="9">
        <f>IF(10&lt;=$G143, DD143-DG143, "")</f>
        <v/>
      </c>
      <c r="DI143" s="9">
        <f>IF(10&lt;=$G143, ROUND(DA143*$Q143, 2), "")</f>
        <v/>
      </c>
      <c r="DJ143" s="9">
        <f>IF(10&lt;=$G143, DA143+DI143, "")</f>
        <v/>
      </c>
      <c r="DK143" s="9">
        <f>IF(10&lt;=$G143, DE143+DI143, "")</f>
        <v/>
      </c>
      <c r="DL143" s="9">
        <f>IF(10&lt;=$G143, ($G143-10)*$N143, "")</f>
        <v/>
      </c>
      <c r="DM143" s="9">
        <f>IF(11&lt;=$G143, DH143, "")</f>
        <v/>
      </c>
      <c r="DN143" s="9">
        <f>IF(11&lt;=$G143, ROUND(DM143*$Q143, 2), "")</f>
        <v/>
      </c>
      <c r="DO143" s="9">
        <f>IF(11&lt;=$G143, $N143, "")</f>
        <v/>
      </c>
      <c r="DP143" s="9">
        <f>IF(11&lt;=$G143, DO143-DN143, "")</f>
        <v/>
      </c>
      <c r="DQ143" s="9">
        <f>IF(11&lt;=$G143, DM143-DP143, "")</f>
        <v/>
      </c>
      <c r="DR143" s="9">
        <f>IF(11&lt;=$G143, ROUND(DJ143*$Q143, 2), "")</f>
        <v/>
      </c>
      <c r="DS143" s="9">
        <f>IF(11&lt;=$G143, DJ143+DR143, "")</f>
        <v/>
      </c>
      <c r="DT143" s="9">
        <f>IF(11&lt;=$G143, DN143+DR143, "")</f>
        <v/>
      </c>
      <c r="DU143" s="9">
        <f>IF(11&lt;=$G143, ($G143-11)*$N143, "")</f>
        <v/>
      </c>
      <c r="DV143" s="9">
        <f>IF(12&lt;=$G143, DQ143, "")</f>
        <v/>
      </c>
      <c r="DW143" s="9">
        <f>IF(12&lt;=$G143, ROUND(DV143*$Q143, 2), "")</f>
        <v/>
      </c>
      <c r="DX143" s="9">
        <f>IF(12&lt;=$G143, $N143, "")</f>
        <v/>
      </c>
      <c r="DY143" s="9">
        <f>IF(12&lt;=$G143, DX143-DW143, "")</f>
        <v/>
      </c>
      <c r="DZ143" s="9">
        <f>IF(12&lt;=$G143, DV143-DY143, "")</f>
        <v/>
      </c>
      <c r="EA143" s="9">
        <f>IF(12&lt;=$G143, ROUND(DS143*$Q143, 2), "")</f>
        <v/>
      </c>
      <c r="EB143" s="9">
        <f>IF(12&lt;=$G143, DS143+EA143, "")</f>
        <v/>
      </c>
      <c r="EC143" s="9">
        <f>IF(12&lt;=$G143, DW143+EA143, "")</f>
        <v/>
      </c>
      <c r="ED143" s="9">
        <f>IF(12&lt;=$G143, ($G143-12)*$N143, "")</f>
        <v/>
      </c>
      <c r="EE143" s="9">
        <f>IF(13&lt;=$G143, DZ143, "")</f>
        <v/>
      </c>
      <c r="EF143" s="9">
        <f>IF(13&lt;=$G143, ROUND(EE143*$Q143, 2), "")</f>
        <v/>
      </c>
      <c r="EG143" s="9">
        <f>IF(13&lt;=$G143, $N143, "")</f>
        <v/>
      </c>
      <c r="EH143" s="9">
        <f>IF(13&lt;=$G143, EG143-EF143, "")</f>
        <v/>
      </c>
      <c r="EI143" s="9">
        <f>IF(13&lt;=$G143, EE143-EH143, "")</f>
        <v/>
      </c>
      <c r="EJ143" s="9">
        <f>IF(13&lt;=$G143, ROUND(EB143*$Q143, 2), "")</f>
        <v/>
      </c>
      <c r="EK143" s="9">
        <f>IF(13&lt;=$G143, EB143+EJ143, "")</f>
        <v/>
      </c>
      <c r="EL143" s="9">
        <f>IF(13&lt;=$G143, EF143+EJ143, "")</f>
        <v/>
      </c>
      <c r="EM143" s="9">
        <f>IF(13&lt;=$G143, ($G143-13)*$N143, "")</f>
        <v/>
      </c>
      <c r="EN143" s="9">
        <f>IF(14&lt;=$G143, EI143, "")</f>
        <v/>
      </c>
      <c r="EO143" s="9">
        <f>IF(14&lt;=$G143, ROUND(EN143*$Q143, 2), "")</f>
        <v/>
      </c>
      <c r="EP143" s="9">
        <f>IF(14&lt;=$G143, $N143, "")</f>
        <v/>
      </c>
      <c r="EQ143" s="9">
        <f>IF(14&lt;=$G143, EP143-EO143, "")</f>
        <v/>
      </c>
      <c r="ER143" s="9">
        <f>IF(14&lt;=$G143, EN143-EQ143, "")</f>
        <v/>
      </c>
      <c r="ES143" s="9">
        <f>IF(14&lt;=$G143, ROUND(EK143*$Q143, 2), "")</f>
        <v/>
      </c>
      <c r="ET143" s="9">
        <f>IF(14&lt;=$G143, EK143+ES143, "")</f>
        <v/>
      </c>
      <c r="EU143" s="9">
        <f>IF(14&lt;=$G143, EO143+ES143, "")</f>
        <v/>
      </c>
      <c r="EV143" s="9">
        <f>IF(14&lt;=$G143, ($G143-14)*$N143, "")</f>
        <v/>
      </c>
      <c r="EW143" s="9">
        <f>IF(15&lt;=$G143, ER143, "")</f>
        <v/>
      </c>
      <c r="EX143" s="9">
        <f>IF(15&lt;=$G143, ROUND(EW143*$Q143, 2), "")</f>
        <v/>
      </c>
      <c r="EY143" s="9">
        <f>IF(15&lt;=$G143, $N143, "")</f>
        <v/>
      </c>
      <c r="EZ143" s="9">
        <f>IF(15&lt;=$G143, EY143-EX143, "")</f>
        <v/>
      </c>
      <c r="FA143" s="9">
        <f>IF(15&lt;=$G143, EW143-EZ143, "")</f>
        <v/>
      </c>
      <c r="FB143" s="9">
        <f>IF(15&lt;=$G143, ROUND(ET143*$Q143, 2), "")</f>
        <v/>
      </c>
      <c r="FC143" s="9">
        <f>IF(15&lt;=$G143, ET143+FB143, "")</f>
        <v/>
      </c>
      <c r="FD143" s="9">
        <f>IF(15&lt;=$G143, EX143+FB143, "")</f>
        <v/>
      </c>
      <c r="FE143" s="9">
        <f>IF(15&lt;=$G143, ($G143-15)*$N143, "")</f>
        <v/>
      </c>
      <c r="FF143" s="9">
        <f>IF(16&lt;=$G143, FA143, "")</f>
        <v/>
      </c>
      <c r="FG143" s="9">
        <f>IF(16&lt;=$G143, ROUND(FF143*$Q143, 2), "")</f>
        <v/>
      </c>
      <c r="FH143" s="9">
        <f>IF(16&lt;=$G143, $N143, "")</f>
        <v/>
      </c>
      <c r="FI143" s="9">
        <f>IF(16&lt;=$G143, FH143-FG143, "")</f>
        <v/>
      </c>
      <c r="FJ143" s="9">
        <f>IF(16&lt;=$G143, FF143-FI143, "")</f>
        <v/>
      </c>
      <c r="FK143" s="9">
        <f>IF(16&lt;=$G143, ROUND(FC143*$Q143, 2), "")</f>
        <v/>
      </c>
      <c r="FL143" s="9">
        <f>IF(16&lt;=$G143, FC143+FK143, "")</f>
        <v/>
      </c>
      <c r="FM143" s="9">
        <f>IF(16&lt;=$G143, FG143+FK143, "")</f>
        <v/>
      </c>
      <c r="FN143" s="9">
        <f>IF(16&lt;=$G143, ($G143-16)*$N143, "")</f>
        <v/>
      </c>
      <c r="FO143" s="9">
        <f>IF(17&lt;=$G143, FJ143, "")</f>
        <v/>
      </c>
      <c r="FP143" s="9">
        <f>IF(17&lt;=$G143, ROUND(FO143*$Q143, 2), "")</f>
        <v/>
      </c>
      <c r="FQ143" s="9">
        <f>IF(17&lt;=$G143, $N143, "")</f>
        <v/>
      </c>
      <c r="FR143" s="9">
        <f>IF(17&lt;=$G143, FQ143-FP143, "")</f>
        <v/>
      </c>
      <c r="FS143" s="9">
        <f>IF(17&lt;=$G143, FO143-FR143, "")</f>
        <v/>
      </c>
      <c r="FT143" s="9">
        <f>IF(17&lt;=$G143, ROUND(FL143*$Q143, 2), "")</f>
        <v/>
      </c>
      <c r="FU143" s="9">
        <f>IF(17&lt;=$G143, FL143+FT143, "")</f>
        <v/>
      </c>
      <c r="FV143" s="9">
        <f>IF(17&lt;=$G143, FP143+FT143, "")</f>
        <v/>
      </c>
      <c r="FW143" s="9">
        <f>IF(17&lt;=$G143, ($G143-17)*$N143, "")</f>
        <v/>
      </c>
      <c r="FX143" s="9">
        <f>IF(18&lt;=$G143, FS143, "")</f>
        <v/>
      </c>
      <c r="FY143" s="9">
        <f>IF(18&lt;=$G143, ROUND(FX143*$Q143, 2), "")</f>
        <v/>
      </c>
      <c r="FZ143" s="9">
        <f>IF(18&lt;=$G143, $N143, "")</f>
        <v/>
      </c>
      <c r="GA143" s="9">
        <f>IF(18&lt;=$G143, FZ143-FY143, "")</f>
        <v/>
      </c>
      <c r="GB143" s="9">
        <f>IF(18&lt;=$G143, FX143-GA143, "")</f>
        <v/>
      </c>
      <c r="GC143" s="9">
        <f>IF(18&lt;=$G143, ROUND(FU143*$Q143, 2), "")</f>
        <v/>
      </c>
      <c r="GD143" s="9">
        <f>IF(18&lt;=$G143, FU143+GC143, "")</f>
        <v/>
      </c>
      <c r="GE143" s="9">
        <f>IF(18&lt;=$G143, FY143+GC143, "")</f>
        <v/>
      </c>
      <c r="GF143" s="9">
        <f>IF(18&lt;=$G143, ($G143-18)*$N143, "")</f>
        <v/>
      </c>
      <c r="GG143" s="9">
        <f>IF(19&lt;=$G143, GB143, "")</f>
        <v/>
      </c>
      <c r="GH143" s="9">
        <f>IF(19&lt;=$G143, ROUND(GG143*$Q143, 2), "")</f>
        <v/>
      </c>
      <c r="GI143" s="9">
        <f>IF(19&lt;=$G143, $N143, "")</f>
        <v/>
      </c>
      <c r="GJ143" s="9">
        <f>IF(19&lt;=$G143, GI143-GH143, "")</f>
        <v/>
      </c>
      <c r="GK143" s="9">
        <f>IF(19&lt;=$G143, GG143-GJ143, "")</f>
        <v/>
      </c>
      <c r="GL143" s="9">
        <f>IF(19&lt;=$G143, ROUND(GD143*$Q143, 2), "")</f>
        <v/>
      </c>
      <c r="GM143" s="9">
        <f>IF(19&lt;=$G143, GD143+GL143, "")</f>
        <v/>
      </c>
      <c r="GN143" s="9">
        <f>IF(19&lt;=$G143, GH143+GL143, "")</f>
        <v/>
      </c>
      <c r="GO143" s="9">
        <f>IF(19&lt;=$G143, ($G143-19)*$N143, "")</f>
        <v/>
      </c>
      <c r="GP143" s="9">
        <f>IF(20&lt;=$G143, GK143, "")</f>
        <v/>
      </c>
      <c r="GQ143" s="9">
        <f>IF(20&lt;=$G143, ROUND(GP143*$Q143, 2), "")</f>
        <v/>
      </c>
      <c r="GR143" s="9">
        <f>IF(20&lt;=$G143, $N143, "")</f>
        <v/>
      </c>
      <c r="GS143" s="9">
        <f>IF(20&lt;=$G143, GR143-GQ143, "")</f>
        <v/>
      </c>
      <c r="GT143" s="9">
        <f>IF(20&lt;=$G143, GP143-GS143, "")</f>
        <v/>
      </c>
      <c r="GU143" s="9">
        <f>IF(20&lt;=$G143, ROUND(GM143*$Q143, 2), "")</f>
        <v/>
      </c>
      <c r="GV143" s="9">
        <f>IF(20&lt;=$G143, GM143+GU143, "")</f>
        <v/>
      </c>
      <c r="GW143" s="9">
        <f>IF(20&lt;=$G143, GQ143+GU143, "")</f>
        <v/>
      </c>
      <c r="GX143" s="9">
        <f>IF(20&lt;=$G143, ($G143-20)*$N143, "")</f>
        <v/>
      </c>
      <c r="GY143" s="9">
        <f>IF(21&lt;=$G143, GT143, "")</f>
        <v/>
      </c>
      <c r="GZ143" s="9">
        <f>IF(21&lt;=$G143, ROUND(GY143*$Q143, 2), "")</f>
        <v/>
      </c>
      <c r="HA143" s="9">
        <f>IF(21&lt;=$G143, $N143, "")</f>
        <v/>
      </c>
      <c r="HB143" s="9">
        <f>IF(21&lt;=$G143, HA143-GZ143, "")</f>
        <v/>
      </c>
      <c r="HC143" s="9">
        <f>IF(21&lt;=$G143, GY143-HB143, "")</f>
        <v/>
      </c>
      <c r="HD143" s="9">
        <f>IF(21&lt;=$G143, ROUND(GV143*$Q143, 2), "")</f>
        <v/>
      </c>
      <c r="HE143" s="9">
        <f>IF(21&lt;=$G143, GV143+HD143, "")</f>
        <v/>
      </c>
      <c r="HF143" s="9">
        <f>IF(21&lt;=$G143, GZ143+HD143, "")</f>
        <v/>
      </c>
      <c r="HG143" s="9">
        <f>IF(21&lt;=$G143, ($G143-21)*$N143, "")</f>
        <v/>
      </c>
      <c r="HH143" s="9">
        <f>IF(22&lt;=$G143, HC143, "")</f>
        <v/>
      </c>
      <c r="HI143" s="9">
        <f>IF(22&lt;=$G143, ROUND(HH143*$Q143, 2), "")</f>
        <v/>
      </c>
      <c r="HJ143" s="9">
        <f>IF(22&lt;=$G143, $N143, "")</f>
        <v/>
      </c>
      <c r="HK143" s="9">
        <f>IF(22&lt;=$G143, HJ143-HI143, "")</f>
        <v/>
      </c>
      <c r="HL143" s="9">
        <f>IF(22&lt;=$G143, HH143-HK143, "")</f>
        <v/>
      </c>
      <c r="HM143" s="9">
        <f>IF(22&lt;=$G143, ROUND(HE143*$Q143, 2), "")</f>
        <v/>
      </c>
      <c r="HN143" s="9">
        <f>IF(22&lt;=$G143, HE143+HM143, "")</f>
        <v/>
      </c>
      <c r="HO143" s="9">
        <f>IF(22&lt;=$G143, HI143+HM143, "")</f>
        <v/>
      </c>
      <c r="HP143" s="9">
        <f>IF(22&lt;=$G143, ($G143-22)*$N143, "")</f>
        <v/>
      </c>
      <c r="HQ143" s="9">
        <f>IF(23&lt;=$G143, HL143, "")</f>
        <v/>
      </c>
      <c r="HR143" s="9">
        <f>IF(23&lt;=$G143, ROUND(HQ143*$Q143, 2), "")</f>
        <v/>
      </c>
      <c r="HS143" s="9">
        <f>IF(23&lt;=$G143, $N143, "")</f>
        <v/>
      </c>
      <c r="HT143" s="9">
        <f>IF(23&lt;=$G143, HS143-HR143, "")</f>
        <v/>
      </c>
      <c r="HU143" s="9">
        <f>IF(23&lt;=$G143, HQ143-HT143, "")</f>
        <v/>
      </c>
      <c r="HV143" s="9">
        <f>IF(23&lt;=$G143, ROUND(HN143*$Q143, 2), "")</f>
        <v/>
      </c>
      <c r="HW143" s="9">
        <f>IF(23&lt;=$G143, HN143+HV143, "")</f>
        <v/>
      </c>
      <c r="HX143" s="9">
        <f>IF(23&lt;=$G143, HR143+HV143, "")</f>
        <v/>
      </c>
      <c r="HY143" s="9">
        <f>IF(23&lt;=$G143, ($G143-23)*$N143, "")</f>
        <v/>
      </c>
      <c r="HZ143" s="9">
        <f>IF(24&lt;=$G143, HU143, "")</f>
        <v/>
      </c>
      <c r="IA143" s="9">
        <f>IF(24&lt;=$G143, ROUND(HZ143*$Q143, 2), "")</f>
        <v/>
      </c>
      <c r="IB143" s="9">
        <f>IF(24&lt;=$G143, $N143, "")</f>
        <v/>
      </c>
      <c r="IC143" s="9">
        <f>IF(24&lt;=$G143, IB143-IA143, "")</f>
        <v/>
      </c>
      <c r="ID143" s="9">
        <f>IF(24&lt;=$G143, HZ143-IC143, "")</f>
        <v/>
      </c>
      <c r="IE143" s="9">
        <f>IF(24&lt;=$G143, ROUND(HW143*$Q143, 2), "")</f>
        <v/>
      </c>
      <c r="IF143" s="9">
        <f>IF(24&lt;=$G143, HW143+IE143, "")</f>
        <v/>
      </c>
      <c r="IG143" s="9">
        <f>IF(24&lt;=$G143, IA143+IE143, "")</f>
        <v/>
      </c>
      <c r="IH143" s="9">
        <f>IF(24&lt;=$G143, ($G143-24)*$N143, "")</f>
        <v/>
      </c>
      <c r="II143" s="9">
        <f>IF(25&lt;=$G143, ID143, "")</f>
        <v/>
      </c>
      <c r="IJ143" s="9">
        <f>IF(25&lt;=$G143, ROUND(II143*$Q143, 2), "")</f>
        <v/>
      </c>
      <c r="IK143" s="9">
        <f>IF(25&lt;=$G143, $N143, "")</f>
        <v/>
      </c>
      <c r="IL143" s="9">
        <f>IF(25&lt;=$G143, IK143-IJ143, "")</f>
        <v/>
      </c>
      <c r="IM143" s="9">
        <f>IF(25&lt;=$G143, II143-IL143, "")</f>
        <v/>
      </c>
      <c r="IN143" s="9">
        <f>IF(25&lt;=$G143, ROUND(IF143*$Q143, 2), "")</f>
        <v/>
      </c>
      <c r="IO143" s="9">
        <f>IF(25&lt;=$G143, IF143+IN143, "")</f>
        <v/>
      </c>
      <c r="IP143" s="9">
        <f>IF(25&lt;=$G143, IJ143+IN143, "")</f>
        <v/>
      </c>
      <c r="IQ143" s="9">
        <f>IF(25&lt;=$G143, ($G143-25)*$N143, "")</f>
        <v/>
      </c>
      <c r="IR143" s="9">
        <f>IF(26&lt;=$G143, IM143, "")</f>
        <v/>
      </c>
      <c r="IS143" s="9">
        <f>IF(26&lt;=$G143, ROUND(IR143*$Q143, 2), "")</f>
        <v/>
      </c>
      <c r="IT143" s="9">
        <f>IF(26&lt;=$G143, $N143, "")</f>
        <v/>
      </c>
      <c r="IU143" s="9">
        <f>IF(26&lt;=$G143, IT143-IS143, "")</f>
        <v/>
      </c>
      <c r="IV143" s="9">
        <f>IF(26&lt;=$G143, IR143-IU143, "")</f>
        <v/>
      </c>
      <c r="IW143" s="9">
        <f>IF(26&lt;=$G143, ROUND(IO143*$Q143, 2), "")</f>
        <v/>
      </c>
      <c r="IX143" s="9">
        <f>IF(26&lt;=$G143, IO143+IW143, "")</f>
        <v/>
      </c>
      <c r="IY143" s="9">
        <f>IF(26&lt;=$G143, IS143+IW143, "")</f>
        <v/>
      </c>
      <c r="IZ143" s="9">
        <f>IF(26&lt;=$G143, ($G143-26)*$N143, "")</f>
        <v/>
      </c>
      <c r="JA143" s="9">
        <f>IF(27&lt;=$G143, IV143, "")</f>
        <v/>
      </c>
      <c r="JB143" s="9">
        <f>IF(27&lt;=$G143, ROUND(JA143*$Q143, 2), "")</f>
        <v/>
      </c>
      <c r="JC143" s="9">
        <f>IF(27&lt;=$G143, $N143, "")</f>
        <v/>
      </c>
      <c r="JD143" s="9">
        <f>IF(27&lt;=$G143, JC143-JB143, "")</f>
        <v/>
      </c>
      <c r="JE143" s="9">
        <f>IF(27&lt;=$G143, JA143-JD143, "")</f>
        <v/>
      </c>
      <c r="JF143" s="9">
        <f>IF(27&lt;=$G143, ROUND(IX143*$Q143, 2), "")</f>
        <v/>
      </c>
      <c r="JG143" s="9">
        <f>IF(27&lt;=$G143, IX143+JF143, "")</f>
        <v/>
      </c>
      <c r="JH143" s="9">
        <f>IF(27&lt;=$G143, JB143+JF143, "")</f>
        <v/>
      </c>
      <c r="JI143" s="9">
        <f>IF(27&lt;=$G143, ($G143-27)*$N143, "")</f>
        <v/>
      </c>
      <c r="JJ143" s="9">
        <f>IF(28&lt;=$G143, JE143, "")</f>
        <v/>
      </c>
      <c r="JK143" s="9">
        <f>IF(28&lt;=$G143, ROUND(JJ143*$Q143, 2), "")</f>
        <v/>
      </c>
      <c r="JL143" s="9">
        <f>IF(28&lt;=$G143, $N143, "")</f>
        <v/>
      </c>
      <c r="JM143" s="9">
        <f>IF(28&lt;=$G143, JL143-JK143, "")</f>
        <v/>
      </c>
      <c r="JN143" s="9">
        <f>IF(28&lt;=$G143, JJ143-JM143, "")</f>
        <v/>
      </c>
      <c r="JO143" s="9">
        <f>IF(28&lt;=$G143, ROUND(JG143*$Q143, 2), "")</f>
        <v/>
      </c>
      <c r="JP143" s="9">
        <f>IF(28&lt;=$G143, JG143+JO143, "")</f>
        <v/>
      </c>
      <c r="JQ143" s="9">
        <f>IF(28&lt;=$G143, JK143+JO143, "")</f>
        <v/>
      </c>
      <c r="JR143" s="9">
        <f>IF(28&lt;=$G143, ($G143-28)*$N143, "")</f>
        <v/>
      </c>
      <c r="JS143" s="9">
        <f>IF(29&lt;=$G143, JN143, "")</f>
        <v/>
      </c>
      <c r="JT143" s="9">
        <f>IF(29&lt;=$G143, ROUND(JS143*$Q143, 2), "")</f>
        <v/>
      </c>
      <c r="JU143" s="9">
        <f>IF(29&lt;=$G143, $N143, "")</f>
        <v/>
      </c>
      <c r="JV143" s="9">
        <f>IF(29&lt;=$G143, JU143-JT143, "")</f>
        <v/>
      </c>
      <c r="JW143" s="9">
        <f>IF(29&lt;=$G143, JS143-JV143, "")</f>
        <v/>
      </c>
      <c r="JX143" s="9">
        <f>IF(29&lt;=$G143, ROUND(JP143*$Q143, 2), "")</f>
        <v/>
      </c>
      <c r="JY143" s="9">
        <f>IF(29&lt;=$G143, JP143+JX143, "")</f>
        <v/>
      </c>
      <c r="JZ143" s="9">
        <f>IF(29&lt;=$G143, JT143+JX143, "")</f>
        <v/>
      </c>
      <c r="KA143" s="9">
        <f>IF(29&lt;=$G143, ($G143-29)*$N143, "")</f>
        <v/>
      </c>
      <c r="KB143" s="9">
        <f>IF(30&lt;=$G143, JW143, "")</f>
        <v/>
      </c>
      <c r="KC143" s="9">
        <f>IF(30&lt;=$G143, ROUND(KB143*$Q143, 2), "")</f>
        <v/>
      </c>
      <c r="KD143" s="9">
        <f>IF(30&lt;=$G143, $N143, "")</f>
        <v/>
      </c>
      <c r="KE143" s="9">
        <f>IF(30&lt;=$G143, KD143-KC143, "")</f>
        <v/>
      </c>
      <c r="KF143" s="9">
        <f>IF(30&lt;=$G143, KB143-KE143, "")</f>
        <v/>
      </c>
      <c r="KG143" s="9">
        <f>IF(30&lt;=$G143, ROUND(JY143*$Q143, 2), "")</f>
        <v/>
      </c>
      <c r="KH143" s="9">
        <f>IF(30&lt;=$G143, JY143+KG143, "")</f>
        <v/>
      </c>
      <c r="KI143" s="9">
        <f>IF(30&lt;=$G143, KC143+KG143, "")</f>
        <v/>
      </c>
      <c r="KJ143" s="9">
        <f>IF(30&lt;=$G143, ($G143-30)*$N143, "")</f>
        <v/>
      </c>
      <c r="KK143" s="9">
        <f>IF(31&lt;=$G143, KF143, "")</f>
        <v/>
      </c>
      <c r="KL143" s="9">
        <f>IF(31&lt;=$G143, ROUND(KK143*$Q143, 2), "")</f>
        <v/>
      </c>
      <c r="KM143" s="9">
        <f>IF(31&lt;=$G143, $N143, "")</f>
        <v/>
      </c>
      <c r="KN143" s="9">
        <f>IF(31&lt;=$G143, KM143-KL143, "")</f>
        <v/>
      </c>
      <c r="KO143" s="9">
        <f>IF(31&lt;=$G143, KK143-KN143, "")</f>
        <v/>
      </c>
      <c r="KP143" s="9">
        <f>IF(31&lt;=$G143, ROUND(KH143*$Q143, 2), "")</f>
        <v/>
      </c>
      <c r="KQ143" s="9">
        <f>IF(31&lt;=$G143, KH143+KP143, "")</f>
        <v/>
      </c>
      <c r="KR143" s="9">
        <f>IF(31&lt;=$G143, KL143+KP143, "")</f>
        <v/>
      </c>
      <c r="KS143" s="9">
        <f>IF(31&lt;=$G143, ($G143-31)*$N143, "")</f>
        <v/>
      </c>
      <c r="KT143" s="9">
        <f>IF(32&lt;=$G143, KO143, "")</f>
        <v/>
      </c>
      <c r="KU143" s="9">
        <f>IF(32&lt;=$G143, ROUND(KT143*$Q143, 2), "")</f>
        <v/>
      </c>
      <c r="KV143" s="9">
        <f>IF(32&lt;=$G143, $N143, "")</f>
        <v/>
      </c>
      <c r="KW143" s="9">
        <f>IF(32&lt;=$G143, KV143-KU143, "")</f>
        <v/>
      </c>
      <c r="KX143" s="9">
        <f>IF(32&lt;=$G143, KT143-KW143, "")</f>
        <v/>
      </c>
      <c r="KY143" s="9">
        <f>IF(32&lt;=$G143, ROUND(KQ143*$Q143, 2), "")</f>
        <v/>
      </c>
      <c r="KZ143" s="9">
        <f>IF(32&lt;=$G143, KQ143+KY143, "")</f>
        <v/>
      </c>
      <c r="LA143" s="9">
        <f>IF(32&lt;=$G143, KU143+KY143, "")</f>
        <v/>
      </c>
      <c r="LB143" s="9">
        <f>IF(32&lt;=$G143, ($G143-32)*$N143, "")</f>
        <v/>
      </c>
      <c r="LC143" s="9">
        <f>IF(33&lt;=$G143, KX143, "")</f>
        <v/>
      </c>
      <c r="LD143" s="9">
        <f>IF(33&lt;=$G143, ROUND(LC143*$Q143, 2), "")</f>
        <v/>
      </c>
      <c r="LE143" s="9">
        <f>IF(33&lt;=$G143, $N143, "")</f>
        <v/>
      </c>
      <c r="LF143" s="9">
        <f>IF(33&lt;=$G143, LE143-LD143, "")</f>
        <v/>
      </c>
      <c r="LG143" s="9">
        <f>IF(33&lt;=$G143, LC143-LF143, "")</f>
        <v/>
      </c>
      <c r="LH143" s="9">
        <f>IF(33&lt;=$G143, ROUND(KZ143*$Q143, 2), "")</f>
        <v/>
      </c>
      <c r="LI143" s="9">
        <f>IF(33&lt;=$G143, KZ143+LH143, "")</f>
        <v/>
      </c>
      <c r="LJ143" s="9">
        <f>IF(33&lt;=$G143, LD143+LH143, "")</f>
        <v/>
      </c>
      <c r="LK143" s="9">
        <f>IF(33&lt;=$G143, ($G143-33)*$N143, "")</f>
        <v/>
      </c>
      <c r="LL143" s="9">
        <f>IF(34&lt;=$G143, LG143, "")</f>
        <v/>
      </c>
      <c r="LM143" s="9">
        <f>IF(34&lt;=$G143, ROUND(LL143*$Q143, 2), "")</f>
        <v/>
      </c>
      <c r="LN143" s="9">
        <f>IF(34&lt;=$G143, $N143, "")</f>
        <v/>
      </c>
      <c r="LO143" s="9">
        <f>IF(34&lt;=$G143, LN143-LM143, "")</f>
        <v/>
      </c>
      <c r="LP143" s="9">
        <f>IF(34&lt;=$G143, LL143-LO143, "")</f>
        <v/>
      </c>
      <c r="LQ143" s="9">
        <f>IF(34&lt;=$G143, ROUND(LI143*$Q143, 2), "")</f>
        <v/>
      </c>
      <c r="LR143" s="9">
        <f>IF(34&lt;=$G143, LI143+LQ143, "")</f>
        <v/>
      </c>
      <c r="LS143" s="9">
        <f>IF(34&lt;=$G143, LM143+LQ143, "")</f>
        <v/>
      </c>
      <c r="LT143" s="9">
        <f>IF(34&lt;=$G143, ($G143-34)*$N143, "")</f>
        <v/>
      </c>
      <c r="LU143" s="9">
        <f>IF(35&lt;=$G143, LP143, "")</f>
        <v/>
      </c>
      <c r="LV143" s="9">
        <f>IF(35&lt;=$G143, ROUND(LU143*$Q143, 2), "")</f>
        <v/>
      </c>
      <c r="LW143" s="9">
        <f>IF(35&lt;=$G143, $N143, "")</f>
        <v/>
      </c>
      <c r="LX143" s="9">
        <f>IF(35&lt;=$G143, LW143-LV143, "")</f>
        <v/>
      </c>
      <c r="LY143" s="9">
        <f>IF(35&lt;=$G143, LU143-LX143, "")</f>
        <v/>
      </c>
      <c r="LZ143" s="9">
        <f>IF(35&lt;=$G143, ROUND(LR143*$Q143, 2), "")</f>
        <v/>
      </c>
      <c r="MA143" s="9">
        <f>IF(35&lt;=$G143, LR143+LZ143, "")</f>
        <v/>
      </c>
      <c r="MB143" s="9">
        <f>IF(35&lt;=$G143, LV143+LZ143, "")</f>
        <v/>
      </c>
      <c r="MC143" s="9">
        <f>IF(35&lt;=$G143, ($G143-35)*$N143, "")</f>
        <v/>
      </c>
      <c r="MD143" s="9">
        <f>IF(36&lt;=$G143, LY143, "")</f>
        <v/>
      </c>
      <c r="ME143" s="9">
        <f>IF(36&lt;=$G143, ROUND(MD143*$Q143, 2), "")</f>
        <v/>
      </c>
      <c r="MF143" s="9">
        <f>IF(36&lt;=$G143, $N143, "")</f>
        <v/>
      </c>
      <c r="MG143" s="9">
        <f>IF(36&lt;=$G143, MF143-ME143, "")</f>
        <v/>
      </c>
      <c r="MH143" s="9">
        <f>IF(36&lt;=$G143, MD143-MG143, "")</f>
        <v/>
      </c>
      <c r="MI143" s="9">
        <f>IF(36&lt;=$G143, ROUND(MA143*$Q143, 2), "")</f>
        <v/>
      </c>
      <c r="MJ143" s="9">
        <f>IF(36&lt;=$G143, MA143+MI143, "")</f>
        <v/>
      </c>
      <c r="MK143" s="9">
        <f>IF(36&lt;=$G143, ME143+MI143, "")</f>
        <v/>
      </c>
      <c r="ML143" s="9">
        <f>IF(36&lt;=$G143, ($G143-36)*$N143, "")</f>
        <v/>
      </c>
      <c r="MM143" s="9">
        <f>IF(37&lt;=$G143, MH143, "")</f>
        <v/>
      </c>
      <c r="MN143" s="9">
        <f>IF(37&lt;=$G143, ROUND(MM143*$Q143, 2), "")</f>
        <v/>
      </c>
      <c r="MO143" s="9">
        <f>IF(37&lt;=$G143, $N143, "")</f>
        <v/>
      </c>
      <c r="MP143" s="9">
        <f>IF(37&lt;=$G143, MO143-MN143, "")</f>
        <v/>
      </c>
      <c r="MQ143" s="9">
        <f>IF(37&lt;=$G143, MM143-MP143, "")</f>
        <v/>
      </c>
      <c r="MR143" s="9">
        <f>IF(37&lt;=$G143, ROUND(MJ143*$Q143, 2), "")</f>
        <v/>
      </c>
      <c r="MS143" s="9">
        <f>IF(37&lt;=$G143, MJ143+MR143, "")</f>
        <v/>
      </c>
      <c r="MT143" s="9">
        <f>IF(37&lt;=$G143, MN143+MR143, "")</f>
        <v/>
      </c>
      <c r="MU143" s="9">
        <f>IF(37&lt;=$G143, ($G143-37)*$N143, "")</f>
        <v/>
      </c>
      <c r="MV143" s="9">
        <f>IF(38&lt;=$G143, MQ143, "")</f>
        <v/>
      </c>
      <c r="MW143" s="9">
        <f>IF(38&lt;=$G143, ROUND(MV143*$Q143, 2), "")</f>
        <v/>
      </c>
      <c r="MX143" s="9">
        <f>IF(38&lt;=$G143, $N143, "")</f>
        <v/>
      </c>
      <c r="MY143" s="9">
        <f>IF(38&lt;=$G143, MX143-MW143, "")</f>
        <v/>
      </c>
      <c r="MZ143" s="9">
        <f>IF(38&lt;=$G143, MV143-MY143, "")</f>
        <v/>
      </c>
      <c r="NA143" s="9">
        <f>IF(38&lt;=$G143, ROUND(MS143*$Q143, 2), "")</f>
        <v/>
      </c>
      <c r="NB143" s="9">
        <f>IF(38&lt;=$G143, MS143+NA143, "")</f>
        <v/>
      </c>
      <c r="NC143" s="9">
        <f>IF(38&lt;=$G143, MW143+NA143, "")</f>
        <v/>
      </c>
      <c r="ND143" s="9">
        <f>IF(38&lt;=$G143, ($G143-38)*$N143, "")</f>
        <v/>
      </c>
      <c r="NE143" s="9">
        <f>IF(39&lt;=$G143, MZ143, "")</f>
        <v/>
      </c>
      <c r="NF143" s="9">
        <f>IF(39&lt;=$G143, ROUND(NE143*$Q143, 2), "")</f>
        <v/>
      </c>
      <c r="NG143" s="9">
        <f>IF(39&lt;=$G143, $N143, "")</f>
        <v/>
      </c>
      <c r="NH143" s="9">
        <f>IF(39&lt;=$G143, NG143-NF143, "")</f>
        <v/>
      </c>
      <c r="NI143" s="9">
        <f>IF(39&lt;=$G143, NE143-NH143, "")</f>
        <v/>
      </c>
      <c r="NJ143" s="9">
        <f>IF(39&lt;=$G143, ROUND(NB143*$Q143, 2), "")</f>
        <v/>
      </c>
      <c r="NK143" s="9">
        <f>IF(39&lt;=$G143, NB143+NJ143, "")</f>
        <v/>
      </c>
      <c r="NL143" s="9">
        <f>IF(39&lt;=$G143, NF143+NJ143, "")</f>
        <v/>
      </c>
      <c r="NM143" s="9">
        <f>IF(39&lt;=$G143, ($G143-39)*$N143, "")</f>
        <v/>
      </c>
      <c r="NN143" s="9">
        <f>IF(40&lt;=$G143, NI143, "")</f>
        <v/>
      </c>
      <c r="NO143" s="9">
        <f>IF(40&lt;=$G143, ROUND(NN143*$Q143, 2), "")</f>
        <v/>
      </c>
      <c r="NP143" s="9">
        <f>IF(40&lt;=$G143, $N143, "")</f>
        <v/>
      </c>
      <c r="NQ143" s="9">
        <f>IF(40&lt;=$G143, NP143-NO143, "")</f>
        <v/>
      </c>
      <c r="NR143" s="9">
        <f>IF(40&lt;=$G143, NN143-NQ143, "")</f>
        <v/>
      </c>
      <c r="NS143" s="9">
        <f>IF(40&lt;=$G143, ROUND(NK143*$Q143, 2), "")</f>
        <v/>
      </c>
      <c r="NT143" s="9">
        <f>IF(40&lt;=$G143, NK143+NS143, "")</f>
        <v/>
      </c>
      <c r="NU143" s="9">
        <f>IF(40&lt;=$G143, NO143+NS143, "")</f>
        <v/>
      </c>
      <c r="NV143" s="9">
        <f>IF(40&lt;=$G143, ($G143-40)*$N143, "")</f>
        <v/>
      </c>
      <c r="NW143" s="9">
        <f>IF(41&lt;=$G143, NR143, "")</f>
        <v/>
      </c>
      <c r="NX143" s="9">
        <f>IF(41&lt;=$G143, ROUND(NW143*$Q143, 2), "")</f>
        <v/>
      </c>
      <c r="NY143" s="9">
        <f>IF(41&lt;=$G143, $N143, "")</f>
        <v/>
      </c>
      <c r="NZ143" s="9">
        <f>IF(41&lt;=$G143, NY143-NX143, "")</f>
        <v/>
      </c>
      <c r="OA143" s="9">
        <f>IF(41&lt;=$G143, NW143-NZ143, "")</f>
        <v/>
      </c>
      <c r="OB143" s="9">
        <f>IF(41&lt;=$G143, ROUND(NT143*$Q143, 2), "")</f>
        <v/>
      </c>
      <c r="OC143" s="9">
        <f>IF(41&lt;=$G143, NT143+OB143, "")</f>
        <v/>
      </c>
      <c r="OD143" s="9">
        <f>IF(41&lt;=$G143, NX143+OB143, "")</f>
        <v/>
      </c>
      <c r="OE143" s="9">
        <f>IF(41&lt;=$G143, ($G143-41)*$N143, "")</f>
        <v/>
      </c>
      <c r="OF143" s="9">
        <f>IF(42&lt;=$G143, OA143, "")</f>
        <v/>
      </c>
      <c r="OG143" s="9">
        <f>IF(42&lt;=$G143, ROUND(OF143*$Q143, 2), "")</f>
        <v/>
      </c>
      <c r="OH143" s="9">
        <f>IF(42&lt;=$G143, $N143, "")</f>
        <v/>
      </c>
      <c r="OI143" s="9">
        <f>IF(42&lt;=$G143, OH143-OG143, "")</f>
        <v/>
      </c>
      <c r="OJ143" s="9">
        <f>IF(42&lt;=$G143, OF143-OI143, "")</f>
        <v/>
      </c>
      <c r="OK143" s="9">
        <f>IF(42&lt;=$G143, ROUND(OC143*$Q143, 2), "")</f>
        <v/>
      </c>
      <c r="OL143" s="9">
        <f>IF(42&lt;=$G143, OC143+OK143, "")</f>
        <v/>
      </c>
      <c r="OM143" s="9">
        <f>IF(42&lt;=$G143, OG143+OK143, "")</f>
        <v/>
      </c>
      <c r="ON143" s="9">
        <f>IF(42&lt;=$G143, ($G143-42)*$N143, "")</f>
        <v/>
      </c>
      <c r="OO143" s="9">
        <f>IF(43&lt;=$G143, OJ143, "")</f>
        <v/>
      </c>
      <c r="OP143" s="9">
        <f>IF(43&lt;=$G143, ROUND(OO143*$Q143, 2), "")</f>
        <v/>
      </c>
      <c r="OQ143" s="9">
        <f>IF(43&lt;=$G143, $N143, "")</f>
        <v/>
      </c>
      <c r="OR143" s="9">
        <f>IF(43&lt;=$G143, OQ143-OP143, "")</f>
        <v/>
      </c>
      <c r="OS143" s="9">
        <f>IF(43&lt;=$G143, OO143-OR143, "")</f>
        <v/>
      </c>
      <c r="OT143" s="9">
        <f>IF(43&lt;=$G143, ROUND(OL143*$Q143, 2), "")</f>
        <v/>
      </c>
      <c r="OU143" s="9">
        <f>IF(43&lt;=$G143, OL143+OT143, "")</f>
        <v/>
      </c>
      <c r="OV143" s="9">
        <f>IF(43&lt;=$G143, OP143+OT143, "")</f>
        <v/>
      </c>
      <c r="OW143" s="9">
        <f>IF(43&lt;=$G143, ($G143-43)*$N143, "")</f>
        <v/>
      </c>
      <c r="OX143" s="9">
        <f>IF(44&lt;=$G143, OS143, "")</f>
        <v/>
      </c>
      <c r="OY143" s="9">
        <f>IF(44&lt;=$G143, ROUND(OX143*$Q143, 2), "")</f>
        <v/>
      </c>
      <c r="OZ143" s="9">
        <f>IF(44&lt;=$G143, $N143, "")</f>
        <v/>
      </c>
      <c r="PA143" s="9">
        <f>IF(44&lt;=$G143, OZ143-OY143, "")</f>
        <v/>
      </c>
      <c r="PB143" s="9">
        <f>IF(44&lt;=$G143, OX143-PA143, "")</f>
        <v/>
      </c>
      <c r="PC143" s="9">
        <f>IF(44&lt;=$G143, ROUND(OU143*$Q143, 2), "")</f>
        <v/>
      </c>
      <c r="PD143" s="9">
        <f>IF(44&lt;=$G143, OU143+PC143, "")</f>
        <v/>
      </c>
      <c r="PE143" s="9">
        <f>IF(44&lt;=$G143, OY143+PC143, "")</f>
        <v/>
      </c>
      <c r="PF143" s="9">
        <f>IF(44&lt;=$G143, ($G143-44)*$N143, "")</f>
        <v/>
      </c>
      <c r="PG143" s="9">
        <f>IF(45&lt;=$G143, PB143, "")</f>
        <v/>
      </c>
      <c r="PH143" s="9">
        <f>IF(45&lt;=$G143, ROUND(PG143*$Q143, 2), "")</f>
        <v/>
      </c>
      <c r="PI143" s="9">
        <f>IF(45&lt;=$G143, $N143, "")</f>
        <v/>
      </c>
      <c r="PJ143" s="9">
        <f>IF(45&lt;=$G143, PI143-PH143, "")</f>
        <v/>
      </c>
      <c r="PK143" s="9">
        <f>IF(45&lt;=$G143, PG143-PJ143, "")</f>
        <v/>
      </c>
      <c r="PL143" s="9">
        <f>IF(45&lt;=$G143, ROUND(PD143*$Q143, 2), "")</f>
        <v/>
      </c>
      <c r="PM143" s="9">
        <f>IF(45&lt;=$G143, PD143+PL143, "")</f>
        <v/>
      </c>
      <c r="PN143" s="9">
        <f>IF(45&lt;=$G143, PH143+PL143, "")</f>
        <v/>
      </c>
      <c r="PO143" s="9">
        <f>IF(45&lt;=$G143, ($G143-45)*$N143, "")</f>
        <v/>
      </c>
      <c r="PP143" s="9">
        <f>IF(46&lt;=$G143, PK143, "")</f>
        <v/>
      </c>
      <c r="PQ143" s="9">
        <f>IF(46&lt;=$G143, ROUND(PP143*$Q143, 2), "")</f>
        <v/>
      </c>
      <c r="PR143" s="9">
        <f>IF(46&lt;=$G143, $N143, "")</f>
        <v/>
      </c>
      <c r="PS143" s="9">
        <f>IF(46&lt;=$G143, PR143-PQ143, "")</f>
        <v/>
      </c>
      <c r="PT143" s="9">
        <f>IF(46&lt;=$G143, PP143-PS143, "")</f>
        <v/>
      </c>
      <c r="PU143" s="9">
        <f>IF(46&lt;=$G143, ROUND(PM143*$Q143, 2), "")</f>
        <v/>
      </c>
      <c r="PV143" s="9">
        <f>IF(46&lt;=$G143, PM143+PU143, "")</f>
        <v/>
      </c>
      <c r="PW143" s="9">
        <f>IF(46&lt;=$G143, PQ143+PU143, "")</f>
        <v/>
      </c>
      <c r="PX143" s="9">
        <f>IF(46&lt;=$G143, ($G143-46)*$N143, "")</f>
        <v/>
      </c>
      <c r="PY143" s="9">
        <f>IF(47&lt;=$G143, PT143, "")</f>
        <v/>
      </c>
      <c r="PZ143" s="9">
        <f>IF(47&lt;=$G143, ROUND(PY143*$Q143, 2), "")</f>
        <v/>
      </c>
      <c r="QA143" s="9">
        <f>IF(47&lt;=$G143, $N143, "")</f>
        <v/>
      </c>
      <c r="QB143" s="9">
        <f>IF(47&lt;=$G143, QA143-PZ143, "")</f>
        <v/>
      </c>
      <c r="QC143" s="9">
        <f>IF(47&lt;=$G143, PY143-QB143, "")</f>
        <v/>
      </c>
      <c r="QD143" s="9">
        <f>IF(47&lt;=$G143, ROUND(PV143*$Q143, 2), "")</f>
        <v/>
      </c>
      <c r="QE143" s="9">
        <f>IF(47&lt;=$G143, PV143+QD143, "")</f>
        <v/>
      </c>
      <c r="QF143" s="9">
        <f>IF(47&lt;=$G143, PZ143+QD143, "")</f>
        <v/>
      </c>
      <c r="QG143" s="9">
        <f>IF(47&lt;=$G143, ($G143-47)*$N143, "")</f>
        <v/>
      </c>
      <c r="QH143" s="9">
        <f>IF(48&lt;=$G143, QC143, "")</f>
        <v/>
      </c>
      <c r="QI143" s="9">
        <f>IF(48&lt;=$G143, ROUND(QH143*$Q143, 2), "")</f>
        <v/>
      </c>
      <c r="QJ143" s="9">
        <f>IF(48&lt;=$G143, $N143, "")</f>
        <v/>
      </c>
      <c r="QK143" s="9">
        <f>IF(48&lt;=$G143, QJ143-QI143, "")</f>
        <v/>
      </c>
      <c r="QL143" s="9">
        <f>IF(48&lt;=$G143, QH143-QK143, "")</f>
        <v/>
      </c>
      <c r="QM143" s="9">
        <f>IF(48&lt;=$G143, ROUND(QE143*$Q143, 2), "")</f>
        <v/>
      </c>
      <c r="QN143" s="9">
        <f>IF(48&lt;=$G143, QE143+QM143, "")</f>
        <v/>
      </c>
      <c r="QO143" s="9">
        <f>IF(48&lt;=$G143, QI143+QM143, "")</f>
        <v/>
      </c>
      <c r="QP143" s="9">
        <f>IF(48&lt;=$G143, ($G143-48)*$N143, "")</f>
        <v/>
      </c>
    </row>
    <row r="144">
      <c r="A144" s="12" t="inlineStr">
        <is>
          <t>0673-0001</t>
        </is>
      </c>
      <c r="B144" s="13" t="inlineStr">
        <is>
          <t>Juan Carlos Cardenas Arciniega</t>
        </is>
      </c>
      <c r="C144" s="13" t="inlineStr">
        <is>
          <t>Wrangler Unlimited</t>
        </is>
      </c>
      <c r="D144" s="12" t="inlineStr">
        <is>
          <t>ACTIVO</t>
        </is>
      </c>
      <c r="E144" s="12" t="inlineStr">
        <is>
          <t>2024-09-06</t>
        </is>
      </c>
      <c r="F144" s="12" t="inlineStr">
        <is>
          <t>2028-09-06</t>
        </is>
      </c>
      <c r="G144" s="14" t="n">
        <v>48</v>
      </c>
      <c r="H144" s="15" t="n">
        <v>1129224.14</v>
      </c>
      <c r="I144" s="16" t="n">
        <v>0.1929</v>
      </c>
      <c r="J144" s="15">
        <f>ROUND(H144*I144, 2)</f>
        <v/>
      </c>
      <c r="K144" s="15">
        <f>ROUND(H144-J144, 2)</f>
        <v/>
      </c>
      <c r="L144" s="16" t="n">
        <v>0.027</v>
      </c>
      <c r="M144" s="15">
        <f>ROUND(H144*L144, 2)</f>
        <v/>
      </c>
      <c r="N144" s="15" t="n">
        <v>35114.98</v>
      </c>
      <c r="O144" s="16" t="n">
        <v>0.2</v>
      </c>
      <c r="P144" s="15">
        <f>ROUND(H144*O144, 2)</f>
        <v/>
      </c>
      <c r="Q144" s="17" t="n">
        <v>0.03165319</v>
      </c>
      <c r="R144" s="17">
        <f>RATE(G144, -N144, K144, -P144)</f>
        <v/>
      </c>
      <c r="S144" s="17">
        <f>ROUND(Q144*12, 8)</f>
        <v/>
      </c>
      <c r="T144" s="17">
        <f>ROUND(((1+Q144)^12)-1, 8)</f>
        <v/>
      </c>
      <c r="U144" s="15">
        <f>ROUND(PV(Q144, G144, 0, -P144), 2)</f>
        <v/>
      </c>
      <c r="V144" s="15">
        <f>SUMIF($AA$4:$QP$4, "Interes_Leasing", AA144:QP144)</f>
        <v/>
      </c>
      <c r="W144" s="15">
        <f>SUMIF($AA$4:$QP$4, "Interes_Residual", AA144:QP144)</f>
        <v/>
      </c>
      <c r="X144" s="15">
        <f>ROUND(V144+W144, 2)</f>
        <v/>
      </c>
      <c r="Y144" s="15">
        <f>ROUND((N144*G144+P144+M144)-K144, 2)</f>
        <v/>
      </c>
      <c r="Z144" s="16">
        <f>ROUND(Y144/K144, 4)</f>
        <v/>
      </c>
      <c r="AA144" s="15">
        <f>IF(1&lt;=$G144, $K144, "")</f>
        <v/>
      </c>
      <c r="AB144" s="15">
        <f>IF(1&lt;=$G144, ROUND(AA144*$Q144, 2), "")</f>
        <v/>
      </c>
      <c r="AC144" s="15">
        <f>IF(1&lt;=$G144, $N144, "")</f>
        <v/>
      </c>
      <c r="AD144" s="15">
        <f>IF(1&lt;=$G144, AC144-AB144, "")</f>
        <v/>
      </c>
      <c r="AE144" s="15">
        <f>IF(1&lt;=$G144, AA144-AD144, "")</f>
        <v/>
      </c>
      <c r="AF144" s="15">
        <f>IF(1&lt;=$G144, ROUND($U144*$Q144, 2), "")</f>
        <v/>
      </c>
      <c r="AG144" s="15">
        <f>IF(1&lt;=$G144, $U144+AF144, "")</f>
        <v/>
      </c>
      <c r="AH144" s="15">
        <f>IF(1&lt;=$G144, AB144+AF144, "")</f>
        <v/>
      </c>
      <c r="AI144" s="15">
        <f>IF(1&lt;=$G144, ($G144-1)*$N144, "")</f>
        <v/>
      </c>
      <c r="AJ144" s="15">
        <f>IF(2&lt;=$G144, AE144, "")</f>
        <v/>
      </c>
      <c r="AK144" s="15">
        <f>IF(2&lt;=$G144, ROUND(AJ144*$Q144, 2), "")</f>
        <v/>
      </c>
      <c r="AL144" s="15">
        <f>IF(2&lt;=$G144, $N144, "")</f>
        <v/>
      </c>
      <c r="AM144" s="15">
        <f>IF(2&lt;=$G144, AL144-AK144, "")</f>
        <v/>
      </c>
      <c r="AN144" s="15">
        <f>IF(2&lt;=$G144, AJ144-AM144, "")</f>
        <v/>
      </c>
      <c r="AO144" s="15">
        <f>IF(2&lt;=$G144, ROUND(AG144*$Q144, 2), "")</f>
        <v/>
      </c>
      <c r="AP144" s="15">
        <f>IF(2&lt;=$G144, AG144+AO144, "")</f>
        <v/>
      </c>
      <c r="AQ144" s="15">
        <f>IF(2&lt;=$G144, AK144+AO144, "")</f>
        <v/>
      </c>
      <c r="AR144" s="15">
        <f>IF(2&lt;=$G144, ($G144-2)*$N144, "")</f>
        <v/>
      </c>
      <c r="AS144" s="15">
        <f>IF(3&lt;=$G144, AN144, "")</f>
        <v/>
      </c>
      <c r="AT144" s="15">
        <f>IF(3&lt;=$G144, ROUND(AS144*$Q144, 2), "")</f>
        <v/>
      </c>
      <c r="AU144" s="15">
        <f>IF(3&lt;=$G144, $N144, "")</f>
        <v/>
      </c>
      <c r="AV144" s="15">
        <f>IF(3&lt;=$G144, AU144-AT144, "")</f>
        <v/>
      </c>
      <c r="AW144" s="15">
        <f>IF(3&lt;=$G144, AS144-AV144, "")</f>
        <v/>
      </c>
      <c r="AX144" s="15">
        <f>IF(3&lt;=$G144, ROUND(AP144*$Q144, 2), "")</f>
        <v/>
      </c>
      <c r="AY144" s="15">
        <f>IF(3&lt;=$G144, AP144+AX144, "")</f>
        <v/>
      </c>
      <c r="AZ144" s="15">
        <f>IF(3&lt;=$G144, AT144+AX144, "")</f>
        <v/>
      </c>
      <c r="BA144" s="15">
        <f>IF(3&lt;=$G144, ($G144-3)*$N144, "")</f>
        <v/>
      </c>
      <c r="BB144" s="15">
        <f>IF(4&lt;=$G144, AW144, "")</f>
        <v/>
      </c>
      <c r="BC144" s="15">
        <f>IF(4&lt;=$G144, ROUND(BB144*$Q144, 2), "")</f>
        <v/>
      </c>
      <c r="BD144" s="15">
        <f>IF(4&lt;=$G144, $N144, "")</f>
        <v/>
      </c>
      <c r="BE144" s="15">
        <f>IF(4&lt;=$G144, BD144-BC144, "")</f>
        <v/>
      </c>
      <c r="BF144" s="15">
        <f>IF(4&lt;=$G144, BB144-BE144, "")</f>
        <v/>
      </c>
      <c r="BG144" s="15">
        <f>IF(4&lt;=$G144, ROUND(AY144*$Q144, 2), "")</f>
        <v/>
      </c>
      <c r="BH144" s="15">
        <f>IF(4&lt;=$G144, AY144+BG144, "")</f>
        <v/>
      </c>
      <c r="BI144" s="15">
        <f>IF(4&lt;=$G144, BC144+BG144, "")</f>
        <v/>
      </c>
      <c r="BJ144" s="15">
        <f>IF(4&lt;=$G144, ($G144-4)*$N144, "")</f>
        <v/>
      </c>
      <c r="BK144" s="15">
        <f>IF(5&lt;=$G144, BF144, "")</f>
        <v/>
      </c>
      <c r="BL144" s="15">
        <f>IF(5&lt;=$G144, ROUND(BK144*$Q144, 2), "")</f>
        <v/>
      </c>
      <c r="BM144" s="15">
        <f>IF(5&lt;=$G144, $N144, "")</f>
        <v/>
      </c>
      <c r="BN144" s="15">
        <f>IF(5&lt;=$G144, BM144-BL144, "")</f>
        <v/>
      </c>
      <c r="BO144" s="15">
        <f>IF(5&lt;=$G144, BK144-BN144, "")</f>
        <v/>
      </c>
      <c r="BP144" s="15">
        <f>IF(5&lt;=$G144, ROUND(BH144*$Q144, 2), "")</f>
        <v/>
      </c>
      <c r="BQ144" s="15">
        <f>IF(5&lt;=$G144, BH144+BP144, "")</f>
        <v/>
      </c>
      <c r="BR144" s="15">
        <f>IF(5&lt;=$G144, BL144+BP144, "")</f>
        <v/>
      </c>
      <c r="BS144" s="15">
        <f>IF(5&lt;=$G144, ($G144-5)*$N144, "")</f>
        <v/>
      </c>
      <c r="BT144" s="15">
        <f>IF(6&lt;=$G144, BO144, "")</f>
        <v/>
      </c>
      <c r="BU144" s="15">
        <f>IF(6&lt;=$G144, ROUND(BT144*$Q144, 2), "")</f>
        <v/>
      </c>
      <c r="BV144" s="15">
        <f>IF(6&lt;=$G144, $N144, "")</f>
        <v/>
      </c>
      <c r="BW144" s="15">
        <f>IF(6&lt;=$G144, BV144-BU144, "")</f>
        <v/>
      </c>
      <c r="BX144" s="15">
        <f>IF(6&lt;=$G144, BT144-BW144, "")</f>
        <v/>
      </c>
      <c r="BY144" s="15">
        <f>IF(6&lt;=$G144, ROUND(BQ144*$Q144, 2), "")</f>
        <v/>
      </c>
      <c r="BZ144" s="15">
        <f>IF(6&lt;=$G144, BQ144+BY144, "")</f>
        <v/>
      </c>
      <c r="CA144" s="15">
        <f>IF(6&lt;=$G144, BU144+BY144, "")</f>
        <v/>
      </c>
      <c r="CB144" s="15">
        <f>IF(6&lt;=$G144, ($G144-6)*$N144, "")</f>
        <v/>
      </c>
      <c r="CC144" s="15">
        <f>IF(7&lt;=$G144, BX144, "")</f>
        <v/>
      </c>
      <c r="CD144" s="15">
        <f>IF(7&lt;=$G144, ROUND(CC144*$Q144, 2), "")</f>
        <v/>
      </c>
      <c r="CE144" s="15">
        <f>IF(7&lt;=$G144, $N144, "")</f>
        <v/>
      </c>
      <c r="CF144" s="15">
        <f>IF(7&lt;=$G144, CE144-CD144, "")</f>
        <v/>
      </c>
      <c r="CG144" s="15">
        <f>IF(7&lt;=$G144, CC144-CF144, "")</f>
        <v/>
      </c>
      <c r="CH144" s="15">
        <f>IF(7&lt;=$G144, ROUND(BZ144*$Q144, 2), "")</f>
        <v/>
      </c>
      <c r="CI144" s="15">
        <f>IF(7&lt;=$G144, BZ144+CH144, "")</f>
        <v/>
      </c>
      <c r="CJ144" s="15">
        <f>IF(7&lt;=$G144, CD144+CH144, "")</f>
        <v/>
      </c>
      <c r="CK144" s="15">
        <f>IF(7&lt;=$G144, ($G144-7)*$N144, "")</f>
        <v/>
      </c>
      <c r="CL144" s="15">
        <f>IF(8&lt;=$G144, CG144, "")</f>
        <v/>
      </c>
      <c r="CM144" s="15">
        <f>IF(8&lt;=$G144, ROUND(CL144*$Q144, 2), "")</f>
        <v/>
      </c>
      <c r="CN144" s="15">
        <f>IF(8&lt;=$G144, $N144, "")</f>
        <v/>
      </c>
      <c r="CO144" s="15">
        <f>IF(8&lt;=$G144, CN144-CM144, "")</f>
        <v/>
      </c>
      <c r="CP144" s="15">
        <f>IF(8&lt;=$G144, CL144-CO144, "")</f>
        <v/>
      </c>
      <c r="CQ144" s="15">
        <f>IF(8&lt;=$G144, ROUND(CI144*$Q144, 2), "")</f>
        <v/>
      </c>
      <c r="CR144" s="15">
        <f>IF(8&lt;=$G144, CI144+CQ144, "")</f>
        <v/>
      </c>
      <c r="CS144" s="15">
        <f>IF(8&lt;=$G144, CM144+CQ144, "")</f>
        <v/>
      </c>
      <c r="CT144" s="15">
        <f>IF(8&lt;=$G144, ($G144-8)*$N144, "")</f>
        <v/>
      </c>
      <c r="CU144" s="15">
        <f>IF(9&lt;=$G144, CP144, "")</f>
        <v/>
      </c>
      <c r="CV144" s="15">
        <f>IF(9&lt;=$G144, ROUND(CU144*$Q144, 2), "")</f>
        <v/>
      </c>
      <c r="CW144" s="15">
        <f>IF(9&lt;=$G144, $N144, "")</f>
        <v/>
      </c>
      <c r="CX144" s="15">
        <f>IF(9&lt;=$G144, CW144-CV144, "")</f>
        <v/>
      </c>
      <c r="CY144" s="15">
        <f>IF(9&lt;=$G144, CU144-CX144, "")</f>
        <v/>
      </c>
      <c r="CZ144" s="15">
        <f>IF(9&lt;=$G144, ROUND(CR144*$Q144, 2), "")</f>
        <v/>
      </c>
      <c r="DA144" s="15">
        <f>IF(9&lt;=$G144, CR144+CZ144, "")</f>
        <v/>
      </c>
      <c r="DB144" s="15">
        <f>IF(9&lt;=$G144, CV144+CZ144, "")</f>
        <v/>
      </c>
      <c r="DC144" s="15">
        <f>IF(9&lt;=$G144, ($G144-9)*$N144, "")</f>
        <v/>
      </c>
      <c r="DD144" s="15">
        <f>IF(10&lt;=$G144, CY144, "")</f>
        <v/>
      </c>
      <c r="DE144" s="15">
        <f>IF(10&lt;=$G144, ROUND(DD144*$Q144, 2), "")</f>
        <v/>
      </c>
      <c r="DF144" s="15">
        <f>IF(10&lt;=$G144, $N144, "")</f>
        <v/>
      </c>
      <c r="DG144" s="15">
        <f>IF(10&lt;=$G144, DF144-DE144, "")</f>
        <v/>
      </c>
      <c r="DH144" s="15">
        <f>IF(10&lt;=$G144, DD144-DG144, "")</f>
        <v/>
      </c>
      <c r="DI144" s="15">
        <f>IF(10&lt;=$G144, ROUND(DA144*$Q144, 2), "")</f>
        <v/>
      </c>
      <c r="DJ144" s="15">
        <f>IF(10&lt;=$G144, DA144+DI144, "")</f>
        <v/>
      </c>
      <c r="DK144" s="15">
        <f>IF(10&lt;=$G144, DE144+DI144, "")</f>
        <v/>
      </c>
      <c r="DL144" s="15">
        <f>IF(10&lt;=$G144, ($G144-10)*$N144, "")</f>
        <v/>
      </c>
      <c r="DM144" s="15">
        <f>IF(11&lt;=$G144, DH144, "")</f>
        <v/>
      </c>
      <c r="DN144" s="15">
        <f>IF(11&lt;=$G144, ROUND(DM144*$Q144, 2), "")</f>
        <v/>
      </c>
      <c r="DO144" s="15">
        <f>IF(11&lt;=$G144, $N144, "")</f>
        <v/>
      </c>
      <c r="DP144" s="15">
        <f>IF(11&lt;=$G144, DO144-DN144, "")</f>
        <v/>
      </c>
      <c r="DQ144" s="15">
        <f>IF(11&lt;=$G144, DM144-DP144, "")</f>
        <v/>
      </c>
      <c r="DR144" s="15">
        <f>IF(11&lt;=$G144, ROUND(DJ144*$Q144, 2), "")</f>
        <v/>
      </c>
      <c r="DS144" s="15">
        <f>IF(11&lt;=$G144, DJ144+DR144, "")</f>
        <v/>
      </c>
      <c r="DT144" s="15">
        <f>IF(11&lt;=$G144, DN144+DR144, "")</f>
        <v/>
      </c>
      <c r="DU144" s="15">
        <f>IF(11&lt;=$G144, ($G144-11)*$N144, "")</f>
        <v/>
      </c>
      <c r="DV144" s="15">
        <f>IF(12&lt;=$G144, DQ144, "")</f>
        <v/>
      </c>
      <c r="DW144" s="15">
        <f>IF(12&lt;=$G144, ROUND(DV144*$Q144, 2), "")</f>
        <v/>
      </c>
      <c r="DX144" s="15">
        <f>IF(12&lt;=$G144, $N144, "")</f>
        <v/>
      </c>
      <c r="DY144" s="15">
        <f>IF(12&lt;=$G144, DX144-DW144, "")</f>
        <v/>
      </c>
      <c r="DZ144" s="15">
        <f>IF(12&lt;=$G144, DV144-DY144, "")</f>
        <v/>
      </c>
      <c r="EA144" s="15">
        <f>IF(12&lt;=$G144, ROUND(DS144*$Q144, 2), "")</f>
        <v/>
      </c>
      <c r="EB144" s="15">
        <f>IF(12&lt;=$G144, DS144+EA144, "")</f>
        <v/>
      </c>
      <c r="EC144" s="15">
        <f>IF(12&lt;=$G144, DW144+EA144, "")</f>
        <v/>
      </c>
      <c r="ED144" s="15">
        <f>IF(12&lt;=$G144, ($G144-12)*$N144, "")</f>
        <v/>
      </c>
      <c r="EE144" s="15">
        <f>IF(13&lt;=$G144, DZ144, "")</f>
        <v/>
      </c>
      <c r="EF144" s="15">
        <f>IF(13&lt;=$G144, ROUND(EE144*$Q144, 2), "")</f>
        <v/>
      </c>
      <c r="EG144" s="15">
        <f>IF(13&lt;=$G144, $N144, "")</f>
        <v/>
      </c>
      <c r="EH144" s="15">
        <f>IF(13&lt;=$G144, EG144-EF144, "")</f>
        <v/>
      </c>
      <c r="EI144" s="15">
        <f>IF(13&lt;=$G144, EE144-EH144, "")</f>
        <v/>
      </c>
      <c r="EJ144" s="15">
        <f>IF(13&lt;=$G144, ROUND(EB144*$Q144, 2), "")</f>
        <v/>
      </c>
      <c r="EK144" s="15">
        <f>IF(13&lt;=$G144, EB144+EJ144, "")</f>
        <v/>
      </c>
      <c r="EL144" s="15">
        <f>IF(13&lt;=$G144, EF144+EJ144, "")</f>
        <v/>
      </c>
      <c r="EM144" s="15">
        <f>IF(13&lt;=$G144, ($G144-13)*$N144, "")</f>
        <v/>
      </c>
      <c r="EN144" s="15">
        <f>IF(14&lt;=$G144, EI144, "")</f>
        <v/>
      </c>
      <c r="EO144" s="15">
        <f>IF(14&lt;=$G144, ROUND(EN144*$Q144, 2), "")</f>
        <v/>
      </c>
      <c r="EP144" s="15">
        <f>IF(14&lt;=$G144, $N144, "")</f>
        <v/>
      </c>
      <c r="EQ144" s="15">
        <f>IF(14&lt;=$G144, EP144-EO144, "")</f>
        <v/>
      </c>
      <c r="ER144" s="15">
        <f>IF(14&lt;=$G144, EN144-EQ144, "")</f>
        <v/>
      </c>
      <c r="ES144" s="15">
        <f>IF(14&lt;=$G144, ROUND(EK144*$Q144, 2), "")</f>
        <v/>
      </c>
      <c r="ET144" s="15">
        <f>IF(14&lt;=$G144, EK144+ES144, "")</f>
        <v/>
      </c>
      <c r="EU144" s="15">
        <f>IF(14&lt;=$G144, EO144+ES144, "")</f>
        <v/>
      </c>
      <c r="EV144" s="15">
        <f>IF(14&lt;=$G144, ($G144-14)*$N144, "")</f>
        <v/>
      </c>
      <c r="EW144" s="15">
        <f>IF(15&lt;=$G144, ER144, "")</f>
        <v/>
      </c>
      <c r="EX144" s="15">
        <f>IF(15&lt;=$G144, ROUND(EW144*$Q144, 2), "")</f>
        <v/>
      </c>
      <c r="EY144" s="15">
        <f>IF(15&lt;=$G144, $N144, "")</f>
        <v/>
      </c>
      <c r="EZ144" s="15">
        <f>IF(15&lt;=$G144, EY144-EX144, "")</f>
        <v/>
      </c>
      <c r="FA144" s="15">
        <f>IF(15&lt;=$G144, EW144-EZ144, "")</f>
        <v/>
      </c>
      <c r="FB144" s="15">
        <f>IF(15&lt;=$G144, ROUND(ET144*$Q144, 2), "")</f>
        <v/>
      </c>
      <c r="FC144" s="15">
        <f>IF(15&lt;=$G144, ET144+FB144, "")</f>
        <v/>
      </c>
      <c r="FD144" s="15">
        <f>IF(15&lt;=$G144, EX144+FB144, "")</f>
        <v/>
      </c>
      <c r="FE144" s="15">
        <f>IF(15&lt;=$G144, ($G144-15)*$N144, "")</f>
        <v/>
      </c>
      <c r="FF144" s="15">
        <f>IF(16&lt;=$G144, FA144, "")</f>
        <v/>
      </c>
      <c r="FG144" s="15">
        <f>IF(16&lt;=$G144, ROUND(FF144*$Q144, 2), "")</f>
        <v/>
      </c>
      <c r="FH144" s="15">
        <f>IF(16&lt;=$G144, $N144, "")</f>
        <v/>
      </c>
      <c r="FI144" s="15">
        <f>IF(16&lt;=$G144, FH144-FG144, "")</f>
        <v/>
      </c>
      <c r="FJ144" s="15">
        <f>IF(16&lt;=$G144, FF144-FI144, "")</f>
        <v/>
      </c>
      <c r="FK144" s="15">
        <f>IF(16&lt;=$G144, ROUND(FC144*$Q144, 2), "")</f>
        <v/>
      </c>
      <c r="FL144" s="15">
        <f>IF(16&lt;=$G144, FC144+FK144, "")</f>
        <v/>
      </c>
      <c r="FM144" s="15">
        <f>IF(16&lt;=$G144, FG144+FK144, "")</f>
        <v/>
      </c>
      <c r="FN144" s="15">
        <f>IF(16&lt;=$G144, ($G144-16)*$N144, "")</f>
        <v/>
      </c>
      <c r="FO144" s="15">
        <f>IF(17&lt;=$G144, FJ144, "")</f>
        <v/>
      </c>
      <c r="FP144" s="15">
        <f>IF(17&lt;=$G144, ROUND(FO144*$Q144, 2), "")</f>
        <v/>
      </c>
      <c r="FQ144" s="15">
        <f>IF(17&lt;=$G144, $N144, "")</f>
        <v/>
      </c>
      <c r="FR144" s="15">
        <f>IF(17&lt;=$G144, FQ144-FP144, "")</f>
        <v/>
      </c>
      <c r="FS144" s="15">
        <f>IF(17&lt;=$G144, FO144-FR144, "")</f>
        <v/>
      </c>
      <c r="FT144" s="15">
        <f>IF(17&lt;=$G144, ROUND(FL144*$Q144, 2), "")</f>
        <v/>
      </c>
      <c r="FU144" s="15">
        <f>IF(17&lt;=$G144, FL144+FT144, "")</f>
        <v/>
      </c>
      <c r="FV144" s="15">
        <f>IF(17&lt;=$G144, FP144+FT144, "")</f>
        <v/>
      </c>
      <c r="FW144" s="15">
        <f>IF(17&lt;=$G144, ($G144-17)*$N144, "")</f>
        <v/>
      </c>
      <c r="FX144" s="15">
        <f>IF(18&lt;=$G144, FS144, "")</f>
        <v/>
      </c>
      <c r="FY144" s="15">
        <f>IF(18&lt;=$G144, ROUND(FX144*$Q144, 2), "")</f>
        <v/>
      </c>
      <c r="FZ144" s="15">
        <f>IF(18&lt;=$G144, $N144, "")</f>
        <v/>
      </c>
      <c r="GA144" s="15">
        <f>IF(18&lt;=$G144, FZ144-FY144, "")</f>
        <v/>
      </c>
      <c r="GB144" s="15">
        <f>IF(18&lt;=$G144, FX144-GA144, "")</f>
        <v/>
      </c>
      <c r="GC144" s="15">
        <f>IF(18&lt;=$G144, ROUND(FU144*$Q144, 2), "")</f>
        <v/>
      </c>
      <c r="GD144" s="15">
        <f>IF(18&lt;=$G144, FU144+GC144, "")</f>
        <v/>
      </c>
      <c r="GE144" s="15">
        <f>IF(18&lt;=$G144, FY144+GC144, "")</f>
        <v/>
      </c>
      <c r="GF144" s="15">
        <f>IF(18&lt;=$G144, ($G144-18)*$N144, "")</f>
        <v/>
      </c>
      <c r="GG144" s="15">
        <f>IF(19&lt;=$G144, GB144, "")</f>
        <v/>
      </c>
      <c r="GH144" s="15">
        <f>IF(19&lt;=$G144, ROUND(GG144*$Q144, 2), "")</f>
        <v/>
      </c>
      <c r="GI144" s="15">
        <f>IF(19&lt;=$G144, $N144, "")</f>
        <v/>
      </c>
      <c r="GJ144" s="15">
        <f>IF(19&lt;=$G144, GI144-GH144, "")</f>
        <v/>
      </c>
      <c r="GK144" s="15">
        <f>IF(19&lt;=$G144, GG144-GJ144, "")</f>
        <v/>
      </c>
      <c r="GL144" s="15">
        <f>IF(19&lt;=$G144, ROUND(GD144*$Q144, 2), "")</f>
        <v/>
      </c>
      <c r="GM144" s="15">
        <f>IF(19&lt;=$G144, GD144+GL144, "")</f>
        <v/>
      </c>
      <c r="GN144" s="15">
        <f>IF(19&lt;=$G144, GH144+GL144, "")</f>
        <v/>
      </c>
      <c r="GO144" s="15">
        <f>IF(19&lt;=$G144, ($G144-19)*$N144, "")</f>
        <v/>
      </c>
      <c r="GP144" s="15">
        <f>IF(20&lt;=$G144, GK144, "")</f>
        <v/>
      </c>
      <c r="GQ144" s="15">
        <f>IF(20&lt;=$G144, ROUND(GP144*$Q144, 2), "")</f>
        <v/>
      </c>
      <c r="GR144" s="15">
        <f>IF(20&lt;=$G144, $N144, "")</f>
        <v/>
      </c>
      <c r="GS144" s="15">
        <f>IF(20&lt;=$G144, GR144-GQ144, "")</f>
        <v/>
      </c>
      <c r="GT144" s="15">
        <f>IF(20&lt;=$G144, GP144-GS144, "")</f>
        <v/>
      </c>
      <c r="GU144" s="15">
        <f>IF(20&lt;=$G144, ROUND(GM144*$Q144, 2), "")</f>
        <v/>
      </c>
      <c r="GV144" s="15">
        <f>IF(20&lt;=$G144, GM144+GU144, "")</f>
        <v/>
      </c>
      <c r="GW144" s="15">
        <f>IF(20&lt;=$G144, GQ144+GU144, "")</f>
        <v/>
      </c>
      <c r="GX144" s="15">
        <f>IF(20&lt;=$G144, ($G144-20)*$N144, "")</f>
        <v/>
      </c>
      <c r="GY144" s="15">
        <f>IF(21&lt;=$G144, GT144, "")</f>
        <v/>
      </c>
      <c r="GZ144" s="15">
        <f>IF(21&lt;=$G144, ROUND(GY144*$Q144, 2), "")</f>
        <v/>
      </c>
      <c r="HA144" s="15">
        <f>IF(21&lt;=$G144, $N144, "")</f>
        <v/>
      </c>
      <c r="HB144" s="15">
        <f>IF(21&lt;=$G144, HA144-GZ144, "")</f>
        <v/>
      </c>
      <c r="HC144" s="15">
        <f>IF(21&lt;=$G144, GY144-HB144, "")</f>
        <v/>
      </c>
      <c r="HD144" s="15">
        <f>IF(21&lt;=$G144, ROUND(GV144*$Q144, 2), "")</f>
        <v/>
      </c>
      <c r="HE144" s="15">
        <f>IF(21&lt;=$G144, GV144+HD144, "")</f>
        <v/>
      </c>
      <c r="HF144" s="15">
        <f>IF(21&lt;=$G144, GZ144+HD144, "")</f>
        <v/>
      </c>
      <c r="HG144" s="15">
        <f>IF(21&lt;=$G144, ($G144-21)*$N144, "")</f>
        <v/>
      </c>
      <c r="HH144" s="15">
        <f>IF(22&lt;=$G144, HC144, "")</f>
        <v/>
      </c>
      <c r="HI144" s="15">
        <f>IF(22&lt;=$G144, ROUND(HH144*$Q144, 2), "")</f>
        <v/>
      </c>
      <c r="HJ144" s="15">
        <f>IF(22&lt;=$G144, $N144, "")</f>
        <v/>
      </c>
      <c r="HK144" s="15">
        <f>IF(22&lt;=$G144, HJ144-HI144, "")</f>
        <v/>
      </c>
      <c r="HL144" s="15">
        <f>IF(22&lt;=$G144, HH144-HK144, "")</f>
        <v/>
      </c>
      <c r="HM144" s="15">
        <f>IF(22&lt;=$G144, ROUND(HE144*$Q144, 2), "")</f>
        <v/>
      </c>
      <c r="HN144" s="15">
        <f>IF(22&lt;=$G144, HE144+HM144, "")</f>
        <v/>
      </c>
      <c r="HO144" s="15">
        <f>IF(22&lt;=$G144, HI144+HM144, "")</f>
        <v/>
      </c>
      <c r="HP144" s="15">
        <f>IF(22&lt;=$G144, ($G144-22)*$N144, "")</f>
        <v/>
      </c>
      <c r="HQ144" s="15">
        <f>IF(23&lt;=$G144, HL144, "")</f>
        <v/>
      </c>
      <c r="HR144" s="15">
        <f>IF(23&lt;=$G144, ROUND(HQ144*$Q144, 2), "")</f>
        <v/>
      </c>
      <c r="HS144" s="15">
        <f>IF(23&lt;=$G144, $N144, "")</f>
        <v/>
      </c>
      <c r="HT144" s="15">
        <f>IF(23&lt;=$G144, HS144-HR144, "")</f>
        <v/>
      </c>
      <c r="HU144" s="15">
        <f>IF(23&lt;=$G144, HQ144-HT144, "")</f>
        <v/>
      </c>
      <c r="HV144" s="15">
        <f>IF(23&lt;=$G144, ROUND(HN144*$Q144, 2), "")</f>
        <v/>
      </c>
      <c r="HW144" s="15">
        <f>IF(23&lt;=$G144, HN144+HV144, "")</f>
        <v/>
      </c>
      <c r="HX144" s="15">
        <f>IF(23&lt;=$G144, HR144+HV144, "")</f>
        <v/>
      </c>
      <c r="HY144" s="15">
        <f>IF(23&lt;=$G144, ($G144-23)*$N144, "")</f>
        <v/>
      </c>
      <c r="HZ144" s="15">
        <f>IF(24&lt;=$G144, HU144, "")</f>
        <v/>
      </c>
      <c r="IA144" s="15">
        <f>IF(24&lt;=$G144, ROUND(HZ144*$Q144, 2), "")</f>
        <v/>
      </c>
      <c r="IB144" s="15">
        <f>IF(24&lt;=$G144, $N144, "")</f>
        <v/>
      </c>
      <c r="IC144" s="15">
        <f>IF(24&lt;=$G144, IB144-IA144, "")</f>
        <v/>
      </c>
      <c r="ID144" s="15">
        <f>IF(24&lt;=$G144, HZ144-IC144, "")</f>
        <v/>
      </c>
      <c r="IE144" s="15">
        <f>IF(24&lt;=$G144, ROUND(HW144*$Q144, 2), "")</f>
        <v/>
      </c>
      <c r="IF144" s="15">
        <f>IF(24&lt;=$G144, HW144+IE144, "")</f>
        <v/>
      </c>
      <c r="IG144" s="15">
        <f>IF(24&lt;=$G144, IA144+IE144, "")</f>
        <v/>
      </c>
      <c r="IH144" s="15">
        <f>IF(24&lt;=$G144, ($G144-24)*$N144, "")</f>
        <v/>
      </c>
      <c r="II144" s="15">
        <f>IF(25&lt;=$G144, ID144, "")</f>
        <v/>
      </c>
      <c r="IJ144" s="15">
        <f>IF(25&lt;=$G144, ROUND(II144*$Q144, 2), "")</f>
        <v/>
      </c>
      <c r="IK144" s="15">
        <f>IF(25&lt;=$G144, $N144, "")</f>
        <v/>
      </c>
      <c r="IL144" s="15">
        <f>IF(25&lt;=$G144, IK144-IJ144, "")</f>
        <v/>
      </c>
      <c r="IM144" s="15">
        <f>IF(25&lt;=$G144, II144-IL144, "")</f>
        <v/>
      </c>
      <c r="IN144" s="15">
        <f>IF(25&lt;=$G144, ROUND(IF144*$Q144, 2), "")</f>
        <v/>
      </c>
      <c r="IO144" s="15">
        <f>IF(25&lt;=$G144, IF144+IN144, "")</f>
        <v/>
      </c>
      <c r="IP144" s="15">
        <f>IF(25&lt;=$G144, IJ144+IN144, "")</f>
        <v/>
      </c>
      <c r="IQ144" s="15">
        <f>IF(25&lt;=$G144, ($G144-25)*$N144, "")</f>
        <v/>
      </c>
      <c r="IR144" s="15">
        <f>IF(26&lt;=$G144, IM144, "")</f>
        <v/>
      </c>
      <c r="IS144" s="15">
        <f>IF(26&lt;=$G144, ROUND(IR144*$Q144, 2), "")</f>
        <v/>
      </c>
      <c r="IT144" s="15">
        <f>IF(26&lt;=$G144, $N144, "")</f>
        <v/>
      </c>
      <c r="IU144" s="15">
        <f>IF(26&lt;=$G144, IT144-IS144, "")</f>
        <v/>
      </c>
      <c r="IV144" s="15">
        <f>IF(26&lt;=$G144, IR144-IU144, "")</f>
        <v/>
      </c>
      <c r="IW144" s="15">
        <f>IF(26&lt;=$G144, ROUND(IO144*$Q144, 2), "")</f>
        <v/>
      </c>
      <c r="IX144" s="15">
        <f>IF(26&lt;=$G144, IO144+IW144, "")</f>
        <v/>
      </c>
      <c r="IY144" s="15">
        <f>IF(26&lt;=$G144, IS144+IW144, "")</f>
        <v/>
      </c>
      <c r="IZ144" s="15">
        <f>IF(26&lt;=$G144, ($G144-26)*$N144, "")</f>
        <v/>
      </c>
      <c r="JA144" s="15">
        <f>IF(27&lt;=$G144, IV144, "")</f>
        <v/>
      </c>
      <c r="JB144" s="15">
        <f>IF(27&lt;=$G144, ROUND(JA144*$Q144, 2), "")</f>
        <v/>
      </c>
      <c r="JC144" s="15">
        <f>IF(27&lt;=$G144, $N144, "")</f>
        <v/>
      </c>
      <c r="JD144" s="15">
        <f>IF(27&lt;=$G144, JC144-JB144, "")</f>
        <v/>
      </c>
      <c r="JE144" s="15">
        <f>IF(27&lt;=$G144, JA144-JD144, "")</f>
        <v/>
      </c>
      <c r="JF144" s="15">
        <f>IF(27&lt;=$G144, ROUND(IX144*$Q144, 2), "")</f>
        <v/>
      </c>
      <c r="JG144" s="15">
        <f>IF(27&lt;=$G144, IX144+JF144, "")</f>
        <v/>
      </c>
      <c r="JH144" s="15">
        <f>IF(27&lt;=$G144, JB144+JF144, "")</f>
        <v/>
      </c>
      <c r="JI144" s="15">
        <f>IF(27&lt;=$G144, ($G144-27)*$N144, "")</f>
        <v/>
      </c>
      <c r="JJ144" s="15">
        <f>IF(28&lt;=$G144, JE144, "")</f>
        <v/>
      </c>
      <c r="JK144" s="15">
        <f>IF(28&lt;=$G144, ROUND(JJ144*$Q144, 2), "")</f>
        <v/>
      </c>
      <c r="JL144" s="15">
        <f>IF(28&lt;=$G144, $N144, "")</f>
        <v/>
      </c>
      <c r="JM144" s="15">
        <f>IF(28&lt;=$G144, JL144-JK144, "")</f>
        <v/>
      </c>
      <c r="JN144" s="15">
        <f>IF(28&lt;=$G144, JJ144-JM144, "")</f>
        <v/>
      </c>
      <c r="JO144" s="15">
        <f>IF(28&lt;=$G144, ROUND(JG144*$Q144, 2), "")</f>
        <v/>
      </c>
      <c r="JP144" s="15">
        <f>IF(28&lt;=$G144, JG144+JO144, "")</f>
        <v/>
      </c>
      <c r="JQ144" s="15">
        <f>IF(28&lt;=$G144, JK144+JO144, "")</f>
        <v/>
      </c>
      <c r="JR144" s="15">
        <f>IF(28&lt;=$G144, ($G144-28)*$N144, "")</f>
        <v/>
      </c>
      <c r="JS144" s="15">
        <f>IF(29&lt;=$G144, JN144, "")</f>
        <v/>
      </c>
      <c r="JT144" s="15">
        <f>IF(29&lt;=$G144, ROUND(JS144*$Q144, 2), "")</f>
        <v/>
      </c>
      <c r="JU144" s="15">
        <f>IF(29&lt;=$G144, $N144, "")</f>
        <v/>
      </c>
      <c r="JV144" s="15">
        <f>IF(29&lt;=$G144, JU144-JT144, "")</f>
        <v/>
      </c>
      <c r="JW144" s="15">
        <f>IF(29&lt;=$G144, JS144-JV144, "")</f>
        <v/>
      </c>
      <c r="JX144" s="15">
        <f>IF(29&lt;=$G144, ROUND(JP144*$Q144, 2), "")</f>
        <v/>
      </c>
      <c r="JY144" s="15">
        <f>IF(29&lt;=$G144, JP144+JX144, "")</f>
        <v/>
      </c>
      <c r="JZ144" s="15">
        <f>IF(29&lt;=$G144, JT144+JX144, "")</f>
        <v/>
      </c>
      <c r="KA144" s="15">
        <f>IF(29&lt;=$G144, ($G144-29)*$N144, "")</f>
        <v/>
      </c>
      <c r="KB144" s="15">
        <f>IF(30&lt;=$G144, JW144, "")</f>
        <v/>
      </c>
      <c r="KC144" s="15">
        <f>IF(30&lt;=$G144, ROUND(KB144*$Q144, 2), "")</f>
        <v/>
      </c>
      <c r="KD144" s="15">
        <f>IF(30&lt;=$G144, $N144, "")</f>
        <v/>
      </c>
      <c r="KE144" s="15">
        <f>IF(30&lt;=$G144, KD144-KC144, "")</f>
        <v/>
      </c>
      <c r="KF144" s="15">
        <f>IF(30&lt;=$G144, KB144-KE144, "")</f>
        <v/>
      </c>
      <c r="KG144" s="15">
        <f>IF(30&lt;=$G144, ROUND(JY144*$Q144, 2), "")</f>
        <v/>
      </c>
      <c r="KH144" s="15">
        <f>IF(30&lt;=$G144, JY144+KG144, "")</f>
        <v/>
      </c>
      <c r="KI144" s="15">
        <f>IF(30&lt;=$G144, KC144+KG144, "")</f>
        <v/>
      </c>
      <c r="KJ144" s="15">
        <f>IF(30&lt;=$G144, ($G144-30)*$N144, "")</f>
        <v/>
      </c>
      <c r="KK144" s="15">
        <f>IF(31&lt;=$G144, KF144, "")</f>
        <v/>
      </c>
      <c r="KL144" s="15">
        <f>IF(31&lt;=$G144, ROUND(KK144*$Q144, 2), "")</f>
        <v/>
      </c>
      <c r="KM144" s="15">
        <f>IF(31&lt;=$G144, $N144, "")</f>
        <v/>
      </c>
      <c r="KN144" s="15">
        <f>IF(31&lt;=$G144, KM144-KL144, "")</f>
        <v/>
      </c>
      <c r="KO144" s="15">
        <f>IF(31&lt;=$G144, KK144-KN144, "")</f>
        <v/>
      </c>
      <c r="KP144" s="15">
        <f>IF(31&lt;=$G144, ROUND(KH144*$Q144, 2), "")</f>
        <v/>
      </c>
      <c r="KQ144" s="15">
        <f>IF(31&lt;=$G144, KH144+KP144, "")</f>
        <v/>
      </c>
      <c r="KR144" s="15">
        <f>IF(31&lt;=$G144, KL144+KP144, "")</f>
        <v/>
      </c>
      <c r="KS144" s="15">
        <f>IF(31&lt;=$G144, ($G144-31)*$N144, "")</f>
        <v/>
      </c>
      <c r="KT144" s="15">
        <f>IF(32&lt;=$G144, KO144, "")</f>
        <v/>
      </c>
      <c r="KU144" s="15">
        <f>IF(32&lt;=$G144, ROUND(KT144*$Q144, 2), "")</f>
        <v/>
      </c>
      <c r="KV144" s="15">
        <f>IF(32&lt;=$G144, $N144, "")</f>
        <v/>
      </c>
      <c r="KW144" s="15">
        <f>IF(32&lt;=$G144, KV144-KU144, "")</f>
        <v/>
      </c>
      <c r="KX144" s="15">
        <f>IF(32&lt;=$G144, KT144-KW144, "")</f>
        <v/>
      </c>
      <c r="KY144" s="15">
        <f>IF(32&lt;=$G144, ROUND(KQ144*$Q144, 2), "")</f>
        <v/>
      </c>
      <c r="KZ144" s="15">
        <f>IF(32&lt;=$G144, KQ144+KY144, "")</f>
        <v/>
      </c>
      <c r="LA144" s="15">
        <f>IF(32&lt;=$G144, KU144+KY144, "")</f>
        <v/>
      </c>
      <c r="LB144" s="15">
        <f>IF(32&lt;=$G144, ($G144-32)*$N144, "")</f>
        <v/>
      </c>
      <c r="LC144" s="15">
        <f>IF(33&lt;=$G144, KX144, "")</f>
        <v/>
      </c>
      <c r="LD144" s="15">
        <f>IF(33&lt;=$G144, ROUND(LC144*$Q144, 2), "")</f>
        <v/>
      </c>
      <c r="LE144" s="15">
        <f>IF(33&lt;=$G144, $N144, "")</f>
        <v/>
      </c>
      <c r="LF144" s="15">
        <f>IF(33&lt;=$G144, LE144-LD144, "")</f>
        <v/>
      </c>
      <c r="LG144" s="15">
        <f>IF(33&lt;=$G144, LC144-LF144, "")</f>
        <v/>
      </c>
      <c r="LH144" s="15">
        <f>IF(33&lt;=$G144, ROUND(KZ144*$Q144, 2), "")</f>
        <v/>
      </c>
      <c r="LI144" s="15">
        <f>IF(33&lt;=$G144, KZ144+LH144, "")</f>
        <v/>
      </c>
      <c r="LJ144" s="15">
        <f>IF(33&lt;=$G144, LD144+LH144, "")</f>
        <v/>
      </c>
      <c r="LK144" s="15">
        <f>IF(33&lt;=$G144, ($G144-33)*$N144, "")</f>
        <v/>
      </c>
      <c r="LL144" s="15">
        <f>IF(34&lt;=$G144, LG144, "")</f>
        <v/>
      </c>
      <c r="LM144" s="15">
        <f>IF(34&lt;=$G144, ROUND(LL144*$Q144, 2), "")</f>
        <v/>
      </c>
      <c r="LN144" s="15">
        <f>IF(34&lt;=$G144, $N144, "")</f>
        <v/>
      </c>
      <c r="LO144" s="15">
        <f>IF(34&lt;=$G144, LN144-LM144, "")</f>
        <v/>
      </c>
      <c r="LP144" s="15">
        <f>IF(34&lt;=$G144, LL144-LO144, "")</f>
        <v/>
      </c>
      <c r="LQ144" s="15">
        <f>IF(34&lt;=$G144, ROUND(LI144*$Q144, 2), "")</f>
        <v/>
      </c>
      <c r="LR144" s="15">
        <f>IF(34&lt;=$G144, LI144+LQ144, "")</f>
        <v/>
      </c>
      <c r="LS144" s="15">
        <f>IF(34&lt;=$G144, LM144+LQ144, "")</f>
        <v/>
      </c>
      <c r="LT144" s="15">
        <f>IF(34&lt;=$G144, ($G144-34)*$N144, "")</f>
        <v/>
      </c>
      <c r="LU144" s="15">
        <f>IF(35&lt;=$G144, LP144, "")</f>
        <v/>
      </c>
      <c r="LV144" s="15">
        <f>IF(35&lt;=$G144, ROUND(LU144*$Q144, 2), "")</f>
        <v/>
      </c>
      <c r="LW144" s="15">
        <f>IF(35&lt;=$G144, $N144, "")</f>
        <v/>
      </c>
      <c r="LX144" s="15">
        <f>IF(35&lt;=$G144, LW144-LV144, "")</f>
        <v/>
      </c>
      <c r="LY144" s="15">
        <f>IF(35&lt;=$G144, LU144-LX144, "")</f>
        <v/>
      </c>
      <c r="LZ144" s="15">
        <f>IF(35&lt;=$G144, ROUND(LR144*$Q144, 2), "")</f>
        <v/>
      </c>
      <c r="MA144" s="15">
        <f>IF(35&lt;=$G144, LR144+LZ144, "")</f>
        <v/>
      </c>
      <c r="MB144" s="15">
        <f>IF(35&lt;=$G144, LV144+LZ144, "")</f>
        <v/>
      </c>
      <c r="MC144" s="15">
        <f>IF(35&lt;=$G144, ($G144-35)*$N144, "")</f>
        <v/>
      </c>
      <c r="MD144" s="15">
        <f>IF(36&lt;=$G144, LY144, "")</f>
        <v/>
      </c>
      <c r="ME144" s="15">
        <f>IF(36&lt;=$G144, ROUND(MD144*$Q144, 2), "")</f>
        <v/>
      </c>
      <c r="MF144" s="15">
        <f>IF(36&lt;=$G144, $N144, "")</f>
        <v/>
      </c>
      <c r="MG144" s="15">
        <f>IF(36&lt;=$G144, MF144-ME144, "")</f>
        <v/>
      </c>
      <c r="MH144" s="15">
        <f>IF(36&lt;=$G144, MD144-MG144, "")</f>
        <v/>
      </c>
      <c r="MI144" s="15">
        <f>IF(36&lt;=$G144, ROUND(MA144*$Q144, 2), "")</f>
        <v/>
      </c>
      <c r="MJ144" s="15">
        <f>IF(36&lt;=$G144, MA144+MI144, "")</f>
        <v/>
      </c>
      <c r="MK144" s="15">
        <f>IF(36&lt;=$G144, ME144+MI144, "")</f>
        <v/>
      </c>
      <c r="ML144" s="15">
        <f>IF(36&lt;=$G144, ($G144-36)*$N144, "")</f>
        <v/>
      </c>
      <c r="MM144" s="15">
        <f>IF(37&lt;=$G144, MH144, "")</f>
        <v/>
      </c>
      <c r="MN144" s="15">
        <f>IF(37&lt;=$G144, ROUND(MM144*$Q144, 2), "")</f>
        <v/>
      </c>
      <c r="MO144" s="15">
        <f>IF(37&lt;=$G144, $N144, "")</f>
        <v/>
      </c>
      <c r="MP144" s="15">
        <f>IF(37&lt;=$G144, MO144-MN144, "")</f>
        <v/>
      </c>
      <c r="MQ144" s="15">
        <f>IF(37&lt;=$G144, MM144-MP144, "")</f>
        <v/>
      </c>
      <c r="MR144" s="15">
        <f>IF(37&lt;=$G144, ROUND(MJ144*$Q144, 2), "")</f>
        <v/>
      </c>
      <c r="MS144" s="15">
        <f>IF(37&lt;=$G144, MJ144+MR144, "")</f>
        <v/>
      </c>
      <c r="MT144" s="15">
        <f>IF(37&lt;=$G144, MN144+MR144, "")</f>
        <v/>
      </c>
      <c r="MU144" s="15">
        <f>IF(37&lt;=$G144, ($G144-37)*$N144, "")</f>
        <v/>
      </c>
      <c r="MV144" s="15">
        <f>IF(38&lt;=$G144, MQ144, "")</f>
        <v/>
      </c>
      <c r="MW144" s="15">
        <f>IF(38&lt;=$G144, ROUND(MV144*$Q144, 2), "")</f>
        <v/>
      </c>
      <c r="MX144" s="15">
        <f>IF(38&lt;=$G144, $N144, "")</f>
        <v/>
      </c>
      <c r="MY144" s="15">
        <f>IF(38&lt;=$G144, MX144-MW144, "")</f>
        <v/>
      </c>
      <c r="MZ144" s="15">
        <f>IF(38&lt;=$G144, MV144-MY144, "")</f>
        <v/>
      </c>
      <c r="NA144" s="15">
        <f>IF(38&lt;=$G144, ROUND(MS144*$Q144, 2), "")</f>
        <v/>
      </c>
      <c r="NB144" s="15">
        <f>IF(38&lt;=$G144, MS144+NA144, "")</f>
        <v/>
      </c>
      <c r="NC144" s="15">
        <f>IF(38&lt;=$G144, MW144+NA144, "")</f>
        <v/>
      </c>
      <c r="ND144" s="15">
        <f>IF(38&lt;=$G144, ($G144-38)*$N144, "")</f>
        <v/>
      </c>
      <c r="NE144" s="15">
        <f>IF(39&lt;=$G144, MZ144, "")</f>
        <v/>
      </c>
      <c r="NF144" s="15">
        <f>IF(39&lt;=$G144, ROUND(NE144*$Q144, 2), "")</f>
        <v/>
      </c>
      <c r="NG144" s="15">
        <f>IF(39&lt;=$G144, $N144, "")</f>
        <v/>
      </c>
      <c r="NH144" s="15">
        <f>IF(39&lt;=$G144, NG144-NF144, "")</f>
        <v/>
      </c>
      <c r="NI144" s="15">
        <f>IF(39&lt;=$G144, NE144-NH144, "")</f>
        <v/>
      </c>
      <c r="NJ144" s="15">
        <f>IF(39&lt;=$G144, ROUND(NB144*$Q144, 2), "")</f>
        <v/>
      </c>
      <c r="NK144" s="15">
        <f>IF(39&lt;=$G144, NB144+NJ144, "")</f>
        <v/>
      </c>
      <c r="NL144" s="15">
        <f>IF(39&lt;=$G144, NF144+NJ144, "")</f>
        <v/>
      </c>
      <c r="NM144" s="15">
        <f>IF(39&lt;=$G144, ($G144-39)*$N144, "")</f>
        <v/>
      </c>
      <c r="NN144" s="15">
        <f>IF(40&lt;=$G144, NI144, "")</f>
        <v/>
      </c>
      <c r="NO144" s="15">
        <f>IF(40&lt;=$G144, ROUND(NN144*$Q144, 2), "")</f>
        <v/>
      </c>
      <c r="NP144" s="15">
        <f>IF(40&lt;=$G144, $N144, "")</f>
        <v/>
      </c>
      <c r="NQ144" s="15">
        <f>IF(40&lt;=$G144, NP144-NO144, "")</f>
        <v/>
      </c>
      <c r="NR144" s="15">
        <f>IF(40&lt;=$G144, NN144-NQ144, "")</f>
        <v/>
      </c>
      <c r="NS144" s="15">
        <f>IF(40&lt;=$G144, ROUND(NK144*$Q144, 2), "")</f>
        <v/>
      </c>
      <c r="NT144" s="15">
        <f>IF(40&lt;=$G144, NK144+NS144, "")</f>
        <v/>
      </c>
      <c r="NU144" s="15">
        <f>IF(40&lt;=$G144, NO144+NS144, "")</f>
        <v/>
      </c>
      <c r="NV144" s="15">
        <f>IF(40&lt;=$G144, ($G144-40)*$N144, "")</f>
        <v/>
      </c>
      <c r="NW144" s="15">
        <f>IF(41&lt;=$G144, NR144, "")</f>
        <v/>
      </c>
      <c r="NX144" s="15">
        <f>IF(41&lt;=$G144, ROUND(NW144*$Q144, 2), "")</f>
        <v/>
      </c>
      <c r="NY144" s="15">
        <f>IF(41&lt;=$G144, $N144, "")</f>
        <v/>
      </c>
      <c r="NZ144" s="15">
        <f>IF(41&lt;=$G144, NY144-NX144, "")</f>
        <v/>
      </c>
      <c r="OA144" s="15">
        <f>IF(41&lt;=$G144, NW144-NZ144, "")</f>
        <v/>
      </c>
      <c r="OB144" s="15">
        <f>IF(41&lt;=$G144, ROUND(NT144*$Q144, 2), "")</f>
        <v/>
      </c>
      <c r="OC144" s="15">
        <f>IF(41&lt;=$G144, NT144+OB144, "")</f>
        <v/>
      </c>
      <c r="OD144" s="15">
        <f>IF(41&lt;=$G144, NX144+OB144, "")</f>
        <v/>
      </c>
      <c r="OE144" s="15">
        <f>IF(41&lt;=$G144, ($G144-41)*$N144, "")</f>
        <v/>
      </c>
      <c r="OF144" s="15">
        <f>IF(42&lt;=$G144, OA144, "")</f>
        <v/>
      </c>
      <c r="OG144" s="15">
        <f>IF(42&lt;=$G144, ROUND(OF144*$Q144, 2), "")</f>
        <v/>
      </c>
      <c r="OH144" s="15">
        <f>IF(42&lt;=$G144, $N144, "")</f>
        <v/>
      </c>
      <c r="OI144" s="15">
        <f>IF(42&lt;=$G144, OH144-OG144, "")</f>
        <v/>
      </c>
      <c r="OJ144" s="15">
        <f>IF(42&lt;=$G144, OF144-OI144, "")</f>
        <v/>
      </c>
      <c r="OK144" s="15">
        <f>IF(42&lt;=$G144, ROUND(OC144*$Q144, 2), "")</f>
        <v/>
      </c>
      <c r="OL144" s="15">
        <f>IF(42&lt;=$G144, OC144+OK144, "")</f>
        <v/>
      </c>
      <c r="OM144" s="15">
        <f>IF(42&lt;=$G144, OG144+OK144, "")</f>
        <v/>
      </c>
      <c r="ON144" s="15">
        <f>IF(42&lt;=$G144, ($G144-42)*$N144, "")</f>
        <v/>
      </c>
      <c r="OO144" s="15">
        <f>IF(43&lt;=$G144, OJ144, "")</f>
        <v/>
      </c>
      <c r="OP144" s="15">
        <f>IF(43&lt;=$G144, ROUND(OO144*$Q144, 2), "")</f>
        <v/>
      </c>
      <c r="OQ144" s="15">
        <f>IF(43&lt;=$G144, $N144, "")</f>
        <v/>
      </c>
      <c r="OR144" s="15">
        <f>IF(43&lt;=$G144, OQ144-OP144, "")</f>
        <v/>
      </c>
      <c r="OS144" s="15">
        <f>IF(43&lt;=$G144, OO144-OR144, "")</f>
        <v/>
      </c>
      <c r="OT144" s="15">
        <f>IF(43&lt;=$G144, ROUND(OL144*$Q144, 2), "")</f>
        <v/>
      </c>
      <c r="OU144" s="15">
        <f>IF(43&lt;=$G144, OL144+OT144, "")</f>
        <v/>
      </c>
      <c r="OV144" s="15">
        <f>IF(43&lt;=$G144, OP144+OT144, "")</f>
        <v/>
      </c>
      <c r="OW144" s="15">
        <f>IF(43&lt;=$G144, ($G144-43)*$N144, "")</f>
        <v/>
      </c>
      <c r="OX144" s="15">
        <f>IF(44&lt;=$G144, OS144, "")</f>
        <v/>
      </c>
      <c r="OY144" s="15">
        <f>IF(44&lt;=$G144, ROUND(OX144*$Q144, 2), "")</f>
        <v/>
      </c>
      <c r="OZ144" s="15">
        <f>IF(44&lt;=$G144, $N144, "")</f>
        <v/>
      </c>
      <c r="PA144" s="15">
        <f>IF(44&lt;=$G144, OZ144-OY144, "")</f>
        <v/>
      </c>
      <c r="PB144" s="15">
        <f>IF(44&lt;=$G144, OX144-PA144, "")</f>
        <v/>
      </c>
      <c r="PC144" s="15">
        <f>IF(44&lt;=$G144, ROUND(OU144*$Q144, 2), "")</f>
        <v/>
      </c>
      <c r="PD144" s="15">
        <f>IF(44&lt;=$G144, OU144+PC144, "")</f>
        <v/>
      </c>
      <c r="PE144" s="15">
        <f>IF(44&lt;=$G144, OY144+PC144, "")</f>
        <v/>
      </c>
      <c r="PF144" s="15">
        <f>IF(44&lt;=$G144, ($G144-44)*$N144, "")</f>
        <v/>
      </c>
      <c r="PG144" s="15">
        <f>IF(45&lt;=$G144, PB144, "")</f>
        <v/>
      </c>
      <c r="PH144" s="15">
        <f>IF(45&lt;=$G144, ROUND(PG144*$Q144, 2), "")</f>
        <v/>
      </c>
      <c r="PI144" s="15">
        <f>IF(45&lt;=$G144, $N144, "")</f>
        <v/>
      </c>
      <c r="PJ144" s="15">
        <f>IF(45&lt;=$G144, PI144-PH144, "")</f>
        <v/>
      </c>
      <c r="PK144" s="15">
        <f>IF(45&lt;=$G144, PG144-PJ144, "")</f>
        <v/>
      </c>
      <c r="PL144" s="15">
        <f>IF(45&lt;=$G144, ROUND(PD144*$Q144, 2), "")</f>
        <v/>
      </c>
      <c r="PM144" s="15">
        <f>IF(45&lt;=$G144, PD144+PL144, "")</f>
        <v/>
      </c>
      <c r="PN144" s="15">
        <f>IF(45&lt;=$G144, PH144+PL144, "")</f>
        <v/>
      </c>
      <c r="PO144" s="15">
        <f>IF(45&lt;=$G144, ($G144-45)*$N144, "")</f>
        <v/>
      </c>
      <c r="PP144" s="15">
        <f>IF(46&lt;=$G144, PK144, "")</f>
        <v/>
      </c>
      <c r="PQ144" s="15">
        <f>IF(46&lt;=$G144, ROUND(PP144*$Q144, 2), "")</f>
        <v/>
      </c>
      <c r="PR144" s="15">
        <f>IF(46&lt;=$G144, $N144, "")</f>
        <v/>
      </c>
      <c r="PS144" s="15">
        <f>IF(46&lt;=$G144, PR144-PQ144, "")</f>
        <v/>
      </c>
      <c r="PT144" s="15">
        <f>IF(46&lt;=$G144, PP144-PS144, "")</f>
        <v/>
      </c>
      <c r="PU144" s="15">
        <f>IF(46&lt;=$G144, ROUND(PM144*$Q144, 2), "")</f>
        <v/>
      </c>
      <c r="PV144" s="15">
        <f>IF(46&lt;=$G144, PM144+PU144, "")</f>
        <v/>
      </c>
      <c r="PW144" s="15">
        <f>IF(46&lt;=$G144, PQ144+PU144, "")</f>
        <v/>
      </c>
      <c r="PX144" s="15">
        <f>IF(46&lt;=$G144, ($G144-46)*$N144, "")</f>
        <v/>
      </c>
      <c r="PY144" s="15">
        <f>IF(47&lt;=$G144, PT144, "")</f>
        <v/>
      </c>
      <c r="PZ144" s="15">
        <f>IF(47&lt;=$G144, ROUND(PY144*$Q144, 2), "")</f>
        <v/>
      </c>
      <c r="QA144" s="15">
        <f>IF(47&lt;=$G144, $N144, "")</f>
        <v/>
      </c>
      <c r="QB144" s="15">
        <f>IF(47&lt;=$G144, QA144-PZ144, "")</f>
        <v/>
      </c>
      <c r="QC144" s="15">
        <f>IF(47&lt;=$G144, PY144-QB144, "")</f>
        <v/>
      </c>
      <c r="QD144" s="15">
        <f>IF(47&lt;=$G144, ROUND(PV144*$Q144, 2), "")</f>
        <v/>
      </c>
      <c r="QE144" s="15">
        <f>IF(47&lt;=$G144, PV144+QD144, "")</f>
        <v/>
      </c>
      <c r="QF144" s="15">
        <f>IF(47&lt;=$G144, PZ144+QD144, "")</f>
        <v/>
      </c>
      <c r="QG144" s="15">
        <f>IF(47&lt;=$G144, ($G144-47)*$N144, "")</f>
        <v/>
      </c>
      <c r="QH144" s="15">
        <f>IF(48&lt;=$G144, QC144, "")</f>
        <v/>
      </c>
      <c r="QI144" s="15">
        <f>IF(48&lt;=$G144, ROUND(QH144*$Q144, 2), "")</f>
        <v/>
      </c>
      <c r="QJ144" s="15">
        <f>IF(48&lt;=$G144, $N144, "")</f>
        <v/>
      </c>
      <c r="QK144" s="15">
        <f>IF(48&lt;=$G144, QJ144-QI144, "")</f>
        <v/>
      </c>
      <c r="QL144" s="15">
        <f>IF(48&lt;=$G144, QH144-QK144, "")</f>
        <v/>
      </c>
      <c r="QM144" s="15">
        <f>IF(48&lt;=$G144, ROUND(QE144*$Q144, 2), "")</f>
        <v/>
      </c>
      <c r="QN144" s="15">
        <f>IF(48&lt;=$G144, QE144+QM144, "")</f>
        <v/>
      </c>
      <c r="QO144" s="15">
        <f>IF(48&lt;=$G144, QI144+QM144, "")</f>
        <v/>
      </c>
      <c r="QP144" s="15">
        <f>IF(48&lt;=$G144, ($G144-48)*$N144, "")</f>
        <v/>
      </c>
    </row>
    <row r="145">
      <c r="A145" s="6" t="inlineStr">
        <is>
          <t>0673-0002</t>
        </is>
      </c>
      <c r="B145" s="7" t="inlineStr">
        <is>
          <t>Juan Carlos Cardenas Arciniega</t>
        </is>
      </c>
      <c r="C145" s="7" t="inlineStr">
        <is>
          <t>L200 Glx Diesel</t>
        </is>
      </c>
      <c r="D145" s="6" t="inlineStr">
        <is>
          <t>ACTIVO</t>
        </is>
      </c>
      <c r="E145" s="6" t="inlineStr">
        <is>
          <t>2025-03-25</t>
        </is>
      </c>
      <c r="F145" s="6" t="inlineStr">
        <is>
          <t>2029-03-25</t>
        </is>
      </c>
      <c r="G145" s="8" t="n">
        <v>48</v>
      </c>
      <c r="H145" s="9" t="n">
        <v>519355.17</v>
      </c>
      <c r="I145" s="10" t="n">
        <v>0.2</v>
      </c>
      <c r="J145" s="9">
        <f>ROUND(H145*I145, 2)</f>
        <v/>
      </c>
      <c r="K145" s="9">
        <f>ROUND(H145-J145, 2)</f>
        <v/>
      </c>
      <c r="L145" s="10" t="n">
        <v>0.02</v>
      </c>
      <c r="M145" s="9">
        <f>ROUND(H145*L145, 2)</f>
        <v/>
      </c>
      <c r="N145" s="9" t="n">
        <v>14981.34</v>
      </c>
      <c r="O145" s="10" t="n">
        <v>0.1</v>
      </c>
      <c r="P145" s="9">
        <f>ROUND(H145*O145, 2)</f>
        <v/>
      </c>
      <c r="Q145" s="11" t="n">
        <v>0.0269254</v>
      </c>
      <c r="R145" s="11">
        <f>RATE(G145, -N145, K145, -P145)</f>
        <v/>
      </c>
      <c r="S145" s="11">
        <f>ROUND(Q145*12, 8)</f>
        <v/>
      </c>
      <c r="T145" s="11">
        <f>ROUND(((1+Q145)^12)-1, 8)</f>
        <v/>
      </c>
      <c r="U145" s="9">
        <f>ROUND(PV(Q145, G145, 0, -P145), 2)</f>
        <v/>
      </c>
      <c r="V145" s="9">
        <f>SUMIF($AA$4:$QP$4, "Interes_Leasing", AA145:QP145)</f>
        <v/>
      </c>
      <c r="W145" s="9">
        <f>SUMIF($AA$4:$QP$4, "Interes_Residual", AA145:QP145)</f>
        <v/>
      </c>
      <c r="X145" s="9">
        <f>ROUND(V145+W145, 2)</f>
        <v/>
      </c>
      <c r="Y145" s="9">
        <f>ROUND((N145*G145+P145+M145)-K145, 2)</f>
        <v/>
      </c>
      <c r="Z145" s="10">
        <f>ROUND(Y145/K145, 4)</f>
        <v/>
      </c>
      <c r="AA145" s="9">
        <f>IF(1&lt;=$G145, $K145, "")</f>
        <v/>
      </c>
      <c r="AB145" s="9">
        <f>IF(1&lt;=$G145, ROUND(AA145*$Q145, 2), "")</f>
        <v/>
      </c>
      <c r="AC145" s="9">
        <f>IF(1&lt;=$G145, $N145, "")</f>
        <v/>
      </c>
      <c r="AD145" s="9">
        <f>IF(1&lt;=$G145, AC145-AB145, "")</f>
        <v/>
      </c>
      <c r="AE145" s="9">
        <f>IF(1&lt;=$G145, AA145-AD145, "")</f>
        <v/>
      </c>
      <c r="AF145" s="9">
        <f>IF(1&lt;=$G145, ROUND($U145*$Q145, 2), "")</f>
        <v/>
      </c>
      <c r="AG145" s="9">
        <f>IF(1&lt;=$G145, $U145+AF145, "")</f>
        <v/>
      </c>
      <c r="AH145" s="9">
        <f>IF(1&lt;=$G145, AB145+AF145, "")</f>
        <v/>
      </c>
      <c r="AI145" s="9">
        <f>IF(1&lt;=$G145, ($G145-1)*$N145, "")</f>
        <v/>
      </c>
      <c r="AJ145" s="9">
        <f>IF(2&lt;=$G145, AE145, "")</f>
        <v/>
      </c>
      <c r="AK145" s="9">
        <f>IF(2&lt;=$G145, ROUND(AJ145*$Q145, 2), "")</f>
        <v/>
      </c>
      <c r="AL145" s="9">
        <f>IF(2&lt;=$G145, $N145, "")</f>
        <v/>
      </c>
      <c r="AM145" s="9">
        <f>IF(2&lt;=$G145, AL145-AK145, "")</f>
        <v/>
      </c>
      <c r="AN145" s="9">
        <f>IF(2&lt;=$G145, AJ145-AM145, "")</f>
        <v/>
      </c>
      <c r="AO145" s="9">
        <f>IF(2&lt;=$G145, ROUND(AG145*$Q145, 2), "")</f>
        <v/>
      </c>
      <c r="AP145" s="9">
        <f>IF(2&lt;=$G145, AG145+AO145, "")</f>
        <v/>
      </c>
      <c r="AQ145" s="9">
        <f>IF(2&lt;=$G145, AK145+AO145, "")</f>
        <v/>
      </c>
      <c r="AR145" s="9">
        <f>IF(2&lt;=$G145, ($G145-2)*$N145, "")</f>
        <v/>
      </c>
      <c r="AS145" s="9">
        <f>IF(3&lt;=$G145, AN145, "")</f>
        <v/>
      </c>
      <c r="AT145" s="9">
        <f>IF(3&lt;=$G145, ROUND(AS145*$Q145, 2), "")</f>
        <v/>
      </c>
      <c r="AU145" s="9">
        <f>IF(3&lt;=$G145, $N145, "")</f>
        <v/>
      </c>
      <c r="AV145" s="9">
        <f>IF(3&lt;=$G145, AU145-AT145, "")</f>
        <v/>
      </c>
      <c r="AW145" s="9">
        <f>IF(3&lt;=$G145, AS145-AV145, "")</f>
        <v/>
      </c>
      <c r="AX145" s="9">
        <f>IF(3&lt;=$G145, ROUND(AP145*$Q145, 2), "")</f>
        <v/>
      </c>
      <c r="AY145" s="9">
        <f>IF(3&lt;=$G145, AP145+AX145, "")</f>
        <v/>
      </c>
      <c r="AZ145" s="9">
        <f>IF(3&lt;=$G145, AT145+AX145, "")</f>
        <v/>
      </c>
      <c r="BA145" s="9">
        <f>IF(3&lt;=$G145, ($G145-3)*$N145, "")</f>
        <v/>
      </c>
      <c r="BB145" s="9">
        <f>IF(4&lt;=$G145, AW145, "")</f>
        <v/>
      </c>
      <c r="BC145" s="9">
        <f>IF(4&lt;=$G145, ROUND(BB145*$Q145, 2), "")</f>
        <v/>
      </c>
      <c r="BD145" s="9">
        <f>IF(4&lt;=$G145, $N145, "")</f>
        <v/>
      </c>
      <c r="BE145" s="9">
        <f>IF(4&lt;=$G145, BD145-BC145, "")</f>
        <v/>
      </c>
      <c r="BF145" s="9">
        <f>IF(4&lt;=$G145, BB145-BE145, "")</f>
        <v/>
      </c>
      <c r="BG145" s="9">
        <f>IF(4&lt;=$G145, ROUND(AY145*$Q145, 2), "")</f>
        <v/>
      </c>
      <c r="BH145" s="9">
        <f>IF(4&lt;=$G145, AY145+BG145, "")</f>
        <v/>
      </c>
      <c r="BI145" s="9">
        <f>IF(4&lt;=$G145, BC145+BG145, "")</f>
        <v/>
      </c>
      <c r="BJ145" s="9">
        <f>IF(4&lt;=$G145, ($G145-4)*$N145, "")</f>
        <v/>
      </c>
      <c r="BK145" s="9">
        <f>IF(5&lt;=$G145, BF145, "")</f>
        <v/>
      </c>
      <c r="BL145" s="9">
        <f>IF(5&lt;=$G145, ROUND(BK145*$Q145, 2), "")</f>
        <v/>
      </c>
      <c r="BM145" s="9">
        <f>IF(5&lt;=$G145, $N145, "")</f>
        <v/>
      </c>
      <c r="BN145" s="9">
        <f>IF(5&lt;=$G145, BM145-BL145, "")</f>
        <v/>
      </c>
      <c r="BO145" s="9">
        <f>IF(5&lt;=$G145, BK145-BN145, "")</f>
        <v/>
      </c>
      <c r="BP145" s="9">
        <f>IF(5&lt;=$G145, ROUND(BH145*$Q145, 2), "")</f>
        <v/>
      </c>
      <c r="BQ145" s="9">
        <f>IF(5&lt;=$G145, BH145+BP145, "")</f>
        <v/>
      </c>
      <c r="BR145" s="9">
        <f>IF(5&lt;=$G145, BL145+BP145, "")</f>
        <v/>
      </c>
      <c r="BS145" s="9">
        <f>IF(5&lt;=$G145, ($G145-5)*$N145, "")</f>
        <v/>
      </c>
      <c r="BT145" s="9">
        <f>IF(6&lt;=$G145, BO145, "")</f>
        <v/>
      </c>
      <c r="BU145" s="9">
        <f>IF(6&lt;=$G145, ROUND(BT145*$Q145, 2), "")</f>
        <v/>
      </c>
      <c r="BV145" s="9">
        <f>IF(6&lt;=$G145, $N145, "")</f>
        <v/>
      </c>
      <c r="BW145" s="9">
        <f>IF(6&lt;=$G145, BV145-BU145, "")</f>
        <v/>
      </c>
      <c r="BX145" s="9">
        <f>IF(6&lt;=$G145, BT145-BW145, "")</f>
        <v/>
      </c>
      <c r="BY145" s="9">
        <f>IF(6&lt;=$G145, ROUND(BQ145*$Q145, 2), "")</f>
        <v/>
      </c>
      <c r="BZ145" s="9">
        <f>IF(6&lt;=$G145, BQ145+BY145, "")</f>
        <v/>
      </c>
      <c r="CA145" s="9">
        <f>IF(6&lt;=$G145, BU145+BY145, "")</f>
        <v/>
      </c>
      <c r="CB145" s="9">
        <f>IF(6&lt;=$G145, ($G145-6)*$N145, "")</f>
        <v/>
      </c>
      <c r="CC145" s="9">
        <f>IF(7&lt;=$G145, BX145, "")</f>
        <v/>
      </c>
      <c r="CD145" s="9">
        <f>IF(7&lt;=$G145, ROUND(CC145*$Q145, 2), "")</f>
        <v/>
      </c>
      <c r="CE145" s="9">
        <f>IF(7&lt;=$G145, $N145, "")</f>
        <v/>
      </c>
      <c r="CF145" s="9">
        <f>IF(7&lt;=$G145, CE145-CD145, "")</f>
        <v/>
      </c>
      <c r="CG145" s="9">
        <f>IF(7&lt;=$G145, CC145-CF145, "")</f>
        <v/>
      </c>
      <c r="CH145" s="9">
        <f>IF(7&lt;=$G145, ROUND(BZ145*$Q145, 2), "")</f>
        <v/>
      </c>
      <c r="CI145" s="9">
        <f>IF(7&lt;=$G145, BZ145+CH145, "")</f>
        <v/>
      </c>
      <c r="CJ145" s="9">
        <f>IF(7&lt;=$G145, CD145+CH145, "")</f>
        <v/>
      </c>
      <c r="CK145" s="9">
        <f>IF(7&lt;=$G145, ($G145-7)*$N145, "")</f>
        <v/>
      </c>
      <c r="CL145" s="9">
        <f>IF(8&lt;=$G145, CG145, "")</f>
        <v/>
      </c>
      <c r="CM145" s="9">
        <f>IF(8&lt;=$G145, ROUND(CL145*$Q145, 2), "")</f>
        <v/>
      </c>
      <c r="CN145" s="9">
        <f>IF(8&lt;=$G145, $N145, "")</f>
        <v/>
      </c>
      <c r="CO145" s="9">
        <f>IF(8&lt;=$G145, CN145-CM145, "")</f>
        <v/>
      </c>
      <c r="CP145" s="9">
        <f>IF(8&lt;=$G145, CL145-CO145, "")</f>
        <v/>
      </c>
      <c r="CQ145" s="9">
        <f>IF(8&lt;=$G145, ROUND(CI145*$Q145, 2), "")</f>
        <v/>
      </c>
      <c r="CR145" s="9">
        <f>IF(8&lt;=$G145, CI145+CQ145, "")</f>
        <v/>
      </c>
      <c r="CS145" s="9">
        <f>IF(8&lt;=$G145, CM145+CQ145, "")</f>
        <v/>
      </c>
      <c r="CT145" s="9">
        <f>IF(8&lt;=$G145, ($G145-8)*$N145, "")</f>
        <v/>
      </c>
      <c r="CU145" s="9">
        <f>IF(9&lt;=$G145, CP145, "")</f>
        <v/>
      </c>
      <c r="CV145" s="9">
        <f>IF(9&lt;=$G145, ROUND(CU145*$Q145, 2), "")</f>
        <v/>
      </c>
      <c r="CW145" s="9">
        <f>IF(9&lt;=$G145, $N145, "")</f>
        <v/>
      </c>
      <c r="CX145" s="9">
        <f>IF(9&lt;=$G145, CW145-CV145, "")</f>
        <v/>
      </c>
      <c r="CY145" s="9">
        <f>IF(9&lt;=$G145, CU145-CX145, "")</f>
        <v/>
      </c>
      <c r="CZ145" s="9">
        <f>IF(9&lt;=$G145, ROUND(CR145*$Q145, 2), "")</f>
        <v/>
      </c>
      <c r="DA145" s="9">
        <f>IF(9&lt;=$G145, CR145+CZ145, "")</f>
        <v/>
      </c>
      <c r="DB145" s="9">
        <f>IF(9&lt;=$G145, CV145+CZ145, "")</f>
        <v/>
      </c>
      <c r="DC145" s="9">
        <f>IF(9&lt;=$G145, ($G145-9)*$N145, "")</f>
        <v/>
      </c>
      <c r="DD145" s="9">
        <f>IF(10&lt;=$G145, CY145, "")</f>
        <v/>
      </c>
      <c r="DE145" s="9">
        <f>IF(10&lt;=$G145, ROUND(DD145*$Q145, 2), "")</f>
        <v/>
      </c>
      <c r="DF145" s="9">
        <f>IF(10&lt;=$G145, $N145, "")</f>
        <v/>
      </c>
      <c r="DG145" s="9">
        <f>IF(10&lt;=$G145, DF145-DE145, "")</f>
        <v/>
      </c>
      <c r="DH145" s="9">
        <f>IF(10&lt;=$G145, DD145-DG145, "")</f>
        <v/>
      </c>
      <c r="DI145" s="9">
        <f>IF(10&lt;=$G145, ROUND(DA145*$Q145, 2), "")</f>
        <v/>
      </c>
      <c r="DJ145" s="9">
        <f>IF(10&lt;=$G145, DA145+DI145, "")</f>
        <v/>
      </c>
      <c r="DK145" s="9">
        <f>IF(10&lt;=$G145, DE145+DI145, "")</f>
        <v/>
      </c>
      <c r="DL145" s="9">
        <f>IF(10&lt;=$G145, ($G145-10)*$N145, "")</f>
        <v/>
      </c>
      <c r="DM145" s="9">
        <f>IF(11&lt;=$G145, DH145, "")</f>
        <v/>
      </c>
      <c r="DN145" s="9">
        <f>IF(11&lt;=$G145, ROUND(DM145*$Q145, 2), "")</f>
        <v/>
      </c>
      <c r="DO145" s="9">
        <f>IF(11&lt;=$G145, $N145, "")</f>
        <v/>
      </c>
      <c r="DP145" s="9">
        <f>IF(11&lt;=$G145, DO145-DN145, "")</f>
        <v/>
      </c>
      <c r="DQ145" s="9">
        <f>IF(11&lt;=$G145, DM145-DP145, "")</f>
        <v/>
      </c>
      <c r="DR145" s="9">
        <f>IF(11&lt;=$G145, ROUND(DJ145*$Q145, 2), "")</f>
        <v/>
      </c>
      <c r="DS145" s="9">
        <f>IF(11&lt;=$G145, DJ145+DR145, "")</f>
        <v/>
      </c>
      <c r="DT145" s="9">
        <f>IF(11&lt;=$G145, DN145+DR145, "")</f>
        <v/>
      </c>
      <c r="DU145" s="9">
        <f>IF(11&lt;=$G145, ($G145-11)*$N145, "")</f>
        <v/>
      </c>
      <c r="DV145" s="9">
        <f>IF(12&lt;=$G145, DQ145, "")</f>
        <v/>
      </c>
      <c r="DW145" s="9">
        <f>IF(12&lt;=$G145, ROUND(DV145*$Q145, 2), "")</f>
        <v/>
      </c>
      <c r="DX145" s="9">
        <f>IF(12&lt;=$G145, $N145, "")</f>
        <v/>
      </c>
      <c r="DY145" s="9">
        <f>IF(12&lt;=$G145, DX145-DW145, "")</f>
        <v/>
      </c>
      <c r="DZ145" s="9">
        <f>IF(12&lt;=$G145, DV145-DY145, "")</f>
        <v/>
      </c>
      <c r="EA145" s="9">
        <f>IF(12&lt;=$G145, ROUND(DS145*$Q145, 2), "")</f>
        <v/>
      </c>
      <c r="EB145" s="9">
        <f>IF(12&lt;=$G145, DS145+EA145, "")</f>
        <v/>
      </c>
      <c r="EC145" s="9">
        <f>IF(12&lt;=$G145, DW145+EA145, "")</f>
        <v/>
      </c>
      <c r="ED145" s="9">
        <f>IF(12&lt;=$G145, ($G145-12)*$N145, "")</f>
        <v/>
      </c>
      <c r="EE145" s="9">
        <f>IF(13&lt;=$G145, DZ145, "")</f>
        <v/>
      </c>
      <c r="EF145" s="9">
        <f>IF(13&lt;=$G145, ROUND(EE145*$Q145, 2), "")</f>
        <v/>
      </c>
      <c r="EG145" s="9">
        <f>IF(13&lt;=$G145, $N145, "")</f>
        <v/>
      </c>
      <c r="EH145" s="9">
        <f>IF(13&lt;=$G145, EG145-EF145, "")</f>
        <v/>
      </c>
      <c r="EI145" s="9">
        <f>IF(13&lt;=$G145, EE145-EH145, "")</f>
        <v/>
      </c>
      <c r="EJ145" s="9">
        <f>IF(13&lt;=$G145, ROUND(EB145*$Q145, 2), "")</f>
        <v/>
      </c>
      <c r="EK145" s="9">
        <f>IF(13&lt;=$G145, EB145+EJ145, "")</f>
        <v/>
      </c>
      <c r="EL145" s="9">
        <f>IF(13&lt;=$G145, EF145+EJ145, "")</f>
        <v/>
      </c>
      <c r="EM145" s="9">
        <f>IF(13&lt;=$G145, ($G145-13)*$N145, "")</f>
        <v/>
      </c>
      <c r="EN145" s="9">
        <f>IF(14&lt;=$G145, EI145, "")</f>
        <v/>
      </c>
      <c r="EO145" s="9">
        <f>IF(14&lt;=$G145, ROUND(EN145*$Q145, 2), "")</f>
        <v/>
      </c>
      <c r="EP145" s="9">
        <f>IF(14&lt;=$G145, $N145, "")</f>
        <v/>
      </c>
      <c r="EQ145" s="9">
        <f>IF(14&lt;=$G145, EP145-EO145, "")</f>
        <v/>
      </c>
      <c r="ER145" s="9">
        <f>IF(14&lt;=$G145, EN145-EQ145, "")</f>
        <v/>
      </c>
      <c r="ES145" s="9">
        <f>IF(14&lt;=$G145, ROUND(EK145*$Q145, 2), "")</f>
        <v/>
      </c>
      <c r="ET145" s="9">
        <f>IF(14&lt;=$G145, EK145+ES145, "")</f>
        <v/>
      </c>
      <c r="EU145" s="9">
        <f>IF(14&lt;=$G145, EO145+ES145, "")</f>
        <v/>
      </c>
      <c r="EV145" s="9">
        <f>IF(14&lt;=$G145, ($G145-14)*$N145, "")</f>
        <v/>
      </c>
      <c r="EW145" s="9">
        <f>IF(15&lt;=$G145, ER145, "")</f>
        <v/>
      </c>
      <c r="EX145" s="9">
        <f>IF(15&lt;=$G145, ROUND(EW145*$Q145, 2), "")</f>
        <v/>
      </c>
      <c r="EY145" s="9">
        <f>IF(15&lt;=$G145, $N145, "")</f>
        <v/>
      </c>
      <c r="EZ145" s="9">
        <f>IF(15&lt;=$G145, EY145-EX145, "")</f>
        <v/>
      </c>
      <c r="FA145" s="9">
        <f>IF(15&lt;=$G145, EW145-EZ145, "")</f>
        <v/>
      </c>
      <c r="FB145" s="9">
        <f>IF(15&lt;=$G145, ROUND(ET145*$Q145, 2), "")</f>
        <v/>
      </c>
      <c r="FC145" s="9">
        <f>IF(15&lt;=$G145, ET145+FB145, "")</f>
        <v/>
      </c>
      <c r="FD145" s="9">
        <f>IF(15&lt;=$G145, EX145+FB145, "")</f>
        <v/>
      </c>
      <c r="FE145" s="9">
        <f>IF(15&lt;=$G145, ($G145-15)*$N145, "")</f>
        <v/>
      </c>
      <c r="FF145" s="9">
        <f>IF(16&lt;=$G145, FA145, "")</f>
        <v/>
      </c>
      <c r="FG145" s="9">
        <f>IF(16&lt;=$G145, ROUND(FF145*$Q145, 2), "")</f>
        <v/>
      </c>
      <c r="FH145" s="9">
        <f>IF(16&lt;=$G145, $N145, "")</f>
        <v/>
      </c>
      <c r="FI145" s="9">
        <f>IF(16&lt;=$G145, FH145-FG145, "")</f>
        <v/>
      </c>
      <c r="FJ145" s="9">
        <f>IF(16&lt;=$G145, FF145-FI145, "")</f>
        <v/>
      </c>
      <c r="FK145" s="9">
        <f>IF(16&lt;=$G145, ROUND(FC145*$Q145, 2), "")</f>
        <v/>
      </c>
      <c r="FL145" s="9">
        <f>IF(16&lt;=$G145, FC145+FK145, "")</f>
        <v/>
      </c>
      <c r="FM145" s="9">
        <f>IF(16&lt;=$G145, FG145+FK145, "")</f>
        <v/>
      </c>
      <c r="FN145" s="9">
        <f>IF(16&lt;=$G145, ($G145-16)*$N145, "")</f>
        <v/>
      </c>
      <c r="FO145" s="9">
        <f>IF(17&lt;=$G145, FJ145, "")</f>
        <v/>
      </c>
      <c r="FP145" s="9">
        <f>IF(17&lt;=$G145, ROUND(FO145*$Q145, 2), "")</f>
        <v/>
      </c>
      <c r="FQ145" s="9">
        <f>IF(17&lt;=$G145, $N145, "")</f>
        <v/>
      </c>
      <c r="FR145" s="9">
        <f>IF(17&lt;=$G145, FQ145-FP145, "")</f>
        <v/>
      </c>
      <c r="FS145" s="9">
        <f>IF(17&lt;=$G145, FO145-FR145, "")</f>
        <v/>
      </c>
      <c r="FT145" s="9">
        <f>IF(17&lt;=$G145, ROUND(FL145*$Q145, 2), "")</f>
        <v/>
      </c>
      <c r="FU145" s="9">
        <f>IF(17&lt;=$G145, FL145+FT145, "")</f>
        <v/>
      </c>
      <c r="FV145" s="9">
        <f>IF(17&lt;=$G145, FP145+FT145, "")</f>
        <v/>
      </c>
      <c r="FW145" s="9">
        <f>IF(17&lt;=$G145, ($G145-17)*$N145, "")</f>
        <v/>
      </c>
      <c r="FX145" s="9">
        <f>IF(18&lt;=$G145, FS145, "")</f>
        <v/>
      </c>
      <c r="FY145" s="9">
        <f>IF(18&lt;=$G145, ROUND(FX145*$Q145, 2), "")</f>
        <v/>
      </c>
      <c r="FZ145" s="9">
        <f>IF(18&lt;=$G145, $N145, "")</f>
        <v/>
      </c>
      <c r="GA145" s="9">
        <f>IF(18&lt;=$G145, FZ145-FY145, "")</f>
        <v/>
      </c>
      <c r="GB145" s="9">
        <f>IF(18&lt;=$G145, FX145-GA145, "")</f>
        <v/>
      </c>
      <c r="GC145" s="9">
        <f>IF(18&lt;=$G145, ROUND(FU145*$Q145, 2), "")</f>
        <v/>
      </c>
      <c r="GD145" s="9">
        <f>IF(18&lt;=$G145, FU145+GC145, "")</f>
        <v/>
      </c>
      <c r="GE145" s="9">
        <f>IF(18&lt;=$G145, FY145+GC145, "")</f>
        <v/>
      </c>
      <c r="GF145" s="9">
        <f>IF(18&lt;=$G145, ($G145-18)*$N145, "")</f>
        <v/>
      </c>
      <c r="GG145" s="9">
        <f>IF(19&lt;=$G145, GB145, "")</f>
        <v/>
      </c>
      <c r="GH145" s="9">
        <f>IF(19&lt;=$G145, ROUND(GG145*$Q145, 2), "")</f>
        <v/>
      </c>
      <c r="GI145" s="9">
        <f>IF(19&lt;=$G145, $N145, "")</f>
        <v/>
      </c>
      <c r="GJ145" s="9">
        <f>IF(19&lt;=$G145, GI145-GH145, "")</f>
        <v/>
      </c>
      <c r="GK145" s="9">
        <f>IF(19&lt;=$G145, GG145-GJ145, "")</f>
        <v/>
      </c>
      <c r="GL145" s="9">
        <f>IF(19&lt;=$G145, ROUND(GD145*$Q145, 2), "")</f>
        <v/>
      </c>
      <c r="GM145" s="9">
        <f>IF(19&lt;=$G145, GD145+GL145, "")</f>
        <v/>
      </c>
      <c r="GN145" s="9">
        <f>IF(19&lt;=$G145, GH145+GL145, "")</f>
        <v/>
      </c>
      <c r="GO145" s="9">
        <f>IF(19&lt;=$G145, ($G145-19)*$N145, "")</f>
        <v/>
      </c>
      <c r="GP145" s="9">
        <f>IF(20&lt;=$G145, GK145, "")</f>
        <v/>
      </c>
      <c r="GQ145" s="9">
        <f>IF(20&lt;=$G145, ROUND(GP145*$Q145, 2), "")</f>
        <v/>
      </c>
      <c r="GR145" s="9">
        <f>IF(20&lt;=$G145, $N145, "")</f>
        <v/>
      </c>
      <c r="GS145" s="9">
        <f>IF(20&lt;=$G145, GR145-GQ145, "")</f>
        <v/>
      </c>
      <c r="GT145" s="9">
        <f>IF(20&lt;=$G145, GP145-GS145, "")</f>
        <v/>
      </c>
      <c r="GU145" s="9">
        <f>IF(20&lt;=$G145, ROUND(GM145*$Q145, 2), "")</f>
        <v/>
      </c>
      <c r="GV145" s="9">
        <f>IF(20&lt;=$G145, GM145+GU145, "")</f>
        <v/>
      </c>
      <c r="GW145" s="9">
        <f>IF(20&lt;=$G145, GQ145+GU145, "")</f>
        <v/>
      </c>
      <c r="GX145" s="9">
        <f>IF(20&lt;=$G145, ($G145-20)*$N145, "")</f>
        <v/>
      </c>
      <c r="GY145" s="9">
        <f>IF(21&lt;=$G145, GT145, "")</f>
        <v/>
      </c>
      <c r="GZ145" s="9">
        <f>IF(21&lt;=$G145, ROUND(GY145*$Q145, 2), "")</f>
        <v/>
      </c>
      <c r="HA145" s="9">
        <f>IF(21&lt;=$G145, $N145, "")</f>
        <v/>
      </c>
      <c r="HB145" s="9">
        <f>IF(21&lt;=$G145, HA145-GZ145, "")</f>
        <v/>
      </c>
      <c r="HC145" s="9">
        <f>IF(21&lt;=$G145, GY145-HB145, "")</f>
        <v/>
      </c>
      <c r="HD145" s="9">
        <f>IF(21&lt;=$G145, ROUND(GV145*$Q145, 2), "")</f>
        <v/>
      </c>
      <c r="HE145" s="9">
        <f>IF(21&lt;=$G145, GV145+HD145, "")</f>
        <v/>
      </c>
      <c r="HF145" s="9">
        <f>IF(21&lt;=$G145, GZ145+HD145, "")</f>
        <v/>
      </c>
      <c r="HG145" s="9">
        <f>IF(21&lt;=$G145, ($G145-21)*$N145, "")</f>
        <v/>
      </c>
      <c r="HH145" s="9">
        <f>IF(22&lt;=$G145, HC145, "")</f>
        <v/>
      </c>
      <c r="HI145" s="9">
        <f>IF(22&lt;=$G145, ROUND(HH145*$Q145, 2), "")</f>
        <v/>
      </c>
      <c r="HJ145" s="9">
        <f>IF(22&lt;=$G145, $N145, "")</f>
        <v/>
      </c>
      <c r="HK145" s="9">
        <f>IF(22&lt;=$G145, HJ145-HI145, "")</f>
        <v/>
      </c>
      <c r="HL145" s="9">
        <f>IF(22&lt;=$G145, HH145-HK145, "")</f>
        <v/>
      </c>
      <c r="HM145" s="9">
        <f>IF(22&lt;=$G145, ROUND(HE145*$Q145, 2), "")</f>
        <v/>
      </c>
      <c r="HN145" s="9">
        <f>IF(22&lt;=$G145, HE145+HM145, "")</f>
        <v/>
      </c>
      <c r="HO145" s="9">
        <f>IF(22&lt;=$G145, HI145+HM145, "")</f>
        <v/>
      </c>
      <c r="HP145" s="9">
        <f>IF(22&lt;=$G145, ($G145-22)*$N145, "")</f>
        <v/>
      </c>
      <c r="HQ145" s="9">
        <f>IF(23&lt;=$G145, HL145, "")</f>
        <v/>
      </c>
      <c r="HR145" s="9">
        <f>IF(23&lt;=$G145, ROUND(HQ145*$Q145, 2), "")</f>
        <v/>
      </c>
      <c r="HS145" s="9">
        <f>IF(23&lt;=$G145, $N145, "")</f>
        <v/>
      </c>
      <c r="HT145" s="9">
        <f>IF(23&lt;=$G145, HS145-HR145, "")</f>
        <v/>
      </c>
      <c r="HU145" s="9">
        <f>IF(23&lt;=$G145, HQ145-HT145, "")</f>
        <v/>
      </c>
      <c r="HV145" s="9">
        <f>IF(23&lt;=$G145, ROUND(HN145*$Q145, 2), "")</f>
        <v/>
      </c>
      <c r="HW145" s="9">
        <f>IF(23&lt;=$G145, HN145+HV145, "")</f>
        <v/>
      </c>
      <c r="HX145" s="9">
        <f>IF(23&lt;=$G145, HR145+HV145, "")</f>
        <v/>
      </c>
      <c r="HY145" s="9">
        <f>IF(23&lt;=$G145, ($G145-23)*$N145, "")</f>
        <v/>
      </c>
      <c r="HZ145" s="9">
        <f>IF(24&lt;=$G145, HU145, "")</f>
        <v/>
      </c>
      <c r="IA145" s="9">
        <f>IF(24&lt;=$G145, ROUND(HZ145*$Q145, 2), "")</f>
        <v/>
      </c>
      <c r="IB145" s="9">
        <f>IF(24&lt;=$G145, $N145, "")</f>
        <v/>
      </c>
      <c r="IC145" s="9">
        <f>IF(24&lt;=$G145, IB145-IA145, "")</f>
        <v/>
      </c>
      <c r="ID145" s="9">
        <f>IF(24&lt;=$G145, HZ145-IC145, "")</f>
        <v/>
      </c>
      <c r="IE145" s="9">
        <f>IF(24&lt;=$G145, ROUND(HW145*$Q145, 2), "")</f>
        <v/>
      </c>
      <c r="IF145" s="9">
        <f>IF(24&lt;=$G145, HW145+IE145, "")</f>
        <v/>
      </c>
      <c r="IG145" s="9">
        <f>IF(24&lt;=$G145, IA145+IE145, "")</f>
        <v/>
      </c>
      <c r="IH145" s="9">
        <f>IF(24&lt;=$G145, ($G145-24)*$N145, "")</f>
        <v/>
      </c>
      <c r="II145" s="9">
        <f>IF(25&lt;=$G145, ID145, "")</f>
        <v/>
      </c>
      <c r="IJ145" s="9">
        <f>IF(25&lt;=$G145, ROUND(II145*$Q145, 2), "")</f>
        <v/>
      </c>
      <c r="IK145" s="9">
        <f>IF(25&lt;=$G145, $N145, "")</f>
        <v/>
      </c>
      <c r="IL145" s="9">
        <f>IF(25&lt;=$G145, IK145-IJ145, "")</f>
        <v/>
      </c>
      <c r="IM145" s="9">
        <f>IF(25&lt;=$G145, II145-IL145, "")</f>
        <v/>
      </c>
      <c r="IN145" s="9">
        <f>IF(25&lt;=$G145, ROUND(IF145*$Q145, 2), "")</f>
        <v/>
      </c>
      <c r="IO145" s="9">
        <f>IF(25&lt;=$G145, IF145+IN145, "")</f>
        <v/>
      </c>
      <c r="IP145" s="9">
        <f>IF(25&lt;=$G145, IJ145+IN145, "")</f>
        <v/>
      </c>
      <c r="IQ145" s="9">
        <f>IF(25&lt;=$G145, ($G145-25)*$N145, "")</f>
        <v/>
      </c>
      <c r="IR145" s="9">
        <f>IF(26&lt;=$G145, IM145, "")</f>
        <v/>
      </c>
      <c r="IS145" s="9">
        <f>IF(26&lt;=$G145, ROUND(IR145*$Q145, 2), "")</f>
        <v/>
      </c>
      <c r="IT145" s="9">
        <f>IF(26&lt;=$G145, $N145, "")</f>
        <v/>
      </c>
      <c r="IU145" s="9">
        <f>IF(26&lt;=$G145, IT145-IS145, "")</f>
        <v/>
      </c>
      <c r="IV145" s="9">
        <f>IF(26&lt;=$G145, IR145-IU145, "")</f>
        <v/>
      </c>
      <c r="IW145" s="9">
        <f>IF(26&lt;=$G145, ROUND(IO145*$Q145, 2), "")</f>
        <v/>
      </c>
      <c r="IX145" s="9">
        <f>IF(26&lt;=$G145, IO145+IW145, "")</f>
        <v/>
      </c>
      <c r="IY145" s="9">
        <f>IF(26&lt;=$G145, IS145+IW145, "")</f>
        <v/>
      </c>
      <c r="IZ145" s="9">
        <f>IF(26&lt;=$G145, ($G145-26)*$N145, "")</f>
        <v/>
      </c>
      <c r="JA145" s="9">
        <f>IF(27&lt;=$G145, IV145, "")</f>
        <v/>
      </c>
      <c r="JB145" s="9">
        <f>IF(27&lt;=$G145, ROUND(JA145*$Q145, 2), "")</f>
        <v/>
      </c>
      <c r="JC145" s="9">
        <f>IF(27&lt;=$G145, $N145, "")</f>
        <v/>
      </c>
      <c r="JD145" s="9">
        <f>IF(27&lt;=$G145, JC145-JB145, "")</f>
        <v/>
      </c>
      <c r="JE145" s="9">
        <f>IF(27&lt;=$G145, JA145-JD145, "")</f>
        <v/>
      </c>
      <c r="JF145" s="9">
        <f>IF(27&lt;=$G145, ROUND(IX145*$Q145, 2), "")</f>
        <v/>
      </c>
      <c r="JG145" s="9">
        <f>IF(27&lt;=$G145, IX145+JF145, "")</f>
        <v/>
      </c>
      <c r="JH145" s="9">
        <f>IF(27&lt;=$G145, JB145+JF145, "")</f>
        <v/>
      </c>
      <c r="JI145" s="9">
        <f>IF(27&lt;=$G145, ($G145-27)*$N145, "")</f>
        <v/>
      </c>
      <c r="JJ145" s="9">
        <f>IF(28&lt;=$G145, JE145, "")</f>
        <v/>
      </c>
      <c r="JK145" s="9">
        <f>IF(28&lt;=$G145, ROUND(JJ145*$Q145, 2), "")</f>
        <v/>
      </c>
      <c r="JL145" s="9">
        <f>IF(28&lt;=$G145, $N145, "")</f>
        <v/>
      </c>
      <c r="JM145" s="9">
        <f>IF(28&lt;=$G145, JL145-JK145, "")</f>
        <v/>
      </c>
      <c r="JN145" s="9">
        <f>IF(28&lt;=$G145, JJ145-JM145, "")</f>
        <v/>
      </c>
      <c r="JO145" s="9">
        <f>IF(28&lt;=$G145, ROUND(JG145*$Q145, 2), "")</f>
        <v/>
      </c>
      <c r="JP145" s="9">
        <f>IF(28&lt;=$G145, JG145+JO145, "")</f>
        <v/>
      </c>
      <c r="JQ145" s="9">
        <f>IF(28&lt;=$G145, JK145+JO145, "")</f>
        <v/>
      </c>
      <c r="JR145" s="9">
        <f>IF(28&lt;=$G145, ($G145-28)*$N145, "")</f>
        <v/>
      </c>
      <c r="JS145" s="9">
        <f>IF(29&lt;=$G145, JN145, "")</f>
        <v/>
      </c>
      <c r="JT145" s="9">
        <f>IF(29&lt;=$G145, ROUND(JS145*$Q145, 2), "")</f>
        <v/>
      </c>
      <c r="JU145" s="9">
        <f>IF(29&lt;=$G145, $N145, "")</f>
        <v/>
      </c>
      <c r="JV145" s="9">
        <f>IF(29&lt;=$G145, JU145-JT145, "")</f>
        <v/>
      </c>
      <c r="JW145" s="9">
        <f>IF(29&lt;=$G145, JS145-JV145, "")</f>
        <v/>
      </c>
      <c r="JX145" s="9">
        <f>IF(29&lt;=$G145, ROUND(JP145*$Q145, 2), "")</f>
        <v/>
      </c>
      <c r="JY145" s="9">
        <f>IF(29&lt;=$G145, JP145+JX145, "")</f>
        <v/>
      </c>
      <c r="JZ145" s="9">
        <f>IF(29&lt;=$G145, JT145+JX145, "")</f>
        <v/>
      </c>
      <c r="KA145" s="9">
        <f>IF(29&lt;=$G145, ($G145-29)*$N145, "")</f>
        <v/>
      </c>
      <c r="KB145" s="9">
        <f>IF(30&lt;=$G145, JW145, "")</f>
        <v/>
      </c>
      <c r="KC145" s="9">
        <f>IF(30&lt;=$G145, ROUND(KB145*$Q145, 2), "")</f>
        <v/>
      </c>
      <c r="KD145" s="9">
        <f>IF(30&lt;=$G145, $N145, "")</f>
        <v/>
      </c>
      <c r="KE145" s="9">
        <f>IF(30&lt;=$G145, KD145-KC145, "")</f>
        <v/>
      </c>
      <c r="KF145" s="9">
        <f>IF(30&lt;=$G145, KB145-KE145, "")</f>
        <v/>
      </c>
      <c r="KG145" s="9">
        <f>IF(30&lt;=$G145, ROUND(JY145*$Q145, 2), "")</f>
        <v/>
      </c>
      <c r="KH145" s="9">
        <f>IF(30&lt;=$G145, JY145+KG145, "")</f>
        <v/>
      </c>
      <c r="KI145" s="9">
        <f>IF(30&lt;=$G145, KC145+KG145, "")</f>
        <v/>
      </c>
      <c r="KJ145" s="9">
        <f>IF(30&lt;=$G145, ($G145-30)*$N145, "")</f>
        <v/>
      </c>
      <c r="KK145" s="9">
        <f>IF(31&lt;=$G145, KF145, "")</f>
        <v/>
      </c>
      <c r="KL145" s="9">
        <f>IF(31&lt;=$G145, ROUND(KK145*$Q145, 2), "")</f>
        <v/>
      </c>
      <c r="KM145" s="9">
        <f>IF(31&lt;=$G145, $N145, "")</f>
        <v/>
      </c>
      <c r="KN145" s="9">
        <f>IF(31&lt;=$G145, KM145-KL145, "")</f>
        <v/>
      </c>
      <c r="KO145" s="9">
        <f>IF(31&lt;=$G145, KK145-KN145, "")</f>
        <v/>
      </c>
      <c r="KP145" s="9">
        <f>IF(31&lt;=$G145, ROUND(KH145*$Q145, 2), "")</f>
        <v/>
      </c>
      <c r="KQ145" s="9">
        <f>IF(31&lt;=$G145, KH145+KP145, "")</f>
        <v/>
      </c>
      <c r="KR145" s="9">
        <f>IF(31&lt;=$G145, KL145+KP145, "")</f>
        <v/>
      </c>
      <c r="KS145" s="9">
        <f>IF(31&lt;=$G145, ($G145-31)*$N145, "")</f>
        <v/>
      </c>
      <c r="KT145" s="9">
        <f>IF(32&lt;=$G145, KO145, "")</f>
        <v/>
      </c>
      <c r="KU145" s="9">
        <f>IF(32&lt;=$G145, ROUND(KT145*$Q145, 2), "")</f>
        <v/>
      </c>
      <c r="KV145" s="9">
        <f>IF(32&lt;=$G145, $N145, "")</f>
        <v/>
      </c>
      <c r="KW145" s="9">
        <f>IF(32&lt;=$G145, KV145-KU145, "")</f>
        <v/>
      </c>
      <c r="KX145" s="9">
        <f>IF(32&lt;=$G145, KT145-KW145, "")</f>
        <v/>
      </c>
      <c r="KY145" s="9">
        <f>IF(32&lt;=$G145, ROUND(KQ145*$Q145, 2), "")</f>
        <v/>
      </c>
      <c r="KZ145" s="9">
        <f>IF(32&lt;=$G145, KQ145+KY145, "")</f>
        <v/>
      </c>
      <c r="LA145" s="9">
        <f>IF(32&lt;=$G145, KU145+KY145, "")</f>
        <v/>
      </c>
      <c r="LB145" s="9">
        <f>IF(32&lt;=$G145, ($G145-32)*$N145, "")</f>
        <v/>
      </c>
      <c r="LC145" s="9">
        <f>IF(33&lt;=$G145, KX145, "")</f>
        <v/>
      </c>
      <c r="LD145" s="9">
        <f>IF(33&lt;=$G145, ROUND(LC145*$Q145, 2), "")</f>
        <v/>
      </c>
      <c r="LE145" s="9">
        <f>IF(33&lt;=$G145, $N145, "")</f>
        <v/>
      </c>
      <c r="LF145" s="9">
        <f>IF(33&lt;=$G145, LE145-LD145, "")</f>
        <v/>
      </c>
      <c r="LG145" s="9">
        <f>IF(33&lt;=$G145, LC145-LF145, "")</f>
        <v/>
      </c>
      <c r="LH145" s="9">
        <f>IF(33&lt;=$G145, ROUND(KZ145*$Q145, 2), "")</f>
        <v/>
      </c>
      <c r="LI145" s="9">
        <f>IF(33&lt;=$G145, KZ145+LH145, "")</f>
        <v/>
      </c>
      <c r="LJ145" s="9">
        <f>IF(33&lt;=$G145, LD145+LH145, "")</f>
        <v/>
      </c>
      <c r="LK145" s="9">
        <f>IF(33&lt;=$G145, ($G145-33)*$N145, "")</f>
        <v/>
      </c>
      <c r="LL145" s="9">
        <f>IF(34&lt;=$G145, LG145, "")</f>
        <v/>
      </c>
      <c r="LM145" s="9">
        <f>IF(34&lt;=$G145, ROUND(LL145*$Q145, 2), "")</f>
        <v/>
      </c>
      <c r="LN145" s="9">
        <f>IF(34&lt;=$G145, $N145, "")</f>
        <v/>
      </c>
      <c r="LO145" s="9">
        <f>IF(34&lt;=$G145, LN145-LM145, "")</f>
        <v/>
      </c>
      <c r="LP145" s="9">
        <f>IF(34&lt;=$G145, LL145-LO145, "")</f>
        <v/>
      </c>
      <c r="LQ145" s="9">
        <f>IF(34&lt;=$G145, ROUND(LI145*$Q145, 2), "")</f>
        <v/>
      </c>
      <c r="LR145" s="9">
        <f>IF(34&lt;=$G145, LI145+LQ145, "")</f>
        <v/>
      </c>
      <c r="LS145" s="9">
        <f>IF(34&lt;=$G145, LM145+LQ145, "")</f>
        <v/>
      </c>
      <c r="LT145" s="9">
        <f>IF(34&lt;=$G145, ($G145-34)*$N145, "")</f>
        <v/>
      </c>
      <c r="LU145" s="9">
        <f>IF(35&lt;=$G145, LP145, "")</f>
        <v/>
      </c>
      <c r="LV145" s="9">
        <f>IF(35&lt;=$G145, ROUND(LU145*$Q145, 2), "")</f>
        <v/>
      </c>
      <c r="LW145" s="9">
        <f>IF(35&lt;=$G145, $N145, "")</f>
        <v/>
      </c>
      <c r="LX145" s="9">
        <f>IF(35&lt;=$G145, LW145-LV145, "")</f>
        <v/>
      </c>
      <c r="LY145" s="9">
        <f>IF(35&lt;=$G145, LU145-LX145, "")</f>
        <v/>
      </c>
      <c r="LZ145" s="9">
        <f>IF(35&lt;=$G145, ROUND(LR145*$Q145, 2), "")</f>
        <v/>
      </c>
      <c r="MA145" s="9">
        <f>IF(35&lt;=$G145, LR145+LZ145, "")</f>
        <v/>
      </c>
      <c r="MB145" s="9">
        <f>IF(35&lt;=$G145, LV145+LZ145, "")</f>
        <v/>
      </c>
      <c r="MC145" s="9">
        <f>IF(35&lt;=$G145, ($G145-35)*$N145, "")</f>
        <v/>
      </c>
      <c r="MD145" s="9">
        <f>IF(36&lt;=$G145, LY145, "")</f>
        <v/>
      </c>
      <c r="ME145" s="9">
        <f>IF(36&lt;=$G145, ROUND(MD145*$Q145, 2), "")</f>
        <v/>
      </c>
      <c r="MF145" s="9">
        <f>IF(36&lt;=$G145, $N145, "")</f>
        <v/>
      </c>
      <c r="MG145" s="9">
        <f>IF(36&lt;=$G145, MF145-ME145, "")</f>
        <v/>
      </c>
      <c r="MH145" s="9">
        <f>IF(36&lt;=$G145, MD145-MG145, "")</f>
        <v/>
      </c>
      <c r="MI145" s="9">
        <f>IF(36&lt;=$G145, ROUND(MA145*$Q145, 2), "")</f>
        <v/>
      </c>
      <c r="MJ145" s="9">
        <f>IF(36&lt;=$G145, MA145+MI145, "")</f>
        <v/>
      </c>
      <c r="MK145" s="9">
        <f>IF(36&lt;=$G145, ME145+MI145, "")</f>
        <v/>
      </c>
      <c r="ML145" s="9">
        <f>IF(36&lt;=$G145, ($G145-36)*$N145, "")</f>
        <v/>
      </c>
      <c r="MM145" s="9">
        <f>IF(37&lt;=$G145, MH145, "")</f>
        <v/>
      </c>
      <c r="MN145" s="9">
        <f>IF(37&lt;=$G145, ROUND(MM145*$Q145, 2), "")</f>
        <v/>
      </c>
      <c r="MO145" s="9">
        <f>IF(37&lt;=$G145, $N145, "")</f>
        <v/>
      </c>
      <c r="MP145" s="9">
        <f>IF(37&lt;=$G145, MO145-MN145, "")</f>
        <v/>
      </c>
      <c r="MQ145" s="9">
        <f>IF(37&lt;=$G145, MM145-MP145, "")</f>
        <v/>
      </c>
      <c r="MR145" s="9">
        <f>IF(37&lt;=$G145, ROUND(MJ145*$Q145, 2), "")</f>
        <v/>
      </c>
      <c r="MS145" s="9">
        <f>IF(37&lt;=$G145, MJ145+MR145, "")</f>
        <v/>
      </c>
      <c r="MT145" s="9">
        <f>IF(37&lt;=$G145, MN145+MR145, "")</f>
        <v/>
      </c>
      <c r="MU145" s="9">
        <f>IF(37&lt;=$G145, ($G145-37)*$N145, "")</f>
        <v/>
      </c>
      <c r="MV145" s="9">
        <f>IF(38&lt;=$G145, MQ145, "")</f>
        <v/>
      </c>
      <c r="MW145" s="9">
        <f>IF(38&lt;=$G145, ROUND(MV145*$Q145, 2), "")</f>
        <v/>
      </c>
      <c r="MX145" s="9">
        <f>IF(38&lt;=$G145, $N145, "")</f>
        <v/>
      </c>
      <c r="MY145" s="9">
        <f>IF(38&lt;=$G145, MX145-MW145, "")</f>
        <v/>
      </c>
      <c r="MZ145" s="9">
        <f>IF(38&lt;=$G145, MV145-MY145, "")</f>
        <v/>
      </c>
      <c r="NA145" s="9">
        <f>IF(38&lt;=$G145, ROUND(MS145*$Q145, 2), "")</f>
        <v/>
      </c>
      <c r="NB145" s="9">
        <f>IF(38&lt;=$G145, MS145+NA145, "")</f>
        <v/>
      </c>
      <c r="NC145" s="9">
        <f>IF(38&lt;=$G145, MW145+NA145, "")</f>
        <v/>
      </c>
      <c r="ND145" s="9">
        <f>IF(38&lt;=$G145, ($G145-38)*$N145, "")</f>
        <v/>
      </c>
      <c r="NE145" s="9">
        <f>IF(39&lt;=$G145, MZ145, "")</f>
        <v/>
      </c>
      <c r="NF145" s="9">
        <f>IF(39&lt;=$G145, ROUND(NE145*$Q145, 2), "")</f>
        <v/>
      </c>
      <c r="NG145" s="9">
        <f>IF(39&lt;=$G145, $N145, "")</f>
        <v/>
      </c>
      <c r="NH145" s="9">
        <f>IF(39&lt;=$G145, NG145-NF145, "")</f>
        <v/>
      </c>
      <c r="NI145" s="9">
        <f>IF(39&lt;=$G145, NE145-NH145, "")</f>
        <v/>
      </c>
      <c r="NJ145" s="9">
        <f>IF(39&lt;=$G145, ROUND(NB145*$Q145, 2), "")</f>
        <v/>
      </c>
      <c r="NK145" s="9">
        <f>IF(39&lt;=$G145, NB145+NJ145, "")</f>
        <v/>
      </c>
      <c r="NL145" s="9">
        <f>IF(39&lt;=$G145, NF145+NJ145, "")</f>
        <v/>
      </c>
      <c r="NM145" s="9">
        <f>IF(39&lt;=$G145, ($G145-39)*$N145, "")</f>
        <v/>
      </c>
      <c r="NN145" s="9">
        <f>IF(40&lt;=$G145, NI145, "")</f>
        <v/>
      </c>
      <c r="NO145" s="9">
        <f>IF(40&lt;=$G145, ROUND(NN145*$Q145, 2), "")</f>
        <v/>
      </c>
      <c r="NP145" s="9">
        <f>IF(40&lt;=$G145, $N145, "")</f>
        <v/>
      </c>
      <c r="NQ145" s="9">
        <f>IF(40&lt;=$G145, NP145-NO145, "")</f>
        <v/>
      </c>
      <c r="NR145" s="9">
        <f>IF(40&lt;=$G145, NN145-NQ145, "")</f>
        <v/>
      </c>
      <c r="NS145" s="9">
        <f>IF(40&lt;=$G145, ROUND(NK145*$Q145, 2), "")</f>
        <v/>
      </c>
      <c r="NT145" s="9">
        <f>IF(40&lt;=$G145, NK145+NS145, "")</f>
        <v/>
      </c>
      <c r="NU145" s="9">
        <f>IF(40&lt;=$G145, NO145+NS145, "")</f>
        <v/>
      </c>
      <c r="NV145" s="9">
        <f>IF(40&lt;=$G145, ($G145-40)*$N145, "")</f>
        <v/>
      </c>
      <c r="NW145" s="9">
        <f>IF(41&lt;=$G145, NR145, "")</f>
        <v/>
      </c>
      <c r="NX145" s="9">
        <f>IF(41&lt;=$G145, ROUND(NW145*$Q145, 2), "")</f>
        <v/>
      </c>
      <c r="NY145" s="9">
        <f>IF(41&lt;=$G145, $N145, "")</f>
        <v/>
      </c>
      <c r="NZ145" s="9">
        <f>IF(41&lt;=$G145, NY145-NX145, "")</f>
        <v/>
      </c>
      <c r="OA145" s="9">
        <f>IF(41&lt;=$G145, NW145-NZ145, "")</f>
        <v/>
      </c>
      <c r="OB145" s="9">
        <f>IF(41&lt;=$G145, ROUND(NT145*$Q145, 2), "")</f>
        <v/>
      </c>
      <c r="OC145" s="9">
        <f>IF(41&lt;=$G145, NT145+OB145, "")</f>
        <v/>
      </c>
      <c r="OD145" s="9">
        <f>IF(41&lt;=$G145, NX145+OB145, "")</f>
        <v/>
      </c>
      <c r="OE145" s="9">
        <f>IF(41&lt;=$G145, ($G145-41)*$N145, "")</f>
        <v/>
      </c>
      <c r="OF145" s="9">
        <f>IF(42&lt;=$G145, OA145, "")</f>
        <v/>
      </c>
      <c r="OG145" s="9">
        <f>IF(42&lt;=$G145, ROUND(OF145*$Q145, 2), "")</f>
        <v/>
      </c>
      <c r="OH145" s="9">
        <f>IF(42&lt;=$G145, $N145, "")</f>
        <v/>
      </c>
      <c r="OI145" s="9">
        <f>IF(42&lt;=$G145, OH145-OG145, "")</f>
        <v/>
      </c>
      <c r="OJ145" s="9">
        <f>IF(42&lt;=$G145, OF145-OI145, "")</f>
        <v/>
      </c>
      <c r="OK145" s="9">
        <f>IF(42&lt;=$G145, ROUND(OC145*$Q145, 2), "")</f>
        <v/>
      </c>
      <c r="OL145" s="9">
        <f>IF(42&lt;=$G145, OC145+OK145, "")</f>
        <v/>
      </c>
      <c r="OM145" s="9">
        <f>IF(42&lt;=$G145, OG145+OK145, "")</f>
        <v/>
      </c>
      <c r="ON145" s="9">
        <f>IF(42&lt;=$G145, ($G145-42)*$N145, "")</f>
        <v/>
      </c>
      <c r="OO145" s="9">
        <f>IF(43&lt;=$G145, OJ145, "")</f>
        <v/>
      </c>
      <c r="OP145" s="9">
        <f>IF(43&lt;=$G145, ROUND(OO145*$Q145, 2), "")</f>
        <v/>
      </c>
      <c r="OQ145" s="9">
        <f>IF(43&lt;=$G145, $N145, "")</f>
        <v/>
      </c>
      <c r="OR145" s="9">
        <f>IF(43&lt;=$G145, OQ145-OP145, "")</f>
        <v/>
      </c>
      <c r="OS145" s="9">
        <f>IF(43&lt;=$G145, OO145-OR145, "")</f>
        <v/>
      </c>
      <c r="OT145" s="9">
        <f>IF(43&lt;=$G145, ROUND(OL145*$Q145, 2), "")</f>
        <v/>
      </c>
      <c r="OU145" s="9">
        <f>IF(43&lt;=$G145, OL145+OT145, "")</f>
        <v/>
      </c>
      <c r="OV145" s="9">
        <f>IF(43&lt;=$G145, OP145+OT145, "")</f>
        <v/>
      </c>
      <c r="OW145" s="9">
        <f>IF(43&lt;=$G145, ($G145-43)*$N145, "")</f>
        <v/>
      </c>
      <c r="OX145" s="9">
        <f>IF(44&lt;=$G145, OS145, "")</f>
        <v/>
      </c>
      <c r="OY145" s="9">
        <f>IF(44&lt;=$G145, ROUND(OX145*$Q145, 2), "")</f>
        <v/>
      </c>
      <c r="OZ145" s="9">
        <f>IF(44&lt;=$G145, $N145, "")</f>
        <v/>
      </c>
      <c r="PA145" s="9">
        <f>IF(44&lt;=$G145, OZ145-OY145, "")</f>
        <v/>
      </c>
      <c r="PB145" s="9">
        <f>IF(44&lt;=$G145, OX145-PA145, "")</f>
        <v/>
      </c>
      <c r="PC145" s="9">
        <f>IF(44&lt;=$G145, ROUND(OU145*$Q145, 2), "")</f>
        <v/>
      </c>
      <c r="PD145" s="9">
        <f>IF(44&lt;=$G145, OU145+PC145, "")</f>
        <v/>
      </c>
      <c r="PE145" s="9">
        <f>IF(44&lt;=$G145, OY145+PC145, "")</f>
        <v/>
      </c>
      <c r="PF145" s="9">
        <f>IF(44&lt;=$G145, ($G145-44)*$N145, "")</f>
        <v/>
      </c>
      <c r="PG145" s="9">
        <f>IF(45&lt;=$G145, PB145, "")</f>
        <v/>
      </c>
      <c r="PH145" s="9">
        <f>IF(45&lt;=$G145, ROUND(PG145*$Q145, 2), "")</f>
        <v/>
      </c>
      <c r="PI145" s="9">
        <f>IF(45&lt;=$G145, $N145, "")</f>
        <v/>
      </c>
      <c r="PJ145" s="9">
        <f>IF(45&lt;=$G145, PI145-PH145, "")</f>
        <v/>
      </c>
      <c r="PK145" s="9">
        <f>IF(45&lt;=$G145, PG145-PJ145, "")</f>
        <v/>
      </c>
      <c r="PL145" s="9">
        <f>IF(45&lt;=$G145, ROUND(PD145*$Q145, 2), "")</f>
        <v/>
      </c>
      <c r="PM145" s="9">
        <f>IF(45&lt;=$G145, PD145+PL145, "")</f>
        <v/>
      </c>
      <c r="PN145" s="9">
        <f>IF(45&lt;=$G145, PH145+PL145, "")</f>
        <v/>
      </c>
      <c r="PO145" s="9">
        <f>IF(45&lt;=$G145, ($G145-45)*$N145, "")</f>
        <v/>
      </c>
      <c r="PP145" s="9">
        <f>IF(46&lt;=$G145, PK145, "")</f>
        <v/>
      </c>
      <c r="PQ145" s="9">
        <f>IF(46&lt;=$G145, ROUND(PP145*$Q145, 2), "")</f>
        <v/>
      </c>
      <c r="PR145" s="9">
        <f>IF(46&lt;=$G145, $N145, "")</f>
        <v/>
      </c>
      <c r="PS145" s="9">
        <f>IF(46&lt;=$G145, PR145-PQ145, "")</f>
        <v/>
      </c>
      <c r="PT145" s="9">
        <f>IF(46&lt;=$G145, PP145-PS145, "")</f>
        <v/>
      </c>
      <c r="PU145" s="9">
        <f>IF(46&lt;=$G145, ROUND(PM145*$Q145, 2), "")</f>
        <v/>
      </c>
      <c r="PV145" s="9">
        <f>IF(46&lt;=$G145, PM145+PU145, "")</f>
        <v/>
      </c>
      <c r="PW145" s="9">
        <f>IF(46&lt;=$G145, PQ145+PU145, "")</f>
        <v/>
      </c>
      <c r="PX145" s="9">
        <f>IF(46&lt;=$G145, ($G145-46)*$N145, "")</f>
        <v/>
      </c>
      <c r="PY145" s="9">
        <f>IF(47&lt;=$G145, PT145, "")</f>
        <v/>
      </c>
      <c r="PZ145" s="9">
        <f>IF(47&lt;=$G145, ROUND(PY145*$Q145, 2), "")</f>
        <v/>
      </c>
      <c r="QA145" s="9">
        <f>IF(47&lt;=$G145, $N145, "")</f>
        <v/>
      </c>
      <c r="QB145" s="9">
        <f>IF(47&lt;=$G145, QA145-PZ145, "")</f>
        <v/>
      </c>
      <c r="QC145" s="9">
        <f>IF(47&lt;=$G145, PY145-QB145, "")</f>
        <v/>
      </c>
      <c r="QD145" s="9">
        <f>IF(47&lt;=$G145, ROUND(PV145*$Q145, 2), "")</f>
        <v/>
      </c>
      <c r="QE145" s="9">
        <f>IF(47&lt;=$G145, PV145+QD145, "")</f>
        <v/>
      </c>
      <c r="QF145" s="9">
        <f>IF(47&lt;=$G145, PZ145+QD145, "")</f>
        <v/>
      </c>
      <c r="QG145" s="9">
        <f>IF(47&lt;=$G145, ($G145-47)*$N145, "")</f>
        <v/>
      </c>
      <c r="QH145" s="9">
        <f>IF(48&lt;=$G145, QC145, "")</f>
        <v/>
      </c>
      <c r="QI145" s="9">
        <f>IF(48&lt;=$G145, ROUND(QH145*$Q145, 2), "")</f>
        <v/>
      </c>
      <c r="QJ145" s="9">
        <f>IF(48&lt;=$G145, $N145, "")</f>
        <v/>
      </c>
      <c r="QK145" s="9">
        <f>IF(48&lt;=$G145, QJ145-QI145, "")</f>
        <v/>
      </c>
      <c r="QL145" s="9">
        <f>IF(48&lt;=$G145, QH145-QK145, "")</f>
        <v/>
      </c>
      <c r="QM145" s="9">
        <f>IF(48&lt;=$G145, ROUND(QE145*$Q145, 2), "")</f>
        <v/>
      </c>
      <c r="QN145" s="9">
        <f>IF(48&lt;=$G145, QE145+QM145, "")</f>
        <v/>
      </c>
      <c r="QO145" s="9">
        <f>IF(48&lt;=$G145, QI145+QM145, "")</f>
        <v/>
      </c>
      <c r="QP145" s="9">
        <f>IF(48&lt;=$G145, ($G145-48)*$N145, "")</f>
        <v/>
      </c>
    </row>
    <row r="146">
      <c r="A146" s="12" t="inlineStr">
        <is>
          <t>0673-0003</t>
        </is>
      </c>
      <c r="B146" s="13" t="inlineStr">
        <is>
          <t>Juan Carlos Cardenas Arciniega</t>
        </is>
      </c>
      <c r="C146" s="13" t="inlineStr">
        <is>
          <t>Hilux Diesel</t>
        </is>
      </c>
      <c r="D146" s="12" t="inlineStr">
        <is>
          <t>ACTIVO</t>
        </is>
      </c>
      <c r="E146" s="12" t="inlineStr">
        <is>
          <t>2025-04-30</t>
        </is>
      </c>
      <c r="F146" s="12" t="inlineStr">
        <is>
          <t>2029-04-30</t>
        </is>
      </c>
      <c r="G146" s="14" t="n">
        <v>48</v>
      </c>
      <c r="H146" s="15" t="n">
        <v>519355.17</v>
      </c>
      <c r="I146" s="16" t="n">
        <v>0.2</v>
      </c>
      <c r="J146" s="15">
        <f>ROUND(H146*I146, 2)</f>
        <v/>
      </c>
      <c r="K146" s="15">
        <f>ROUND(H146-J146, 2)</f>
        <v/>
      </c>
      <c r="L146" s="16" t="n">
        <v>0.02</v>
      </c>
      <c r="M146" s="15">
        <f>ROUND(H146*L146, 2)</f>
        <v/>
      </c>
      <c r="N146" s="15" t="n">
        <v>20833.8</v>
      </c>
      <c r="O146" s="16" t="n">
        <v>0.1</v>
      </c>
      <c r="P146" s="15">
        <f>ROUND(H146*O146, 2)</f>
        <v/>
      </c>
      <c r="Q146" s="17" t="n">
        <v>0.04467542</v>
      </c>
      <c r="R146" s="17">
        <f>RATE(G146, -N146, K146, -P146)</f>
        <v/>
      </c>
      <c r="S146" s="17">
        <f>ROUND(Q146*12, 8)</f>
        <v/>
      </c>
      <c r="T146" s="17">
        <f>ROUND(((1+Q146)^12)-1, 8)</f>
        <v/>
      </c>
      <c r="U146" s="15">
        <f>ROUND(PV(Q146, G146, 0, -P146), 2)</f>
        <v/>
      </c>
      <c r="V146" s="15">
        <f>SUMIF($AA$4:$QP$4, "Interes_Leasing", AA146:QP146)</f>
        <v/>
      </c>
      <c r="W146" s="15">
        <f>SUMIF($AA$4:$QP$4, "Interes_Residual", AA146:QP146)</f>
        <v/>
      </c>
      <c r="X146" s="15">
        <f>ROUND(V146+W146, 2)</f>
        <v/>
      </c>
      <c r="Y146" s="15">
        <f>ROUND((N146*G146+P146+M146)-K146, 2)</f>
        <v/>
      </c>
      <c r="Z146" s="16">
        <f>ROUND(Y146/K146, 4)</f>
        <v/>
      </c>
      <c r="AA146" s="15">
        <f>IF(1&lt;=$G146, $K146, "")</f>
        <v/>
      </c>
      <c r="AB146" s="15">
        <f>IF(1&lt;=$G146, ROUND(AA146*$Q146, 2), "")</f>
        <v/>
      </c>
      <c r="AC146" s="15">
        <f>IF(1&lt;=$G146, $N146, "")</f>
        <v/>
      </c>
      <c r="AD146" s="15">
        <f>IF(1&lt;=$G146, AC146-AB146, "")</f>
        <v/>
      </c>
      <c r="AE146" s="15">
        <f>IF(1&lt;=$G146, AA146-AD146, "")</f>
        <v/>
      </c>
      <c r="AF146" s="15">
        <f>IF(1&lt;=$G146, ROUND($U146*$Q146, 2), "")</f>
        <v/>
      </c>
      <c r="AG146" s="15">
        <f>IF(1&lt;=$G146, $U146+AF146, "")</f>
        <v/>
      </c>
      <c r="AH146" s="15">
        <f>IF(1&lt;=$G146, AB146+AF146, "")</f>
        <v/>
      </c>
      <c r="AI146" s="15">
        <f>IF(1&lt;=$G146, ($G146-1)*$N146, "")</f>
        <v/>
      </c>
      <c r="AJ146" s="15">
        <f>IF(2&lt;=$G146, AE146, "")</f>
        <v/>
      </c>
      <c r="AK146" s="15">
        <f>IF(2&lt;=$G146, ROUND(AJ146*$Q146, 2), "")</f>
        <v/>
      </c>
      <c r="AL146" s="15">
        <f>IF(2&lt;=$G146, $N146, "")</f>
        <v/>
      </c>
      <c r="AM146" s="15">
        <f>IF(2&lt;=$G146, AL146-AK146, "")</f>
        <v/>
      </c>
      <c r="AN146" s="15">
        <f>IF(2&lt;=$G146, AJ146-AM146, "")</f>
        <v/>
      </c>
      <c r="AO146" s="15">
        <f>IF(2&lt;=$G146, ROUND(AG146*$Q146, 2), "")</f>
        <v/>
      </c>
      <c r="AP146" s="15">
        <f>IF(2&lt;=$G146, AG146+AO146, "")</f>
        <v/>
      </c>
      <c r="AQ146" s="15">
        <f>IF(2&lt;=$G146, AK146+AO146, "")</f>
        <v/>
      </c>
      <c r="AR146" s="15">
        <f>IF(2&lt;=$G146, ($G146-2)*$N146, "")</f>
        <v/>
      </c>
      <c r="AS146" s="15">
        <f>IF(3&lt;=$G146, AN146, "")</f>
        <v/>
      </c>
      <c r="AT146" s="15">
        <f>IF(3&lt;=$G146, ROUND(AS146*$Q146, 2), "")</f>
        <v/>
      </c>
      <c r="AU146" s="15">
        <f>IF(3&lt;=$G146, $N146, "")</f>
        <v/>
      </c>
      <c r="AV146" s="15">
        <f>IF(3&lt;=$G146, AU146-AT146, "")</f>
        <v/>
      </c>
      <c r="AW146" s="15">
        <f>IF(3&lt;=$G146, AS146-AV146, "")</f>
        <v/>
      </c>
      <c r="AX146" s="15">
        <f>IF(3&lt;=$G146, ROUND(AP146*$Q146, 2), "")</f>
        <v/>
      </c>
      <c r="AY146" s="15">
        <f>IF(3&lt;=$G146, AP146+AX146, "")</f>
        <v/>
      </c>
      <c r="AZ146" s="15">
        <f>IF(3&lt;=$G146, AT146+AX146, "")</f>
        <v/>
      </c>
      <c r="BA146" s="15">
        <f>IF(3&lt;=$G146, ($G146-3)*$N146, "")</f>
        <v/>
      </c>
      <c r="BB146" s="15">
        <f>IF(4&lt;=$G146, AW146, "")</f>
        <v/>
      </c>
      <c r="BC146" s="15">
        <f>IF(4&lt;=$G146, ROUND(BB146*$Q146, 2), "")</f>
        <v/>
      </c>
      <c r="BD146" s="15">
        <f>IF(4&lt;=$G146, $N146, "")</f>
        <v/>
      </c>
      <c r="BE146" s="15">
        <f>IF(4&lt;=$G146, BD146-BC146, "")</f>
        <v/>
      </c>
      <c r="BF146" s="15">
        <f>IF(4&lt;=$G146, BB146-BE146, "")</f>
        <v/>
      </c>
      <c r="BG146" s="15">
        <f>IF(4&lt;=$G146, ROUND(AY146*$Q146, 2), "")</f>
        <v/>
      </c>
      <c r="BH146" s="15">
        <f>IF(4&lt;=$G146, AY146+BG146, "")</f>
        <v/>
      </c>
      <c r="BI146" s="15">
        <f>IF(4&lt;=$G146, BC146+BG146, "")</f>
        <v/>
      </c>
      <c r="BJ146" s="15">
        <f>IF(4&lt;=$G146, ($G146-4)*$N146, "")</f>
        <v/>
      </c>
      <c r="BK146" s="15">
        <f>IF(5&lt;=$G146, BF146, "")</f>
        <v/>
      </c>
      <c r="BL146" s="15">
        <f>IF(5&lt;=$G146, ROUND(BK146*$Q146, 2), "")</f>
        <v/>
      </c>
      <c r="BM146" s="15">
        <f>IF(5&lt;=$G146, $N146, "")</f>
        <v/>
      </c>
      <c r="BN146" s="15">
        <f>IF(5&lt;=$G146, BM146-BL146, "")</f>
        <v/>
      </c>
      <c r="BO146" s="15">
        <f>IF(5&lt;=$G146, BK146-BN146, "")</f>
        <v/>
      </c>
      <c r="BP146" s="15">
        <f>IF(5&lt;=$G146, ROUND(BH146*$Q146, 2), "")</f>
        <v/>
      </c>
      <c r="BQ146" s="15">
        <f>IF(5&lt;=$G146, BH146+BP146, "")</f>
        <v/>
      </c>
      <c r="BR146" s="15">
        <f>IF(5&lt;=$G146, BL146+BP146, "")</f>
        <v/>
      </c>
      <c r="BS146" s="15">
        <f>IF(5&lt;=$G146, ($G146-5)*$N146, "")</f>
        <v/>
      </c>
      <c r="BT146" s="15">
        <f>IF(6&lt;=$G146, BO146, "")</f>
        <v/>
      </c>
      <c r="BU146" s="15">
        <f>IF(6&lt;=$G146, ROUND(BT146*$Q146, 2), "")</f>
        <v/>
      </c>
      <c r="BV146" s="15">
        <f>IF(6&lt;=$G146, $N146, "")</f>
        <v/>
      </c>
      <c r="BW146" s="15">
        <f>IF(6&lt;=$G146, BV146-BU146, "")</f>
        <v/>
      </c>
      <c r="BX146" s="15">
        <f>IF(6&lt;=$G146, BT146-BW146, "")</f>
        <v/>
      </c>
      <c r="BY146" s="15">
        <f>IF(6&lt;=$G146, ROUND(BQ146*$Q146, 2), "")</f>
        <v/>
      </c>
      <c r="BZ146" s="15">
        <f>IF(6&lt;=$G146, BQ146+BY146, "")</f>
        <v/>
      </c>
      <c r="CA146" s="15">
        <f>IF(6&lt;=$G146, BU146+BY146, "")</f>
        <v/>
      </c>
      <c r="CB146" s="15">
        <f>IF(6&lt;=$G146, ($G146-6)*$N146, "")</f>
        <v/>
      </c>
      <c r="CC146" s="15">
        <f>IF(7&lt;=$G146, BX146, "")</f>
        <v/>
      </c>
      <c r="CD146" s="15">
        <f>IF(7&lt;=$G146, ROUND(CC146*$Q146, 2), "")</f>
        <v/>
      </c>
      <c r="CE146" s="15">
        <f>IF(7&lt;=$G146, $N146, "")</f>
        <v/>
      </c>
      <c r="CF146" s="15">
        <f>IF(7&lt;=$G146, CE146-CD146, "")</f>
        <v/>
      </c>
      <c r="CG146" s="15">
        <f>IF(7&lt;=$G146, CC146-CF146, "")</f>
        <v/>
      </c>
      <c r="CH146" s="15">
        <f>IF(7&lt;=$G146, ROUND(BZ146*$Q146, 2), "")</f>
        <v/>
      </c>
      <c r="CI146" s="15">
        <f>IF(7&lt;=$G146, BZ146+CH146, "")</f>
        <v/>
      </c>
      <c r="CJ146" s="15">
        <f>IF(7&lt;=$G146, CD146+CH146, "")</f>
        <v/>
      </c>
      <c r="CK146" s="15">
        <f>IF(7&lt;=$G146, ($G146-7)*$N146, "")</f>
        <v/>
      </c>
      <c r="CL146" s="15">
        <f>IF(8&lt;=$G146, CG146, "")</f>
        <v/>
      </c>
      <c r="CM146" s="15">
        <f>IF(8&lt;=$G146, ROUND(CL146*$Q146, 2), "")</f>
        <v/>
      </c>
      <c r="CN146" s="15">
        <f>IF(8&lt;=$G146, $N146, "")</f>
        <v/>
      </c>
      <c r="CO146" s="15">
        <f>IF(8&lt;=$G146, CN146-CM146, "")</f>
        <v/>
      </c>
      <c r="CP146" s="15">
        <f>IF(8&lt;=$G146, CL146-CO146, "")</f>
        <v/>
      </c>
      <c r="CQ146" s="15">
        <f>IF(8&lt;=$G146, ROUND(CI146*$Q146, 2), "")</f>
        <v/>
      </c>
      <c r="CR146" s="15">
        <f>IF(8&lt;=$G146, CI146+CQ146, "")</f>
        <v/>
      </c>
      <c r="CS146" s="15">
        <f>IF(8&lt;=$G146, CM146+CQ146, "")</f>
        <v/>
      </c>
      <c r="CT146" s="15">
        <f>IF(8&lt;=$G146, ($G146-8)*$N146, "")</f>
        <v/>
      </c>
      <c r="CU146" s="15">
        <f>IF(9&lt;=$G146, CP146, "")</f>
        <v/>
      </c>
      <c r="CV146" s="15">
        <f>IF(9&lt;=$G146, ROUND(CU146*$Q146, 2), "")</f>
        <v/>
      </c>
      <c r="CW146" s="15">
        <f>IF(9&lt;=$G146, $N146, "")</f>
        <v/>
      </c>
      <c r="CX146" s="15">
        <f>IF(9&lt;=$G146, CW146-CV146, "")</f>
        <v/>
      </c>
      <c r="CY146" s="15">
        <f>IF(9&lt;=$G146, CU146-CX146, "")</f>
        <v/>
      </c>
      <c r="CZ146" s="15">
        <f>IF(9&lt;=$G146, ROUND(CR146*$Q146, 2), "")</f>
        <v/>
      </c>
      <c r="DA146" s="15">
        <f>IF(9&lt;=$G146, CR146+CZ146, "")</f>
        <v/>
      </c>
      <c r="DB146" s="15">
        <f>IF(9&lt;=$G146, CV146+CZ146, "")</f>
        <v/>
      </c>
      <c r="DC146" s="15">
        <f>IF(9&lt;=$G146, ($G146-9)*$N146, "")</f>
        <v/>
      </c>
      <c r="DD146" s="15">
        <f>IF(10&lt;=$G146, CY146, "")</f>
        <v/>
      </c>
      <c r="DE146" s="15">
        <f>IF(10&lt;=$G146, ROUND(DD146*$Q146, 2), "")</f>
        <v/>
      </c>
      <c r="DF146" s="15">
        <f>IF(10&lt;=$G146, $N146, "")</f>
        <v/>
      </c>
      <c r="DG146" s="15">
        <f>IF(10&lt;=$G146, DF146-DE146, "")</f>
        <v/>
      </c>
      <c r="DH146" s="15">
        <f>IF(10&lt;=$G146, DD146-DG146, "")</f>
        <v/>
      </c>
      <c r="DI146" s="15">
        <f>IF(10&lt;=$G146, ROUND(DA146*$Q146, 2), "")</f>
        <v/>
      </c>
      <c r="DJ146" s="15">
        <f>IF(10&lt;=$G146, DA146+DI146, "")</f>
        <v/>
      </c>
      <c r="DK146" s="15">
        <f>IF(10&lt;=$G146, DE146+DI146, "")</f>
        <v/>
      </c>
      <c r="DL146" s="15">
        <f>IF(10&lt;=$G146, ($G146-10)*$N146, "")</f>
        <v/>
      </c>
      <c r="DM146" s="15">
        <f>IF(11&lt;=$G146, DH146, "")</f>
        <v/>
      </c>
      <c r="DN146" s="15">
        <f>IF(11&lt;=$G146, ROUND(DM146*$Q146, 2), "")</f>
        <v/>
      </c>
      <c r="DO146" s="15">
        <f>IF(11&lt;=$G146, $N146, "")</f>
        <v/>
      </c>
      <c r="DP146" s="15">
        <f>IF(11&lt;=$G146, DO146-DN146, "")</f>
        <v/>
      </c>
      <c r="DQ146" s="15">
        <f>IF(11&lt;=$G146, DM146-DP146, "")</f>
        <v/>
      </c>
      <c r="DR146" s="15">
        <f>IF(11&lt;=$G146, ROUND(DJ146*$Q146, 2), "")</f>
        <v/>
      </c>
      <c r="DS146" s="15">
        <f>IF(11&lt;=$G146, DJ146+DR146, "")</f>
        <v/>
      </c>
      <c r="DT146" s="15">
        <f>IF(11&lt;=$G146, DN146+DR146, "")</f>
        <v/>
      </c>
      <c r="DU146" s="15">
        <f>IF(11&lt;=$G146, ($G146-11)*$N146, "")</f>
        <v/>
      </c>
      <c r="DV146" s="15">
        <f>IF(12&lt;=$G146, DQ146, "")</f>
        <v/>
      </c>
      <c r="DW146" s="15">
        <f>IF(12&lt;=$G146, ROUND(DV146*$Q146, 2), "")</f>
        <v/>
      </c>
      <c r="DX146" s="15">
        <f>IF(12&lt;=$G146, $N146, "")</f>
        <v/>
      </c>
      <c r="DY146" s="15">
        <f>IF(12&lt;=$G146, DX146-DW146, "")</f>
        <v/>
      </c>
      <c r="DZ146" s="15">
        <f>IF(12&lt;=$G146, DV146-DY146, "")</f>
        <v/>
      </c>
      <c r="EA146" s="15">
        <f>IF(12&lt;=$G146, ROUND(DS146*$Q146, 2), "")</f>
        <v/>
      </c>
      <c r="EB146" s="15">
        <f>IF(12&lt;=$G146, DS146+EA146, "")</f>
        <v/>
      </c>
      <c r="EC146" s="15">
        <f>IF(12&lt;=$G146, DW146+EA146, "")</f>
        <v/>
      </c>
      <c r="ED146" s="15">
        <f>IF(12&lt;=$G146, ($G146-12)*$N146, "")</f>
        <v/>
      </c>
      <c r="EE146" s="15">
        <f>IF(13&lt;=$G146, DZ146, "")</f>
        <v/>
      </c>
      <c r="EF146" s="15">
        <f>IF(13&lt;=$G146, ROUND(EE146*$Q146, 2), "")</f>
        <v/>
      </c>
      <c r="EG146" s="15">
        <f>IF(13&lt;=$G146, $N146, "")</f>
        <v/>
      </c>
      <c r="EH146" s="15">
        <f>IF(13&lt;=$G146, EG146-EF146, "")</f>
        <v/>
      </c>
      <c r="EI146" s="15">
        <f>IF(13&lt;=$G146, EE146-EH146, "")</f>
        <v/>
      </c>
      <c r="EJ146" s="15">
        <f>IF(13&lt;=$G146, ROUND(EB146*$Q146, 2), "")</f>
        <v/>
      </c>
      <c r="EK146" s="15">
        <f>IF(13&lt;=$G146, EB146+EJ146, "")</f>
        <v/>
      </c>
      <c r="EL146" s="15">
        <f>IF(13&lt;=$G146, EF146+EJ146, "")</f>
        <v/>
      </c>
      <c r="EM146" s="15">
        <f>IF(13&lt;=$G146, ($G146-13)*$N146, "")</f>
        <v/>
      </c>
      <c r="EN146" s="15">
        <f>IF(14&lt;=$G146, EI146, "")</f>
        <v/>
      </c>
      <c r="EO146" s="15">
        <f>IF(14&lt;=$G146, ROUND(EN146*$Q146, 2), "")</f>
        <v/>
      </c>
      <c r="EP146" s="15">
        <f>IF(14&lt;=$G146, $N146, "")</f>
        <v/>
      </c>
      <c r="EQ146" s="15">
        <f>IF(14&lt;=$G146, EP146-EO146, "")</f>
        <v/>
      </c>
      <c r="ER146" s="15">
        <f>IF(14&lt;=$G146, EN146-EQ146, "")</f>
        <v/>
      </c>
      <c r="ES146" s="15">
        <f>IF(14&lt;=$G146, ROUND(EK146*$Q146, 2), "")</f>
        <v/>
      </c>
      <c r="ET146" s="15">
        <f>IF(14&lt;=$G146, EK146+ES146, "")</f>
        <v/>
      </c>
      <c r="EU146" s="15">
        <f>IF(14&lt;=$G146, EO146+ES146, "")</f>
        <v/>
      </c>
      <c r="EV146" s="15">
        <f>IF(14&lt;=$G146, ($G146-14)*$N146, "")</f>
        <v/>
      </c>
      <c r="EW146" s="15">
        <f>IF(15&lt;=$G146, ER146, "")</f>
        <v/>
      </c>
      <c r="EX146" s="15">
        <f>IF(15&lt;=$G146, ROUND(EW146*$Q146, 2), "")</f>
        <v/>
      </c>
      <c r="EY146" s="15">
        <f>IF(15&lt;=$G146, $N146, "")</f>
        <v/>
      </c>
      <c r="EZ146" s="15">
        <f>IF(15&lt;=$G146, EY146-EX146, "")</f>
        <v/>
      </c>
      <c r="FA146" s="15">
        <f>IF(15&lt;=$G146, EW146-EZ146, "")</f>
        <v/>
      </c>
      <c r="FB146" s="15">
        <f>IF(15&lt;=$G146, ROUND(ET146*$Q146, 2), "")</f>
        <v/>
      </c>
      <c r="FC146" s="15">
        <f>IF(15&lt;=$G146, ET146+FB146, "")</f>
        <v/>
      </c>
      <c r="FD146" s="15">
        <f>IF(15&lt;=$G146, EX146+FB146, "")</f>
        <v/>
      </c>
      <c r="FE146" s="15">
        <f>IF(15&lt;=$G146, ($G146-15)*$N146, "")</f>
        <v/>
      </c>
      <c r="FF146" s="15">
        <f>IF(16&lt;=$G146, FA146, "")</f>
        <v/>
      </c>
      <c r="FG146" s="15">
        <f>IF(16&lt;=$G146, ROUND(FF146*$Q146, 2), "")</f>
        <v/>
      </c>
      <c r="FH146" s="15">
        <f>IF(16&lt;=$G146, $N146, "")</f>
        <v/>
      </c>
      <c r="FI146" s="15">
        <f>IF(16&lt;=$G146, FH146-FG146, "")</f>
        <v/>
      </c>
      <c r="FJ146" s="15">
        <f>IF(16&lt;=$G146, FF146-FI146, "")</f>
        <v/>
      </c>
      <c r="FK146" s="15">
        <f>IF(16&lt;=$G146, ROUND(FC146*$Q146, 2), "")</f>
        <v/>
      </c>
      <c r="FL146" s="15">
        <f>IF(16&lt;=$G146, FC146+FK146, "")</f>
        <v/>
      </c>
      <c r="FM146" s="15">
        <f>IF(16&lt;=$G146, FG146+FK146, "")</f>
        <v/>
      </c>
      <c r="FN146" s="15">
        <f>IF(16&lt;=$G146, ($G146-16)*$N146, "")</f>
        <v/>
      </c>
      <c r="FO146" s="15">
        <f>IF(17&lt;=$G146, FJ146, "")</f>
        <v/>
      </c>
      <c r="FP146" s="15">
        <f>IF(17&lt;=$G146, ROUND(FO146*$Q146, 2), "")</f>
        <v/>
      </c>
      <c r="FQ146" s="15">
        <f>IF(17&lt;=$G146, $N146, "")</f>
        <v/>
      </c>
      <c r="FR146" s="15">
        <f>IF(17&lt;=$G146, FQ146-FP146, "")</f>
        <v/>
      </c>
      <c r="FS146" s="15">
        <f>IF(17&lt;=$G146, FO146-FR146, "")</f>
        <v/>
      </c>
      <c r="FT146" s="15">
        <f>IF(17&lt;=$G146, ROUND(FL146*$Q146, 2), "")</f>
        <v/>
      </c>
      <c r="FU146" s="15">
        <f>IF(17&lt;=$G146, FL146+FT146, "")</f>
        <v/>
      </c>
      <c r="FV146" s="15">
        <f>IF(17&lt;=$G146, FP146+FT146, "")</f>
        <v/>
      </c>
      <c r="FW146" s="15">
        <f>IF(17&lt;=$G146, ($G146-17)*$N146, "")</f>
        <v/>
      </c>
      <c r="FX146" s="15">
        <f>IF(18&lt;=$G146, FS146, "")</f>
        <v/>
      </c>
      <c r="FY146" s="15">
        <f>IF(18&lt;=$G146, ROUND(FX146*$Q146, 2), "")</f>
        <v/>
      </c>
      <c r="FZ146" s="15">
        <f>IF(18&lt;=$G146, $N146, "")</f>
        <v/>
      </c>
      <c r="GA146" s="15">
        <f>IF(18&lt;=$G146, FZ146-FY146, "")</f>
        <v/>
      </c>
      <c r="GB146" s="15">
        <f>IF(18&lt;=$G146, FX146-GA146, "")</f>
        <v/>
      </c>
      <c r="GC146" s="15">
        <f>IF(18&lt;=$G146, ROUND(FU146*$Q146, 2), "")</f>
        <v/>
      </c>
      <c r="GD146" s="15">
        <f>IF(18&lt;=$G146, FU146+GC146, "")</f>
        <v/>
      </c>
      <c r="GE146" s="15">
        <f>IF(18&lt;=$G146, FY146+GC146, "")</f>
        <v/>
      </c>
      <c r="GF146" s="15">
        <f>IF(18&lt;=$G146, ($G146-18)*$N146, "")</f>
        <v/>
      </c>
      <c r="GG146" s="15">
        <f>IF(19&lt;=$G146, GB146, "")</f>
        <v/>
      </c>
      <c r="GH146" s="15">
        <f>IF(19&lt;=$G146, ROUND(GG146*$Q146, 2), "")</f>
        <v/>
      </c>
      <c r="GI146" s="15">
        <f>IF(19&lt;=$G146, $N146, "")</f>
        <v/>
      </c>
      <c r="GJ146" s="15">
        <f>IF(19&lt;=$G146, GI146-GH146, "")</f>
        <v/>
      </c>
      <c r="GK146" s="15">
        <f>IF(19&lt;=$G146, GG146-GJ146, "")</f>
        <v/>
      </c>
      <c r="GL146" s="15">
        <f>IF(19&lt;=$G146, ROUND(GD146*$Q146, 2), "")</f>
        <v/>
      </c>
      <c r="GM146" s="15">
        <f>IF(19&lt;=$G146, GD146+GL146, "")</f>
        <v/>
      </c>
      <c r="GN146" s="15">
        <f>IF(19&lt;=$G146, GH146+GL146, "")</f>
        <v/>
      </c>
      <c r="GO146" s="15">
        <f>IF(19&lt;=$G146, ($G146-19)*$N146, "")</f>
        <v/>
      </c>
      <c r="GP146" s="15">
        <f>IF(20&lt;=$G146, GK146, "")</f>
        <v/>
      </c>
      <c r="GQ146" s="15">
        <f>IF(20&lt;=$G146, ROUND(GP146*$Q146, 2), "")</f>
        <v/>
      </c>
      <c r="GR146" s="15">
        <f>IF(20&lt;=$G146, $N146, "")</f>
        <v/>
      </c>
      <c r="GS146" s="15">
        <f>IF(20&lt;=$G146, GR146-GQ146, "")</f>
        <v/>
      </c>
      <c r="GT146" s="15">
        <f>IF(20&lt;=$G146, GP146-GS146, "")</f>
        <v/>
      </c>
      <c r="GU146" s="15">
        <f>IF(20&lt;=$G146, ROUND(GM146*$Q146, 2), "")</f>
        <v/>
      </c>
      <c r="GV146" s="15">
        <f>IF(20&lt;=$G146, GM146+GU146, "")</f>
        <v/>
      </c>
      <c r="GW146" s="15">
        <f>IF(20&lt;=$G146, GQ146+GU146, "")</f>
        <v/>
      </c>
      <c r="GX146" s="15">
        <f>IF(20&lt;=$G146, ($G146-20)*$N146, "")</f>
        <v/>
      </c>
      <c r="GY146" s="15">
        <f>IF(21&lt;=$G146, GT146, "")</f>
        <v/>
      </c>
      <c r="GZ146" s="15">
        <f>IF(21&lt;=$G146, ROUND(GY146*$Q146, 2), "")</f>
        <v/>
      </c>
      <c r="HA146" s="15">
        <f>IF(21&lt;=$G146, $N146, "")</f>
        <v/>
      </c>
      <c r="HB146" s="15">
        <f>IF(21&lt;=$G146, HA146-GZ146, "")</f>
        <v/>
      </c>
      <c r="HC146" s="15">
        <f>IF(21&lt;=$G146, GY146-HB146, "")</f>
        <v/>
      </c>
      <c r="HD146" s="15">
        <f>IF(21&lt;=$G146, ROUND(GV146*$Q146, 2), "")</f>
        <v/>
      </c>
      <c r="HE146" s="15">
        <f>IF(21&lt;=$G146, GV146+HD146, "")</f>
        <v/>
      </c>
      <c r="HF146" s="15">
        <f>IF(21&lt;=$G146, GZ146+HD146, "")</f>
        <v/>
      </c>
      <c r="HG146" s="15">
        <f>IF(21&lt;=$G146, ($G146-21)*$N146, "")</f>
        <v/>
      </c>
      <c r="HH146" s="15">
        <f>IF(22&lt;=$G146, HC146, "")</f>
        <v/>
      </c>
      <c r="HI146" s="15">
        <f>IF(22&lt;=$G146, ROUND(HH146*$Q146, 2), "")</f>
        <v/>
      </c>
      <c r="HJ146" s="15">
        <f>IF(22&lt;=$G146, $N146, "")</f>
        <v/>
      </c>
      <c r="HK146" s="15">
        <f>IF(22&lt;=$G146, HJ146-HI146, "")</f>
        <v/>
      </c>
      <c r="HL146" s="15">
        <f>IF(22&lt;=$G146, HH146-HK146, "")</f>
        <v/>
      </c>
      <c r="HM146" s="15">
        <f>IF(22&lt;=$G146, ROUND(HE146*$Q146, 2), "")</f>
        <v/>
      </c>
      <c r="HN146" s="15">
        <f>IF(22&lt;=$G146, HE146+HM146, "")</f>
        <v/>
      </c>
      <c r="HO146" s="15">
        <f>IF(22&lt;=$G146, HI146+HM146, "")</f>
        <v/>
      </c>
      <c r="HP146" s="15">
        <f>IF(22&lt;=$G146, ($G146-22)*$N146, "")</f>
        <v/>
      </c>
      <c r="HQ146" s="15">
        <f>IF(23&lt;=$G146, HL146, "")</f>
        <v/>
      </c>
      <c r="HR146" s="15">
        <f>IF(23&lt;=$G146, ROUND(HQ146*$Q146, 2), "")</f>
        <v/>
      </c>
      <c r="HS146" s="15">
        <f>IF(23&lt;=$G146, $N146, "")</f>
        <v/>
      </c>
      <c r="HT146" s="15">
        <f>IF(23&lt;=$G146, HS146-HR146, "")</f>
        <v/>
      </c>
      <c r="HU146" s="15">
        <f>IF(23&lt;=$G146, HQ146-HT146, "")</f>
        <v/>
      </c>
      <c r="HV146" s="15">
        <f>IF(23&lt;=$G146, ROUND(HN146*$Q146, 2), "")</f>
        <v/>
      </c>
      <c r="HW146" s="15">
        <f>IF(23&lt;=$G146, HN146+HV146, "")</f>
        <v/>
      </c>
      <c r="HX146" s="15">
        <f>IF(23&lt;=$G146, HR146+HV146, "")</f>
        <v/>
      </c>
      <c r="HY146" s="15">
        <f>IF(23&lt;=$G146, ($G146-23)*$N146, "")</f>
        <v/>
      </c>
      <c r="HZ146" s="15">
        <f>IF(24&lt;=$G146, HU146, "")</f>
        <v/>
      </c>
      <c r="IA146" s="15">
        <f>IF(24&lt;=$G146, ROUND(HZ146*$Q146, 2), "")</f>
        <v/>
      </c>
      <c r="IB146" s="15">
        <f>IF(24&lt;=$G146, $N146, "")</f>
        <v/>
      </c>
      <c r="IC146" s="15">
        <f>IF(24&lt;=$G146, IB146-IA146, "")</f>
        <v/>
      </c>
      <c r="ID146" s="15">
        <f>IF(24&lt;=$G146, HZ146-IC146, "")</f>
        <v/>
      </c>
      <c r="IE146" s="15">
        <f>IF(24&lt;=$G146, ROUND(HW146*$Q146, 2), "")</f>
        <v/>
      </c>
      <c r="IF146" s="15">
        <f>IF(24&lt;=$G146, HW146+IE146, "")</f>
        <v/>
      </c>
      <c r="IG146" s="15">
        <f>IF(24&lt;=$G146, IA146+IE146, "")</f>
        <v/>
      </c>
      <c r="IH146" s="15">
        <f>IF(24&lt;=$G146, ($G146-24)*$N146, "")</f>
        <v/>
      </c>
      <c r="II146" s="15">
        <f>IF(25&lt;=$G146, ID146, "")</f>
        <v/>
      </c>
      <c r="IJ146" s="15">
        <f>IF(25&lt;=$G146, ROUND(II146*$Q146, 2), "")</f>
        <v/>
      </c>
      <c r="IK146" s="15">
        <f>IF(25&lt;=$G146, $N146, "")</f>
        <v/>
      </c>
      <c r="IL146" s="15">
        <f>IF(25&lt;=$G146, IK146-IJ146, "")</f>
        <v/>
      </c>
      <c r="IM146" s="15">
        <f>IF(25&lt;=$G146, II146-IL146, "")</f>
        <v/>
      </c>
      <c r="IN146" s="15">
        <f>IF(25&lt;=$G146, ROUND(IF146*$Q146, 2), "")</f>
        <v/>
      </c>
      <c r="IO146" s="15">
        <f>IF(25&lt;=$G146, IF146+IN146, "")</f>
        <v/>
      </c>
      <c r="IP146" s="15">
        <f>IF(25&lt;=$G146, IJ146+IN146, "")</f>
        <v/>
      </c>
      <c r="IQ146" s="15">
        <f>IF(25&lt;=$G146, ($G146-25)*$N146, "")</f>
        <v/>
      </c>
      <c r="IR146" s="15">
        <f>IF(26&lt;=$G146, IM146, "")</f>
        <v/>
      </c>
      <c r="IS146" s="15">
        <f>IF(26&lt;=$G146, ROUND(IR146*$Q146, 2), "")</f>
        <v/>
      </c>
      <c r="IT146" s="15">
        <f>IF(26&lt;=$G146, $N146, "")</f>
        <v/>
      </c>
      <c r="IU146" s="15">
        <f>IF(26&lt;=$G146, IT146-IS146, "")</f>
        <v/>
      </c>
      <c r="IV146" s="15">
        <f>IF(26&lt;=$G146, IR146-IU146, "")</f>
        <v/>
      </c>
      <c r="IW146" s="15">
        <f>IF(26&lt;=$G146, ROUND(IO146*$Q146, 2), "")</f>
        <v/>
      </c>
      <c r="IX146" s="15">
        <f>IF(26&lt;=$G146, IO146+IW146, "")</f>
        <v/>
      </c>
      <c r="IY146" s="15">
        <f>IF(26&lt;=$G146, IS146+IW146, "")</f>
        <v/>
      </c>
      <c r="IZ146" s="15">
        <f>IF(26&lt;=$G146, ($G146-26)*$N146, "")</f>
        <v/>
      </c>
      <c r="JA146" s="15">
        <f>IF(27&lt;=$G146, IV146, "")</f>
        <v/>
      </c>
      <c r="JB146" s="15">
        <f>IF(27&lt;=$G146, ROUND(JA146*$Q146, 2), "")</f>
        <v/>
      </c>
      <c r="JC146" s="15">
        <f>IF(27&lt;=$G146, $N146, "")</f>
        <v/>
      </c>
      <c r="JD146" s="15">
        <f>IF(27&lt;=$G146, JC146-JB146, "")</f>
        <v/>
      </c>
      <c r="JE146" s="15">
        <f>IF(27&lt;=$G146, JA146-JD146, "")</f>
        <v/>
      </c>
      <c r="JF146" s="15">
        <f>IF(27&lt;=$G146, ROUND(IX146*$Q146, 2), "")</f>
        <v/>
      </c>
      <c r="JG146" s="15">
        <f>IF(27&lt;=$G146, IX146+JF146, "")</f>
        <v/>
      </c>
      <c r="JH146" s="15">
        <f>IF(27&lt;=$G146, JB146+JF146, "")</f>
        <v/>
      </c>
      <c r="JI146" s="15">
        <f>IF(27&lt;=$G146, ($G146-27)*$N146, "")</f>
        <v/>
      </c>
      <c r="JJ146" s="15">
        <f>IF(28&lt;=$G146, JE146, "")</f>
        <v/>
      </c>
      <c r="JK146" s="15">
        <f>IF(28&lt;=$G146, ROUND(JJ146*$Q146, 2), "")</f>
        <v/>
      </c>
      <c r="JL146" s="15">
        <f>IF(28&lt;=$G146, $N146, "")</f>
        <v/>
      </c>
      <c r="JM146" s="15">
        <f>IF(28&lt;=$G146, JL146-JK146, "")</f>
        <v/>
      </c>
      <c r="JN146" s="15">
        <f>IF(28&lt;=$G146, JJ146-JM146, "")</f>
        <v/>
      </c>
      <c r="JO146" s="15">
        <f>IF(28&lt;=$G146, ROUND(JG146*$Q146, 2), "")</f>
        <v/>
      </c>
      <c r="JP146" s="15">
        <f>IF(28&lt;=$G146, JG146+JO146, "")</f>
        <v/>
      </c>
      <c r="JQ146" s="15">
        <f>IF(28&lt;=$G146, JK146+JO146, "")</f>
        <v/>
      </c>
      <c r="JR146" s="15">
        <f>IF(28&lt;=$G146, ($G146-28)*$N146, "")</f>
        <v/>
      </c>
      <c r="JS146" s="15">
        <f>IF(29&lt;=$G146, JN146, "")</f>
        <v/>
      </c>
      <c r="JT146" s="15">
        <f>IF(29&lt;=$G146, ROUND(JS146*$Q146, 2), "")</f>
        <v/>
      </c>
      <c r="JU146" s="15">
        <f>IF(29&lt;=$G146, $N146, "")</f>
        <v/>
      </c>
      <c r="JV146" s="15">
        <f>IF(29&lt;=$G146, JU146-JT146, "")</f>
        <v/>
      </c>
      <c r="JW146" s="15">
        <f>IF(29&lt;=$G146, JS146-JV146, "")</f>
        <v/>
      </c>
      <c r="JX146" s="15">
        <f>IF(29&lt;=$G146, ROUND(JP146*$Q146, 2), "")</f>
        <v/>
      </c>
      <c r="JY146" s="15">
        <f>IF(29&lt;=$G146, JP146+JX146, "")</f>
        <v/>
      </c>
      <c r="JZ146" s="15">
        <f>IF(29&lt;=$G146, JT146+JX146, "")</f>
        <v/>
      </c>
      <c r="KA146" s="15">
        <f>IF(29&lt;=$G146, ($G146-29)*$N146, "")</f>
        <v/>
      </c>
      <c r="KB146" s="15">
        <f>IF(30&lt;=$G146, JW146, "")</f>
        <v/>
      </c>
      <c r="KC146" s="15">
        <f>IF(30&lt;=$G146, ROUND(KB146*$Q146, 2), "")</f>
        <v/>
      </c>
      <c r="KD146" s="15">
        <f>IF(30&lt;=$G146, $N146, "")</f>
        <v/>
      </c>
      <c r="KE146" s="15">
        <f>IF(30&lt;=$G146, KD146-KC146, "")</f>
        <v/>
      </c>
      <c r="KF146" s="15">
        <f>IF(30&lt;=$G146, KB146-KE146, "")</f>
        <v/>
      </c>
      <c r="KG146" s="15">
        <f>IF(30&lt;=$G146, ROUND(JY146*$Q146, 2), "")</f>
        <v/>
      </c>
      <c r="KH146" s="15">
        <f>IF(30&lt;=$G146, JY146+KG146, "")</f>
        <v/>
      </c>
      <c r="KI146" s="15">
        <f>IF(30&lt;=$G146, KC146+KG146, "")</f>
        <v/>
      </c>
      <c r="KJ146" s="15">
        <f>IF(30&lt;=$G146, ($G146-30)*$N146, "")</f>
        <v/>
      </c>
      <c r="KK146" s="15">
        <f>IF(31&lt;=$G146, KF146, "")</f>
        <v/>
      </c>
      <c r="KL146" s="15">
        <f>IF(31&lt;=$G146, ROUND(KK146*$Q146, 2), "")</f>
        <v/>
      </c>
      <c r="KM146" s="15">
        <f>IF(31&lt;=$G146, $N146, "")</f>
        <v/>
      </c>
      <c r="KN146" s="15">
        <f>IF(31&lt;=$G146, KM146-KL146, "")</f>
        <v/>
      </c>
      <c r="KO146" s="15">
        <f>IF(31&lt;=$G146, KK146-KN146, "")</f>
        <v/>
      </c>
      <c r="KP146" s="15">
        <f>IF(31&lt;=$G146, ROUND(KH146*$Q146, 2), "")</f>
        <v/>
      </c>
      <c r="KQ146" s="15">
        <f>IF(31&lt;=$G146, KH146+KP146, "")</f>
        <v/>
      </c>
      <c r="KR146" s="15">
        <f>IF(31&lt;=$G146, KL146+KP146, "")</f>
        <v/>
      </c>
      <c r="KS146" s="15">
        <f>IF(31&lt;=$G146, ($G146-31)*$N146, "")</f>
        <v/>
      </c>
      <c r="KT146" s="15">
        <f>IF(32&lt;=$G146, KO146, "")</f>
        <v/>
      </c>
      <c r="KU146" s="15">
        <f>IF(32&lt;=$G146, ROUND(KT146*$Q146, 2), "")</f>
        <v/>
      </c>
      <c r="KV146" s="15">
        <f>IF(32&lt;=$G146, $N146, "")</f>
        <v/>
      </c>
      <c r="KW146" s="15">
        <f>IF(32&lt;=$G146, KV146-KU146, "")</f>
        <v/>
      </c>
      <c r="KX146" s="15">
        <f>IF(32&lt;=$G146, KT146-KW146, "")</f>
        <v/>
      </c>
      <c r="KY146" s="15">
        <f>IF(32&lt;=$G146, ROUND(KQ146*$Q146, 2), "")</f>
        <v/>
      </c>
      <c r="KZ146" s="15">
        <f>IF(32&lt;=$G146, KQ146+KY146, "")</f>
        <v/>
      </c>
      <c r="LA146" s="15">
        <f>IF(32&lt;=$G146, KU146+KY146, "")</f>
        <v/>
      </c>
      <c r="LB146" s="15">
        <f>IF(32&lt;=$G146, ($G146-32)*$N146, "")</f>
        <v/>
      </c>
      <c r="LC146" s="15">
        <f>IF(33&lt;=$G146, KX146, "")</f>
        <v/>
      </c>
      <c r="LD146" s="15">
        <f>IF(33&lt;=$G146, ROUND(LC146*$Q146, 2), "")</f>
        <v/>
      </c>
      <c r="LE146" s="15">
        <f>IF(33&lt;=$G146, $N146, "")</f>
        <v/>
      </c>
      <c r="LF146" s="15">
        <f>IF(33&lt;=$G146, LE146-LD146, "")</f>
        <v/>
      </c>
      <c r="LG146" s="15">
        <f>IF(33&lt;=$G146, LC146-LF146, "")</f>
        <v/>
      </c>
      <c r="LH146" s="15">
        <f>IF(33&lt;=$G146, ROUND(KZ146*$Q146, 2), "")</f>
        <v/>
      </c>
      <c r="LI146" s="15">
        <f>IF(33&lt;=$G146, KZ146+LH146, "")</f>
        <v/>
      </c>
      <c r="LJ146" s="15">
        <f>IF(33&lt;=$G146, LD146+LH146, "")</f>
        <v/>
      </c>
      <c r="LK146" s="15">
        <f>IF(33&lt;=$G146, ($G146-33)*$N146, "")</f>
        <v/>
      </c>
      <c r="LL146" s="15">
        <f>IF(34&lt;=$G146, LG146, "")</f>
        <v/>
      </c>
      <c r="LM146" s="15">
        <f>IF(34&lt;=$G146, ROUND(LL146*$Q146, 2), "")</f>
        <v/>
      </c>
      <c r="LN146" s="15">
        <f>IF(34&lt;=$G146, $N146, "")</f>
        <v/>
      </c>
      <c r="LO146" s="15">
        <f>IF(34&lt;=$G146, LN146-LM146, "")</f>
        <v/>
      </c>
      <c r="LP146" s="15">
        <f>IF(34&lt;=$G146, LL146-LO146, "")</f>
        <v/>
      </c>
      <c r="LQ146" s="15">
        <f>IF(34&lt;=$G146, ROUND(LI146*$Q146, 2), "")</f>
        <v/>
      </c>
      <c r="LR146" s="15">
        <f>IF(34&lt;=$G146, LI146+LQ146, "")</f>
        <v/>
      </c>
      <c r="LS146" s="15">
        <f>IF(34&lt;=$G146, LM146+LQ146, "")</f>
        <v/>
      </c>
      <c r="LT146" s="15">
        <f>IF(34&lt;=$G146, ($G146-34)*$N146, "")</f>
        <v/>
      </c>
      <c r="LU146" s="15">
        <f>IF(35&lt;=$G146, LP146, "")</f>
        <v/>
      </c>
      <c r="LV146" s="15">
        <f>IF(35&lt;=$G146, ROUND(LU146*$Q146, 2), "")</f>
        <v/>
      </c>
      <c r="LW146" s="15">
        <f>IF(35&lt;=$G146, $N146, "")</f>
        <v/>
      </c>
      <c r="LX146" s="15">
        <f>IF(35&lt;=$G146, LW146-LV146, "")</f>
        <v/>
      </c>
      <c r="LY146" s="15">
        <f>IF(35&lt;=$G146, LU146-LX146, "")</f>
        <v/>
      </c>
      <c r="LZ146" s="15">
        <f>IF(35&lt;=$G146, ROUND(LR146*$Q146, 2), "")</f>
        <v/>
      </c>
      <c r="MA146" s="15">
        <f>IF(35&lt;=$G146, LR146+LZ146, "")</f>
        <v/>
      </c>
      <c r="MB146" s="15">
        <f>IF(35&lt;=$G146, LV146+LZ146, "")</f>
        <v/>
      </c>
      <c r="MC146" s="15">
        <f>IF(35&lt;=$G146, ($G146-35)*$N146, "")</f>
        <v/>
      </c>
      <c r="MD146" s="15">
        <f>IF(36&lt;=$G146, LY146, "")</f>
        <v/>
      </c>
      <c r="ME146" s="15">
        <f>IF(36&lt;=$G146, ROUND(MD146*$Q146, 2), "")</f>
        <v/>
      </c>
      <c r="MF146" s="15">
        <f>IF(36&lt;=$G146, $N146, "")</f>
        <v/>
      </c>
      <c r="MG146" s="15">
        <f>IF(36&lt;=$G146, MF146-ME146, "")</f>
        <v/>
      </c>
      <c r="MH146" s="15">
        <f>IF(36&lt;=$G146, MD146-MG146, "")</f>
        <v/>
      </c>
      <c r="MI146" s="15">
        <f>IF(36&lt;=$G146, ROUND(MA146*$Q146, 2), "")</f>
        <v/>
      </c>
      <c r="MJ146" s="15">
        <f>IF(36&lt;=$G146, MA146+MI146, "")</f>
        <v/>
      </c>
      <c r="MK146" s="15">
        <f>IF(36&lt;=$G146, ME146+MI146, "")</f>
        <v/>
      </c>
      <c r="ML146" s="15">
        <f>IF(36&lt;=$G146, ($G146-36)*$N146, "")</f>
        <v/>
      </c>
      <c r="MM146" s="15">
        <f>IF(37&lt;=$G146, MH146, "")</f>
        <v/>
      </c>
      <c r="MN146" s="15">
        <f>IF(37&lt;=$G146, ROUND(MM146*$Q146, 2), "")</f>
        <v/>
      </c>
      <c r="MO146" s="15">
        <f>IF(37&lt;=$G146, $N146, "")</f>
        <v/>
      </c>
      <c r="MP146" s="15">
        <f>IF(37&lt;=$G146, MO146-MN146, "")</f>
        <v/>
      </c>
      <c r="MQ146" s="15">
        <f>IF(37&lt;=$G146, MM146-MP146, "")</f>
        <v/>
      </c>
      <c r="MR146" s="15">
        <f>IF(37&lt;=$G146, ROUND(MJ146*$Q146, 2), "")</f>
        <v/>
      </c>
      <c r="MS146" s="15">
        <f>IF(37&lt;=$G146, MJ146+MR146, "")</f>
        <v/>
      </c>
      <c r="MT146" s="15">
        <f>IF(37&lt;=$G146, MN146+MR146, "")</f>
        <v/>
      </c>
      <c r="MU146" s="15">
        <f>IF(37&lt;=$G146, ($G146-37)*$N146, "")</f>
        <v/>
      </c>
      <c r="MV146" s="15">
        <f>IF(38&lt;=$G146, MQ146, "")</f>
        <v/>
      </c>
      <c r="MW146" s="15">
        <f>IF(38&lt;=$G146, ROUND(MV146*$Q146, 2), "")</f>
        <v/>
      </c>
      <c r="MX146" s="15">
        <f>IF(38&lt;=$G146, $N146, "")</f>
        <v/>
      </c>
      <c r="MY146" s="15">
        <f>IF(38&lt;=$G146, MX146-MW146, "")</f>
        <v/>
      </c>
      <c r="MZ146" s="15">
        <f>IF(38&lt;=$G146, MV146-MY146, "")</f>
        <v/>
      </c>
      <c r="NA146" s="15">
        <f>IF(38&lt;=$G146, ROUND(MS146*$Q146, 2), "")</f>
        <v/>
      </c>
      <c r="NB146" s="15">
        <f>IF(38&lt;=$G146, MS146+NA146, "")</f>
        <v/>
      </c>
      <c r="NC146" s="15">
        <f>IF(38&lt;=$G146, MW146+NA146, "")</f>
        <v/>
      </c>
      <c r="ND146" s="15">
        <f>IF(38&lt;=$G146, ($G146-38)*$N146, "")</f>
        <v/>
      </c>
      <c r="NE146" s="15">
        <f>IF(39&lt;=$G146, MZ146, "")</f>
        <v/>
      </c>
      <c r="NF146" s="15">
        <f>IF(39&lt;=$G146, ROUND(NE146*$Q146, 2), "")</f>
        <v/>
      </c>
      <c r="NG146" s="15">
        <f>IF(39&lt;=$G146, $N146, "")</f>
        <v/>
      </c>
      <c r="NH146" s="15">
        <f>IF(39&lt;=$G146, NG146-NF146, "")</f>
        <v/>
      </c>
      <c r="NI146" s="15">
        <f>IF(39&lt;=$G146, NE146-NH146, "")</f>
        <v/>
      </c>
      <c r="NJ146" s="15">
        <f>IF(39&lt;=$G146, ROUND(NB146*$Q146, 2), "")</f>
        <v/>
      </c>
      <c r="NK146" s="15">
        <f>IF(39&lt;=$G146, NB146+NJ146, "")</f>
        <v/>
      </c>
      <c r="NL146" s="15">
        <f>IF(39&lt;=$G146, NF146+NJ146, "")</f>
        <v/>
      </c>
      <c r="NM146" s="15">
        <f>IF(39&lt;=$G146, ($G146-39)*$N146, "")</f>
        <v/>
      </c>
      <c r="NN146" s="15">
        <f>IF(40&lt;=$G146, NI146, "")</f>
        <v/>
      </c>
      <c r="NO146" s="15">
        <f>IF(40&lt;=$G146, ROUND(NN146*$Q146, 2), "")</f>
        <v/>
      </c>
      <c r="NP146" s="15">
        <f>IF(40&lt;=$G146, $N146, "")</f>
        <v/>
      </c>
      <c r="NQ146" s="15">
        <f>IF(40&lt;=$G146, NP146-NO146, "")</f>
        <v/>
      </c>
      <c r="NR146" s="15">
        <f>IF(40&lt;=$G146, NN146-NQ146, "")</f>
        <v/>
      </c>
      <c r="NS146" s="15">
        <f>IF(40&lt;=$G146, ROUND(NK146*$Q146, 2), "")</f>
        <v/>
      </c>
      <c r="NT146" s="15">
        <f>IF(40&lt;=$G146, NK146+NS146, "")</f>
        <v/>
      </c>
      <c r="NU146" s="15">
        <f>IF(40&lt;=$G146, NO146+NS146, "")</f>
        <v/>
      </c>
      <c r="NV146" s="15">
        <f>IF(40&lt;=$G146, ($G146-40)*$N146, "")</f>
        <v/>
      </c>
      <c r="NW146" s="15">
        <f>IF(41&lt;=$G146, NR146, "")</f>
        <v/>
      </c>
      <c r="NX146" s="15">
        <f>IF(41&lt;=$G146, ROUND(NW146*$Q146, 2), "")</f>
        <v/>
      </c>
      <c r="NY146" s="15">
        <f>IF(41&lt;=$G146, $N146, "")</f>
        <v/>
      </c>
      <c r="NZ146" s="15">
        <f>IF(41&lt;=$G146, NY146-NX146, "")</f>
        <v/>
      </c>
      <c r="OA146" s="15">
        <f>IF(41&lt;=$G146, NW146-NZ146, "")</f>
        <v/>
      </c>
      <c r="OB146" s="15">
        <f>IF(41&lt;=$G146, ROUND(NT146*$Q146, 2), "")</f>
        <v/>
      </c>
      <c r="OC146" s="15">
        <f>IF(41&lt;=$G146, NT146+OB146, "")</f>
        <v/>
      </c>
      <c r="OD146" s="15">
        <f>IF(41&lt;=$G146, NX146+OB146, "")</f>
        <v/>
      </c>
      <c r="OE146" s="15">
        <f>IF(41&lt;=$G146, ($G146-41)*$N146, "")</f>
        <v/>
      </c>
      <c r="OF146" s="15">
        <f>IF(42&lt;=$G146, OA146, "")</f>
        <v/>
      </c>
      <c r="OG146" s="15">
        <f>IF(42&lt;=$G146, ROUND(OF146*$Q146, 2), "")</f>
        <v/>
      </c>
      <c r="OH146" s="15">
        <f>IF(42&lt;=$G146, $N146, "")</f>
        <v/>
      </c>
      <c r="OI146" s="15">
        <f>IF(42&lt;=$G146, OH146-OG146, "")</f>
        <v/>
      </c>
      <c r="OJ146" s="15">
        <f>IF(42&lt;=$G146, OF146-OI146, "")</f>
        <v/>
      </c>
      <c r="OK146" s="15">
        <f>IF(42&lt;=$G146, ROUND(OC146*$Q146, 2), "")</f>
        <v/>
      </c>
      <c r="OL146" s="15">
        <f>IF(42&lt;=$G146, OC146+OK146, "")</f>
        <v/>
      </c>
      <c r="OM146" s="15">
        <f>IF(42&lt;=$G146, OG146+OK146, "")</f>
        <v/>
      </c>
      <c r="ON146" s="15">
        <f>IF(42&lt;=$G146, ($G146-42)*$N146, "")</f>
        <v/>
      </c>
      <c r="OO146" s="15">
        <f>IF(43&lt;=$G146, OJ146, "")</f>
        <v/>
      </c>
      <c r="OP146" s="15">
        <f>IF(43&lt;=$G146, ROUND(OO146*$Q146, 2), "")</f>
        <v/>
      </c>
      <c r="OQ146" s="15">
        <f>IF(43&lt;=$G146, $N146, "")</f>
        <v/>
      </c>
      <c r="OR146" s="15">
        <f>IF(43&lt;=$G146, OQ146-OP146, "")</f>
        <v/>
      </c>
      <c r="OS146" s="15">
        <f>IF(43&lt;=$G146, OO146-OR146, "")</f>
        <v/>
      </c>
      <c r="OT146" s="15">
        <f>IF(43&lt;=$G146, ROUND(OL146*$Q146, 2), "")</f>
        <v/>
      </c>
      <c r="OU146" s="15">
        <f>IF(43&lt;=$G146, OL146+OT146, "")</f>
        <v/>
      </c>
      <c r="OV146" s="15">
        <f>IF(43&lt;=$G146, OP146+OT146, "")</f>
        <v/>
      </c>
      <c r="OW146" s="15">
        <f>IF(43&lt;=$G146, ($G146-43)*$N146, "")</f>
        <v/>
      </c>
      <c r="OX146" s="15">
        <f>IF(44&lt;=$G146, OS146, "")</f>
        <v/>
      </c>
      <c r="OY146" s="15">
        <f>IF(44&lt;=$G146, ROUND(OX146*$Q146, 2), "")</f>
        <v/>
      </c>
      <c r="OZ146" s="15">
        <f>IF(44&lt;=$G146, $N146, "")</f>
        <v/>
      </c>
      <c r="PA146" s="15">
        <f>IF(44&lt;=$G146, OZ146-OY146, "")</f>
        <v/>
      </c>
      <c r="PB146" s="15">
        <f>IF(44&lt;=$G146, OX146-PA146, "")</f>
        <v/>
      </c>
      <c r="PC146" s="15">
        <f>IF(44&lt;=$G146, ROUND(OU146*$Q146, 2), "")</f>
        <v/>
      </c>
      <c r="PD146" s="15">
        <f>IF(44&lt;=$G146, OU146+PC146, "")</f>
        <v/>
      </c>
      <c r="PE146" s="15">
        <f>IF(44&lt;=$G146, OY146+PC146, "")</f>
        <v/>
      </c>
      <c r="PF146" s="15">
        <f>IF(44&lt;=$G146, ($G146-44)*$N146, "")</f>
        <v/>
      </c>
      <c r="PG146" s="15">
        <f>IF(45&lt;=$G146, PB146, "")</f>
        <v/>
      </c>
      <c r="PH146" s="15">
        <f>IF(45&lt;=$G146, ROUND(PG146*$Q146, 2), "")</f>
        <v/>
      </c>
      <c r="PI146" s="15">
        <f>IF(45&lt;=$G146, $N146, "")</f>
        <v/>
      </c>
      <c r="PJ146" s="15">
        <f>IF(45&lt;=$G146, PI146-PH146, "")</f>
        <v/>
      </c>
      <c r="PK146" s="15">
        <f>IF(45&lt;=$G146, PG146-PJ146, "")</f>
        <v/>
      </c>
      <c r="PL146" s="15">
        <f>IF(45&lt;=$G146, ROUND(PD146*$Q146, 2), "")</f>
        <v/>
      </c>
      <c r="PM146" s="15">
        <f>IF(45&lt;=$G146, PD146+PL146, "")</f>
        <v/>
      </c>
      <c r="PN146" s="15">
        <f>IF(45&lt;=$G146, PH146+PL146, "")</f>
        <v/>
      </c>
      <c r="PO146" s="15">
        <f>IF(45&lt;=$G146, ($G146-45)*$N146, "")</f>
        <v/>
      </c>
      <c r="PP146" s="15">
        <f>IF(46&lt;=$G146, PK146, "")</f>
        <v/>
      </c>
      <c r="PQ146" s="15">
        <f>IF(46&lt;=$G146, ROUND(PP146*$Q146, 2), "")</f>
        <v/>
      </c>
      <c r="PR146" s="15">
        <f>IF(46&lt;=$G146, $N146, "")</f>
        <v/>
      </c>
      <c r="PS146" s="15">
        <f>IF(46&lt;=$G146, PR146-PQ146, "")</f>
        <v/>
      </c>
      <c r="PT146" s="15">
        <f>IF(46&lt;=$G146, PP146-PS146, "")</f>
        <v/>
      </c>
      <c r="PU146" s="15">
        <f>IF(46&lt;=$G146, ROUND(PM146*$Q146, 2), "")</f>
        <v/>
      </c>
      <c r="PV146" s="15">
        <f>IF(46&lt;=$G146, PM146+PU146, "")</f>
        <v/>
      </c>
      <c r="PW146" s="15">
        <f>IF(46&lt;=$G146, PQ146+PU146, "")</f>
        <v/>
      </c>
      <c r="PX146" s="15">
        <f>IF(46&lt;=$G146, ($G146-46)*$N146, "")</f>
        <v/>
      </c>
      <c r="PY146" s="15">
        <f>IF(47&lt;=$G146, PT146, "")</f>
        <v/>
      </c>
      <c r="PZ146" s="15">
        <f>IF(47&lt;=$G146, ROUND(PY146*$Q146, 2), "")</f>
        <v/>
      </c>
      <c r="QA146" s="15">
        <f>IF(47&lt;=$G146, $N146, "")</f>
        <v/>
      </c>
      <c r="QB146" s="15">
        <f>IF(47&lt;=$G146, QA146-PZ146, "")</f>
        <v/>
      </c>
      <c r="QC146" s="15">
        <f>IF(47&lt;=$G146, PY146-QB146, "")</f>
        <v/>
      </c>
      <c r="QD146" s="15">
        <f>IF(47&lt;=$G146, ROUND(PV146*$Q146, 2), "")</f>
        <v/>
      </c>
      <c r="QE146" s="15">
        <f>IF(47&lt;=$G146, PV146+QD146, "")</f>
        <v/>
      </c>
      <c r="QF146" s="15">
        <f>IF(47&lt;=$G146, PZ146+QD146, "")</f>
        <v/>
      </c>
      <c r="QG146" s="15">
        <f>IF(47&lt;=$G146, ($G146-47)*$N146, "")</f>
        <v/>
      </c>
      <c r="QH146" s="15">
        <f>IF(48&lt;=$G146, QC146, "")</f>
        <v/>
      </c>
      <c r="QI146" s="15">
        <f>IF(48&lt;=$G146, ROUND(QH146*$Q146, 2), "")</f>
        <v/>
      </c>
      <c r="QJ146" s="15">
        <f>IF(48&lt;=$G146, $N146, "")</f>
        <v/>
      </c>
      <c r="QK146" s="15">
        <f>IF(48&lt;=$G146, QJ146-QI146, "")</f>
        <v/>
      </c>
      <c r="QL146" s="15">
        <f>IF(48&lt;=$G146, QH146-QK146, "")</f>
        <v/>
      </c>
      <c r="QM146" s="15">
        <f>IF(48&lt;=$G146, ROUND(QE146*$Q146, 2), "")</f>
        <v/>
      </c>
      <c r="QN146" s="15">
        <f>IF(48&lt;=$G146, QE146+QM146, "")</f>
        <v/>
      </c>
      <c r="QO146" s="15">
        <f>IF(48&lt;=$G146, QI146+QM146, "")</f>
        <v/>
      </c>
      <c r="QP146" s="15">
        <f>IF(48&lt;=$G146, ($G146-48)*$N146, "")</f>
        <v/>
      </c>
    </row>
    <row r="147">
      <c r="A147" s="6" t="inlineStr">
        <is>
          <t>0673-0004</t>
        </is>
      </c>
      <c r="B147" s="7" t="inlineStr">
        <is>
          <t>Juan Carlos Cardenas Arciniega</t>
        </is>
      </c>
      <c r="C147" s="7" t="inlineStr">
        <is>
          <t>Np300</t>
        </is>
      </c>
      <c r="D147" s="6" t="inlineStr">
        <is>
          <t>ACTIVO</t>
        </is>
      </c>
      <c r="E147" s="6" t="inlineStr">
        <is>
          <t>2025-05-29</t>
        </is>
      </c>
      <c r="F147" s="6" t="inlineStr">
        <is>
          <t>2027-05-29</t>
        </is>
      </c>
      <c r="G147" s="8" t="n">
        <v>24</v>
      </c>
      <c r="H147" s="9" t="n">
        <v>407155.17</v>
      </c>
      <c r="I147" s="10" t="n">
        <v>0.1</v>
      </c>
      <c r="J147" s="9">
        <f>ROUND(H147*I147, 2)</f>
        <v/>
      </c>
      <c r="K147" s="9">
        <f>ROUND(H147-J147, 2)</f>
        <v/>
      </c>
      <c r="L147" s="10" t="n">
        <v>0.02</v>
      </c>
      <c r="M147" s="9">
        <f>ROUND(H147*L147, 2)</f>
        <v/>
      </c>
      <c r="N147" s="9" t="n">
        <v>17042.44</v>
      </c>
      <c r="O147" s="10" t="n">
        <v>0.3</v>
      </c>
      <c r="P147" s="9">
        <f>ROUND(H147*O147, 2)</f>
        <v/>
      </c>
      <c r="Q147" s="11" t="n">
        <v>0.02620493</v>
      </c>
      <c r="R147" s="11">
        <f>RATE(G147, -N147, K147, -P147)</f>
        <v/>
      </c>
      <c r="S147" s="11">
        <f>ROUND(Q147*12, 8)</f>
        <v/>
      </c>
      <c r="T147" s="11">
        <f>ROUND(((1+Q147)^12)-1, 8)</f>
        <v/>
      </c>
      <c r="U147" s="9">
        <f>ROUND(PV(Q147, G147, 0, -P147), 2)</f>
        <v/>
      </c>
      <c r="V147" s="9">
        <f>SUMIF($AA$4:$QP$4, "Interes_Leasing", AA147:QP147)</f>
        <v/>
      </c>
      <c r="W147" s="9">
        <f>SUMIF($AA$4:$QP$4, "Interes_Residual", AA147:QP147)</f>
        <v/>
      </c>
      <c r="X147" s="9">
        <f>ROUND(V147+W147, 2)</f>
        <v/>
      </c>
      <c r="Y147" s="9">
        <f>ROUND((N147*G147+P147+M147)-K147, 2)</f>
        <v/>
      </c>
      <c r="Z147" s="10">
        <f>ROUND(Y147/K147, 4)</f>
        <v/>
      </c>
      <c r="AA147" s="9">
        <f>IF(1&lt;=$G147, $K147, "")</f>
        <v/>
      </c>
      <c r="AB147" s="9">
        <f>IF(1&lt;=$G147, ROUND(AA147*$Q147, 2), "")</f>
        <v/>
      </c>
      <c r="AC147" s="9">
        <f>IF(1&lt;=$G147, $N147, "")</f>
        <v/>
      </c>
      <c r="AD147" s="9">
        <f>IF(1&lt;=$G147, AC147-AB147, "")</f>
        <v/>
      </c>
      <c r="AE147" s="9">
        <f>IF(1&lt;=$G147, AA147-AD147, "")</f>
        <v/>
      </c>
      <c r="AF147" s="9">
        <f>IF(1&lt;=$G147, ROUND($U147*$Q147, 2), "")</f>
        <v/>
      </c>
      <c r="AG147" s="9">
        <f>IF(1&lt;=$G147, $U147+AF147, "")</f>
        <v/>
      </c>
      <c r="AH147" s="9">
        <f>IF(1&lt;=$G147, AB147+AF147, "")</f>
        <v/>
      </c>
      <c r="AI147" s="9">
        <f>IF(1&lt;=$G147, ($G147-1)*$N147, "")</f>
        <v/>
      </c>
      <c r="AJ147" s="9">
        <f>IF(2&lt;=$G147, AE147, "")</f>
        <v/>
      </c>
      <c r="AK147" s="9">
        <f>IF(2&lt;=$G147, ROUND(AJ147*$Q147, 2), "")</f>
        <v/>
      </c>
      <c r="AL147" s="9">
        <f>IF(2&lt;=$G147, $N147, "")</f>
        <v/>
      </c>
      <c r="AM147" s="9">
        <f>IF(2&lt;=$G147, AL147-AK147, "")</f>
        <v/>
      </c>
      <c r="AN147" s="9">
        <f>IF(2&lt;=$G147, AJ147-AM147, "")</f>
        <v/>
      </c>
      <c r="AO147" s="9">
        <f>IF(2&lt;=$G147, ROUND(AG147*$Q147, 2), "")</f>
        <v/>
      </c>
      <c r="AP147" s="9">
        <f>IF(2&lt;=$G147, AG147+AO147, "")</f>
        <v/>
      </c>
      <c r="AQ147" s="9">
        <f>IF(2&lt;=$G147, AK147+AO147, "")</f>
        <v/>
      </c>
      <c r="AR147" s="9">
        <f>IF(2&lt;=$G147, ($G147-2)*$N147, "")</f>
        <v/>
      </c>
      <c r="AS147" s="9">
        <f>IF(3&lt;=$G147, AN147, "")</f>
        <v/>
      </c>
      <c r="AT147" s="9">
        <f>IF(3&lt;=$G147, ROUND(AS147*$Q147, 2), "")</f>
        <v/>
      </c>
      <c r="AU147" s="9">
        <f>IF(3&lt;=$G147, $N147, "")</f>
        <v/>
      </c>
      <c r="AV147" s="9">
        <f>IF(3&lt;=$G147, AU147-AT147, "")</f>
        <v/>
      </c>
      <c r="AW147" s="9">
        <f>IF(3&lt;=$G147, AS147-AV147, "")</f>
        <v/>
      </c>
      <c r="AX147" s="9">
        <f>IF(3&lt;=$G147, ROUND(AP147*$Q147, 2), "")</f>
        <v/>
      </c>
      <c r="AY147" s="9">
        <f>IF(3&lt;=$G147, AP147+AX147, "")</f>
        <v/>
      </c>
      <c r="AZ147" s="9">
        <f>IF(3&lt;=$G147, AT147+AX147, "")</f>
        <v/>
      </c>
      <c r="BA147" s="9">
        <f>IF(3&lt;=$G147, ($G147-3)*$N147, "")</f>
        <v/>
      </c>
      <c r="BB147" s="9">
        <f>IF(4&lt;=$G147, AW147, "")</f>
        <v/>
      </c>
      <c r="BC147" s="9">
        <f>IF(4&lt;=$G147, ROUND(BB147*$Q147, 2), "")</f>
        <v/>
      </c>
      <c r="BD147" s="9">
        <f>IF(4&lt;=$G147, $N147, "")</f>
        <v/>
      </c>
      <c r="BE147" s="9">
        <f>IF(4&lt;=$G147, BD147-BC147, "")</f>
        <v/>
      </c>
      <c r="BF147" s="9">
        <f>IF(4&lt;=$G147, BB147-BE147, "")</f>
        <v/>
      </c>
      <c r="BG147" s="9">
        <f>IF(4&lt;=$G147, ROUND(AY147*$Q147, 2), "")</f>
        <v/>
      </c>
      <c r="BH147" s="9">
        <f>IF(4&lt;=$G147, AY147+BG147, "")</f>
        <v/>
      </c>
      <c r="BI147" s="9">
        <f>IF(4&lt;=$G147, BC147+BG147, "")</f>
        <v/>
      </c>
      <c r="BJ147" s="9">
        <f>IF(4&lt;=$G147, ($G147-4)*$N147, "")</f>
        <v/>
      </c>
      <c r="BK147" s="9">
        <f>IF(5&lt;=$G147, BF147, "")</f>
        <v/>
      </c>
      <c r="BL147" s="9">
        <f>IF(5&lt;=$G147, ROUND(BK147*$Q147, 2), "")</f>
        <v/>
      </c>
      <c r="BM147" s="9">
        <f>IF(5&lt;=$G147, $N147, "")</f>
        <v/>
      </c>
      <c r="BN147" s="9">
        <f>IF(5&lt;=$G147, BM147-BL147, "")</f>
        <v/>
      </c>
      <c r="BO147" s="9">
        <f>IF(5&lt;=$G147, BK147-BN147, "")</f>
        <v/>
      </c>
      <c r="BP147" s="9">
        <f>IF(5&lt;=$G147, ROUND(BH147*$Q147, 2), "")</f>
        <v/>
      </c>
      <c r="BQ147" s="9">
        <f>IF(5&lt;=$G147, BH147+BP147, "")</f>
        <v/>
      </c>
      <c r="BR147" s="9">
        <f>IF(5&lt;=$G147, BL147+BP147, "")</f>
        <v/>
      </c>
      <c r="BS147" s="9">
        <f>IF(5&lt;=$G147, ($G147-5)*$N147, "")</f>
        <v/>
      </c>
      <c r="BT147" s="9">
        <f>IF(6&lt;=$G147, BO147, "")</f>
        <v/>
      </c>
      <c r="BU147" s="9">
        <f>IF(6&lt;=$G147, ROUND(BT147*$Q147, 2), "")</f>
        <v/>
      </c>
      <c r="BV147" s="9">
        <f>IF(6&lt;=$G147, $N147, "")</f>
        <v/>
      </c>
      <c r="BW147" s="9">
        <f>IF(6&lt;=$G147, BV147-BU147, "")</f>
        <v/>
      </c>
      <c r="BX147" s="9">
        <f>IF(6&lt;=$G147, BT147-BW147, "")</f>
        <v/>
      </c>
      <c r="BY147" s="9">
        <f>IF(6&lt;=$G147, ROUND(BQ147*$Q147, 2), "")</f>
        <v/>
      </c>
      <c r="BZ147" s="9">
        <f>IF(6&lt;=$G147, BQ147+BY147, "")</f>
        <v/>
      </c>
      <c r="CA147" s="9">
        <f>IF(6&lt;=$G147, BU147+BY147, "")</f>
        <v/>
      </c>
      <c r="CB147" s="9">
        <f>IF(6&lt;=$G147, ($G147-6)*$N147, "")</f>
        <v/>
      </c>
      <c r="CC147" s="9">
        <f>IF(7&lt;=$G147, BX147, "")</f>
        <v/>
      </c>
      <c r="CD147" s="9">
        <f>IF(7&lt;=$G147, ROUND(CC147*$Q147, 2), "")</f>
        <v/>
      </c>
      <c r="CE147" s="9">
        <f>IF(7&lt;=$G147, $N147, "")</f>
        <v/>
      </c>
      <c r="CF147" s="9">
        <f>IF(7&lt;=$G147, CE147-CD147, "")</f>
        <v/>
      </c>
      <c r="CG147" s="9">
        <f>IF(7&lt;=$G147, CC147-CF147, "")</f>
        <v/>
      </c>
      <c r="CH147" s="9">
        <f>IF(7&lt;=$G147, ROUND(BZ147*$Q147, 2), "")</f>
        <v/>
      </c>
      <c r="CI147" s="9">
        <f>IF(7&lt;=$G147, BZ147+CH147, "")</f>
        <v/>
      </c>
      <c r="CJ147" s="9">
        <f>IF(7&lt;=$G147, CD147+CH147, "")</f>
        <v/>
      </c>
      <c r="CK147" s="9">
        <f>IF(7&lt;=$G147, ($G147-7)*$N147, "")</f>
        <v/>
      </c>
      <c r="CL147" s="9">
        <f>IF(8&lt;=$G147, CG147, "")</f>
        <v/>
      </c>
      <c r="CM147" s="9">
        <f>IF(8&lt;=$G147, ROUND(CL147*$Q147, 2), "")</f>
        <v/>
      </c>
      <c r="CN147" s="9">
        <f>IF(8&lt;=$G147, $N147, "")</f>
        <v/>
      </c>
      <c r="CO147" s="9">
        <f>IF(8&lt;=$G147, CN147-CM147, "")</f>
        <v/>
      </c>
      <c r="CP147" s="9">
        <f>IF(8&lt;=$G147, CL147-CO147, "")</f>
        <v/>
      </c>
      <c r="CQ147" s="9">
        <f>IF(8&lt;=$G147, ROUND(CI147*$Q147, 2), "")</f>
        <v/>
      </c>
      <c r="CR147" s="9">
        <f>IF(8&lt;=$G147, CI147+CQ147, "")</f>
        <v/>
      </c>
      <c r="CS147" s="9">
        <f>IF(8&lt;=$G147, CM147+CQ147, "")</f>
        <v/>
      </c>
      <c r="CT147" s="9">
        <f>IF(8&lt;=$G147, ($G147-8)*$N147, "")</f>
        <v/>
      </c>
      <c r="CU147" s="9">
        <f>IF(9&lt;=$G147, CP147, "")</f>
        <v/>
      </c>
      <c r="CV147" s="9">
        <f>IF(9&lt;=$G147, ROUND(CU147*$Q147, 2), "")</f>
        <v/>
      </c>
      <c r="CW147" s="9">
        <f>IF(9&lt;=$G147, $N147, "")</f>
        <v/>
      </c>
      <c r="CX147" s="9">
        <f>IF(9&lt;=$G147, CW147-CV147, "")</f>
        <v/>
      </c>
      <c r="CY147" s="9">
        <f>IF(9&lt;=$G147, CU147-CX147, "")</f>
        <v/>
      </c>
      <c r="CZ147" s="9">
        <f>IF(9&lt;=$G147, ROUND(CR147*$Q147, 2), "")</f>
        <v/>
      </c>
      <c r="DA147" s="9">
        <f>IF(9&lt;=$G147, CR147+CZ147, "")</f>
        <v/>
      </c>
      <c r="DB147" s="9">
        <f>IF(9&lt;=$G147, CV147+CZ147, "")</f>
        <v/>
      </c>
      <c r="DC147" s="9">
        <f>IF(9&lt;=$G147, ($G147-9)*$N147, "")</f>
        <v/>
      </c>
      <c r="DD147" s="9">
        <f>IF(10&lt;=$G147, CY147, "")</f>
        <v/>
      </c>
      <c r="DE147" s="9">
        <f>IF(10&lt;=$G147, ROUND(DD147*$Q147, 2), "")</f>
        <v/>
      </c>
      <c r="DF147" s="9">
        <f>IF(10&lt;=$G147, $N147, "")</f>
        <v/>
      </c>
      <c r="DG147" s="9">
        <f>IF(10&lt;=$G147, DF147-DE147, "")</f>
        <v/>
      </c>
      <c r="DH147" s="9">
        <f>IF(10&lt;=$G147, DD147-DG147, "")</f>
        <v/>
      </c>
      <c r="DI147" s="9">
        <f>IF(10&lt;=$G147, ROUND(DA147*$Q147, 2), "")</f>
        <v/>
      </c>
      <c r="DJ147" s="9">
        <f>IF(10&lt;=$G147, DA147+DI147, "")</f>
        <v/>
      </c>
      <c r="DK147" s="9">
        <f>IF(10&lt;=$G147, DE147+DI147, "")</f>
        <v/>
      </c>
      <c r="DL147" s="9">
        <f>IF(10&lt;=$G147, ($G147-10)*$N147, "")</f>
        <v/>
      </c>
      <c r="DM147" s="9">
        <f>IF(11&lt;=$G147, DH147, "")</f>
        <v/>
      </c>
      <c r="DN147" s="9">
        <f>IF(11&lt;=$G147, ROUND(DM147*$Q147, 2), "")</f>
        <v/>
      </c>
      <c r="DO147" s="9">
        <f>IF(11&lt;=$G147, $N147, "")</f>
        <v/>
      </c>
      <c r="DP147" s="9">
        <f>IF(11&lt;=$G147, DO147-DN147, "")</f>
        <v/>
      </c>
      <c r="DQ147" s="9">
        <f>IF(11&lt;=$G147, DM147-DP147, "")</f>
        <v/>
      </c>
      <c r="DR147" s="9">
        <f>IF(11&lt;=$G147, ROUND(DJ147*$Q147, 2), "")</f>
        <v/>
      </c>
      <c r="DS147" s="9">
        <f>IF(11&lt;=$G147, DJ147+DR147, "")</f>
        <v/>
      </c>
      <c r="DT147" s="9">
        <f>IF(11&lt;=$G147, DN147+DR147, "")</f>
        <v/>
      </c>
      <c r="DU147" s="9">
        <f>IF(11&lt;=$G147, ($G147-11)*$N147, "")</f>
        <v/>
      </c>
      <c r="DV147" s="9">
        <f>IF(12&lt;=$G147, DQ147, "")</f>
        <v/>
      </c>
      <c r="DW147" s="9">
        <f>IF(12&lt;=$G147, ROUND(DV147*$Q147, 2), "")</f>
        <v/>
      </c>
      <c r="DX147" s="9">
        <f>IF(12&lt;=$G147, $N147, "")</f>
        <v/>
      </c>
      <c r="DY147" s="9">
        <f>IF(12&lt;=$G147, DX147-DW147, "")</f>
        <v/>
      </c>
      <c r="DZ147" s="9">
        <f>IF(12&lt;=$G147, DV147-DY147, "")</f>
        <v/>
      </c>
      <c r="EA147" s="9">
        <f>IF(12&lt;=$G147, ROUND(DS147*$Q147, 2), "")</f>
        <v/>
      </c>
      <c r="EB147" s="9">
        <f>IF(12&lt;=$G147, DS147+EA147, "")</f>
        <v/>
      </c>
      <c r="EC147" s="9">
        <f>IF(12&lt;=$G147, DW147+EA147, "")</f>
        <v/>
      </c>
      <c r="ED147" s="9">
        <f>IF(12&lt;=$G147, ($G147-12)*$N147, "")</f>
        <v/>
      </c>
      <c r="EE147" s="9">
        <f>IF(13&lt;=$G147, DZ147, "")</f>
        <v/>
      </c>
      <c r="EF147" s="9">
        <f>IF(13&lt;=$G147, ROUND(EE147*$Q147, 2), "")</f>
        <v/>
      </c>
      <c r="EG147" s="9">
        <f>IF(13&lt;=$G147, $N147, "")</f>
        <v/>
      </c>
      <c r="EH147" s="9">
        <f>IF(13&lt;=$G147, EG147-EF147, "")</f>
        <v/>
      </c>
      <c r="EI147" s="9">
        <f>IF(13&lt;=$G147, EE147-EH147, "")</f>
        <v/>
      </c>
      <c r="EJ147" s="9">
        <f>IF(13&lt;=$G147, ROUND(EB147*$Q147, 2), "")</f>
        <v/>
      </c>
      <c r="EK147" s="9">
        <f>IF(13&lt;=$G147, EB147+EJ147, "")</f>
        <v/>
      </c>
      <c r="EL147" s="9">
        <f>IF(13&lt;=$G147, EF147+EJ147, "")</f>
        <v/>
      </c>
      <c r="EM147" s="9">
        <f>IF(13&lt;=$G147, ($G147-13)*$N147, "")</f>
        <v/>
      </c>
      <c r="EN147" s="9">
        <f>IF(14&lt;=$G147, EI147, "")</f>
        <v/>
      </c>
      <c r="EO147" s="9">
        <f>IF(14&lt;=$G147, ROUND(EN147*$Q147, 2), "")</f>
        <v/>
      </c>
      <c r="EP147" s="9">
        <f>IF(14&lt;=$G147, $N147, "")</f>
        <v/>
      </c>
      <c r="EQ147" s="9">
        <f>IF(14&lt;=$G147, EP147-EO147, "")</f>
        <v/>
      </c>
      <c r="ER147" s="9">
        <f>IF(14&lt;=$G147, EN147-EQ147, "")</f>
        <v/>
      </c>
      <c r="ES147" s="9">
        <f>IF(14&lt;=$G147, ROUND(EK147*$Q147, 2), "")</f>
        <v/>
      </c>
      <c r="ET147" s="9">
        <f>IF(14&lt;=$G147, EK147+ES147, "")</f>
        <v/>
      </c>
      <c r="EU147" s="9">
        <f>IF(14&lt;=$G147, EO147+ES147, "")</f>
        <v/>
      </c>
      <c r="EV147" s="9">
        <f>IF(14&lt;=$G147, ($G147-14)*$N147, "")</f>
        <v/>
      </c>
      <c r="EW147" s="9">
        <f>IF(15&lt;=$G147, ER147, "")</f>
        <v/>
      </c>
      <c r="EX147" s="9">
        <f>IF(15&lt;=$G147, ROUND(EW147*$Q147, 2), "")</f>
        <v/>
      </c>
      <c r="EY147" s="9">
        <f>IF(15&lt;=$G147, $N147, "")</f>
        <v/>
      </c>
      <c r="EZ147" s="9">
        <f>IF(15&lt;=$G147, EY147-EX147, "")</f>
        <v/>
      </c>
      <c r="FA147" s="9">
        <f>IF(15&lt;=$G147, EW147-EZ147, "")</f>
        <v/>
      </c>
      <c r="FB147" s="9">
        <f>IF(15&lt;=$G147, ROUND(ET147*$Q147, 2), "")</f>
        <v/>
      </c>
      <c r="FC147" s="9">
        <f>IF(15&lt;=$G147, ET147+FB147, "")</f>
        <v/>
      </c>
      <c r="FD147" s="9">
        <f>IF(15&lt;=$G147, EX147+FB147, "")</f>
        <v/>
      </c>
      <c r="FE147" s="9">
        <f>IF(15&lt;=$G147, ($G147-15)*$N147, "")</f>
        <v/>
      </c>
      <c r="FF147" s="9">
        <f>IF(16&lt;=$G147, FA147, "")</f>
        <v/>
      </c>
      <c r="FG147" s="9">
        <f>IF(16&lt;=$G147, ROUND(FF147*$Q147, 2), "")</f>
        <v/>
      </c>
      <c r="FH147" s="9">
        <f>IF(16&lt;=$G147, $N147, "")</f>
        <v/>
      </c>
      <c r="FI147" s="9">
        <f>IF(16&lt;=$G147, FH147-FG147, "")</f>
        <v/>
      </c>
      <c r="FJ147" s="9">
        <f>IF(16&lt;=$G147, FF147-FI147, "")</f>
        <v/>
      </c>
      <c r="FK147" s="9">
        <f>IF(16&lt;=$G147, ROUND(FC147*$Q147, 2), "")</f>
        <v/>
      </c>
      <c r="FL147" s="9">
        <f>IF(16&lt;=$G147, FC147+FK147, "")</f>
        <v/>
      </c>
      <c r="FM147" s="9">
        <f>IF(16&lt;=$G147, FG147+FK147, "")</f>
        <v/>
      </c>
      <c r="FN147" s="9">
        <f>IF(16&lt;=$G147, ($G147-16)*$N147, "")</f>
        <v/>
      </c>
      <c r="FO147" s="9">
        <f>IF(17&lt;=$G147, FJ147, "")</f>
        <v/>
      </c>
      <c r="FP147" s="9">
        <f>IF(17&lt;=$G147, ROUND(FO147*$Q147, 2), "")</f>
        <v/>
      </c>
      <c r="FQ147" s="9">
        <f>IF(17&lt;=$G147, $N147, "")</f>
        <v/>
      </c>
      <c r="FR147" s="9">
        <f>IF(17&lt;=$G147, FQ147-FP147, "")</f>
        <v/>
      </c>
      <c r="FS147" s="9">
        <f>IF(17&lt;=$G147, FO147-FR147, "")</f>
        <v/>
      </c>
      <c r="FT147" s="9">
        <f>IF(17&lt;=$G147, ROUND(FL147*$Q147, 2), "")</f>
        <v/>
      </c>
      <c r="FU147" s="9">
        <f>IF(17&lt;=$G147, FL147+FT147, "")</f>
        <v/>
      </c>
      <c r="FV147" s="9">
        <f>IF(17&lt;=$G147, FP147+FT147, "")</f>
        <v/>
      </c>
      <c r="FW147" s="9">
        <f>IF(17&lt;=$G147, ($G147-17)*$N147, "")</f>
        <v/>
      </c>
      <c r="FX147" s="9">
        <f>IF(18&lt;=$G147, FS147, "")</f>
        <v/>
      </c>
      <c r="FY147" s="9">
        <f>IF(18&lt;=$G147, ROUND(FX147*$Q147, 2), "")</f>
        <v/>
      </c>
      <c r="FZ147" s="9">
        <f>IF(18&lt;=$G147, $N147, "")</f>
        <v/>
      </c>
      <c r="GA147" s="9">
        <f>IF(18&lt;=$G147, FZ147-FY147, "")</f>
        <v/>
      </c>
      <c r="GB147" s="9">
        <f>IF(18&lt;=$G147, FX147-GA147, "")</f>
        <v/>
      </c>
      <c r="GC147" s="9">
        <f>IF(18&lt;=$G147, ROUND(FU147*$Q147, 2), "")</f>
        <v/>
      </c>
      <c r="GD147" s="9">
        <f>IF(18&lt;=$G147, FU147+GC147, "")</f>
        <v/>
      </c>
      <c r="GE147" s="9">
        <f>IF(18&lt;=$G147, FY147+GC147, "")</f>
        <v/>
      </c>
      <c r="GF147" s="9">
        <f>IF(18&lt;=$G147, ($G147-18)*$N147, "")</f>
        <v/>
      </c>
      <c r="GG147" s="9">
        <f>IF(19&lt;=$G147, GB147, "")</f>
        <v/>
      </c>
      <c r="GH147" s="9">
        <f>IF(19&lt;=$G147, ROUND(GG147*$Q147, 2), "")</f>
        <v/>
      </c>
      <c r="GI147" s="9">
        <f>IF(19&lt;=$G147, $N147, "")</f>
        <v/>
      </c>
      <c r="GJ147" s="9">
        <f>IF(19&lt;=$G147, GI147-GH147, "")</f>
        <v/>
      </c>
      <c r="GK147" s="9">
        <f>IF(19&lt;=$G147, GG147-GJ147, "")</f>
        <v/>
      </c>
      <c r="GL147" s="9">
        <f>IF(19&lt;=$G147, ROUND(GD147*$Q147, 2), "")</f>
        <v/>
      </c>
      <c r="GM147" s="9">
        <f>IF(19&lt;=$G147, GD147+GL147, "")</f>
        <v/>
      </c>
      <c r="GN147" s="9">
        <f>IF(19&lt;=$G147, GH147+GL147, "")</f>
        <v/>
      </c>
      <c r="GO147" s="9">
        <f>IF(19&lt;=$G147, ($G147-19)*$N147, "")</f>
        <v/>
      </c>
      <c r="GP147" s="9">
        <f>IF(20&lt;=$G147, GK147, "")</f>
        <v/>
      </c>
      <c r="GQ147" s="9">
        <f>IF(20&lt;=$G147, ROUND(GP147*$Q147, 2), "")</f>
        <v/>
      </c>
      <c r="GR147" s="9">
        <f>IF(20&lt;=$G147, $N147, "")</f>
        <v/>
      </c>
      <c r="GS147" s="9">
        <f>IF(20&lt;=$G147, GR147-GQ147, "")</f>
        <v/>
      </c>
      <c r="GT147" s="9">
        <f>IF(20&lt;=$G147, GP147-GS147, "")</f>
        <v/>
      </c>
      <c r="GU147" s="9">
        <f>IF(20&lt;=$G147, ROUND(GM147*$Q147, 2), "")</f>
        <v/>
      </c>
      <c r="GV147" s="9">
        <f>IF(20&lt;=$G147, GM147+GU147, "")</f>
        <v/>
      </c>
      <c r="GW147" s="9">
        <f>IF(20&lt;=$G147, GQ147+GU147, "")</f>
        <v/>
      </c>
      <c r="GX147" s="9">
        <f>IF(20&lt;=$G147, ($G147-20)*$N147, "")</f>
        <v/>
      </c>
      <c r="GY147" s="9">
        <f>IF(21&lt;=$G147, GT147, "")</f>
        <v/>
      </c>
      <c r="GZ147" s="9">
        <f>IF(21&lt;=$G147, ROUND(GY147*$Q147, 2), "")</f>
        <v/>
      </c>
      <c r="HA147" s="9">
        <f>IF(21&lt;=$G147, $N147, "")</f>
        <v/>
      </c>
      <c r="HB147" s="9">
        <f>IF(21&lt;=$G147, HA147-GZ147, "")</f>
        <v/>
      </c>
      <c r="HC147" s="9">
        <f>IF(21&lt;=$G147, GY147-HB147, "")</f>
        <v/>
      </c>
      <c r="HD147" s="9">
        <f>IF(21&lt;=$G147, ROUND(GV147*$Q147, 2), "")</f>
        <v/>
      </c>
      <c r="HE147" s="9">
        <f>IF(21&lt;=$G147, GV147+HD147, "")</f>
        <v/>
      </c>
      <c r="HF147" s="9">
        <f>IF(21&lt;=$G147, GZ147+HD147, "")</f>
        <v/>
      </c>
      <c r="HG147" s="9">
        <f>IF(21&lt;=$G147, ($G147-21)*$N147, "")</f>
        <v/>
      </c>
      <c r="HH147" s="9">
        <f>IF(22&lt;=$G147, HC147, "")</f>
        <v/>
      </c>
      <c r="HI147" s="9">
        <f>IF(22&lt;=$G147, ROUND(HH147*$Q147, 2), "")</f>
        <v/>
      </c>
      <c r="HJ147" s="9">
        <f>IF(22&lt;=$G147, $N147, "")</f>
        <v/>
      </c>
      <c r="HK147" s="9">
        <f>IF(22&lt;=$G147, HJ147-HI147, "")</f>
        <v/>
      </c>
      <c r="HL147" s="9">
        <f>IF(22&lt;=$G147, HH147-HK147, "")</f>
        <v/>
      </c>
      <c r="HM147" s="9">
        <f>IF(22&lt;=$G147, ROUND(HE147*$Q147, 2), "")</f>
        <v/>
      </c>
      <c r="HN147" s="9">
        <f>IF(22&lt;=$G147, HE147+HM147, "")</f>
        <v/>
      </c>
      <c r="HO147" s="9">
        <f>IF(22&lt;=$G147, HI147+HM147, "")</f>
        <v/>
      </c>
      <c r="HP147" s="9">
        <f>IF(22&lt;=$G147, ($G147-22)*$N147, "")</f>
        <v/>
      </c>
      <c r="HQ147" s="9">
        <f>IF(23&lt;=$G147, HL147, "")</f>
        <v/>
      </c>
      <c r="HR147" s="9">
        <f>IF(23&lt;=$G147, ROUND(HQ147*$Q147, 2), "")</f>
        <v/>
      </c>
      <c r="HS147" s="9">
        <f>IF(23&lt;=$G147, $N147, "")</f>
        <v/>
      </c>
      <c r="HT147" s="9">
        <f>IF(23&lt;=$G147, HS147-HR147, "")</f>
        <v/>
      </c>
      <c r="HU147" s="9">
        <f>IF(23&lt;=$G147, HQ147-HT147, "")</f>
        <v/>
      </c>
      <c r="HV147" s="9">
        <f>IF(23&lt;=$G147, ROUND(HN147*$Q147, 2), "")</f>
        <v/>
      </c>
      <c r="HW147" s="9">
        <f>IF(23&lt;=$G147, HN147+HV147, "")</f>
        <v/>
      </c>
      <c r="HX147" s="9">
        <f>IF(23&lt;=$G147, HR147+HV147, "")</f>
        <v/>
      </c>
      <c r="HY147" s="9">
        <f>IF(23&lt;=$G147, ($G147-23)*$N147, "")</f>
        <v/>
      </c>
      <c r="HZ147" s="9">
        <f>IF(24&lt;=$G147, HU147, "")</f>
        <v/>
      </c>
      <c r="IA147" s="9">
        <f>IF(24&lt;=$G147, ROUND(HZ147*$Q147, 2), "")</f>
        <v/>
      </c>
      <c r="IB147" s="9">
        <f>IF(24&lt;=$G147, $N147, "")</f>
        <v/>
      </c>
      <c r="IC147" s="9">
        <f>IF(24&lt;=$G147, IB147-IA147, "")</f>
        <v/>
      </c>
      <c r="ID147" s="9">
        <f>IF(24&lt;=$G147, HZ147-IC147, "")</f>
        <v/>
      </c>
      <c r="IE147" s="9">
        <f>IF(24&lt;=$G147, ROUND(HW147*$Q147, 2), "")</f>
        <v/>
      </c>
      <c r="IF147" s="9">
        <f>IF(24&lt;=$G147, HW147+IE147, "")</f>
        <v/>
      </c>
      <c r="IG147" s="9">
        <f>IF(24&lt;=$G147, IA147+IE147, "")</f>
        <v/>
      </c>
      <c r="IH147" s="9">
        <f>IF(24&lt;=$G147, ($G147-24)*$N147, "")</f>
        <v/>
      </c>
      <c r="II147" s="9">
        <f>IF(25&lt;=$G147, ID147, "")</f>
        <v/>
      </c>
      <c r="IJ147" s="9">
        <f>IF(25&lt;=$G147, ROUND(II147*$Q147, 2), "")</f>
        <v/>
      </c>
      <c r="IK147" s="9">
        <f>IF(25&lt;=$G147, $N147, "")</f>
        <v/>
      </c>
      <c r="IL147" s="9">
        <f>IF(25&lt;=$G147, IK147-IJ147, "")</f>
        <v/>
      </c>
      <c r="IM147" s="9">
        <f>IF(25&lt;=$G147, II147-IL147, "")</f>
        <v/>
      </c>
      <c r="IN147" s="9">
        <f>IF(25&lt;=$G147, ROUND(IF147*$Q147, 2), "")</f>
        <v/>
      </c>
      <c r="IO147" s="9">
        <f>IF(25&lt;=$G147, IF147+IN147, "")</f>
        <v/>
      </c>
      <c r="IP147" s="9">
        <f>IF(25&lt;=$G147, IJ147+IN147, "")</f>
        <v/>
      </c>
      <c r="IQ147" s="9">
        <f>IF(25&lt;=$G147, ($G147-25)*$N147, "")</f>
        <v/>
      </c>
      <c r="IR147" s="9">
        <f>IF(26&lt;=$G147, IM147, "")</f>
        <v/>
      </c>
      <c r="IS147" s="9">
        <f>IF(26&lt;=$G147, ROUND(IR147*$Q147, 2), "")</f>
        <v/>
      </c>
      <c r="IT147" s="9">
        <f>IF(26&lt;=$G147, $N147, "")</f>
        <v/>
      </c>
      <c r="IU147" s="9">
        <f>IF(26&lt;=$G147, IT147-IS147, "")</f>
        <v/>
      </c>
      <c r="IV147" s="9">
        <f>IF(26&lt;=$G147, IR147-IU147, "")</f>
        <v/>
      </c>
      <c r="IW147" s="9">
        <f>IF(26&lt;=$G147, ROUND(IO147*$Q147, 2), "")</f>
        <v/>
      </c>
      <c r="IX147" s="9">
        <f>IF(26&lt;=$G147, IO147+IW147, "")</f>
        <v/>
      </c>
      <c r="IY147" s="9">
        <f>IF(26&lt;=$G147, IS147+IW147, "")</f>
        <v/>
      </c>
      <c r="IZ147" s="9">
        <f>IF(26&lt;=$G147, ($G147-26)*$N147, "")</f>
        <v/>
      </c>
      <c r="JA147" s="9">
        <f>IF(27&lt;=$G147, IV147, "")</f>
        <v/>
      </c>
      <c r="JB147" s="9">
        <f>IF(27&lt;=$G147, ROUND(JA147*$Q147, 2), "")</f>
        <v/>
      </c>
      <c r="JC147" s="9">
        <f>IF(27&lt;=$G147, $N147, "")</f>
        <v/>
      </c>
      <c r="JD147" s="9">
        <f>IF(27&lt;=$G147, JC147-JB147, "")</f>
        <v/>
      </c>
      <c r="JE147" s="9">
        <f>IF(27&lt;=$G147, JA147-JD147, "")</f>
        <v/>
      </c>
      <c r="JF147" s="9">
        <f>IF(27&lt;=$G147, ROUND(IX147*$Q147, 2), "")</f>
        <v/>
      </c>
      <c r="JG147" s="9">
        <f>IF(27&lt;=$G147, IX147+JF147, "")</f>
        <v/>
      </c>
      <c r="JH147" s="9">
        <f>IF(27&lt;=$G147, JB147+JF147, "")</f>
        <v/>
      </c>
      <c r="JI147" s="9">
        <f>IF(27&lt;=$G147, ($G147-27)*$N147, "")</f>
        <v/>
      </c>
      <c r="JJ147" s="9">
        <f>IF(28&lt;=$G147, JE147, "")</f>
        <v/>
      </c>
      <c r="JK147" s="9">
        <f>IF(28&lt;=$G147, ROUND(JJ147*$Q147, 2), "")</f>
        <v/>
      </c>
      <c r="JL147" s="9">
        <f>IF(28&lt;=$G147, $N147, "")</f>
        <v/>
      </c>
      <c r="JM147" s="9">
        <f>IF(28&lt;=$G147, JL147-JK147, "")</f>
        <v/>
      </c>
      <c r="JN147" s="9">
        <f>IF(28&lt;=$G147, JJ147-JM147, "")</f>
        <v/>
      </c>
      <c r="JO147" s="9">
        <f>IF(28&lt;=$G147, ROUND(JG147*$Q147, 2), "")</f>
        <v/>
      </c>
      <c r="JP147" s="9">
        <f>IF(28&lt;=$G147, JG147+JO147, "")</f>
        <v/>
      </c>
      <c r="JQ147" s="9">
        <f>IF(28&lt;=$G147, JK147+JO147, "")</f>
        <v/>
      </c>
      <c r="JR147" s="9">
        <f>IF(28&lt;=$G147, ($G147-28)*$N147, "")</f>
        <v/>
      </c>
      <c r="JS147" s="9">
        <f>IF(29&lt;=$G147, JN147, "")</f>
        <v/>
      </c>
      <c r="JT147" s="9">
        <f>IF(29&lt;=$G147, ROUND(JS147*$Q147, 2), "")</f>
        <v/>
      </c>
      <c r="JU147" s="9">
        <f>IF(29&lt;=$G147, $N147, "")</f>
        <v/>
      </c>
      <c r="JV147" s="9">
        <f>IF(29&lt;=$G147, JU147-JT147, "")</f>
        <v/>
      </c>
      <c r="JW147" s="9">
        <f>IF(29&lt;=$G147, JS147-JV147, "")</f>
        <v/>
      </c>
      <c r="JX147" s="9">
        <f>IF(29&lt;=$G147, ROUND(JP147*$Q147, 2), "")</f>
        <v/>
      </c>
      <c r="JY147" s="9">
        <f>IF(29&lt;=$G147, JP147+JX147, "")</f>
        <v/>
      </c>
      <c r="JZ147" s="9">
        <f>IF(29&lt;=$G147, JT147+JX147, "")</f>
        <v/>
      </c>
      <c r="KA147" s="9">
        <f>IF(29&lt;=$G147, ($G147-29)*$N147, "")</f>
        <v/>
      </c>
      <c r="KB147" s="9">
        <f>IF(30&lt;=$G147, JW147, "")</f>
        <v/>
      </c>
      <c r="KC147" s="9">
        <f>IF(30&lt;=$G147, ROUND(KB147*$Q147, 2), "")</f>
        <v/>
      </c>
      <c r="KD147" s="9">
        <f>IF(30&lt;=$G147, $N147, "")</f>
        <v/>
      </c>
      <c r="KE147" s="9">
        <f>IF(30&lt;=$G147, KD147-KC147, "")</f>
        <v/>
      </c>
      <c r="KF147" s="9">
        <f>IF(30&lt;=$G147, KB147-KE147, "")</f>
        <v/>
      </c>
      <c r="KG147" s="9">
        <f>IF(30&lt;=$G147, ROUND(JY147*$Q147, 2), "")</f>
        <v/>
      </c>
      <c r="KH147" s="9">
        <f>IF(30&lt;=$G147, JY147+KG147, "")</f>
        <v/>
      </c>
      <c r="KI147" s="9">
        <f>IF(30&lt;=$G147, KC147+KG147, "")</f>
        <v/>
      </c>
      <c r="KJ147" s="9">
        <f>IF(30&lt;=$G147, ($G147-30)*$N147, "")</f>
        <v/>
      </c>
      <c r="KK147" s="9">
        <f>IF(31&lt;=$G147, KF147, "")</f>
        <v/>
      </c>
      <c r="KL147" s="9">
        <f>IF(31&lt;=$G147, ROUND(KK147*$Q147, 2), "")</f>
        <v/>
      </c>
      <c r="KM147" s="9">
        <f>IF(31&lt;=$G147, $N147, "")</f>
        <v/>
      </c>
      <c r="KN147" s="9">
        <f>IF(31&lt;=$G147, KM147-KL147, "")</f>
        <v/>
      </c>
      <c r="KO147" s="9">
        <f>IF(31&lt;=$G147, KK147-KN147, "")</f>
        <v/>
      </c>
      <c r="KP147" s="9">
        <f>IF(31&lt;=$G147, ROUND(KH147*$Q147, 2), "")</f>
        <v/>
      </c>
      <c r="KQ147" s="9">
        <f>IF(31&lt;=$G147, KH147+KP147, "")</f>
        <v/>
      </c>
      <c r="KR147" s="9">
        <f>IF(31&lt;=$G147, KL147+KP147, "")</f>
        <v/>
      </c>
      <c r="KS147" s="9">
        <f>IF(31&lt;=$G147, ($G147-31)*$N147, "")</f>
        <v/>
      </c>
      <c r="KT147" s="9">
        <f>IF(32&lt;=$G147, KO147, "")</f>
        <v/>
      </c>
      <c r="KU147" s="9">
        <f>IF(32&lt;=$G147, ROUND(KT147*$Q147, 2), "")</f>
        <v/>
      </c>
      <c r="KV147" s="9">
        <f>IF(32&lt;=$G147, $N147, "")</f>
        <v/>
      </c>
      <c r="KW147" s="9">
        <f>IF(32&lt;=$G147, KV147-KU147, "")</f>
        <v/>
      </c>
      <c r="KX147" s="9">
        <f>IF(32&lt;=$G147, KT147-KW147, "")</f>
        <v/>
      </c>
      <c r="KY147" s="9">
        <f>IF(32&lt;=$G147, ROUND(KQ147*$Q147, 2), "")</f>
        <v/>
      </c>
      <c r="KZ147" s="9">
        <f>IF(32&lt;=$G147, KQ147+KY147, "")</f>
        <v/>
      </c>
      <c r="LA147" s="9">
        <f>IF(32&lt;=$G147, KU147+KY147, "")</f>
        <v/>
      </c>
      <c r="LB147" s="9">
        <f>IF(32&lt;=$G147, ($G147-32)*$N147, "")</f>
        <v/>
      </c>
      <c r="LC147" s="9">
        <f>IF(33&lt;=$G147, KX147, "")</f>
        <v/>
      </c>
      <c r="LD147" s="9">
        <f>IF(33&lt;=$G147, ROUND(LC147*$Q147, 2), "")</f>
        <v/>
      </c>
      <c r="LE147" s="9">
        <f>IF(33&lt;=$G147, $N147, "")</f>
        <v/>
      </c>
      <c r="LF147" s="9">
        <f>IF(33&lt;=$G147, LE147-LD147, "")</f>
        <v/>
      </c>
      <c r="LG147" s="9">
        <f>IF(33&lt;=$G147, LC147-LF147, "")</f>
        <v/>
      </c>
      <c r="LH147" s="9">
        <f>IF(33&lt;=$G147, ROUND(KZ147*$Q147, 2), "")</f>
        <v/>
      </c>
      <c r="LI147" s="9">
        <f>IF(33&lt;=$G147, KZ147+LH147, "")</f>
        <v/>
      </c>
      <c r="LJ147" s="9">
        <f>IF(33&lt;=$G147, LD147+LH147, "")</f>
        <v/>
      </c>
      <c r="LK147" s="9">
        <f>IF(33&lt;=$G147, ($G147-33)*$N147, "")</f>
        <v/>
      </c>
      <c r="LL147" s="9">
        <f>IF(34&lt;=$G147, LG147, "")</f>
        <v/>
      </c>
      <c r="LM147" s="9">
        <f>IF(34&lt;=$G147, ROUND(LL147*$Q147, 2), "")</f>
        <v/>
      </c>
      <c r="LN147" s="9">
        <f>IF(34&lt;=$G147, $N147, "")</f>
        <v/>
      </c>
      <c r="LO147" s="9">
        <f>IF(34&lt;=$G147, LN147-LM147, "")</f>
        <v/>
      </c>
      <c r="LP147" s="9">
        <f>IF(34&lt;=$G147, LL147-LO147, "")</f>
        <v/>
      </c>
      <c r="LQ147" s="9">
        <f>IF(34&lt;=$G147, ROUND(LI147*$Q147, 2), "")</f>
        <v/>
      </c>
      <c r="LR147" s="9">
        <f>IF(34&lt;=$G147, LI147+LQ147, "")</f>
        <v/>
      </c>
      <c r="LS147" s="9">
        <f>IF(34&lt;=$G147, LM147+LQ147, "")</f>
        <v/>
      </c>
      <c r="LT147" s="9">
        <f>IF(34&lt;=$G147, ($G147-34)*$N147, "")</f>
        <v/>
      </c>
      <c r="LU147" s="9">
        <f>IF(35&lt;=$G147, LP147, "")</f>
        <v/>
      </c>
      <c r="LV147" s="9">
        <f>IF(35&lt;=$G147, ROUND(LU147*$Q147, 2), "")</f>
        <v/>
      </c>
      <c r="LW147" s="9">
        <f>IF(35&lt;=$G147, $N147, "")</f>
        <v/>
      </c>
      <c r="LX147" s="9">
        <f>IF(35&lt;=$G147, LW147-LV147, "")</f>
        <v/>
      </c>
      <c r="LY147" s="9">
        <f>IF(35&lt;=$G147, LU147-LX147, "")</f>
        <v/>
      </c>
      <c r="LZ147" s="9">
        <f>IF(35&lt;=$G147, ROUND(LR147*$Q147, 2), "")</f>
        <v/>
      </c>
      <c r="MA147" s="9">
        <f>IF(35&lt;=$G147, LR147+LZ147, "")</f>
        <v/>
      </c>
      <c r="MB147" s="9">
        <f>IF(35&lt;=$G147, LV147+LZ147, "")</f>
        <v/>
      </c>
      <c r="MC147" s="9">
        <f>IF(35&lt;=$G147, ($G147-35)*$N147, "")</f>
        <v/>
      </c>
      <c r="MD147" s="9">
        <f>IF(36&lt;=$G147, LY147, "")</f>
        <v/>
      </c>
      <c r="ME147" s="9">
        <f>IF(36&lt;=$G147, ROUND(MD147*$Q147, 2), "")</f>
        <v/>
      </c>
      <c r="MF147" s="9">
        <f>IF(36&lt;=$G147, $N147, "")</f>
        <v/>
      </c>
      <c r="MG147" s="9">
        <f>IF(36&lt;=$G147, MF147-ME147, "")</f>
        <v/>
      </c>
      <c r="MH147" s="9">
        <f>IF(36&lt;=$G147, MD147-MG147, "")</f>
        <v/>
      </c>
      <c r="MI147" s="9">
        <f>IF(36&lt;=$G147, ROUND(MA147*$Q147, 2), "")</f>
        <v/>
      </c>
      <c r="MJ147" s="9">
        <f>IF(36&lt;=$G147, MA147+MI147, "")</f>
        <v/>
      </c>
      <c r="MK147" s="9">
        <f>IF(36&lt;=$G147, ME147+MI147, "")</f>
        <v/>
      </c>
      <c r="ML147" s="9">
        <f>IF(36&lt;=$G147, ($G147-36)*$N147, "")</f>
        <v/>
      </c>
      <c r="MM147" s="9">
        <f>IF(37&lt;=$G147, MH147, "")</f>
        <v/>
      </c>
      <c r="MN147" s="9">
        <f>IF(37&lt;=$G147, ROUND(MM147*$Q147, 2), "")</f>
        <v/>
      </c>
      <c r="MO147" s="9">
        <f>IF(37&lt;=$G147, $N147, "")</f>
        <v/>
      </c>
      <c r="MP147" s="9">
        <f>IF(37&lt;=$G147, MO147-MN147, "")</f>
        <v/>
      </c>
      <c r="MQ147" s="9">
        <f>IF(37&lt;=$G147, MM147-MP147, "")</f>
        <v/>
      </c>
      <c r="MR147" s="9">
        <f>IF(37&lt;=$G147, ROUND(MJ147*$Q147, 2), "")</f>
        <v/>
      </c>
      <c r="MS147" s="9">
        <f>IF(37&lt;=$G147, MJ147+MR147, "")</f>
        <v/>
      </c>
      <c r="MT147" s="9">
        <f>IF(37&lt;=$G147, MN147+MR147, "")</f>
        <v/>
      </c>
      <c r="MU147" s="9">
        <f>IF(37&lt;=$G147, ($G147-37)*$N147, "")</f>
        <v/>
      </c>
      <c r="MV147" s="9">
        <f>IF(38&lt;=$G147, MQ147, "")</f>
        <v/>
      </c>
      <c r="MW147" s="9">
        <f>IF(38&lt;=$G147, ROUND(MV147*$Q147, 2), "")</f>
        <v/>
      </c>
      <c r="MX147" s="9">
        <f>IF(38&lt;=$G147, $N147, "")</f>
        <v/>
      </c>
      <c r="MY147" s="9">
        <f>IF(38&lt;=$G147, MX147-MW147, "")</f>
        <v/>
      </c>
      <c r="MZ147" s="9">
        <f>IF(38&lt;=$G147, MV147-MY147, "")</f>
        <v/>
      </c>
      <c r="NA147" s="9">
        <f>IF(38&lt;=$G147, ROUND(MS147*$Q147, 2), "")</f>
        <v/>
      </c>
      <c r="NB147" s="9">
        <f>IF(38&lt;=$G147, MS147+NA147, "")</f>
        <v/>
      </c>
      <c r="NC147" s="9">
        <f>IF(38&lt;=$G147, MW147+NA147, "")</f>
        <v/>
      </c>
      <c r="ND147" s="9">
        <f>IF(38&lt;=$G147, ($G147-38)*$N147, "")</f>
        <v/>
      </c>
      <c r="NE147" s="9">
        <f>IF(39&lt;=$G147, MZ147, "")</f>
        <v/>
      </c>
      <c r="NF147" s="9">
        <f>IF(39&lt;=$G147, ROUND(NE147*$Q147, 2), "")</f>
        <v/>
      </c>
      <c r="NG147" s="9">
        <f>IF(39&lt;=$G147, $N147, "")</f>
        <v/>
      </c>
      <c r="NH147" s="9">
        <f>IF(39&lt;=$G147, NG147-NF147, "")</f>
        <v/>
      </c>
      <c r="NI147" s="9">
        <f>IF(39&lt;=$G147, NE147-NH147, "")</f>
        <v/>
      </c>
      <c r="NJ147" s="9">
        <f>IF(39&lt;=$G147, ROUND(NB147*$Q147, 2), "")</f>
        <v/>
      </c>
      <c r="NK147" s="9">
        <f>IF(39&lt;=$G147, NB147+NJ147, "")</f>
        <v/>
      </c>
      <c r="NL147" s="9">
        <f>IF(39&lt;=$G147, NF147+NJ147, "")</f>
        <v/>
      </c>
      <c r="NM147" s="9">
        <f>IF(39&lt;=$G147, ($G147-39)*$N147, "")</f>
        <v/>
      </c>
      <c r="NN147" s="9">
        <f>IF(40&lt;=$G147, NI147, "")</f>
        <v/>
      </c>
      <c r="NO147" s="9">
        <f>IF(40&lt;=$G147, ROUND(NN147*$Q147, 2), "")</f>
        <v/>
      </c>
      <c r="NP147" s="9">
        <f>IF(40&lt;=$G147, $N147, "")</f>
        <v/>
      </c>
      <c r="NQ147" s="9">
        <f>IF(40&lt;=$G147, NP147-NO147, "")</f>
        <v/>
      </c>
      <c r="NR147" s="9">
        <f>IF(40&lt;=$G147, NN147-NQ147, "")</f>
        <v/>
      </c>
      <c r="NS147" s="9">
        <f>IF(40&lt;=$G147, ROUND(NK147*$Q147, 2), "")</f>
        <v/>
      </c>
      <c r="NT147" s="9">
        <f>IF(40&lt;=$G147, NK147+NS147, "")</f>
        <v/>
      </c>
      <c r="NU147" s="9">
        <f>IF(40&lt;=$G147, NO147+NS147, "")</f>
        <v/>
      </c>
      <c r="NV147" s="9">
        <f>IF(40&lt;=$G147, ($G147-40)*$N147, "")</f>
        <v/>
      </c>
      <c r="NW147" s="9">
        <f>IF(41&lt;=$G147, NR147, "")</f>
        <v/>
      </c>
      <c r="NX147" s="9">
        <f>IF(41&lt;=$G147, ROUND(NW147*$Q147, 2), "")</f>
        <v/>
      </c>
      <c r="NY147" s="9">
        <f>IF(41&lt;=$G147, $N147, "")</f>
        <v/>
      </c>
      <c r="NZ147" s="9">
        <f>IF(41&lt;=$G147, NY147-NX147, "")</f>
        <v/>
      </c>
      <c r="OA147" s="9">
        <f>IF(41&lt;=$G147, NW147-NZ147, "")</f>
        <v/>
      </c>
      <c r="OB147" s="9">
        <f>IF(41&lt;=$G147, ROUND(NT147*$Q147, 2), "")</f>
        <v/>
      </c>
      <c r="OC147" s="9">
        <f>IF(41&lt;=$G147, NT147+OB147, "")</f>
        <v/>
      </c>
      <c r="OD147" s="9">
        <f>IF(41&lt;=$G147, NX147+OB147, "")</f>
        <v/>
      </c>
      <c r="OE147" s="9">
        <f>IF(41&lt;=$G147, ($G147-41)*$N147, "")</f>
        <v/>
      </c>
      <c r="OF147" s="9">
        <f>IF(42&lt;=$G147, OA147, "")</f>
        <v/>
      </c>
      <c r="OG147" s="9">
        <f>IF(42&lt;=$G147, ROUND(OF147*$Q147, 2), "")</f>
        <v/>
      </c>
      <c r="OH147" s="9">
        <f>IF(42&lt;=$G147, $N147, "")</f>
        <v/>
      </c>
      <c r="OI147" s="9">
        <f>IF(42&lt;=$G147, OH147-OG147, "")</f>
        <v/>
      </c>
      <c r="OJ147" s="9">
        <f>IF(42&lt;=$G147, OF147-OI147, "")</f>
        <v/>
      </c>
      <c r="OK147" s="9">
        <f>IF(42&lt;=$G147, ROUND(OC147*$Q147, 2), "")</f>
        <v/>
      </c>
      <c r="OL147" s="9">
        <f>IF(42&lt;=$G147, OC147+OK147, "")</f>
        <v/>
      </c>
      <c r="OM147" s="9">
        <f>IF(42&lt;=$G147, OG147+OK147, "")</f>
        <v/>
      </c>
      <c r="ON147" s="9">
        <f>IF(42&lt;=$G147, ($G147-42)*$N147, "")</f>
        <v/>
      </c>
      <c r="OO147" s="9">
        <f>IF(43&lt;=$G147, OJ147, "")</f>
        <v/>
      </c>
      <c r="OP147" s="9">
        <f>IF(43&lt;=$G147, ROUND(OO147*$Q147, 2), "")</f>
        <v/>
      </c>
      <c r="OQ147" s="9">
        <f>IF(43&lt;=$G147, $N147, "")</f>
        <v/>
      </c>
      <c r="OR147" s="9">
        <f>IF(43&lt;=$G147, OQ147-OP147, "")</f>
        <v/>
      </c>
      <c r="OS147" s="9">
        <f>IF(43&lt;=$G147, OO147-OR147, "")</f>
        <v/>
      </c>
      <c r="OT147" s="9">
        <f>IF(43&lt;=$G147, ROUND(OL147*$Q147, 2), "")</f>
        <v/>
      </c>
      <c r="OU147" s="9">
        <f>IF(43&lt;=$G147, OL147+OT147, "")</f>
        <v/>
      </c>
      <c r="OV147" s="9">
        <f>IF(43&lt;=$G147, OP147+OT147, "")</f>
        <v/>
      </c>
      <c r="OW147" s="9">
        <f>IF(43&lt;=$G147, ($G147-43)*$N147, "")</f>
        <v/>
      </c>
      <c r="OX147" s="9">
        <f>IF(44&lt;=$G147, OS147, "")</f>
        <v/>
      </c>
      <c r="OY147" s="9">
        <f>IF(44&lt;=$G147, ROUND(OX147*$Q147, 2), "")</f>
        <v/>
      </c>
      <c r="OZ147" s="9">
        <f>IF(44&lt;=$G147, $N147, "")</f>
        <v/>
      </c>
      <c r="PA147" s="9">
        <f>IF(44&lt;=$G147, OZ147-OY147, "")</f>
        <v/>
      </c>
      <c r="PB147" s="9">
        <f>IF(44&lt;=$G147, OX147-PA147, "")</f>
        <v/>
      </c>
      <c r="PC147" s="9">
        <f>IF(44&lt;=$G147, ROUND(OU147*$Q147, 2), "")</f>
        <v/>
      </c>
      <c r="PD147" s="9">
        <f>IF(44&lt;=$G147, OU147+PC147, "")</f>
        <v/>
      </c>
      <c r="PE147" s="9">
        <f>IF(44&lt;=$G147, OY147+PC147, "")</f>
        <v/>
      </c>
      <c r="PF147" s="9">
        <f>IF(44&lt;=$G147, ($G147-44)*$N147, "")</f>
        <v/>
      </c>
      <c r="PG147" s="9">
        <f>IF(45&lt;=$G147, PB147, "")</f>
        <v/>
      </c>
      <c r="PH147" s="9">
        <f>IF(45&lt;=$G147, ROUND(PG147*$Q147, 2), "")</f>
        <v/>
      </c>
      <c r="PI147" s="9">
        <f>IF(45&lt;=$G147, $N147, "")</f>
        <v/>
      </c>
      <c r="PJ147" s="9">
        <f>IF(45&lt;=$G147, PI147-PH147, "")</f>
        <v/>
      </c>
      <c r="PK147" s="9">
        <f>IF(45&lt;=$G147, PG147-PJ147, "")</f>
        <v/>
      </c>
      <c r="PL147" s="9">
        <f>IF(45&lt;=$G147, ROUND(PD147*$Q147, 2), "")</f>
        <v/>
      </c>
      <c r="PM147" s="9">
        <f>IF(45&lt;=$G147, PD147+PL147, "")</f>
        <v/>
      </c>
      <c r="PN147" s="9">
        <f>IF(45&lt;=$G147, PH147+PL147, "")</f>
        <v/>
      </c>
      <c r="PO147" s="9">
        <f>IF(45&lt;=$G147, ($G147-45)*$N147, "")</f>
        <v/>
      </c>
      <c r="PP147" s="9">
        <f>IF(46&lt;=$G147, PK147, "")</f>
        <v/>
      </c>
      <c r="PQ147" s="9">
        <f>IF(46&lt;=$G147, ROUND(PP147*$Q147, 2), "")</f>
        <v/>
      </c>
      <c r="PR147" s="9">
        <f>IF(46&lt;=$G147, $N147, "")</f>
        <v/>
      </c>
      <c r="PS147" s="9">
        <f>IF(46&lt;=$G147, PR147-PQ147, "")</f>
        <v/>
      </c>
      <c r="PT147" s="9">
        <f>IF(46&lt;=$G147, PP147-PS147, "")</f>
        <v/>
      </c>
      <c r="PU147" s="9">
        <f>IF(46&lt;=$G147, ROUND(PM147*$Q147, 2), "")</f>
        <v/>
      </c>
      <c r="PV147" s="9">
        <f>IF(46&lt;=$G147, PM147+PU147, "")</f>
        <v/>
      </c>
      <c r="PW147" s="9">
        <f>IF(46&lt;=$G147, PQ147+PU147, "")</f>
        <v/>
      </c>
      <c r="PX147" s="9">
        <f>IF(46&lt;=$G147, ($G147-46)*$N147, "")</f>
        <v/>
      </c>
      <c r="PY147" s="9">
        <f>IF(47&lt;=$G147, PT147, "")</f>
        <v/>
      </c>
      <c r="PZ147" s="9">
        <f>IF(47&lt;=$G147, ROUND(PY147*$Q147, 2), "")</f>
        <v/>
      </c>
      <c r="QA147" s="9">
        <f>IF(47&lt;=$G147, $N147, "")</f>
        <v/>
      </c>
      <c r="QB147" s="9">
        <f>IF(47&lt;=$G147, QA147-PZ147, "")</f>
        <v/>
      </c>
      <c r="QC147" s="9">
        <f>IF(47&lt;=$G147, PY147-QB147, "")</f>
        <v/>
      </c>
      <c r="QD147" s="9">
        <f>IF(47&lt;=$G147, ROUND(PV147*$Q147, 2), "")</f>
        <v/>
      </c>
      <c r="QE147" s="9">
        <f>IF(47&lt;=$G147, PV147+QD147, "")</f>
        <v/>
      </c>
      <c r="QF147" s="9">
        <f>IF(47&lt;=$G147, PZ147+QD147, "")</f>
        <v/>
      </c>
      <c r="QG147" s="9">
        <f>IF(47&lt;=$G147, ($G147-47)*$N147, "")</f>
        <v/>
      </c>
      <c r="QH147" s="9">
        <f>IF(48&lt;=$G147, QC147, "")</f>
        <v/>
      </c>
      <c r="QI147" s="9">
        <f>IF(48&lt;=$G147, ROUND(QH147*$Q147, 2), "")</f>
        <v/>
      </c>
      <c r="QJ147" s="9">
        <f>IF(48&lt;=$G147, $N147, "")</f>
        <v/>
      </c>
      <c r="QK147" s="9">
        <f>IF(48&lt;=$G147, QJ147-QI147, "")</f>
        <v/>
      </c>
      <c r="QL147" s="9">
        <f>IF(48&lt;=$G147, QH147-QK147, "")</f>
        <v/>
      </c>
      <c r="QM147" s="9">
        <f>IF(48&lt;=$G147, ROUND(QE147*$Q147, 2), "")</f>
        <v/>
      </c>
      <c r="QN147" s="9">
        <f>IF(48&lt;=$G147, QE147+QM147, "")</f>
        <v/>
      </c>
      <c r="QO147" s="9">
        <f>IF(48&lt;=$G147, QI147+QM147, "")</f>
        <v/>
      </c>
      <c r="QP147" s="9">
        <f>IF(48&lt;=$G147, ($G147-48)*$N147, "")</f>
        <v/>
      </c>
    </row>
    <row r="148">
      <c r="A148" s="12" t="inlineStr">
        <is>
          <t>0673-0005</t>
        </is>
      </c>
      <c r="B148" s="13" t="inlineStr">
        <is>
          <t>Juan Carlos Cardenas Arciniega</t>
        </is>
      </c>
      <c r="C148" s="13" t="inlineStr">
        <is>
          <t>L200 Glx</t>
        </is>
      </c>
      <c r="D148" s="12" t="inlineStr">
        <is>
          <t>ACTIVO</t>
        </is>
      </c>
      <c r="E148" s="12" t="inlineStr">
        <is>
          <t>2025-05-29</t>
        </is>
      </c>
      <c r="F148" s="12" t="inlineStr">
        <is>
          <t>2028-05-29</t>
        </is>
      </c>
      <c r="G148" s="14" t="n">
        <v>36</v>
      </c>
      <c r="H148" s="15" t="n">
        <v>519355.17</v>
      </c>
      <c r="I148" s="16" t="n">
        <v>0.1</v>
      </c>
      <c r="J148" s="15">
        <f>ROUND(H148*I148, 2)</f>
        <v/>
      </c>
      <c r="K148" s="15">
        <f>ROUND(H148-J148, 2)</f>
        <v/>
      </c>
      <c r="L148" s="16" t="n">
        <v>0.02</v>
      </c>
      <c r="M148" s="15">
        <f>ROUND(H148*L148, 2)</f>
        <v/>
      </c>
      <c r="N148" s="15" t="n">
        <v>18341.23</v>
      </c>
      <c r="O148" s="16" t="n">
        <v>0.2</v>
      </c>
      <c r="P148" s="15">
        <f>ROUND(H148*O148, 2)</f>
        <v/>
      </c>
      <c r="Q148" s="17" t="n">
        <v>0.02590557</v>
      </c>
      <c r="R148" s="17">
        <f>RATE(G148, -N148, K148, -P148)</f>
        <v/>
      </c>
      <c r="S148" s="17">
        <f>ROUND(Q148*12, 8)</f>
        <v/>
      </c>
      <c r="T148" s="17">
        <f>ROUND(((1+Q148)^12)-1, 8)</f>
        <v/>
      </c>
      <c r="U148" s="15">
        <f>ROUND(PV(Q148, G148, 0, -P148), 2)</f>
        <v/>
      </c>
      <c r="V148" s="15">
        <f>SUMIF($AA$4:$QP$4, "Interes_Leasing", AA148:QP148)</f>
        <v/>
      </c>
      <c r="W148" s="15">
        <f>SUMIF($AA$4:$QP$4, "Interes_Residual", AA148:QP148)</f>
        <v/>
      </c>
      <c r="X148" s="15">
        <f>ROUND(V148+W148, 2)</f>
        <v/>
      </c>
      <c r="Y148" s="15">
        <f>ROUND((N148*G148+P148+M148)-K148, 2)</f>
        <v/>
      </c>
      <c r="Z148" s="16">
        <f>ROUND(Y148/K148, 4)</f>
        <v/>
      </c>
      <c r="AA148" s="15">
        <f>IF(1&lt;=$G148, $K148, "")</f>
        <v/>
      </c>
      <c r="AB148" s="15">
        <f>IF(1&lt;=$G148, ROUND(AA148*$Q148, 2), "")</f>
        <v/>
      </c>
      <c r="AC148" s="15">
        <f>IF(1&lt;=$G148, $N148, "")</f>
        <v/>
      </c>
      <c r="AD148" s="15">
        <f>IF(1&lt;=$G148, AC148-AB148, "")</f>
        <v/>
      </c>
      <c r="AE148" s="15">
        <f>IF(1&lt;=$G148, AA148-AD148, "")</f>
        <v/>
      </c>
      <c r="AF148" s="15">
        <f>IF(1&lt;=$G148, ROUND($U148*$Q148, 2), "")</f>
        <v/>
      </c>
      <c r="AG148" s="15">
        <f>IF(1&lt;=$G148, $U148+AF148, "")</f>
        <v/>
      </c>
      <c r="AH148" s="15">
        <f>IF(1&lt;=$G148, AB148+AF148, "")</f>
        <v/>
      </c>
      <c r="AI148" s="15">
        <f>IF(1&lt;=$G148, ($G148-1)*$N148, "")</f>
        <v/>
      </c>
      <c r="AJ148" s="15">
        <f>IF(2&lt;=$G148, AE148, "")</f>
        <v/>
      </c>
      <c r="AK148" s="15">
        <f>IF(2&lt;=$G148, ROUND(AJ148*$Q148, 2), "")</f>
        <v/>
      </c>
      <c r="AL148" s="15">
        <f>IF(2&lt;=$G148, $N148, "")</f>
        <v/>
      </c>
      <c r="AM148" s="15">
        <f>IF(2&lt;=$G148, AL148-AK148, "")</f>
        <v/>
      </c>
      <c r="AN148" s="15">
        <f>IF(2&lt;=$G148, AJ148-AM148, "")</f>
        <v/>
      </c>
      <c r="AO148" s="15">
        <f>IF(2&lt;=$G148, ROUND(AG148*$Q148, 2), "")</f>
        <v/>
      </c>
      <c r="AP148" s="15">
        <f>IF(2&lt;=$G148, AG148+AO148, "")</f>
        <v/>
      </c>
      <c r="AQ148" s="15">
        <f>IF(2&lt;=$G148, AK148+AO148, "")</f>
        <v/>
      </c>
      <c r="AR148" s="15">
        <f>IF(2&lt;=$G148, ($G148-2)*$N148, "")</f>
        <v/>
      </c>
      <c r="AS148" s="15">
        <f>IF(3&lt;=$G148, AN148, "")</f>
        <v/>
      </c>
      <c r="AT148" s="15">
        <f>IF(3&lt;=$G148, ROUND(AS148*$Q148, 2), "")</f>
        <v/>
      </c>
      <c r="AU148" s="15">
        <f>IF(3&lt;=$G148, $N148, "")</f>
        <v/>
      </c>
      <c r="AV148" s="15">
        <f>IF(3&lt;=$G148, AU148-AT148, "")</f>
        <v/>
      </c>
      <c r="AW148" s="15">
        <f>IF(3&lt;=$G148, AS148-AV148, "")</f>
        <v/>
      </c>
      <c r="AX148" s="15">
        <f>IF(3&lt;=$G148, ROUND(AP148*$Q148, 2), "")</f>
        <v/>
      </c>
      <c r="AY148" s="15">
        <f>IF(3&lt;=$G148, AP148+AX148, "")</f>
        <v/>
      </c>
      <c r="AZ148" s="15">
        <f>IF(3&lt;=$G148, AT148+AX148, "")</f>
        <v/>
      </c>
      <c r="BA148" s="15">
        <f>IF(3&lt;=$G148, ($G148-3)*$N148, "")</f>
        <v/>
      </c>
      <c r="BB148" s="15">
        <f>IF(4&lt;=$G148, AW148, "")</f>
        <v/>
      </c>
      <c r="BC148" s="15">
        <f>IF(4&lt;=$G148, ROUND(BB148*$Q148, 2), "")</f>
        <v/>
      </c>
      <c r="BD148" s="15">
        <f>IF(4&lt;=$G148, $N148, "")</f>
        <v/>
      </c>
      <c r="BE148" s="15">
        <f>IF(4&lt;=$G148, BD148-BC148, "")</f>
        <v/>
      </c>
      <c r="BF148" s="15">
        <f>IF(4&lt;=$G148, BB148-BE148, "")</f>
        <v/>
      </c>
      <c r="BG148" s="15">
        <f>IF(4&lt;=$G148, ROUND(AY148*$Q148, 2), "")</f>
        <v/>
      </c>
      <c r="BH148" s="15">
        <f>IF(4&lt;=$G148, AY148+BG148, "")</f>
        <v/>
      </c>
      <c r="BI148" s="15">
        <f>IF(4&lt;=$G148, BC148+BG148, "")</f>
        <v/>
      </c>
      <c r="BJ148" s="15">
        <f>IF(4&lt;=$G148, ($G148-4)*$N148, "")</f>
        <v/>
      </c>
      <c r="BK148" s="15">
        <f>IF(5&lt;=$G148, BF148, "")</f>
        <v/>
      </c>
      <c r="BL148" s="15">
        <f>IF(5&lt;=$G148, ROUND(BK148*$Q148, 2), "")</f>
        <v/>
      </c>
      <c r="BM148" s="15">
        <f>IF(5&lt;=$G148, $N148, "")</f>
        <v/>
      </c>
      <c r="BN148" s="15">
        <f>IF(5&lt;=$G148, BM148-BL148, "")</f>
        <v/>
      </c>
      <c r="BO148" s="15">
        <f>IF(5&lt;=$G148, BK148-BN148, "")</f>
        <v/>
      </c>
      <c r="BP148" s="15">
        <f>IF(5&lt;=$G148, ROUND(BH148*$Q148, 2), "")</f>
        <v/>
      </c>
      <c r="BQ148" s="15">
        <f>IF(5&lt;=$G148, BH148+BP148, "")</f>
        <v/>
      </c>
      <c r="BR148" s="15">
        <f>IF(5&lt;=$G148, BL148+BP148, "")</f>
        <v/>
      </c>
      <c r="BS148" s="15">
        <f>IF(5&lt;=$G148, ($G148-5)*$N148, "")</f>
        <v/>
      </c>
      <c r="BT148" s="15">
        <f>IF(6&lt;=$G148, BO148, "")</f>
        <v/>
      </c>
      <c r="BU148" s="15">
        <f>IF(6&lt;=$G148, ROUND(BT148*$Q148, 2), "")</f>
        <v/>
      </c>
      <c r="BV148" s="15">
        <f>IF(6&lt;=$G148, $N148, "")</f>
        <v/>
      </c>
      <c r="BW148" s="15">
        <f>IF(6&lt;=$G148, BV148-BU148, "")</f>
        <v/>
      </c>
      <c r="BX148" s="15">
        <f>IF(6&lt;=$G148, BT148-BW148, "")</f>
        <v/>
      </c>
      <c r="BY148" s="15">
        <f>IF(6&lt;=$G148, ROUND(BQ148*$Q148, 2), "")</f>
        <v/>
      </c>
      <c r="BZ148" s="15">
        <f>IF(6&lt;=$G148, BQ148+BY148, "")</f>
        <v/>
      </c>
      <c r="CA148" s="15">
        <f>IF(6&lt;=$G148, BU148+BY148, "")</f>
        <v/>
      </c>
      <c r="CB148" s="15">
        <f>IF(6&lt;=$G148, ($G148-6)*$N148, "")</f>
        <v/>
      </c>
      <c r="CC148" s="15">
        <f>IF(7&lt;=$G148, BX148, "")</f>
        <v/>
      </c>
      <c r="CD148" s="15">
        <f>IF(7&lt;=$G148, ROUND(CC148*$Q148, 2), "")</f>
        <v/>
      </c>
      <c r="CE148" s="15">
        <f>IF(7&lt;=$G148, $N148, "")</f>
        <v/>
      </c>
      <c r="CF148" s="15">
        <f>IF(7&lt;=$G148, CE148-CD148, "")</f>
        <v/>
      </c>
      <c r="CG148" s="15">
        <f>IF(7&lt;=$G148, CC148-CF148, "")</f>
        <v/>
      </c>
      <c r="CH148" s="15">
        <f>IF(7&lt;=$G148, ROUND(BZ148*$Q148, 2), "")</f>
        <v/>
      </c>
      <c r="CI148" s="15">
        <f>IF(7&lt;=$G148, BZ148+CH148, "")</f>
        <v/>
      </c>
      <c r="CJ148" s="15">
        <f>IF(7&lt;=$G148, CD148+CH148, "")</f>
        <v/>
      </c>
      <c r="CK148" s="15">
        <f>IF(7&lt;=$G148, ($G148-7)*$N148, "")</f>
        <v/>
      </c>
      <c r="CL148" s="15">
        <f>IF(8&lt;=$G148, CG148, "")</f>
        <v/>
      </c>
      <c r="CM148" s="15">
        <f>IF(8&lt;=$G148, ROUND(CL148*$Q148, 2), "")</f>
        <v/>
      </c>
      <c r="CN148" s="15">
        <f>IF(8&lt;=$G148, $N148, "")</f>
        <v/>
      </c>
      <c r="CO148" s="15">
        <f>IF(8&lt;=$G148, CN148-CM148, "")</f>
        <v/>
      </c>
      <c r="CP148" s="15">
        <f>IF(8&lt;=$G148, CL148-CO148, "")</f>
        <v/>
      </c>
      <c r="CQ148" s="15">
        <f>IF(8&lt;=$G148, ROUND(CI148*$Q148, 2), "")</f>
        <v/>
      </c>
      <c r="CR148" s="15">
        <f>IF(8&lt;=$G148, CI148+CQ148, "")</f>
        <v/>
      </c>
      <c r="CS148" s="15">
        <f>IF(8&lt;=$G148, CM148+CQ148, "")</f>
        <v/>
      </c>
      <c r="CT148" s="15">
        <f>IF(8&lt;=$G148, ($G148-8)*$N148, "")</f>
        <v/>
      </c>
      <c r="CU148" s="15">
        <f>IF(9&lt;=$G148, CP148, "")</f>
        <v/>
      </c>
      <c r="CV148" s="15">
        <f>IF(9&lt;=$G148, ROUND(CU148*$Q148, 2), "")</f>
        <v/>
      </c>
      <c r="CW148" s="15">
        <f>IF(9&lt;=$G148, $N148, "")</f>
        <v/>
      </c>
      <c r="CX148" s="15">
        <f>IF(9&lt;=$G148, CW148-CV148, "")</f>
        <v/>
      </c>
      <c r="CY148" s="15">
        <f>IF(9&lt;=$G148, CU148-CX148, "")</f>
        <v/>
      </c>
      <c r="CZ148" s="15">
        <f>IF(9&lt;=$G148, ROUND(CR148*$Q148, 2), "")</f>
        <v/>
      </c>
      <c r="DA148" s="15">
        <f>IF(9&lt;=$G148, CR148+CZ148, "")</f>
        <v/>
      </c>
      <c r="DB148" s="15">
        <f>IF(9&lt;=$G148, CV148+CZ148, "")</f>
        <v/>
      </c>
      <c r="DC148" s="15">
        <f>IF(9&lt;=$G148, ($G148-9)*$N148, "")</f>
        <v/>
      </c>
      <c r="DD148" s="15">
        <f>IF(10&lt;=$G148, CY148, "")</f>
        <v/>
      </c>
      <c r="DE148" s="15">
        <f>IF(10&lt;=$G148, ROUND(DD148*$Q148, 2), "")</f>
        <v/>
      </c>
      <c r="DF148" s="15">
        <f>IF(10&lt;=$G148, $N148, "")</f>
        <v/>
      </c>
      <c r="DG148" s="15">
        <f>IF(10&lt;=$G148, DF148-DE148, "")</f>
        <v/>
      </c>
      <c r="DH148" s="15">
        <f>IF(10&lt;=$G148, DD148-DG148, "")</f>
        <v/>
      </c>
      <c r="DI148" s="15">
        <f>IF(10&lt;=$G148, ROUND(DA148*$Q148, 2), "")</f>
        <v/>
      </c>
      <c r="DJ148" s="15">
        <f>IF(10&lt;=$G148, DA148+DI148, "")</f>
        <v/>
      </c>
      <c r="DK148" s="15">
        <f>IF(10&lt;=$G148, DE148+DI148, "")</f>
        <v/>
      </c>
      <c r="DL148" s="15">
        <f>IF(10&lt;=$G148, ($G148-10)*$N148, "")</f>
        <v/>
      </c>
      <c r="DM148" s="15">
        <f>IF(11&lt;=$G148, DH148, "")</f>
        <v/>
      </c>
      <c r="DN148" s="15">
        <f>IF(11&lt;=$G148, ROUND(DM148*$Q148, 2), "")</f>
        <v/>
      </c>
      <c r="DO148" s="15">
        <f>IF(11&lt;=$G148, $N148, "")</f>
        <v/>
      </c>
      <c r="DP148" s="15">
        <f>IF(11&lt;=$G148, DO148-DN148, "")</f>
        <v/>
      </c>
      <c r="DQ148" s="15">
        <f>IF(11&lt;=$G148, DM148-DP148, "")</f>
        <v/>
      </c>
      <c r="DR148" s="15">
        <f>IF(11&lt;=$G148, ROUND(DJ148*$Q148, 2), "")</f>
        <v/>
      </c>
      <c r="DS148" s="15">
        <f>IF(11&lt;=$G148, DJ148+DR148, "")</f>
        <v/>
      </c>
      <c r="DT148" s="15">
        <f>IF(11&lt;=$G148, DN148+DR148, "")</f>
        <v/>
      </c>
      <c r="DU148" s="15">
        <f>IF(11&lt;=$G148, ($G148-11)*$N148, "")</f>
        <v/>
      </c>
      <c r="DV148" s="15">
        <f>IF(12&lt;=$G148, DQ148, "")</f>
        <v/>
      </c>
      <c r="DW148" s="15">
        <f>IF(12&lt;=$G148, ROUND(DV148*$Q148, 2), "")</f>
        <v/>
      </c>
      <c r="DX148" s="15">
        <f>IF(12&lt;=$G148, $N148, "")</f>
        <v/>
      </c>
      <c r="DY148" s="15">
        <f>IF(12&lt;=$G148, DX148-DW148, "")</f>
        <v/>
      </c>
      <c r="DZ148" s="15">
        <f>IF(12&lt;=$G148, DV148-DY148, "")</f>
        <v/>
      </c>
      <c r="EA148" s="15">
        <f>IF(12&lt;=$G148, ROUND(DS148*$Q148, 2), "")</f>
        <v/>
      </c>
      <c r="EB148" s="15">
        <f>IF(12&lt;=$G148, DS148+EA148, "")</f>
        <v/>
      </c>
      <c r="EC148" s="15">
        <f>IF(12&lt;=$G148, DW148+EA148, "")</f>
        <v/>
      </c>
      <c r="ED148" s="15">
        <f>IF(12&lt;=$G148, ($G148-12)*$N148, "")</f>
        <v/>
      </c>
      <c r="EE148" s="15">
        <f>IF(13&lt;=$G148, DZ148, "")</f>
        <v/>
      </c>
      <c r="EF148" s="15">
        <f>IF(13&lt;=$G148, ROUND(EE148*$Q148, 2), "")</f>
        <v/>
      </c>
      <c r="EG148" s="15">
        <f>IF(13&lt;=$G148, $N148, "")</f>
        <v/>
      </c>
      <c r="EH148" s="15">
        <f>IF(13&lt;=$G148, EG148-EF148, "")</f>
        <v/>
      </c>
      <c r="EI148" s="15">
        <f>IF(13&lt;=$G148, EE148-EH148, "")</f>
        <v/>
      </c>
      <c r="EJ148" s="15">
        <f>IF(13&lt;=$G148, ROUND(EB148*$Q148, 2), "")</f>
        <v/>
      </c>
      <c r="EK148" s="15">
        <f>IF(13&lt;=$G148, EB148+EJ148, "")</f>
        <v/>
      </c>
      <c r="EL148" s="15">
        <f>IF(13&lt;=$G148, EF148+EJ148, "")</f>
        <v/>
      </c>
      <c r="EM148" s="15">
        <f>IF(13&lt;=$G148, ($G148-13)*$N148, "")</f>
        <v/>
      </c>
      <c r="EN148" s="15">
        <f>IF(14&lt;=$G148, EI148, "")</f>
        <v/>
      </c>
      <c r="EO148" s="15">
        <f>IF(14&lt;=$G148, ROUND(EN148*$Q148, 2), "")</f>
        <v/>
      </c>
      <c r="EP148" s="15">
        <f>IF(14&lt;=$G148, $N148, "")</f>
        <v/>
      </c>
      <c r="EQ148" s="15">
        <f>IF(14&lt;=$G148, EP148-EO148, "")</f>
        <v/>
      </c>
      <c r="ER148" s="15">
        <f>IF(14&lt;=$G148, EN148-EQ148, "")</f>
        <v/>
      </c>
      <c r="ES148" s="15">
        <f>IF(14&lt;=$G148, ROUND(EK148*$Q148, 2), "")</f>
        <v/>
      </c>
      <c r="ET148" s="15">
        <f>IF(14&lt;=$G148, EK148+ES148, "")</f>
        <v/>
      </c>
      <c r="EU148" s="15">
        <f>IF(14&lt;=$G148, EO148+ES148, "")</f>
        <v/>
      </c>
      <c r="EV148" s="15">
        <f>IF(14&lt;=$G148, ($G148-14)*$N148, "")</f>
        <v/>
      </c>
      <c r="EW148" s="15">
        <f>IF(15&lt;=$G148, ER148, "")</f>
        <v/>
      </c>
      <c r="EX148" s="15">
        <f>IF(15&lt;=$G148, ROUND(EW148*$Q148, 2), "")</f>
        <v/>
      </c>
      <c r="EY148" s="15">
        <f>IF(15&lt;=$G148, $N148, "")</f>
        <v/>
      </c>
      <c r="EZ148" s="15">
        <f>IF(15&lt;=$G148, EY148-EX148, "")</f>
        <v/>
      </c>
      <c r="FA148" s="15">
        <f>IF(15&lt;=$G148, EW148-EZ148, "")</f>
        <v/>
      </c>
      <c r="FB148" s="15">
        <f>IF(15&lt;=$G148, ROUND(ET148*$Q148, 2), "")</f>
        <v/>
      </c>
      <c r="FC148" s="15">
        <f>IF(15&lt;=$G148, ET148+FB148, "")</f>
        <v/>
      </c>
      <c r="FD148" s="15">
        <f>IF(15&lt;=$G148, EX148+FB148, "")</f>
        <v/>
      </c>
      <c r="FE148" s="15">
        <f>IF(15&lt;=$G148, ($G148-15)*$N148, "")</f>
        <v/>
      </c>
      <c r="FF148" s="15">
        <f>IF(16&lt;=$G148, FA148, "")</f>
        <v/>
      </c>
      <c r="FG148" s="15">
        <f>IF(16&lt;=$G148, ROUND(FF148*$Q148, 2), "")</f>
        <v/>
      </c>
      <c r="FH148" s="15">
        <f>IF(16&lt;=$G148, $N148, "")</f>
        <v/>
      </c>
      <c r="FI148" s="15">
        <f>IF(16&lt;=$G148, FH148-FG148, "")</f>
        <v/>
      </c>
      <c r="FJ148" s="15">
        <f>IF(16&lt;=$G148, FF148-FI148, "")</f>
        <v/>
      </c>
      <c r="FK148" s="15">
        <f>IF(16&lt;=$G148, ROUND(FC148*$Q148, 2), "")</f>
        <v/>
      </c>
      <c r="FL148" s="15">
        <f>IF(16&lt;=$G148, FC148+FK148, "")</f>
        <v/>
      </c>
      <c r="FM148" s="15">
        <f>IF(16&lt;=$G148, FG148+FK148, "")</f>
        <v/>
      </c>
      <c r="FN148" s="15">
        <f>IF(16&lt;=$G148, ($G148-16)*$N148, "")</f>
        <v/>
      </c>
      <c r="FO148" s="15">
        <f>IF(17&lt;=$G148, FJ148, "")</f>
        <v/>
      </c>
      <c r="FP148" s="15">
        <f>IF(17&lt;=$G148, ROUND(FO148*$Q148, 2), "")</f>
        <v/>
      </c>
      <c r="FQ148" s="15">
        <f>IF(17&lt;=$G148, $N148, "")</f>
        <v/>
      </c>
      <c r="FR148" s="15">
        <f>IF(17&lt;=$G148, FQ148-FP148, "")</f>
        <v/>
      </c>
      <c r="FS148" s="15">
        <f>IF(17&lt;=$G148, FO148-FR148, "")</f>
        <v/>
      </c>
      <c r="FT148" s="15">
        <f>IF(17&lt;=$G148, ROUND(FL148*$Q148, 2), "")</f>
        <v/>
      </c>
      <c r="FU148" s="15">
        <f>IF(17&lt;=$G148, FL148+FT148, "")</f>
        <v/>
      </c>
      <c r="FV148" s="15">
        <f>IF(17&lt;=$G148, FP148+FT148, "")</f>
        <v/>
      </c>
      <c r="FW148" s="15">
        <f>IF(17&lt;=$G148, ($G148-17)*$N148, "")</f>
        <v/>
      </c>
      <c r="FX148" s="15">
        <f>IF(18&lt;=$G148, FS148, "")</f>
        <v/>
      </c>
      <c r="FY148" s="15">
        <f>IF(18&lt;=$G148, ROUND(FX148*$Q148, 2), "")</f>
        <v/>
      </c>
      <c r="FZ148" s="15">
        <f>IF(18&lt;=$G148, $N148, "")</f>
        <v/>
      </c>
      <c r="GA148" s="15">
        <f>IF(18&lt;=$G148, FZ148-FY148, "")</f>
        <v/>
      </c>
      <c r="GB148" s="15">
        <f>IF(18&lt;=$G148, FX148-GA148, "")</f>
        <v/>
      </c>
      <c r="GC148" s="15">
        <f>IF(18&lt;=$G148, ROUND(FU148*$Q148, 2), "")</f>
        <v/>
      </c>
      <c r="GD148" s="15">
        <f>IF(18&lt;=$G148, FU148+GC148, "")</f>
        <v/>
      </c>
      <c r="GE148" s="15">
        <f>IF(18&lt;=$G148, FY148+GC148, "")</f>
        <v/>
      </c>
      <c r="GF148" s="15">
        <f>IF(18&lt;=$G148, ($G148-18)*$N148, "")</f>
        <v/>
      </c>
      <c r="GG148" s="15">
        <f>IF(19&lt;=$G148, GB148, "")</f>
        <v/>
      </c>
      <c r="GH148" s="15">
        <f>IF(19&lt;=$G148, ROUND(GG148*$Q148, 2), "")</f>
        <v/>
      </c>
      <c r="GI148" s="15">
        <f>IF(19&lt;=$G148, $N148, "")</f>
        <v/>
      </c>
      <c r="GJ148" s="15">
        <f>IF(19&lt;=$G148, GI148-GH148, "")</f>
        <v/>
      </c>
      <c r="GK148" s="15">
        <f>IF(19&lt;=$G148, GG148-GJ148, "")</f>
        <v/>
      </c>
      <c r="GL148" s="15">
        <f>IF(19&lt;=$G148, ROUND(GD148*$Q148, 2), "")</f>
        <v/>
      </c>
      <c r="GM148" s="15">
        <f>IF(19&lt;=$G148, GD148+GL148, "")</f>
        <v/>
      </c>
      <c r="GN148" s="15">
        <f>IF(19&lt;=$G148, GH148+GL148, "")</f>
        <v/>
      </c>
      <c r="GO148" s="15">
        <f>IF(19&lt;=$G148, ($G148-19)*$N148, "")</f>
        <v/>
      </c>
      <c r="GP148" s="15">
        <f>IF(20&lt;=$G148, GK148, "")</f>
        <v/>
      </c>
      <c r="GQ148" s="15">
        <f>IF(20&lt;=$G148, ROUND(GP148*$Q148, 2), "")</f>
        <v/>
      </c>
      <c r="GR148" s="15">
        <f>IF(20&lt;=$G148, $N148, "")</f>
        <v/>
      </c>
      <c r="GS148" s="15">
        <f>IF(20&lt;=$G148, GR148-GQ148, "")</f>
        <v/>
      </c>
      <c r="GT148" s="15">
        <f>IF(20&lt;=$G148, GP148-GS148, "")</f>
        <v/>
      </c>
      <c r="GU148" s="15">
        <f>IF(20&lt;=$G148, ROUND(GM148*$Q148, 2), "")</f>
        <v/>
      </c>
      <c r="GV148" s="15">
        <f>IF(20&lt;=$G148, GM148+GU148, "")</f>
        <v/>
      </c>
      <c r="GW148" s="15">
        <f>IF(20&lt;=$G148, GQ148+GU148, "")</f>
        <v/>
      </c>
      <c r="GX148" s="15">
        <f>IF(20&lt;=$G148, ($G148-20)*$N148, "")</f>
        <v/>
      </c>
      <c r="GY148" s="15">
        <f>IF(21&lt;=$G148, GT148, "")</f>
        <v/>
      </c>
      <c r="GZ148" s="15">
        <f>IF(21&lt;=$G148, ROUND(GY148*$Q148, 2), "")</f>
        <v/>
      </c>
      <c r="HA148" s="15">
        <f>IF(21&lt;=$G148, $N148, "")</f>
        <v/>
      </c>
      <c r="HB148" s="15">
        <f>IF(21&lt;=$G148, HA148-GZ148, "")</f>
        <v/>
      </c>
      <c r="HC148" s="15">
        <f>IF(21&lt;=$G148, GY148-HB148, "")</f>
        <v/>
      </c>
      <c r="HD148" s="15">
        <f>IF(21&lt;=$G148, ROUND(GV148*$Q148, 2), "")</f>
        <v/>
      </c>
      <c r="HE148" s="15">
        <f>IF(21&lt;=$G148, GV148+HD148, "")</f>
        <v/>
      </c>
      <c r="HF148" s="15">
        <f>IF(21&lt;=$G148, GZ148+HD148, "")</f>
        <v/>
      </c>
      <c r="HG148" s="15">
        <f>IF(21&lt;=$G148, ($G148-21)*$N148, "")</f>
        <v/>
      </c>
      <c r="HH148" s="15">
        <f>IF(22&lt;=$G148, HC148, "")</f>
        <v/>
      </c>
      <c r="HI148" s="15">
        <f>IF(22&lt;=$G148, ROUND(HH148*$Q148, 2), "")</f>
        <v/>
      </c>
      <c r="HJ148" s="15">
        <f>IF(22&lt;=$G148, $N148, "")</f>
        <v/>
      </c>
      <c r="HK148" s="15">
        <f>IF(22&lt;=$G148, HJ148-HI148, "")</f>
        <v/>
      </c>
      <c r="HL148" s="15">
        <f>IF(22&lt;=$G148, HH148-HK148, "")</f>
        <v/>
      </c>
      <c r="HM148" s="15">
        <f>IF(22&lt;=$G148, ROUND(HE148*$Q148, 2), "")</f>
        <v/>
      </c>
      <c r="HN148" s="15">
        <f>IF(22&lt;=$G148, HE148+HM148, "")</f>
        <v/>
      </c>
      <c r="HO148" s="15">
        <f>IF(22&lt;=$G148, HI148+HM148, "")</f>
        <v/>
      </c>
      <c r="HP148" s="15">
        <f>IF(22&lt;=$G148, ($G148-22)*$N148, "")</f>
        <v/>
      </c>
      <c r="HQ148" s="15">
        <f>IF(23&lt;=$G148, HL148, "")</f>
        <v/>
      </c>
      <c r="HR148" s="15">
        <f>IF(23&lt;=$G148, ROUND(HQ148*$Q148, 2), "")</f>
        <v/>
      </c>
      <c r="HS148" s="15">
        <f>IF(23&lt;=$G148, $N148, "")</f>
        <v/>
      </c>
      <c r="HT148" s="15">
        <f>IF(23&lt;=$G148, HS148-HR148, "")</f>
        <v/>
      </c>
      <c r="HU148" s="15">
        <f>IF(23&lt;=$G148, HQ148-HT148, "")</f>
        <v/>
      </c>
      <c r="HV148" s="15">
        <f>IF(23&lt;=$G148, ROUND(HN148*$Q148, 2), "")</f>
        <v/>
      </c>
      <c r="HW148" s="15">
        <f>IF(23&lt;=$G148, HN148+HV148, "")</f>
        <v/>
      </c>
      <c r="HX148" s="15">
        <f>IF(23&lt;=$G148, HR148+HV148, "")</f>
        <v/>
      </c>
      <c r="HY148" s="15">
        <f>IF(23&lt;=$G148, ($G148-23)*$N148, "")</f>
        <v/>
      </c>
      <c r="HZ148" s="15">
        <f>IF(24&lt;=$G148, HU148, "")</f>
        <v/>
      </c>
      <c r="IA148" s="15">
        <f>IF(24&lt;=$G148, ROUND(HZ148*$Q148, 2), "")</f>
        <v/>
      </c>
      <c r="IB148" s="15">
        <f>IF(24&lt;=$G148, $N148, "")</f>
        <v/>
      </c>
      <c r="IC148" s="15">
        <f>IF(24&lt;=$G148, IB148-IA148, "")</f>
        <v/>
      </c>
      <c r="ID148" s="15">
        <f>IF(24&lt;=$G148, HZ148-IC148, "")</f>
        <v/>
      </c>
      <c r="IE148" s="15">
        <f>IF(24&lt;=$G148, ROUND(HW148*$Q148, 2), "")</f>
        <v/>
      </c>
      <c r="IF148" s="15">
        <f>IF(24&lt;=$G148, HW148+IE148, "")</f>
        <v/>
      </c>
      <c r="IG148" s="15">
        <f>IF(24&lt;=$G148, IA148+IE148, "")</f>
        <v/>
      </c>
      <c r="IH148" s="15">
        <f>IF(24&lt;=$G148, ($G148-24)*$N148, "")</f>
        <v/>
      </c>
      <c r="II148" s="15">
        <f>IF(25&lt;=$G148, ID148, "")</f>
        <v/>
      </c>
      <c r="IJ148" s="15">
        <f>IF(25&lt;=$G148, ROUND(II148*$Q148, 2), "")</f>
        <v/>
      </c>
      <c r="IK148" s="15">
        <f>IF(25&lt;=$G148, $N148, "")</f>
        <v/>
      </c>
      <c r="IL148" s="15">
        <f>IF(25&lt;=$G148, IK148-IJ148, "")</f>
        <v/>
      </c>
      <c r="IM148" s="15">
        <f>IF(25&lt;=$G148, II148-IL148, "")</f>
        <v/>
      </c>
      <c r="IN148" s="15">
        <f>IF(25&lt;=$G148, ROUND(IF148*$Q148, 2), "")</f>
        <v/>
      </c>
      <c r="IO148" s="15">
        <f>IF(25&lt;=$G148, IF148+IN148, "")</f>
        <v/>
      </c>
      <c r="IP148" s="15">
        <f>IF(25&lt;=$G148, IJ148+IN148, "")</f>
        <v/>
      </c>
      <c r="IQ148" s="15">
        <f>IF(25&lt;=$G148, ($G148-25)*$N148, "")</f>
        <v/>
      </c>
      <c r="IR148" s="15">
        <f>IF(26&lt;=$G148, IM148, "")</f>
        <v/>
      </c>
      <c r="IS148" s="15">
        <f>IF(26&lt;=$G148, ROUND(IR148*$Q148, 2), "")</f>
        <v/>
      </c>
      <c r="IT148" s="15">
        <f>IF(26&lt;=$G148, $N148, "")</f>
        <v/>
      </c>
      <c r="IU148" s="15">
        <f>IF(26&lt;=$G148, IT148-IS148, "")</f>
        <v/>
      </c>
      <c r="IV148" s="15">
        <f>IF(26&lt;=$G148, IR148-IU148, "")</f>
        <v/>
      </c>
      <c r="IW148" s="15">
        <f>IF(26&lt;=$G148, ROUND(IO148*$Q148, 2), "")</f>
        <v/>
      </c>
      <c r="IX148" s="15">
        <f>IF(26&lt;=$G148, IO148+IW148, "")</f>
        <v/>
      </c>
      <c r="IY148" s="15">
        <f>IF(26&lt;=$G148, IS148+IW148, "")</f>
        <v/>
      </c>
      <c r="IZ148" s="15">
        <f>IF(26&lt;=$G148, ($G148-26)*$N148, "")</f>
        <v/>
      </c>
      <c r="JA148" s="15">
        <f>IF(27&lt;=$G148, IV148, "")</f>
        <v/>
      </c>
      <c r="JB148" s="15">
        <f>IF(27&lt;=$G148, ROUND(JA148*$Q148, 2), "")</f>
        <v/>
      </c>
      <c r="JC148" s="15">
        <f>IF(27&lt;=$G148, $N148, "")</f>
        <v/>
      </c>
      <c r="JD148" s="15">
        <f>IF(27&lt;=$G148, JC148-JB148, "")</f>
        <v/>
      </c>
      <c r="JE148" s="15">
        <f>IF(27&lt;=$G148, JA148-JD148, "")</f>
        <v/>
      </c>
      <c r="JF148" s="15">
        <f>IF(27&lt;=$G148, ROUND(IX148*$Q148, 2), "")</f>
        <v/>
      </c>
      <c r="JG148" s="15">
        <f>IF(27&lt;=$G148, IX148+JF148, "")</f>
        <v/>
      </c>
      <c r="JH148" s="15">
        <f>IF(27&lt;=$G148, JB148+JF148, "")</f>
        <v/>
      </c>
      <c r="JI148" s="15">
        <f>IF(27&lt;=$G148, ($G148-27)*$N148, "")</f>
        <v/>
      </c>
      <c r="JJ148" s="15">
        <f>IF(28&lt;=$G148, JE148, "")</f>
        <v/>
      </c>
      <c r="JK148" s="15">
        <f>IF(28&lt;=$G148, ROUND(JJ148*$Q148, 2), "")</f>
        <v/>
      </c>
      <c r="JL148" s="15">
        <f>IF(28&lt;=$G148, $N148, "")</f>
        <v/>
      </c>
      <c r="JM148" s="15">
        <f>IF(28&lt;=$G148, JL148-JK148, "")</f>
        <v/>
      </c>
      <c r="JN148" s="15">
        <f>IF(28&lt;=$G148, JJ148-JM148, "")</f>
        <v/>
      </c>
      <c r="JO148" s="15">
        <f>IF(28&lt;=$G148, ROUND(JG148*$Q148, 2), "")</f>
        <v/>
      </c>
      <c r="JP148" s="15">
        <f>IF(28&lt;=$G148, JG148+JO148, "")</f>
        <v/>
      </c>
      <c r="JQ148" s="15">
        <f>IF(28&lt;=$G148, JK148+JO148, "")</f>
        <v/>
      </c>
      <c r="JR148" s="15">
        <f>IF(28&lt;=$G148, ($G148-28)*$N148, "")</f>
        <v/>
      </c>
      <c r="JS148" s="15">
        <f>IF(29&lt;=$G148, JN148, "")</f>
        <v/>
      </c>
      <c r="JT148" s="15">
        <f>IF(29&lt;=$G148, ROUND(JS148*$Q148, 2), "")</f>
        <v/>
      </c>
      <c r="JU148" s="15">
        <f>IF(29&lt;=$G148, $N148, "")</f>
        <v/>
      </c>
      <c r="JV148" s="15">
        <f>IF(29&lt;=$G148, JU148-JT148, "")</f>
        <v/>
      </c>
      <c r="JW148" s="15">
        <f>IF(29&lt;=$G148, JS148-JV148, "")</f>
        <v/>
      </c>
      <c r="JX148" s="15">
        <f>IF(29&lt;=$G148, ROUND(JP148*$Q148, 2), "")</f>
        <v/>
      </c>
      <c r="JY148" s="15">
        <f>IF(29&lt;=$G148, JP148+JX148, "")</f>
        <v/>
      </c>
      <c r="JZ148" s="15">
        <f>IF(29&lt;=$G148, JT148+JX148, "")</f>
        <v/>
      </c>
      <c r="KA148" s="15">
        <f>IF(29&lt;=$G148, ($G148-29)*$N148, "")</f>
        <v/>
      </c>
      <c r="KB148" s="15">
        <f>IF(30&lt;=$G148, JW148, "")</f>
        <v/>
      </c>
      <c r="KC148" s="15">
        <f>IF(30&lt;=$G148, ROUND(KB148*$Q148, 2), "")</f>
        <v/>
      </c>
      <c r="KD148" s="15">
        <f>IF(30&lt;=$G148, $N148, "")</f>
        <v/>
      </c>
      <c r="KE148" s="15">
        <f>IF(30&lt;=$G148, KD148-KC148, "")</f>
        <v/>
      </c>
      <c r="KF148" s="15">
        <f>IF(30&lt;=$G148, KB148-KE148, "")</f>
        <v/>
      </c>
      <c r="KG148" s="15">
        <f>IF(30&lt;=$G148, ROUND(JY148*$Q148, 2), "")</f>
        <v/>
      </c>
      <c r="KH148" s="15">
        <f>IF(30&lt;=$G148, JY148+KG148, "")</f>
        <v/>
      </c>
      <c r="KI148" s="15">
        <f>IF(30&lt;=$G148, KC148+KG148, "")</f>
        <v/>
      </c>
      <c r="KJ148" s="15">
        <f>IF(30&lt;=$G148, ($G148-30)*$N148, "")</f>
        <v/>
      </c>
      <c r="KK148" s="15">
        <f>IF(31&lt;=$G148, KF148, "")</f>
        <v/>
      </c>
      <c r="KL148" s="15">
        <f>IF(31&lt;=$G148, ROUND(KK148*$Q148, 2), "")</f>
        <v/>
      </c>
      <c r="KM148" s="15">
        <f>IF(31&lt;=$G148, $N148, "")</f>
        <v/>
      </c>
      <c r="KN148" s="15">
        <f>IF(31&lt;=$G148, KM148-KL148, "")</f>
        <v/>
      </c>
      <c r="KO148" s="15">
        <f>IF(31&lt;=$G148, KK148-KN148, "")</f>
        <v/>
      </c>
      <c r="KP148" s="15">
        <f>IF(31&lt;=$G148, ROUND(KH148*$Q148, 2), "")</f>
        <v/>
      </c>
      <c r="KQ148" s="15">
        <f>IF(31&lt;=$G148, KH148+KP148, "")</f>
        <v/>
      </c>
      <c r="KR148" s="15">
        <f>IF(31&lt;=$G148, KL148+KP148, "")</f>
        <v/>
      </c>
      <c r="KS148" s="15">
        <f>IF(31&lt;=$G148, ($G148-31)*$N148, "")</f>
        <v/>
      </c>
      <c r="KT148" s="15">
        <f>IF(32&lt;=$G148, KO148, "")</f>
        <v/>
      </c>
      <c r="KU148" s="15">
        <f>IF(32&lt;=$G148, ROUND(KT148*$Q148, 2), "")</f>
        <v/>
      </c>
      <c r="KV148" s="15">
        <f>IF(32&lt;=$G148, $N148, "")</f>
        <v/>
      </c>
      <c r="KW148" s="15">
        <f>IF(32&lt;=$G148, KV148-KU148, "")</f>
        <v/>
      </c>
      <c r="KX148" s="15">
        <f>IF(32&lt;=$G148, KT148-KW148, "")</f>
        <v/>
      </c>
      <c r="KY148" s="15">
        <f>IF(32&lt;=$G148, ROUND(KQ148*$Q148, 2), "")</f>
        <v/>
      </c>
      <c r="KZ148" s="15">
        <f>IF(32&lt;=$G148, KQ148+KY148, "")</f>
        <v/>
      </c>
      <c r="LA148" s="15">
        <f>IF(32&lt;=$G148, KU148+KY148, "")</f>
        <v/>
      </c>
      <c r="LB148" s="15">
        <f>IF(32&lt;=$G148, ($G148-32)*$N148, "")</f>
        <v/>
      </c>
      <c r="LC148" s="15">
        <f>IF(33&lt;=$G148, KX148, "")</f>
        <v/>
      </c>
      <c r="LD148" s="15">
        <f>IF(33&lt;=$G148, ROUND(LC148*$Q148, 2), "")</f>
        <v/>
      </c>
      <c r="LE148" s="15">
        <f>IF(33&lt;=$G148, $N148, "")</f>
        <v/>
      </c>
      <c r="LF148" s="15">
        <f>IF(33&lt;=$G148, LE148-LD148, "")</f>
        <v/>
      </c>
      <c r="LG148" s="15">
        <f>IF(33&lt;=$G148, LC148-LF148, "")</f>
        <v/>
      </c>
      <c r="LH148" s="15">
        <f>IF(33&lt;=$G148, ROUND(KZ148*$Q148, 2), "")</f>
        <v/>
      </c>
      <c r="LI148" s="15">
        <f>IF(33&lt;=$G148, KZ148+LH148, "")</f>
        <v/>
      </c>
      <c r="LJ148" s="15">
        <f>IF(33&lt;=$G148, LD148+LH148, "")</f>
        <v/>
      </c>
      <c r="LK148" s="15">
        <f>IF(33&lt;=$G148, ($G148-33)*$N148, "")</f>
        <v/>
      </c>
      <c r="LL148" s="15">
        <f>IF(34&lt;=$G148, LG148, "")</f>
        <v/>
      </c>
      <c r="LM148" s="15">
        <f>IF(34&lt;=$G148, ROUND(LL148*$Q148, 2), "")</f>
        <v/>
      </c>
      <c r="LN148" s="15">
        <f>IF(34&lt;=$G148, $N148, "")</f>
        <v/>
      </c>
      <c r="LO148" s="15">
        <f>IF(34&lt;=$G148, LN148-LM148, "")</f>
        <v/>
      </c>
      <c r="LP148" s="15">
        <f>IF(34&lt;=$G148, LL148-LO148, "")</f>
        <v/>
      </c>
      <c r="LQ148" s="15">
        <f>IF(34&lt;=$G148, ROUND(LI148*$Q148, 2), "")</f>
        <v/>
      </c>
      <c r="LR148" s="15">
        <f>IF(34&lt;=$G148, LI148+LQ148, "")</f>
        <v/>
      </c>
      <c r="LS148" s="15">
        <f>IF(34&lt;=$G148, LM148+LQ148, "")</f>
        <v/>
      </c>
      <c r="LT148" s="15">
        <f>IF(34&lt;=$G148, ($G148-34)*$N148, "")</f>
        <v/>
      </c>
      <c r="LU148" s="15">
        <f>IF(35&lt;=$G148, LP148, "")</f>
        <v/>
      </c>
      <c r="LV148" s="15">
        <f>IF(35&lt;=$G148, ROUND(LU148*$Q148, 2), "")</f>
        <v/>
      </c>
      <c r="LW148" s="15">
        <f>IF(35&lt;=$G148, $N148, "")</f>
        <v/>
      </c>
      <c r="LX148" s="15">
        <f>IF(35&lt;=$G148, LW148-LV148, "")</f>
        <v/>
      </c>
      <c r="LY148" s="15">
        <f>IF(35&lt;=$G148, LU148-LX148, "")</f>
        <v/>
      </c>
      <c r="LZ148" s="15">
        <f>IF(35&lt;=$G148, ROUND(LR148*$Q148, 2), "")</f>
        <v/>
      </c>
      <c r="MA148" s="15">
        <f>IF(35&lt;=$G148, LR148+LZ148, "")</f>
        <v/>
      </c>
      <c r="MB148" s="15">
        <f>IF(35&lt;=$G148, LV148+LZ148, "")</f>
        <v/>
      </c>
      <c r="MC148" s="15">
        <f>IF(35&lt;=$G148, ($G148-35)*$N148, "")</f>
        <v/>
      </c>
      <c r="MD148" s="15">
        <f>IF(36&lt;=$G148, LY148, "")</f>
        <v/>
      </c>
      <c r="ME148" s="15">
        <f>IF(36&lt;=$G148, ROUND(MD148*$Q148, 2), "")</f>
        <v/>
      </c>
      <c r="MF148" s="15">
        <f>IF(36&lt;=$G148, $N148, "")</f>
        <v/>
      </c>
      <c r="MG148" s="15">
        <f>IF(36&lt;=$G148, MF148-ME148, "")</f>
        <v/>
      </c>
      <c r="MH148" s="15">
        <f>IF(36&lt;=$G148, MD148-MG148, "")</f>
        <v/>
      </c>
      <c r="MI148" s="15">
        <f>IF(36&lt;=$G148, ROUND(MA148*$Q148, 2), "")</f>
        <v/>
      </c>
      <c r="MJ148" s="15">
        <f>IF(36&lt;=$G148, MA148+MI148, "")</f>
        <v/>
      </c>
      <c r="MK148" s="15">
        <f>IF(36&lt;=$G148, ME148+MI148, "")</f>
        <v/>
      </c>
      <c r="ML148" s="15">
        <f>IF(36&lt;=$G148, ($G148-36)*$N148, "")</f>
        <v/>
      </c>
      <c r="MM148" s="15">
        <f>IF(37&lt;=$G148, MH148, "")</f>
        <v/>
      </c>
      <c r="MN148" s="15">
        <f>IF(37&lt;=$G148, ROUND(MM148*$Q148, 2), "")</f>
        <v/>
      </c>
      <c r="MO148" s="15">
        <f>IF(37&lt;=$G148, $N148, "")</f>
        <v/>
      </c>
      <c r="MP148" s="15">
        <f>IF(37&lt;=$G148, MO148-MN148, "")</f>
        <v/>
      </c>
      <c r="MQ148" s="15">
        <f>IF(37&lt;=$G148, MM148-MP148, "")</f>
        <v/>
      </c>
      <c r="MR148" s="15">
        <f>IF(37&lt;=$G148, ROUND(MJ148*$Q148, 2), "")</f>
        <v/>
      </c>
      <c r="MS148" s="15">
        <f>IF(37&lt;=$G148, MJ148+MR148, "")</f>
        <v/>
      </c>
      <c r="MT148" s="15">
        <f>IF(37&lt;=$G148, MN148+MR148, "")</f>
        <v/>
      </c>
      <c r="MU148" s="15">
        <f>IF(37&lt;=$G148, ($G148-37)*$N148, "")</f>
        <v/>
      </c>
      <c r="MV148" s="15">
        <f>IF(38&lt;=$G148, MQ148, "")</f>
        <v/>
      </c>
      <c r="MW148" s="15">
        <f>IF(38&lt;=$G148, ROUND(MV148*$Q148, 2), "")</f>
        <v/>
      </c>
      <c r="MX148" s="15">
        <f>IF(38&lt;=$G148, $N148, "")</f>
        <v/>
      </c>
      <c r="MY148" s="15">
        <f>IF(38&lt;=$G148, MX148-MW148, "")</f>
        <v/>
      </c>
      <c r="MZ148" s="15">
        <f>IF(38&lt;=$G148, MV148-MY148, "")</f>
        <v/>
      </c>
      <c r="NA148" s="15">
        <f>IF(38&lt;=$G148, ROUND(MS148*$Q148, 2), "")</f>
        <v/>
      </c>
      <c r="NB148" s="15">
        <f>IF(38&lt;=$G148, MS148+NA148, "")</f>
        <v/>
      </c>
      <c r="NC148" s="15">
        <f>IF(38&lt;=$G148, MW148+NA148, "")</f>
        <v/>
      </c>
      <c r="ND148" s="15">
        <f>IF(38&lt;=$G148, ($G148-38)*$N148, "")</f>
        <v/>
      </c>
      <c r="NE148" s="15">
        <f>IF(39&lt;=$G148, MZ148, "")</f>
        <v/>
      </c>
      <c r="NF148" s="15">
        <f>IF(39&lt;=$G148, ROUND(NE148*$Q148, 2), "")</f>
        <v/>
      </c>
      <c r="NG148" s="15">
        <f>IF(39&lt;=$G148, $N148, "")</f>
        <v/>
      </c>
      <c r="NH148" s="15">
        <f>IF(39&lt;=$G148, NG148-NF148, "")</f>
        <v/>
      </c>
      <c r="NI148" s="15">
        <f>IF(39&lt;=$G148, NE148-NH148, "")</f>
        <v/>
      </c>
      <c r="NJ148" s="15">
        <f>IF(39&lt;=$G148, ROUND(NB148*$Q148, 2), "")</f>
        <v/>
      </c>
      <c r="NK148" s="15">
        <f>IF(39&lt;=$G148, NB148+NJ148, "")</f>
        <v/>
      </c>
      <c r="NL148" s="15">
        <f>IF(39&lt;=$G148, NF148+NJ148, "")</f>
        <v/>
      </c>
      <c r="NM148" s="15">
        <f>IF(39&lt;=$G148, ($G148-39)*$N148, "")</f>
        <v/>
      </c>
      <c r="NN148" s="15">
        <f>IF(40&lt;=$G148, NI148, "")</f>
        <v/>
      </c>
      <c r="NO148" s="15">
        <f>IF(40&lt;=$G148, ROUND(NN148*$Q148, 2), "")</f>
        <v/>
      </c>
      <c r="NP148" s="15">
        <f>IF(40&lt;=$G148, $N148, "")</f>
        <v/>
      </c>
      <c r="NQ148" s="15">
        <f>IF(40&lt;=$G148, NP148-NO148, "")</f>
        <v/>
      </c>
      <c r="NR148" s="15">
        <f>IF(40&lt;=$G148, NN148-NQ148, "")</f>
        <v/>
      </c>
      <c r="NS148" s="15">
        <f>IF(40&lt;=$G148, ROUND(NK148*$Q148, 2), "")</f>
        <v/>
      </c>
      <c r="NT148" s="15">
        <f>IF(40&lt;=$G148, NK148+NS148, "")</f>
        <v/>
      </c>
      <c r="NU148" s="15">
        <f>IF(40&lt;=$G148, NO148+NS148, "")</f>
        <v/>
      </c>
      <c r="NV148" s="15">
        <f>IF(40&lt;=$G148, ($G148-40)*$N148, "")</f>
        <v/>
      </c>
      <c r="NW148" s="15">
        <f>IF(41&lt;=$G148, NR148, "")</f>
        <v/>
      </c>
      <c r="NX148" s="15">
        <f>IF(41&lt;=$G148, ROUND(NW148*$Q148, 2), "")</f>
        <v/>
      </c>
      <c r="NY148" s="15">
        <f>IF(41&lt;=$G148, $N148, "")</f>
        <v/>
      </c>
      <c r="NZ148" s="15">
        <f>IF(41&lt;=$G148, NY148-NX148, "")</f>
        <v/>
      </c>
      <c r="OA148" s="15">
        <f>IF(41&lt;=$G148, NW148-NZ148, "")</f>
        <v/>
      </c>
      <c r="OB148" s="15">
        <f>IF(41&lt;=$G148, ROUND(NT148*$Q148, 2), "")</f>
        <v/>
      </c>
      <c r="OC148" s="15">
        <f>IF(41&lt;=$G148, NT148+OB148, "")</f>
        <v/>
      </c>
      <c r="OD148" s="15">
        <f>IF(41&lt;=$G148, NX148+OB148, "")</f>
        <v/>
      </c>
      <c r="OE148" s="15">
        <f>IF(41&lt;=$G148, ($G148-41)*$N148, "")</f>
        <v/>
      </c>
      <c r="OF148" s="15">
        <f>IF(42&lt;=$G148, OA148, "")</f>
        <v/>
      </c>
      <c r="OG148" s="15">
        <f>IF(42&lt;=$G148, ROUND(OF148*$Q148, 2), "")</f>
        <v/>
      </c>
      <c r="OH148" s="15">
        <f>IF(42&lt;=$G148, $N148, "")</f>
        <v/>
      </c>
      <c r="OI148" s="15">
        <f>IF(42&lt;=$G148, OH148-OG148, "")</f>
        <v/>
      </c>
      <c r="OJ148" s="15">
        <f>IF(42&lt;=$G148, OF148-OI148, "")</f>
        <v/>
      </c>
      <c r="OK148" s="15">
        <f>IF(42&lt;=$G148, ROUND(OC148*$Q148, 2), "")</f>
        <v/>
      </c>
      <c r="OL148" s="15">
        <f>IF(42&lt;=$G148, OC148+OK148, "")</f>
        <v/>
      </c>
      <c r="OM148" s="15">
        <f>IF(42&lt;=$G148, OG148+OK148, "")</f>
        <v/>
      </c>
      <c r="ON148" s="15">
        <f>IF(42&lt;=$G148, ($G148-42)*$N148, "")</f>
        <v/>
      </c>
      <c r="OO148" s="15">
        <f>IF(43&lt;=$G148, OJ148, "")</f>
        <v/>
      </c>
      <c r="OP148" s="15">
        <f>IF(43&lt;=$G148, ROUND(OO148*$Q148, 2), "")</f>
        <v/>
      </c>
      <c r="OQ148" s="15">
        <f>IF(43&lt;=$G148, $N148, "")</f>
        <v/>
      </c>
      <c r="OR148" s="15">
        <f>IF(43&lt;=$G148, OQ148-OP148, "")</f>
        <v/>
      </c>
      <c r="OS148" s="15">
        <f>IF(43&lt;=$G148, OO148-OR148, "")</f>
        <v/>
      </c>
      <c r="OT148" s="15">
        <f>IF(43&lt;=$G148, ROUND(OL148*$Q148, 2), "")</f>
        <v/>
      </c>
      <c r="OU148" s="15">
        <f>IF(43&lt;=$G148, OL148+OT148, "")</f>
        <v/>
      </c>
      <c r="OV148" s="15">
        <f>IF(43&lt;=$G148, OP148+OT148, "")</f>
        <v/>
      </c>
      <c r="OW148" s="15">
        <f>IF(43&lt;=$G148, ($G148-43)*$N148, "")</f>
        <v/>
      </c>
      <c r="OX148" s="15">
        <f>IF(44&lt;=$G148, OS148, "")</f>
        <v/>
      </c>
      <c r="OY148" s="15">
        <f>IF(44&lt;=$G148, ROUND(OX148*$Q148, 2), "")</f>
        <v/>
      </c>
      <c r="OZ148" s="15">
        <f>IF(44&lt;=$G148, $N148, "")</f>
        <v/>
      </c>
      <c r="PA148" s="15">
        <f>IF(44&lt;=$G148, OZ148-OY148, "")</f>
        <v/>
      </c>
      <c r="PB148" s="15">
        <f>IF(44&lt;=$G148, OX148-PA148, "")</f>
        <v/>
      </c>
      <c r="PC148" s="15">
        <f>IF(44&lt;=$G148, ROUND(OU148*$Q148, 2), "")</f>
        <v/>
      </c>
      <c r="PD148" s="15">
        <f>IF(44&lt;=$G148, OU148+PC148, "")</f>
        <v/>
      </c>
      <c r="PE148" s="15">
        <f>IF(44&lt;=$G148, OY148+PC148, "")</f>
        <v/>
      </c>
      <c r="PF148" s="15">
        <f>IF(44&lt;=$G148, ($G148-44)*$N148, "")</f>
        <v/>
      </c>
      <c r="PG148" s="15">
        <f>IF(45&lt;=$G148, PB148, "")</f>
        <v/>
      </c>
      <c r="PH148" s="15">
        <f>IF(45&lt;=$G148, ROUND(PG148*$Q148, 2), "")</f>
        <v/>
      </c>
      <c r="PI148" s="15">
        <f>IF(45&lt;=$G148, $N148, "")</f>
        <v/>
      </c>
      <c r="PJ148" s="15">
        <f>IF(45&lt;=$G148, PI148-PH148, "")</f>
        <v/>
      </c>
      <c r="PK148" s="15">
        <f>IF(45&lt;=$G148, PG148-PJ148, "")</f>
        <v/>
      </c>
      <c r="PL148" s="15">
        <f>IF(45&lt;=$G148, ROUND(PD148*$Q148, 2), "")</f>
        <v/>
      </c>
      <c r="PM148" s="15">
        <f>IF(45&lt;=$G148, PD148+PL148, "")</f>
        <v/>
      </c>
      <c r="PN148" s="15">
        <f>IF(45&lt;=$G148, PH148+PL148, "")</f>
        <v/>
      </c>
      <c r="PO148" s="15">
        <f>IF(45&lt;=$G148, ($G148-45)*$N148, "")</f>
        <v/>
      </c>
      <c r="PP148" s="15">
        <f>IF(46&lt;=$G148, PK148, "")</f>
        <v/>
      </c>
      <c r="PQ148" s="15">
        <f>IF(46&lt;=$G148, ROUND(PP148*$Q148, 2), "")</f>
        <v/>
      </c>
      <c r="PR148" s="15">
        <f>IF(46&lt;=$G148, $N148, "")</f>
        <v/>
      </c>
      <c r="PS148" s="15">
        <f>IF(46&lt;=$G148, PR148-PQ148, "")</f>
        <v/>
      </c>
      <c r="PT148" s="15">
        <f>IF(46&lt;=$G148, PP148-PS148, "")</f>
        <v/>
      </c>
      <c r="PU148" s="15">
        <f>IF(46&lt;=$G148, ROUND(PM148*$Q148, 2), "")</f>
        <v/>
      </c>
      <c r="PV148" s="15">
        <f>IF(46&lt;=$G148, PM148+PU148, "")</f>
        <v/>
      </c>
      <c r="PW148" s="15">
        <f>IF(46&lt;=$G148, PQ148+PU148, "")</f>
        <v/>
      </c>
      <c r="PX148" s="15">
        <f>IF(46&lt;=$G148, ($G148-46)*$N148, "")</f>
        <v/>
      </c>
      <c r="PY148" s="15">
        <f>IF(47&lt;=$G148, PT148, "")</f>
        <v/>
      </c>
      <c r="PZ148" s="15">
        <f>IF(47&lt;=$G148, ROUND(PY148*$Q148, 2), "")</f>
        <v/>
      </c>
      <c r="QA148" s="15">
        <f>IF(47&lt;=$G148, $N148, "")</f>
        <v/>
      </c>
      <c r="QB148" s="15">
        <f>IF(47&lt;=$G148, QA148-PZ148, "")</f>
        <v/>
      </c>
      <c r="QC148" s="15">
        <f>IF(47&lt;=$G148, PY148-QB148, "")</f>
        <v/>
      </c>
      <c r="QD148" s="15">
        <f>IF(47&lt;=$G148, ROUND(PV148*$Q148, 2), "")</f>
        <v/>
      </c>
      <c r="QE148" s="15">
        <f>IF(47&lt;=$G148, PV148+QD148, "")</f>
        <v/>
      </c>
      <c r="QF148" s="15">
        <f>IF(47&lt;=$G148, PZ148+QD148, "")</f>
        <v/>
      </c>
      <c r="QG148" s="15">
        <f>IF(47&lt;=$G148, ($G148-47)*$N148, "")</f>
        <v/>
      </c>
      <c r="QH148" s="15">
        <f>IF(48&lt;=$G148, QC148, "")</f>
        <v/>
      </c>
      <c r="QI148" s="15">
        <f>IF(48&lt;=$G148, ROUND(QH148*$Q148, 2), "")</f>
        <v/>
      </c>
      <c r="QJ148" s="15">
        <f>IF(48&lt;=$G148, $N148, "")</f>
        <v/>
      </c>
      <c r="QK148" s="15">
        <f>IF(48&lt;=$G148, QJ148-QI148, "")</f>
        <v/>
      </c>
      <c r="QL148" s="15">
        <f>IF(48&lt;=$G148, QH148-QK148, "")</f>
        <v/>
      </c>
      <c r="QM148" s="15">
        <f>IF(48&lt;=$G148, ROUND(QE148*$Q148, 2), "")</f>
        <v/>
      </c>
      <c r="QN148" s="15">
        <f>IF(48&lt;=$G148, QE148+QM148, "")</f>
        <v/>
      </c>
      <c r="QO148" s="15">
        <f>IF(48&lt;=$G148, QI148+QM148, "")</f>
        <v/>
      </c>
      <c r="QP148" s="15">
        <f>IF(48&lt;=$G148, ($G148-48)*$N148, "")</f>
        <v/>
      </c>
    </row>
    <row r="149">
      <c r="A149" s="6" t="inlineStr">
        <is>
          <t>0674-0001</t>
        </is>
      </c>
      <c r="B149" s="7" t="inlineStr">
        <is>
          <t>Zuji Sa de Cv</t>
        </is>
      </c>
      <c r="C149" s="7" t="inlineStr">
        <is>
          <t>2008 Allure</t>
        </is>
      </c>
      <c r="D149" s="6" t="inlineStr">
        <is>
          <t>ACTIVO</t>
        </is>
      </c>
      <c r="E149" s="6" t="inlineStr">
        <is>
          <t>2024-09-30</t>
        </is>
      </c>
      <c r="F149" s="6" t="inlineStr">
        <is>
          <t>2027-09-30</t>
        </is>
      </c>
      <c r="G149" s="8" t="n">
        <v>36</v>
      </c>
      <c r="H149" s="9" t="n">
        <v>409396.55</v>
      </c>
      <c r="I149" s="10" t="n">
        <v>0.2</v>
      </c>
      <c r="J149" s="9">
        <f>ROUND(H149*I149, 2)</f>
        <v/>
      </c>
      <c r="K149" s="9">
        <f>ROUND(H149-J149, 2)</f>
        <v/>
      </c>
      <c r="L149" s="10" t="n">
        <v>0.027</v>
      </c>
      <c r="M149" s="9">
        <f>ROUND(H149*L149, 2)</f>
        <v/>
      </c>
      <c r="N149" s="9" t="n">
        <v>13131.27</v>
      </c>
      <c r="O149" s="10" t="n">
        <v>0.35</v>
      </c>
      <c r="P149" s="9">
        <f>ROUND(H149*O149, 2)</f>
        <v/>
      </c>
      <c r="Q149" s="11" t="n">
        <v>0.03146077</v>
      </c>
      <c r="R149" s="11">
        <f>RATE(G149, -N149, K149, -P149)</f>
        <v/>
      </c>
      <c r="S149" s="11">
        <f>ROUND(Q149*12, 8)</f>
        <v/>
      </c>
      <c r="T149" s="11">
        <f>ROUND(((1+Q149)^12)-1, 8)</f>
        <v/>
      </c>
      <c r="U149" s="9">
        <f>ROUND(PV(Q149, G149, 0, -P149), 2)</f>
        <v/>
      </c>
      <c r="V149" s="9">
        <f>SUMIF($AA$4:$QP$4, "Interes_Leasing", AA149:QP149)</f>
        <v/>
      </c>
      <c r="W149" s="9">
        <f>SUMIF($AA$4:$QP$4, "Interes_Residual", AA149:QP149)</f>
        <v/>
      </c>
      <c r="X149" s="9">
        <f>ROUND(V149+W149, 2)</f>
        <v/>
      </c>
      <c r="Y149" s="9">
        <f>ROUND((N149*G149+P149+M149)-K149, 2)</f>
        <v/>
      </c>
      <c r="Z149" s="10">
        <f>ROUND(Y149/K149, 4)</f>
        <v/>
      </c>
      <c r="AA149" s="9">
        <f>IF(1&lt;=$G149, $K149, "")</f>
        <v/>
      </c>
      <c r="AB149" s="9">
        <f>IF(1&lt;=$G149, ROUND(AA149*$Q149, 2), "")</f>
        <v/>
      </c>
      <c r="AC149" s="9">
        <f>IF(1&lt;=$G149, $N149, "")</f>
        <v/>
      </c>
      <c r="AD149" s="9">
        <f>IF(1&lt;=$G149, AC149-AB149, "")</f>
        <v/>
      </c>
      <c r="AE149" s="9">
        <f>IF(1&lt;=$G149, AA149-AD149, "")</f>
        <v/>
      </c>
      <c r="AF149" s="9">
        <f>IF(1&lt;=$G149, ROUND($U149*$Q149, 2), "")</f>
        <v/>
      </c>
      <c r="AG149" s="9">
        <f>IF(1&lt;=$G149, $U149+AF149, "")</f>
        <v/>
      </c>
      <c r="AH149" s="9">
        <f>IF(1&lt;=$G149, AB149+AF149, "")</f>
        <v/>
      </c>
      <c r="AI149" s="9">
        <f>IF(1&lt;=$G149, ($G149-1)*$N149, "")</f>
        <v/>
      </c>
      <c r="AJ149" s="9">
        <f>IF(2&lt;=$G149, AE149, "")</f>
        <v/>
      </c>
      <c r="AK149" s="9">
        <f>IF(2&lt;=$G149, ROUND(AJ149*$Q149, 2), "")</f>
        <v/>
      </c>
      <c r="AL149" s="9">
        <f>IF(2&lt;=$G149, $N149, "")</f>
        <v/>
      </c>
      <c r="AM149" s="9">
        <f>IF(2&lt;=$G149, AL149-AK149, "")</f>
        <v/>
      </c>
      <c r="AN149" s="9">
        <f>IF(2&lt;=$G149, AJ149-AM149, "")</f>
        <v/>
      </c>
      <c r="AO149" s="9">
        <f>IF(2&lt;=$G149, ROUND(AG149*$Q149, 2), "")</f>
        <v/>
      </c>
      <c r="AP149" s="9">
        <f>IF(2&lt;=$G149, AG149+AO149, "")</f>
        <v/>
      </c>
      <c r="AQ149" s="9">
        <f>IF(2&lt;=$G149, AK149+AO149, "")</f>
        <v/>
      </c>
      <c r="AR149" s="9">
        <f>IF(2&lt;=$G149, ($G149-2)*$N149, "")</f>
        <v/>
      </c>
      <c r="AS149" s="9">
        <f>IF(3&lt;=$G149, AN149, "")</f>
        <v/>
      </c>
      <c r="AT149" s="9">
        <f>IF(3&lt;=$G149, ROUND(AS149*$Q149, 2), "")</f>
        <v/>
      </c>
      <c r="AU149" s="9">
        <f>IF(3&lt;=$G149, $N149, "")</f>
        <v/>
      </c>
      <c r="AV149" s="9">
        <f>IF(3&lt;=$G149, AU149-AT149, "")</f>
        <v/>
      </c>
      <c r="AW149" s="9">
        <f>IF(3&lt;=$G149, AS149-AV149, "")</f>
        <v/>
      </c>
      <c r="AX149" s="9">
        <f>IF(3&lt;=$G149, ROUND(AP149*$Q149, 2), "")</f>
        <v/>
      </c>
      <c r="AY149" s="9">
        <f>IF(3&lt;=$G149, AP149+AX149, "")</f>
        <v/>
      </c>
      <c r="AZ149" s="9">
        <f>IF(3&lt;=$G149, AT149+AX149, "")</f>
        <v/>
      </c>
      <c r="BA149" s="9">
        <f>IF(3&lt;=$G149, ($G149-3)*$N149, "")</f>
        <v/>
      </c>
      <c r="BB149" s="9">
        <f>IF(4&lt;=$G149, AW149, "")</f>
        <v/>
      </c>
      <c r="BC149" s="9">
        <f>IF(4&lt;=$G149, ROUND(BB149*$Q149, 2), "")</f>
        <v/>
      </c>
      <c r="BD149" s="9">
        <f>IF(4&lt;=$G149, $N149, "")</f>
        <v/>
      </c>
      <c r="BE149" s="9">
        <f>IF(4&lt;=$G149, BD149-BC149, "")</f>
        <v/>
      </c>
      <c r="BF149" s="9">
        <f>IF(4&lt;=$G149, BB149-BE149, "")</f>
        <v/>
      </c>
      <c r="BG149" s="9">
        <f>IF(4&lt;=$G149, ROUND(AY149*$Q149, 2), "")</f>
        <v/>
      </c>
      <c r="BH149" s="9">
        <f>IF(4&lt;=$G149, AY149+BG149, "")</f>
        <v/>
      </c>
      <c r="BI149" s="9">
        <f>IF(4&lt;=$G149, BC149+BG149, "")</f>
        <v/>
      </c>
      <c r="BJ149" s="9">
        <f>IF(4&lt;=$G149, ($G149-4)*$N149, "")</f>
        <v/>
      </c>
      <c r="BK149" s="9">
        <f>IF(5&lt;=$G149, BF149, "")</f>
        <v/>
      </c>
      <c r="BL149" s="9">
        <f>IF(5&lt;=$G149, ROUND(BK149*$Q149, 2), "")</f>
        <v/>
      </c>
      <c r="BM149" s="9">
        <f>IF(5&lt;=$G149, $N149, "")</f>
        <v/>
      </c>
      <c r="BN149" s="9">
        <f>IF(5&lt;=$G149, BM149-BL149, "")</f>
        <v/>
      </c>
      <c r="BO149" s="9">
        <f>IF(5&lt;=$G149, BK149-BN149, "")</f>
        <v/>
      </c>
      <c r="BP149" s="9">
        <f>IF(5&lt;=$G149, ROUND(BH149*$Q149, 2), "")</f>
        <v/>
      </c>
      <c r="BQ149" s="9">
        <f>IF(5&lt;=$G149, BH149+BP149, "")</f>
        <v/>
      </c>
      <c r="BR149" s="9">
        <f>IF(5&lt;=$G149, BL149+BP149, "")</f>
        <v/>
      </c>
      <c r="BS149" s="9">
        <f>IF(5&lt;=$G149, ($G149-5)*$N149, "")</f>
        <v/>
      </c>
      <c r="BT149" s="9">
        <f>IF(6&lt;=$G149, BO149, "")</f>
        <v/>
      </c>
      <c r="BU149" s="9">
        <f>IF(6&lt;=$G149, ROUND(BT149*$Q149, 2), "")</f>
        <v/>
      </c>
      <c r="BV149" s="9">
        <f>IF(6&lt;=$G149, $N149, "")</f>
        <v/>
      </c>
      <c r="BW149" s="9">
        <f>IF(6&lt;=$G149, BV149-BU149, "")</f>
        <v/>
      </c>
      <c r="BX149" s="9">
        <f>IF(6&lt;=$G149, BT149-BW149, "")</f>
        <v/>
      </c>
      <c r="BY149" s="9">
        <f>IF(6&lt;=$G149, ROUND(BQ149*$Q149, 2), "")</f>
        <v/>
      </c>
      <c r="BZ149" s="9">
        <f>IF(6&lt;=$G149, BQ149+BY149, "")</f>
        <v/>
      </c>
      <c r="CA149" s="9">
        <f>IF(6&lt;=$G149, BU149+BY149, "")</f>
        <v/>
      </c>
      <c r="CB149" s="9">
        <f>IF(6&lt;=$G149, ($G149-6)*$N149, "")</f>
        <v/>
      </c>
      <c r="CC149" s="9">
        <f>IF(7&lt;=$G149, BX149, "")</f>
        <v/>
      </c>
      <c r="CD149" s="9">
        <f>IF(7&lt;=$G149, ROUND(CC149*$Q149, 2), "")</f>
        <v/>
      </c>
      <c r="CE149" s="9">
        <f>IF(7&lt;=$G149, $N149, "")</f>
        <v/>
      </c>
      <c r="CF149" s="9">
        <f>IF(7&lt;=$G149, CE149-CD149, "")</f>
        <v/>
      </c>
      <c r="CG149" s="9">
        <f>IF(7&lt;=$G149, CC149-CF149, "")</f>
        <v/>
      </c>
      <c r="CH149" s="9">
        <f>IF(7&lt;=$G149, ROUND(BZ149*$Q149, 2), "")</f>
        <v/>
      </c>
      <c r="CI149" s="9">
        <f>IF(7&lt;=$G149, BZ149+CH149, "")</f>
        <v/>
      </c>
      <c r="CJ149" s="9">
        <f>IF(7&lt;=$G149, CD149+CH149, "")</f>
        <v/>
      </c>
      <c r="CK149" s="9">
        <f>IF(7&lt;=$G149, ($G149-7)*$N149, "")</f>
        <v/>
      </c>
      <c r="CL149" s="9">
        <f>IF(8&lt;=$G149, CG149, "")</f>
        <v/>
      </c>
      <c r="CM149" s="9">
        <f>IF(8&lt;=$G149, ROUND(CL149*$Q149, 2), "")</f>
        <v/>
      </c>
      <c r="CN149" s="9">
        <f>IF(8&lt;=$G149, $N149, "")</f>
        <v/>
      </c>
      <c r="CO149" s="9">
        <f>IF(8&lt;=$G149, CN149-CM149, "")</f>
        <v/>
      </c>
      <c r="CP149" s="9">
        <f>IF(8&lt;=$G149, CL149-CO149, "")</f>
        <v/>
      </c>
      <c r="CQ149" s="9">
        <f>IF(8&lt;=$G149, ROUND(CI149*$Q149, 2), "")</f>
        <v/>
      </c>
      <c r="CR149" s="9">
        <f>IF(8&lt;=$G149, CI149+CQ149, "")</f>
        <v/>
      </c>
      <c r="CS149" s="9">
        <f>IF(8&lt;=$G149, CM149+CQ149, "")</f>
        <v/>
      </c>
      <c r="CT149" s="9">
        <f>IF(8&lt;=$G149, ($G149-8)*$N149, "")</f>
        <v/>
      </c>
      <c r="CU149" s="9">
        <f>IF(9&lt;=$G149, CP149, "")</f>
        <v/>
      </c>
      <c r="CV149" s="9">
        <f>IF(9&lt;=$G149, ROUND(CU149*$Q149, 2), "")</f>
        <v/>
      </c>
      <c r="CW149" s="9">
        <f>IF(9&lt;=$G149, $N149, "")</f>
        <v/>
      </c>
      <c r="CX149" s="9">
        <f>IF(9&lt;=$G149, CW149-CV149, "")</f>
        <v/>
      </c>
      <c r="CY149" s="9">
        <f>IF(9&lt;=$G149, CU149-CX149, "")</f>
        <v/>
      </c>
      <c r="CZ149" s="9">
        <f>IF(9&lt;=$G149, ROUND(CR149*$Q149, 2), "")</f>
        <v/>
      </c>
      <c r="DA149" s="9">
        <f>IF(9&lt;=$G149, CR149+CZ149, "")</f>
        <v/>
      </c>
      <c r="DB149" s="9">
        <f>IF(9&lt;=$G149, CV149+CZ149, "")</f>
        <v/>
      </c>
      <c r="DC149" s="9">
        <f>IF(9&lt;=$G149, ($G149-9)*$N149, "")</f>
        <v/>
      </c>
      <c r="DD149" s="9">
        <f>IF(10&lt;=$G149, CY149, "")</f>
        <v/>
      </c>
      <c r="DE149" s="9">
        <f>IF(10&lt;=$G149, ROUND(DD149*$Q149, 2), "")</f>
        <v/>
      </c>
      <c r="DF149" s="9">
        <f>IF(10&lt;=$G149, $N149, "")</f>
        <v/>
      </c>
      <c r="DG149" s="9">
        <f>IF(10&lt;=$G149, DF149-DE149, "")</f>
        <v/>
      </c>
      <c r="DH149" s="9">
        <f>IF(10&lt;=$G149, DD149-DG149, "")</f>
        <v/>
      </c>
      <c r="DI149" s="9">
        <f>IF(10&lt;=$G149, ROUND(DA149*$Q149, 2), "")</f>
        <v/>
      </c>
      <c r="DJ149" s="9">
        <f>IF(10&lt;=$G149, DA149+DI149, "")</f>
        <v/>
      </c>
      <c r="DK149" s="9">
        <f>IF(10&lt;=$G149, DE149+DI149, "")</f>
        <v/>
      </c>
      <c r="DL149" s="9">
        <f>IF(10&lt;=$G149, ($G149-10)*$N149, "")</f>
        <v/>
      </c>
      <c r="DM149" s="9">
        <f>IF(11&lt;=$G149, DH149, "")</f>
        <v/>
      </c>
      <c r="DN149" s="9">
        <f>IF(11&lt;=$G149, ROUND(DM149*$Q149, 2), "")</f>
        <v/>
      </c>
      <c r="DO149" s="9">
        <f>IF(11&lt;=$G149, $N149, "")</f>
        <v/>
      </c>
      <c r="DP149" s="9">
        <f>IF(11&lt;=$G149, DO149-DN149, "")</f>
        <v/>
      </c>
      <c r="DQ149" s="9">
        <f>IF(11&lt;=$G149, DM149-DP149, "")</f>
        <v/>
      </c>
      <c r="DR149" s="9">
        <f>IF(11&lt;=$G149, ROUND(DJ149*$Q149, 2), "")</f>
        <v/>
      </c>
      <c r="DS149" s="9">
        <f>IF(11&lt;=$G149, DJ149+DR149, "")</f>
        <v/>
      </c>
      <c r="DT149" s="9">
        <f>IF(11&lt;=$G149, DN149+DR149, "")</f>
        <v/>
      </c>
      <c r="DU149" s="9">
        <f>IF(11&lt;=$G149, ($G149-11)*$N149, "")</f>
        <v/>
      </c>
      <c r="DV149" s="9">
        <f>IF(12&lt;=$G149, DQ149, "")</f>
        <v/>
      </c>
      <c r="DW149" s="9">
        <f>IF(12&lt;=$G149, ROUND(DV149*$Q149, 2), "")</f>
        <v/>
      </c>
      <c r="DX149" s="9">
        <f>IF(12&lt;=$G149, $N149, "")</f>
        <v/>
      </c>
      <c r="DY149" s="9">
        <f>IF(12&lt;=$G149, DX149-DW149, "")</f>
        <v/>
      </c>
      <c r="DZ149" s="9">
        <f>IF(12&lt;=$G149, DV149-DY149, "")</f>
        <v/>
      </c>
      <c r="EA149" s="9">
        <f>IF(12&lt;=$G149, ROUND(DS149*$Q149, 2), "")</f>
        <v/>
      </c>
      <c r="EB149" s="9">
        <f>IF(12&lt;=$G149, DS149+EA149, "")</f>
        <v/>
      </c>
      <c r="EC149" s="9">
        <f>IF(12&lt;=$G149, DW149+EA149, "")</f>
        <v/>
      </c>
      <c r="ED149" s="9">
        <f>IF(12&lt;=$G149, ($G149-12)*$N149, "")</f>
        <v/>
      </c>
      <c r="EE149" s="9">
        <f>IF(13&lt;=$G149, DZ149, "")</f>
        <v/>
      </c>
      <c r="EF149" s="9">
        <f>IF(13&lt;=$G149, ROUND(EE149*$Q149, 2), "")</f>
        <v/>
      </c>
      <c r="EG149" s="9">
        <f>IF(13&lt;=$G149, $N149, "")</f>
        <v/>
      </c>
      <c r="EH149" s="9">
        <f>IF(13&lt;=$G149, EG149-EF149, "")</f>
        <v/>
      </c>
      <c r="EI149" s="9">
        <f>IF(13&lt;=$G149, EE149-EH149, "")</f>
        <v/>
      </c>
      <c r="EJ149" s="9">
        <f>IF(13&lt;=$G149, ROUND(EB149*$Q149, 2), "")</f>
        <v/>
      </c>
      <c r="EK149" s="9">
        <f>IF(13&lt;=$G149, EB149+EJ149, "")</f>
        <v/>
      </c>
      <c r="EL149" s="9">
        <f>IF(13&lt;=$G149, EF149+EJ149, "")</f>
        <v/>
      </c>
      <c r="EM149" s="9">
        <f>IF(13&lt;=$G149, ($G149-13)*$N149, "")</f>
        <v/>
      </c>
      <c r="EN149" s="9">
        <f>IF(14&lt;=$G149, EI149, "")</f>
        <v/>
      </c>
      <c r="EO149" s="9">
        <f>IF(14&lt;=$G149, ROUND(EN149*$Q149, 2), "")</f>
        <v/>
      </c>
      <c r="EP149" s="9">
        <f>IF(14&lt;=$G149, $N149, "")</f>
        <v/>
      </c>
      <c r="EQ149" s="9">
        <f>IF(14&lt;=$G149, EP149-EO149, "")</f>
        <v/>
      </c>
      <c r="ER149" s="9">
        <f>IF(14&lt;=$G149, EN149-EQ149, "")</f>
        <v/>
      </c>
      <c r="ES149" s="9">
        <f>IF(14&lt;=$G149, ROUND(EK149*$Q149, 2), "")</f>
        <v/>
      </c>
      <c r="ET149" s="9">
        <f>IF(14&lt;=$G149, EK149+ES149, "")</f>
        <v/>
      </c>
      <c r="EU149" s="9">
        <f>IF(14&lt;=$G149, EO149+ES149, "")</f>
        <v/>
      </c>
      <c r="EV149" s="9">
        <f>IF(14&lt;=$G149, ($G149-14)*$N149, "")</f>
        <v/>
      </c>
      <c r="EW149" s="9">
        <f>IF(15&lt;=$G149, ER149, "")</f>
        <v/>
      </c>
      <c r="EX149" s="9">
        <f>IF(15&lt;=$G149, ROUND(EW149*$Q149, 2), "")</f>
        <v/>
      </c>
      <c r="EY149" s="9">
        <f>IF(15&lt;=$G149, $N149, "")</f>
        <v/>
      </c>
      <c r="EZ149" s="9">
        <f>IF(15&lt;=$G149, EY149-EX149, "")</f>
        <v/>
      </c>
      <c r="FA149" s="9">
        <f>IF(15&lt;=$G149, EW149-EZ149, "")</f>
        <v/>
      </c>
      <c r="FB149" s="9">
        <f>IF(15&lt;=$G149, ROUND(ET149*$Q149, 2), "")</f>
        <v/>
      </c>
      <c r="FC149" s="9">
        <f>IF(15&lt;=$G149, ET149+FB149, "")</f>
        <v/>
      </c>
      <c r="FD149" s="9">
        <f>IF(15&lt;=$G149, EX149+FB149, "")</f>
        <v/>
      </c>
      <c r="FE149" s="9">
        <f>IF(15&lt;=$G149, ($G149-15)*$N149, "")</f>
        <v/>
      </c>
      <c r="FF149" s="9">
        <f>IF(16&lt;=$G149, FA149, "")</f>
        <v/>
      </c>
      <c r="FG149" s="9">
        <f>IF(16&lt;=$G149, ROUND(FF149*$Q149, 2), "")</f>
        <v/>
      </c>
      <c r="FH149" s="9">
        <f>IF(16&lt;=$G149, $N149, "")</f>
        <v/>
      </c>
      <c r="FI149" s="9">
        <f>IF(16&lt;=$G149, FH149-FG149, "")</f>
        <v/>
      </c>
      <c r="FJ149" s="9">
        <f>IF(16&lt;=$G149, FF149-FI149, "")</f>
        <v/>
      </c>
      <c r="FK149" s="9">
        <f>IF(16&lt;=$G149, ROUND(FC149*$Q149, 2), "")</f>
        <v/>
      </c>
      <c r="FL149" s="9">
        <f>IF(16&lt;=$G149, FC149+FK149, "")</f>
        <v/>
      </c>
      <c r="FM149" s="9">
        <f>IF(16&lt;=$G149, FG149+FK149, "")</f>
        <v/>
      </c>
      <c r="FN149" s="9">
        <f>IF(16&lt;=$G149, ($G149-16)*$N149, "")</f>
        <v/>
      </c>
      <c r="FO149" s="9">
        <f>IF(17&lt;=$G149, FJ149, "")</f>
        <v/>
      </c>
      <c r="FP149" s="9">
        <f>IF(17&lt;=$G149, ROUND(FO149*$Q149, 2), "")</f>
        <v/>
      </c>
      <c r="FQ149" s="9">
        <f>IF(17&lt;=$G149, $N149, "")</f>
        <v/>
      </c>
      <c r="FR149" s="9">
        <f>IF(17&lt;=$G149, FQ149-FP149, "")</f>
        <v/>
      </c>
      <c r="FS149" s="9">
        <f>IF(17&lt;=$G149, FO149-FR149, "")</f>
        <v/>
      </c>
      <c r="FT149" s="9">
        <f>IF(17&lt;=$G149, ROUND(FL149*$Q149, 2), "")</f>
        <v/>
      </c>
      <c r="FU149" s="9">
        <f>IF(17&lt;=$G149, FL149+FT149, "")</f>
        <v/>
      </c>
      <c r="FV149" s="9">
        <f>IF(17&lt;=$G149, FP149+FT149, "")</f>
        <v/>
      </c>
      <c r="FW149" s="9">
        <f>IF(17&lt;=$G149, ($G149-17)*$N149, "")</f>
        <v/>
      </c>
      <c r="FX149" s="9">
        <f>IF(18&lt;=$G149, FS149, "")</f>
        <v/>
      </c>
      <c r="FY149" s="9">
        <f>IF(18&lt;=$G149, ROUND(FX149*$Q149, 2), "")</f>
        <v/>
      </c>
      <c r="FZ149" s="9">
        <f>IF(18&lt;=$G149, $N149, "")</f>
        <v/>
      </c>
      <c r="GA149" s="9">
        <f>IF(18&lt;=$G149, FZ149-FY149, "")</f>
        <v/>
      </c>
      <c r="GB149" s="9">
        <f>IF(18&lt;=$G149, FX149-GA149, "")</f>
        <v/>
      </c>
      <c r="GC149" s="9">
        <f>IF(18&lt;=$G149, ROUND(FU149*$Q149, 2), "")</f>
        <v/>
      </c>
      <c r="GD149" s="9">
        <f>IF(18&lt;=$G149, FU149+GC149, "")</f>
        <v/>
      </c>
      <c r="GE149" s="9">
        <f>IF(18&lt;=$G149, FY149+GC149, "")</f>
        <v/>
      </c>
      <c r="GF149" s="9">
        <f>IF(18&lt;=$G149, ($G149-18)*$N149, "")</f>
        <v/>
      </c>
      <c r="GG149" s="9">
        <f>IF(19&lt;=$G149, GB149, "")</f>
        <v/>
      </c>
      <c r="GH149" s="9">
        <f>IF(19&lt;=$G149, ROUND(GG149*$Q149, 2), "")</f>
        <v/>
      </c>
      <c r="GI149" s="9">
        <f>IF(19&lt;=$G149, $N149, "")</f>
        <v/>
      </c>
      <c r="GJ149" s="9">
        <f>IF(19&lt;=$G149, GI149-GH149, "")</f>
        <v/>
      </c>
      <c r="GK149" s="9">
        <f>IF(19&lt;=$G149, GG149-GJ149, "")</f>
        <v/>
      </c>
      <c r="GL149" s="9">
        <f>IF(19&lt;=$G149, ROUND(GD149*$Q149, 2), "")</f>
        <v/>
      </c>
      <c r="GM149" s="9">
        <f>IF(19&lt;=$G149, GD149+GL149, "")</f>
        <v/>
      </c>
      <c r="GN149" s="9">
        <f>IF(19&lt;=$G149, GH149+GL149, "")</f>
        <v/>
      </c>
      <c r="GO149" s="9">
        <f>IF(19&lt;=$G149, ($G149-19)*$N149, "")</f>
        <v/>
      </c>
      <c r="GP149" s="9">
        <f>IF(20&lt;=$G149, GK149, "")</f>
        <v/>
      </c>
      <c r="GQ149" s="9">
        <f>IF(20&lt;=$G149, ROUND(GP149*$Q149, 2), "")</f>
        <v/>
      </c>
      <c r="GR149" s="9">
        <f>IF(20&lt;=$G149, $N149, "")</f>
        <v/>
      </c>
      <c r="GS149" s="9">
        <f>IF(20&lt;=$G149, GR149-GQ149, "")</f>
        <v/>
      </c>
      <c r="GT149" s="9">
        <f>IF(20&lt;=$G149, GP149-GS149, "")</f>
        <v/>
      </c>
      <c r="GU149" s="9">
        <f>IF(20&lt;=$G149, ROUND(GM149*$Q149, 2), "")</f>
        <v/>
      </c>
      <c r="GV149" s="9">
        <f>IF(20&lt;=$G149, GM149+GU149, "")</f>
        <v/>
      </c>
      <c r="GW149" s="9">
        <f>IF(20&lt;=$G149, GQ149+GU149, "")</f>
        <v/>
      </c>
      <c r="GX149" s="9">
        <f>IF(20&lt;=$G149, ($G149-20)*$N149, "")</f>
        <v/>
      </c>
      <c r="GY149" s="9">
        <f>IF(21&lt;=$G149, GT149, "")</f>
        <v/>
      </c>
      <c r="GZ149" s="9">
        <f>IF(21&lt;=$G149, ROUND(GY149*$Q149, 2), "")</f>
        <v/>
      </c>
      <c r="HA149" s="9">
        <f>IF(21&lt;=$G149, $N149, "")</f>
        <v/>
      </c>
      <c r="HB149" s="9">
        <f>IF(21&lt;=$G149, HA149-GZ149, "")</f>
        <v/>
      </c>
      <c r="HC149" s="9">
        <f>IF(21&lt;=$G149, GY149-HB149, "")</f>
        <v/>
      </c>
      <c r="HD149" s="9">
        <f>IF(21&lt;=$G149, ROUND(GV149*$Q149, 2), "")</f>
        <v/>
      </c>
      <c r="HE149" s="9">
        <f>IF(21&lt;=$G149, GV149+HD149, "")</f>
        <v/>
      </c>
      <c r="HF149" s="9">
        <f>IF(21&lt;=$G149, GZ149+HD149, "")</f>
        <v/>
      </c>
      <c r="HG149" s="9">
        <f>IF(21&lt;=$G149, ($G149-21)*$N149, "")</f>
        <v/>
      </c>
      <c r="HH149" s="9">
        <f>IF(22&lt;=$G149, HC149, "")</f>
        <v/>
      </c>
      <c r="HI149" s="9">
        <f>IF(22&lt;=$G149, ROUND(HH149*$Q149, 2), "")</f>
        <v/>
      </c>
      <c r="HJ149" s="9">
        <f>IF(22&lt;=$G149, $N149, "")</f>
        <v/>
      </c>
      <c r="HK149" s="9">
        <f>IF(22&lt;=$G149, HJ149-HI149, "")</f>
        <v/>
      </c>
      <c r="HL149" s="9">
        <f>IF(22&lt;=$G149, HH149-HK149, "")</f>
        <v/>
      </c>
      <c r="HM149" s="9">
        <f>IF(22&lt;=$G149, ROUND(HE149*$Q149, 2), "")</f>
        <v/>
      </c>
      <c r="HN149" s="9">
        <f>IF(22&lt;=$G149, HE149+HM149, "")</f>
        <v/>
      </c>
      <c r="HO149" s="9">
        <f>IF(22&lt;=$G149, HI149+HM149, "")</f>
        <v/>
      </c>
      <c r="HP149" s="9">
        <f>IF(22&lt;=$G149, ($G149-22)*$N149, "")</f>
        <v/>
      </c>
      <c r="HQ149" s="9">
        <f>IF(23&lt;=$G149, HL149, "")</f>
        <v/>
      </c>
      <c r="HR149" s="9">
        <f>IF(23&lt;=$G149, ROUND(HQ149*$Q149, 2), "")</f>
        <v/>
      </c>
      <c r="HS149" s="9">
        <f>IF(23&lt;=$G149, $N149, "")</f>
        <v/>
      </c>
      <c r="HT149" s="9">
        <f>IF(23&lt;=$G149, HS149-HR149, "")</f>
        <v/>
      </c>
      <c r="HU149" s="9">
        <f>IF(23&lt;=$G149, HQ149-HT149, "")</f>
        <v/>
      </c>
      <c r="HV149" s="9">
        <f>IF(23&lt;=$G149, ROUND(HN149*$Q149, 2), "")</f>
        <v/>
      </c>
      <c r="HW149" s="9">
        <f>IF(23&lt;=$G149, HN149+HV149, "")</f>
        <v/>
      </c>
      <c r="HX149" s="9">
        <f>IF(23&lt;=$G149, HR149+HV149, "")</f>
        <v/>
      </c>
      <c r="HY149" s="9">
        <f>IF(23&lt;=$G149, ($G149-23)*$N149, "")</f>
        <v/>
      </c>
      <c r="HZ149" s="9">
        <f>IF(24&lt;=$G149, HU149, "")</f>
        <v/>
      </c>
      <c r="IA149" s="9">
        <f>IF(24&lt;=$G149, ROUND(HZ149*$Q149, 2), "")</f>
        <v/>
      </c>
      <c r="IB149" s="9">
        <f>IF(24&lt;=$G149, $N149, "")</f>
        <v/>
      </c>
      <c r="IC149" s="9">
        <f>IF(24&lt;=$G149, IB149-IA149, "")</f>
        <v/>
      </c>
      <c r="ID149" s="9">
        <f>IF(24&lt;=$G149, HZ149-IC149, "")</f>
        <v/>
      </c>
      <c r="IE149" s="9">
        <f>IF(24&lt;=$G149, ROUND(HW149*$Q149, 2), "")</f>
        <v/>
      </c>
      <c r="IF149" s="9">
        <f>IF(24&lt;=$G149, HW149+IE149, "")</f>
        <v/>
      </c>
      <c r="IG149" s="9">
        <f>IF(24&lt;=$G149, IA149+IE149, "")</f>
        <v/>
      </c>
      <c r="IH149" s="9">
        <f>IF(24&lt;=$G149, ($G149-24)*$N149, "")</f>
        <v/>
      </c>
      <c r="II149" s="9">
        <f>IF(25&lt;=$G149, ID149, "")</f>
        <v/>
      </c>
      <c r="IJ149" s="9">
        <f>IF(25&lt;=$G149, ROUND(II149*$Q149, 2), "")</f>
        <v/>
      </c>
      <c r="IK149" s="9">
        <f>IF(25&lt;=$G149, $N149, "")</f>
        <v/>
      </c>
      <c r="IL149" s="9">
        <f>IF(25&lt;=$G149, IK149-IJ149, "")</f>
        <v/>
      </c>
      <c r="IM149" s="9">
        <f>IF(25&lt;=$G149, II149-IL149, "")</f>
        <v/>
      </c>
      <c r="IN149" s="9">
        <f>IF(25&lt;=$G149, ROUND(IF149*$Q149, 2), "")</f>
        <v/>
      </c>
      <c r="IO149" s="9">
        <f>IF(25&lt;=$G149, IF149+IN149, "")</f>
        <v/>
      </c>
      <c r="IP149" s="9">
        <f>IF(25&lt;=$G149, IJ149+IN149, "")</f>
        <v/>
      </c>
      <c r="IQ149" s="9">
        <f>IF(25&lt;=$G149, ($G149-25)*$N149, "")</f>
        <v/>
      </c>
      <c r="IR149" s="9">
        <f>IF(26&lt;=$G149, IM149, "")</f>
        <v/>
      </c>
      <c r="IS149" s="9">
        <f>IF(26&lt;=$G149, ROUND(IR149*$Q149, 2), "")</f>
        <v/>
      </c>
      <c r="IT149" s="9">
        <f>IF(26&lt;=$G149, $N149, "")</f>
        <v/>
      </c>
      <c r="IU149" s="9">
        <f>IF(26&lt;=$G149, IT149-IS149, "")</f>
        <v/>
      </c>
      <c r="IV149" s="9">
        <f>IF(26&lt;=$G149, IR149-IU149, "")</f>
        <v/>
      </c>
      <c r="IW149" s="9">
        <f>IF(26&lt;=$G149, ROUND(IO149*$Q149, 2), "")</f>
        <v/>
      </c>
      <c r="IX149" s="9">
        <f>IF(26&lt;=$G149, IO149+IW149, "")</f>
        <v/>
      </c>
      <c r="IY149" s="9">
        <f>IF(26&lt;=$G149, IS149+IW149, "")</f>
        <v/>
      </c>
      <c r="IZ149" s="9">
        <f>IF(26&lt;=$G149, ($G149-26)*$N149, "")</f>
        <v/>
      </c>
      <c r="JA149" s="9">
        <f>IF(27&lt;=$G149, IV149, "")</f>
        <v/>
      </c>
      <c r="JB149" s="9">
        <f>IF(27&lt;=$G149, ROUND(JA149*$Q149, 2), "")</f>
        <v/>
      </c>
      <c r="JC149" s="9">
        <f>IF(27&lt;=$G149, $N149, "")</f>
        <v/>
      </c>
      <c r="JD149" s="9">
        <f>IF(27&lt;=$G149, JC149-JB149, "")</f>
        <v/>
      </c>
      <c r="JE149" s="9">
        <f>IF(27&lt;=$G149, JA149-JD149, "")</f>
        <v/>
      </c>
      <c r="JF149" s="9">
        <f>IF(27&lt;=$G149, ROUND(IX149*$Q149, 2), "")</f>
        <v/>
      </c>
      <c r="JG149" s="9">
        <f>IF(27&lt;=$G149, IX149+JF149, "")</f>
        <v/>
      </c>
      <c r="JH149" s="9">
        <f>IF(27&lt;=$G149, JB149+JF149, "")</f>
        <v/>
      </c>
      <c r="JI149" s="9">
        <f>IF(27&lt;=$G149, ($G149-27)*$N149, "")</f>
        <v/>
      </c>
      <c r="JJ149" s="9">
        <f>IF(28&lt;=$G149, JE149, "")</f>
        <v/>
      </c>
      <c r="JK149" s="9">
        <f>IF(28&lt;=$G149, ROUND(JJ149*$Q149, 2), "")</f>
        <v/>
      </c>
      <c r="JL149" s="9">
        <f>IF(28&lt;=$G149, $N149, "")</f>
        <v/>
      </c>
      <c r="JM149" s="9">
        <f>IF(28&lt;=$G149, JL149-JK149, "")</f>
        <v/>
      </c>
      <c r="JN149" s="9">
        <f>IF(28&lt;=$G149, JJ149-JM149, "")</f>
        <v/>
      </c>
      <c r="JO149" s="9">
        <f>IF(28&lt;=$G149, ROUND(JG149*$Q149, 2), "")</f>
        <v/>
      </c>
      <c r="JP149" s="9">
        <f>IF(28&lt;=$G149, JG149+JO149, "")</f>
        <v/>
      </c>
      <c r="JQ149" s="9">
        <f>IF(28&lt;=$G149, JK149+JO149, "")</f>
        <v/>
      </c>
      <c r="JR149" s="9">
        <f>IF(28&lt;=$G149, ($G149-28)*$N149, "")</f>
        <v/>
      </c>
      <c r="JS149" s="9">
        <f>IF(29&lt;=$G149, JN149, "")</f>
        <v/>
      </c>
      <c r="JT149" s="9">
        <f>IF(29&lt;=$G149, ROUND(JS149*$Q149, 2), "")</f>
        <v/>
      </c>
      <c r="JU149" s="9">
        <f>IF(29&lt;=$G149, $N149, "")</f>
        <v/>
      </c>
      <c r="JV149" s="9">
        <f>IF(29&lt;=$G149, JU149-JT149, "")</f>
        <v/>
      </c>
      <c r="JW149" s="9">
        <f>IF(29&lt;=$G149, JS149-JV149, "")</f>
        <v/>
      </c>
      <c r="JX149" s="9">
        <f>IF(29&lt;=$G149, ROUND(JP149*$Q149, 2), "")</f>
        <v/>
      </c>
      <c r="JY149" s="9">
        <f>IF(29&lt;=$G149, JP149+JX149, "")</f>
        <v/>
      </c>
      <c r="JZ149" s="9">
        <f>IF(29&lt;=$G149, JT149+JX149, "")</f>
        <v/>
      </c>
      <c r="KA149" s="9">
        <f>IF(29&lt;=$G149, ($G149-29)*$N149, "")</f>
        <v/>
      </c>
      <c r="KB149" s="9">
        <f>IF(30&lt;=$G149, JW149, "")</f>
        <v/>
      </c>
      <c r="KC149" s="9">
        <f>IF(30&lt;=$G149, ROUND(KB149*$Q149, 2), "")</f>
        <v/>
      </c>
      <c r="KD149" s="9">
        <f>IF(30&lt;=$G149, $N149, "")</f>
        <v/>
      </c>
      <c r="KE149" s="9">
        <f>IF(30&lt;=$G149, KD149-KC149, "")</f>
        <v/>
      </c>
      <c r="KF149" s="9">
        <f>IF(30&lt;=$G149, KB149-KE149, "")</f>
        <v/>
      </c>
      <c r="KG149" s="9">
        <f>IF(30&lt;=$G149, ROUND(JY149*$Q149, 2), "")</f>
        <v/>
      </c>
      <c r="KH149" s="9">
        <f>IF(30&lt;=$G149, JY149+KG149, "")</f>
        <v/>
      </c>
      <c r="KI149" s="9">
        <f>IF(30&lt;=$G149, KC149+KG149, "")</f>
        <v/>
      </c>
      <c r="KJ149" s="9">
        <f>IF(30&lt;=$G149, ($G149-30)*$N149, "")</f>
        <v/>
      </c>
      <c r="KK149" s="9">
        <f>IF(31&lt;=$G149, KF149, "")</f>
        <v/>
      </c>
      <c r="KL149" s="9">
        <f>IF(31&lt;=$G149, ROUND(KK149*$Q149, 2), "")</f>
        <v/>
      </c>
      <c r="KM149" s="9">
        <f>IF(31&lt;=$G149, $N149, "")</f>
        <v/>
      </c>
      <c r="KN149" s="9">
        <f>IF(31&lt;=$G149, KM149-KL149, "")</f>
        <v/>
      </c>
      <c r="KO149" s="9">
        <f>IF(31&lt;=$G149, KK149-KN149, "")</f>
        <v/>
      </c>
      <c r="KP149" s="9">
        <f>IF(31&lt;=$G149, ROUND(KH149*$Q149, 2), "")</f>
        <v/>
      </c>
      <c r="KQ149" s="9">
        <f>IF(31&lt;=$G149, KH149+KP149, "")</f>
        <v/>
      </c>
      <c r="KR149" s="9">
        <f>IF(31&lt;=$G149, KL149+KP149, "")</f>
        <v/>
      </c>
      <c r="KS149" s="9">
        <f>IF(31&lt;=$G149, ($G149-31)*$N149, "")</f>
        <v/>
      </c>
      <c r="KT149" s="9">
        <f>IF(32&lt;=$G149, KO149, "")</f>
        <v/>
      </c>
      <c r="KU149" s="9">
        <f>IF(32&lt;=$G149, ROUND(KT149*$Q149, 2), "")</f>
        <v/>
      </c>
      <c r="KV149" s="9">
        <f>IF(32&lt;=$G149, $N149, "")</f>
        <v/>
      </c>
      <c r="KW149" s="9">
        <f>IF(32&lt;=$G149, KV149-KU149, "")</f>
        <v/>
      </c>
      <c r="KX149" s="9">
        <f>IF(32&lt;=$G149, KT149-KW149, "")</f>
        <v/>
      </c>
      <c r="KY149" s="9">
        <f>IF(32&lt;=$G149, ROUND(KQ149*$Q149, 2), "")</f>
        <v/>
      </c>
      <c r="KZ149" s="9">
        <f>IF(32&lt;=$G149, KQ149+KY149, "")</f>
        <v/>
      </c>
      <c r="LA149" s="9">
        <f>IF(32&lt;=$G149, KU149+KY149, "")</f>
        <v/>
      </c>
      <c r="LB149" s="9">
        <f>IF(32&lt;=$G149, ($G149-32)*$N149, "")</f>
        <v/>
      </c>
      <c r="LC149" s="9">
        <f>IF(33&lt;=$G149, KX149, "")</f>
        <v/>
      </c>
      <c r="LD149" s="9">
        <f>IF(33&lt;=$G149, ROUND(LC149*$Q149, 2), "")</f>
        <v/>
      </c>
      <c r="LE149" s="9">
        <f>IF(33&lt;=$G149, $N149, "")</f>
        <v/>
      </c>
      <c r="LF149" s="9">
        <f>IF(33&lt;=$G149, LE149-LD149, "")</f>
        <v/>
      </c>
      <c r="LG149" s="9">
        <f>IF(33&lt;=$G149, LC149-LF149, "")</f>
        <v/>
      </c>
      <c r="LH149" s="9">
        <f>IF(33&lt;=$G149, ROUND(KZ149*$Q149, 2), "")</f>
        <v/>
      </c>
      <c r="LI149" s="9">
        <f>IF(33&lt;=$G149, KZ149+LH149, "")</f>
        <v/>
      </c>
      <c r="LJ149" s="9">
        <f>IF(33&lt;=$G149, LD149+LH149, "")</f>
        <v/>
      </c>
      <c r="LK149" s="9">
        <f>IF(33&lt;=$G149, ($G149-33)*$N149, "")</f>
        <v/>
      </c>
      <c r="LL149" s="9">
        <f>IF(34&lt;=$G149, LG149, "")</f>
        <v/>
      </c>
      <c r="LM149" s="9">
        <f>IF(34&lt;=$G149, ROUND(LL149*$Q149, 2), "")</f>
        <v/>
      </c>
      <c r="LN149" s="9">
        <f>IF(34&lt;=$G149, $N149, "")</f>
        <v/>
      </c>
      <c r="LO149" s="9">
        <f>IF(34&lt;=$G149, LN149-LM149, "")</f>
        <v/>
      </c>
      <c r="LP149" s="9">
        <f>IF(34&lt;=$G149, LL149-LO149, "")</f>
        <v/>
      </c>
      <c r="LQ149" s="9">
        <f>IF(34&lt;=$G149, ROUND(LI149*$Q149, 2), "")</f>
        <v/>
      </c>
      <c r="LR149" s="9">
        <f>IF(34&lt;=$G149, LI149+LQ149, "")</f>
        <v/>
      </c>
      <c r="LS149" s="9">
        <f>IF(34&lt;=$G149, LM149+LQ149, "")</f>
        <v/>
      </c>
      <c r="LT149" s="9">
        <f>IF(34&lt;=$G149, ($G149-34)*$N149, "")</f>
        <v/>
      </c>
      <c r="LU149" s="9">
        <f>IF(35&lt;=$G149, LP149, "")</f>
        <v/>
      </c>
      <c r="LV149" s="9">
        <f>IF(35&lt;=$G149, ROUND(LU149*$Q149, 2), "")</f>
        <v/>
      </c>
      <c r="LW149" s="9">
        <f>IF(35&lt;=$G149, $N149, "")</f>
        <v/>
      </c>
      <c r="LX149" s="9">
        <f>IF(35&lt;=$G149, LW149-LV149, "")</f>
        <v/>
      </c>
      <c r="LY149" s="9">
        <f>IF(35&lt;=$G149, LU149-LX149, "")</f>
        <v/>
      </c>
      <c r="LZ149" s="9">
        <f>IF(35&lt;=$G149, ROUND(LR149*$Q149, 2), "")</f>
        <v/>
      </c>
      <c r="MA149" s="9">
        <f>IF(35&lt;=$G149, LR149+LZ149, "")</f>
        <v/>
      </c>
      <c r="MB149" s="9">
        <f>IF(35&lt;=$G149, LV149+LZ149, "")</f>
        <v/>
      </c>
      <c r="MC149" s="9">
        <f>IF(35&lt;=$G149, ($G149-35)*$N149, "")</f>
        <v/>
      </c>
      <c r="MD149" s="9">
        <f>IF(36&lt;=$G149, LY149, "")</f>
        <v/>
      </c>
      <c r="ME149" s="9">
        <f>IF(36&lt;=$G149, ROUND(MD149*$Q149, 2), "")</f>
        <v/>
      </c>
      <c r="MF149" s="9">
        <f>IF(36&lt;=$G149, $N149, "")</f>
        <v/>
      </c>
      <c r="MG149" s="9">
        <f>IF(36&lt;=$G149, MF149-ME149, "")</f>
        <v/>
      </c>
      <c r="MH149" s="9">
        <f>IF(36&lt;=$G149, MD149-MG149, "")</f>
        <v/>
      </c>
      <c r="MI149" s="9">
        <f>IF(36&lt;=$G149, ROUND(MA149*$Q149, 2), "")</f>
        <v/>
      </c>
      <c r="MJ149" s="9">
        <f>IF(36&lt;=$G149, MA149+MI149, "")</f>
        <v/>
      </c>
      <c r="MK149" s="9">
        <f>IF(36&lt;=$G149, ME149+MI149, "")</f>
        <v/>
      </c>
      <c r="ML149" s="9">
        <f>IF(36&lt;=$G149, ($G149-36)*$N149, "")</f>
        <v/>
      </c>
      <c r="MM149" s="9">
        <f>IF(37&lt;=$G149, MH149, "")</f>
        <v/>
      </c>
      <c r="MN149" s="9">
        <f>IF(37&lt;=$G149, ROUND(MM149*$Q149, 2), "")</f>
        <v/>
      </c>
      <c r="MO149" s="9">
        <f>IF(37&lt;=$G149, $N149, "")</f>
        <v/>
      </c>
      <c r="MP149" s="9">
        <f>IF(37&lt;=$G149, MO149-MN149, "")</f>
        <v/>
      </c>
      <c r="MQ149" s="9">
        <f>IF(37&lt;=$G149, MM149-MP149, "")</f>
        <v/>
      </c>
      <c r="MR149" s="9">
        <f>IF(37&lt;=$G149, ROUND(MJ149*$Q149, 2), "")</f>
        <v/>
      </c>
      <c r="MS149" s="9">
        <f>IF(37&lt;=$G149, MJ149+MR149, "")</f>
        <v/>
      </c>
      <c r="MT149" s="9">
        <f>IF(37&lt;=$G149, MN149+MR149, "")</f>
        <v/>
      </c>
      <c r="MU149" s="9">
        <f>IF(37&lt;=$G149, ($G149-37)*$N149, "")</f>
        <v/>
      </c>
      <c r="MV149" s="9">
        <f>IF(38&lt;=$G149, MQ149, "")</f>
        <v/>
      </c>
      <c r="MW149" s="9">
        <f>IF(38&lt;=$G149, ROUND(MV149*$Q149, 2), "")</f>
        <v/>
      </c>
      <c r="MX149" s="9">
        <f>IF(38&lt;=$G149, $N149, "")</f>
        <v/>
      </c>
      <c r="MY149" s="9">
        <f>IF(38&lt;=$G149, MX149-MW149, "")</f>
        <v/>
      </c>
      <c r="MZ149" s="9">
        <f>IF(38&lt;=$G149, MV149-MY149, "")</f>
        <v/>
      </c>
      <c r="NA149" s="9">
        <f>IF(38&lt;=$G149, ROUND(MS149*$Q149, 2), "")</f>
        <v/>
      </c>
      <c r="NB149" s="9">
        <f>IF(38&lt;=$G149, MS149+NA149, "")</f>
        <v/>
      </c>
      <c r="NC149" s="9">
        <f>IF(38&lt;=$G149, MW149+NA149, "")</f>
        <v/>
      </c>
      <c r="ND149" s="9">
        <f>IF(38&lt;=$G149, ($G149-38)*$N149, "")</f>
        <v/>
      </c>
      <c r="NE149" s="9">
        <f>IF(39&lt;=$G149, MZ149, "")</f>
        <v/>
      </c>
      <c r="NF149" s="9">
        <f>IF(39&lt;=$G149, ROUND(NE149*$Q149, 2), "")</f>
        <v/>
      </c>
      <c r="NG149" s="9">
        <f>IF(39&lt;=$G149, $N149, "")</f>
        <v/>
      </c>
      <c r="NH149" s="9">
        <f>IF(39&lt;=$G149, NG149-NF149, "")</f>
        <v/>
      </c>
      <c r="NI149" s="9">
        <f>IF(39&lt;=$G149, NE149-NH149, "")</f>
        <v/>
      </c>
      <c r="NJ149" s="9">
        <f>IF(39&lt;=$G149, ROUND(NB149*$Q149, 2), "")</f>
        <v/>
      </c>
      <c r="NK149" s="9">
        <f>IF(39&lt;=$G149, NB149+NJ149, "")</f>
        <v/>
      </c>
      <c r="NL149" s="9">
        <f>IF(39&lt;=$G149, NF149+NJ149, "")</f>
        <v/>
      </c>
      <c r="NM149" s="9">
        <f>IF(39&lt;=$G149, ($G149-39)*$N149, "")</f>
        <v/>
      </c>
      <c r="NN149" s="9">
        <f>IF(40&lt;=$G149, NI149, "")</f>
        <v/>
      </c>
      <c r="NO149" s="9">
        <f>IF(40&lt;=$G149, ROUND(NN149*$Q149, 2), "")</f>
        <v/>
      </c>
      <c r="NP149" s="9">
        <f>IF(40&lt;=$G149, $N149, "")</f>
        <v/>
      </c>
      <c r="NQ149" s="9">
        <f>IF(40&lt;=$G149, NP149-NO149, "")</f>
        <v/>
      </c>
      <c r="NR149" s="9">
        <f>IF(40&lt;=$G149, NN149-NQ149, "")</f>
        <v/>
      </c>
      <c r="NS149" s="9">
        <f>IF(40&lt;=$G149, ROUND(NK149*$Q149, 2), "")</f>
        <v/>
      </c>
      <c r="NT149" s="9">
        <f>IF(40&lt;=$G149, NK149+NS149, "")</f>
        <v/>
      </c>
      <c r="NU149" s="9">
        <f>IF(40&lt;=$G149, NO149+NS149, "")</f>
        <v/>
      </c>
      <c r="NV149" s="9">
        <f>IF(40&lt;=$G149, ($G149-40)*$N149, "")</f>
        <v/>
      </c>
      <c r="NW149" s="9">
        <f>IF(41&lt;=$G149, NR149, "")</f>
        <v/>
      </c>
      <c r="NX149" s="9">
        <f>IF(41&lt;=$G149, ROUND(NW149*$Q149, 2), "")</f>
        <v/>
      </c>
      <c r="NY149" s="9">
        <f>IF(41&lt;=$G149, $N149, "")</f>
        <v/>
      </c>
      <c r="NZ149" s="9">
        <f>IF(41&lt;=$G149, NY149-NX149, "")</f>
        <v/>
      </c>
      <c r="OA149" s="9">
        <f>IF(41&lt;=$G149, NW149-NZ149, "")</f>
        <v/>
      </c>
      <c r="OB149" s="9">
        <f>IF(41&lt;=$G149, ROUND(NT149*$Q149, 2), "")</f>
        <v/>
      </c>
      <c r="OC149" s="9">
        <f>IF(41&lt;=$G149, NT149+OB149, "")</f>
        <v/>
      </c>
      <c r="OD149" s="9">
        <f>IF(41&lt;=$G149, NX149+OB149, "")</f>
        <v/>
      </c>
      <c r="OE149" s="9">
        <f>IF(41&lt;=$G149, ($G149-41)*$N149, "")</f>
        <v/>
      </c>
      <c r="OF149" s="9">
        <f>IF(42&lt;=$G149, OA149, "")</f>
        <v/>
      </c>
      <c r="OG149" s="9">
        <f>IF(42&lt;=$G149, ROUND(OF149*$Q149, 2), "")</f>
        <v/>
      </c>
      <c r="OH149" s="9">
        <f>IF(42&lt;=$G149, $N149, "")</f>
        <v/>
      </c>
      <c r="OI149" s="9">
        <f>IF(42&lt;=$G149, OH149-OG149, "")</f>
        <v/>
      </c>
      <c r="OJ149" s="9">
        <f>IF(42&lt;=$G149, OF149-OI149, "")</f>
        <v/>
      </c>
      <c r="OK149" s="9">
        <f>IF(42&lt;=$G149, ROUND(OC149*$Q149, 2), "")</f>
        <v/>
      </c>
      <c r="OL149" s="9">
        <f>IF(42&lt;=$G149, OC149+OK149, "")</f>
        <v/>
      </c>
      <c r="OM149" s="9">
        <f>IF(42&lt;=$G149, OG149+OK149, "")</f>
        <v/>
      </c>
      <c r="ON149" s="9">
        <f>IF(42&lt;=$G149, ($G149-42)*$N149, "")</f>
        <v/>
      </c>
      <c r="OO149" s="9">
        <f>IF(43&lt;=$G149, OJ149, "")</f>
        <v/>
      </c>
      <c r="OP149" s="9">
        <f>IF(43&lt;=$G149, ROUND(OO149*$Q149, 2), "")</f>
        <v/>
      </c>
      <c r="OQ149" s="9">
        <f>IF(43&lt;=$G149, $N149, "")</f>
        <v/>
      </c>
      <c r="OR149" s="9">
        <f>IF(43&lt;=$G149, OQ149-OP149, "")</f>
        <v/>
      </c>
      <c r="OS149" s="9">
        <f>IF(43&lt;=$G149, OO149-OR149, "")</f>
        <v/>
      </c>
      <c r="OT149" s="9">
        <f>IF(43&lt;=$G149, ROUND(OL149*$Q149, 2), "")</f>
        <v/>
      </c>
      <c r="OU149" s="9">
        <f>IF(43&lt;=$G149, OL149+OT149, "")</f>
        <v/>
      </c>
      <c r="OV149" s="9">
        <f>IF(43&lt;=$G149, OP149+OT149, "")</f>
        <v/>
      </c>
      <c r="OW149" s="9">
        <f>IF(43&lt;=$G149, ($G149-43)*$N149, "")</f>
        <v/>
      </c>
      <c r="OX149" s="9">
        <f>IF(44&lt;=$G149, OS149, "")</f>
        <v/>
      </c>
      <c r="OY149" s="9">
        <f>IF(44&lt;=$G149, ROUND(OX149*$Q149, 2), "")</f>
        <v/>
      </c>
      <c r="OZ149" s="9">
        <f>IF(44&lt;=$G149, $N149, "")</f>
        <v/>
      </c>
      <c r="PA149" s="9">
        <f>IF(44&lt;=$G149, OZ149-OY149, "")</f>
        <v/>
      </c>
      <c r="PB149" s="9">
        <f>IF(44&lt;=$G149, OX149-PA149, "")</f>
        <v/>
      </c>
      <c r="PC149" s="9">
        <f>IF(44&lt;=$G149, ROUND(OU149*$Q149, 2), "")</f>
        <v/>
      </c>
      <c r="PD149" s="9">
        <f>IF(44&lt;=$G149, OU149+PC149, "")</f>
        <v/>
      </c>
      <c r="PE149" s="9">
        <f>IF(44&lt;=$G149, OY149+PC149, "")</f>
        <v/>
      </c>
      <c r="PF149" s="9">
        <f>IF(44&lt;=$G149, ($G149-44)*$N149, "")</f>
        <v/>
      </c>
      <c r="PG149" s="9">
        <f>IF(45&lt;=$G149, PB149, "")</f>
        <v/>
      </c>
      <c r="PH149" s="9">
        <f>IF(45&lt;=$G149, ROUND(PG149*$Q149, 2), "")</f>
        <v/>
      </c>
      <c r="PI149" s="9">
        <f>IF(45&lt;=$G149, $N149, "")</f>
        <v/>
      </c>
      <c r="PJ149" s="9">
        <f>IF(45&lt;=$G149, PI149-PH149, "")</f>
        <v/>
      </c>
      <c r="PK149" s="9">
        <f>IF(45&lt;=$G149, PG149-PJ149, "")</f>
        <v/>
      </c>
      <c r="PL149" s="9">
        <f>IF(45&lt;=$G149, ROUND(PD149*$Q149, 2), "")</f>
        <v/>
      </c>
      <c r="PM149" s="9">
        <f>IF(45&lt;=$G149, PD149+PL149, "")</f>
        <v/>
      </c>
      <c r="PN149" s="9">
        <f>IF(45&lt;=$G149, PH149+PL149, "")</f>
        <v/>
      </c>
      <c r="PO149" s="9">
        <f>IF(45&lt;=$G149, ($G149-45)*$N149, "")</f>
        <v/>
      </c>
      <c r="PP149" s="9">
        <f>IF(46&lt;=$G149, PK149, "")</f>
        <v/>
      </c>
      <c r="PQ149" s="9">
        <f>IF(46&lt;=$G149, ROUND(PP149*$Q149, 2), "")</f>
        <v/>
      </c>
      <c r="PR149" s="9">
        <f>IF(46&lt;=$G149, $N149, "")</f>
        <v/>
      </c>
      <c r="PS149" s="9">
        <f>IF(46&lt;=$G149, PR149-PQ149, "")</f>
        <v/>
      </c>
      <c r="PT149" s="9">
        <f>IF(46&lt;=$G149, PP149-PS149, "")</f>
        <v/>
      </c>
      <c r="PU149" s="9">
        <f>IF(46&lt;=$G149, ROUND(PM149*$Q149, 2), "")</f>
        <v/>
      </c>
      <c r="PV149" s="9">
        <f>IF(46&lt;=$G149, PM149+PU149, "")</f>
        <v/>
      </c>
      <c r="PW149" s="9">
        <f>IF(46&lt;=$G149, PQ149+PU149, "")</f>
        <v/>
      </c>
      <c r="PX149" s="9">
        <f>IF(46&lt;=$G149, ($G149-46)*$N149, "")</f>
        <v/>
      </c>
      <c r="PY149" s="9">
        <f>IF(47&lt;=$G149, PT149, "")</f>
        <v/>
      </c>
      <c r="PZ149" s="9">
        <f>IF(47&lt;=$G149, ROUND(PY149*$Q149, 2), "")</f>
        <v/>
      </c>
      <c r="QA149" s="9">
        <f>IF(47&lt;=$G149, $N149, "")</f>
        <v/>
      </c>
      <c r="QB149" s="9">
        <f>IF(47&lt;=$G149, QA149-PZ149, "")</f>
        <v/>
      </c>
      <c r="QC149" s="9">
        <f>IF(47&lt;=$G149, PY149-QB149, "")</f>
        <v/>
      </c>
      <c r="QD149" s="9">
        <f>IF(47&lt;=$G149, ROUND(PV149*$Q149, 2), "")</f>
        <v/>
      </c>
      <c r="QE149" s="9">
        <f>IF(47&lt;=$G149, PV149+QD149, "")</f>
        <v/>
      </c>
      <c r="QF149" s="9">
        <f>IF(47&lt;=$G149, PZ149+QD149, "")</f>
        <v/>
      </c>
      <c r="QG149" s="9">
        <f>IF(47&lt;=$G149, ($G149-47)*$N149, "")</f>
        <v/>
      </c>
      <c r="QH149" s="9">
        <f>IF(48&lt;=$G149, QC149, "")</f>
        <v/>
      </c>
      <c r="QI149" s="9">
        <f>IF(48&lt;=$G149, ROUND(QH149*$Q149, 2), "")</f>
        <v/>
      </c>
      <c r="QJ149" s="9">
        <f>IF(48&lt;=$G149, $N149, "")</f>
        <v/>
      </c>
      <c r="QK149" s="9">
        <f>IF(48&lt;=$G149, QJ149-QI149, "")</f>
        <v/>
      </c>
      <c r="QL149" s="9">
        <f>IF(48&lt;=$G149, QH149-QK149, "")</f>
        <v/>
      </c>
      <c r="QM149" s="9">
        <f>IF(48&lt;=$G149, ROUND(QE149*$Q149, 2), "")</f>
        <v/>
      </c>
      <c r="QN149" s="9">
        <f>IF(48&lt;=$G149, QE149+QM149, "")</f>
        <v/>
      </c>
      <c r="QO149" s="9">
        <f>IF(48&lt;=$G149, QI149+QM149, "")</f>
        <v/>
      </c>
      <c r="QP149" s="9">
        <f>IF(48&lt;=$G149, ($G149-48)*$N149, "")</f>
        <v/>
      </c>
    </row>
    <row r="150">
      <c r="A150" s="12" t="inlineStr">
        <is>
          <t>0675-0002</t>
        </is>
      </c>
      <c r="B150" s="13" t="inlineStr">
        <is>
          <t>Comercializadora Industrial de Zapopan Sa de Cv</t>
        </is>
      </c>
      <c r="C150" s="13" t="inlineStr">
        <is>
          <t>Valor Residual</t>
        </is>
      </c>
      <c r="D150" s="12" t="inlineStr">
        <is>
          <t>ACTIVO</t>
        </is>
      </c>
      <c r="E150" s="12" t="inlineStr">
        <is>
          <t>2025-10-15</t>
        </is>
      </c>
      <c r="F150" s="12" t="inlineStr">
        <is>
          <t>2026-10-15</t>
        </is>
      </c>
      <c r="G150" s="14" t="n">
        <v>12</v>
      </c>
      <c r="H150" s="15" t="n">
        <v>214163.79</v>
      </c>
      <c r="I150" s="16" t="n">
        <v>0</v>
      </c>
      <c r="J150" s="15">
        <f>ROUND(H150*I150, 2)</f>
        <v/>
      </c>
      <c r="K150" s="15">
        <f>ROUND(H150-J150, 2)</f>
        <v/>
      </c>
      <c r="L150" s="16" t="n">
        <v>0</v>
      </c>
      <c r="M150" s="15">
        <f>ROUND(H150*L150, 2)</f>
        <v/>
      </c>
      <c r="N150" s="15" t="n">
        <v>16144.76</v>
      </c>
      <c r="O150" s="16" t="n">
        <v>0.3</v>
      </c>
      <c r="P150" s="15">
        <f>ROUND(H150*O150, 2)</f>
        <v/>
      </c>
      <c r="Q150" s="17" t="n">
        <v>0.02450075</v>
      </c>
      <c r="R150" s="17">
        <f>RATE(G150, -N150, K150, -P150)</f>
        <v/>
      </c>
      <c r="S150" s="17">
        <f>ROUND(Q150*12, 8)</f>
        <v/>
      </c>
      <c r="T150" s="17">
        <f>ROUND(((1+Q150)^12)-1, 8)</f>
        <v/>
      </c>
      <c r="U150" s="15">
        <f>ROUND(PV(Q150, G150, 0, -P150), 2)</f>
        <v/>
      </c>
      <c r="V150" s="15">
        <f>SUMIF($AA$4:$QP$4, "Interes_Leasing", AA150:QP150)</f>
        <v/>
      </c>
      <c r="W150" s="15">
        <f>SUMIF($AA$4:$QP$4, "Interes_Residual", AA150:QP150)</f>
        <v/>
      </c>
      <c r="X150" s="15">
        <f>ROUND(V150+W150, 2)</f>
        <v/>
      </c>
      <c r="Y150" s="15">
        <f>ROUND((N150*G150+P150+M150)-K150, 2)</f>
        <v/>
      </c>
      <c r="Z150" s="16">
        <f>ROUND(Y150/K150, 4)</f>
        <v/>
      </c>
      <c r="AA150" s="15">
        <f>IF(1&lt;=$G150, $K150, "")</f>
        <v/>
      </c>
      <c r="AB150" s="15">
        <f>IF(1&lt;=$G150, ROUND(AA150*$Q150, 2), "")</f>
        <v/>
      </c>
      <c r="AC150" s="15">
        <f>IF(1&lt;=$G150, $N150, "")</f>
        <v/>
      </c>
      <c r="AD150" s="15">
        <f>IF(1&lt;=$G150, AC150-AB150, "")</f>
        <v/>
      </c>
      <c r="AE150" s="15">
        <f>IF(1&lt;=$G150, AA150-AD150, "")</f>
        <v/>
      </c>
      <c r="AF150" s="15">
        <f>IF(1&lt;=$G150, ROUND($U150*$Q150, 2), "")</f>
        <v/>
      </c>
      <c r="AG150" s="15">
        <f>IF(1&lt;=$G150, $U150+AF150, "")</f>
        <v/>
      </c>
      <c r="AH150" s="15">
        <f>IF(1&lt;=$G150, AB150+AF150, "")</f>
        <v/>
      </c>
      <c r="AI150" s="15">
        <f>IF(1&lt;=$G150, ($G150-1)*$N150, "")</f>
        <v/>
      </c>
      <c r="AJ150" s="15">
        <f>IF(2&lt;=$G150, AE150, "")</f>
        <v/>
      </c>
      <c r="AK150" s="15">
        <f>IF(2&lt;=$G150, ROUND(AJ150*$Q150, 2), "")</f>
        <v/>
      </c>
      <c r="AL150" s="15">
        <f>IF(2&lt;=$G150, $N150, "")</f>
        <v/>
      </c>
      <c r="AM150" s="15">
        <f>IF(2&lt;=$G150, AL150-AK150, "")</f>
        <v/>
      </c>
      <c r="AN150" s="15">
        <f>IF(2&lt;=$G150, AJ150-AM150, "")</f>
        <v/>
      </c>
      <c r="AO150" s="15">
        <f>IF(2&lt;=$G150, ROUND(AG150*$Q150, 2), "")</f>
        <v/>
      </c>
      <c r="AP150" s="15">
        <f>IF(2&lt;=$G150, AG150+AO150, "")</f>
        <v/>
      </c>
      <c r="AQ150" s="15">
        <f>IF(2&lt;=$G150, AK150+AO150, "")</f>
        <v/>
      </c>
      <c r="AR150" s="15">
        <f>IF(2&lt;=$G150, ($G150-2)*$N150, "")</f>
        <v/>
      </c>
      <c r="AS150" s="15">
        <f>IF(3&lt;=$G150, AN150, "")</f>
        <v/>
      </c>
      <c r="AT150" s="15">
        <f>IF(3&lt;=$G150, ROUND(AS150*$Q150, 2), "")</f>
        <v/>
      </c>
      <c r="AU150" s="15">
        <f>IF(3&lt;=$G150, $N150, "")</f>
        <v/>
      </c>
      <c r="AV150" s="15">
        <f>IF(3&lt;=$G150, AU150-AT150, "")</f>
        <v/>
      </c>
      <c r="AW150" s="15">
        <f>IF(3&lt;=$G150, AS150-AV150, "")</f>
        <v/>
      </c>
      <c r="AX150" s="15">
        <f>IF(3&lt;=$G150, ROUND(AP150*$Q150, 2), "")</f>
        <v/>
      </c>
      <c r="AY150" s="15">
        <f>IF(3&lt;=$G150, AP150+AX150, "")</f>
        <v/>
      </c>
      <c r="AZ150" s="15">
        <f>IF(3&lt;=$G150, AT150+AX150, "")</f>
        <v/>
      </c>
      <c r="BA150" s="15">
        <f>IF(3&lt;=$G150, ($G150-3)*$N150, "")</f>
        <v/>
      </c>
      <c r="BB150" s="15">
        <f>IF(4&lt;=$G150, AW150, "")</f>
        <v/>
      </c>
      <c r="BC150" s="15">
        <f>IF(4&lt;=$G150, ROUND(BB150*$Q150, 2), "")</f>
        <v/>
      </c>
      <c r="BD150" s="15">
        <f>IF(4&lt;=$G150, $N150, "")</f>
        <v/>
      </c>
      <c r="BE150" s="15">
        <f>IF(4&lt;=$G150, BD150-BC150, "")</f>
        <v/>
      </c>
      <c r="BF150" s="15">
        <f>IF(4&lt;=$G150, BB150-BE150, "")</f>
        <v/>
      </c>
      <c r="BG150" s="15">
        <f>IF(4&lt;=$G150, ROUND(AY150*$Q150, 2), "")</f>
        <v/>
      </c>
      <c r="BH150" s="15">
        <f>IF(4&lt;=$G150, AY150+BG150, "")</f>
        <v/>
      </c>
      <c r="BI150" s="15">
        <f>IF(4&lt;=$G150, BC150+BG150, "")</f>
        <v/>
      </c>
      <c r="BJ150" s="15">
        <f>IF(4&lt;=$G150, ($G150-4)*$N150, "")</f>
        <v/>
      </c>
      <c r="BK150" s="15">
        <f>IF(5&lt;=$G150, BF150, "")</f>
        <v/>
      </c>
      <c r="BL150" s="15">
        <f>IF(5&lt;=$G150, ROUND(BK150*$Q150, 2), "")</f>
        <v/>
      </c>
      <c r="BM150" s="15">
        <f>IF(5&lt;=$G150, $N150, "")</f>
        <v/>
      </c>
      <c r="BN150" s="15">
        <f>IF(5&lt;=$G150, BM150-BL150, "")</f>
        <v/>
      </c>
      <c r="BO150" s="15">
        <f>IF(5&lt;=$G150, BK150-BN150, "")</f>
        <v/>
      </c>
      <c r="BP150" s="15">
        <f>IF(5&lt;=$G150, ROUND(BH150*$Q150, 2), "")</f>
        <v/>
      </c>
      <c r="BQ150" s="15">
        <f>IF(5&lt;=$G150, BH150+BP150, "")</f>
        <v/>
      </c>
      <c r="BR150" s="15">
        <f>IF(5&lt;=$G150, BL150+BP150, "")</f>
        <v/>
      </c>
      <c r="BS150" s="15">
        <f>IF(5&lt;=$G150, ($G150-5)*$N150, "")</f>
        <v/>
      </c>
      <c r="BT150" s="15">
        <f>IF(6&lt;=$G150, BO150, "")</f>
        <v/>
      </c>
      <c r="BU150" s="15">
        <f>IF(6&lt;=$G150, ROUND(BT150*$Q150, 2), "")</f>
        <v/>
      </c>
      <c r="BV150" s="15">
        <f>IF(6&lt;=$G150, $N150, "")</f>
        <v/>
      </c>
      <c r="BW150" s="15">
        <f>IF(6&lt;=$G150, BV150-BU150, "")</f>
        <v/>
      </c>
      <c r="BX150" s="15">
        <f>IF(6&lt;=$G150, BT150-BW150, "")</f>
        <v/>
      </c>
      <c r="BY150" s="15">
        <f>IF(6&lt;=$G150, ROUND(BQ150*$Q150, 2), "")</f>
        <v/>
      </c>
      <c r="BZ150" s="15">
        <f>IF(6&lt;=$G150, BQ150+BY150, "")</f>
        <v/>
      </c>
      <c r="CA150" s="15">
        <f>IF(6&lt;=$G150, BU150+BY150, "")</f>
        <v/>
      </c>
      <c r="CB150" s="15">
        <f>IF(6&lt;=$G150, ($G150-6)*$N150, "")</f>
        <v/>
      </c>
      <c r="CC150" s="15">
        <f>IF(7&lt;=$G150, BX150, "")</f>
        <v/>
      </c>
      <c r="CD150" s="15">
        <f>IF(7&lt;=$G150, ROUND(CC150*$Q150, 2), "")</f>
        <v/>
      </c>
      <c r="CE150" s="15">
        <f>IF(7&lt;=$G150, $N150, "")</f>
        <v/>
      </c>
      <c r="CF150" s="15">
        <f>IF(7&lt;=$G150, CE150-CD150, "")</f>
        <v/>
      </c>
      <c r="CG150" s="15">
        <f>IF(7&lt;=$G150, CC150-CF150, "")</f>
        <v/>
      </c>
      <c r="CH150" s="15">
        <f>IF(7&lt;=$G150, ROUND(BZ150*$Q150, 2), "")</f>
        <v/>
      </c>
      <c r="CI150" s="15">
        <f>IF(7&lt;=$G150, BZ150+CH150, "")</f>
        <v/>
      </c>
      <c r="CJ150" s="15">
        <f>IF(7&lt;=$G150, CD150+CH150, "")</f>
        <v/>
      </c>
      <c r="CK150" s="15">
        <f>IF(7&lt;=$G150, ($G150-7)*$N150, "")</f>
        <v/>
      </c>
      <c r="CL150" s="15">
        <f>IF(8&lt;=$G150, CG150, "")</f>
        <v/>
      </c>
      <c r="CM150" s="15">
        <f>IF(8&lt;=$G150, ROUND(CL150*$Q150, 2), "")</f>
        <v/>
      </c>
      <c r="CN150" s="15">
        <f>IF(8&lt;=$G150, $N150, "")</f>
        <v/>
      </c>
      <c r="CO150" s="15">
        <f>IF(8&lt;=$G150, CN150-CM150, "")</f>
        <v/>
      </c>
      <c r="CP150" s="15">
        <f>IF(8&lt;=$G150, CL150-CO150, "")</f>
        <v/>
      </c>
      <c r="CQ150" s="15">
        <f>IF(8&lt;=$G150, ROUND(CI150*$Q150, 2), "")</f>
        <v/>
      </c>
      <c r="CR150" s="15">
        <f>IF(8&lt;=$G150, CI150+CQ150, "")</f>
        <v/>
      </c>
      <c r="CS150" s="15">
        <f>IF(8&lt;=$G150, CM150+CQ150, "")</f>
        <v/>
      </c>
      <c r="CT150" s="15">
        <f>IF(8&lt;=$G150, ($G150-8)*$N150, "")</f>
        <v/>
      </c>
      <c r="CU150" s="15">
        <f>IF(9&lt;=$G150, CP150, "")</f>
        <v/>
      </c>
      <c r="CV150" s="15">
        <f>IF(9&lt;=$G150, ROUND(CU150*$Q150, 2), "")</f>
        <v/>
      </c>
      <c r="CW150" s="15">
        <f>IF(9&lt;=$G150, $N150, "")</f>
        <v/>
      </c>
      <c r="CX150" s="15">
        <f>IF(9&lt;=$G150, CW150-CV150, "")</f>
        <v/>
      </c>
      <c r="CY150" s="15">
        <f>IF(9&lt;=$G150, CU150-CX150, "")</f>
        <v/>
      </c>
      <c r="CZ150" s="15">
        <f>IF(9&lt;=$G150, ROUND(CR150*$Q150, 2), "")</f>
        <v/>
      </c>
      <c r="DA150" s="15">
        <f>IF(9&lt;=$G150, CR150+CZ150, "")</f>
        <v/>
      </c>
      <c r="DB150" s="15">
        <f>IF(9&lt;=$G150, CV150+CZ150, "")</f>
        <v/>
      </c>
      <c r="DC150" s="15">
        <f>IF(9&lt;=$G150, ($G150-9)*$N150, "")</f>
        <v/>
      </c>
      <c r="DD150" s="15">
        <f>IF(10&lt;=$G150, CY150, "")</f>
        <v/>
      </c>
      <c r="DE150" s="15">
        <f>IF(10&lt;=$G150, ROUND(DD150*$Q150, 2), "")</f>
        <v/>
      </c>
      <c r="DF150" s="15">
        <f>IF(10&lt;=$G150, $N150, "")</f>
        <v/>
      </c>
      <c r="DG150" s="15">
        <f>IF(10&lt;=$G150, DF150-DE150, "")</f>
        <v/>
      </c>
      <c r="DH150" s="15">
        <f>IF(10&lt;=$G150, DD150-DG150, "")</f>
        <v/>
      </c>
      <c r="DI150" s="15">
        <f>IF(10&lt;=$G150, ROUND(DA150*$Q150, 2), "")</f>
        <v/>
      </c>
      <c r="DJ150" s="15">
        <f>IF(10&lt;=$G150, DA150+DI150, "")</f>
        <v/>
      </c>
      <c r="DK150" s="15">
        <f>IF(10&lt;=$G150, DE150+DI150, "")</f>
        <v/>
      </c>
      <c r="DL150" s="15">
        <f>IF(10&lt;=$G150, ($G150-10)*$N150, "")</f>
        <v/>
      </c>
      <c r="DM150" s="15">
        <f>IF(11&lt;=$G150, DH150, "")</f>
        <v/>
      </c>
      <c r="DN150" s="15">
        <f>IF(11&lt;=$G150, ROUND(DM150*$Q150, 2), "")</f>
        <v/>
      </c>
      <c r="DO150" s="15">
        <f>IF(11&lt;=$G150, $N150, "")</f>
        <v/>
      </c>
      <c r="DP150" s="15">
        <f>IF(11&lt;=$G150, DO150-DN150, "")</f>
        <v/>
      </c>
      <c r="DQ150" s="15">
        <f>IF(11&lt;=$G150, DM150-DP150, "")</f>
        <v/>
      </c>
      <c r="DR150" s="15">
        <f>IF(11&lt;=$G150, ROUND(DJ150*$Q150, 2), "")</f>
        <v/>
      </c>
      <c r="DS150" s="15">
        <f>IF(11&lt;=$G150, DJ150+DR150, "")</f>
        <v/>
      </c>
      <c r="DT150" s="15">
        <f>IF(11&lt;=$G150, DN150+DR150, "")</f>
        <v/>
      </c>
      <c r="DU150" s="15">
        <f>IF(11&lt;=$G150, ($G150-11)*$N150, "")</f>
        <v/>
      </c>
      <c r="DV150" s="15">
        <f>IF(12&lt;=$G150, DQ150, "")</f>
        <v/>
      </c>
      <c r="DW150" s="15">
        <f>IF(12&lt;=$G150, ROUND(DV150*$Q150, 2), "")</f>
        <v/>
      </c>
      <c r="DX150" s="15">
        <f>IF(12&lt;=$G150, $N150, "")</f>
        <v/>
      </c>
      <c r="DY150" s="15">
        <f>IF(12&lt;=$G150, DX150-DW150, "")</f>
        <v/>
      </c>
      <c r="DZ150" s="15">
        <f>IF(12&lt;=$G150, DV150-DY150, "")</f>
        <v/>
      </c>
      <c r="EA150" s="15">
        <f>IF(12&lt;=$G150, ROUND(DS150*$Q150, 2), "")</f>
        <v/>
      </c>
      <c r="EB150" s="15">
        <f>IF(12&lt;=$G150, DS150+EA150, "")</f>
        <v/>
      </c>
      <c r="EC150" s="15">
        <f>IF(12&lt;=$G150, DW150+EA150, "")</f>
        <v/>
      </c>
      <c r="ED150" s="15">
        <f>IF(12&lt;=$G150, ($G150-12)*$N150, "")</f>
        <v/>
      </c>
      <c r="EE150" s="15">
        <f>IF(13&lt;=$G150, DZ150, "")</f>
        <v/>
      </c>
      <c r="EF150" s="15">
        <f>IF(13&lt;=$G150, ROUND(EE150*$Q150, 2), "")</f>
        <v/>
      </c>
      <c r="EG150" s="15">
        <f>IF(13&lt;=$G150, $N150, "")</f>
        <v/>
      </c>
      <c r="EH150" s="15">
        <f>IF(13&lt;=$G150, EG150-EF150, "")</f>
        <v/>
      </c>
      <c r="EI150" s="15">
        <f>IF(13&lt;=$G150, EE150-EH150, "")</f>
        <v/>
      </c>
      <c r="EJ150" s="15">
        <f>IF(13&lt;=$G150, ROUND(EB150*$Q150, 2), "")</f>
        <v/>
      </c>
      <c r="EK150" s="15">
        <f>IF(13&lt;=$G150, EB150+EJ150, "")</f>
        <v/>
      </c>
      <c r="EL150" s="15">
        <f>IF(13&lt;=$G150, EF150+EJ150, "")</f>
        <v/>
      </c>
      <c r="EM150" s="15">
        <f>IF(13&lt;=$G150, ($G150-13)*$N150, "")</f>
        <v/>
      </c>
      <c r="EN150" s="15">
        <f>IF(14&lt;=$G150, EI150, "")</f>
        <v/>
      </c>
      <c r="EO150" s="15">
        <f>IF(14&lt;=$G150, ROUND(EN150*$Q150, 2), "")</f>
        <v/>
      </c>
      <c r="EP150" s="15">
        <f>IF(14&lt;=$G150, $N150, "")</f>
        <v/>
      </c>
      <c r="EQ150" s="15">
        <f>IF(14&lt;=$G150, EP150-EO150, "")</f>
        <v/>
      </c>
      <c r="ER150" s="15">
        <f>IF(14&lt;=$G150, EN150-EQ150, "")</f>
        <v/>
      </c>
      <c r="ES150" s="15">
        <f>IF(14&lt;=$G150, ROUND(EK150*$Q150, 2), "")</f>
        <v/>
      </c>
      <c r="ET150" s="15">
        <f>IF(14&lt;=$G150, EK150+ES150, "")</f>
        <v/>
      </c>
      <c r="EU150" s="15">
        <f>IF(14&lt;=$G150, EO150+ES150, "")</f>
        <v/>
      </c>
      <c r="EV150" s="15">
        <f>IF(14&lt;=$G150, ($G150-14)*$N150, "")</f>
        <v/>
      </c>
      <c r="EW150" s="15">
        <f>IF(15&lt;=$G150, ER150, "")</f>
        <v/>
      </c>
      <c r="EX150" s="15">
        <f>IF(15&lt;=$G150, ROUND(EW150*$Q150, 2), "")</f>
        <v/>
      </c>
      <c r="EY150" s="15">
        <f>IF(15&lt;=$G150, $N150, "")</f>
        <v/>
      </c>
      <c r="EZ150" s="15">
        <f>IF(15&lt;=$G150, EY150-EX150, "")</f>
        <v/>
      </c>
      <c r="FA150" s="15">
        <f>IF(15&lt;=$G150, EW150-EZ150, "")</f>
        <v/>
      </c>
      <c r="FB150" s="15">
        <f>IF(15&lt;=$G150, ROUND(ET150*$Q150, 2), "")</f>
        <v/>
      </c>
      <c r="FC150" s="15">
        <f>IF(15&lt;=$G150, ET150+FB150, "")</f>
        <v/>
      </c>
      <c r="FD150" s="15">
        <f>IF(15&lt;=$G150, EX150+FB150, "")</f>
        <v/>
      </c>
      <c r="FE150" s="15">
        <f>IF(15&lt;=$G150, ($G150-15)*$N150, "")</f>
        <v/>
      </c>
      <c r="FF150" s="15">
        <f>IF(16&lt;=$G150, FA150, "")</f>
        <v/>
      </c>
      <c r="FG150" s="15">
        <f>IF(16&lt;=$G150, ROUND(FF150*$Q150, 2), "")</f>
        <v/>
      </c>
      <c r="FH150" s="15">
        <f>IF(16&lt;=$G150, $N150, "")</f>
        <v/>
      </c>
      <c r="FI150" s="15">
        <f>IF(16&lt;=$G150, FH150-FG150, "")</f>
        <v/>
      </c>
      <c r="FJ150" s="15">
        <f>IF(16&lt;=$G150, FF150-FI150, "")</f>
        <v/>
      </c>
      <c r="FK150" s="15">
        <f>IF(16&lt;=$G150, ROUND(FC150*$Q150, 2), "")</f>
        <v/>
      </c>
      <c r="FL150" s="15">
        <f>IF(16&lt;=$G150, FC150+FK150, "")</f>
        <v/>
      </c>
      <c r="FM150" s="15">
        <f>IF(16&lt;=$G150, FG150+FK150, "")</f>
        <v/>
      </c>
      <c r="FN150" s="15">
        <f>IF(16&lt;=$G150, ($G150-16)*$N150, "")</f>
        <v/>
      </c>
      <c r="FO150" s="15">
        <f>IF(17&lt;=$G150, FJ150, "")</f>
        <v/>
      </c>
      <c r="FP150" s="15">
        <f>IF(17&lt;=$G150, ROUND(FO150*$Q150, 2), "")</f>
        <v/>
      </c>
      <c r="FQ150" s="15">
        <f>IF(17&lt;=$G150, $N150, "")</f>
        <v/>
      </c>
      <c r="FR150" s="15">
        <f>IF(17&lt;=$G150, FQ150-FP150, "")</f>
        <v/>
      </c>
      <c r="FS150" s="15">
        <f>IF(17&lt;=$G150, FO150-FR150, "")</f>
        <v/>
      </c>
      <c r="FT150" s="15">
        <f>IF(17&lt;=$G150, ROUND(FL150*$Q150, 2), "")</f>
        <v/>
      </c>
      <c r="FU150" s="15">
        <f>IF(17&lt;=$G150, FL150+FT150, "")</f>
        <v/>
      </c>
      <c r="FV150" s="15">
        <f>IF(17&lt;=$G150, FP150+FT150, "")</f>
        <v/>
      </c>
      <c r="FW150" s="15">
        <f>IF(17&lt;=$G150, ($G150-17)*$N150, "")</f>
        <v/>
      </c>
      <c r="FX150" s="15">
        <f>IF(18&lt;=$G150, FS150, "")</f>
        <v/>
      </c>
      <c r="FY150" s="15">
        <f>IF(18&lt;=$G150, ROUND(FX150*$Q150, 2), "")</f>
        <v/>
      </c>
      <c r="FZ150" s="15">
        <f>IF(18&lt;=$G150, $N150, "")</f>
        <v/>
      </c>
      <c r="GA150" s="15">
        <f>IF(18&lt;=$G150, FZ150-FY150, "")</f>
        <v/>
      </c>
      <c r="GB150" s="15">
        <f>IF(18&lt;=$G150, FX150-GA150, "")</f>
        <v/>
      </c>
      <c r="GC150" s="15">
        <f>IF(18&lt;=$G150, ROUND(FU150*$Q150, 2), "")</f>
        <v/>
      </c>
      <c r="GD150" s="15">
        <f>IF(18&lt;=$G150, FU150+GC150, "")</f>
        <v/>
      </c>
      <c r="GE150" s="15">
        <f>IF(18&lt;=$G150, FY150+GC150, "")</f>
        <v/>
      </c>
      <c r="GF150" s="15">
        <f>IF(18&lt;=$G150, ($G150-18)*$N150, "")</f>
        <v/>
      </c>
      <c r="GG150" s="15">
        <f>IF(19&lt;=$G150, GB150, "")</f>
        <v/>
      </c>
      <c r="GH150" s="15">
        <f>IF(19&lt;=$G150, ROUND(GG150*$Q150, 2), "")</f>
        <v/>
      </c>
      <c r="GI150" s="15">
        <f>IF(19&lt;=$G150, $N150, "")</f>
        <v/>
      </c>
      <c r="GJ150" s="15">
        <f>IF(19&lt;=$G150, GI150-GH150, "")</f>
        <v/>
      </c>
      <c r="GK150" s="15">
        <f>IF(19&lt;=$G150, GG150-GJ150, "")</f>
        <v/>
      </c>
      <c r="GL150" s="15">
        <f>IF(19&lt;=$G150, ROUND(GD150*$Q150, 2), "")</f>
        <v/>
      </c>
      <c r="GM150" s="15">
        <f>IF(19&lt;=$G150, GD150+GL150, "")</f>
        <v/>
      </c>
      <c r="GN150" s="15">
        <f>IF(19&lt;=$G150, GH150+GL150, "")</f>
        <v/>
      </c>
      <c r="GO150" s="15">
        <f>IF(19&lt;=$G150, ($G150-19)*$N150, "")</f>
        <v/>
      </c>
      <c r="GP150" s="15">
        <f>IF(20&lt;=$G150, GK150, "")</f>
        <v/>
      </c>
      <c r="GQ150" s="15">
        <f>IF(20&lt;=$G150, ROUND(GP150*$Q150, 2), "")</f>
        <v/>
      </c>
      <c r="GR150" s="15">
        <f>IF(20&lt;=$G150, $N150, "")</f>
        <v/>
      </c>
      <c r="GS150" s="15">
        <f>IF(20&lt;=$G150, GR150-GQ150, "")</f>
        <v/>
      </c>
      <c r="GT150" s="15">
        <f>IF(20&lt;=$G150, GP150-GS150, "")</f>
        <v/>
      </c>
      <c r="GU150" s="15">
        <f>IF(20&lt;=$G150, ROUND(GM150*$Q150, 2), "")</f>
        <v/>
      </c>
      <c r="GV150" s="15">
        <f>IF(20&lt;=$G150, GM150+GU150, "")</f>
        <v/>
      </c>
      <c r="GW150" s="15">
        <f>IF(20&lt;=$G150, GQ150+GU150, "")</f>
        <v/>
      </c>
      <c r="GX150" s="15">
        <f>IF(20&lt;=$G150, ($G150-20)*$N150, "")</f>
        <v/>
      </c>
      <c r="GY150" s="15">
        <f>IF(21&lt;=$G150, GT150, "")</f>
        <v/>
      </c>
      <c r="GZ150" s="15">
        <f>IF(21&lt;=$G150, ROUND(GY150*$Q150, 2), "")</f>
        <v/>
      </c>
      <c r="HA150" s="15">
        <f>IF(21&lt;=$G150, $N150, "")</f>
        <v/>
      </c>
      <c r="HB150" s="15">
        <f>IF(21&lt;=$G150, HA150-GZ150, "")</f>
        <v/>
      </c>
      <c r="HC150" s="15">
        <f>IF(21&lt;=$G150, GY150-HB150, "")</f>
        <v/>
      </c>
      <c r="HD150" s="15">
        <f>IF(21&lt;=$G150, ROUND(GV150*$Q150, 2), "")</f>
        <v/>
      </c>
      <c r="HE150" s="15">
        <f>IF(21&lt;=$G150, GV150+HD150, "")</f>
        <v/>
      </c>
      <c r="HF150" s="15">
        <f>IF(21&lt;=$G150, GZ150+HD150, "")</f>
        <v/>
      </c>
      <c r="HG150" s="15">
        <f>IF(21&lt;=$G150, ($G150-21)*$N150, "")</f>
        <v/>
      </c>
      <c r="HH150" s="15">
        <f>IF(22&lt;=$G150, HC150, "")</f>
        <v/>
      </c>
      <c r="HI150" s="15">
        <f>IF(22&lt;=$G150, ROUND(HH150*$Q150, 2), "")</f>
        <v/>
      </c>
      <c r="HJ150" s="15">
        <f>IF(22&lt;=$G150, $N150, "")</f>
        <v/>
      </c>
      <c r="HK150" s="15">
        <f>IF(22&lt;=$G150, HJ150-HI150, "")</f>
        <v/>
      </c>
      <c r="HL150" s="15">
        <f>IF(22&lt;=$G150, HH150-HK150, "")</f>
        <v/>
      </c>
      <c r="HM150" s="15">
        <f>IF(22&lt;=$G150, ROUND(HE150*$Q150, 2), "")</f>
        <v/>
      </c>
      <c r="HN150" s="15">
        <f>IF(22&lt;=$G150, HE150+HM150, "")</f>
        <v/>
      </c>
      <c r="HO150" s="15">
        <f>IF(22&lt;=$G150, HI150+HM150, "")</f>
        <v/>
      </c>
      <c r="HP150" s="15">
        <f>IF(22&lt;=$G150, ($G150-22)*$N150, "")</f>
        <v/>
      </c>
      <c r="HQ150" s="15">
        <f>IF(23&lt;=$G150, HL150, "")</f>
        <v/>
      </c>
      <c r="HR150" s="15">
        <f>IF(23&lt;=$G150, ROUND(HQ150*$Q150, 2), "")</f>
        <v/>
      </c>
      <c r="HS150" s="15">
        <f>IF(23&lt;=$G150, $N150, "")</f>
        <v/>
      </c>
      <c r="HT150" s="15">
        <f>IF(23&lt;=$G150, HS150-HR150, "")</f>
        <v/>
      </c>
      <c r="HU150" s="15">
        <f>IF(23&lt;=$G150, HQ150-HT150, "")</f>
        <v/>
      </c>
      <c r="HV150" s="15">
        <f>IF(23&lt;=$G150, ROUND(HN150*$Q150, 2), "")</f>
        <v/>
      </c>
      <c r="HW150" s="15">
        <f>IF(23&lt;=$G150, HN150+HV150, "")</f>
        <v/>
      </c>
      <c r="HX150" s="15">
        <f>IF(23&lt;=$G150, HR150+HV150, "")</f>
        <v/>
      </c>
      <c r="HY150" s="15">
        <f>IF(23&lt;=$G150, ($G150-23)*$N150, "")</f>
        <v/>
      </c>
      <c r="HZ150" s="15">
        <f>IF(24&lt;=$G150, HU150, "")</f>
        <v/>
      </c>
      <c r="IA150" s="15">
        <f>IF(24&lt;=$G150, ROUND(HZ150*$Q150, 2), "")</f>
        <v/>
      </c>
      <c r="IB150" s="15">
        <f>IF(24&lt;=$G150, $N150, "")</f>
        <v/>
      </c>
      <c r="IC150" s="15">
        <f>IF(24&lt;=$G150, IB150-IA150, "")</f>
        <v/>
      </c>
      <c r="ID150" s="15">
        <f>IF(24&lt;=$G150, HZ150-IC150, "")</f>
        <v/>
      </c>
      <c r="IE150" s="15">
        <f>IF(24&lt;=$G150, ROUND(HW150*$Q150, 2), "")</f>
        <v/>
      </c>
      <c r="IF150" s="15">
        <f>IF(24&lt;=$G150, HW150+IE150, "")</f>
        <v/>
      </c>
      <c r="IG150" s="15">
        <f>IF(24&lt;=$G150, IA150+IE150, "")</f>
        <v/>
      </c>
      <c r="IH150" s="15">
        <f>IF(24&lt;=$G150, ($G150-24)*$N150, "")</f>
        <v/>
      </c>
      <c r="II150" s="15">
        <f>IF(25&lt;=$G150, ID150, "")</f>
        <v/>
      </c>
      <c r="IJ150" s="15">
        <f>IF(25&lt;=$G150, ROUND(II150*$Q150, 2), "")</f>
        <v/>
      </c>
      <c r="IK150" s="15">
        <f>IF(25&lt;=$G150, $N150, "")</f>
        <v/>
      </c>
      <c r="IL150" s="15">
        <f>IF(25&lt;=$G150, IK150-IJ150, "")</f>
        <v/>
      </c>
      <c r="IM150" s="15">
        <f>IF(25&lt;=$G150, II150-IL150, "")</f>
        <v/>
      </c>
      <c r="IN150" s="15">
        <f>IF(25&lt;=$G150, ROUND(IF150*$Q150, 2), "")</f>
        <v/>
      </c>
      <c r="IO150" s="15">
        <f>IF(25&lt;=$G150, IF150+IN150, "")</f>
        <v/>
      </c>
      <c r="IP150" s="15">
        <f>IF(25&lt;=$G150, IJ150+IN150, "")</f>
        <v/>
      </c>
      <c r="IQ150" s="15">
        <f>IF(25&lt;=$G150, ($G150-25)*$N150, "")</f>
        <v/>
      </c>
      <c r="IR150" s="15">
        <f>IF(26&lt;=$G150, IM150, "")</f>
        <v/>
      </c>
      <c r="IS150" s="15">
        <f>IF(26&lt;=$G150, ROUND(IR150*$Q150, 2), "")</f>
        <v/>
      </c>
      <c r="IT150" s="15">
        <f>IF(26&lt;=$G150, $N150, "")</f>
        <v/>
      </c>
      <c r="IU150" s="15">
        <f>IF(26&lt;=$G150, IT150-IS150, "")</f>
        <v/>
      </c>
      <c r="IV150" s="15">
        <f>IF(26&lt;=$G150, IR150-IU150, "")</f>
        <v/>
      </c>
      <c r="IW150" s="15">
        <f>IF(26&lt;=$G150, ROUND(IO150*$Q150, 2), "")</f>
        <v/>
      </c>
      <c r="IX150" s="15">
        <f>IF(26&lt;=$G150, IO150+IW150, "")</f>
        <v/>
      </c>
      <c r="IY150" s="15">
        <f>IF(26&lt;=$G150, IS150+IW150, "")</f>
        <v/>
      </c>
      <c r="IZ150" s="15">
        <f>IF(26&lt;=$G150, ($G150-26)*$N150, "")</f>
        <v/>
      </c>
      <c r="JA150" s="15">
        <f>IF(27&lt;=$G150, IV150, "")</f>
        <v/>
      </c>
      <c r="JB150" s="15">
        <f>IF(27&lt;=$G150, ROUND(JA150*$Q150, 2), "")</f>
        <v/>
      </c>
      <c r="JC150" s="15">
        <f>IF(27&lt;=$G150, $N150, "")</f>
        <v/>
      </c>
      <c r="JD150" s="15">
        <f>IF(27&lt;=$G150, JC150-JB150, "")</f>
        <v/>
      </c>
      <c r="JE150" s="15">
        <f>IF(27&lt;=$G150, JA150-JD150, "")</f>
        <v/>
      </c>
      <c r="JF150" s="15">
        <f>IF(27&lt;=$G150, ROUND(IX150*$Q150, 2), "")</f>
        <v/>
      </c>
      <c r="JG150" s="15">
        <f>IF(27&lt;=$G150, IX150+JF150, "")</f>
        <v/>
      </c>
      <c r="JH150" s="15">
        <f>IF(27&lt;=$G150, JB150+JF150, "")</f>
        <v/>
      </c>
      <c r="JI150" s="15">
        <f>IF(27&lt;=$G150, ($G150-27)*$N150, "")</f>
        <v/>
      </c>
      <c r="JJ150" s="15">
        <f>IF(28&lt;=$G150, JE150, "")</f>
        <v/>
      </c>
      <c r="JK150" s="15">
        <f>IF(28&lt;=$G150, ROUND(JJ150*$Q150, 2), "")</f>
        <v/>
      </c>
      <c r="JL150" s="15">
        <f>IF(28&lt;=$G150, $N150, "")</f>
        <v/>
      </c>
      <c r="JM150" s="15">
        <f>IF(28&lt;=$G150, JL150-JK150, "")</f>
        <v/>
      </c>
      <c r="JN150" s="15">
        <f>IF(28&lt;=$G150, JJ150-JM150, "")</f>
        <v/>
      </c>
      <c r="JO150" s="15">
        <f>IF(28&lt;=$G150, ROUND(JG150*$Q150, 2), "")</f>
        <v/>
      </c>
      <c r="JP150" s="15">
        <f>IF(28&lt;=$G150, JG150+JO150, "")</f>
        <v/>
      </c>
      <c r="JQ150" s="15">
        <f>IF(28&lt;=$G150, JK150+JO150, "")</f>
        <v/>
      </c>
      <c r="JR150" s="15">
        <f>IF(28&lt;=$G150, ($G150-28)*$N150, "")</f>
        <v/>
      </c>
      <c r="JS150" s="15">
        <f>IF(29&lt;=$G150, JN150, "")</f>
        <v/>
      </c>
      <c r="JT150" s="15">
        <f>IF(29&lt;=$G150, ROUND(JS150*$Q150, 2), "")</f>
        <v/>
      </c>
      <c r="JU150" s="15">
        <f>IF(29&lt;=$G150, $N150, "")</f>
        <v/>
      </c>
      <c r="JV150" s="15">
        <f>IF(29&lt;=$G150, JU150-JT150, "")</f>
        <v/>
      </c>
      <c r="JW150" s="15">
        <f>IF(29&lt;=$G150, JS150-JV150, "")</f>
        <v/>
      </c>
      <c r="JX150" s="15">
        <f>IF(29&lt;=$G150, ROUND(JP150*$Q150, 2), "")</f>
        <v/>
      </c>
      <c r="JY150" s="15">
        <f>IF(29&lt;=$G150, JP150+JX150, "")</f>
        <v/>
      </c>
      <c r="JZ150" s="15">
        <f>IF(29&lt;=$G150, JT150+JX150, "")</f>
        <v/>
      </c>
      <c r="KA150" s="15">
        <f>IF(29&lt;=$G150, ($G150-29)*$N150, "")</f>
        <v/>
      </c>
      <c r="KB150" s="15">
        <f>IF(30&lt;=$G150, JW150, "")</f>
        <v/>
      </c>
      <c r="KC150" s="15">
        <f>IF(30&lt;=$G150, ROUND(KB150*$Q150, 2), "")</f>
        <v/>
      </c>
      <c r="KD150" s="15">
        <f>IF(30&lt;=$G150, $N150, "")</f>
        <v/>
      </c>
      <c r="KE150" s="15">
        <f>IF(30&lt;=$G150, KD150-KC150, "")</f>
        <v/>
      </c>
      <c r="KF150" s="15">
        <f>IF(30&lt;=$G150, KB150-KE150, "")</f>
        <v/>
      </c>
      <c r="KG150" s="15">
        <f>IF(30&lt;=$G150, ROUND(JY150*$Q150, 2), "")</f>
        <v/>
      </c>
      <c r="KH150" s="15">
        <f>IF(30&lt;=$G150, JY150+KG150, "")</f>
        <v/>
      </c>
      <c r="KI150" s="15">
        <f>IF(30&lt;=$G150, KC150+KG150, "")</f>
        <v/>
      </c>
      <c r="KJ150" s="15">
        <f>IF(30&lt;=$G150, ($G150-30)*$N150, "")</f>
        <v/>
      </c>
      <c r="KK150" s="15">
        <f>IF(31&lt;=$G150, KF150, "")</f>
        <v/>
      </c>
      <c r="KL150" s="15">
        <f>IF(31&lt;=$G150, ROUND(KK150*$Q150, 2), "")</f>
        <v/>
      </c>
      <c r="KM150" s="15">
        <f>IF(31&lt;=$G150, $N150, "")</f>
        <v/>
      </c>
      <c r="KN150" s="15">
        <f>IF(31&lt;=$G150, KM150-KL150, "")</f>
        <v/>
      </c>
      <c r="KO150" s="15">
        <f>IF(31&lt;=$G150, KK150-KN150, "")</f>
        <v/>
      </c>
      <c r="KP150" s="15">
        <f>IF(31&lt;=$G150, ROUND(KH150*$Q150, 2), "")</f>
        <v/>
      </c>
      <c r="KQ150" s="15">
        <f>IF(31&lt;=$G150, KH150+KP150, "")</f>
        <v/>
      </c>
      <c r="KR150" s="15">
        <f>IF(31&lt;=$G150, KL150+KP150, "")</f>
        <v/>
      </c>
      <c r="KS150" s="15">
        <f>IF(31&lt;=$G150, ($G150-31)*$N150, "")</f>
        <v/>
      </c>
      <c r="KT150" s="15">
        <f>IF(32&lt;=$G150, KO150, "")</f>
        <v/>
      </c>
      <c r="KU150" s="15">
        <f>IF(32&lt;=$G150, ROUND(KT150*$Q150, 2), "")</f>
        <v/>
      </c>
      <c r="KV150" s="15">
        <f>IF(32&lt;=$G150, $N150, "")</f>
        <v/>
      </c>
      <c r="KW150" s="15">
        <f>IF(32&lt;=$G150, KV150-KU150, "")</f>
        <v/>
      </c>
      <c r="KX150" s="15">
        <f>IF(32&lt;=$G150, KT150-KW150, "")</f>
        <v/>
      </c>
      <c r="KY150" s="15">
        <f>IF(32&lt;=$G150, ROUND(KQ150*$Q150, 2), "")</f>
        <v/>
      </c>
      <c r="KZ150" s="15">
        <f>IF(32&lt;=$G150, KQ150+KY150, "")</f>
        <v/>
      </c>
      <c r="LA150" s="15">
        <f>IF(32&lt;=$G150, KU150+KY150, "")</f>
        <v/>
      </c>
      <c r="LB150" s="15">
        <f>IF(32&lt;=$G150, ($G150-32)*$N150, "")</f>
        <v/>
      </c>
      <c r="LC150" s="15">
        <f>IF(33&lt;=$G150, KX150, "")</f>
        <v/>
      </c>
      <c r="LD150" s="15">
        <f>IF(33&lt;=$G150, ROUND(LC150*$Q150, 2), "")</f>
        <v/>
      </c>
      <c r="LE150" s="15">
        <f>IF(33&lt;=$G150, $N150, "")</f>
        <v/>
      </c>
      <c r="LF150" s="15">
        <f>IF(33&lt;=$G150, LE150-LD150, "")</f>
        <v/>
      </c>
      <c r="LG150" s="15">
        <f>IF(33&lt;=$G150, LC150-LF150, "")</f>
        <v/>
      </c>
      <c r="LH150" s="15">
        <f>IF(33&lt;=$G150, ROUND(KZ150*$Q150, 2), "")</f>
        <v/>
      </c>
      <c r="LI150" s="15">
        <f>IF(33&lt;=$G150, KZ150+LH150, "")</f>
        <v/>
      </c>
      <c r="LJ150" s="15">
        <f>IF(33&lt;=$G150, LD150+LH150, "")</f>
        <v/>
      </c>
      <c r="LK150" s="15">
        <f>IF(33&lt;=$G150, ($G150-33)*$N150, "")</f>
        <v/>
      </c>
      <c r="LL150" s="15">
        <f>IF(34&lt;=$G150, LG150, "")</f>
        <v/>
      </c>
      <c r="LM150" s="15">
        <f>IF(34&lt;=$G150, ROUND(LL150*$Q150, 2), "")</f>
        <v/>
      </c>
      <c r="LN150" s="15">
        <f>IF(34&lt;=$G150, $N150, "")</f>
        <v/>
      </c>
      <c r="LO150" s="15">
        <f>IF(34&lt;=$G150, LN150-LM150, "")</f>
        <v/>
      </c>
      <c r="LP150" s="15">
        <f>IF(34&lt;=$G150, LL150-LO150, "")</f>
        <v/>
      </c>
      <c r="LQ150" s="15">
        <f>IF(34&lt;=$G150, ROUND(LI150*$Q150, 2), "")</f>
        <v/>
      </c>
      <c r="LR150" s="15">
        <f>IF(34&lt;=$G150, LI150+LQ150, "")</f>
        <v/>
      </c>
      <c r="LS150" s="15">
        <f>IF(34&lt;=$G150, LM150+LQ150, "")</f>
        <v/>
      </c>
      <c r="LT150" s="15">
        <f>IF(34&lt;=$G150, ($G150-34)*$N150, "")</f>
        <v/>
      </c>
      <c r="LU150" s="15">
        <f>IF(35&lt;=$G150, LP150, "")</f>
        <v/>
      </c>
      <c r="LV150" s="15">
        <f>IF(35&lt;=$G150, ROUND(LU150*$Q150, 2), "")</f>
        <v/>
      </c>
      <c r="LW150" s="15">
        <f>IF(35&lt;=$G150, $N150, "")</f>
        <v/>
      </c>
      <c r="LX150" s="15">
        <f>IF(35&lt;=$G150, LW150-LV150, "")</f>
        <v/>
      </c>
      <c r="LY150" s="15">
        <f>IF(35&lt;=$G150, LU150-LX150, "")</f>
        <v/>
      </c>
      <c r="LZ150" s="15">
        <f>IF(35&lt;=$G150, ROUND(LR150*$Q150, 2), "")</f>
        <v/>
      </c>
      <c r="MA150" s="15">
        <f>IF(35&lt;=$G150, LR150+LZ150, "")</f>
        <v/>
      </c>
      <c r="MB150" s="15">
        <f>IF(35&lt;=$G150, LV150+LZ150, "")</f>
        <v/>
      </c>
      <c r="MC150" s="15">
        <f>IF(35&lt;=$G150, ($G150-35)*$N150, "")</f>
        <v/>
      </c>
      <c r="MD150" s="15">
        <f>IF(36&lt;=$G150, LY150, "")</f>
        <v/>
      </c>
      <c r="ME150" s="15">
        <f>IF(36&lt;=$G150, ROUND(MD150*$Q150, 2), "")</f>
        <v/>
      </c>
      <c r="MF150" s="15">
        <f>IF(36&lt;=$G150, $N150, "")</f>
        <v/>
      </c>
      <c r="MG150" s="15">
        <f>IF(36&lt;=$G150, MF150-ME150, "")</f>
        <v/>
      </c>
      <c r="MH150" s="15">
        <f>IF(36&lt;=$G150, MD150-MG150, "")</f>
        <v/>
      </c>
      <c r="MI150" s="15">
        <f>IF(36&lt;=$G150, ROUND(MA150*$Q150, 2), "")</f>
        <v/>
      </c>
      <c r="MJ150" s="15">
        <f>IF(36&lt;=$G150, MA150+MI150, "")</f>
        <v/>
      </c>
      <c r="MK150" s="15">
        <f>IF(36&lt;=$G150, ME150+MI150, "")</f>
        <v/>
      </c>
      <c r="ML150" s="15">
        <f>IF(36&lt;=$G150, ($G150-36)*$N150, "")</f>
        <v/>
      </c>
      <c r="MM150" s="15">
        <f>IF(37&lt;=$G150, MH150, "")</f>
        <v/>
      </c>
      <c r="MN150" s="15">
        <f>IF(37&lt;=$G150, ROUND(MM150*$Q150, 2), "")</f>
        <v/>
      </c>
      <c r="MO150" s="15">
        <f>IF(37&lt;=$G150, $N150, "")</f>
        <v/>
      </c>
      <c r="MP150" s="15">
        <f>IF(37&lt;=$G150, MO150-MN150, "")</f>
        <v/>
      </c>
      <c r="MQ150" s="15">
        <f>IF(37&lt;=$G150, MM150-MP150, "")</f>
        <v/>
      </c>
      <c r="MR150" s="15">
        <f>IF(37&lt;=$G150, ROUND(MJ150*$Q150, 2), "")</f>
        <v/>
      </c>
      <c r="MS150" s="15">
        <f>IF(37&lt;=$G150, MJ150+MR150, "")</f>
        <v/>
      </c>
      <c r="MT150" s="15">
        <f>IF(37&lt;=$G150, MN150+MR150, "")</f>
        <v/>
      </c>
      <c r="MU150" s="15">
        <f>IF(37&lt;=$G150, ($G150-37)*$N150, "")</f>
        <v/>
      </c>
      <c r="MV150" s="15">
        <f>IF(38&lt;=$G150, MQ150, "")</f>
        <v/>
      </c>
      <c r="MW150" s="15">
        <f>IF(38&lt;=$G150, ROUND(MV150*$Q150, 2), "")</f>
        <v/>
      </c>
      <c r="MX150" s="15">
        <f>IF(38&lt;=$G150, $N150, "")</f>
        <v/>
      </c>
      <c r="MY150" s="15">
        <f>IF(38&lt;=$G150, MX150-MW150, "")</f>
        <v/>
      </c>
      <c r="MZ150" s="15">
        <f>IF(38&lt;=$G150, MV150-MY150, "")</f>
        <v/>
      </c>
      <c r="NA150" s="15">
        <f>IF(38&lt;=$G150, ROUND(MS150*$Q150, 2), "")</f>
        <v/>
      </c>
      <c r="NB150" s="15">
        <f>IF(38&lt;=$G150, MS150+NA150, "")</f>
        <v/>
      </c>
      <c r="NC150" s="15">
        <f>IF(38&lt;=$G150, MW150+NA150, "")</f>
        <v/>
      </c>
      <c r="ND150" s="15">
        <f>IF(38&lt;=$G150, ($G150-38)*$N150, "")</f>
        <v/>
      </c>
      <c r="NE150" s="15">
        <f>IF(39&lt;=$G150, MZ150, "")</f>
        <v/>
      </c>
      <c r="NF150" s="15">
        <f>IF(39&lt;=$G150, ROUND(NE150*$Q150, 2), "")</f>
        <v/>
      </c>
      <c r="NG150" s="15">
        <f>IF(39&lt;=$G150, $N150, "")</f>
        <v/>
      </c>
      <c r="NH150" s="15">
        <f>IF(39&lt;=$G150, NG150-NF150, "")</f>
        <v/>
      </c>
      <c r="NI150" s="15">
        <f>IF(39&lt;=$G150, NE150-NH150, "")</f>
        <v/>
      </c>
      <c r="NJ150" s="15">
        <f>IF(39&lt;=$G150, ROUND(NB150*$Q150, 2), "")</f>
        <v/>
      </c>
      <c r="NK150" s="15">
        <f>IF(39&lt;=$G150, NB150+NJ150, "")</f>
        <v/>
      </c>
      <c r="NL150" s="15">
        <f>IF(39&lt;=$G150, NF150+NJ150, "")</f>
        <v/>
      </c>
      <c r="NM150" s="15">
        <f>IF(39&lt;=$G150, ($G150-39)*$N150, "")</f>
        <v/>
      </c>
      <c r="NN150" s="15">
        <f>IF(40&lt;=$G150, NI150, "")</f>
        <v/>
      </c>
      <c r="NO150" s="15">
        <f>IF(40&lt;=$G150, ROUND(NN150*$Q150, 2), "")</f>
        <v/>
      </c>
      <c r="NP150" s="15">
        <f>IF(40&lt;=$G150, $N150, "")</f>
        <v/>
      </c>
      <c r="NQ150" s="15">
        <f>IF(40&lt;=$G150, NP150-NO150, "")</f>
        <v/>
      </c>
      <c r="NR150" s="15">
        <f>IF(40&lt;=$G150, NN150-NQ150, "")</f>
        <v/>
      </c>
      <c r="NS150" s="15">
        <f>IF(40&lt;=$G150, ROUND(NK150*$Q150, 2), "")</f>
        <v/>
      </c>
      <c r="NT150" s="15">
        <f>IF(40&lt;=$G150, NK150+NS150, "")</f>
        <v/>
      </c>
      <c r="NU150" s="15">
        <f>IF(40&lt;=$G150, NO150+NS150, "")</f>
        <v/>
      </c>
      <c r="NV150" s="15">
        <f>IF(40&lt;=$G150, ($G150-40)*$N150, "")</f>
        <v/>
      </c>
      <c r="NW150" s="15">
        <f>IF(41&lt;=$G150, NR150, "")</f>
        <v/>
      </c>
      <c r="NX150" s="15">
        <f>IF(41&lt;=$G150, ROUND(NW150*$Q150, 2), "")</f>
        <v/>
      </c>
      <c r="NY150" s="15">
        <f>IF(41&lt;=$G150, $N150, "")</f>
        <v/>
      </c>
      <c r="NZ150" s="15">
        <f>IF(41&lt;=$G150, NY150-NX150, "")</f>
        <v/>
      </c>
      <c r="OA150" s="15">
        <f>IF(41&lt;=$G150, NW150-NZ150, "")</f>
        <v/>
      </c>
      <c r="OB150" s="15">
        <f>IF(41&lt;=$G150, ROUND(NT150*$Q150, 2), "")</f>
        <v/>
      </c>
      <c r="OC150" s="15">
        <f>IF(41&lt;=$G150, NT150+OB150, "")</f>
        <v/>
      </c>
      <c r="OD150" s="15">
        <f>IF(41&lt;=$G150, NX150+OB150, "")</f>
        <v/>
      </c>
      <c r="OE150" s="15">
        <f>IF(41&lt;=$G150, ($G150-41)*$N150, "")</f>
        <v/>
      </c>
      <c r="OF150" s="15">
        <f>IF(42&lt;=$G150, OA150, "")</f>
        <v/>
      </c>
      <c r="OG150" s="15">
        <f>IF(42&lt;=$G150, ROUND(OF150*$Q150, 2), "")</f>
        <v/>
      </c>
      <c r="OH150" s="15">
        <f>IF(42&lt;=$G150, $N150, "")</f>
        <v/>
      </c>
      <c r="OI150" s="15">
        <f>IF(42&lt;=$G150, OH150-OG150, "")</f>
        <v/>
      </c>
      <c r="OJ150" s="15">
        <f>IF(42&lt;=$G150, OF150-OI150, "")</f>
        <v/>
      </c>
      <c r="OK150" s="15">
        <f>IF(42&lt;=$G150, ROUND(OC150*$Q150, 2), "")</f>
        <v/>
      </c>
      <c r="OL150" s="15">
        <f>IF(42&lt;=$G150, OC150+OK150, "")</f>
        <v/>
      </c>
      <c r="OM150" s="15">
        <f>IF(42&lt;=$G150, OG150+OK150, "")</f>
        <v/>
      </c>
      <c r="ON150" s="15">
        <f>IF(42&lt;=$G150, ($G150-42)*$N150, "")</f>
        <v/>
      </c>
      <c r="OO150" s="15">
        <f>IF(43&lt;=$G150, OJ150, "")</f>
        <v/>
      </c>
      <c r="OP150" s="15">
        <f>IF(43&lt;=$G150, ROUND(OO150*$Q150, 2), "")</f>
        <v/>
      </c>
      <c r="OQ150" s="15">
        <f>IF(43&lt;=$G150, $N150, "")</f>
        <v/>
      </c>
      <c r="OR150" s="15">
        <f>IF(43&lt;=$G150, OQ150-OP150, "")</f>
        <v/>
      </c>
      <c r="OS150" s="15">
        <f>IF(43&lt;=$G150, OO150-OR150, "")</f>
        <v/>
      </c>
      <c r="OT150" s="15">
        <f>IF(43&lt;=$G150, ROUND(OL150*$Q150, 2), "")</f>
        <v/>
      </c>
      <c r="OU150" s="15">
        <f>IF(43&lt;=$G150, OL150+OT150, "")</f>
        <v/>
      </c>
      <c r="OV150" s="15">
        <f>IF(43&lt;=$G150, OP150+OT150, "")</f>
        <v/>
      </c>
      <c r="OW150" s="15">
        <f>IF(43&lt;=$G150, ($G150-43)*$N150, "")</f>
        <v/>
      </c>
      <c r="OX150" s="15">
        <f>IF(44&lt;=$G150, OS150, "")</f>
        <v/>
      </c>
      <c r="OY150" s="15">
        <f>IF(44&lt;=$G150, ROUND(OX150*$Q150, 2), "")</f>
        <v/>
      </c>
      <c r="OZ150" s="15">
        <f>IF(44&lt;=$G150, $N150, "")</f>
        <v/>
      </c>
      <c r="PA150" s="15">
        <f>IF(44&lt;=$G150, OZ150-OY150, "")</f>
        <v/>
      </c>
      <c r="PB150" s="15">
        <f>IF(44&lt;=$G150, OX150-PA150, "")</f>
        <v/>
      </c>
      <c r="PC150" s="15">
        <f>IF(44&lt;=$G150, ROUND(OU150*$Q150, 2), "")</f>
        <v/>
      </c>
      <c r="PD150" s="15">
        <f>IF(44&lt;=$G150, OU150+PC150, "")</f>
        <v/>
      </c>
      <c r="PE150" s="15">
        <f>IF(44&lt;=$G150, OY150+PC150, "")</f>
        <v/>
      </c>
      <c r="PF150" s="15">
        <f>IF(44&lt;=$G150, ($G150-44)*$N150, "")</f>
        <v/>
      </c>
      <c r="PG150" s="15">
        <f>IF(45&lt;=$G150, PB150, "")</f>
        <v/>
      </c>
      <c r="PH150" s="15">
        <f>IF(45&lt;=$G150, ROUND(PG150*$Q150, 2), "")</f>
        <v/>
      </c>
      <c r="PI150" s="15">
        <f>IF(45&lt;=$G150, $N150, "")</f>
        <v/>
      </c>
      <c r="PJ150" s="15">
        <f>IF(45&lt;=$G150, PI150-PH150, "")</f>
        <v/>
      </c>
      <c r="PK150" s="15">
        <f>IF(45&lt;=$G150, PG150-PJ150, "")</f>
        <v/>
      </c>
      <c r="PL150" s="15">
        <f>IF(45&lt;=$G150, ROUND(PD150*$Q150, 2), "")</f>
        <v/>
      </c>
      <c r="PM150" s="15">
        <f>IF(45&lt;=$G150, PD150+PL150, "")</f>
        <v/>
      </c>
      <c r="PN150" s="15">
        <f>IF(45&lt;=$G150, PH150+PL150, "")</f>
        <v/>
      </c>
      <c r="PO150" s="15">
        <f>IF(45&lt;=$G150, ($G150-45)*$N150, "")</f>
        <v/>
      </c>
      <c r="PP150" s="15">
        <f>IF(46&lt;=$G150, PK150, "")</f>
        <v/>
      </c>
      <c r="PQ150" s="15">
        <f>IF(46&lt;=$G150, ROUND(PP150*$Q150, 2), "")</f>
        <v/>
      </c>
      <c r="PR150" s="15">
        <f>IF(46&lt;=$G150, $N150, "")</f>
        <v/>
      </c>
      <c r="PS150" s="15">
        <f>IF(46&lt;=$G150, PR150-PQ150, "")</f>
        <v/>
      </c>
      <c r="PT150" s="15">
        <f>IF(46&lt;=$G150, PP150-PS150, "")</f>
        <v/>
      </c>
      <c r="PU150" s="15">
        <f>IF(46&lt;=$G150, ROUND(PM150*$Q150, 2), "")</f>
        <v/>
      </c>
      <c r="PV150" s="15">
        <f>IF(46&lt;=$G150, PM150+PU150, "")</f>
        <v/>
      </c>
      <c r="PW150" s="15">
        <f>IF(46&lt;=$G150, PQ150+PU150, "")</f>
        <v/>
      </c>
      <c r="PX150" s="15">
        <f>IF(46&lt;=$G150, ($G150-46)*$N150, "")</f>
        <v/>
      </c>
      <c r="PY150" s="15">
        <f>IF(47&lt;=$G150, PT150, "")</f>
        <v/>
      </c>
      <c r="PZ150" s="15">
        <f>IF(47&lt;=$G150, ROUND(PY150*$Q150, 2), "")</f>
        <v/>
      </c>
      <c r="QA150" s="15">
        <f>IF(47&lt;=$G150, $N150, "")</f>
        <v/>
      </c>
      <c r="QB150" s="15">
        <f>IF(47&lt;=$G150, QA150-PZ150, "")</f>
        <v/>
      </c>
      <c r="QC150" s="15">
        <f>IF(47&lt;=$G150, PY150-QB150, "")</f>
        <v/>
      </c>
      <c r="QD150" s="15">
        <f>IF(47&lt;=$G150, ROUND(PV150*$Q150, 2), "")</f>
        <v/>
      </c>
      <c r="QE150" s="15">
        <f>IF(47&lt;=$G150, PV150+QD150, "")</f>
        <v/>
      </c>
      <c r="QF150" s="15">
        <f>IF(47&lt;=$G150, PZ150+QD150, "")</f>
        <v/>
      </c>
      <c r="QG150" s="15">
        <f>IF(47&lt;=$G150, ($G150-47)*$N150, "")</f>
        <v/>
      </c>
      <c r="QH150" s="15">
        <f>IF(48&lt;=$G150, QC150, "")</f>
        <v/>
      </c>
      <c r="QI150" s="15">
        <f>IF(48&lt;=$G150, ROUND(QH150*$Q150, 2), "")</f>
        <v/>
      </c>
      <c r="QJ150" s="15">
        <f>IF(48&lt;=$G150, $N150, "")</f>
        <v/>
      </c>
      <c r="QK150" s="15">
        <f>IF(48&lt;=$G150, QJ150-QI150, "")</f>
        <v/>
      </c>
      <c r="QL150" s="15">
        <f>IF(48&lt;=$G150, QH150-QK150, "")</f>
        <v/>
      </c>
      <c r="QM150" s="15">
        <f>IF(48&lt;=$G150, ROUND(QE150*$Q150, 2), "")</f>
        <v/>
      </c>
      <c r="QN150" s="15">
        <f>IF(48&lt;=$G150, QE150+QM150, "")</f>
        <v/>
      </c>
      <c r="QO150" s="15">
        <f>IF(48&lt;=$G150, QI150+QM150, "")</f>
        <v/>
      </c>
      <c r="QP150" s="15">
        <f>IF(48&lt;=$G150, ($G150-48)*$N150, "")</f>
        <v/>
      </c>
    </row>
    <row r="151">
      <c r="A151" s="6" t="inlineStr">
        <is>
          <t>0676-0001</t>
        </is>
      </c>
      <c r="B151" s="7" t="inlineStr">
        <is>
          <t>Productora Agricola los Amoles</t>
        </is>
      </c>
      <c r="C151" s="7" t="inlineStr">
        <is>
          <t>Ram 700 Regular Cab</t>
        </is>
      </c>
      <c r="D151" s="6" t="inlineStr">
        <is>
          <t>ACTIVO</t>
        </is>
      </c>
      <c r="E151" s="6" t="inlineStr">
        <is>
          <t>2024-10-30</t>
        </is>
      </c>
      <c r="F151" s="6" t="inlineStr">
        <is>
          <t>2027-10-30</t>
        </is>
      </c>
      <c r="G151" s="8" t="n">
        <v>36</v>
      </c>
      <c r="H151" s="9" t="n">
        <v>271683.62</v>
      </c>
      <c r="I151" s="10" t="n">
        <v>0.1</v>
      </c>
      <c r="J151" s="9">
        <f>ROUND(H151*I151, 2)</f>
        <v/>
      </c>
      <c r="K151" s="9">
        <f>ROUND(H151-J151, 2)</f>
        <v/>
      </c>
      <c r="L151" s="10" t="n">
        <v>0.027</v>
      </c>
      <c r="M151" s="9">
        <f>ROUND(H151*L151, 2)</f>
        <v/>
      </c>
      <c r="N151" s="9" t="n">
        <v>9979.08</v>
      </c>
      <c r="O151" s="10" t="n">
        <v>0.35</v>
      </c>
      <c r="P151" s="9">
        <f>ROUND(H151*O151, 2)</f>
        <v/>
      </c>
      <c r="Q151" s="11" t="n">
        <v>0.0314266</v>
      </c>
      <c r="R151" s="11">
        <f>RATE(G151, -N151, K151, -P151)</f>
        <v/>
      </c>
      <c r="S151" s="11">
        <f>ROUND(Q151*12, 8)</f>
        <v/>
      </c>
      <c r="T151" s="11">
        <f>ROUND(((1+Q151)^12)-1, 8)</f>
        <v/>
      </c>
      <c r="U151" s="9">
        <f>ROUND(PV(Q151, G151, 0, -P151), 2)</f>
        <v/>
      </c>
      <c r="V151" s="9">
        <f>SUMIF($AA$4:$QP$4, "Interes_Leasing", AA151:QP151)</f>
        <v/>
      </c>
      <c r="W151" s="9">
        <f>SUMIF($AA$4:$QP$4, "Interes_Residual", AA151:QP151)</f>
        <v/>
      </c>
      <c r="X151" s="9">
        <f>ROUND(V151+W151, 2)</f>
        <v/>
      </c>
      <c r="Y151" s="9">
        <f>ROUND((N151*G151+P151+M151)-K151, 2)</f>
        <v/>
      </c>
      <c r="Z151" s="10">
        <f>ROUND(Y151/K151, 4)</f>
        <v/>
      </c>
      <c r="AA151" s="9">
        <f>IF(1&lt;=$G151, $K151, "")</f>
        <v/>
      </c>
      <c r="AB151" s="9">
        <f>IF(1&lt;=$G151, ROUND(AA151*$Q151, 2), "")</f>
        <v/>
      </c>
      <c r="AC151" s="9">
        <f>IF(1&lt;=$G151, $N151, "")</f>
        <v/>
      </c>
      <c r="AD151" s="9">
        <f>IF(1&lt;=$G151, AC151-AB151, "")</f>
        <v/>
      </c>
      <c r="AE151" s="9">
        <f>IF(1&lt;=$G151, AA151-AD151, "")</f>
        <v/>
      </c>
      <c r="AF151" s="9">
        <f>IF(1&lt;=$G151, ROUND($U151*$Q151, 2), "")</f>
        <v/>
      </c>
      <c r="AG151" s="9">
        <f>IF(1&lt;=$G151, $U151+AF151, "")</f>
        <v/>
      </c>
      <c r="AH151" s="9">
        <f>IF(1&lt;=$G151, AB151+AF151, "")</f>
        <v/>
      </c>
      <c r="AI151" s="9">
        <f>IF(1&lt;=$G151, ($G151-1)*$N151, "")</f>
        <v/>
      </c>
      <c r="AJ151" s="9">
        <f>IF(2&lt;=$G151, AE151, "")</f>
        <v/>
      </c>
      <c r="AK151" s="9">
        <f>IF(2&lt;=$G151, ROUND(AJ151*$Q151, 2), "")</f>
        <v/>
      </c>
      <c r="AL151" s="9">
        <f>IF(2&lt;=$G151, $N151, "")</f>
        <v/>
      </c>
      <c r="AM151" s="9">
        <f>IF(2&lt;=$G151, AL151-AK151, "")</f>
        <v/>
      </c>
      <c r="AN151" s="9">
        <f>IF(2&lt;=$G151, AJ151-AM151, "")</f>
        <v/>
      </c>
      <c r="AO151" s="9">
        <f>IF(2&lt;=$G151, ROUND(AG151*$Q151, 2), "")</f>
        <v/>
      </c>
      <c r="AP151" s="9">
        <f>IF(2&lt;=$G151, AG151+AO151, "")</f>
        <v/>
      </c>
      <c r="AQ151" s="9">
        <f>IF(2&lt;=$G151, AK151+AO151, "")</f>
        <v/>
      </c>
      <c r="AR151" s="9">
        <f>IF(2&lt;=$G151, ($G151-2)*$N151, "")</f>
        <v/>
      </c>
      <c r="AS151" s="9">
        <f>IF(3&lt;=$G151, AN151, "")</f>
        <v/>
      </c>
      <c r="AT151" s="9">
        <f>IF(3&lt;=$G151, ROUND(AS151*$Q151, 2), "")</f>
        <v/>
      </c>
      <c r="AU151" s="9">
        <f>IF(3&lt;=$G151, $N151, "")</f>
        <v/>
      </c>
      <c r="AV151" s="9">
        <f>IF(3&lt;=$G151, AU151-AT151, "")</f>
        <v/>
      </c>
      <c r="AW151" s="9">
        <f>IF(3&lt;=$G151, AS151-AV151, "")</f>
        <v/>
      </c>
      <c r="AX151" s="9">
        <f>IF(3&lt;=$G151, ROUND(AP151*$Q151, 2), "")</f>
        <v/>
      </c>
      <c r="AY151" s="9">
        <f>IF(3&lt;=$G151, AP151+AX151, "")</f>
        <v/>
      </c>
      <c r="AZ151" s="9">
        <f>IF(3&lt;=$G151, AT151+AX151, "")</f>
        <v/>
      </c>
      <c r="BA151" s="9">
        <f>IF(3&lt;=$G151, ($G151-3)*$N151, "")</f>
        <v/>
      </c>
      <c r="BB151" s="9">
        <f>IF(4&lt;=$G151, AW151, "")</f>
        <v/>
      </c>
      <c r="BC151" s="9">
        <f>IF(4&lt;=$G151, ROUND(BB151*$Q151, 2), "")</f>
        <v/>
      </c>
      <c r="BD151" s="9">
        <f>IF(4&lt;=$G151, $N151, "")</f>
        <v/>
      </c>
      <c r="BE151" s="9">
        <f>IF(4&lt;=$G151, BD151-BC151, "")</f>
        <v/>
      </c>
      <c r="BF151" s="9">
        <f>IF(4&lt;=$G151, BB151-BE151, "")</f>
        <v/>
      </c>
      <c r="BG151" s="9">
        <f>IF(4&lt;=$G151, ROUND(AY151*$Q151, 2), "")</f>
        <v/>
      </c>
      <c r="BH151" s="9">
        <f>IF(4&lt;=$G151, AY151+BG151, "")</f>
        <v/>
      </c>
      <c r="BI151" s="9">
        <f>IF(4&lt;=$G151, BC151+BG151, "")</f>
        <v/>
      </c>
      <c r="BJ151" s="9">
        <f>IF(4&lt;=$G151, ($G151-4)*$N151, "")</f>
        <v/>
      </c>
      <c r="BK151" s="9">
        <f>IF(5&lt;=$G151, BF151, "")</f>
        <v/>
      </c>
      <c r="BL151" s="9">
        <f>IF(5&lt;=$G151, ROUND(BK151*$Q151, 2), "")</f>
        <v/>
      </c>
      <c r="BM151" s="9">
        <f>IF(5&lt;=$G151, $N151, "")</f>
        <v/>
      </c>
      <c r="BN151" s="9">
        <f>IF(5&lt;=$G151, BM151-BL151, "")</f>
        <v/>
      </c>
      <c r="BO151" s="9">
        <f>IF(5&lt;=$G151, BK151-BN151, "")</f>
        <v/>
      </c>
      <c r="BP151" s="9">
        <f>IF(5&lt;=$G151, ROUND(BH151*$Q151, 2), "")</f>
        <v/>
      </c>
      <c r="BQ151" s="9">
        <f>IF(5&lt;=$G151, BH151+BP151, "")</f>
        <v/>
      </c>
      <c r="BR151" s="9">
        <f>IF(5&lt;=$G151, BL151+BP151, "")</f>
        <v/>
      </c>
      <c r="BS151" s="9">
        <f>IF(5&lt;=$G151, ($G151-5)*$N151, "")</f>
        <v/>
      </c>
      <c r="BT151" s="9">
        <f>IF(6&lt;=$G151, BO151, "")</f>
        <v/>
      </c>
      <c r="BU151" s="9">
        <f>IF(6&lt;=$G151, ROUND(BT151*$Q151, 2), "")</f>
        <v/>
      </c>
      <c r="BV151" s="9">
        <f>IF(6&lt;=$G151, $N151, "")</f>
        <v/>
      </c>
      <c r="BW151" s="9">
        <f>IF(6&lt;=$G151, BV151-BU151, "")</f>
        <v/>
      </c>
      <c r="BX151" s="9">
        <f>IF(6&lt;=$G151, BT151-BW151, "")</f>
        <v/>
      </c>
      <c r="BY151" s="9">
        <f>IF(6&lt;=$G151, ROUND(BQ151*$Q151, 2), "")</f>
        <v/>
      </c>
      <c r="BZ151" s="9">
        <f>IF(6&lt;=$G151, BQ151+BY151, "")</f>
        <v/>
      </c>
      <c r="CA151" s="9">
        <f>IF(6&lt;=$G151, BU151+BY151, "")</f>
        <v/>
      </c>
      <c r="CB151" s="9">
        <f>IF(6&lt;=$G151, ($G151-6)*$N151, "")</f>
        <v/>
      </c>
      <c r="CC151" s="9">
        <f>IF(7&lt;=$G151, BX151, "")</f>
        <v/>
      </c>
      <c r="CD151" s="9">
        <f>IF(7&lt;=$G151, ROUND(CC151*$Q151, 2), "")</f>
        <v/>
      </c>
      <c r="CE151" s="9">
        <f>IF(7&lt;=$G151, $N151, "")</f>
        <v/>
      </c>
      <c r="CF151" s="9">
        <f>IF(7&lt;=$G151, CE151-CD151, "")</f>
        <v/>
      </c>
      <c r="CG151" s="9">
        <f>IF(7&lt;=$G151, CC151-CF151, "")</f>
        <v/>
      </c>
      <c r="CH151" s="9">
        <f>IF(7&lt;=$G151, ROUND(BZ151*$Q151, 2), "")</f>
        <v/>
      </c>
      <c r="CI151" s="9">
        <f>IF(7&lt;=$G151, BZ151+CH151, "")</f>
        <v/>
      </c>
      <c r="CJ151" s="9">
        <f>IF(7&lt;=$G151, CD151+CH151, "")</f>
        <v/>
      </c>
      <c r="CK151" s="9">
        <f>IF(7&lt;=$G151, ($G151-7)*$N151, "")</f>
        <v/>
      </c>
      <c r="CL151" s="9">
        <f>IF(8&lt;=$G151, CG151, "")</f>
        <v/>
      </c>
      <c r="CM151" s="9">
        <f>IF(8&lt;=$G151, ROUND(CL151*$Q151, 2), "")</f>
        <v/>
      </c>
      <c r="CN151" s="9">
        <f>IF(8&lt;=$G151, $N151, "")</f>
        <v/>
      </c>
      <c r="CO151" s="9">
        <f>IF(8&lt;=$G151, CN151-CM151, "")</f>
        <v/>
      </c>
      <c r="CP151" s="9">
        <f>IF(8&lt;=$G151, CL151-CO151, "")</f>
        <v/>
      </c>
      <c r="CQ151" s="9">
        <f>IF(8&lt;=$G151, ROUND(CI151*$Q151, 2), "")</f>
        <v/>
      </c>
      <c r="CR151" s="9">
        <f>IF(8&lt;=$G151, CI151+CQ151, "")</f>
        <v/>
      </c>
      <c r="CS151" s="9">
        <f>IF(8&lt;=$G151, CM151+CQ151, "")</f>
        <v/>
      </c>
      <c r="CT151" s="9">
        <f>IF(8&lt;=$G151, ($G151-8)*$N151, "")</f>
        <v/>
      </c>
      <c r="CU151" s="9">
        <f>IF(9&lt;=$G151, CP151, "")</f>
        <v/>
      </c>
      <c r="CV151" s="9">
        <f>IF(9&lt;=$G151, ROUND(CU151*$Q151, 2), "")</f>
        <v/>
      </c>
      <c r="CW151" s="9">
        <f>IF(9&lt;=$G151, $N151, "")</f>
        <v/>
      </c>
      <c r="CX151" s="9">
        <f>IF(9&lt;=$G151, CW151-CV151, "")</f>
        <v/>
      </c>
      <c r="CY151" s="9">
        <f>IF(9&lt;=$G151, CU151-CX151, "")</f>
        <v/>
      </c>
      <c r="CZ151" s="9">
        <f>IF(9&lt;=$G151, ROUND(CR151*$Q151, 2), "")</f>
        <v/>
      </c>
      <c r="DA151" s="9">
        <f>IF(9&lt;=$G151, CR151+CZ151, "")</f>
        <v/>
      </c>
      <c r="DB151" s="9">
        <f>IF(9&lt;=$G151, CV151+CZ151, "")</f>
        <v/>
      </c>
      <c r="DC151" s="9">
        <f>IF(9&lt;=$G151, ($G151-9)*$N151, "")</f>
        <v/>
      </c>
      <c r="DD151" s="9">
        <f>IF(10&lt;=$G151, CY151, "")</f>
        <v/>
      </c>
      <c r="DE151" s="9">
        <f>IF(10&lt;=$G151, ROUND(DD151*$Q151, 2), "")</f>
        <v/>
      </c>
      <c r="DF151" s="9">
        <f>IF(10&lt;=$G151, $N151, "")</f>
        <v/>
      </c>
      <c r="DG151" s="9">
        <f>IF(10&lt;=$G151, DF151-DE151, "")</f>
        <v/>
      </c>
      <c r="DH151" s="9">
        <f>IF(10&lt;=$G151, DD151-DG151, "")</f>
        <v/>
      </c>
      <c r="DI151" s="9">
        <f>IF(10&lt;=$G151, ROUND(DA151*$Q151, 2), "")</f>
        <v/>
      </c>
      <c r="DJ151" s="9">
        <f>IF(10&lt;=$G151, DA151+DI151, "")</f>
        <v/>
      </c>
      <c r="DK151" s="9">
        <f>IF(10&lt;=$G151, DE151+DI151, "")</f>
        <v/>
      </c>
      <c r="DL151" s="9">
        <f>IF(10&lt;=$G151, ($G151-10)*$N151, "")</f>
        <v/>
      </c>
      <c r="DM151" s="9">
        <f>IF(11&lt;=$G151, DH151, "")</f>
        <v/>
      </c>
      <c r="DN151" s="9">
        <f>IF(11&lt;=$G151, ROUND(DM151*$Q151, 2), "")</f>
        <v/>
      </c>
      <c r="DO151" s="9">
        <f>IF(11&lt;=$G151, $N151, "")</f>
        <v/>
      </c>
      <c r="DP151" s="9">
        <f>IF(11&lt;=$G151, DO151-DN151, "")</f>
        <v/>
      </c>
      <c r="DQ151" s="9">
        <f>IF(11&lt;=$G151, DM151-DP151, "")</f>
        <v/>
      </c>
      <c r="DR151" s="9">
        <f>IF(11&lt;=$G151, ROUND(DJ151*$Q151, 2), "")</f>
        <v/>
      </c>
      <c r="DS151" s="9">
        <f>IF(11&lt;=$G151, DJ151+DR151, "")</f>
        <v/>
      </c>
      <c r="DT151" s="9">
        <f>IF(11&lt;=$G151, DN151+DR151, "")</f>
        <v/>
      </c>
      <c r="DU151" s="9">
        <f>IF(11&lt;=$G151, ($G151-11)*$N151, "")</f>
        <v/>
      </c>
      <c r="DV151" s="9">
        <f>IF(12&lt;=$G151, DQ151, "")</f>
        <v/>
      </c>
      <c r="DW151" s="9">
        <f>IF(12&lt;=$G151, ROUND(DV151*$Q151, 2), "")</f>
        <v/>
      </c>
      <c r="DX151" s="9">
        <f>IF(12&lt;=$G151, $N151, "")</f>
        <v/>
      </c>
      <c r="DY151" s="9">
        <f>IF(12&lt;=$G151, DX151-DW151, "")</f>
        <v/>
      </c>
      <c r="DZ151" s="9">
        <f>IF(12&lt;=$G151, DV151-DY151, "")</f>
        <v/>
      </c>
      <c r="EA151" s="9">
        <f>IF(12&lt;=$G151, ROUND(DS151*$Q151, 2), "")</f>
        <v/>
      </c>
      <c r="EB151" s="9">
        <f>IF(12&lt;=$G151, DS151+EA151, "")</f>
        <v/>
      </c>
      <c r="EC151" s="9">
        <f>IF(12&lt;=$G151, DW151+EA151, "")</f>
        <v/>
      </c>
      <c r="ED151" s="9">
        <f>IF(12&lt;=$G151, ($G151-12)*$N151, "")</f>
        <v/>
      </c>
      <c r="EE151" s="9">
        <f>IF(13&lt;=$G151, DZ151, "")</f>
        <v/>
      </c>
      <c r="EF151" s="9">
        <f>IF(13&lt;=$G151, ROUND(EE151*$Q151, 2), "")</f>
        <v/>
      </c>
      <c r="EG151" s="9">
        <f>IF(13&lt;=$G151, $N151, "")</f>
        <v/>
      </c>
      <c r="EH151" s="9">
        <f>IF(13&lt;=$G151, EG151-EF151, "")</f>
        <v/>
      </c>
      <c r="EI151" s="9">
        <f>IF(13&lt;=$G151, EE151-EH151, "")</f>
        <v/>
      </c>
      <c r="EJ151" s="9">
        <f>IF(13&lt;=$G151, ROUND(EB151*$Q151, 2), "")</f>
        <v/>
      </c>
      <c r="EK151" s="9">
        <f>IF(13&lt;=$G151, EB151+EJ151, "")</f>
        <v/>
      </c>
      <c r="EL151" s="9">
        <f>IF(13&lt;=$G151, EF151+EJ151, "")</f>
        <v/>
      </c>
      <c r="EM151" s="9">
        <f>IF(13&lt;=$G151, ($G151-13)*$N151, "")</f>
        <v/>
      </c>
      <c r="EN151" s="9">
        <f>IF(14&lt;=$G151, EI151, "")</f>
        <v/>
      </c>
      <c r="EO151" s="9">
        <f>IF(14&lt;=$G151, ROUND(EN151*$Q151, 2), "")</f>
        <v/>
      </c>
      <c r="EP151" s="9">
        <f>IF(14&lt;=$G151, $N151, "")</f>
        <v/>
      </c>
      <c r="EQ151" s="9">
        <f>IF(14&lt;=$G151, EP151-EO151, "")</f>
        <v/>
      </c>
      <c r="ER151" s="9">
        <f>IF(14&lt;=$G151, EN151-EQ151, "")</f>
        <v/>
      </c>
      <c r="ES151" s="9">
        <f>IF(14&lt;=$G151, ROUND(EK151*$Q151, 2), "")</f>
        <v/>
      </c>
      <c r="ET151" s="9">
        <f>IF(14&lt;=$G151, EK151+ES151, "")</f>
        <v/>
      </c>
      <c r="EU151" s="9">
        <f>IF(14&lt;=$G151, EO151+ES151, "")</f>
        <v/>
      </c>
      <c r="EV151" s="9">
        <f>IF(14&lt;=$G151, ($G151-14)*$N151, "")</f>
        <v/>
      </c>
      <c r="EW151" s="9">
        <f>IF(15&lt;=$G151, ER151, "")</f>
        <v/>
      </c>
      <c r="EX151" s="9">
        <f>IF(15&lt;=$G151, ROUND(EW151*$Q151, 2), "")</f>
        <v/>
      </c>
      <c r="EY151" s="9">
        <f>IF(15&lt;=$G151, $N151, "")</f>
        <v/>
      </c>
      <c r="EZ151" s="9">
        <f>IF(15&lt;=$G151, EY151-EX151, "")</f>
        <v/>
      </c>
      <c r="FA151" s="9">
        <f>IF(15&lt;=$G151, EW151-EZ151, "")</f>
        <v/>
      </c>
      <c r="FB151" s="9">
        <f>IF(15&lt;=$G151, ROUND(ET151*$Q151, 2), "")</f>
        <v/>
      </c>
      <c r="FC151" s="9">
        <f>IF(15&lt;=$G151, ET151+FB151, "")</f>
        <v/>
      </c>
      <c r="FD151" s="9">
        <f>IF(15&lt;=$G151, EX151+FB151, "")</f>
        <v/>
      </c>
      <c r="FE151" s="9">
        <f>IF(15&lt;=$G151, ($G151-15)*$N151, "")</f>
        <v/>
      </c>
      <c r="FF151" s="9">
        <f>IF(16&lt;=$G151, FA151, "")</f>
        <v/>
      </c>
      <c r="FG151" s="9">
        <f>IF(16&lt;=$G151, ROUND(FF151*$Q151, 2), "")</f>
        <v/>
      </c>
      <c r="FH151" s="9">
        <f>IF(16&lt;=$G151, $N151, "")</f>
        <v/>
      </c>
      <c r="FI151" s="9">
        <f>IF(16&lt;=$G151, FH151-FG151, "")</f>
        <v/>
      </c>
      <c r="FJ151" s="9">
        <f>IF(16&lt;=$G151, FF151-FI151, "")</f>
        <v/>
      </c>
      <c r="FK151" s="9">
        <f>IF(16&lt;=$G151, ROUND(FC151*$Q151, 2), "")</f>
        <v/>
      </c>
      <c r="FL151" s="9">
        <f>IF(16&lt;=$G151, FC151+FK151, "")</f>
        <v/>
      </c>
      <c r="FM151" s="9">
        <f>IF(16&lt;=$G151, FG151+FK151, "")</f>
        <v/>
      </c>
      <c r="FN151" s="9">
        <f>IF(16&lt;=$G151, ($G151-16)*$N151, "")</f>
        <v/>
      </c>
      <c r="FO151" s="9">
        <f>IF(17&lt;=$G151, FJ151, "")</f>
        <v/>
      </c>
      <c r="FP151" s="9">
        <f>IF(17&lt;=$G151, ROUND(FO151*$Q151, 2), "")</f>
        <v/>
      </c>
      <c r="FQ151" s="9">
        <f>IF(17&lt;=$G151, $N151, "")</f>
        <v/>
      </c>
      <c r="FR151" s="9">
        <f>IF(17&lt;=$G151, FQ151-FP151, "")</f>
        <v/>
      </c>
      <c r="FS151" s="9">
        <f>IF(17&lt;=$G151, FO151-FR151, "")</f>
        <v/>
      </c>
      <c r="FT151" s="9">
        <f>IF(17&lt;=$G151, ROUND(FL151*$Q151, 2), "")</f>
        <v/>
      </c>
      <c r="FU151" s="9">
        <f>IF(17&lt;=$G151, FL151+FT151, "")</f>
        <v/>
      </c>
      <c r="FV151" s="9">
        <f>IF(17&lt;=$G151, FP151+FT151, "")</f>
        <v/>
      </c>
      <c r="FW151" s="9">
        <f>IF(17&lt;=$G151, ($G151-17)*$N151, "")</f>
        <v/>
      </c>
      <c r="FX151" s="9">
        <f>IF(18&lt;=$G151, FS151, "")</f>
        <v/>
      </c>
      <c r="FY151" s="9">
        <f>IF(18&lt;=$G151, ROUND(FX151*$Q151, 2), "")</f>
        <v/>
      </c>
      <c r="FZ151" s="9">
        <f>IF(18&lt;=$G151, $N151, "")</f>
        <v/>
      </c>
      <c r="GA151" s="9">
        <f>IF(18&lt;=$G151, FZ151-FY151, "")</f>
        <v/>
      </c>
      <c r="GB151" s="9">
        <f>IF(18&lt;=$G151, FX151-GA151, "")</f>
        <v/>
      </c>
      <c r="GC151" s="9">
        <f>IF(18&lt;=$G151, ROUND(FU151*$Q151, 2), "")</f>
        <v/>
      </c>
      <c r="GD151" s="9">
        <f>IF(18&lt;=$G151, FU151+GC151, "")</f>
        <v/>
      </c>
      <c r="GE151" s="9">
        <f>IF(18&lt;=$G151, FY151+GC151, "")</f>
        <v/>
      </c>
      <c r="GF151" s="9">
        <f>IF(18&lt;=$G151, ($G151-18)*$N151, "")</f>
        <v/>
      </c>
      <c r="GG151" s="9">
        <f>IF(19&lt;=$G151, GB151, "")</f>
        <v/>
      </c>
      <c r="GH151" s="9">
        <f>IF(19&lt;=$G151, ROUND(GG151*$Q151, 2), "")</f>
        <v/>
      </c>
      <c r="GI151" s="9">
        <f>IF(19&lt;=$G151, $N151, "")</f>
        <v/>
      </c>
      <c r="GJ151" s="9">
        <f>IF(19&lt;=$G151, GI151-GH151, "")</f>
        <v/>
      </c>
      <c r="GK151" s="9">
        <f>IF(19&lt;=$G151, GG151-GJ151, "")</f>
        <v/>
      </c>
      <c r="GL151" s="9">
        <f>IF(19&lt;=$G151, ROUND(GD151*$Q151, 2), "")</f>
        <v/>
      </c>
      <c r="GM151" s="9">
        <f>IF(19&lt;=$G151, GD151+GL151, "")</f>
        <v/>
      </c>
      <c r="GN151" s="9">
        <f>IF(19&lt;=$G151, GH151+GL151, "")</f>
        <v/>
      </c>
      <c r="GO151" s="9">
        <f>IF(19&lt;=$G151, ($G151-19)*$N151, "")</f>
        <v/>
      </c>
      <c r="GP151" s="9">
        <f>IF(20&lt;=$G151, GK151, "")</f>
        <v/>
      </c>
      <c r="GQ151" s="9">
        <f>IF(20&lt;=$G151, ROUND(GP151*$Q151, 2), "")</f>
        <v/>
      </c>
      <c r="GR151" s="9">
        <f>IF(20&lt;=$G151, $N151, "")</f>
        <v/>
      </c>
      <c r="GS151" s="9">
        <f>IF(20&lt;=$G151, GR151-GQ151, "")</f>
        <v/>
      </c>
      <c r="GT151" s="9">
        <f>IF(20&lt;=$G151, GP151-GS151, "")</f>
        <v/>
      </c>
      <c r="GU151" s="9">
        <f>IF(20&lt;=$G151, ROUND(GM151*$Q151, 2), "")</f>
        <v/>
      </c>
      <c r="GV151" s="9">
        <f>IF(20&lt;=$G151, GM151+GU151, "")</f>
        <v/>
      </c>
      <c r="GW151" s="9">
        <f>IF(20&lt;=$G151, GQ151+GU151, "")</f>
        <v/>
      </c>
      <c r="GX151" s="9">
        <f>IF(20&lt;=$G151, ($G151-20)*$N151, "")</f>
        <v/>
      </c>
      <c r="GY151" s="9">
        <f>IF(21&lt;=$G151, GT151, "")</f>
        <v/>
      </c>
      <c r="GZ151" s="9">
        <f>IF(21&lt;=$G151, ROUND(GY151*$Q151, 2), "")</f>
        <v/>
      </c>
      <c r="HA151" s="9">
        <f>IF(21&lt;=$G151, $N151, "")</f>
        <v/>
      </c>
      <c r="HB151" s="9">
        <f>IF(21&lt;=$G151, HA151-GZ151, "")</f>
        <v/>
      </c>
      <c r="HC151" s="9">
        <f>IF(21&lt;=$G151, GY151-HB151, "")</f>
        <v/>
      </c>
      <c r="HD151" s="9">
        <f>IF(21&lt;=$G151, ROUND(GV151*$Q151, 2), "")</f>
        <v/>
      </c>
      <c r="HE151" s="9">
        <f>IF(21&lt;=$G151, GV151+HD151, "")</f>
        <v/>
      </c>
      <c r="HF151" s="9">
        <f>IF(21&lt;=$G151, GZ151+HD151, "")</f>
        <v/>
      </c>
      <c r="HG151" s="9">
        <f>IF(21&lt;=$G151, ($G151-21)*$N151, "")</f>
        <v/>
      </c>
      <c r="HH151" s="9">
        <f>IF(22&lt;=$G151, HC151, "")</f>
        <v/>
      </c>
      <c r="HI151" s="9">
        <f>IF(22&lt;=$G151, ROUND(HH151*$Q151, 2), "")</f>
        <v/>
      </c>
      <c r="HJ151" s="9">
        <f>IF(22&lt;=$G151, $N151, "")</f>
        <v/>
      </c>
      <c r="HK151" s="9">
        <f>IF(22&lt;=$G151, HJ151-HI151, "")</f>
        <v/>
      </c>
      <c r="HL151" s="9">
        <f>IF(22&lt;=$G151, HH151-HK151, "")</f>
        <v/>
      </c>
      <c r="HM151" s="9">
        <f>IF(22&lt;=$G151, ROUND(HE151*$Q151, 2), "")</f>
        <v/>
      </c>
      <c r="HN151" s="9">
        <f>IF(22&lt;=$G151, HE151+HM151, "")</f>
        <v/>
      </c>
      <c r="HO151" s="9">
        <f>IF(22&lt;=$G151, HI151+HM151, "")</f>
        <v/>
      </c>
      <c r="HP151" s="9">
        <f>IF(22&lt;=$G151, ($G151-22)*$N151, "")</f>
        <v/>
      </c>
      <c r="HQ151" s="9">
        <f>IF(23&lt;=$G151, HL151, "")</f>
        <v/>
      </c>
      <c r="HR151" s="9">
        <f>IF(23&lt;=$G151, ROUND(HQ151*$Q151, 2), "")</f>
        <v/>
      </c>
      <c r="HS151" s="9">
        <f>IF(23&lt;=$G151, $N151, "")</f>
        <v/>
      </c>
      <c r="HT151" s="9">
        <f>IF(23&lt;=$G151, HS151-HR151, "")</f>
        <v/>
      </c>
      <c r="HU151" s="9">
        <f>IF(23&lt;=$G151, HQ151-HT151, "")</f>
        <v/>
      </c>
      <c r="HV151" s="9">
        <f>IF(23&lt;=$G151, ROUND(HN151*$Q151, 2), "")</f>
        <v/>
      </c>
      <c r="HW151" s="9">
        <f>IF(23&lt;=$G151, HN151+HV151, "")</f>
        <v/>
      </c>
      <c r="HX151" s="9">
        <f>IF(23&lt;=$G151, HR151+HV151, "")</f>
        <v/>
      </c>
      <c r="HY151" s="9">
        <f>IF(23&lt;=$G151, ($G151-23)*$N151, "")</f>
        <v/>
      </c>
      <c r="HZ151" s="9">
        <f>IF(24&lt;=$G151, HU151, "")</f>
        <v/>
      </c>
      <c r="IA151" s="9">
        <f>IF(24&lt;=$G151, ROUND(HZ151*$Q151, 2), "")</f>
        <v/>
      </c>
      <c r="IB151" s="9">
        <f>IF(24&lt;=$G151, $N151, "")</f>
        <v/>
      </c>
      <c r="IC151" s="9">
        <f>IF(24&lt;=$G151, IB151-IA151, "")</f>
        <v/>
      </c>
      <c r="ID151" s="9">
        <f>IF(24&lt;=$G151, HZ151-IC151, "")</f>
        <v/>
      </c>
      <c r="IE151" s="9">
        <f>IF(24&lt;=$G151, ROUND(HW151*$Q151, 2), "")</f>
        <v/>
      </c>
      <c r="IF151" s="9">
        <f>IF(24&lt;=$G151, HW151+IE151, "")</f>
        <v/>
      </c>
      <c r="IG151" s="9">
        <f>IF(24&lt;=$G151, IA151+IE151, "")</f>
        <v/>
      </c>
      <c r="IH151" s="9">
        <f>IF(24&lt;=$G151, ($G151-24)*$N151, "")</f>
        <v/>
      </c>
      <c r="II151" s="9">
        <f>IF(25&lt;=$G151, ID151, "")</f>
        <v/>
      </c>
      <c r="IJ151" s="9">
        <f>IF(25&lt;=$G151, ROUND(II151*$Q151, 2), "")</f>
        <v/>
      </c>
      <c r="IK151" s="9">
        <f>IF(25&lt;=$G151, $N151, "")</f>
        <v/>
      </c>
      <c r="IL151" s="9">
        <f>IF(25&lt;=$G151, IK151-IJ151, "")</f>
        <v/>
      </c>
      <c r="IM151" s="9">
        <f>IF(25&lt;=$G151, II151-IL151, "")</f>
        <v/>
      </c>
      <c r="IN151" s="9">
        <f>IF(25&lt;=$G151, ROUND(IF151*$Q151, 2), "")</f>
        <v/>
      </c>
      <c r="IO151" s="9">
        <f>IF(25&lt;=$G151, IF151+IN151, "")</f>
        <v/>
      </c>
      <c r="IP151" s="9">
        <f>IF(25&lt;=$G151, IJ151+IN151, "")</f>
        <v/>
      </c>
      <c r="IQ151" s="9">
        <f>IF(25&lt;=$G151, ($G151-25)*$N151, "")</f>
        <v/>
      </c>
      <c r="IR151" s="9">
        <f>IF(26&lt;=$G151, IM151, "")</f>
        <v/>
      </c>
      <c r="IS151" s="9">
        <f>IF(26&lt;=$G151, ROUND(IR151*$Q151, 2), "")</f>
        <v/>
      </c>
      <c r="IT151" s="9">
        <f>IF(26&lt;=$G151, $N151, "")</f>
        <v/>
      </c>
      <c r="IU151" s="9">
        <f>IF(26&lt;=$G151, IT151-IS151, "")</f>
        <v/>
      </c>
      <c r="IV151" s="9">
        <f>IF(26&lt;=$G151, IR151-IU151, "")</f>
        <v/>
      </c>
      <c r="IW151" s="9">
        <f>IF(26&lt;=$G151, ROUND(IO151*$Q151, 2), "")</f>
        <v/>
      </c>
      <c r="IX151" s="9">
        <f>IF(26&lt;=$G151, IO151+IW151, "")</f>
        <v/>
      </c>
      <c r="IY151" s="9">
        <f>IF(26&lt;=$G151, IS151+IW151, "")</f>
        <v/>
      </c>
      <c r="IZ151" s="9">
        <f>IF(26&lt;=$G151, ($G151-26)*$N151, "")</f>
        <v/>
      </c>
      <c r="JA151" s="9">
        <f>IF(27&lt;=$G151, IV151, "")</f>
        <v/>
      </c>
      <c r="JB151" s="9">
        <f>IF(27&lt;=$G151, ROUND(JA151*$Q151, 2), "")</f>
        <v/>
      </c>
      <c r="JC151" s="9">
        <f>IF(27&lt;=$G151, $N151, "")</f>
        <v/>
      </c>
      <c r="JD151" s="9">
        <f>IF(27&lt;=$G151, JC151-JB151, "")</f>
        <v/>
      </c>
      <c r="JE151" s="9">
        <f>IF(27&lt;=$G151, JA151-JD151, "")</f>
        <v/>
      </c>
      <c r="JF151" s="9">
        <f>IF(27&lt;=$G151, ROUND(IX151*$Q151, 2), "")</f>
        <v/>
      </c>
      <c r="JG151" s="9">
        <f>IF(27&lt;=$G151, IX151+JF151, "")</f>
        <v/>
      </c>
      <c r="JH151" s="9">
        <f>IF(27&lt;=$G151, JB151+JF151, "")</f>
        <v/>
      </c>
      <c r="JI151" s="9">
        <f>IF(27&lt;=$G151, ($G151-27)*$N151, "")</f>
        <v/>
      </c>
      <c r="JJ151" s="9">
        <f>IF(28&lt;=$G151, JE151, "")</f>
        <v/>
      </c>
      <c r="JK151" s="9">
        <f>IF(28&lt;=$G151, ROUND(JJ151*$Q151, 2), "")</f>
        <v/>
      </c>
      <c r="JL151" s="9">
        <f>IF(28&lt;=$G151, $N151, "")</f>
        <v/>
      </c>
      <c r="JM151" s="9">
        <f>IF(28&lt;=$G151, JL151-JK151, "")</f>
        <v/>
      </c>
      <c r="JN151" s="9">
        <f>IF(28&lt;=$G151, JJ151-JM151, "")</f>
        <v/>
      </c>
      <c r="JO151" s="9">
        <f>IF(28&lt;=$G151, ROUND(JG151*$Q151, 2), "")</f>
        <v/>
      </c>
      <c r="JP151" s="9">
        <f>IF(28&lt;=$G151, JG151+JO151, "")</f>
        <v/>
      </c>
      <c r="JQ151" s="9">
        <f>IF(28&lt;=$G151, JK151+JO151, "")</f>
        <v/>
      </c>
      <c r="JR151" s="9">
        <f>IF(28&lt;=$G151, ($G151-28)*$N151, "")</f>
        <v/>
      </c>
      <c r="JS151" s="9">
        <f>IF(29&lt;=$G151, JN151, "")</f>
        <v/>
      </c>
      <c r="JT151" s="9">
        <f>IF(29&lt;=$G151, ROUND(JS151*$Q151, 2), "")</f>
        <v/>
      </c>
      <c r="JU151" s="9">
        <f>IF(29&lt;=$G151, $N151, "")</f>
        <v/>
      </c>
      <c r="JV151" s="9">
        <f>IF(29&lt;=$G151, JU151-JT151, "")</f>
        <v/>
      </c>
      <c r="JW151" s="9">
        <f>IF(29&lt;=$G151, JS151-JV151, "")</f>
        <v/>
      </c>
      <c r="JX151" s="9">
        <f>IF(29&lt;=$G151, ROUND(JP151*$Q151, 2), "")</f>
        <v/>
      </c>
      <c r="JY151" s="9">
        <f>IF(29&lt;=$G151, JP151+JX151, "")</f>
        <v/>
      </c>
      <c r="JZ151" s="9">
        <f>IF(29&lt;=$G151, JT151+JX151, "")</f>
        <v/>
      </c>
      <c r="KA151" s="9">
        <f>IF(29&lt;=$G151, ($G151-29)*$N151, "")</f>
        <v/>
      </c>
      <c r="KB151" s="9">
        <f>IF(30&lt;=$G151, JW151, "")</f>
        <v/>
      </c>
      <c r="KC151" s="9">
        <f>IF(30&lt;=$G151, ROUND(KB151*$Q151, 2), "")</f>
        <v/>
      </c>
      <c r="KD151" s="9">
        <f>IF(30&lt;=$G151, $N151, "")</f>
        <v/>
      </c>
      <c r="KE151" s="9">
        <f>IF(30&lt;=$G151, KD151-KC151, "")</f>
        <v/>
      </c>
      <c r="KF151" s="9">
        <f>IF(30&lt;=$G151, KB151-KE151, "")</f>
        <v/>
      </c>
      <c r="KG151" s="9">
        <f>IF(30&lt;=$G151, ROUND(JY151*$Q151, 2), "")</f>
        <v/>
      </c>
      <c r="KH151" s="9">
        <f>IF(30&lt;=$G151, JY151+KG151, "")</f>
        <v/>
      </c>
      <c r="KI151" s="9">
        <f>IF(30&lt;=$G151, KC151+KG151, "")</f>
        <v/>
      </c>
      <c r="KJ151" s="9">
        <f>IF(30&lt;=$G151, ($G151-30)*$N151, "")</f>
        <v/>
      </c>
      <c r="KK151" s="9">
        <f>IF(31&lt;=$G151, KF151, "")</f>
        <v/>
      </c>
      <c r="KL151" s="9">
        <f>IF(31&lt;=$G151, ROUND(KK151*$Q151, 2), "")</f>
        <v/>
      </c>
      <c r="KM151" s="9">
        <f>IF(31&lt;=$G151, $N151, "")</f>
        <v/>
      </c>
      <c r="KN151" s="9">
        <f>IF(31&lt;=$G151, KM151-KL151, "")</f>
        <v/>
      </c>
      <c r="KO151" s="9">
        <f>IF(31&lt;=$G151, KK151-KN151, "")</f>
        <v/>
      </c>
      <c r="KP151" s="9">
        <f>IF(31&lt;=$G151, ROUND(KH151*$Q151, 2), "")</f>
        <v/>
      </c>
      <c r="KQ151" s="9">
        <f>IF(31&lt;=$G151, KH151+KP151, "")</f>
        <v/>
      </c>
      <c r="KR151" s="9">
        <f>IF(31&lt;=$G151, KL151+KP151, "")</f>
        <v/>
      </c>
      <c r="KS151" s="9">
        <f>IF(31&lt;=$G151, ($G151-31)*$N151, "")</f>
        <v/>
      </c>
      <c r="KT151" s="9">
        <f>IF(32&lt;=$G151, KO151, "")</f>
        <v/>
      </c>
      <c r="KU151" s="9">
        <f>IF(32&lt;=$G151, ROUND(KT151*$Q151, 2), "")</f>
        <v/>
      </c>
      <c r="KV151" s="9">
        <f>IF(32&lt;=$G151, $N151, "")</f>
        <v/>
      </c>
      <c r="KW151" s="9">
        <f>IF(32&lt;=$G151, KV151-KU151, "")</f>
        <v/>
      </c>
      <c r="KX151" s="9">
        <f>IF(32&lt;=$G151, KT151-KW151, "")</f>
        <v/>
      </c>
      <c r="KY151" s="9">
        <f>IF(32&lt;=$G151, ROUND(KQ151*$Q151, 2), "")</f>
        <v/>
      </c>
      <c r="KZ151" s="9">
        <f>IF(32&lt;=$G151, KQ151+KY151, "")</f>
        <v/>
      </c>
      <c r="LA151" s="9">
        <f>IF(32&lt;=$G151, KU151+KY151, "")</f>
        <v/>
      </c>
      <c r="LB151" s="9">
        <f>IF(32&lt;=$G151, ($G151-32)*$N151, "")</f>
        <v/>
      </c>
      <c r="LC151" s="9">
        <f>IF(33&lt;=$G151, KX151, "")</f>
        <v/>
      </c>
      <c r="LD151" s="9">
        <f>IF(33&lt;=$G151, ROUND(LC151*$Q151, 2), "")</f>
        <v/>
      </c>
      <c r="LE151" s="9">
        <f>IF(33&lt;=$G151, $N151, "")</f>
        <v/>
      </c>
      <c r="LF151" s="9">
        <f>IF(33&lt;=$G151, LE151-LD151, "")</f>
        <v/>
      </c>
      <c r="LG151" s="9">
        <f>IF(33&lt;=$G151, LC151-LF151, "")</f>
        <v/>
      </c>
      <c r="LH151" s="9">
        <f>IF(33&lt;=$G151, ROUND(KZ151*$Q151, 2), "")</f>
        <v/>
      </c>
      <c r="LI151" s="9">
        <f>IF(33&lt;=$G151, KZ151+LH151, "")</f>
        <v/>
      </c>
      <c r="LJ151" s="9">
        <f>IF(33&lt;=$G151, LD151+LH151, "")</f>
        <v/>
      </c>
      <c r="LK151" s="9">
        <f>IF(33&lt;=$G151, ($G151-33)*$N151, "")</f>
        <v/>
      </c>
      <c r="LL151" s="9">
        <f>IF(34&lt;=$G151, LG151, "")</f>
        <v/>
      </c>
      <c r="LM151" s="9">
        <f>IF(34&lt;=$G151, ROUND(LL151*$Q151, 2), "")</f>
        <v/>
      </c>
      <c r="LN151" s="9">
        <f>IF(34&lt;=$G151, $N151, "")</f>
        <v/>
      </c>
      <c r="LO151" s="9">
        <f>IF(34&lt;=$G151, LN151-LM151, "")</f>
        <v/>
      </c>
      <c r="LP151" s="9">
        <f>IF(34&lt;=$G151, LL151-LO151, "")</f>
        <v/>
      </c>
      <c r="LQ151" s="9">
        <f>IF(34&lt;=$G151, ROUND(LI151*$Q151, 2), "")</f>
        <v/>
      </c>
      <c r="LR151" s="9">
        <f>IF(34&lt;=$G151, LI151+LQ151, "")</f>
        <v/>
      </c>
      <c r="LS151" s="9">
        <f>IF(34&lt;=$G151, LM151+LQ151, "")</f>
        <v/>
      </c>
      <c r="LT151" s="9">
        <f>IF(34&lt;=$G151, ($G151-34)*$N151, "")</f>
        <v/>
      </c>
      <c r="LU151" s="9">
        <f>IF(35&lt;=$G151, LP151, "")</f>
        <v/>
      </c>
      <c r="LV151" s="9">
        <f>IF(35&lt;=$G151, ROUND(LU151*$Q151, 2), "")</f>
        <v/>
      </c>
      <c r="LW151" s="9">
        <f>IF(35&lt;=$G151, $N151, "")</f>
        <v/>
      </c>
      <c r="LX151" s="9">
        <f>IF(35&lt;=$G151, LW151-LV151, "")</f>
        <v/>
      </c>
      <c r="LY151" s="9">
        <f>IF(35&lt;=$G151, LU151-LX151, "")</f>
        <v/>
      </c>
      <c r="LZ151" s="9">
        <f>IF(35&lt;=$G151, ROUND(LR151*$Q151, 2), "")</f>
        <v/>
      </c>
      <c r="MA151" s="9">
        <f>IF(35&lt;=$G151, LR151+LZ151, "")</f>
        <v/>
      </c>
      <c r="MB151" s="9">
        <f>IF(35&lt;=$G151, LV151+LZ151, "")</f>
        <v/>
      </c>
      <c r="MC151" s="9">
        <f>IF(35&lt;=$G151, ($G151-35)*$N151, "")</f>
        <v/>
      </c>
      <c r="MD151" s="9">
        <f>IF(36&lt;=$G151, LY151, "")</f>
        <v/>
      </c>
      <c r="ME151" s="9">
        <f>IF(36&lt;=$G151, ROUND(MD151*$Q151, 2), "")</f>
        <v/>
      </c>
      <c r="MF151" s="9">
        <f>IF(36&lt;=$G151, $N151, "")</f>
        <v/>
      </c>
      <c r="MG151" s="9">
        <f>IF(36&lt;=$G151, MF151-ME151, "")</f>
        <v/>
      </c>
      <c r="MH151" s="9">
        <f>IF(36&lt;=$G151, MD151-MG151, "")</f>
        <v/>
      </c>
      <c r="MI151" s="9">
        <f>IF(36&lt;=$G151, ROUND(MA151*$Q151, 2), "")</f>
        <v/>
      </c>
      <c r="MJ151" s="9">
        <f>IF(36&lt;=$G151, MA151+MI151, "")</f>
        <v/>
      </c>
      <c r="MK151" s="9">
        <f>IF(36&lt;=$G151, ME151+MI151, "")</f>
        <v/>
      </c>
      <c r="ML151" s="9">
        <f>IF(36&lt;=$G151, ($G151-36)*$N151, "")</f>
        <v/>
      </c>
      <c r="MM151" s="9">
        <f>IF(37&lt;=$G151, MH151, "")</f>
        <v/>
      </c>
      <c r="MN151" s="9">
        <f>IF(37&lt;=$G151, ROUND(MM151*$Q151, 2), "")</f>
        <v/>
      </c>
      <c r="MO151" s="9">
        <f>IF(37&lt;=$G151, $N151, "")</f>
        <v/>
      </c>
      <c r="MP151" s="9">
        <f>IF(37&lt;=$G151, MO151-MN151, "")</f>
        <v/>
      </c>
      <c r="MQ151" s="9">
        <f>IF(37&lt;=$G151, MM151-MP151, "")</f>
        <v/>
      </c>
      <c r="MR151" s="9">
        <f>IF(37&lt;=$G151, ROUND(MJ151*$Q151, 2), "")</f>
        <v/>
      </c>
      <c r="MS151" s="9">
        <f>IF(37&lt;=$G151, MJ151+MR151, "")</f>
        <v/>
      </c>
      <c r="MT151" s="9">
        <f>IF(37&lt;=$G151, MN151+MR151, "")</f>
        <v/>
      </c>
      <c r="MU151" s="9">
        <f>IF(37&lt;=$G151, ($G151-37)*$N151, "")</f>
        <v/>
      </c>
      <c r="MV151" s="9">
        <f>IF(38&lt;=$G151, MQ151, "")</f>
        <v/>
      </c>
      <c r="MW151" s="9">
        <f>IF(38&lt;=$G151, ROUND(MV151*$Q151, 2), "")</f>
        <v/>
      </c>
      <c r="MX151" s="9">
        <f>IF(38&lt;=$G151, $N151, "")</f>
        <v/>
      </c>
      <c r="MY151" s="9">
        <f>IF(38&lt;=$G151, MX151-MW151, "")</f>
        <v/>
      </c>
      <c r="MZ151" s="9">
        <f>IF(38&lt;=$G151, MV151-MY151, "")</f>
        <v/>
      </c>
      <c r="NA151" s="9">
        <f>IF(38&lt;=$G151, ROUND(MS151*$Q151, 2), "")</f>
        <v/>
      </c>
      <c r="NB151" s="9">
        <f>IF(38&lt;=$G151, MS151+NA151, "")</f>
        <v/>
      </c>
      <c r="NC151" s="9">
        <f>IF(38&lt;=$G151, MW151+NA151, "")</f>
        <v/>
      </c>
      <c r="ND151" s="9">
        <f>IF(38&lt;=$G151, ($G151-38)*$N151, "")</f>
        <v/>
      </c>
      <c r="NE151" s="9">
        <f>IF(39&lt;=$G151, MZ151, "")</f>
        <v/>
      </c>
      <c r="NF151" s="9">
        <f>IF(39&lt;=$G151, ROUND(NE151*$Q151, 2), "")</f>
        <v/>
      </c>
      <c r="NG151" s="9">
        <f>IF(39&lt;=$G151, $N151, "")</f>
        <v/>
      </c>
      <c r="NH151" s="9">
        <f>IF(39&lt;=$G151, NG151-NF151, "")</f>
        <v/>
      </c>
      <c r="NI151" s="9">
        <f>IF(39&lt;=$G151, NE151-NH151, "")</f>
        <v/>
      </c>
      <c r="NJ151" s="9">
        <f>IF(39&lt;=$G151, ROUND(NB151*$Q151, 2), "")</f>
        <v/>
      </c>
      <c r="NK151" s="9">
        <f>IF(39&lt;=$G151, NB151+NJ151, "")</f>
        <v/>
      </c>
      <c r="NL151" s="9">
        <f>IF(39&lt;=$G151, NF151+NJ151, "")</f>
        <v/>
      </c>
      <c r="NM151" s="9">
        <f>IF(39&lt;=$G151, ($G151-39)*$N151, "")</f>
        <v/>
      </c>
      <c r="NN151" s="9">
        <f>IF(40&lt;=$G151, NI151, "")</f>
        <v/>
      </c>
      <c r="NO151" s="9">
        <f>IF(40&lt;=$G151, ROUND(NN151*$Q151, 2), "")</f>
        <v/>
      </c>
      <c r="NP151" s="9">
        <f>IF(40&lt;=$G151, $N151, "")</f>
        <v/>
      </c>
      <c r="NQ151" s="9">
        <f>IF(40&lt;=$G151, NP151-NO151, "")</f>
        <v/>
      </c>
      <c r="NR151" s="9">
        <f>IF(40&lt;=$G151, NN151-NQ151, "")</f>
        <v/>
      </c>
      <c r="NS151" s="9">
        <f>IF(40&lt;=$G151, ROUND(NK151*$Q151, 2), "")</f>
        <v/>
      </c>
      <c r="NT151" s="9">
        <f>IF(40&lt;=$G151, NK151+NS151, "")</f>
        <v/>
      </c>
      <c r="NU151" s="9">
        <f>IF(40&lt;=$G151, NO151+NS151, "")</f>
        <v/>
      </c>
      <c r="NV151" s="9">
        <f>IF(40&lt;=$G151, ($G151-40)*$N151, "")</f>
        <v/>
      </c>
      <c r="NW151" s="9">
        <f>IF(41&lt;=$G151, NR151, "")</f>
        <v/>
      </c>
      <c r="NX151" s="9">
        <f>IF(41&lt;=$G151, ROUND(NW151*$Q151, 2), "")</f>
        <v/>
      </c>
      <c r="NY151" s="9">
        <f>IF(41&lt;=$G151, $N151, "")</f>
        <v/>
      </c>
      <c r="NZ151" s="9">
        <f>IF(41&lt;=$G151, NY151-NX151, "")</f>
        <v/>
      </c>
      <c r="OA151" s="9">
        <f>IF(41&lt;=$G151, NW151-NZ151, "")</f>
        <v/>
      </c>
      <c r="OB151" s="9">
        <f>IF(41&lt;=$G151, ROUND(NT151*$Q151, 2), "")</f>
        <v/>
      </c>
      <c r="OC151" s="9">
        <f>IF(41&lt;=$G151, NT151+OB151, "")</f>
        <v/>
      </c>
      <c r="OD151" s="9">
        <f>IF(41&lt;=$G151, NX151+OB151, "")</f>
        <v/>
      </c>
      <c r="OE151" s="9">
        <f>IF(41&lt;=$G151, ($G151-41)*$N151, "")</f>
        <v/>
      </c>
      <c r="OF151" s="9">
        <f>IF(42&lt;=$G151, OA151, "")</f>
        <v/>
      </c>
      <c r="OG151" s="9">
        <f>IF(42&lt;=$G151, ROUND(OF151*$Q151, 2), "")</f>
        <v/>
      </c>
      <c r="OH151" s="9">
        <f>IF(42&lt;=$G151, $N151, "")</f>
        <v/>
      </c>
      <c r="OI151" s="9">
        <f>IF(42&lt;=$G151, OH151-OG151, "")</f>
        <v/>
      </c>
      <c r="OJ151" s="9">
        <f>IF(42&lt;=$G151, OF151-OI151, "")</f>
        <v/>
      </c>
      <c r="OK151" s="9">
        <f>IF(42&lt;=$G151, ROUND(OC151*$Q151, 2), "")</f>
        <v/>
      </c>
      <c r="OL151" s="9">
        <f>IF(42&lt;=$G151, OC151+OK151, "")</f>
        <v/>
      </c>
      <c r="OM151" s="9">
        <f>IF(42&lt;=$G151, OG151+OK151, "")</f>
        <v/>
      </c>
      <c r="ON151" s="9">
        <f>IF(42&lt;=$G151, ($G151-42)*$N151, "")</f>
        <v/>
      </c>
      <c r="OO151" s="9">
        <f>IF(43&lt;=$G151, OJ151, "")</f>
        <v/>
      </c>
      <c r="OP151" s="9">
        <f>IF(43&lt;=$G151, ROUND(OO151*$Q151, 2), "")</f>
        <v/>
      </c>
      <c r="OQ151" s="9">
        <f>IF(43&lt;=$G151, $N151, "")</f>
        <v/>
      </c>
      <c r="OR151" s="9">
        <f>IF(43&lt;=$G151, OQ151-OP151, "")</f>
        <v/>
      </c>
      <c r="OS151" s="9">
        <f>IF(43&lt;=$G151, OO151-OR151, "")</f>
        <v/>
      </c>
      <c r="OT151" s="9">
        <f>IF(43&lt;=$G151, ROUND(OL151*$Q151, 2), "")</f>
        <v/>
      </c>
      <c r="OU151" s="9">
        <f>IF(43&lt;=$G151, OL151+OT151, "")</f>
        <v/>
      </c>
      <c r="OV151" s="9">
        <f>IF(43&lt;=$G151, OP151+OT151, "")</f>
        <v/>
      </c>
      <c r="OW151" s="9">
        <f>IF(43&lt;=$G151, ($G151-43)*$N151, "")</f>
        <v/>
      </c>
      <c r="OX151" s="9">
        <f>IF(44&lt;=$G151, OS151, "")</f>
        <v/>
      </c>
      <c r="OY151" s="9">
        <f>IF(44&lt;=$G151, ROUND(OX151*$Q151, 2), "")</f>
        <v/>
      </c>
      <c r="OZ151" s="9">
        <f>IF(44&lt;=$G151, $N151, "")</f>
        <v/>
      </c>
      <c r="PA151" s="9">
        <f>IF(44&lt;=$G151, OZ151-OY151, "")</f>
        <v/>
      </c>
      <c r="PB151" s="9">
        <f>IF(44&lt;=$G151, OX151-PA151, "")</f>
        <v/>
      </c>
      <c r="PC151" s="9">
        <f>IF(44&lt;=$G151, ROUND(OU151*$Q151, 2), "")</f>
        <v/>
      </c>
      <c r="PD151" s="9">
        <f>IF(44&lt;=$G151, OU151+PC151, "")</f>
        <v/>
      </c>
      <c r="PE151" s="9">
        <f>IF(44&lt;=$G151, OY151+PC151, "")</f>
        <v/>
      </c>
      <c r="PF151" s="9">
        <f>IF(44&lt;=$G151, ($G151-44)*$N151, "")</f>
        <v/>
      </c>
      <c r="PG151" s="9">
        <f>IF(45&lt;=$G151, PB151, "")</f>
        <v/>
      </c>
      <c r="PH151" s="9">
        <f>IF(45&lt;=$G151, ROUND(PG151*$Q151, 2), "")</f>
        <v/>
      </c>
      <c r="PI151" s="9">
        <f>IF(45&lt;=$G151, $N151, "")</f>
        <v/>
      </c>
      <c r="PJ151" s="9">
        <f>IF(45&lt;=$G151, PI151-PH151, "")</f>
        <v/>
      </c>
      <c r="PK151" s="9">
        <f>IF(45&lt;=$G151, PG151-PJ151, "")</f>
        <v/>
      </c>
      <c r="PL151" s="9">
        <f>IF(45&lt;=$G151, ROUND(PD151*$Q151, 2), "")</f>
        <v/>
      </c>
      <c r="PM151" s="9">
        <f>IF(45&lt;=$G151, PD151+PL151, "")</f>
        <v/>
      </c>
      <c r="PN151" s="9">
        <f>IF(45&lt;=$G151, PH151+PL151, "")</f>
        <v/>
      </c>
      <c r="PO151" s="9">
        <f>IF(45&lt;=$G151, ($G151-45)*$N151, "")</f>
        <v/>
      </c>
      <c r="PP151" s="9">
        <f>IF(46&lt;=$G151, PK151, "")</f>
        <v/>
      </c>
      <c r="PQ151" s="9">
        <f>IF(46&lt;=$G151, ROUND(PP151*$Q151, 2), "")</f>
        <v/>
      </c>
      <c r="PR151" s="9">
        <f>IF(46&lt;=$G151, $N151, "")</f>
        <v/>
      </c>
      <c r="PS151" s="9">
        <f>IF(46&lt;=$G151, PR151-PQ151, "")</f>
        <v/>
      </c>
      <c r="PT151" s="9">
        <f>IF(46&lt;=$G151, PP151-PS151, "")</f>
        <v/>
      </c>
      <c r="PU151" s="9">
        <f>IF(46&lt;=$G151, ROUND(PM151*$Q151, 2), "")</f>
        <v/>
      </c>
      <c r="PV151" s="9">
        <f>IF(46&lt;=$G151, PM151+PU151, "")</f>
        <v/>
      </c>
      <c r="PW151" s="9">
        <f>IF(46&lt;=$G151, PQ151+PU151, "")</f>
        <v/>
      </c>
      <c r="PX151" s="9">
        <f>IF(46&lt;=$G151, ($G151-46)*$N151, "")</f>
        <v/>
      </c>
      <c r="PY151" s="9">
        <f>IF(47&lt;=$G151, PT151, "")</f>
        <v/>
      </c>
      <c r="PZ151" s="9">
        <f>IF(47&lt;=$G151, ROUND(PY151*$Q151, 2), "")</f>
        <v/>
      </c>
      <c r="QA151" s="9">
        <f>IF(47&lt;=$G151, $N151, "")</f>
        <v/>
      </c>
      <c r="QB151" s="9">
        <f>IF(47&lt;=$G151, QA151-PZ151, "")</f>
        <v/>
      </c>
      <c r="QC151" s="9">
        <f>IF(47&lt;=$G151, PY151-QB151, "")</f>
        <v/>
      </c>
      <c r="QD151" s="9">
        <f>IF(47&lt;=$G151, ROUND(PV151*$Q151, 2), "")</f>
        <v/>
      </c>
      <c r="QE151" s="9">
        <f>IF(47&lt;=$G151, PV151+QD151, "")</f>
        <v/>
      </c>
      <c r="QF151" s="9">
        <f>IF(47&lt;=$G151, PZ151+QD151, "")</f>
        <v/>
      </c>
      <c r="QG151" s="9">
        <f>IF(47&lt;=$G151, ($G151-47)*$N151, "")</f>
        <v/>
      </c>
      <c r="QH151" s="9">
        <f>IF(48&lt;=$G151, QC151, "")</f>
        <v/>
      </c>
      <c r="QI151" s="9">
        <f>IF(48&lt;=$G151, ROUND(QH151*$Q151, 2), "")</f>
        <v/>
      </c>
      <c r="QJ151" s="9">
        <f>IF(48&lt;=$G151, $N151, "")</f>
        <v/>
      </c>
      <c r="QK151" s="9">
        <f>IF(48&lt;=$G151, QJ151-QI151, "")</f>
        <v/>
      </c>
      <c r="QL151" s="9">
        <f>IF(48&lt;=$G151, QH151-QK151, "")</f>
        <v/>
      </c>
      <c r="QM151" s="9">
        <f>IF(48&lt;=$G151, ROUND(QE151*$Q151, 2), "")</f>
        <v/>
      </c>
      <c r="QN151" s="9">
        <f>IF(48&lt;=$G151, QE151+QM151, "")</f>
        <v/>
      </c>
      <c r="QO151" s="9">
        <f>IF(48&lt;=$G151, QI151+QM151, "")</f>
        <v/>
      </c>
      <c r="QP151" s="9">
        <f>IF(48&lt;=$G151, ($G151-48)*$N151, "")</f>
        <v/>
      </c>
    </row>
    <row r="152">
      <c r="A152" s="12" t="inlineStr">
        <is>
          <t>0677-0001</t>
        </is>
      </c>
      <c r="B152" s="13" t="inlineStr">
        <is>
          <t>Laboratorio Inunza Siglo XXI</t>
        </is>
      </c>
      <c r="C152" s="13" t="inlineStr">
        <is>
          <t>Outlander Diamon</t>
        </is>
      </c>
      <c r="D152" s="12" t="inlineStr">
        <is>
          <t>ACTIVO</t>
        </is>
      </c>
      <c r="E152" s="12" t="inlineStr">
        <is>
          <t>2024-10-30</t>
        </is>
      </c>
      <c r="F152" s="12" t="inlineStr">
        <is>
          <t>2027-10-30</t>
        </is>
      </c>
      <c r="G152" s="14" t="n">
        <v>36</v>
      </c>
      <c r="H152" s="15" t="n">
        <v>810258.62</v>
      </c>
      <c r="I152" s="16" t="n">
        <v>0.3</v>
      </c>
      <c r="J152" s="15">
        <f>ROUND(H152*I152, 2)</f>
        <v/>
      </c>
      <c r="K152" s="15">
        <f>ROUND(H152-J152, 2)</f>
        <v/>
      </c>
      <c r="L152" s="16" t="n">
        <v>0.027</v>
      </c>
      <c r="M152" s="15">
        <f>ROUND(H152*L152, 2)</f>
        <v/>
      </c>
      <c r="N152" s="15" t="n">
        <v>24012.33</v>
      </c>
      <c r="O152" s="16" t="n">
        <v>0.2</v>
      </c>
      <c r="P152" s="15">
        <f>ROUND(H152*O152, 2)</f>
        <v/>
      </c>
      <c r="Q152" s="17" t="n">
        <v>0.0313497</v>
      </c>
      <c r="R152" s="17">
        <f>RATE(G152, -N152, K152, -P152)</f>
        <v/>
      </c>
      <c r="S152" s="17">
        <f>ROUND(Q152*12, 8)</f>
        <v/>
      </c>
      <c r="T152" s="17">
        <f>ROUND(((1+Q152)^12)-1, 8)</f>
        <v/>
      </c>
      <c r="U152" s="15">
        <f>ROUND(PV(Q152, G152, 0, -P152), 2)</f>
        <v/>
      </c>
      <c r="V152" s="15">
        <f>SUMIF($AA$4:$QP$4, "Interes_Leasing", AA152:QP152)</f>
        <v/>
      </c>
      <c r="W152" s="15">
        <f>SUMIF($AA$4:$QP$4, "Interes_Residual", AA152:QP152)</f>
        <v/>
      </c>
      <c r="X152" s="15">
        <f>ROUND(V152+W152, 2)</f>
        <v/>
      </c>
      <c r="Y152" s="15">
        <f>ROUND((N152*G152+P152+M152)-K152, 2)</f>
        <v/>
      </c>
      <c r="Z152" s="16">
        <f>ROUND(Y152/K152, 4)</f>
        <v/>
      </c>
      <c r="AA152" s="15">
        <f>IF(1&lt;=$G152, $K152, "")</f>
        <v/>
      </c>
      <c r="AB152" s="15">
        <f>IF(1&lt;=$G152, ROUND(AA152*$Q152, 2), "")</f>
        <v/>
      </c>
      <c r="AC152" s="15">
        <f>IF(1&lt;=$G152, $N152, "")</f>
        <v/>
      </c>
      <c r="AD152" s="15">
        <f>IF(1&lt;=$G152, AC152-AB152, "")</f>
        <v/>
      </c>
      <c r="AE152" s="15">
        <f>IF(1&lt;=$G152, AA152-AD152, "")</f>
        <v/>
      </c>
      <c r="AF152" s="15">
        <f>IF(1&lt;=$G152, ROUND($U152*$Q152, 2), "")</f>
        <v/>
      </c>
      <c r="AG152" s="15">
        <f>IF(1&lt;=$G152, $U152+AF152, "")</f>
        <v/>
      </c>
      <c r="AH152" s="15">
        <f>IF(1&lt;=$G152, AB152+AF152, "")</f>
        <v/>
      </c>
      <c r="AI152" s="15">
        <f>IF(1&lt;=$G152, ($G152-1)*$N152, "")</f>
        <v/>
      </c>
      <c r="AJ152" s="15">
        <f>IF(2&lt;=$G152, AE152, "")</f>
        <v/>
      </c>
      <c r="AK152" s="15">
        <f>IF(2&lt;=$G152, ROUND(AJ152*$Q152, 2), "")</f>
        <v/>
      </c>
      <c r="AL152" s="15">
        <f>IF(2&lt;=$G152, $N152, "")</f>
        <v/>
      </c>
      <c r="AM152" s="15">
        <f>IF(2&lt;=$G152, AL152-AK152, "")</f>
        <v/>
      </c>
      <c r="AN152" s="15">
        <f>IF(2&lt;=$G152, AJ152-AM152, "")</f>
        <v/>
      </c>
      <c r="AO152" s="15">
        <f>IF(2&lt;=$G152, ROUND(AG152*$Q152, 2), "")</f>
        <v/>
      </c>
      <c r="AP152" s="15">
        <f>IF(2&lt;=$G152, AG152+AO152, "")</f>
        <v/>
      </c>
      <c r="AQ152" s="15">
        <f>IF(2&lt;=$G152, AK152+AO152, "")</f>
        <v/>
      </c>
      <c r="AR152" s="15">
        <f>IF(2&lt;=$G152, ($G152-2)*$N152, "")</f>
        <v/>
      </c>
      <c r="AS152" s="15">
        <f>IF(3&lt;=$G152, AN152, "")</f>
        <v/>
      </c>
      <c r="AT152" s="15">
        <f>IF(3&lt;=$G152, ROUND(AS152*$Q152, 2), "")</f>
        <v/>
      </c>
      <c r="AU152" s="15">
        <f>IF(3&lt;=$G152, $N152, "")</f>
        <v/>
      </c>
      <c r="AV152" s="15">
        <f>IF(3&lt;=$G152, AU152-AT152, "")</f>
        <v/>
      </c>
      <c r="AW152" s="15">
        <f>IF(3&lt;=$G152, AS152-AV152, "")</f>
        <v/>
      </c>
      <c r="AX152" s="15">
        <f>IF(3&lt;=$G152, ROUND(AP152*$Q152, 2), "")</f>
        <v/>
      </c>
      <c r="AY152" s="15">
        <f>IF(3&lt;=$G152, AP152+AX152, "")</f>
        <v/>
      </c>
      <c r="AZ152" s="15">
        <f>IF(3&lt;=$G152, AT152+AX152, "")</f>
        <v/>
      </c>
      <c r="BA152" s="15">
        <f>IF(3&lt;=$G152, ($G152-3)*$N152, "")</f>
        <v/>
      </c>
      <c r="BB152" s="15">
        <f>IF(4&lt;=$G152, AW152, "")</f>
        <v/>
      </c>
      <c r="BC152" s="15">
        <f>IF(4&lt;=$G152, ROUND(BB152*$Q152, 2), "")</f>
        <v/>
      </c>
      <c r="BD152" s="15">
        <f>IF(4&lt;=$G152, $N152, "")</f>
        <v/>
      </c>
      <c r="BE152" s="15">
        <f>IF(4&lt;=$G152, BD152-BC152, "")</f>
        <v/>
      </c>
      <c r="BF152" s="15">
        <f>IF(4&lt;=$G152, BB152-BE152, "")</f>
        <v/>
      </c>
      <c r="BG152" s="15">
        <f>IF(4&lt;=$G152, ROUND(AY152*$Q152, 2), "")</f>
        <v/>
      </c>
      <c r="BH152" s="15">
        <f>IF(4&lt;=$G152, AY152+BG152, "")</f>
        <v/>
      </c>
      <c r="BI152" s="15">
        <f>IF(4&lt;=$G152, BC152+BG152, "")</f>
        <v/>
      </c>
      <c r="BJ152" s="15">
        <f>IF(4&lt;=$G152, ($G152-4)*$N152, "")</f>
        <v/>
      </c>
      <c r="BK152" s="15">
        <f>IF(5&lt;=$G152, BF152, "")</f>
        <v/>
      </c>
      <c r="BL152" s="15">
        <f>IF(5&lt;=$G152, ROUND(BK152*$Q152, 2), "")</f>
        <v/>
      </c>
      <c r="BM152" s="15">
        <f>IF(5&lt;=$G152, $N152, "")</f>
        <v/>
      </c>
      <c r="BN152" s="15">
        <f>IF(5&lt;=$G152, BM152-BL152, "")</f>
        <v/>
      </c>
      <c r="BO152" s="15">
        <f>IF(5&lt;=$G152, BK152-BN152, "")</f>
        <v/>
      </c>
      <c r="BP152" s="15">
        <f>IF(5&lt;=$G152, ROUND(BH152*$Q152, 2), "")</f>
        <v/>
      </c>
      <c r="BQ152" s="15">
        <f>IF(5&lt;=$G152, BH152+BP152, "")</f>
        <v/>
      </c>
      <c r="BR152" s="15">
        <f>IF(5&lt;=$G152, BL152+BP152, "")</f>
        <v/>
      </c>
      <c r="BS152" s="15">
        <f>IF(5&lt;=$G152, ($G152-5)*$N152, "")</f>
        <v/>
      </c>
      <c r="BT152" s="15">
        <f>IF(6&lt;=$G152, BO152, "")</f>
        <v/>
      </c>
      <c r="BU152" s="15">
        <f>IF(6&lt;=$G152, ROUND(BT152*$Q152, 2), "")</f>
        <v/>
      </c>
      <c r="BV152" s="15">
        <f>IF(6&lt;=$G152, $N152, "")</f>
        <v/>
      </c>
      <c r="BW152" s="15">
        <f>IF(6&lt;=$G152, BV152-BU152, "")</f>
        <v/>
      </c>
      <c r="BX152" s="15">
        <f>IF(6&lt;=$G152, BT152-BW152, "")</f>
        <v/>
      </c>
      <c r="BY152" s="15">
        <f>IF(6&lt;=$G152, ROUND(BQ152*$Q152, 2), "")</f>
        <v/>
      </c>
      <c r="BZ152" s="15">
        <f>IF(6&lt;=$G152, BQ152+BY152, "")</f>
        <v/>
      </c>
      <c r="CA152" s="15">
        <f>IF(6&lt;=$G152, BU152+BY152, "")</f>
        <v/>
      </c>
      <c r="CB152" s="15">
        <f>IF(6&lt;=$G152, ($G152-6)*$N152, "")</f>
        <v/>
      </c>
      <c r="CC152" s="15">
        <f>IF(7&lt;=$G152, BX152, "")</f>
        <v/>
      </c>
      <c r="CD152" s="15">
        <f>IF(7&lt;=$G152, ROUND(CC152*$Q152, 2), "")</f>
        <v/>
      </c>
      <c r="CE152" s="15">
        <f>IF(7&lt;=$G152, $N152, "")</f>
        <v/>
      </c>
      <c r="CF152" s="15">
        <f>IF(7&lt;=$G152, CE152-CD152, "")</f>
        <v/>
      </c>
      <c r="CG152" s="15">
        <f>IF(7&lt;=$G152, CC152-CF152, "")</f>
        <v/>
      </c>
      <c r="CH152" s="15">
        <f>IF(7&lt;=$G152, ROUND(BZ152*$Q152, 2), "")</f>
        <v/>
      </c>
      <c r="CI152" s="15">
        <f>IF(7&lt;=$G152, BZ152+CH152, "")</f>
        <v/>
      </c>
      <c r="CJ152" s="15">
        <f>IF(7&lt;=$G152, CD152+CH152, "")</f>
        <v/>
      </c>
      <c r="CK152" s="15">
        <f>IF(7&lt;=$G152, ($G152-7)*$N152, "")</f>
        <v/>
      </c>
      <c r="CL152" s="15">
        <f>IF(8&lt;=$G152, CG152, "")</f>
        <v/>
      </c>
      <c r="CM152" s="15">
        <f>IF(8&lt;=$G152, ROUND(CL152*$Q152, 2), "")</f>
        <v/>
      </c>
      <c r="CN152" s="15">
        <f>IF(8&lt;=$G152, $N152, "")</f>
        <v/>
      </c>
      <c r="CO152" s="15">
        <f>IF(8&lt;=$G152, CN152-CM152, "")</f>
        <v/>
      </c>
      <c r="CP152" s="15">
        <f>IF(8&lt;=$G152, CL152-CO152, "")</f>
        <v/>
      </c>
      <c r="CQ152" s="15">
        <f>IF(8&lt;=$G152, ROUND(CI152*$Q152, 2), "")</f>
        <v/>
      </c>
      <c r="CR152" s="15">
        <f>IF(8&lt;=$G152, CI152+CQ152, "")</f>
        <v/>
      </c>
      <c r="CS152" s="15">
        <f>IF(8&lt;=$G152, CM152+CQ152, "")</f>
        <v/>
      </c>
      <c r="CT152" s="15">
        <f>IF(8&lt;=$G152, ($G152-8)*$N152, "")</f>
        <v/>
      </c>
      <c r="CU152" s="15">
        <f>IF(9&lt;=$G152, CP152, "")</f>
        <v/>
      </c>
      <c r="CV152" s="15">
        <f>IF(9&lt;=$G152, ROUND(CU152*$Q152, 2), "")</f>
        <v/>
      </c>
      <c r="CW152" s="15">
        <f>IF(9&lt;=$G152, $N152, "")</f>
        <v/>
      </c>
      <c r="CX152" s="15">
        <f>IF(9&lt;=$G152, CW152-CV152, "")</f>
        <v/>
      </c>
      <c r="CY152" s="15">
        <f>IF(9&lt;=$G152, CU152-CX152, "")</f>
        <v/>
      </c>
      <c r="CZ152" s="15">
        <f>IF(9&lt;=$G152, ROUND(CR152*$Q152, 2), "")</f>
        <v/>
      </c>
      <c r="DA152" s="15">
        <f>IF(9&lt;=$G152, CR152+CZ152, "")</f>
        <v/>
      </c>
      <c r="DB152" s="15">
        <f>IF(9&lt;=$G152, CV152+CZ152, "")</f>
        <v/>
      </c>
      <c r="DC152" s="15">
        <f>IF(9&lt;=$G152, ($G152-9)*$N152, "")</f>
        <v/>
      </c>
      <c r="DD152" s="15">
        <f>IF(10&lt;=$G152, CY152, "")</f>
        <v/>
      </c>
      <c r="DE152" s="15">
        <f>IF(10&lt;=$G152, ROUND(DD152*$Q152, 2), "")</f>
        <v/>
      </c>
      <c r="DF152" s="15">
        <f>IF(10&lt;=$G152, $N152, "")</f>
        <v/>
      </c>
      <c r="DG152" s="15">
        <f>IF(10&lt;=$G152, DF152-DE152, "")</f>
        <v/>
      </c>
      <c r="DH152" s="15">
        <f>IF(10&lt;=$G152, DD152-DG152, "")</f>
        <v/>
      </c>
      <c r="DI152" s="15">
        <f>IF(10&lt;=$G152, ROUND(DA152*$Q152, 2), "")</f>
        <v/>
      </c>
      <c r="DJ152" s="15">
        <f>IF(10&lt;=$G152, DA152+DI152, "")</f>
        <v/>
      </c>
      <c r="DK152" s="15">
        <f>IF(10&lt;=$G152, DE152+DI152, "")</f>
        <v/>
      </c>
      <c r="DL152" s="15">
        <f>IF(10&lt;=$G152, ($G152-10)*$N152, "")</f>
        <v/>
      </c>
      <c r="DM152" s="15">
        <f>IF(11&lt;=$G152, DH152, "")</f>
        <v/>
      </c>
      <c r="DN152" s="15">
        <f>IF(11&lt;=$G152, ROUND(DM152*$Q152, 2), "")</f>
        <v/>
      </c>
      <c r="DO152" s="15">
        <f>IF(11&lt;=$G152, $N152, "")</f>
        <v/>
      </c>
      <c r="DP152" s="15">
        <f>IF(11&lt;=$G152, DO152-DN152, "")</f>
        <v/>
      </c>
      <c r="DQ152" s="15">
        <f>IF(11&lt;=$G152, DM152-DP152, "")</f>
        <v/>
      </c>
      <c r="DR152" s="15">
        <f>IF(11&lt;=$G152, ROUND(DJ152*$Q152, 2), "")</f>
        <v/>
      </c>
      <c r="DS152" s="15">
        <f>IF(11&lt;=$G152, DJ152+DR152, "")</f>
        <v/>
      </c>
      <c r="DT152" s="15">
        <f>IF(11&lt;=$G152, DN152+DR152, "")</f>
        <v/>
      </c>
      <c r="DU152" s="15">
        <f>IF(11&lt;=$G152, ($G152-11)*$N152, "")</f>
        <v/>
      </c>
      <c r="DV152" s="15">
        <f>IF(12&lt;=$G152, DQ152, "")</f>
        <v/>
      </c>
      <c r="DW152" s="15">
        <f>IF(12&lt;=$G152, ROUND(DV152*$Q152, 2), "")</f>
        <v/>
      </c>
      <c r="DX152" s="15">
        <f>IF(12&lt;=$G152, $N152, "")</f>
        <v/>
      </c>
      <c r="DY152" s="15">
        <f>IF(12&lt;=$G152, DX152-DW152, "")</f>
        <v/>
      </c>
      <c r="DZ152" s="15">
        <f>IF(12&lt;=$G152, DV152-DY152, "")</f>
        <v/>
      </c>
      <c r="EA152" s="15">
        <f>IF(12&lt;=$G152, ROUND(DS152*$Q152, 2), "")</f>
        <v/>
      </c>
      <c r="EB152" s="15">
        <f>IF(12&lt;=$G152, DS152+EA152, "")</f>
        <v/>
      </c>
      <c r="EC152" s="15">
        <f>IF(12&lt;=$G152, DW152+EA152, "")</f>
        <v/>
      </c>
      <c r="ED152" s="15">
        <f>IF(12&lt;=$G152, ($G152-12)*$N152, "")</f>
        <v/>
      </c>
      <c r="EE152" s="15">
        <f>IF(13&lt;=$G152, DZ152, "")</f>
        <v/>
      </c>
      <c r="EF152" s="15">
        <f>IF(13&lt;=$G152, ROUND(EE152*$Q152, 2), "")</f>
        <v/>
      </c>
      <c r="EG152" s="15">
        <f>IF(13&lt;=$G152, $N152, "")</f>
        <v/>
      </c>
      <c r="EH152" s="15">
        <f>IF(13&lt;=$G152, EG152-EF152, "")</f>
        <v/>
      </c>
      <c r="EI152" s="15">
        <f>IF(13&lt;=$G152, EE152-EH152, "")</f>
        <v/>
      </c>
      <c r="EJ152" s="15">
        <f>IF(13&lt;=$G152, ROUND(EB152*$Q152, 2), "")</f>
        <v/>
      </c>
      <c r="EK152" s="15">
        <f>IF(13&lt;=$G152, EB152+EJ152, "")</f>
        <v/>
      </c>
      <c r="EL152" s="15">
        <f>IF(13&lt;=$G152, EF152+EJ152, "")</f>
        <v/>
      </c>
      <c r="EM152" s="15">
        <f>IF(13&lt;=$G152, ($G152-13)*$N152, "")</f>
        <v/>
      </c>
      <c r="EN152" s="15">
        <f>IF(14&lt;=$G152, EI152, "")</f>
        <v/>
      </c>
      <c r="EO152" s="15">
        <f>IF(14&lt;=$G152, ROUND(EN152*$Q152, 2), "")</f>
        <v/>
      </c>
      <c r="EP152" s="15">
        <f>IF(14&lt;=$G152, $N152, "")</f>
        <v/>
      </c>
      <c r="EQ152" s="15">
        <f>IF(14&lt;=$G152, EP152-EO152, "")</f>
        <v/>
      </c>
      <c r="ER152" s="15">
        <f>IF(14&lt;=$G152, EN152-EQ152, "")</f>
        <v/>
      </c>
      <c r="ES152" s="15">
        <f>IF(14&lt;=$G152, ROUND(EK152*$Q152, 2), "")</f>
        <v/>
      </c>
      <c r="ET152" s="15">
        <f>IF(14&lt;=$G152, EK152+ES152, "")</f>
        <v/>
      </c>
      <c r="EU152" s="15">
        <f>IF(14&lt;=$G152, EO152+ES152, "")</f>
        <v/>
      </c>
      <c r="EV152" s="15">
        <f>IF(14&lt;=$G152, ($G152-14)*$N152, "")</f>
        <v/>
      </c>
      <c r="EW152" s="15">
        <f>IF(15&lt;=$G152, ER152, "")</f>
        <v/>
      </c>
      <c r="EX152" s="15">
        <f>IF(15&lt;=$G152, ROUND(EW152*$Q152, 2), "")</f>
        <v/>
      </c>
      <c r="EY152" s="15">
        <f>IF(15&lt;=$G152, $N152, "")</f>
        <v/>
      </c>
      <c r="EZ152" s="15">
        <f>IF(15&lt;=$G152, EY152-EX152, "")</f>
        <v/>
      </c>
      <c r="FA152" s="15">
        <f>IF(15&lt;=$G152, EW152-EZ152, "")</f>
        <v/>
      </c>
      <c r="FB152" s="15">
        <f>IF(15&lt;=$G152, ROUND(ET152*$Q152, 2), "")</f>
        <v/>
      </c>
      <c r="FC152" s="15">
        <f>IF(15&lt;=$G152, ET152+FB152, "")</f>
        <v/>
      </c>
      <c r="FD152" s="15">
        <f>IF(15&lt;=$G152, EX152+FB152, "")</f>
        <v/>
      </c>
      <c r="FE152" s="15">
        <f>IF(15&lt;=$G152, ($G152-15)*$N152, "")</f>
        <v/>
      </c>
      <c r="FF152" s="15">
        <f>IF(16&lt;=$G152, FA152, "")</f>
        <v/>
      </c>
      <c r="FG152" s="15">
        <f>IF(16&lt;=$G152, ROUND(FF152*$Q152, 2), "")</f>
        <v/>
      </c>
      <c r="FH152" s="15">
        <f>IF(16&lt;=$G152, $N152, "")</f>
        <v/>
      </c>
      <c r="FI152" s="15">
        <f>IF(16&lt;=$G152, FH152-FG152, "")</f>
        <v/>
      </c>
      <c r="FJ152" s="15">
        <f>IF(16&lt;=$G152, FF152-FI152, "")</f>
        <v/>
      </c>
      <c r="FK152" s="15">
        <f>IF(16&lt;=$G152, ROUND(FC152*$Q152, 2), "")</f>
        <v/>
      </c>
      <c r="FL152" s="15">
        <f>IF(16&lt;=$G152, FC152+FK152, "")</f>
        <v/>
      </c>
      <c r="FM152" s="15">
        <f>IF(16&lt;=$G152, FG152+FK152, "")</f>
        <v/>
      </c>
      <c r="FN152" s="15">
        <f>IF(16&lt;=$G152, ($G152-16)*$N152, "")</f>
        <v/>
      </c>
      <c r="FO152" s="15">
        <f>IF(17&lt;=$G152, FJ152, "")</f>
        <v/>
      </c>
      <c r="FP152" s="15">
        <f>IF(17&lt;=$G152, ROUND(FO152*$Q152, 2), "")</f>
        <v/>
      </c>
      <c r="FQ152" s="15">
        <f>IF(17&lt;=$G152, $N152, "")</f>
        <v/>
      </c>
      <c r="FR152" s="15">
        <f>IF(17&lt;=$G152, FQ152-FP152, "")</f>
        <v/>
      </c>
      <c r="FS152" s="15">
        <f>IF(17&lt;=$G152, FO152-FR152, "")</f>
        <v/>
      </c>
      <c r="FT152" s="15">
        <f>IF(17&lt;=$G152, ROUND(FL152*$Q152, 2), "")</f>
        <v/>
      </c>
      <c r="FU152" s="15">
        <f>IF(17&lt;=$G152, FL152+FT152, "")</f>
        <v/>
      </c>
      <c r="FV152" s="15">
        <f>IF(17&lt;=$G152, FP152+FT152, "")</f>
        <v/>
      </c>
      <c r="FW152" s="15">
        <f>IF(17&lt;=$G152, ($G152-17)*$N152, "")</f>
        <v/>
      </c>
      <c r="FX152" s="15">
        <f>IF(18&lt;=$G152, FS152, "")</f>
        <v/>
      </c>
      <c r="FY152" s="15">
        <f>IF(18&lt;=$G152, ROUND(FX152*$Q152, 2), "")</f>
        <v/>
      </c>
      <c r="FZ152" s="15">
        <f>IF(18&lt;=$G152, $N152, "")</f>
        <v/>
      </c>
      <c r="GA152" s="15">
        <f>IF(18&lt;=$G152, FZ152-FY152, "")</f>
        <v/>
      </c>
      <c r="GB152" s="15">
        <f>IF(18&lt;=$G152, FX152-GA152, "")</f>
        <v/>
      </c>
      <c r="GC152" s="15">
        <f>IF(18&lt;=$G152, ROUND(FU152*$Q152, 2), "")</f>
        <v/>
      </c>
      <c r="GD152" s="15">
        <f>IF(18&lt;=$G152, FU152+GC152, "")</f>
        <v/>
      </c>
      <c r="GE152" s="15">
        <f>IF(18&lt;=$G152, FY152+GC152, "")</f>
        <v/>
      </c>
      <c r="GF152" s="15">
        <f>IF(18&lt;=$G152, ($G152-18)*$N152, "")</f>
        <v/>
      </c>
      <c r="GG152" s="15">
        <f>IF(19&lt;=$G152, GB152, "")</f>
        <v/>
      </c>
      <c r="GH152" s="15">
        <f>IF(19&lt;=$G152, ROUND(GG152*$Q152, 2), "")</f>
        <v/>
      </c>
      <c r="GI152" s="15">
        <f>IF(19&lt;=$G152, $N152, "")</f>
        <v/>
      </c>
      <c r="GJ152" s="15">
        <f>IF(19&lt;=$G152, GI152-GH152, "")</f>
        <v/>
      </c>
      <c r="GK152" s="15">
        <f>IF(19&lt;=$G152, GG152-GJ152, "")</f>
        <v/>
      </c>
      <c r="GL152" s="15">
        <f>IF(19&lt;=$G152, ROUND(GD152*$Q152, 2), "")</f>
        <v/>
      </c>
      <c r="GM152" s="15">
        <f>IF(19&lt;=$G152, GD152+GL152, "")</f>
        <v/>
      </c>
      <c r="GN152" s="15">
        <f>IF(19&lt;=$G152, GH152+GL152, "")</f>
        <v/>
      </c>
      <c r="GO152" s="15">
        <f>IF(19&lt;=$G152, ($G152-19)*$N152, "")</f>
        <v/>
      </c>
      <c r="GP152" s="15">
        <f>IF(20&lt;=$G152, GK152, "")</f>
        <v/>
      </c>
      <c r="GQ152" s="15">
        <f>IF(20&lt;=$G152, ROUND(GP152*$Q152, 2), "")</f>
        <v/>
      </c>
      <c r="GR152" s="15">
        <f>IF(20&lt;=$G152, $N152, "")</f>
        <v/>
      </c>
      <c r="GS152" s="15">
        <f>IF(20&lt;=$G152, GR152-GQ152, "")</f>
        <v/>
      </c>
      <c r="GT152" s="15">
        <f>IF(20&lt;=$G152, GP152-GS152, "")</f>
        <v/>
      </c>
      <c r="GU152" s="15">
        <f>IF(20&lt;=$G152, ROUND(GM152*$Q152, 2), "")</f>
        <v/>
      </c>
      <c r="GV152" s="15">
        <f>IF(20&lt;=$G152, GM152+GU152, "")</f>
        <v/>
      </c>
      <c r="GW152" s="15">
        <f>IF(20&lt;=$G152, GQ152+GU152, "")</f>
        <v/>
      </c>
      <c r="GX152" s="15">
        <f>IF(20&lt;=$G152, ($G152-20)*$N152, "")</f>
        <v/>
      </c>
      <c r="GY152" s="15">
        <f>IF(21&lt;=$G152, GT152, "")</f>
        <v/>
      </c>
      <c r="GZ152" s="15">
        <f>IF(21&lt;=$G152, ROUND(GY152*$Q152, 2), "")</f>
        <v/>
      </c>
      <c r="HA152" s="15">
        <f>IF(21&lt;=$G152, $N152, "")</f>
        <v/>
      </c>
      <c r="HB152" s="15">
        <f>IF(21&lt;=$G152, HA152-GZ152, "")</f>
        <v/>
      </c>
      <c r="HC152" s="15">
        <f>IF(21&lt;=$G152, GY152-HB152, "")</f>
        <v/>
      </c>
      <c r="HD152" s="15">
        <f>IF(21&lt;=$G152, ROUND(GV152*$Q152, 2), "")</f>
        <v/>
      </c>
      <c r="HE152" s="15">
        <f>IF(21&lt;=$G152, GV152+HD152, "")</f>
        <v/>
      </c>
      <c r="HF152" s="15">
        <f>IF(21&lt;=$G152, GZ152+HD152, "")</f>
        <v/>
      </c>
      <c r="HG152" s="15">
        <f>IF(21&lt;=$G152, ($G152-21)*$N152, "")</f>
        <v/>
      </c>
      <c r="HH152" s="15">
        <f>IF(22&lt;=$G152, HC152, "")</f>
        <v/>
      </c>
      <c r="HI152" s="15">
        <f>IF(22&lt;=$G152, ROUND(HH152*$Q152, 2), "")</f>
        <v/>
      </c>
      <c r="HJ152" s="15">
        <f>IF(22&lt;=$G152, $N152, "")</f>
        <v/>
      </c>
      <c r="HK152" s="15">
        <f>IF(22&lt;=$G152, HJ152-HI152, "")</f>
        <v/>
      </c>
      <c r="HL152" s="15">
        <f>IF(22&lt;=$G152, HH152-HK152, "")</f>
        <v/>
      </c>
      <c r="HM152" s="15">
        <f>IF(22&lt;=$G152, ROUND(HE152*$Q152, 2), "")</f>
        <v/>
      </c>
      <c r="HN152" s="15">
        <f>IF(22&lt;=$G152, HE152+HM152, "")</f>
        <v/>
      </c>
      <c r="HO152" s="15">
        <f>IF(22&lt;=$G152, HI152+HM152, "")</f>
        <v/>
      </c>
      <c r="HP152" s="15">
        <f>IF(22&lt;=$G152, ($G152-22)*$N152, "")</f>
        <v/>
      </c>
      <c r="HQ152" s="15">
        <f>IF(23&lt;=$G152, HL152, "")</f>
        <v/>
      </c>
      <c r="HR152" s="15">
        <f>IF(23&lt;=$G152, ROUND(HQ152*$Q152, 2), "")</f>
        <v/>
      </c>
      <c r="HS152" s="15">
        <f>IF(23&lt;=$G152, $N152, "")</f>
        <v/>
      </c>
      <c r="HT152" s="15">
        <f>IF(23&lt;=$G152, HS152-HR152, "")</f>
        <v/>
      </c>
      <c r="HU152" s="15">
        <f>IF(23&lt;=$G152, HQ152-HT152, "")</f>
        <v/>
      </c>
      <c r="HV152" s="15">
        <f>IF(23&lt;=$G152, ROUND(HN152*$Q152, 2), "")</f>
        <v/>
      </c>
      <c r="HW152" s="15">
        <f>IF(23&lt;=$G152, HN152+HV152, "")</f>
        <v/>
      </c>
      <c r="HX152" s="15">
        <f>IF(23&lt;=$G152, HR152+HV152, "")</f>
        <v/>
      </c>
      <c r="HY152" s="15">
        <f>IF(23&lt;=$G152, ($G152-23)*$N152, "")</f>
        <v/>
      </c>
      <c r="HZ152" s="15">
        <f>IF(24&lt;=$G152, HU152, "")</f>
        <v/>
      </c>
      <c r="IA152" s="15">
        <f>IF(24&lt;=$G152, ROUND(HZ152*$Q152, 2), "")</f>
        <v/>
      </c>
      <c r="IB152" s="15">
        <f>IF(24&lt;=$G152, $N152, "")</f>
        <v/>
      </c>
      <c r="IC152" s="15">
        <f>IF(24&lt;=$G152, IB152-IA152, "")</f>
        <v/>
      </c>
      <c r="ID152" s="15">
        <f>IF(24&lt;=$G152, HZ152-IC152, "")</f>
        <v/>
      </c>
      <c r="IE152" s="15">
        <f>IF(24&lt;=$G152, ROUND(HW152*$Q152, 2), "")</f>
        <v/>
      </c>
      <c r="IF152" s="15">
        <f>IF(24&lt;=$G152, HW152+IE152, "")</f>
        <v/>
      </c>
      <c r="IG152" s="15">
        <f>IF(24&lt;=$G152, IA152+IE152, "")</f>
        <v/>
      </c>
      <c r="IH152" s="15">
        <f>IF(24&lt;=$G152, ($G152-24)*$N152, "")</f>
        <v/>
      </c>
      <c r="II152" s="15">
        <f>IF(25&lt;=$G152, ID152, "")</f>
        <v/>
      </c>
      <c r="IJ152" s="15">
        <f>IF(25&lt;=$G152, ROUND(II152*$Q152, 2), "")</f>
        <v/>
      </c>
      <c r="IK152" s="15">
        <f>IF(25&lt;=$G152, $N152, "")</f>
        <v/>
      </c>
      <c r="IL152" s="15">
        <f>IF(25&lt;=$G152, IK152-IJ152, "")</f>
        <v/>
      </c>
      <c r="IM152" s="15">
        <f>IF(25&lt;=$G152, II152-IL152, "")</f>
        <v/>
      </c>
      <c r="IN152" s="15">
        <f>IF(25&lt;=$G152, ROUND(IF152*$Q152, 2), "")</f>
        <v/>
      </c>
      <c r="IO152" s="15">
        <f>IF(25&lt;=$G152, IF152+IN152, "")</f>
        <v/>
      </c>
      <c r="IP152" s="15">
        <f>IF(25&lt;=$G152, IJ152+IN152, "")</f>
        <v/>
      </c>
      <c r="IQ152" s="15">
        <f>IF(25&lt;=$G152, ($G152-25)*$N152, "")</f>
        <v/>
      </c>
      <c r="IR152" s="15">
        <f>IF(26&lt;=$G152, IM152, "")</f>
        <v/>
      </c>
      <c r="IS152" s="15">
        <f>IF(26&lt;=$G152, ROUND(IR152*$Q152, 2), "")</f>
        <v/>
      </c>
      <c r="IT152" s="15">
        <f>IF(26&lt;=$G152, $N152, "")</f>
        <v/>
      </c>
      <c r="IU152" s="15">
        <f>IF(26&lt;=$G152, IT152-IS152, "")</f>
        <v/>
      </c>
      <c r="IV152" s="15">
        <f>IF(26&lt;=$G152, IR152-IU152, "")</f>
        <v/>
      </c>
      <c r="IW152" s="15">
        <f>IF(26&lt;=$G152, ROUND(IO152*$Q152, 2), "")</f>
        <v/>
      </c>
      <c r="IX152" s="15">
        <f>IF(26&lt;=$G152, IO152+IW152, "")</f>
        <v/>
      </c>
      <c r="IY152" s="15">
        <f>IF(26&lt;=$G152, IS152+IW152, "")</f>
        <v/>
      </c>
      <c r="IZ152" s="15">
        <f>IF(26&lt;=$G152, ($G152-26)*$N152, "")</f>
        <v/>
      </c>
      <c r="JA152" s="15">
        <f>IF(27&lt;=$G152, IV152, "")</f>
        <v/>
      </c>
      <c r="JB152" s="15">
        <f>IF(27&lt;=$G152, ROUND(JA152*$Q152, 2), "")</f>
        <v/>
      </c>
      <c r="JC152" s="15">
        <f>IF(27&lt;=$G152, $N152, "")</f>
        <v/>
      </c>
      <c r="JD152" s="15">
        <f>IF(27&lt;=$G152, JC152-JB152, "")</f>
        <v/>
      </c>
      <c r="JE152" s="15">
        <f>IF(27&lt;=$G152, JA152-JD152, "")</f>
        <v/>
      </c>
      <c r="JF152" s="15">
        <f>IF(27&lt;=$G152, ROUND(IX152*$Q152, 2), "")</f>
        <v/>
      </c>
      <c r="JG152" s="15">
        <f>IF(27&lt;=$G152, IX152+JF152, "")</f>
        <v/>
      </c>
      <c r="JH152" s="15">
        <f>IF(27&lt;=$G152, JB152+JF152, "")</f>
        <v/>
      </c>
      <c r="JI152" s="15">
        <f>IF(27&lt;=$G152, ($G152-27)*$N152, "")</f>
        <v/>
      </c>
      <c r="JJ152" s="15">
        <f>IF(28&lt;=$G152, JE152, "")</f>
        <v/>
      </c>
      <c r="JK152" s="15">
        <f>IF(28&lt;=$G152, ROUND(JJ152*$Q152, 2), "")</f>
        <v/>
      </c>
      <c r="JL152" s="15">
        <f>IF(28&lt;=$G152, $N152, "")</f>
        <v/>
      </c>
      <c r="JM152" s="15">
        <f>IF(28&lt;=$G152, JL152-JK152, "")</f>
        <v/>
      </c>
      <c r="JN152" s="15">
        <f>IF(28&lt;=$G152, JJ152-JM152, "")</f>
        <v/>
      </c>
      <c r="JO152" s="15">
        <f>IF(28&lt;=$G152, ROUND(JG152*$Q152, 2), "")</f>
        <v/>
      </c>
      <c r="JP152" s="15">
        <f>IF(28&lt;=$G152, JG152+JO152, "")</f>
        <v/>
      </c>
      <c r="JQ152" s="15">
        <f>IF(28&lt;=$G152, JK152+JO152, "")</f>
        <v/>
      </c>
      <c r="JR152" s="15">
        <f>IF(28&lt;=$G152, ($G152-28)*$N152, "")</f>
        <v/>
      </c>
      <c r="JS152" s="15">
        <f>IF(29&lt;=$G152, JN152, "")</f>
        <v/>
      </c>
      <c r="JT152" s="15">
        <f>IF(29&lt;=$G152, ROUND(JS152*$Q152, 2), "")</f>
        <v/>
      </c>
      <c r="JU152" s="15">
        <f>IF(29&lt;=$G152, $N152, "")</f>
        <v/>
      </c>
      <c r="JV152" s="15">
        <f>IF(29&lt;=$G152, JU152-JT152, "")</f>
        <v/>
      </c>
      <c r="JW152" s="15">
        <f>IF(29&lt;=$G152, JS152-JV152, "")</f>
        <v/>
      </c>
      <c r="JX152" s="15">
        <f>IF(29&lt;=$G152, ROUND(JP152*$Q152, 2), "")</f>
        <v/>
      </c>
      <c r="JY152" s="15">
        <f>IF(29&lt;=$G152, JP152+JX152, "")</f>
        <v/>
      </c>
      <c r="JZ152" s="15">
        <f>IF(29&lt;=$G152, JT152+JX152, "")</f>
        <v/>
      </c>
      <c r="KA152" s="15">
        <f>IF(29&lt;=$G152, ($G152-29)*$N152, "")</f>
        <v/>
      </c>
      <c r="KB152" s="15">
        <f>IF(30&lt;=$G152, JW152, "")</f>
        <v/>
      </c>
      <c r="KC152" s="15">
        <f>IF(30&lt;=$G152, ROUND(KB152*$Q152, 2), "")</f>
        <v/>
      </c>
      <c r="KD152" s="15">
        <f>IF(30&lt;=$G152, $N152, "")</f>
        <v/>
      </c>
      <c r="KE152" s="15">
        <f>IF(30&lt;=$G152, KD152-KC152, "")</f>
        <v/>
      </c>
      <c r="KF152" s="15">
        <f>IF(30&lt;=$G152, KB152-KE152, "")</f>
        <v/>
      </c>
      <c r="KG152" s="15">
        <f>IF(30&lt;=$G152, ROUND(JY152*$Q152, 2), "")</f>
        <v/>
      </c>
      <c r="KH152" s="15">
        <f>IF(30&lt;=$G152, JY152+KG152, "")</f>
        <v/>
      </c>
      <c r="KI152" s="15">
        <f>IF(30&lt;=$G152, KC152+KG152, "")</f>
        <v/>
      </c>
      <c r="KJ152" s="15">
        <f>IF(30&lt;=$G152, ($G152-30)*$N152, "")</f>
        <v/>
      </c>
      <c r="KK152" s="15">
        <f>IF(31&lt;=$G152, KF152, "")</f>
        <v/>
      </c>
      <c r="KL152" s="15">
        <f>IF(31&lt;=$G152, ROUND(KK152*$Q152, 2), "")</f>
        <v/>
      </c>
      <c r="KM152" s="15">
        <f>IF(31&lt;=$G152, $N152, "")</f>
        <v/>
      </c>
      <c r="KN152" s="15">
        <f>IF(31&lt;=$G152, KM152-KL152, "")</f>
        <v/>
      </c>
      <c r="KO152" s="15">
        <f>IF(31&lt;=$G152, KK152-KN152, "")</f>
        <v/>
      </c>
      <c r="KP152" s="15">
        <f>IF(31&lt;=$G152, ROUND(KH152*$Q152, 2), "")</f>
        <v/>
      </c>
      <c r="KQ152" s="15">
        <f>IF(31&lt;=$G152, KH152+KP152, "")</f>
        <v/>
      </c>
      <c r="KR152" s="15">
        <f>IF(31&lt;=$G152, KL152+KP152, "")</f>
        <v/>
      </c>
      <c r="KS152" s="15">
        <f>IF(31&lt;=$G152, ($G152-31)*$N152, "")</f>
        <v/>
      </c>
      <c r="KT152" s="15">
        <f>IF(32&lt;=$G152, KO152, "")</f>
        <v/>
      </c>
      <c r="KU152" s="15">
        <f>IF(32&lt;=$G152, ROUND(KT152*$Q152, 2), "")</f>
        <v/>
      </c>
      <c r="KV152" s="15">
        <f>IF(32&lt;=$G152, $N152, "")</f>
        <v/>
      </c>
      <c r="KW152" s="15">
        <f>IF(32&lt;=$G152, KV152-KU152, "")</f>
        <v/>
      </c>
      <c r="KX152" s="15">
        <f>IF(32&lt;=$G152, KT152-KW152, "")</f>
        <v/>
      </c>
      <c r="KY152" s="15">
        <f>IF(32&lt;=$G152, ROUND(KQ152*$Q152, 2), "")</f>
        <v/>
      </c>
      <c r="KZ152" s="15">
        <f>IF(32&lt;=$G152, KQ152+KY152, "")</f>
        <v/>
      </c>
      <c r="LA152" s="15">
        <f>IF(32&lt;=$G152, KU152+KY152, "")</f>
        <v/>
      </c>
      <c r="LB152" s="15">
        <f>IF(32&lt;=$G152, ($G152-32)*$N152, "")</f>
        <v/>
      </c>
      <c r="LC152" s="15">
        <f>IF(33&lt;=$G152, KX152, "")</f>
        <v/>
      </c>
      <c r="LD152" s="15">
        <f>IF(33&lt;=$G152, ROUND(LC152*$Q152, 2), "")</f>
        <v/>
      </c>
      <c r="LE152" s="15">
        <f>IF(33&lt;=$G152, $N152, "")</f>
        <v/>
      </c>
      <c r="LF152" s="15">
        <f>IF(33&lt;=$G152, LE152-LD152, "")</f>
        <v/>
      </c>
      <c r="LG152" s="15">
        <f>IF(33&lt;=$G152, LC152-LF152, "")</f>
        <v/>
      </c>
      <c r="LH152" s="15">
        <f>IF(33&lt;=$G152, ROUND(KZ152*$Q152, 2), "")</f>
        <v/>
      </c>
      <c r="LI152" s="15">
        <f>IF(33&lt;=$G152, KZ152+LH152, "")</f>
        <v/>
      </c>
      <c r="LJ152" s="15">
        <f>IF(33&lt;=$G152, LD152+LH152, "")</f>
        <v/>
      </c>
      <c r="LK152" s="15">
        <f>IF(33&lt;=$G152, ($G152-33)*$N152, "")</f>
        <v/>
      </c>
      <c r="LL152" s="15">
        <f>IF(34&lt;=$G152, LG152, "")</f>
        <v/>
      </c>
      <c r="LM152" s="15">
        <f>IF(34&lt;=$G152, ROUND(LL152*$Q152, 2), "")</f>
        <v/>
      </c>
      <c r="LN152" s="15">
        <f>IF(34&lt;=$G152, $N152, "")</f>
        <v/>
      </c>
      <c r="LO152" s="15">
        <f>IF(34&lt;=$G152, LN152-LM152, "")</f>
        <v/>
      </c>
      <c r="LP152" s="15">
        <f>IF(34&lt;=$G152, LL152-LO152, "")</f>
        <v/>
      </c>
      <c r="LQ152" s="15">
        <f>IF(34&lt;=$G152, ROUND(LI152*$Q152, 2), "")</f>
        <v/>
      </c>
      <c r="LR152" s="15">
        <f>IF(34&lt;=$G152, LI152+LQ152, "")</f>
        <v/>
      </c>
      <c r="LS152" s="15">
        <f>IF(34&lt;=$G152, LM152+LQ152, "")</f>
        <v/>
      </c>
      <c r="LT152" s="15">
        <f>IF(34&lt;=$G152, ($G152-34)*$N152, "")</f>
        <v/>
      </c>
      <c r="LU152" s="15">
        <f>IF(35&lt;=$G152, LP152, "")</f>
        <v/>
      </c>
      <c r="LV152" s="15">
        <f>IF(35&lt;=$G152, ROUND(LU152*$Q152, 2), "")</f>
        <v/>
      </c>
      <c r="LW152" s="15">
        <f>IF(35&lt;=$G152, $N152, "")</f>
        <v/>
      </c>
      <c r="LX152" s="15">
        <f>IF(35&lt;=$G152, LW152-LV152, "")</f>
        <v/>
      </c>
      <c r="LY152" s="15">
        <f>IF(35&lt;=$G152, LU152-LX152, "")</f>
        <v/>
      </c>
      <c r="LZ152" s="15">
        <f>IF(35&lt;=$G152, ROUND(LR152*$Q152, 2), "")</f>
        <v/>
      </c>
      <c r="MA152" s="15">
        <f>IF(35&lt;=$G152, LR152+LZ152, "")</f>
        <v/>
      </c>
      <c r="MB152" s="15">
        <f>IF(35&lt;=$G152, LV152+LZ152, "")</f>
        <v/>
      </c>
      <c r="MC152" s="15">
        <f>IF(35&lt;=$G152, ($G152-35)*$N152, "")</f>
        <v/>
      </c>
      <c r="MD152" s="15">
        <f>IF(36&lt;=$G152, LY152, "")</f>
        <v/>
      </c>
      <c r="ME152" s="15">
        <f>IF(36&lt;=$G152, ROUND(MD152*$Q152, 2), "")</f>
        <v/>
      </c>
      <c r="MF152" s="15">
        <f>IF(36&lt;=$G152, $N152, "")</f>
        <v/>
      </c>
      <c r="MG152" s="15">
        <f>IF(36&lt;=$G152, MF152-ME152, "")</f>
        <v/>
      </c>
      <c r="MH152" s="15">
        <f>IF(36&lt;=$G152, MD152-MG152, "")</f>
        <v/>
      </c>
      <c r="MI152" s="15">
        <f>IF(36&lt;=$G152, ROUND(MA152*$Q152, 2), "")</f>
        <v/>
      </c>
      <c r="MJ152" s="15">
        <f>IF(36&lt;=$G152, MA152+MI152, "")</f>
        <v/>
      </c>
      <c r="MK152" s="15">
        <f>IF(36&lt;=$G152, ME152+MI152, "")</f>
        <v/>
      </c>
      <c r="ML152" s="15">
        <f>IF(36&lt;=$G152, ($G152-36)*$N152, "")</f>
        <v/>
      </c>
      <c r="MM152" s="15">
        <f>IF(37&lt;=$G152, MH152, "")</f>
        <v/>
      </c>
      <c r="MN152" s="15">
        <f>IF(37&lt;=$G152, ROUND(MM152*$Q152, 2), "")</f>
        <v/>
      </c>
      <c r="MO152" s="15">
        <f>IF(37&lt;=$G152, $N152, "")</f>
        <v/>
      </c>
      <c r="MP152" s="15">
        <f>IF(37&lt;=$G152, MO152-MN152, "")</f>
        <v/>
      </c>
      <c r="MQ152" s="15">
        <f>IF(37&lt;=$G152, MM152-MP152, "")</f>
        <v/>
      </c>
      <c r="MR152" s="15">
        <f>IF(37&lt;=$G152, ROUND(MJ152*$Q152, 2), "")</f>
        <v/>
      </c>
      <c r="MS152" s="15">
        <f>IF(37&lt;=$G152, MJ152+MR152, "")</f>
        <v/>
      </c>
      <c r="MT152" s="15">
        <f>IF(37&lt;=$G152, MN152+MR152, "")</f>
        <v/>
      </c>
      <c r="MU152" s="15">
        <f>IF(37&lt;=$G152, ($G152-37)*$N152, "")</f>
        <v/>
      </c>
      <c r="MV152" s="15">
        <f>IF(38&lt;=$G152, MQ152, "")</f>
        <v/>
      </c>
      <c r="MW152" s="15">
        <f>IF(38&lt;=$G152, ROUND(MV152*$Q152, 2), "")</f>
        <v/>
      </c>
      <c r="MX152" s="15">
        <f>IF(38&lt;=$G152, $N152, "")</f>
        <v/>
      </c>
      <c r="MY152" s="15">
        <f>IF(38&lt;=$G152, MX152-MW152, "")</f>
        <v/>
      </c>
      <c r="MZ152" s="15">
        <f>IF(38&lt;=$G152, MV152-MY152, "")</f>
        <v/>
      </c>
      <c r="NA152" s="15">
        <f>IF(38&lt;=$G152, ROUND(MS152*$Q152, 2), "")</f>
        <v/>
      </c>
      <c r="NB152" s="15">
        <f>IF(38&lt;=$G152, MS152+NA152, "")</f>
        <v/>
      </c>
      <c r="NC152" s="15">
        <f>IF(38&lt;=$G152, MW152+NA152, "")</f>
        <v/>
      </c>
      <c r="ND152" s="15">
        <f>IF(38&lt;=$G152, ($G152-38)*$N152, "")</f>
        <v/>
      </c>
      <c r="NE152" s="15">
        <f>IF(39&lt;=$G152, MZ152, "")</f>
        <v/>
      </c>
      <c r="NF152" s="15">
        <f>IF(39&lt;=$G152, ROUND(NE152*$Q152, 2), "")</f>
        <v/>
      </c>
      <c r="NG152" s="15">
        <f>IF(39&lt;=$G152, $N152, "")</f>
        <v/>
      </c>
      <c r="NH152" s="15">
        <f>IF(39&lt;=$G152, NG152-NF152, "")</f>
        <v/>
      </c>
      <c r="NI152" s="15">
        <f>IF(39&lt;=$G152, NE152-NH152, "")</f>
        <v/>
      </c>
      <c r="NJ152" s="15">
        <f>IF(39&lt;=$G152, ROUND(NB152*$Q152, 2), "")</f>
        <v/>
      </c>
      <c r="NK152" s="15">
        <f>IF(39&lt;=$G152, NB152+NJ152, "")</f>
        <v/>
      </c>
      <c r="NL152" s="15">
        <f>IF(39&lt;=$G152, NF152+NJ152, "")</f>
        <v/>
      </c>
      <c r="NM152" s="15">
        <f>IF(39&lt;=$G152, ($G152-39)*$N152, "")</f>
        <v/>
      </c>
      <c r="NN152" s="15">
        <f>IF(40&lt;=$G152, NI152, "")</f>
        <v/>
      </c>
      <c r="NO152" s="15">
        <f>IF(40&lt;=$G152, ROUND(NN152*$Q152, 2), "")</f>
        <v/>
      </c>
      <c r="NP152" s="15">
        <f>IF(40&lt;=$G152, $N152, "")</f>
        <v/>
      </c>
      <c r="NQ152" s="15">
        <f>IF(40&lt;=$G152, NP152-NO152, "")</f>
        <v/>
      </c>
      <c r="NR152" s="15">
        <f>IF(40&lt;=$G152, NN152-NQ152, "")</f>
        <v/>
      </c>
      <c r="NS152" s="15">
        <f>IF(40&lt;=$G152, ROUND(NK152*$Q152, 2), "")</f>
        <v/>
      </c>
      <c r="NT152" s="15">
        <f>IF(40&lt;=$G152, NK152+NS152, "")</f>
        <v/>
      </c>
      <c r="NU152" s="15">
        <f>IF(40&lt;=$G152, NO152+NS152, "")</f>
        <v/>
      </c>
      <c r="NV152" s="15">
        <f>IF(40&lt;=$G152, ($G152-40)*$N152, "")</f>
        <v/>
      </c>
      <c r="NW152" s="15">
        <f>IF(41&lt;=$G152, NR152, "")</f>
        <v/>
      </c>
      <c r="NX152" s="15">
        <f>IF(41&lt;=$G152, ROUND(NW152*$Q152, 2), "")</f>
        <v/>
      </c>
      <c r="NY152" s="15">
        <f>IF(41&lt;=$G152, $N152, "")</f>
        <v/>
      </c>
      <c r="NZ152" s="15">
        <f>IF(41&lt;=$G152, NY152-NX152, "")</f>
        <v/>
      </c>
      <c r="OA152" s="15">
        <f>IF(41&lt;=$G152, NW152-NZ152, "")</f>
        <v/>
      </c>
      <c r="OB152" s="15">
        <f>IF(41&lt;=$G152, ROUND(NT152*$Q152, 2), "")</f>
        <v/>
      </c>
      <c r="OC152" s="15">
        <f>IF(41&lt;=$G152, NT152+OB152, "")</f>
        <v/>
      </c>
      <c r="OD152" s="15">
        <f>IF(41&lt;=$G152, NX152+OB152, "")</f>
        <v/>
      </c>
      <c r="OE152" s="15">
        <f>IF(41&lt;=$G152, ($G152-41)*$N152, "")</f>
        <v/>
      </c>
      <c r="OF152" s="15">
        <f>IF(42&lt;=$G152, OA152, "")</f>
        <v/>
      </c>
      <c r="OG152" s="15">
        <f>IF(42&lt;=$G152, ROUND(OF152*$Q152, 2), "")</f>
        <v/>
      </c>
      <c r="OH152" s="15">
        <f>IF(42&lt;=$G152, $N152, "")</f>
        <v/>
      </c>
      <c r="OI152" s="15">
        <f>IF(42&lt;=$G152, OH152-OG152, "")</f>
        <v/>
      </c>
      <c r="OJ152" s="15">
        <f>IF(42&lt;=$G152, OF152-OI152, "")</f>
        <v/>
      </c>
      <c r="OK152" s="15">
        <f>IF(42&lt;=$G152, ROUND(OC152*$Q152, 2), "")</f>
        <v/>
      </c>
      <c r="OL152" s="15">
        <f>IF(42&lt;=$G152, OC152+OK152, "")</f>
        <v/>
      </c>
      <c r="OM152" s="15">
        <f>IF(42&lt;=$G152, OG152+OK152, "")</f>
        <v/>
      </c>
      <c r="ON152" s="15">
        <f>IF(42&lt;=$G152, ($G152-42)*$N152, "")</f>
        <v/>
      </c>
      <c r="OO152" s="15">
        <f>IF(43&lt;=$G152, OJ152, "")</f>
        <v/>
      </c>
      <c r="OP152" s="15">
        <f>IF(43&lt;=$G152, ROUND(OO152*$Q152, 2), "")</f>
        <v/>
      </c>
      <c r="OQ152" s="15">
        <f>IF(43&lt;=$G152, $N152, "")</f>
        <v/>
      </c>
      <c r="OR152" s="15">
        <f>IF(43&lt;=$G152, OQ152-OP152, "")</f>
        <v/>
      </c>
      <c r="OS152" s="15">
        <f>IF(43&lt;=$G152, OO152-OR152, "")</f>
        <v/>
      </c>
      <c r="OT152" s="15">
        <f>IF(43&lt;=$G152, ROUND(OL152*$Q152, 2), "")</f>
        <v/>
      </c>
      <c r="OU152" s="15">
        <f>IF(43&lt;=$G152, OL152+OT152, "")</f>
        <v/>
      </c>
      <c r="OV152" s="15">
        <f>IF(43&lt;=$G152, OP152+OT152, "")</f>
        <v/>
      </c>
      <c r="OW152" s="15">
        <f>IF(43&lt;=$G152, ($G152-43)*$N152, "")</f>
        <v/>
      </c>
      <c r="OX152" s="15">
        <f>IF(44&lt;=$G152, OS152, "")</f>
        <v/>
      </c>
      <c r="OY152" s="15">
        <f>IF(44&lt;=$G152, ROUND(OX152*$Q152, 2), "")</f>
        <v/>
      </c>
      <c r="OZ152" s="15">
        <f>IF(44&lt;=$G152, $N152, "")</f>
        <v/>
      </c>
      <c r="PA152" s="15">
        <f>IF(44&lt;=$G152, OZ152-OY152, "")</f>
        <v/>
      </c>
      <c r="PB152" s="15">
        <f>IF(44&lt;=$G152, OX152-PA152, "")</f>
        <v/>
      </c>
      <c r="PC152" s="15">
        <f>IF(44&lt;=$G152, ROUND(OU152*$Q152, 2), "")</f>
        <v/>
      </c>
      <c r="PD152" s="15">
        <f>IF(44&lt;=$G152, OU152+PC152, "")</f>
        <v/>
      </c>
      <c r="PE152" s="15">
        <f>IF(44&lt;=$G152, OY152+PC152, "")</f>
        <v/>
      </c>
      <c r="PF152" s="15">
        <f>IF(44&lt;=$G152, ($G152-44)*$N152, "")</f>
        <v/>
      </c>
      <c r="PG152" s="15">
        <f>IF(45&lt;=$G152, PB152, "")</f>
        <v/>
      </c>
      <c r="PH152" s="15">
        <f>IF(45&lt;=$G152, ROUND(PG152*$Q152, 2), "")</f>
        <v/>
      </c>
      <c r="PI152" s="15">
        <f>IF(45&lt;=$G152, $N152, "")</f>
        <v/>
      </c>
      <c r="PJ152" s="15">
        <f>IF(45&lt;=$G152, PI152-PH152, "")</f>
        <v/>
      </c>
      <c r="PK152" s="15">
        <f>IF(45&lt;=$G152, PG152-PJ152, "")</f>
        <v/>
      </c>
      <c r="PL152" s="15">
        <f>IF(45&lt;=$G152, ROUND(PD152*$Q152, 2), "")</f>
        <v/>
      </c>
      <c r="PM152" s="15">
        <f>IF(45&lt;=$G152, PD152+PL152, "")</f>
        <v/>
      </c>
      <c r="PN152" s="15">
        <f>IF(45&lt;=$G152, PH152+PL152, "")</f>
        <v/>
      </c>
      <c r="PO152" s="15">
        <f>IF(45&lt;=$G152, ($G152-45)*$N152, "")</f>
        <v/>
      </c>
      <c r="PP152" s="15">
        <f>IF(46&lt;=$G152, PK152, "")</f>
        <v/>
      </c>
      <c r="PQ152" s="15">
        <f>IF(46&lt;=$G152, ROUND(PP152*$Q152, 2), "")</f>
        <v/>
      </c>
      <c r="PR152" s="15">
        <f>IF(46&lt;=$G152, $N152, "")</f>
        <v/>
      </c>
      <c r="PS152" s="15">
        <f>IF(46&lt;=$G152, PR152-PQ152, "")</f>
        <v/>
      </c>
      <c r="PT152" s="15">
        <f>IF(46&lt;=$G152, PP152-PS152, "")</f>
        <v/>
      </c>
      <c r="PU152" s="15">
        <f>IF(46&lt;=$G152, ROUND(PM152*$Q152, 2), "")</f>
        <v/>
      </c>
      <c r="PV152" s="15">
        <f>IF(46&lt;=$G152, PM152+PU152, "")</f>
        <v/>
      </c>
      <c r="PW152" s="15">
        <f>IF(46&lt;=$G152, PQ152+PU152, "")</f>
        <v/>
      </c>
      <c r="PX152" s="15">
        <f>IF(46&lt;=$G152, ($G152-46)*$N152, "")</f>
        <v/>
      </c>
      <c r="PY152" s="15">
        <f>IF(47&lt;=$G152, PT152, "")</f>
        <v/>
      </c>
      <c r="PZ152" s="15">
        <f>IF(47&lt;=$G152, ROUND(PY152*$Q152, 2), "")</f>
        <v/>
      </c>
      <c r="QA152" s="15">
        <f>IF(47&lt;=$G152, $N152, "")</f>
        <v/>
      </c>
      <c r="QB152" s="15">
        <f>IF(47&lt;=$G152, QA152-PZ152, "")</f>
        <v/>
      </c>
      <c r="QC152" s="15">
        <f>IF(47&lt;=$G152, PY152-QB152, "")</f>
        <v/>
      </c>
      <c r="QD152" s="15">
        <f>IF(47&lt;=$G152, ROUND(PV152*$Q152, 2), "")</f>
        <v/>
      </c>
      <c r="QE152" s="15">
        <f>IF(47&lt;=$G152, PV152+QD152, "")</f>
        <v/>
      </c>
      <c r="QF152" s="15">
        <f>IF(47&lt;=$G152, PZ152+QD152, "")</f>
        <v/>
      </c>
      <c r="QG152" s="15">
        <f>IF(47&lt;=$G152, ($G152-47)*$N152, "")</f>
        <v/>
      </c>
      <c r="QH152" s="15">
        <f>IF(48&lt;=$G152, QC152, "")</f>
        <v/>
      </c>
      <c r="QI152" s="15">
        <f>IF(48&lt;=$G152, ROUND(QH152*$Q152, 2), "")</f>
        <v/>
      </c>
      <c r="QJ152" s="15">
        <f>IF(48&lt;=$G152, $N152, "")</f>
        <v/>
      </c>
      <c r="QK152" s="15">
        <f>IF(48&lt;=$G152, QJ152-QI152, "")</f>
        <v/>
      </c>
      <c r="QL152" s="15">
        <f>IF(48&lt;=$G152, QH152-QK152, "")</f>
        <v/>
      </c>
      <c r="QM152" s="15">
        <f>IF(48&lt;=$G152, ROUND(QE152*$Q152, 2), "")</f>
        <v/>
      </c>
      <c r="QN152" s="15">
        <f>IF(48&lt;=$G152, QE152+QM152, "")</f>
        <v/>
      </c>
      <c r="QO152" s="15">
        <f>IF(48&lt;=$G152, QI152+QM152, "")</f>
        <v/>
      </c>
      <c r="QP152" s="15">
        <f>IF(48&lt;=$G152, ($G152-48)*$N152, "")</f>
        <v/>
      </c>
    </row>
    <row r="153">
      <c r="A153" s="6" t="inlineStr">
        <is>
          <t>0678-0002</t>
        </is>
      </c>
      <c r="B153" s="7" t="inlineStr">
        <is>
          <t>Bhg Harmony S de Rl de Cv</t>
        </is>
      </c>
      <c r="C153" s="7" t="inlineStr">
        <is>
          <t>Teramont</t>
        </is>
      </c>
      <c r="D153" s="6" t="inlineStr">
        <is>
          <t>ACTIVO</t>
        </is>
      </c>
      <c r="E153" s="6" t="inlineStr">
        <is>
          <t>2025-12-04</t>
        </is>
      </c>
      <c r="F153" s="6" t="inlineStr">
        <is>
          <t>2026-12-04</t>
        </is>
      </c>
      <c r="G153" s="8" t="n">
        <v>12</v>
      </c>
      <c r="H153" s="9" t="n">
        <v>885293.97</v>
      </c>
      <c r="I153" s="10" t="n">
        <v>0.4</v>
      </c>
      <c r="J153" s="9">
        <f>ROUND(H153*I153, 2)</f>
        <v/>
      </c>
      <c r="K153" s="9">
        <f>ROUND(H153-J153, 2)</f>
        <v/>
      </c>
      <c r="L153" s="10" t="n">
        <v>0</v>
      </c>
      <c r="M153" s="9">
        <f>ROUND(H153*L153, 2)</f>
        <v/>
      </c>
      <c r="N153" s="9" t="n">
        <v>45325.62</v>
      </c>
      <c r="O153" s="10" t="n">
        <v>0.1</v>
      </c>
      <c r="P153" s="9">
        <f>ROUND(H153*O153, 2)</f>
        <v/>
      </c>
      <c r="Q153" s="11" t="n">
        <v>0.02488565</v>
      </c>
      <c r="R153" s="11">
        <f>RATE(G153, -N153, K153, -P153)</f>
        <v/>
      </c>
      <c r="S153" s="11">
        <f>ROUND(Q153*12, 8)</f>
        <v/>
      </c>
      <c r="T153" s="11">
        <f>ROUND(((1+Q153)^12)-1, 8)</f>
        <v/>
      </c>
      <c r="U153" s="9">
        <f>ROUND(PV(Q153, G153, 0, -P153), 2)</f>
        <v/>
      </c>
      <c r="V153" s="9">
        <f>SUMIF($AA$4:$QP$4, "Interes_Leasing", AA153:QP153)</f>
        <v/>
      </c>
      <c r="W153" s="9">
        <f>SUMIF($AA$4:$QP$4, "Interes_Residual", AA153:QP153)</f>
        <v/>
      </c>
      <c r="X153" s="9">
        <f>ROUND(V153+W153, 2)</f>
        <v/>
      </c>
      <c r="Y153" s="9">
        <f>ROUND((N153*G153+P153+M153)-K153, 2)</f>
        <v/>
      </c>
      <c r="Z153" s="10">
        <f>ROUND(Y153/K153, 4)</f>
        <v/>
      </c>
      <c r="AA153" s="9">
        <f>IF(1&lt;=$G153, $K153, "")</f>
        <v/>
      </c>
      <c r="AB153" s="9">
        <f>IF(1&lt;=$G153, ROUND(AA153*$Q153, 2), "")</f>
        <v/>
      </c>
      <c r="AC153" s="9">
        <f>IF(1&lt;=$G153, $N153, "")</f>
        <v/>
      </c>
      <c r="AD153" s="9">
        <f>IF(1&lt;=$G153, AC153-AB153, "")</f>
        <v/>
      </c>
      <c r="AE153" s="9">
        <f>IF(1&lt;=$G153, AA153-AD153, "")</f>
        <v/>
      </c>
      <c r="AF153" s="9">
        <f>IF(1&lt;=$G153, ROUND($U153*$Q153, 2), "")</f>
        <v/>
      </c>
      <c r="AG153" s="9">
        <f>IF(1&lt;=$G153, $U153+AF153, "")</f>
        <v/>
      </c>
      <c r="AH153" s="9">
        <f>IF(1&lt;=$G153, AB153+AF153, "")</f>
        <v/>
      </c>
      <c r="AI153" s="9">
        <f>IF(1&lt;=$G153, ($G153-1)*$N153, "")</f>
        <v/>
      </c>
      <c r="AJ153" s="9">
        <f>IF(2&lt;=$G153, AE153, "")</f>
        <v/>
      </c>
      <c r="AK153" s="9">
        <f>IF(2&lt;=$G153, ROUND(AJ153*$Q153, 2), "")</f>
        <v/>
      </c>
      <c r="AL153" s="9">
        <f>IF(2&lt;=$G153, $N153, "")</f>
        <v/>
      </c>
      <c r="AM153" s="9">
        <f>IF(2&lt;=$G153, AL153-AK153, "")</f>
        <v/>
      </c>
      <c r="AN153" s="9">
        <f>IF(2&lt;=$G153, AJ153-AM153, "")</f>
        <v/>
      </c>
      <c r="AO153" s="9">
        <f>IF(2&lt;=$G153, ROUND(AG153*$Q153, 2), "")</f>
        <v/>
      </c>
      <c r="AP153" s="9">
        <f>IF(2&lt;=$G153, AG153+AO153, "")</f>
        <v/>
      </c>
      <c r="AQ153" s="9">
        <f>IF(2&lt;=$G153, AK153+AO153, "")</f>
        <v/>
      </c>
      <c r="AR153" s="9">
        <f>IF(2&lt;=$G153, ($G153-2)*$N153, "")</f>
        <v/>
      </c>
      <c r="AS153" s="9">
        <f>IF(3&lt;=$G153, AN153, "")</f>
        <v/>
      </c>
      <c r="AT153" s="9">
        <f>IF(3&lt;=$G153, ROUND(AS153*$Q153, 2), "")</f>
        <v/>
      </c>
      <c r="AU153" s="9">
        <f>IF(3&lt;=$G153, $N153, "")</f>
        <v/>
      </c>
      <c r="AV153" s="9">
        <f>IF(3&lt;=$G153, AU153-AT153, "")</f>
        <v/>
      </c>
      <c r="AW153" s="9">
        <f>IF(3&lt;=$G153, AS153-AV153, "")</f>
        <v/>
      </c>
      <c r="AX153" s="9">
        <f>IF(3&lt;=$G153, ROUND(AP153*$Q153, 2), "")</f>
        <v/>
      </c>
      <c r="AY153" s="9">
        <f>IF(3&lt;=$G153, AP153+AX153, "")</f>
        <v/>
      </c>
      <c r="AZ153" s="9">
        <f>IF(3&lt;=$G153, AT153+AX153, "")</f>
        <v/>
      </c>
      <c r="BA153" s="9">
        <f>IF(3&lt;=$G153, ($G153-3)*$N153, "")</f>
        <v/>
      </c>
      <c r="BB153" s="9">
        <f>IF(4&lt;=$G153, AW153, "")</f>
        <v/>
      </c>
      <c r="BC153" s="9">
        <f>IF(4&lt;=$G153, ROUND(BB153*$Q153, 2), "")</f>
        <v/>
      </c>
      <c r="BD153" s="9">
        <f>IF(4&lt;=$G153, $N153, "")</f>
        <v/>
      </c>
      <c r="BE153" s="9">
        <f>IF(4&lt;=$G153, BD153-BC153, "")</f>
        <v/>
      </c>
      <c r="BF153" s="9">
        <f>IF(4&lt;=$G153, BB153-BE153, "")</f>
        <v/>
      </c>
      <c r="BG153" s="9">
        <f>IF(4&lt;=$G153, ROUND(AY153*$Q153, 2), "")</f>
        <v/>
      </c>
      <c r="BH153" s="9">
        <f>IF(4&lt;=$G153, AY153+BG153, "")</f>
        <v/>
      </c>
      <c r="BI153" s="9">
        <f>IF(4&lt;=$G153, BC153+BG153, "")</f>
        <v/>
      </c>
      <c r="BJ153" s="9">
        <f>IF(4&lt;=$G153, ($G153-4)*$N153, "")</f>
        <v/>
      </c>
      <c r="BK153" s="9">
        <f>IF(5&lt;=$G153, BF153, "")</f>
        <v/>
      </c>
      <c r="BL153" s="9">
        <f>IF(5&lt;=$G153, ROUND(BK153*$Q153, 2), "")</f>
        <v/>
      </c>
      <c r="BM153" s="9">
        <f>IF(5&lt;=$G153, $N153, "")</f>
        <v/>
      </c>
      <c r="BN153" s="9">
        <f>IF(5&lt;=$G153, BM153-BL153, "")</f>
        <v/>
      </c>
      <c r="BO153" s="9">
        <f>IF(5&lt;=$G153, BK153-BN153, "")</f>
        <v/>
      </c>
      <c r="BP153" s="9">
        <f>IF(5&lt;=$G153, ROUND(BH153*$Q153, 2), "")</f>
        <v/>
      </c>
      <c r="BQ153" s="9">
        <f>IF(5&lt;=$G153, BH153+BP153, "")</f>
        <v/>
      </c>
      <c r="BR153" s="9">
        <f>IF(5&lt;=$G153, BL153+BP153, "")</f>
        <v/>
      </c>
      <c r="BS153" s="9">
        <f>IF(5&lt;=$G153, ($G153-5)*$N153, "")</f>
        <v/>
      </c>
      <c r="BT153" s="9">
        <f>IF(6&lt;=$G153, BO153, "")</f>
        <v/>
      </c>
      <c r="BU153" s="9">
        <f>IF(6&lt;=$G153, ROUND(BT153*$Q153, 2), "")</f>
        <v/>
      </c>
      <c r="BV153" s="9">
        <f>IF(6&lt;=$G153, $N153, "")</f>
        <v/>
      </c>
      <c r="BW153" s="9">
        <f>IF(6&lt;=$G153, BV153-BU153, "")</f>
        <v/>
      </c>
      <c r="BX153" s="9">
        <f>IF(6&lt;=$G153, BT153-BW153, "")</f>
        <v/>
      </c>
      <c r="BY153" s="9">
        <f>IF(6&lt;=$G153, ROUND(BQ153*$Q153, 2), "")</f>
        <v/>
      </c>
      <c r="BZ153" s="9">
        <f>IF(6&lt;=$G153, BQ153+BY153, "")</f>
        <v/>
      </c>
      <c r="CA153" s="9">
        <f>IF(6&lt;=$G153, BU153+BY153, "")</f>
        <v/>
      </c>
      <c r="CB153" s="9">
        <f>IF(6&lt;=$G153, ($G153-6)*$N153, "")</f>
        <v/>
      </c>
      <c r="CC153" s="9">
        <f>IF(7&lt;=$G153, BX153, "")</f>
        <v/>
      </c>
      <c r="CD153" s="9">
        <f>IF(7&lt;=$G153, ROUND(CC153*$Q153, 2), "")</f>
        <v/>
      </c>
      <c r="CE153" s="9">
        <f>IF(7&lt;=$G153, $N153, "")</f>
        <v/>
      </c>
      <c r="CF153" s="9">
        <f>IF(7&lt;=$G153, CE153-CD153, "")</f>
        <v/>
      </c>
      <c r="CG153" s="9">
        <f>IF(7&lt;=$G153, CC153-CF153, "")</f>
        <v/>
      </c>
      <c r="CH153" s="9">
        <f>IF(7&lt;=$G153, ROUND(BZ153*$Q153, 2), "")</f>
        <v/>
      </c>
      <c r="CI153" s="9">
        <f>IF(7&lt;=$G153, BZ153+CH153, "")</f>
        <v/>
      </c>
      <c r="CJ153" s="9">
        <f>IF(7&lt;=$G153, CD153+CH153, "")</f>
        <v/>
      </c>
      <c r="CK153" s="9">
        <f>IF(7&lt;=$G153, ($G153-7)*$N153, "")</f>
        <v/>
      </c>
      <c r="CL153" s="9">
        <f>IF(8&lt;=$G153, CG153, "")</f>
        <v/>
      </c>
      <c r="CM153" s="9">
        <f>IF(8&lt;=$G153, ROUND(CL153*$Q153, 2), "")</f>
        <v/>
      </c>
      <c r="CN153" s="9">
        <f>IF(8&lt;=$G153, $N153, "")</f>
        <v/>
      </c>
      <c r="CO153" s="9">
        <f>IF(8&lt;=$G153, CN153-CM153, "")</f>
        <v/>
      </c>
      <c r="CP153" s="9">
        <f>IF(8&lt;=$G153, CL153-CO153, "")</f>
        <v/>
      </c>
      <c r="CQ153" s="9">
        <f>IF(8&lt;=$G153, ROUND(CI153*$Q153, 2), "")</f>
        <v/>
      </c>
      <c r="CR153" s="9">
        <f>IF(8&lt;=$G153, CI153+CQ153, "")</f>
        <v/>
      </c>
      <c r="CS153" s="9">
        <f>IF(8&lt;=$G153, CM153+CQ153, "")</f>
        <v/>
      </c>
      <c r="CT153" s="9">
        <f>IF(8&lt;=$G153, ($G153-8)*$N153, "")</f>
        <v/>
      </c>
      <c r="CU153" s="9">
        <f>IF(9&lt;=$G153, CP153, "")</f>
        <v/>
      </c>
      <c r="CV153" s="9">
        <f>IF(9&lt;=$G153, ROUND(CU153*$Q153, 2), "")</f>
        <v/>
      </c>
      <c r="CW153" s="9">
        <f>IF(9&lt;=$G153, $N153, "")</f>
        <v/>
      </c>
      <c r="CX153" s="9">
        <f>IF(9&lt;=$G153, CW153-CV153, "")</f>
        <v/>
      </c>
      <c r="CY153" s="9">
        <f>IF(9&lt;=$G153, CU153-CX153, "")</f>
        <v/>
      </c>
      <c r="CZ153" s="9">
        <f>IF(9&lt;=$G153, ROUND(CR153*$Q153, 2), "")</f>
        <v/>
      </c>
      <c r="DA153" s="9">
        <f>IF(9&lt;=$G153, CR153+CZ153, "")</f>
        <v/>
      </c>
      <c r="DB153" s="9">
        <f>IF(9&lt;=$G153, CV153+CZ153, "")</f>
        <v/>
      </c>
      <c r="DC153" s="9">
        <f>IF(9&lt;=$G153, ($G153-9)*$N153, "")</f>
        <v/>
      </c>
      <c r="DD153" s="9">
        <f>IF(10&lt;=$G153, CY153, "")</f>
        <v/>
      </c>
      <c r="DE153" s="9">
        <f>IF(10&lt;=$G153, ROUND(DD153*$Q153, 2), "")</f>
        <v/>
      </c>
      <c r="DF153" s="9">
        <f>IF(10&lt;=$G153, $N153, "")</f>
        <v/>
      </c>
      <c r="DG153" s="9">
        <f>IF(10&lt;=$G153, DF153-DE153, "")</f>
        <v/>
      </c>
      <c r="DH153" s="9">
        <f>IF(10&lt;=$G153, DD153-DG153, "")</f>
        <v/>
      </c>
      <c r="DI153" s="9">
        <f>IF(10&lt;=$G153, ROUND(DA153*$Q153, 2), "")</f>
        <v/>
      </c>
      <c r="DJ153" s="9">
        <f>IF(10&lt;=$G153, DA153+DI153, "")</f>
        <v/>
      </c>
      <c r="DK153" s="9">
        <f>IF(10&lt;=$G153, DE153+DI153, "")</f>
        <v/>
      </c>
      <c r="DL153" s="9">
        <f>IF(10&lt;=$G153, ($G153-10)*$N153, "")</f>
        <v/>
      </c>
      <c r="DM153" s="9">
        <f>IF(11&lt;=$G153, DH153, "")</f>
        <v/>
      </c>
      <c r="DN153" s="9">
        <f>IF(11&lt;=$G153, ROUND(DM153*$Q153, 2), "")</f>
        <v/>
      </c>
      <c r="DO153" s="9">
        <f>IF(11&lt;=$G153, $N153, "")</f>
        <v/>
      </c>
      <c r="DP153" s="9">
        <f>IF(11&lt;=$G153, DO153-DN153, "")</f>
        <v/>
      </c>
      <c r="DQ153" s="9">
        <f>IF(11&lt;=$G153, DM153-DP153, "")</f>
        <v/>
      </c>
      <c r="DR153" s="9">
        <f>IF(11&lt;=$G153, ROUND(DJ153*$Q153, 2), "")</f>
        <v/>
      </c>
      <c r="DS153" s="9">
        <f>IF(11&lt;=$G153, DJ153+DR153, "")</f>
        <v/>
      </c>
      <c r="DT153" s="9">
        <f>IF(11&lt;=$G153, DN153+DR153, "")</f>
        <v/>
      </c>
      <c r="DU153" s="9">
        <f>IF(11&lt;=$G153, ($G153-11)*$N153, "")</f>
        <v/>
      </c>
      <c r="DV153" s="9">
        <f>IF(12&lt;=$G153, DQ153, "")</f>
        <v/>
      </c>
      <c r="DW153" s="9">
        <f>IF(12&lt;=$G153, ROUND(DV153*$Q153, 2), "")</f>
        <v/>
      </c>
      <c r="DX153" s="9">
        <f>IF(12&lt;=$G153, $N153, "")</f>
        <v/>
      </c>
      <c r="DY153" s="9">
        <f>IF(12&lt;=$G153, DX153-DW153, "")</f>
        <v/>
      </c>
      <c r="DZ153" s="9">
        <f>IF(12&lt;=$G153, DV153-DY153, "")</f>
        <v/>
      </c>
      <c r="EA153" s="9">
        <f>IF(12&lt;=$G153, ROUND(DS153*$Q153, 2), "")</f>
        <v/>
      </c>
      <c r="EB153" s="9">
        <f>IF(12&lt;=$G153, DS153+EA153, "")</f>
        <v/>
      </c>
      <c r="EC153" s="9">
        <f>IF(12&lt;=$G153, DW153+EA153, "")</f>
        <v/>
      </c>
      <c r="ED153" s="9">
        <f>IF(12&lt;=$G153, ($G153-12)*$N153, "")</f>
        <v/>
      </c>
      <c r="EE153" s="9">
        <f>IF(13&lt;=$G153, DZ153, "")</f>
        <v/>
      </c>
      <c r="EF153" s="9">
        <f>IF(13&lt;=$G153, ROUND(EE153*$Q153, 2), "")</f>
        <v/>
      </c>
      <c r="EG153" s="9">
        <f>IF(13&lt;=$G153, $N153, "")</f>
        <v/>
      </c>
      <c r="EH153" s="9">
        <f>IF(13&lt;=$G153, EG153-EF153, "")</f>
        <v/>
      </c>
      <c r="EI153" s="9">
        <f>IF(13&lt;=$G153, EE153-EH153, "")</f>
        <v/>
      </c>
      <c r="EJ153" s="9">
        <f>IF(13&lt;=$G153, ROUND(EB153*$Q153, 2), "")</f>
        <v/>
      </c>
      <c r="EK153" s="9">
        <f>IF(13&lt;=$G153, EB153+EJ153, "")</f>
        <v/>
      </c>
      <c r="EL153" s="9">
        <f>IF(13&lt;=$G153, EF153+EJ153, "")</f>
        <v/>
      </c>
      <c r="EM153" s="9">
        <f>IF(13&lt;=$G153, ($G153-13)*$N153, "")</f>
        <v/>
      </c>
      <c r="EN153" s="9">
        <f>IF(14&lt;=$G153, EI153, "")</f>
        <v/>
      </c>
      <c r="EO153" s="9">
        <f>IF(14&lt;=$G153, ROUND(EN153*$Q153, 2), "")</f>
        <v/>
      </c>
      <c r="EP153" s="9">
        <f>IF(14&lt;=$G153, $N153, "")</f>
        <v/>
      </c>
      <c r="EQ153" s="9">
        <f>IF(14&lt;=$G153, EP153-EO153, "")</f>
        <v/>
      </c>
      <c r="ER153" s="9">
        <f>IF(14&lt;=$G153, EN153-EQ153, "")</f>
        <v/>
      </c>
      <c r="ES153" s="9">
        <f>IF(14&lt;=$G153, ROUND(EK153*$Q153, 2), "")</f>
        <v/>
      </c>
      <c r="ET153" s="9">
        <f>IF(14&lt;=$G153, EK153+ES153, "")</f>
        <v/>
      </c>
      <c r="EU153" s="9">
        <f>IF(14&lt;=$G153, EO153+ES153, "")</f>
        <v/>
      </c>
      <c r="EV153" s="9">
        <f>IF(14&lt;=$G153, ($G153-14)*$N153, "")</f>
        <v/>
      </c>
      <c r="EW153" s="9">
        <f>IF(15&lt;=$G153, ER153, "")</f>
        <v/>
      </c>
      <c r="EX153" s="9">
        <f>IF(15&lt;=$G153, ROUND(EW153*$Q153, 2), "")</f>
        <v/>
      </c>
      <c r="EY153" s="9">
        <f>IF(15&lt;=$G153, $N153, "")</f>
        <v/>
      </c>
      <c r="EZ153" s="9">
        <f>IF(15&lt;=$G153, EY153-EX153, "")</f>
        <v/>
      </c>
      <c r="FA153" s="9">
        <f>IF(15&lt;=$G153, EW153-EZ153, "")</f>
        <v/>
      </c>
      <c r="FB153" s="9">
        <f>IF(15&lt;=$G153, ROUND(ET153*$Q153, 2), "")</f>
        <v/>
      </c>
      <c r="FC153" s="9">
        <f>IF(15&lt;=$G153, ET153+FB153, "")</f>
        <v/>
      </c>
      <c r="FD153" s="9">
        <f>IF(15&lt;=$G153, EX153+FB153, "")</f>
        <v/>
      </c>
      <c r="FE153" s="9">
        <f>IF(15&lt;=$G153, ($G153-15)*$N153, "")</f>
        <v/>
      </c>
      <c r="FF153" s="9">
        <f>IF(16&lt;=$G153, FA153, "")</f>
        <v/>
      </c>
      <c r="FG153" s="9">
        <f>IF(16&lt;=$G153, ROUND(FF153*$Q153, 2), "")</f>
        <v/>
      </c>
      <c r="FH153" s="9">
        <f>IF(16&lt;=$G153, $N153, "")</f>
        <v/>
      </c>
      <c r="FI153" s="9">
        <f>IF(16&lt;=$G153, FH153-FG153, "")</f>
        <v/>
      </c>
      <c r="FJ153" s="9">
        <f>IF(16&lt;=$G153, FF153-FI153, "")</f>
        <v/>
      </c>
      <c r="FK153" s="9">
        <f>IF(16&lt;=$G153, ROUND(FC153*$Q153, 2), "")</f>
        <v/>
      </c>
      <c r="FL153" s="9">
        <f>IF(16&lt;=$G153, FC153+FK153, "")</f>
        <v/>
      </c>
      <c r="FM153" s="9">
        <f>IF(16&lt;=$G153, FG153+FK153, "")</f>
        <v/>
      </c>
      <c r="FN153" s="9">
        <f>IF(16&lt;=$G153, ($G153-16)*$N153, "")</f>
        <v/>
      </c>
      <c r="FO153" s="9">
        <f>IF(17&lt;=$G153, FJ153, "")</f>
        <v/>
      </c>
      <c r="FP153" s="9">
        <f>IF(17&lt;=$G153, ROUND(FO153*$Q153, 2), "")</f>
        <v/>
      </c>
      <c r="FQ153" s="9">
        <f>IF(17&lt;=$G153, $N153, "")</f>
        <v/>
      </c>
      <c r="FR153" s="9">
        <f>IF(17&lt;=$G153, FQ153-FP153, "")</f>
        <v/>
      </c>
      <c r="FS153" s="9">
        <f>IF(17&lt;=$G153, FO153-FR153, "")</f>
        <v/>
      </c>
      <c r="FT153" s="9">
        <f>IF(17&lt;=$G153, ROUND(FL153*$Q153, 2), "")</f>
        <v/>
      </c>
      <c r="FU153" s="9">
        <f>IF(17&lt;=$G153, FL153+FT153, "")</f>
        <v/>
      </c>
      <c r="FV153" s="9">
        <f>IF(17&lt;=$G153, FP153+FT153, "")</f>
        <v/>
      </c>
      <c r="FW153" s="9">
        <f>IF(17&lt;=$G153, ($G153-17)*$N153, "")</f>
        <v/>
      </c>
      <c r="FX153" s="9">
        <f>IF(18&lt;=$G153, FS153, "")</f>
        <v/>
      </c>
      <c r="FY153" s="9">
        <f>IF(18&lt;=$G153, ROUND(FX153*$Q153, 2), "")</f>
        <v/>
      </c>
      <c r="FZ153" s="9">
        <f>IF(18&lt;=$G153, $N153, "")</f>
        <v/>
      </c>
      <c r="GA153" s="9">
        <f>IF(18&lt;=$G153, FZ153-FY153, "")</f>
        <v/>
      </c>
      <c r="GB153" s="9">
        <f>IF(18&lt;=$G153, FX153-GA153, "")</f>
        <v/>
      </c>
      <c r="GC153" s="9">
        <f>IF(18&lt;=$G153, ROUND(FU153*$Q153, 2), "")</f>
        <v/>
      </c>
      <c r="GD153" s="9">
        <f>IF(18&lt;=$G153, FU153+GC153, "")</f>
        <v/>
      </c>
      <c r="GE153" s="9">
        <f>IF(18&lt;=$G153, FY153+GC153, "")</f>
        <v/>
      </c>
      <c r="GF153" s="9">
        <f>IF(18&lt;=$G153, ($G153-18)*$N153, "")</f>
        <v/>
      </c>
      <c r="GG153" s="9">
        <f>IF(19&lt;=$G153, GB153, "")</f>
        <v/>
      </c>
      <c r="GH153" s="9">
        <f>IF(19&lt;=$G153, ROUND(GG153*$Q153, 2), "")</f>
        <v/>
      </c>
      <c r="GI153" s="9">
        <f>IF(19&lt;=$G153, $N153, "")</f>
        <v/>
      </c>
      <c r="GJ153" s="9">
        <f>IF(19&lt;=$G153, GI153-GH153, "")</f>
        <v/>
      </c>
      <c r="GK153" s="9">
        <f>IF(19&lt;=$G153, GG153-GJ153, "")</f>
        <v/>
      </c>
      <c r="GL153" s="9">
        <f>IF(19&lt;=$G153, ROUND(GD153*$Q153, 2), "")</f>
        <v/>
      </c>
      <c r="GM153" s="9">
        <f>IF(19&lt;=$G153, GD153+GL153, "")</f>
        <v/>
      </c>
      <c r="GN153" s="9">
        <f>IF(19&lt;=$G153, GH153+GL153, "")</f>
        <v/>
      </c>
      <c r="GO153" s="9">
        <f>IF(19&lt;=$G153, ($G153-19)*$N153, "")</f>
        <v/>
      </c>
      <c r="GP153" s="9">
        <f>IF(20&lt;=$G153, GK153, "")</f>
        <v/>
      </c>
      <c r="GQ153" s="9">
        <f>IF(20&lt;=$G153, ROUND(GP153*$Q153, 2), "")</f>
        <v/>
      </c>
      <c r="GR153" s="9">
        <f>IF(20&lt;=$G153, $N153, "")</f>
        <v/>
      </c>
      <c r="GS153" s="9">
        <f>IF(20&lt;=$G153, GR153-GQ153, "")</f>
        <v/>
      </c>
      <c r="GT153" s="9">
        <f>IF(20&lt;=$G153, GP153-GS153, "")</f>
        <v/>
      </c>
      <c r="GU153" s="9">
        <f>IF(20&lt;=$G153, ROUND(GM153*$Q153, 2), "")</f>
        <v/>
      </c>
      <c r="GV153" s="9">
        <f>IF(20&lt;=$G153, GM153+GU153, "")</f>
        <v/>
      </c>
      <c r="GW153" s="9">
        <f>IF(20&lt;=$G153, GQ153+GU153, "")</f>
        <v/>
      </c>
      <c r="GX153" s="9">
        <f>IF(20&lt;=$G153, ($G153-20)*$N153, "")</f>
        <v/>
      </c>
      <c r="GY153" s="9">
        <f>IF(21&lt;=$G153, GT153, "")</f>
        <v/>
      </c>
      <c r="GZ153" s="9">
        <f>IF(21&lt;=$G153, ROUND(GY153*$Q153, 2), "")</f>
        <v/>
      </c>
      <c r="HA153" s="9">
        <f>IF(21&lt;=$G153, $N153, "")</f>
        <v/>
      </c>
      <c r="HB153" s="9">
        <f>IF(21&lt;=$G153, HA153-GZ153, "")</f>
        <v/>
      </c>
      <c r="HC153" s="9">
        <f>IF(21&lt;=$G153, GY153-HB153, "")</f>
        <v/>
      </c>
      <c r="HD153" s="9">
        <f>IF(21&lt;=$G153, ROUND(GV153*$Q153, 2), "")</f>
        <v/>
      </c>
      <c r="HE153" s="9">
        <f>IF(21&lt;=$G153, GV153+HD153, "")</f>
        <v/>
      </c>
      <c r="HF153" s="9">
        <f>IF(21&lt;=$G153, GZ153+HD153, "")</f>
        <v/>
      </c>
      <c r="HG153" s="9">
        <f>IF(21&lt;=$G153, ($G153-21)*$N153, "")</f>
        <v/>
      </c>
      <c r="HH153" s="9">
        <f>IF(22&lt;=$G153, HC153, "")</f>
        <v/>
      </c>
      <c r="HI153" s="9">
        <f>IF(22&lt;=$G153, ROUND(HH153*$Q153, 2), "")</f>
        <v/>
      </c>
      <c r="HJ153" s="9">
        <f>IF(22&lt;=$G153, $N153, "")</f>
        <v/>
      </c>
      <c r="HK153" s="9">
        <f>IF(22&lt;=$G153, HJ153-HI153, "")</f>
        <v/>
      </c>
      <c r="HL153" s="9">
        <f>IF(22&lt;=$G153, HH153-HK153, "")</f>
        <v/>
      </c>
      <c r="HM153" s="9">
        <f>IF(22&lt;=$G153, ROUND(HE153*$Q153, 2), "")</f>
        <v/>
      </c>
      <c r="HN153" s="9">
        <f>IF(22&lt;=$G153, HE153+HM153, "")</f>
        <v/>
      </c>
      <c r="HO153" s="9">
        <f>IF(22&lt;=$G153, HI153+HM153, "")</f>
        <v/>
      </c>
      <c r="HP153" s="9">
        <f>IF(22&lt;=$G153, ($G153-22)*$N153, "")</f>
        <v/>
      </c>
      <c r="HQ153" s="9">
        <f>IF(23&lt;=$G153, HL153, "")</f>
        <v/>
      </c>
      <c r="HR153" s="9">
        <f>IF(23&lt;=$G153, ROUND(HQ153*$Q153, 2), "")</f>
        <v/>
      </c>
      <c r="HS153" s="9">
        <f>IF(23&lt;=$G153, $N153, "")</f>
        <v/>
      </c>
      <c r="HT153" s="9">
        <f>IF(23&lt;=$G153, HS153-HR153, "")</f>
        <v/>
      </c>
      <c r="HU153" s="9">
        <f>IF(23&lt;=$G153, HQ153-HT153, "")</f>
        <v/>
      </c>
      <c r="HV153" s="9">
        <f>IF(23&lt;=$G153, ROUND(HN153*$Q153, 2), "")</f>
        <v/>
      </c>
      <c r="HW153" s="9">
        <f>IF(23&lt;=$G153, HN153+HV153, "")</f>
        <v/>
      </c>
      <c r="HX153" s="9">
        <f>IF(23&lt;=$G153, HR153+HV153, "")</f>
        <v/>
      </c>
      <c r="HY153" s="9">
        <f>IF(23&lt;=$G153, ($G153-23)*$N153, "")</f>
        <v/>
      </c>
      <c r="HZ153" s="9">
        <f>IF(24&lt;=$G153, HU153, "")</f>
        <v/>
      </c>
      <c r="IA153" s="9">
        <f>IF(24&lt;=$G153, ROUND(HZ153*$Q153, 2), "")</f>
        <v/>
      </c>
      <c r="IB153" s="9">
        <f>IF(24&lt;=$G153, $N153, "")</f>
        <v/>
      </c>
      <c r="IC153" s="9">
        <f>IF(24&lt;=$G153, IB153-IA153, "")</f>
        <v/>
      </c>
      <c r="ID153" s="9">
        <f>IF(24&lt;=$G153, HZ153-IC153, "")</f>
        <v/>
      </c>
      <c r="IE153" s="9">
        <f>IF(24&lt;=$G153, ROUND(HW153*$Q153, 2), "")</f>
        <v/>
      </c>
      <c r="IF153" s="9">
        <f>IF(24&lt;=$G153, HW153+IE153, "")</f>
        <v/>
      </c>
      <c r="IG153" s="9">
        <f>IF(24&lt;=$G153, IA153+IE153, "")</f>
        <v/>
      </c>
      <c r="IH153" s="9">
        <f>IF(24&lt;=$G153, ($G153-24)*$N153, "")</f>
        <v/>
      </c>
      <c r="II153" s="9">
        <f>IF(25&lt;=$G153, ID153, "")</f>
        <v/>
      </c>
      <c r="IJ153" s="9">
        <f>IF(25&lt;=$G153, ROUND(II153*$Q153, 2), "")</f>
        <v/>
      </c>
      <c r="IK153" s="9">
        <f>IF(25&lt;=$G153, $N153, "")</f>
        <v/>
      </c>
      <c r="IL153" s="9">
        <f>IF(25&lt;=$G153, IK153-IJ153, "")</f>
        <v/>
      </c>
      <c r="IM153" s="9">
        <f>IF(25&lt;=$G153, II153-IL153, "")</f>
        <v/>
      </c>
      <c r="IN153" s="9">
        <f>IF(25&lt;=$G153, ROUND(IF153*$Q153, 2), "")</f>
        <v/>
      </c>
      <c r="IO153" s="9">
        <f>IF(25&lt;=$G153, IF153+IN153, "")</f>
        <v/>
      </c>
      <c r="IP153" s="9">
        <f>IF(25&lt;=$G153, IJ153+IN153, "")</f>
        <v/>
      </c>
      <c r="IQ153" s="9">
        <f>IF(25&lt;=$G153, ($G153-25)*$N153, "")</f>
        <v/>
      </c>
      <c r="IR153" s="9">
        <f>IF(26&lt;=$G153, IM153, "")</f>
        <v/>
      </c>
      <c r="IS153" s="9">
        <f>IF(26&lt;=$G153, ROUND(IR153*$Q153, 2), "")</f>
        <v/>
      </c>
      <c r="IT153" s="9">
        <f>IF(26&lt;=$G153, $N153, "")</f>
        <v/>
      </c>
      <c r="IU153" s="9">
        <f>IF(26&lt;=$G153, IT153-IS153, "")</f>
        <v/>
      </c>
      <c r="IV153" s="9">
        <f>IF(26&lt;=$G153, IR153-IU153, "")</f>
        <v/>
      </c>
      <c r="IW153" s="9">
        <f>IF(26&lt;=$G153, ROUND(IO153*$Q153, 2), "")</f>
        <v/>
      </c>
      <c r="IX153" s="9">
        <f>IF(26&lt;=$G153, IO153+IW153, "")</f>
        <v/>
      </c>
      <c r="IY153" s="9">
        <f>IF(26&lt;=$G153, IS153+IW153, "")</f>
        <v/>
      </c>
      <c r="IZ153" s="9">
        <f>IF(26&lt;=$G153, ($G153-26)*$N153, "")</f>
        <v/>
      </c>
      <c r="JA153" s="9">
        <f>IF(27&lt;=$G153, IV153, "")</f>
        <v/>
      </c>
      <c r="JB153" s="9">
        <f>IF(27&lt;=$G153, ROUND(JA153*$Q153, 2), "")</f>
        <v/>
      </c>
      <c r="JC153" s="9">
        <f>IF(27&lt;=$G153, $N153, "")</f>
        <v/>
      </c>
      <c r="JD153" s="9">
        <f>IF(27&lt;=$G153, JC153-JB153, "")</f>
        <v/>
      </c>
      <c r="JE153" s="9">
        <f>IF(27&lt;=$G153, JA153-JD153, "")</f>
        <v/>
      </c>
      <c r="JF153" s="9">
        <f>IF(27&lt;=$G153, ROUND(IX153*$Q153, 2), "")</f>
        <v/>
      </c>
      <c r="JG153" s="9">
        <f>IF(27&lt;=$G153, IX153+JF153, "")</f>
        <v/>
      </c>
      <c r="JH153" s="9">
        <f>IF(27&lt;=$G153, JB153+JF153, "")</f>
        <v/>
      </c>
      <c r="JI153" s="9">
        <f>IF(27&lt;=$G153, ($G153-27)*$N153, "")</f>
        <v/>
      </c>
      <c r="JJ153" s="9">
        <f>IF(28&lt;=$G153, JE153, "")</f>
        <v/>
      </c>
      <c r="JK153" s="9">
        <f>IF(28&lt;=$G153, ROUND(JJ153*$Q153, 2), "")</f>
        <v/>
      </c>
      <c r="JL153" s="9">
        <f>IF(28&lt;=$G153, $N153, "")</f>
        <v/>
      </c>
      <c r="JM153" s="9">
        <f>IF(28&lt;=$G153, JL153-JK153, "")</f>
        <v/>
      </c>
      <c r="JN153" s="9">
        <f>IF(28&lt;=$G153, JJ153-JM153, "")</f>
        <v/>
      </c>
      <c r="JO153" s="9">
        <f>IF(28&lt;=$G153, ROUND(JG153*$Q153, 2), "")</f>
        <v/>
      </c>
      <c r="JP153" s="9">
        <f>IF(28&lt;=$G153, JG153+JO153, "")</f>
        <v/>
      </c>
      <c r="JQ153" s="9">
        <f>IF(28&lt;=$G153, JK153+JO153, "")</f>
        <v/>
      </c>
      <c r="JR153" s="9">
        <f>IF(28&lt;=$G153, ($G153-28)*$N153, "")</f>
        <v/>
      </c>
      <c r="JS153" s="9">
        <f>IF(29&lt;=$G153, JN153, "")</f>
        <v/>
      </c>
      <c r="JT153" s="9">
        <f>IF(29&lt;=$G153, ROUND(JS153*$Q153, 2), "")</f>
        <v/>
      </c>
      <c r="JU153" s="9">
        <f>IF(29&lt;=$G153, $N153, "")</f>
        <v/>
      </c>
      <c r="JV153" s="9">
        <f>IF(29&lt;=$G153, JU153-JT153, "")</f>
        <v/>
      </c>
      <c r="JW153" s="9">
        <f>IF(29&lt;=$G153, JS153-JV153, "")</f>
        <v/>
      </c>
      <c r="JX153" s="9">
        <f>IF(29&lt;=$G153, ROUND(JP153*$Q153, 2), "")</f>
        <v/>
      </c>
      <c r="JY153" s="9">
        <f>IF(29&lt;=$G153, JP153+JX153, "")</f>
        <v/>
      </c>
      <c r="JZ153" s="9">
        <f>IF(29&lt;=$G153, JT153+JX153, "")</f>
        <v/>
      </c>
      <c r="KA153" s="9">
        <f>IF(29&lt;=$G153, ($G153-29)*$N153, "")</f>
        <v/>
      </c>
      <c r="KB153" s="9">
        <f>IF(30&lt;=$G153, JW153, "")</f>
        <v/>
      </c>
      <c r="KC153" s="9">
        <f>IF(30&lt;=$G153, ROUND(KB153*$Q153, 2), "")</f>
        <v/>
      </c>
      <c r="KD153" s="9">
        <f>IF(30&lt;=$G153, $N153, "")</f>
        <v/>
      </c>
      <c r="KE153" s="9">
        <f>IF(30&lt;=$G153, KD153-KC153, "")</f>
        <v/>
      </c>
      <c r="KF153" s="9">
        <f>IF(30&lt;=$G153, KB153-KE153, "")</f>
        <v/>
      </c>
      <c r="KG153" s="9">
        <f>IF(30&lt;=$G153, ROUND(JY153*$Q153, 2), "")</f>
        <v/>
      </c>
      <c r="KH153" s="9">
        <f>IF(30&lt;=$G153, JY153+KG153, "")</f>
        <v/>
      </c>
      <c r="KI153" s="9">
        <f>IF(30&lt;=$G153, KC153+KG153, "")</f>
        <v/>
      </c>
      <c r="KJ153" s="9">
        <f>IF(30&lt;=$G153, ($G153-30)*$N153, "")</f>
        <v/>
      </c>
      <c r="KK153" s="9">
        <f>IF(31&lt;=$G153, KF153, "")</f>
        <v/>
      </c>
      <c r="KL153" s="9">
        <f>IF(31&lt;=$G153, ROUND(KK153*$Q153, 2), "")</f>
        <v/>
      </c>
      <c r="KM153" s="9">
        <f>IF(31&lt;=$G153, $N153, "")</f>
        <v/>
      </c>
      <c r="KN153" s="9">
        <f>IF(31&lt;=$G153, KM153-KL153, "")</f>
        <v/>
      </c>
      <c r="KO153" s="9">
        <f>IF(31&lt;=$G153, KK153-KN153, "")</f>
        <v/>
      </c>
      <c r="KP153" s="9">
        <f>IF(31&lt;=$G153, ROUND(KH153*$Q153, 2), "")</f>
        <v/>
      </c>
      <c r="KQ153" s="9">
        <f>IF(31&lt;=$G153, KH153+KP153, "")</f>
        <v/>
      </c>
      <c r="KR153" s="9">
        <f>IF(31&lt;=$G153, KL153+KP153, "")</f>
        <v/>
      </c>
      <c r="KS153" s="9">
        <f>IF(31&lt;=$G153, ($G153-31)*$N153, "")</f>
        <v/>
      </c>
      <c r="KT153" s="9">
        <f>IF(32&lt;=$G153, KO153, "")</f>
        <v/>
      </c>
      <c r="KU153" s="9">
        <f>IF(32&lt;=$G153, ROUND(KT153*$Q153, 2), "")</f>
        <v/>
      </c>
      <c r="KV153" s="9">
        <f>IF(32&lt;=$G153, $N153, "")</f>
        <v/>
      </c>
      <c r="KW153" s="9">
        <f>IF(32&lt;=$G153, KV153-KU153, "")</f>
        <v/>
      </c>
      <c r="KX153" s="9">
        <f>IF(32&lt;=$G153, KT153-KW153, "")</f>
        <v/>
      </c>
      <c r="KY153" s="9">
        <f>IF(32&lt;=$G153, ROUND(KQ153*$Q153, 2), "")</f>
        <v/>
      </c>
      <c r="KZ153" s="9">
        <f>IF(32&lt;=$G153, KQ153+KY153, "")</f>
        <v/>
      </c>
      <c r="LA153" s="9">
        <f>IF(32&lt;=$G153, KU153+KY153, "")</f>
        <v/>
      </c>
      <c r="LB153" s="9">
        <f>IF(32&lt;=$G153, ($G153-32)*$N153, "")</f>
        <v/>
      </c>
      <c r="LC153" s="9">
        <f>IF(33&lt;=$G153, KX153, "")</f>
        <v/>
      </c>
      <c r="LD153" s="9">
        <f>IF(33&lt;=$G153, ROUND(LC153*$Q153, 2), "")</f>
        <v/>
      </c>
      <c r="LE153" s="9">
        <f>IF(33&lt;=$G153, $N153, "")</f>
        <v/>
      </c>
      <c r="LF153" s="9">
        <f>IF(33&lt;=$G153, LE153-LD153, "")</f>
        <v/>
      </c>
      <c r="LG153" s="9">
        <f>IF(33&lt;=$G153, LC153-LF153, "")</f>
        <v/>
      </c>
      <c r="LH153" s="9">
        <f>IF(33&lt;=$G153, ROUND(KZ153*$Q153, 2), "")</f>
        <v/>
      </c>
      <c r="LI153" s="9">
        <f>IF(33&lt;=$G153, KZ153+LH153, "")</f>
        <v/>
      </c>
      <c r="LJ153" s="9">
        <f>IF(33&lt;=$G153, LD153+LH153, "")</f>
        <v/>
      </c>
      <c r="LK153" s="9">
        <f>IF(33&lt;=$G153, ($G153-33)*$N153, "")</f>
        <v/>
      </c>
      <c r="LL153" s="9">
        <f>IF(34&lt;=$G153, LG153, "")</f>
        <v/>
      </c>
      <c r="LM153" s="9">
        <f>IF(34&lt;=$G153, ROUND(LL153*$Q153, 2), "")</f>
        <v/>
      </c>
      <c r="LN153" s="9">
        <f>IF(34&lt;=$G153, $N153, "")</f>
        <v/>
      </c>
      <c r="LO153" s="9">
        <f>IF(34&lt;=$G153, LN153-LM153, "")</f>
        <v/>
      </c>
      <c r="LP153" s="9">
        <f>IF(34&lt;=$G153, LL153-LO153, "")</f>
        <v/>
      </c>
      <c r="LQ153" s="9">
        <f>IF(34&lt;=$G153, ROUND(LI153*$Q153, 2), "")</f>
        <v/>
      </c>
      <c r="LR153" s="9">
        <f>IF(34&lt;=$G153, LI153+LQ153, "")</f>
        <v/>
      </c>
      <c r="LS153" s="9">
        <f>IF(34&lt;=$G153, LM153+LQ153, "")</f>
        <v/>
      </c>
      <c r="LT153" s="9">
        <f>IF(34&lt;=$G153, ($G153-34)*$N153, "")</f>
        <v/>
      </c>
      <c r="LU153" s="9">
        <f>IF(35&lt;=$G153, LP153, "")</f>
        <v/>
      </c>
      <c r="LV153" s="9">
        <f>IF(35&lt;=$G153, ROUND(LU153*$Q153, 2), "")</f>
        <v/>
      </c>
      <c r="LW153" s="9">
        <f>IF(35&lt;=$G153, $N153, "")</f>
        <v/>
      </c>
      <c r="LX153" s="9">
        <f>IF(35&lt;=$G153, LW153-LV153, "")</f>
        <v/>
      </c>
      <c r="LY153" s="9">
        <f>IF(35&lt;=$G153, LU153-LX153, "")</f>
        <v/>
      </c>
      <c r="LZ153" s="9">
        <f>IF(35&lt;=$G153, ROUND(LR153*$Q153, 2), "")</f>
        <v/>
      </c>
      <c r="MA153" s="9">
        <f>IF(35&lt;=$G153, LR153+LZ153, "")</f>
        <v/>
      </c>
      <c r="MB153" s="9">
        <f>IF(35&lt;=$G153, LV153+LZ153, "")</f>
        <v/>
      </c>
      <c r="MC153" s="9">
        <f>IF(35&lt;=$G153, ($G153-35)*$N153, "")</f>
        <v/>
      </c>
      <c r="MD153" s="9">
        <f>IF(36&lt;=$G153, LY153, "")</f>
        <v/>
      </c>
      <c r="ME153" s="9">
        <f>IF(36&lt;=$G153, ROUND(MD153*$Q153, 2), "")</f>
        <v/>
      </c>
      <c r="MF153" s="9">
        <f>IF(36&lt;=$G153, $N153, "")</f>
        <v/>
      </c>
      <c r="MG153" s="9">
        <f>IF(36&lt;=$G153, MF153-ME153, "")</f>
        <v/>
      </c>
      <c r="MH153" s="9">
        <f>IF(36&lt;=$G153, MD153-MG153, "")</f>
        <v/>
      </c>
      <c r="MI153" s="9">
        <f>IF(36&lt;=$G153, ROUND(MA153*$Q153, 2), "")</f>
        <v/>
      </c>
      <c r="MJ153" s="9">
        <f>IF(36&lt;=$G153, MA153+MI153, "")</f>
        <v/>
      </c>
      <c r="MK153" s="9">
        <f>IF(36&lt;=$G153, ME153+MI153, "")</f>
        <v/>
      </c>
      <c r="ML153" s="9">
        <f>IF(36&lt;=$G153, ($G153-36)*$N153, "")</f>
        <v/>
      </c>
      <c r="MM153" s="9">
        <f>IF(37&lt;=$G153, MH153, "")</f>
        <v/>
      </c>
      <c r="MN153" s="9">
        <f>IF(37&lt;=$G153, ROUND(MM153*$Q153, 2), "")</f>
        <v/>
      </c>
      <c r="MO153" s="9">
        <f>IF(37&lt;=$G153, $N153, "")</f>
        <v/>
      </c>
      <c r="MP153" s="9">
        <f>IF(37&lt;=$G153, MO153-MN153, "")</f>
        <v/>
      </c>
      <c r="MQ153" s="9">
        <f>IF(37&lt;=$G153, MM153-MP153, "")</f>
        <v/>
      </c>
      <c r="MR153" s="9">
        <f>IF(37&lt;=$G153, ROUND(MJ153*$Q153, 2), "")</f>
        <v/>
      </c>
      <c r="MS153" s="9">
        <f>IF(37&lt;=$G153, MJ153+MR153, "")</f>
        <v/>
      </c>
      <c r="MT153" s="9">
        <f>IF(37&lt;=$G153, MN153+MR153, "")</f>
        <v/>
      </c>
      <c r="MU153" s="9">
        <f>IF(37&lt;=$G153, ($G153-37)*$N153, "")</f>
        <v/>
      </c>
      <c r="MV153" s="9">
        <f>IF(38&lt;=$G153, MQ153, "")</f>
        <v/>
      </c>
      <c r="MW153" s="9">
        <f>IF(38&lt;=$G153, ROUND(MV153*$Q153, 2), "")</f>
        <v/>
      </c>
      <c r="MX153" s="9">
        <f>IF(38&lt;=$G153, $N153, "")</f>
        <v/>
      </c>
      <c r="MY153" s="9">
        <f>IF(38&lt;=$G153, MX153-MW153, "")</f>
        <v/>
      </c>
      <c r="MZ153" s="9">
        <f>IF(38&lt;=$G153, MV153-MY153, "")</f>
        <v/>
      </c>
      <c r="NA153" s="9">
        <f>IF(38&lt;=$G153, ROUND(MS153*$Q153, 2), "")</f>
        <v/>
      </c>
      <c r="NB153" s="9">
        <f>IF(38&lt;=$G153, MS153+NA153, "")</f>
        <v/>
      </c>
      <c r="NC153" s="9">
        <f>IF(38&lt;=$G153, MW153+NA153, "")</f>
        <v/>
      </c>
      <c r="ND153" s="9">
        <f>IF(38&lt;=$G153, ($G153-38)*$N153, "")</f>
        <v/>
      </c>
      <c r="NE153" s="9">
        <f>IF(39&lt;=$G153, MZ153, "")</f>
        <v/>
      </c>
      <c r="NF153" s="9">
        <f>IF(39&lt;=$G153, ROUND(NE153*$Q153, 2), "")</f>
        <v/>
      </c>
      <c r="NG153" s="9">
        <f>IF(39&lt;=$G153, $N153, "")</f>
        <v/>
      </c>
      <c r="NH153" s="9">
        <f>IF(39&lt;=$G153, NG153-NF153, "")</f>
        <v/>
      </c>
      <c r="NI153" s="9">
        <f>IF(39&lt;=$G153, NE153-NH153, "")</f>
        <v/>
      </c>
      <c r="NJ153" s="9">
        <f>IF(39&lt;=$G153, ROUND(NB153*$Q153, 2), "")</f>
        <v/>
      </c>
      <c r="NK153" s="9">
        <f>IF(39&lt;=$G153, NB153+NJ153, "")</f>
        <v/>
      </c>
      <c r="NL153" s="9">
        <f>IF(39&lt;=$G153, NF153+NJ153, "")</f>
        <v/>
      </c>
      <c r="NM153" s="9">
        <f>IF(39&lt;=$G153, ($G153-39)*$N153, "")</f>
        <v/>
      </c>
      <c r="NN153" s="9">
        <f>IF(40&lt;=$G153, NI153, "")</f>
        <v/>
      </c>
      <c r="NO153" s="9">
        <f>IF(40&lt;=$G153, ROUND(NN153*$Q153, 2), "")</f>
        <v/>
      </c>
      <c r="NP153" s="9">
        <f>IF(40&lt;=$G153, $N153, "")</f>
        <v/>
      </c>
      <c r="NQ153" s="9">
        <f>IF(40&lt;=$G153, NP153-NO153, "")</f>
        <v/>
      </c>
      <c r="NR153" s="9">
        <f>IF(40&lt;=$G153, NN153-NQ153, "")</f>
        <v/>
      </c>
      <c r="NS153" s="9">
        <f>IF(40&lt;=$G153, ROUND(NK153*$Q153, 2), "")</f>
        <v/>
      </c>
      <c r="NT153" s="9">
        <f>IF(40&lt;=$G153, NK153+NS153, "")</f>
        <v/>
      </c>
      <c r="NU153" s="9">
        <f>IF(40&lt;=$G153, NO153+NS153, "")</f>
        <v/>
      </c>
      <c r="NV153" s="9">
        <f>IF(40&lt;=$G153, ($G153-40)*$N153, "")</f>
        <v/>
      </c>
      <c r="NW153" s="9">
        <f>IF(41&lt;=$G153, NR153, "")</f>
        <v/>
      </c>
      <c r="NX153" s="9">
        <f>IF(41&lt;=$G153, ROUND(NW153*$Q153, 2), "")</f>
        <v/>
      </c>
      <c r="NY153" s="9">
        <f>IF(41&lt;=$G153, $N153, "")</f>
        <v/>
      </c>
      <c r="NZ153" s="9">
        <f>IF(41&lt;=$G153, NY153-NX153, "")</f>
        <v/>
      </c>
      <c r="OA153" s="9">
        <f>IF(41&lt;=$G153, NW153-NZ153, "")</f>
        <v/>
      </c>
      <c r="OB153" s="9">
        <f>IF(41&lt;=$G153, ROUND(NT153*$Q153, 2), "")</f>
        <v/>
      </c>
      <c r="OC153" s="9">
        <f>IF(41&lt;=$G153, NT153+OB153, "")</f>
        <v/>
      </c>
      <c r="OD153" s="9">
        <f>IF(41&lt;=$G153, NX153+OB153, "")</f>
        <v/>
      </c>
      <c r="OE153" s="9">
        <f>IF(41&lt;=$G153, ($G153-41)*$N153, "")</f>
        <v/>
      </c>
      <c r="OF153" s="9">
        <f>IF(42&lt;=$G153, OA153, "")</f>
        <v/>
      </c>
      <c r="OG153" s="9">
        <f>IF(42&lt;=$G153, ROUND(OF153*$Q153, 2), "")</f>
        <v/>
      </c>
      <c r="OH153" s="9">
        <f>IF(42&lt;=$G153, $N153, "")</f>
        <v/>
      </c>
      <c r="OI153" s="9">
        <f>IF(42&lt;=$G153, OH153-OG153, "")</f>
        <v/>
      </c>
      <c r="OJ153" s="9">
        <f>IF(42&lt;=$G153, OF153-OI153, "")</f>
        <v/>
      </c>
      <c r="OK153" s="9">
        <f>IF(42&lt;=$G153, ROUND(OC153*$Q153, 2), "")</f>
        <v/>
      </c>
      <c r="OL153" s="9">
        <f>IF(42&lt;=$G153, OC153+OK153, "")</f>
        <v/>
      </c>
      <c r="OM153" s="9">
        <f>IF(42&lt;=$G153, OG153+OK153, "")</f>
        <v/>
      </c>
      <c r="ON153" s="9">
        <f>IF(42&lt;=$G153, ($G153-42)*$N153, "")</f>
        <v/>
      </c>
      <c r="OO153" s="9">
        <f>IF(43&lt;=$G153, OJ153, "")</f>
        <v/>
      </c>
      <c r="OP153" s="9">
        <f>IF(43&lt;=$G153, ROUND(OO153*$Q153, 2), "")</f>
        <v/>
      </c>
      <c r="OQ153" s="9">
        <f>IF(43&lt;=$G153, $N153, "")</f>
        <v/>
      </c>
      <c r="OR153" s="9">
        <f>IF(43&lt;=$G153, OQ153-OP153, "")</f>
        <v/>
      </c>
      <c r="OS153" s="9">
        <f>IF(43&lt;=$G153, OO153-OR153, "")</f>
        <v/>
      </c>
      <c r="OT153" s="9">
        <f>IF(43&lt;=$G153, ROUND(OL153*$Q153, 2), "")</f>
        <v/>
      </c>
      <c r="OU153" s="9">
        <f>IF(43&lt;=$G153, OL153+OT153, "")</f>
        <v/>
      </c>
      <c r="OV153" s="9">
        <f>IF(43&lt;=$G153, OP153+OT153, "")</f>
        <v/>
      </c>
      <c r="OW153" s="9">
        <f>IF(43&lt;=$G153, ($G153-43)*$N153, "")</f>
        <v/>
      </c>
      <c r="OX153" s="9">
        <f>IF(44&lt;=$G153, OS153, "")</f>
        <v/>
      </c>
      <c r="OY153" s="9">
        <f>IF(44&lt;=$G153, ROUND(OX153*$Q153, 2), "")</f>
        <v/>
      </c>
      <c r="OZ153" s="9">
        <f>IF(44&lt;=$G153, $N153, "")</f>
        <v/>
      </c>
      <c r="PA153" s="9">
        <f>IF(44&lt;=$G153, OZ153-OY153, "")</f>
        <v/>
      </c>
      <c r="PB153" s="9">
        <f>IF(44&lt;=$G153, OX153-PA153, "")</f>
        <v/>
      </c>
      <c r="PC153" s="9">
        <f>IF(44&lt;=$G153, ROUND(OU153*$Q153, 2), "")</f>
        <v/>
      </c>
      <c r="PD153" s="9">
        <f>IF(44&lt;=$G153, OU153+PC153, "")</f>
        <v/>
      </c>
      <c r="PE153" s="9">
        <f>IF(44&lt;=$G153, OY153+PC153, "")</f>
        <v/>
      </c>
      <c r="PF153" s="9">
        <f>IF(44&lt;=$G153, ($G153-44)*$N153, "")</f>
        <v/>
      </c>
      <c r="PG153" s="9">
        <f>IF(45&lt;=$G153, PB153, "")</f>
        <v/>
      </c>
      <c r="PH153" s="9">
        <f>IF(45&lt;=$G153, ROUND(PG153*$Q153, 2), "")</f>
        <v/>
      </c>
      <c r="PI153" s="9">
        <f>IF(45&lt;=$G153, $N153, "")</f>
        <v/>
      </c>
      <c r="PJ153" s="9">
        <f>IF(45&lt;=$G153, PI153-PH153, "")</f>
        <v/>
      </c>
      <c r="PK153" s="9">
        <f>IF(45&lt;=$G153, PG153-PJ153, "")</f>
        <v/>
      </c>
      <c r="PL153" s="9">
        <f>IF(45&lt;=$G153, ROUND(PD153*$Q153, 2), "")</f>
        <v/>
      </c>
      <c r="PM153" s="9">
        <f>IF(45&lt;=$G153, PD153+PL153, "")</f>
        <v/>
      </c>
      <c r="PN153" s="9">
        <f>IF(45&lt;=$G153, PH153+PL153, "")</f>
        <v/>
      </c>
      <c r="PO153" s="9">
        <f>IF(45&lt;=$G153, ($G153-45)*$N153, "")</f>
        <v/>
      </c>
      <c r="PP153" s="9">
        <f>IF(46&lt;=$G153, PK153, "")</f>
        <v/>
      </c>
      <c r="PQ153" s="9">
        <f>IF(46&lt;=$G153, ROUND(PP153*$Q153, 2), "")</f>
        <v/>
      </c>
      <c r="PR153" s="9">
        <f>IF(46&lt;=$G153, $N153, "")</f>
        <v/>
      </c>
      <c r="PS153" s="9">
        <f>IF(46&lt;=$G153, PR153-PQ153, "")</f>
        <v/>
      </c>
      <c r="PT153" s="9">
        <f>IF(46&lt;=$G153, PP153-PS153, "")</f>
        <v/>
      </c>
      <c r="PU153" s="9">
        <f>IF(46&lt;=$G153, ROUND(PM153*$Q153, 2), "")</f>
        <v/>
      </c>
      <c r="PV153" s="9">
        <f>IF(46&lt;=$G153, PM153+PU153, "")</f>
        <v/>
      </c>
      <c r="PW153" s="9">
        <f>IF(46&lt;=$G153, PQ153+PU153, "")</f>
        <v/>
      </c>
      <c r="PX153" s="9">
        <f>IF(46&lt;=$G153, ($G153-46)*$N153, "")</f>
        <v/>
      </c>
      <c r="PY153" s="9">
        <f>IF(47&lt;=$G153, PT153, "")</f>
        <v/>
      </c>
      <c r="PZ153" s="9">
        <f>IF(47&lt;=$G153, ROUND(PY153*$Q153, 2), "")</f>
        <v/>
      </c>
      <c r="QA153" s="9">
        <f>IF(47&lt;=$G153, $N153, "")</f>
        <v/>
      </c>
      <c r="QB153" s="9">
        <f>IF(47&lt;=$G153, QA153-PZ153, "")</f>
        <v/>
      </c>
      <c r="QC153" s="9">
        <f>IF(47&lt;=$G153, PY153-QB153, "")</f>
        <v/>
      </c>
      <c r="QD153" s="9">
        <f>IF(47&lt;=$G153, ROUND(PV153*$Q153, 2), "")</f>
        <v/>
      </c>
      <c r="QE153" s="9">
        <f>IF(47&lt;=$G153, PV153+QD153, "")</f>
        <v/>
      </c>
      <c r="QF153" s="9">
        <f>IF(47&lt;=$G153, PZ153+QD153, "")</f>
        <v/>
      </c>
      <c r="QG153" s="9">
        <f>IF(47&lt;=$G153, ($G153-47)*$N153, "")</f>
        <v/>
      </c>
      <c r="QH153" s="9">
        <f>IF(48&lt;=$G153, QC153, "")</f>
        <v/>
      </c>
      <c r="QI153" s="9">
        <f>IF(48&lt;=$G153, ROUND(QH153*$Q153, 2), "")</f>
        <v/>
      </c>
      <c r="QJ153" s="9">
        <f>IF(48&lt;=$G153, $N153, "")</f>
        <v/>
      </c>
      <c r="QK153" s="9">
        <f>IF(48&lt;=$G153, QJ153-QI153, "")</f>
        <v/>
      </c>
      <c r="QL153" s="9">
        <f>IF(48&lt;=$G153, QH153-QK153, "")</f>
        <v/>
      </c>
      <c r="QM153" s="9">
        <f>IF(48&lt;=$G153, ROUND(QE153*$Q153, 2), "")</f>
        <v/>
      </c>
      <c r="QN153" s="9">
        <f>IF(48&lt;=$G153, QE153+QM153, "")</f>
        <v/>
      </c>
      <c r="QO153" s="9">
        <f>IF(48&lt;=$G153, QI153+QM153, "")</f>
        <v/>
      </c>
      <c r="QP153" s="9">
        <f>IF(48&lt;=$G153, ($G153-48)*$N153, "")</f>
        <v/>
      </c>
    </row>
    <row r="154">
      <c r="A154" s="12" t="inlineStr">
        <is>
          <t>0679-0001</t>
        </is>
      </c>
      <c r="B154" s="13" t="inlineStr">
        <is>
          <t>Naikor de Occidente Sa de Cv</t>
        </is>
      </c>
      <c r="C154" s="13" t="inlineStr">
        <is>
          <t>2008</t>
        </is>
      </c>
      <c r="D154" s="12" t="inlineStr">
        <is>
          <t>ACTIVO</t>
        </is>
      </c>
      <c r="E154" s="12" t="inlineStr">
        <is>
          <t>2024-11-29</t>
        </is>
      </c>
      <c r="F154" s="12" t="inlineStr">
        <is>
          <t>2028-11-29</t>
        </is>
      </c>
      <c r="G154" s="14" t="n">
        <v>48</v>
      </c>
      <c r="H154" s="15" t="n">
        <v>467155.17</v>
      </c>
      <c r="I154" s="16" t="n">
        <v>0.3</v>
      </c>
      <c r="J154" s="15">
        <f>ROUND(H154*I154, 2)</f>
        <v/>
      </c>
      <c r="K154" s="15">
        <f>ROUND(H154-J154, 2)</f>
        <v/>
      </c>
      <c r="L154" s="16" t="n">
        <v>0.027</v>
      </c>
      <c r="M154" s="15">
        <f>ROUND(H154*L154, 2)</f>
        <v/>
      </c>
      <c r="N154" s="15" t="n">
        <v>13010.63</v>
      </c>
      <c r="O154" s="16" t="n">
        <v>0.2</v>
      </c>
      <c r="P154" s="15">
        <f>ROUND(H154*O154, 2)</f>
        <v/>
      </c>
      <c r="Q154" s="17" t="n">
        <v>0.03361238</v>
      </c>
      <c r="R154" s="17">
        <f>RATE(G154, -N154, K154, -P154)</f>
        <v/>
      </c>
      <c r="S154" s="17">
        <f>ROUND(Q154*12, 8)</f>
        <v/>
      </c>
      <c r="T154" s="17">
        <f>ROUND(((1+Q154)^12)-1, 8)</f>
        <v/>
      </c>
      <c r="U154" s="15">
        <f>ROUND(PV(Q154, G154, 0, -P154), 2)</f>
        <v/>
      </c>
      <c r="V154" s="15">
        <f>SUMIF($AA$4:$QP$4, "Interes_Leasing", AA154:QP154)</f>
        <v/>
      </c>
      <c r="W154" s="15">
        <f>SUMIF($AA$4:$QP$4, "Interes_Residual", AA154:QP154)</f>
        <v/>
      </c>
      <c r="X154" s="15">
        <f>ROUND(V154+W154, 2)</f>
        <v/>
      </c>
      <c r="Y154" s="15">
        <f>ROUND((N154*G154+P154+M154)-K154, 2)</f>
        <v/>
      </c>
      <c r="Z154" s="16">
        <f>ROUND(Y154/K154, 4)</f>
        <v/>
      </c>
      <c r="AA154" s="15">
        <f>IF(1&lt;=$G154, $K154, "")</f>
        <v/>
      </c>
      <c r="AB154" s="15">
        <f>IF(1&lt;=$G154, ROUND(AA154*$Q154, 2), "")</f>
        <v/>
      </c>
      <c r="AC154" s="15">
        <f>IF(1&lt;=$G154, $N154, "")</f>
        <v/>
      </c>
      <c r="AD154" s="15">
        <f>IF(1&lt;=$G154, AC154-AB154, "")</f>
        <v/>
      </c>
      <c r="AE154" s="15">
        <f>IF(1&lt;=$G154, AA154-AD154, "")</f>
        <v/>
      </c>
      <c r="AF154" s="15">
        <f>IF(1&lt;=$G154, ROUND($U154*$Q154, 2), "")</f>
        <v/>
      </c>
      <c r="AG154" s="15">
        <f>IF(1&lt;=$G154, $U154+AF154, "")</f>
        <v/>
      </c>
      <c r="AH154" s="15">
        <f>IF(1&lt;=$G154, AB154+AF154, "")</f>
        <v/>
      </c>
      <c r="AI154" s="15">
        <f>IF(1&lt;=$G154, ($G154-1)*$N154, "")</f>
        <v/>
      </c>
      <c r="AJ154" s="15">
        <f>IF(2&lt;=$G154, AE154, "")</f>
        <v/>
      </c>
      <c r="AK154" s="15">
        <f>IF(2&lt;=$G154, ROUND(AJ154*$Q154, 2), "")</f>
        <v/>
      </c>
      <c r="AL154" s="15">
        <f>IF(2&lt;=$G154, $N154, "")</f>
        <v/>
      </c>
      <c r="AM154" s="15">
        <f>IF(2&lt;=$G154, AL154-AK154, "")</f>
        <v/>
      </c>
      <c r="AN154" s="15">
        <f>IF(2&lt;=$G154, AJ154-AM154, "")</f>
        <v/>
      </c>
      <c r="AO154" s="15">
        <f>IF(2&lt;=$G154, ROUND(AG154*$Q154, 2), "")</f>
        <v/>
      </c>
      <c r="AP154" s="15">
        <f>IF(2&lt;=$G154, AG154+AO154, "")</f>
        <v/>
      </c>
      <c r="AQ154" s="15">
        <f>IF(2&lt;=$G154, AK154+AO154, "")</f>
        <v/>
      </c>
      <c r="AR154" s="15">
        <f>IF(2&lt;=$G154, ($G154-2)*$N154, "")</f>
        <v/>
      </c>
      <c r="AS154" s="15">
        <f>IF(3&lt;=$G154, AN154, "")</f>
        <v/>
      </c>
      <c r="AT154" s="15">
        <f>IF(3&lt;=$G154, ROUND(AS154*$Q154, 2), "")</f>
        <v/>
      </c>
      <c r="AU154" s="15">
        <f>IF(3&lt;=$G154, $N154, "")</f>
        <v/>
      </c>
      <c r="AV154" s="15">
        <f>IF(3&lt;=$G154, AU154-AT154, "")</f>
        <v/>
      </c>
      <c r="AW154" s="15">
        <f>IF(3&lt;=$G154, AS154-AV154, "")</f>
        <v/>
      </c>
      <c r="AX154" s="15">
        <f>IF(3&lt;=$G154, ROUND(AP154*$Q154, 2), "")</f>
        <v/>
      </c>
      <c r="AY154" s="15">
        <f>IF(3&lt;=$G154, AP154+AX154, "")</f>
        <v/>
      </c>
      <c r="AZ154" s="15">
        <f>IF(3&lt;=$G154, AT154+AX154, "")</f>
        <v/>
      </c>
      <c r="BA154" s="15">
        <f>IF(3&lt;=$G154, ($G154-3)*$N154, "")</f>
        <v/>
      </c>
      <c r="BB154" s="15">
        <f>IF(4&lt;=$G154, AW154, "")</f>
        <v/>
      </c>
      <c r="BC154" s="15">
        <f>IF(4&lt;=$G154, ROUND(BB154*$Q154, 2), "")</f>
        <v/>
      </c>
      <c r="BD154" s="15">
        <f>IF(4&lt;=$G154, $N154, "")</f>
        <v/>
      </c>
      <c r="BE154" s="15">
        <f>IF(4&lt;=$G154, BD154-BC154, "")</f>
        <v/>
      </c>
      <c r="BF154" s="15">
        <f>IF(4&lt;=$G154, BB154-BE154, "")</f>
        <v/>
      </c>
      <c r="BG154" s="15">
        <f>IF(4&lt;=$G154, ROUND(AY154*$Q154, 2), "")</f>
        <v/>
      </c>
      <c r="BH154" s="15">
        <f>IF(4&lt;=$G154, AY154+BG154, "")</f>
        <v/>
      </c>
      <c r="BI154" s="15">
        <f>IF(4&lt;=$G154, BC154+BG154, "")</f>
        <v/>
      </c>
      <c r="BJ154" s="15">
        <f>IF(4&lt;=$G154, ($G154-4)*$N154, "")</f>
        <v/>
      </c>
      <c r="BK154" s="15">
        <f>IF(5&lt;=$G154, BF154, "")</f>
        <v/>
      </c>
      <c r="BL154" s="15">
        <f>IF(5&lt;=$G154, ROUND(BK154*$Q154, 2), "")</f>
        <v/>
      </c>
      <c r="BM154" s="15">
        <f>IF(5&lt;=$G154, $N154, "")</f>
        <v/>
      </c>
      <c r="BN154" s="15">
        <f>IF(5&lt;=$G154, BM154-BL154, "")</f>
        <v/>
      </c>
      <c r="BO154" s="15">
        <f>IF(5&lt;=$G154, BK154-BN154, "")</f>
        <v/>
      </c>
      <c r="BP154" s="15">
        <f>IF(5&lt;=$G154, ROUND(BH154*$Q154, 2), "")</f>
        <v/>
      </c>
      <c r="BQ154" s="15">
        <f>IF(5&lt;=$G154, BH154+BP154, "")</f>
        <v/>
      </c>
      <c r="BR154" s="15">
        <f>IF(5&lt;=$G154, BL154+BP154, "")</f>
        <v/>
      </c>
      <c r="BS154" s="15">
        <f>IF(5&lt;=$G154, ($G154-5)*$N154, "")</f>
        <v/>
      </c>
      <c r="BT154" s="15">
        <f>IF(6&lt;=$G154, BO154, "")</f>
        <v/>
      </c>
      <c r="BU154" s="15">
        <f>IF(6&lt;=$G154, ROUND(BT154*$Q154, 2), "")</f>
        <v/>
      </c>
      <c r="BV154" s="15">
        <f>IF(6&lt;=$G154, $N154, "")</f>
        <v/>
      </c>
      <c r="BW154" s="15">
        <f>IF(6&lt;=$G154, BV154-BU154, "")</f>
        <v/>
      </c>
      <c r="BX154" s="15">
        <f>IF(6&lt;=$G154, BT154-BW154, "")</f>
        <v/>
      </c>
      <c r="BY154" s="15">
        <f>IF(6&lt;=$G154, ROUND(BQ154*$Q154, 2), "")</f>
        <v/>
      </c>
      <c r="BZ154" s="15">
        <f>IF(6&lt;=$G154, BQ154+BY154, "")</f>
        <v/>
      </c>
      <c r="CA154" s="15">
        <f>IF(6&lt;=$G154, BU154+BY154, "")</f>
        <v/>
      </c>
      <c r="CB154" s="15">
        <f>IF(6&lt;=$G154, ($G154-6)*$N154, "")</f>
        <v/>
      </c>
      <c r="CC154" s="15">
        <f>IF(7&lt;=$G154, BX154, "")</f>
        <v/>
      </c>
      <c r="CD154" s="15">
        <f>IF(7&lt;=$G154, ROUND(CC154*$Q154, 2), "")</f>
        <v/>
      </c>
      <c r="CE154" s="15">
        <f>IF(7&lt;=$G154, $N154, "")</f>
        <v/>
      </c>
      <c r="CF154" s="15">
        <f>IF(7&lt;=$G154, CE154-CD154, "")</f>
        <v/>
      </c>
      <c r="CG154" s="15">
        <f>IF(7&lt;=$G154, CC154-CF154, "")</f>
        <v/>
      </c>
      <c r="CH154" s="15">
        <f>IF(7&lt;=$G154, ROUND(BZ154*$Q154, 2), "")</f>
        <v/>
      </c>
      <c r="CI154" s="15">
        <f>IF(7&lt;=$G154, BZ154+CH154, "")</f>
        <v/>
      </c>
      <c r="CJ154" s="15">
        <f>IF(7&lt;=$G154, CD154+CH154, "")</f>
        <v/>
      </c>
      <c r="CK154" s="15">
        <f>IF(7&lt;=$G154, ($G154-7)*$N154, "")</f>
        <v/>
      </c>
      <c r="CL154" s="15">
        <f>IF(8&lt;=$G154, CG154, "")</f>
        <v/>
      </c>
      <c r="CM154" s="15">
        <f>IF(8&lt;=$G154, ROUND(CL154*$Q154, 2), "")</f>
        <v/>
      </c>
      <c r="CN154" s="15">
        <f>IF(8&lt;=$G154, $N154, "")</f>
        <v/>
      </c>
      <c r="CO154" s="15">
        <f>IF(8&lt;=$G154, CN154-CM154, "")</f>
        <v/>
      </c>
      <c r="CP154" s="15">
        <f>IF(8&lt;=$G154, CL154-CO154, "")</f>
        <v/>
      </c>
      <c r="CQ154" s="15">
        <f>IF(8&lt;=$G154, ROUND(CI154*$Q154, 2), "")</f>
        <v/>
      </c>
      <c r="CR154" s="15">
        <f>IF(8&lt;=$G154, CI154+CQ154, "")</f>
        <v/>
      </c>
      <c r="CS154" s="15">
        <f>IF(8&lt;=$G154, CM154+CQ154, "")</f>
        <v/>
      </c>
      <c r="CT154" s="15">
        <f>IF(8&lt;=$G154, ($G154-8)*$N154, "")</f>
        <v/>
      </c>
      <c r="CU154" s="15">
        <f>IF(9&lt;=$G154, CP154, "")</f>
        <v/>
      </c>
      <c r="CV154" s="15">
        <f>IF(9&lt;=$G154, ROUND(CU154*$Q154, 2), "")</f>
        <v/>
      </c>
      <c r="CW154" s="15">
        <f>IF(9&lt;=$G154, $N154, "")</f>
        <v/>
      </c>
      <c r="CX154" s="15">
        <f>IF(9&lt;=$G154, CW154-CV154, "")</f>
        <v/>
      </c>
      <c r="CY154" s="15">
        <f>IF(9&lt;=$G154, CU154-CX154, "")</f>
        <v/>
      </c>
      <c r="CZ154" s="15">
        <f>IF(9&lt;=$G154, ROUND(CR154*$Q154, 2), "")</f>
        <v/>
      </c>
      <c r="DA154" s="15">
        <f>IF(9&lt;=$G154, CR154+CZ154, "")</f>
        <v/>
      </c>
      <c r="DB154" s="15">
        <f>IF(9&lt;=$G154, CV154+CZ154, "")</f>
        <v/>
      </c>
      <c r="DC154" s="15">
        <f>IF(9&lt;=$G154, ($G154-9)*$N154, "")</f>
        <v/>
      </c>
      <c r="DD154" s="15">
        <f>IF(10&lt;=$G154, CY154, "")</f>
        <v/>
      </c>
      <c r="DE154" s="15">
        <f>IF(10&lt;=$G154, ROUND(DD154*$Q154, 2), "")</f>
        <v/>
      </c>
      <c r="DF154" s="15">
        <f>IF(10&lt;=$G154, $N154, "")</f>
        <v/>
      </c>
      <c r="DG154" s="15">
        <f>IF(10&lt;=$G154, DF154-DE154, "")</f>
        <v/>
      </c>
      <c r="DH154" s="15">
        <f>IF(10&lt;=$G154, DD154-DG154, "")</f>
        <v/>
      </c>
      <c r="DI154" s="15">
        <f>IF(10&lt;=$G154, ROUND(DA154*$Q154, 2), "")</f>
        <v/>
      </c>
      <c r="DJ154" s="15">
        <f>IF(10&lt;=$G154, DA154+DI154, "")</f>
        <v/>
      </c>
      <c r="DK154" s="15">
        <f>IF(10&lt;=$G154, DE154+DI154, "")</f>
        <v/>
      </c>
      <c r="DL154" s="15">
        <f>IF(10&lt;=$G154, ($G154-10)*$N154, "")</f>
        <v/>
      </c>
      <c r="DM154" s="15">
        <f>IF(11&lt;=$G154, DH154, "")</f>
        <v/>
      </c>
      <c r="DN154" s="15">
        <f>IF(11&lt;=$G154, ROUND(DM154*$Q154, 2), "")</f>
        <v/>
      </c>
      <c r="DO154" s="15">
        <f>IF(11&lt;=$G154, $N154, "")</f>
        <v/>
      </c>
      <c r="DP154" s="15">
        <f>IF(11&lt;=$G154, DO154-DN154, "")</f>
        <v/>
      </c>
      <c r="DQ154" s="15">
        <f>IF(11&lt;=$G154, DM154-DP154, "")</f>
        <v/>
      </c>
      <c r="DR154" s="15">
        <f>IF(11&lt;=$G154, ROUND(DJ154*$Q154, 2), "")</f>
        <v/>
      </c>
      <c r="DS154" s="15">
        <f>IF(11&lt;=$G154, DJ154+DR154, "")</f>
        <v/>
      </c>
      <c r="DT154" s="15">
        <f>IF(11&lt;=$G154, DN154+DR154, "")</f>
        <v/>
      </c>
      <c r="DU154" s="15">
        <f>IF(11&lt;=$G154, ($G154-11)*$N154, "")</f>
        <v/>
      </c>
      <c r="DV154" s="15">
        <f>IF(12&lt;=$G154, DQ154, "")</f>
        <v/>
      </c>
      <c r="DW154" s="15">
        <f>IF(12&lt;=$G154, ROUND(DV154*$Q154, 2), "")</f>
        <v/>
      </c>
      <c r="DX154" s="15">
        <f>IF(12&lt;=$G154, $N154, "")</f>
        <v/>
      </c>
      <c r="DY154" s="15">
        <f>IF(12&lt;=$G154, DX154-DW154, "")</f>
        <v/>
      </c>
      <c r="DZ154" s="15">
        <f>IF(12&lt;=$G154, DV154-DY154, "")</f>
        <v/>
      </c>
      <c r="EA154" s="15">
        <f>IF(12&lt;=$G154, ROUND(DS154*$Q154, 2), "")</f>
        <v/>
      </c>
      <c r="EB154" s="15">
        <f>IF(12&lt;=$G154, DS154+EA154, "")</f>
        <v/>
      </c>
      <c r="EC154" s="15">
        <f>IF(12&lt;=$G154, DW154+EA154, "")</f>
        <v/>
      </c>
      <c r="ED154" s="15">
        <f>IF(12&lt;=$G154, ($G154-12)*$N154, "")</f>
        <v/>
      </c>
      <c r="EE154" s="15">
        <f>IF(13&lt;=$G154, DZ154, "")</f>
        <v/>
      </c>
      <c r="EF154" s="15">
        <f>IF(13&lt;=$G154, ROUND(EE154*$Q154, 2), "")</f>
        <v/>
      </c>
      <c r="EG154" s="15">
        <f>IF(13&lt;=$G154, $N154, "")</f>
        <v/>
      </c>
      <c r="EH154" s="15">
        <f>IF(13&lt;=$G154, EG154-EF154, "")</f>
        <v/>
      </c>
      <c r="EI154" s="15">
        <f>IF(13&lt;=$G154, EE154-EH154, "")</f>
        <v/>
      </c>
      <c r="EJ154" s="15">
        <f>IF(13&lt;=$G154, ROUND(EB154*$Q154, 2), "")</f>
        <v/>
      </c>
      <c r="EK154" s="15">
        <f>IF(13&lt;=$G154, EB154+EJ154, "")</f>
        <v/>
      </c>
      <c r="EL154" s="15">
        <f>IF(13&lt;=$G154, EF154+EJ154, "")</f>
        <v/>
      </c>
      <c r="EM154" s="15">
        <f>IF(13&lt;=$G154, ($G154-13)*$N154, "")</f>
        <v/>
      </c>
      <c r="EN154" s="15">
        <f>IF(14&lt;=$G154, EI154, "")</f>
        <v/>
      </c>
      <c r="EO154" s="15">
        <f>IF(14&lt;=$G154, ROUND(EN154*$Q154, 2), "")</f>
        <v/>
      </c>
      <c r="EP154" s="15">
        <f>IF(14&lt;=$G154, $N154, "")</f>
        <v/>
      </c>
      <c r="EQ154" s="15">
        <f>IF(14&lt;=$G154, EP154-EO154, "")</f>
        <v/>
      </c>
      <c r="ER154" s="15">
        <f>IF(14&lt;=$G154, EN154-EQ154, "")</f>
        <v/>
      </c>
      <c r="ES154" s="15">
        <f>IF(14&lt;=$G154, ROUND(EK154*$Q154, 2), "")</f>
        <v/>
      </c>
      <c r="ET154" s="15">
        <f>IF(14&lt;=$G154, EK154+ES154, "")</f>
        <v/>
      </c>
      <c r="EU154" s="15">
        <f>IF(14&lt;=$G154, EO154+ES154, "")</f>
        <v/>
      </c>
      <c r="EV154" s="15">
        <f>IF(14&lt;=$G154, ($G154-14)*$N154, "")</f>
        <v/>
      </c>
      <c r="EW154" s="15">
        <f>IF(15&lt;=$G154, ER154, "")</f>
        <v/>
      </c>
      <c r="EX154" s="15">
        <f>IF(15&lt;=$G154, ROUND(EW154*$Q154, 2), "")</f>
        <v/>
      </c>
      <c r="EY154" s="15">
        <f>IF(15&lt;=$G154, $N154, "")</f>
        <v/>
      </c>
      <c r="EZ154" s="15">
        <f>IF(15&lt;=$G154, EY154-EX154, "")</f>
        <v/>
      </c>
      <c r="FA154" s="15">
        <f>IF(15&lt;=$G154, EW154-EZ154, "")</f>
        <v/>
      </c>
      <c r="FB154" s="15">
        <f>IF(15&lt;=$G154, ROUND(ET154*$Q154, 2), "")</f>
        <v/>
      </c>
      <c r="FC154" s="15">
        <f>IF(15&lt;=$G154, ET154+FB154, "")</f>
        <v/>
      </c>
      <c r="FD154" s="15">
        <f>IF(15&lt;=$G154, EX154+FB154, "")</f>
        <v/>
      </c>
      <c r="FE154" s="15">
        <f>IF(15&lt;=$G154, ($G154-15)*$N154, "")</f>
        <v/>
      </c>
      <c r="FF154" s="15">
        <f>IF(16&lt;=$G154, FA154, "")</f>
        <v/>
      </c>
      <c r="FG154" s="15">
        <f>IF(16&lt;=$G154, ROUND(FF154*$Q154, 2), "")</f>
        <v/>
      </c>
      <c r="FH154" s="15">
        <f>IF(16&lt;=$G154, $N154, "")</f>
        <v/>
      </c>
      <c r="FI154" s="15">
        <f>IF(16&lt;=$G154, FH154-FG154, "")</f>
        <v/>
      </c>
      <c r="FJ154" s="15">
        <f>IF(16&lt;=$G154, FF154-FI154, "")</f>
        <v/>
      </c>
      <c r="FK154" s="15">
        <f>IF(16&lt;=$G154, ROUND(FC154*$Q154, 2), "")</f>
        <v/>
      </c>
      <c r="FL154" s="15">
        <f>IF(16&lt;=$G154, FC154+FK154, "")</f>
        <v/>
      </c>
      <c r="FM154" s="15">
        <f>IF(16&lt;=$G154, FG154+FK154, "")</f>
        <v/>
      </c>
      <c r="FN154" s="15">
        <f>IF(16&lt;=$G154, ($G154-16)*$N154, "")</f>
        <v/>
      </c>
      <c r="FO154" s="15">
        <f>IF(17&lt;=$G154, FJ154, "")</f>
        <v/>
      </c>
      <c r="FP154" s="15">
        <f>IF(17&lt;=$G154, ROUND(FO154*$Q154, 2), "")</f>
        <v/>
      </c>
      <c r="FQ154" s="15">
        <f>IF(17&lt;=$G154, $N154, "")</f>
        <v/>
      </c>
      <c r="FR154" s="15">
        <f>IF(17&lt;=$G154, FQ154-FP154, "")</f>
        <v/>
      </c>
      <c r="FS154" s="15">
        <f>IF(17&lt;=$G154, FO154-FR154, "")</f>
        <v/>
      </c>
      <c r="FT154" s="15">
        <f>IF(17&lt;=$G154, ROUND(FL154*$Q154, 2), "")</f>
        <v/>
      </c>
      <c r="FU154" s="15">
        <f>IF(17&lt;=$G154, FL154+FT154, "")</f>
        <v/>
      </c>
      <c r="FV154" s="15">
        <f>IF(17&lt;=$G154, FP154+FT154, "")</f>
        <v/>
      </c>
      <c r="FW154" s="15">
        <f>IF(17&lt;=$G154, ($G154-17)*$N154, "")</f>
        <v/>
      </c>
      <c r="FX154" s="15">
        <f>IF(18&lt;=$G154, FS154, "")</f>
        <v/>
      </c>
      <c r="FY154" s="15">
        <f>IF(18&lt;=$G154, ROUND(FX154*$Q154, 2), "")</f>
        <v/>
      </c>
      <c r="FZ154" s="15">
        <f>IF(18&lt;=$G154, $N154, "")</f>
        <v/>
      </c>
      <c r="GA154" s="15">
        <f>IF(18&lt;=$G154, FZ154-FY154, "")</f>
        <v/>
      </c>
      <c r="GB154" s="15">
        <f>IF(18&lt;=$G154, FX154-GA154, "")</f>
        <v/>
      </c>
      <c r="GC154" s="15">
        <f>IF(18&lt;=$G154, ROUND(FU154*$Q154, 2), "")</f>
        <v/>
      </c>
      <c r="GD154" s="15">
        <f>IF(18&lt;=$G154, FU154+GC154, "")</f>
        <v/>
      </c>
      <c r="GE154" s="15">
        <f>IF(18&lt;=$G154, FY154+GC154, "")</f>
        <v/>
      </c>
      <c r="GF154" s="15">
        <f>IF(18&lt;=$G154, ($G154-18)*$N154, "")</f>
        <v/>
      </c>
      <c r="GG154" s="15">
        <f>IF(19&lt;=$G154, GB154, "")</f>
        <v/>
      </c>
      <c r="GH154" s="15">
        <f>IF(19&lt;=$G154, ROUND(GG154*$Q154, 2), "")</f>
        <v/>
      </c>
      <c r="GI154" s="15">
        <f>IF(19&lt;=$G154, $N154, "")</f>
        <v/>
      </c>
      <c r="GJ154" s="15">
        <f>IF(19&lt;=$G154, GI154-GH154, "")</f>
        <v/>
      </c>
      <c r="GK154" s="15">
        <f>IF(19&lt;=$G154, GG154-GJ154, "")</f>
        <v/>
      </c>
      <c r="GL154" s="15">
        <f>IF(19&lt;=$G154, ROUND(GD154*$Q154, 2), "")</f>
        <v/>
      </c>
      <c r="GM154" s="15">
        <f>IF(19&lt;=$G154, GD154+GL154, "")</f>
        <v/>
      </c>
      <c r="GN154" s="15">
        <f>IF(19&lt;=$G154, GH154+GL154, "")</f>
        <v/>
      </c>
      <c r="GO154" s="15">
        <f>IF(19&lt;=$G154, ($G154-19)*$N154, "")</f>
        <v/>
      </c>
      <c r="GP154" s="15">
        <f>IF(20&lt;=$G154, GK154, "")</f>
        <v/>
      </c>
      <c r="GQ154" s="15">
        <f>IF(20&lt;=$G154, ROUND(GP154*$Q154, 2), "")</f>
        <v/>
      </c>
      <c r="GR154" s="15">
        <f>IF(20&lt;=$G154, $N154, "")</f>
        <v/>
      </c>
      <c r="GS154" s="15">
        <f>IF(20&lt;=$G154, GR154-GQ154, "")</f>
        <v/>
      </c>
      <c r="GT154" s="15">
        <f>IF(20&lt;=$G154, GP154-GS154, "")</f>
        <v/>
      </c>
      <c r="GU154" s="15">
        <f>IF(20&lt;=$G154, ROUND(GM154*$Q154, 2), "")</f>
        <v/>
      </c>
      <c r="GV154" s="15">
        <f>IF(20&lt;=$G154, GM154+GU154, "")</f>
        <v/>
      </c>
      <c r="GW154" s="15">
        <f>IF(20&lt;=$G154, GQ154+GU154, "")</f>
        <v/>
      </c>
      <c r="GX154" s="15">
        <f>IF(20&lt;=$G154, ($G154-20)*$N154, "")</f>
        <v/>
      </c>
      <c r="GY154" s="15">
        <f>IF(21&lt;=$G154, GT154, "")</f>
        <v/>
      </c>
      <c r="GZ154" s="15">
        <f>IF(21&lt;=$G154, ROUND(GY154*$Q154, 2), "")</f>
        <v/>
      </c>
      <c r="HA154" s="15">
        <f>IF(21&lt;=$G154, $N154, "")</f>
        <v/>
      </c>
      <c r="HB154" s="15">
        <f>IF(21&lt;=$G154, HA154-GZ154, "")</f>
        <v/>
      </c>
      <c r="HC154" s="15">
        <f>IF(21&lt;=$G154, GY154-HB154, "")</f>
        <v/>
      </c>
      <c r="HD154" s="15">
        <f>IF(21&lt;=$G154, ROUND(GV154*$Q154, 2), "")</f>
        <v/>
      </c>
      <c r="HE154" s="15">
        <f>IF(21&lt;=$G154, GV154+HD154, "")</f>
        <v/>
      </c>
      <c r="HF154" s="15">
        <f>IF(21&lt;=$G154, GZ154+HD154, "")</f>
        <v/>
      </c>
      <c r="HG154" s="15">
        <f>IF(21&lt;=$G154, ($G154-21)*$N154, "")</f>
        <v/>
      </c>
      <c r="HH154" s="15">
        <f>IF(22&lt;=$G154, HC154, "")</f>
        <v/>
      </c>
      <c r="HI154" s="15">
        <f>IF(22&lt;=$G154, ROUND(HH154*$Q154, 2), "")</f>
        <v/>
      </c>
      <c r="HJ154" s="15">
        <f>IF(22&lt;=$G154, $N154, "")</f>
        <v/>
      </c>
      <c r="HK154" s="15">
        <f>IF(22&lt;=$G154, HJ154-HI154, "")</f>
        <v/>
      </c>
      <c r="HL154" s="15">
        <f>IF(22&lt;=$G154, HH154-HK154, "")</f>
        <v/>
      </c>
      <c r="HM154" s="15">
        <f>IF(22&lt;=$G154, ROUND(HE154*$Q154, 2), "")</f>
        <v/>
      </c>
      <c r="HN154" s="15">
        <f>IF(22&lt;=$G154, HE154+HM154, "")</f>
        <v/>
      </c>
      <c r="HO154" s="15">
        <f>IF(22&lt;=$G154, HI154+HM154, "")</f>
        <v/>
      </c>
      <c r="HP154" s="15">
        <f>IF(22&lt;=$G154, ($G154-22)*$N154, "")</f>
        <v/>
      </c>
      <c r="HQ154" s="15">
        <f>IF(23&lt;=$G154, HL154, "")</f>
        <v/>
      </c>
      <c r="HR154" s="15">
        <f>IF(23&lt;=$G154, ROUND(HQ154*$Q154, 2), "")</f>
        <v/>
      </c>
      <c r="HS154" s="15">
        <f>IF(23&lt;=$G154, $N154, "")</f>
        <v/>
      </c>
      <c r="HT154" s="15">
        <f>IF(23&lt;=$G154, HS154-HR154, "")</f>
        <v/>
      </c>
      <c r="HU154" s="15">
        <f>IF(23&lt;=$G154, HQ154-HT154, "")</f>
        <v/>
      </c>
      <c r="HV154" s="15">
        <f>IF(23&lt;=$G154, ROUND(HN154*$Q154, 2), "")</f>
        <v/>
      </c>
      <c r="HW154" s="15">
        <f>IF(23&lt;=$G154, HN154+HV154, "")</f>
        <v/>
      </c>
      <c r="HX154" s="15">
        <f>IF(23&lt;=$G154, HR154+HV154, "")</f>
        <v/>
      </c>
      <c r="HY154" s="15">
        <f>IF(23&lt;=$G154, ($G154-23)*$N154, "")</f>
        <v/>
      </c>
      <c r="HZ154" s="15">
        <f>IF(24&lt;=$G154, HU154, "")</f>
        <v/>
      </c>
      <c r="IA154" s="15">
        <f>IF(24&lt;=$G154, ROUND(HZ154*$Q154, 2), "")</f>
        <v/>
      </c>
      <c r="IB154" s="15">
        <f>IF(24&lt;=$G154, $N154, "")</f>
        <v/>
      </c>
      <c r="IC154" s="15">
        <f>IF(24&lt;=$G154, IB154-IA154, "")</f>
        <v/>
      </c>
      <c r="ID154" s="15">
        <f>IF(24&lt;=$G154, HZ154-IC154, "")</f>
        <v/>
      </c>
      <c r="IE154" s="15">
        <f>IF(24&lt;=$G154, ROUND(HW154*$Q154, 2), "")</f>
        <v/>
      </c>
      <c r="IF154" s="15">
        <f>IF(24&lt;=$G154, HW154+IE154, "")</f>
        <v/>
      </c>
      <c r="IG154" s="15">
        <f>IF(24&lt;=$G154, IA154+IE154, "")</f>
        <v/>
      </c>
      <c r="IH154" s="15">
        <f>IF(24&lt;=$G154, ($G154-24)*$N154, "")</f>
        <v/>
      </c>
      <c r="II154" s="15">
        <f>IF(25&lt;=$G154, ID154, "")</f>
        <v/>
      </c>
      <c r="IJ154" s="15">
        <f>IF(25&lt;=$G154, ROUND(II154*$Q154, 2), "")</f>
        <v/>
      </c>
      <c r="IK154" s="15">
        <f>IF(25&lt;=$G154, $N154, "")</f>
        <v/>
      </c>
      <c r="IL154" s="15">
        <f>IF(25&lt;=$G154, IK154-IJ154, "")</f>
        <v/>
      </c>
      <c r="IM154" s="15">
        <f>IF(25&lt;=$G154, II154-IL154, "")</f>
        <v/>
      </c>
      <c r="IN154" s="15">
        <f>IF(25&lt;=$G154, ROUND(IF154*$Q154, 2), "")</f>
        <v/>
      </c>
      <c r="IO154" s="15">
        <f>IF(25&lt;=$G154, IF154+IN154, "")</f>
        <v/>
      </c>
      <c r="IP154" s="15">
        <f>IF(25&lt;=$G154, IJ154+IN154, "")</f>
        <v/>
      </c>
      <c r="IQ154" s="15">
        <f>IF(25&lt;=$G154, ($G154-25)*$N154, "")</f>
        <v/>
      </c>
      <c r="IR154" s="15">
        <f>IF(26&lt;=$G154, IM154, "")</f>
        <v/>
      </c>
      <c r="IS154" s="15">
        <f>IF(26&lt;=$G154, ROUND(IR154*$Q154, 2), "")</f>
        <v/>
      </c>
      <c r="IT154" s="15">
        <f>IF(26&lt;=$G154, $N154, "")</f>
        <v/>
      </c>
      <c r="IU154" s="15">
        <f>IF(26&lt;=$G154, IT154-IS154, "")</f>
        <v/>
      </c>
      <c r="IV154" s="15">
        <f>IF(26&lt;=$G154, IR154-IU154, "")</f>
        <v/>
      </c>
      <c r="IW154" s="15">
        <f>IF(26&lt;=$G154, ROUND(IO154*$Q154, 2), "")</f>
        <v/>
      </c>
      <c r="IX154" s="15">
        <f>IF(26&lt;=$G154, IO154+IW154, "")</f>
        <v/>
      </c>
      <c r="IY154" s="15">
        <f>IF(26&lt;=$G154, IS154+IW154, "")</f>
        <v/>
      </c>
      <c r="IZ154" s="15">
        <f>IF(26&lt;=$G154, ($G154-26)*$N154, "")</f>
        <v/>
      </c>
      <c r="JA154" s="15">
        <f>IF(27&lt;=$G154, IV154, "")</f>
        <v/>
      </c>
      <c r="JB154" s="15">
        <f>IF(27&lt;=$G154, ROUND(JA154*$Q154, 2), "")</f>
        <v/>
      </c>
      <c r="JC154" s="15">
        <f>IF(27&lt;=$G154, $N154, "")</f>
        <v/>
      </c>
      <c r="JD154" s="15">
        <f>IF(27&lt;=$G154, JC154-JB154, "")</f>
        <v/>
      </c>
      <c r="JE154" s="15">
        <f>IF(27&lt;=$G154, JA154-JD154, "")</f>
        <v/>
      </c>
      <c r="JF154" s="15">
        <f>IF(27&lt;=$G154, ROUND(IX154*$Q154, 2), "")</f>
        <v/>
      </c>
      <c r="JG154" s="15">
        <f>IF(27&lt;=$G154, IX154+JF154, "")</f>
        <v/>
      </c>
      <c r="JH154" s="15">
        <f>IF(27&lt;=$G154, JB154+JF154, "")</f>
        <v/>
      </c>
      <c r="JI154" s="15">
        <f>IF(27&lt;=$G154, ($G154-27)*$N154, "")</f>
        <v/>
      </c>
      <c r="JJ154" s="15">
        <f>IF(28&lt;=$G154, JE154, "")</f>
        <v/>
      </c>
      <c r="JK154" s="15">
        <f>IF(28&lt;=$G154, ROUND(JJ154*$Q154, 2), "")</f>
        <v/>
      </c>
      <c r="JL154" s="15">
        <f>IF(28&lt;=$G154, $N154, "")</f>
        <v/>
      </c>
      <c r="JM154" s="15">
        <f>IF(28&lt;=$G154, JL154-JK154, "")</f>
        <v/>
      </c>
      <c r="JN154" s="15">
        <f>IF(28&lt;=$G154, JJ154-JM154, "")</f>
        <v/>
      </c>
      <c r="JO154" s="15">
        <f>IF(28&lt;=$G154, ROUND(JG154*$Q154, 2), "")</f>
        <v/>
      </c>
      <c r="JP154" s="15">
        <f>IF(28&lt;=$G154, JG154+JO154, "")</f>
        <v/>
      </c>
      <c r="JQ154" s="15">
        <f>IF(28&lt;=$G154, JK154+JO154, "")</f>
        <v/>
      </c>
      <c r="JR154" s="15">
        <f>IF(28&lt;=$G154, ($G154-28)*$N154, "")</f>
        <v/>
      </c>
      <c r="JS154" s="15">
        <f>IF(29&lt;=$G154, JN154, "")</f>
        <v/>
      </c>
      <c r="JT154" s="15">
        <f>IF(29&lt;=$G154, ROUND(JS154*$Q154, 2), "")</f>
        <v/>
      </c>
      <c r="JU154" s="15">
        <f>IF(29&lt;=$G154, $N154, "")</f>
        <v/>
      </c>
      <c r="JV154" s="15">
        <f>IF(29&lt;=$G154, JU154-JT154, "")</f>
        <v/>
      </c>
      <c r="JW154" s="15">
        <f>IF(29&lt;=$G154, JS154-JV154, "")</f>
        <v/>
      </c>
      <c r="JX154" s="15">
        <f>IF(29&lt;=$G154, ROUND(JP154*$Q154, 2), "")</f>
        <v/>
      </c>
      <c r="JY154" s="15">
        <f>IF(29&lt;=$G154, JP154+JX154, "")</f>
        <v/>
      </c>
      <c r="JZ154" s="15">
        <f>IF(29&lt;=$G154, JT154+JX154, "")</f>
        <v/>
      </c>
      <c r="KA154" s="15">
        <f>IF(29&lt;=$G154, ($G154-29)*$N154, "")</f>
        <v/>
      </c>
      <c r="KB154" s="15">
        <f>IF(30&lt;=$G154, JW154, "")</f>
        <v/>
      </c>
      <c r="KC154" s="15">
        <f>IF(30&lt;=$G154, ROUND(KB154*$Q154, 2), "")</f>
        <v/>
      </c>
      <c r="KD154" s="15">
        <f>IF(30&lt;=$G154, $N154, "")</f>
        <v/>
      </c>
      <c r="KE154" s="15">
        <f>IF(30&lt;=$G154, KD154-KC154, "")</f>
        <v/>
      </c>
      <c r="KF154" s="15">
        <f>IF(30&lt;=$G154, KB154-KE154, "")</f>
        <v/>
      </c>
      <c r="KG154" s="15">
        <f>IF(30&lt;=$G154, ROUND(JY154*$Q154, 2), "")</f>
        <v/>
      </c>
      <c r="KH154" s="15">
        <f>IF(30&lt;=$G154, JY154+KG154, "")</f>
        <v/>
      </c>
      <c r="KI154" s="15">
        <f>IF(30&lt;=$G154, KC154+KG154, "")</f>
        <v/>
      </c>
      <c r="KJ154" s="15">
        <f>IF(30&lt;=$G154, ($G154-30)*$N154, "")</f>
        <v/>
      </c>
      <c r="KK154" s="15">
        <f>IF(31&lt;=$G154, KF154, "")</f>
        <v/>
      </c>
      <c r="KL154" s="15">
        <f>IF(31&lt;=$G154, ROUND(KK154*$Q154, 2), "")</f>
        <v/>
      </c>
      <c r="KM154" s="15">
        <f>IF(31&lt;=$G154, $N154, "")</f>
        <v/>
      </c>
      <c r="KN154" s="15">
        <f>IF(31&lt;=$G154, KM154-KL154, "")</f>
        <v/>
      </c>
      <c r="KO154" s="15">
        <f>IF(31&lt;=$G154, KK154-KN154, "")</f>
        <v/>
      </c>
      <c r="KP154" s="15">
        <f>IF(31&lt;=$G154, ROUND(KH154*$Q154, 2), "")</f>
        <v/>
      </c>
      <c r="KQ154" s="15">
        <f>IF(31&lt;=$G154, KH154+KP154, "")</f>
        <v/>
      </c>
      <c r="KR154" s="15">
        <f>IF(31&lt;=$G154, KL154+KP154, "")</f>
        <v/>
      </c>
      <c r="KS154" s="15">
        <f>IF(31&lt;=$G154, ($G154-31)*$N154, "")</f>
        <v/>
      </c>
      <c r="KT154" s="15">
        <f>IF(32&lt;=$G154, KO154, "")</f>
        <v/>
      </c>
      <c r="KU154" s="15">
        <f>IF(32&lt;=$G154, ROUND(KT154*$Q154, 2), "")</f>
        <v/>
      </c>
      <c r="KV154" s="15">
        <f>IF(32&lt;=$G154, $N154, "")</f>
        <v/>
      </c>
      <c r="KW154" s="15">
        <f>IF(32&lt;=$G154, KV154-KU154, "")</f>
        <v/>
      </c>
      <c r="KX154" s="15">
        <f>IF(32&lt;=$G154, KT154-KW154, "")</f>
        <v/>
      </c>
      <c r="KY154" s="15">
        <f>IF(32&lt;=$G154, ROUND(KQ154*$Q154, 2), "")</f>
        <v/>
      </c>
      <c r="KZ154" s="15">
        <f>IF(32&lt;=$G154, KQ154+KY154, "")</f>
        <v/>
      </c>
      <c r="LA154" s="15">
        <f>IF(32&lt;=$G154, KU154+KY154, "")</f>
        <v/>
      </c>
      <c r="LB154" s="15">
        <f>IF(32&lt;=$G154, ($G154-32)*$N154, "")</f>
        <v/>
      </c>
      <c r="LC154" s="15">
        <f>IF(33&lt;=$G154, KX154, "")</f>
        <v/>
      </c>
      <c r="LD154" s="15">
        <f>IF(33&lt;=$G154, ROUND(LC154*$Q154, 2), "")</f>
        <v/>
      </c>
      <c r="LE154" s="15">
        <f>IF(33&lt;=$G154, $N154, "")</f>
        <v/>
      </c>
      <c r="LF154" s="15">
        <f>IF(33&lt;=$G154, LE154-LD154, "")</f>
        <v/>
      </c>
      <c r="LG154" s="15">
        <f>IF(33&lt;=$G154, LC154-LF154, "")</f>
        <v/>
      </c>
      <c r="LH154" s="15">
        <f>IF(33&lt;=$G154, ROUND(KZ154*$Q154, 2), "")</f>
        <v/>
      </c>
      <c r="LI154" s="15">
        <f>IF(33&lt;=$G154, KZ154+LH154, "")</f>
        <v/>
      </c>
      <c r="LJ154" s="15">
        <f>IF(33&lt;=$G154, LD154+LH154, "")</f>
        <v/>
      </c>
      <c r="LK154" s="15">
        <f>IF(33&lt;=$G154, ($G154-33)*$N154, "")</f>
        <v/>
      </c>
      <c r="LL154" s="15">
        <f>IF(34&lt;=$G154, LG154, "")</f>
        <v/>
      </c>
      <c r="LM154" s="15">
        <f>IF(34&lt;=$G154, ROUND(LL154*$Q154, 2), "")</f>
        <v/>
      </c>
      <c r="LN154" s="15">
        <f>IF(34&lt;=$G154, $N154, "")</f>
        <v/>
      </c>
      <c r="LO154" s="15">
        <f>IF(34&lt;=$G154, LN154-LM154, "")</f>
        <v/>
      </c>
      <c r="LP154" s="15">
        <f>IF(34&lt;=$G154, LL154-LO154, "")</f>
        <v/>
      </c>
      <c r="LQ154" s="15">
        <f>IF(34&lt;=$G154, ROUND(LI154*$Q154, 2), "")</f>
        <v/>
      </c>
      <c r="LR154" s="15">
        <f>IF(34&lt;=$G154, LI154+LQ154, "")</f>
        <v/>
      </c>
      <c r="LS154" s="15">
        <f>IF(34&lt;=$G154, LM154+LQ154, "")</f>
        <v/>
      </c>
      <c r="LT154" s="15">
        <f>IF(34&lt;=$G154, ($G154-34)*$N154, "")</f>
        <v/>
      </c>
      <c r="LU154" s="15">
        <f>IF(35&lt;=$G154, LP154, "")</f>
        <v/>
      </c>
      <c r="LV154" s="15">
        <f>IF(35&lt;=$G154, ROUND(LU154*$Q154, 2), "")</f>
        <v/>
      </c>
      <c r="LW154" s="15">
        <f>IF(35&lt;=$G154, $N154, "")</f>
        <v/>
      </c>
      <c r="LX154" s="15">
        <f>IF(35&lt;=$G154, LW154-LV154, "")</f>
        <v/>
      </c>
      <c r="LY154" s="15">
        <f>IF(35&lt;=$G154, LU154-LX154, "")</f>
        <v/>
      </c>
      <c r="LZ154" s="15">
        <f>IF(35&lt;=$G154, ROUND(LR154*$Q154, 2), "")</f>
        <v/>
      </c>
      <c r="MA154" s="15">
        <f>IF(35&lt;=$G154, LR154+LZ154, "")</f>
        <v/>
      </c>
      <c r="MB154" s="15">
        <f>IF(35&lt;=$G154, LV154+LZ154, "")</f>
        <v/>
      </c>
      <c r="MC154" s="15">
        <f>IF(35&lt;=$G154, ($G154-35)*$N154, "")</f>
        <v/>
      </c>
      <c r="MD154" s="15">
        <f>IF(36&lt;=$G154, LY154, "")</f>
        <v/>
      </c>
      <c r="ME154" s="15">
        <f>IF(36&lt;=$G154, ROUND(MD154*$Q154, 2), "")</f>
        <v/>
      </c>
      <c r="MF154" s="15">
        <f>IF(36&lt;=$G154, $N154, "")</f>
        <v/>
      </c>
      <c r="MG154" s="15">
        <f>IF(36&lt;=$G154, MF154-ME154, "")</f>
        <v/>
      </c>
      <c r="MH154" s="15">
        <f>IF(36&lt;=$G154, MD154-MG154, "")</f>
        <v/>
      </c>
      <c r="MI154" s="15">
        <f>IF(36&lt;=$G154, ROUND(MA154*$Q154, 2), "")</f>
        <v/>
      </c>
      <c r="MJ154" s="15">
        <f>IF(36&lt;=$G154, MA154+MI154, "")</f>
        <v/>
      </c>
      <c r="MK154" s="15">
        <f>IF(36&lt;=$G154, ME154+MI154, "")</f>
        <v/>
      </c>
      <c r="ML154" s="15">
        <f>IF(36&lt;=$G154, ($G154-36)*$N154, "")</f>
        <v/>
      </c>
      <c r="MM154" s="15">
        <f>IF(37&lt;=$G154, MH154, "")</f>
        <v/>
      </c>
      <c r="MN154" s="15">
        <f>IF(37&lt;=$G154, ROUND(MM154*$Q154, 2), "")</f>
        <v/>
      </c>
      <c r="MO154" s="15">
        <f>IF(37&lt;=$G154, $N154, "")</f>
        <v/>
      </c>
      <c r="MP154" s="15">
        <f>IF(37&lt;=$G154, MO154-MN154, "")</f>
        <v/>
      </c>
      <c r="MQ154" s="15">
        <f>IF(37&lt;=$G154, MM154-MP154, "")</f>
        <v/>
      </c>
      <c r="MR154" s="15">
        <f>IF(37&lt;=$G154, ROUND(MJ154*$Q154, 2), "")</f>
        <v/>
      </c>
      <c r="MS154" s="15">
        <f>IF(37&lt;=$G154, MJ154+MR154, "")</f>
        <v/>
      </c>
      <c r="MT154" s="15">
        <f>IF(37&lt;=$G154, MN154+MR154, "")</f>
        <v/>
      </c>
      <c r="MU154" s="15">
        <f>IF(37&lt;=$G154, ($G154-37)*$N154, "")</f>
        <v/>
      </c>
      <c r="MV154" s="15">
        <f>IF(38&lt;=$G154, MQ154, "")</f>
        <v/>
      </c>
      <c r="MW154" s="15">
        <f>IF(38&lt;=$G154, ROUND(MV154*$Q154, 2), "")</f>
        <v/>
      </c>
      <c r="MX154" s="15">
        <f>IF(38&lt;=$G154, $N154, "")</f>
        <v/>
      </c>
      <c r="MY154" s="15">
        <f>IF(38&lt;=$G154, MX154-MW154, "")</f>
        <v/>
      </c>
      <c r="MZ154" s="15">
        <f>IF(38&lt;=$G154, MV154-MY154, "")</f>
        <v/>
      </c>
      <c r="NA154" s="15">
        <f>IF(38&lt;=$G154, ROUND(MS154*$Q154, 2), "")</f>
        <v/>
      </c>
      <c r="NB154" s="15">
        <f>IF(38&lt;=$G154, MS154+NA154, "")</f>
        <v/>
      </c>
      <c r="NC154" s="15">
        <f>IF(38&lt;=$G154, MW154+NA154, "")</f>
        <v/>
      </c>
      <c r="ND154" s="15">
        <f>IF(38&lt;=$G154, ($G154-38)*$N154, "")</f>
        <v/>
      </c>
      <c r="NE154" s="15">
        <f>IF(39&lt;=$G154, MZ154, "")</f>
        <v/>
      </c>
      <c r="NF154" s="15">
        <f>IF(39&lt;=$G154, ROUND(NE154*$Q154, 2), "")</f>
        <v/>
      </c>
      <c r="NG154" s="15">
        <f>IF(39&lt;=$G154, $N154, "")</f>
        <v/>
      </c>
      <c r="NH154" s="15">
        <f>IF(39&lt;=$G154, NG154-NF154, "")</f>
        <v/>
      </c>
      <c r="NI154" s="15">
        <f>IF(39&lt;=$G154, NE154-NH154, "")</f>
        <v/>
      </c>
      <c r="NJ154" s="15">
        <f>IF(39&lt;=$G154, ROUND(NB154*$Q154, 2), "")</f>
        <v/>
      </c>
      <c r="NK154" s="15">
        <f>IF(39&lt;=$G154, NB154+NJ154, "")</f>
        <v/>
      </c>
      <c r="NL154" s="15">
        <f>IF(39&lt;=$G154, NF154+NJ154, "")</f>
        <v/>
      </c>
      <c r="NM154" s="15">
        <f>IF(39&lt;=$G154, ($G154-39)*$N154, "")</f>
        <v/>
      </c>
      <c r="NN154" s="15">
        <f>IF(40&lt;=$G154, NI154, "")</f>
        <v/>
      </c>
      <c r="NO154" s="15">
        <f>IF(40&lt;=$G154, ROUND(NN154*$Q154, 2), "")</f>
        <v/>
      </c>
      <c r="NP154" s="15">
        <f>IF(40&lt;=$G154, $N154, "")</f>
        <v/>
      </c>
      <c r="NQ154" s="15">
        <f>IF(40&lt;=$G154, NP154-NO154, "")</f>
        <v/>
      </c>
      <c r="NR154" s="15">
        <f>IF(40&lt;=$G154, NN154-NQ154, "")</f>
        <v/>
      </c>
      <c r="NS154" s="15">
        <f>IF(40&lt;=$G154, ROUND(NK154*$Q154, 2), "")</f>
        <v/>
      </c>
      <c r="NT154" s="15">
        <f>IF(40&lt;=$G154, NK154+NS154, "")</f>
        <v/>
      </c>
      <c r="NU154" s="15">
        <f>IF(40&lt;=$G154, NO154+NS154, "")</f>
        <v/>
      </c>
      <c r="NV154" s="15">
        <f>IF(40&lt;=$G154, ($G154-40)*$N154, "")</f>
        <v/>
      </c>
      <c r="NW154" s="15">
        <f>IF(41&lt;=$G154, NR154, "")</f>
        <v/>
      </c>
      <c r="NX154" s="15">
        <f>IF(41&lt;=$G154, ROUND(NW154*$Q154, 2), "")</f>
        <v/>
      </c>
      <c r="NY154" s="15">
        <f>IF(41&lt;=$G154, $N154, "")</f>
        <v/>
      </c>
      <c r="NZ154" s="15">
        <f>IF(41&lt;=$G154, NY154-NX154, "")</f>
        <v/>
      </c>
      <c r="OA154" s="15">
        <f>IF(41&lt;=$G154, NW154-NZ154, "")</f>
        <v/>
      </c>
      <c r="OB154" s="15">
        <f>IF(41&lt;=$G154, ROUND(NT154*$Q154, 2), "")</f>
        <v/>
      </c>
      <c r="OC154" s="15">
        <f>IF(41&lt;=$G154, NT154+OB154, "")</f>
        <v/>
      </c>
      <c r="OD154" s="15">
        <f>IF(41&lt;=$G154, NX154+OB154, "")</f>
        <v/>
      </c>
      <c r="OE154" s="15">
        <f>IF(41&lt;=$G154, ($G154-41)*$N154, "")</f>
        <v/>
      </c>
      <c r="OF154" s="15">
        <f>IF(42&lt;=$G154, OA154, "")</f>
        <v/>
      </c>
      <c r="OG154" s="15">
        <f>IF(42&lt;=$G154, ROUND(OF154*$Q154, 2), "")</f>
        <v/>
      </c>
      <c r="OH154" s="15">
        <f>IF(42&lt;=$G154, $N154, "")</f>
        <v/>
      </c>
      <c r="OI154" s="15">
        <f>IF(42&lt;=$G154, OH154-OG154, "")</f>
        <v/>
      </c>
      <c r="OJ154" s="15">
        <f>IF(42&lt;=$G154, OF154-OI154, "")</f>
        <v/>
      </c>
      <c r="OK154" s="15">
        <f>IF(42&lt;=$G154, ROUND(OC154*$Q154, 2), "")</f>
        <v/>
      </c>
      <c r="OL154" s="15">
        <f>IF(42&lt;=$G154, OC154+OK154, "")</f>
        <v/>
      </c>
      <c r="OM154" s="15">
        <f>IF(42&lt;=$G154, OG154+OK154, "")</f>
        <v/>
      </c>
      <c r="ON154" s="15">
        <f>IF(42&lt;=$G154, ($G154-42)*$N154, "")</f>
        <v/>
      </c>
      <c r="OO154" s="15">
        <f>IF(43&lt;=$G154, OJ154, "")</f>
        <v/>
      </c>
      <c r="OP154" s="15">
        <f>IF(43&lt;=$G154, ROUND(OO154*$Q154, 2), "")</f>
        <v/>
      </c>
      <c r="OQ154" s="15">
        <f>IF(43&lt;=$G154, $N154, "")</f>
        <v/>
      </c>
      <c r="OR154" s="15">
        <f>IF(43&lt;=$G154, OQ154-OP154, "")</f>
        <v/>
      </c>
      <c r="OS154" s="15">
        <f>IF(43&lt;=$G154, OO154-OR154, "")</f>
        <v/>
      </c>
      <c r="OT154" s="15">
        <f>IF(43&lt;=$G154, ROUND(OL154*$Q154, 2), "")</f>
        <v/>
      </c>
      <c r="OU154" s="15">
        <f>IF(43&lt;=$G154, OL154+OT154, "")</f>
        <v/>
      </c>
      <c r="OV154" s="15">
        <f>IF(43&lt;=$G154, OP154+OT154, "")</f>
        <v/>
      </c>
      <c r="OW154" s="15">
        <f>IF(43&lt;=$G154, ($G154-43)*$N154, "")</f>
        <v/>
      </c>
      <c r="OX154" s="15">
        <f>IF(44&lt;=$G154, OS154, "")</f>
        <v/>
      </c>
      <c r="OY154" s="15">
        <f>IF(44&lt;=$G154, ROUND(OX154*$Q154, 2), "")</f>
        <v/>
      </c>
      <c r="OZ154" s="15">
        <f>IF(44&lt;=$G154, $N154, "")</f>
        <v/>
      </c>
      <c r="PA154" s="15">
        <f>IF(44&lt;=$G154, OZ154-OY154, "")</f>
        <v/>
      </c>
      <c r="PB154" s="15">
        <f>IF(44&lt;=$G154, OX154-PA154, "")</f>
        <v/>
      </c>
      <c r="PC154" s="15">
        <f>IF(44&lt;=$G154, ROUND(OU154*$Q154, 2), "")</f>
        <v/>
      </c>
      <c r="PD154" s="15">
        <f>IF(44&lt;=$G154, OU154+PC154, "")</f>
        <v/>
      </c>
      <c r="PE154" s="15">
        <f>IF(44&lt;=$G154, OY154+PC154, "")</f>
        <v/>
      </c>
      <c r="PF154" s="15">
        <f>IF(44&lt;=$G154, ($G154-44)*$N154, "")</f>
        <v/>
      </c>
      <c r="PG154" s="15">
        <f>IF(45&lt;=$G154, PB154, "")</f>
        <v/>
      </c>
      <c r="PH154" s="15">
        <f>IF(45&lt;=$G154, ROUND(PG154*$Q154, 2), "")</f>
        <v/>
      </c>
      <c r="PI154" s="15">
        <f>IF(45&lt;=$G154, $N154, "")</f>
        <v/>
      </c>
      <c r="PJ154" s="15">
        <f>IF(45&lt;=$G154, PI154-PH154, "")</f>
        <v/>
      </c>
      <c r="PK154" s="15">
        <f>IF(45&lt;=$G154, PG154-PJ154, "")</f>
        <v/>
      </c>
      <c r="PL154" s="15">
        <f>IF(45&lt;=$G154, ROUND(PD154*$Q154, 2), "")</f>
        <v/>
      </c>
      <c r="PM154" s="15">
        <f>IF(45&lt;=$G154, PD154+PL154, "")</f>
        <v/>
      </c>
      <c r="PN154" s="15">
        <f>IF(45&lt;=$G154, PH154+PL154, "")</f>
        <v/>
      </c>
      <c r="PO154" s="15">
        <f>IF(45&lt;=$G154, ($G154-45)*$N154, "")</f>
        <v/>
      </c>
      <c r="PP154" s="15">
        <f>IF(46&lt;=$G154, PK154, "")</f>
        <v/>
      </c>
      <c r="PQ154" s="15">
        <f>IF(46&lt;=$G154, ROUND(PP154*$Q154, 2), "")</f>
        <v/>
      </c>
      <c r="PR154" s="15">
        <f>IF(46&lt;=$G154, $N154, "")</f>
        <v/>
      </c>
      <c r="PS154" s="15">
        <f>IF(46&lt;=$G154, PR154-PQ154, "")</f>
        <v/>
      </c>
      <c r="PT154" s="15">
        <f>IF(46&lt;=$G154, PP154-PS154, "")</f>
        <v/>
      </c>
      <c r="PU154" s="15">
        <f>IF(46&lt;=$G154, ROUND(PM154*$Q154, 2), "")</f>
        <v/>
      </c>
      <c r="PV154" s="15">
        <f>IF(46&lt;=$G154, PM154+PU154, "")</f>
        <v/>
      </c>
      <c r="PW154" s="15">
        <f>IF(46&lt;=$G154, PQ154+PU154, "")</f>
        <v/>
      </c>
      <c r="PX154" s="15">
        <f>IF(46&lt;=$G154, ($G154-46)*$N154, "")</f>
        <v/>
      </c>
      <c r="PY154" s="15">
        <f>IF(47&lt;=$G154, PT154, "")</f>
        <v/>
      </c>
      <c r="PZ154" s="15">
        <f>IF(47&lt;=$G154, ROUND(PY154*$Q154, 2), "")</f>
        <v/>
      </c>
      <c r="QA154" s="15">
        <f>IF(47&lt;=$G154, $N154, "")</f>
        <v/>
      </c>
      <c r="QB154" s="15">
        <f>IF(47&lt;=$G154, QA154-PZ154, "")</f>
        <v/>
      </c>
      <c r="QC154" s="15">
        <f>IF(47&lt;=$G154, PY154-QB154, "")</f>
        <v/>
      </c>
      <c r="QD154" s="15">
        <f>IF(47&lt;=$G154, ROUND(PV154*$Q154, 2), "")</f>
        <v/>
      </c>
      <c r="QE154" s="15">
        <f>IF(47&lt;=$G154, PV154+QD154, "")</f>
        <v/>
      </c>
      <c r="QF154" s="15">
        <f>IF(47&lt;=$G154, PZ154+QD154, "")</f>
        <v/>
      </c>
      <c r="QG154" s="15">
        <f>IF(47&lt;=$G154, ($G154-47)*$N154, "")</f>
        <v/>
      </c>
      <c r="QH154" s="15">
        <f>IF(48&lt;=$G154, QC154, "")</f>
        <v/>
      </c>
      <c r="QI154" s="15">
        <f>IF(48&lt;=$G154, ROUND(QH154*$Q154, 2), "")</f>
        <v/>
      </c>
      <c r="QJ154" s="15">
        <f>IF(48&lt;=$G154, $N154, "")</f>
        <v/>
      </c>
      <c r="QK154" s="15">
        <f>IF(48&lt;=$G154, QJ154-QI154, "")</f>
        <v/>
      </c>
      <c r="QL154" s="15">
        <f>IF(48&lt;=$G154, QH154-QK154, "")</f>
        <v/>
      </c>
      <c r="QM154" s="15">
        <f>IF(48&lt;=$G154, ROUND(QE154*$Q154, 2), "")</f>
        <v/>
      </c>
      <c r="QN154" s="15">
        <f>IF(48&lt;=$G154, QE154+QM154, "")</f>
        <v/>
      </c>
      <c r="QO154" s="15">
        <f>IF(48&lt;=$G154, QI154+QM154, "")</f>
        <v/>
      </c>
      <c r="QP154" s="15">
        <f>IF(48&lt;=$G154, ($G154-48)*$N154, "")</f>
        <v/>
      </c>
    </row>
    <row r="155">
      <c r="A155" s="6" t="inlineStr">
        <is>
          <t>0680-0001</t>
        </is>
      </c>
      <c r="B155" s="7" t="inlineStr">
        <is>
          <t>Madereria el Volcan Sa de Cv</t>
        </is>
      </c>
      <c r="C155" s="7" t="inlineStr">
        <is>
          <t>JT Mojave</t>
        </is>
      </c>
      <c r="D155" s="6" t="inlineStr">
        <is>
          <t>ACTIVO</t>
        </is>
      </c>
      <c r="E155" s="6" t="inlineStr">
        <is>
          <t>2024-12-27</t>
        </is>
      </c>
      <c r="F155" s="6" t="inlineStr">
        <is>
          <t>2027-12-27</t>
        </is>
      </c>
      <c r="G155" s="8" t="n">
        <v>36</v>
      </c>
      <c r="H155" s="9" t="n">
        <v>1270603.45</v>
      </c>
      <c r="I155" s="10" t="n">
        <v>0.3482</v>
      </c>
      <c r="J155" s="9">
        <f>ROUND(H155*I155, 2)</f>
        <v/>
      </c>
      <c r="K155" s="9">
        <f>ROUND(H155-J155, 2)</f>
        <v/>
      </c>
      <c r="L155" s="10" t="n">
        <v>0.027</v>
      </c>
      <c r="M155" s="9">
        <f>ROUND(H155*L155, 2)</f>
        <v/>
      </c>
      <c r="N155" s="9" t="n">
        <v>36683.87</v>
      </c>
      <c r="O155" s="10" t="n">
        <v>0.1</v>
      </c>
      <c r="P155" s="9">
        <f>ROUND(H155*O155, 2)</f>
        <v/>
      </c>
      <c r="Q155" s="11" t="n">
        <v>0.031246</v>
      </c>
      <c r="R155" s="11">
        <f>RATE(G155, -N155, K155, -P155)</f>
        <v/>
      </c>
      <c r="S155" s="11">
        <f>ROUND(Q155*12, 8)</f>
        <v/>
      </c>
      <c r="T155" s="11">
        <f>ROUND(((1+Q155)^12)-1, 8)</f>
        <v/>
      </c>
      <c r="U155" s="9">
        <f>ROUND(PV(Q155, G155, 0, -P155), 2)</f>
        <v/>
      </c>
      <c r="V155" s="9">
        <f>SUMIF($AA$4:$QP$4, "Interes_Leasing", AA155:QP155)</f>
        <v/>
      </c>
      <c r="W155" s="9">
        <f>SUMIF($AA$4:$QP$4, "Interes_Residual", AA155:QP155)</f>
        <v/>
      </c>
      <c r="X155" s="9">
        <f>ROUND(V155+W155, 2)</f>
        <v/>
      </c>
      <c r="Y155" s="9">
        <f>ROUND((N155*G155+P155+M155)-K155, 2)</f>
        <v/>
      </c>
      <c r="Z155" s="10">
        <f>ROUND(Y155/K155, 4)</f>
        <v/>
      </c>
      <c r="AA155" s="9">
        <f>IF(1&lt;=$G155, $K155, "")</f>
        <v/>
      </c>
      <c r="AB155" s="9">
        <f>IF(1&lt;=$G155, ROUND(AA155*$Q155, 2), "")</f>
        <v/>
      </c>
      <c r="AC155" s="9">
        <f>IF(1&lt;=$G155, $N155, "")</f>
        <v/>
      </c>
      <c r="AD155" s="9">
        <f>IF(1&lt;=$G155, AC155-AB155, "")</f>
        <v/>
      </c>
      <c r="AE155" s="9">
        <f>IF(1&lt;=$G155, AA155-AD155, "")</f>
        <v/>
      </c>
      <c r="AF155" s="9">
        <f>IF(1&lt;=$G155, ROUND($U155*$Q155, 2), "")</f>
        <v/>
      </c>
      <c r="AG155" s="9">
        <f>IF(1&lt;=$G155, $U155+AF155, "")</f>
        <v/>
      </c>
      <c r="AH155" s="9">
        <f>IF(1&lt;=$G155, AB155+AF155, "")</f>
        <v/>
      </c>
      <c r="AI155" s="9">
        <f>IF(1&lt;=$G155, ($G155-1)*$N155, "")</f>
        <v/>
      </c>
      <c r="AJ155" s="9">
        <f>IF(2&lt;=$G155, AE155, "")</f>
        <v/>
      </c>
      <c r="AK155" s="9">
        <f>IF(2&lt;=$G155, ROUND(AJ155*$Q155, 2), "")</f>
        <v/>
      </c>
      <c r="AL155" s="9">
        <f>IF(2&lt;=$G155, $N155, "")</f>
        <v/>
      </c>
      <c r="AM155" s="9">
        <f>IF(2&lt;=$G155, AL155-AK155, "")</f>
        <v/>
      </c>
      <c r="AN155" s="9">
        <f>IF(2&lt;=$G155, AJ155-AM155, "")</f>
        <v/>
      </c>
      <c r="AO155" s="9">
        <f>IF(2&lt;=$G155, ROUND(AG155*$Q155, 2), "")</f>
        <v/>
      </c>
      <c r="AP155" s="9">
        <f>IF(2&lt;=$G155, AG155+AO155, "")</f>
        <v/>
      </c>
      <c r="AQ155" s="9">
        <f>IF(2&lt;=$G155, AK155+AO155, "")</f>
        <v/>
      </c>
      <c r="AR155" s="9">
        <f>IF(2&lt;=$G155, ($G155-2)*$N155, "")</f>
        <v/>
      </c>
      <c r="AS155" s="9">
        <f>IF(3&lt;=$G155, AN155, "")</f>
        <v/>
      </c>
      <c r="AT155" s="9">
        <f>IF(3&lt;=$G155, ROUND(AS155*$Q155, 2), "")</f>
        <v/>
      </c>
      <c r="AU155" s="9">
        <f>IF(3&lt;=$G155, $N155, "")</f>
        <v/>
      </c>
      <c r="AV155" s="9">
        <f>IF(3&lt;=$G155, AU155-AT155, "")</f>
        <v/>
      </c>
      <c r="AW155" s="9">
        <f>IF(3&lt;=$G155, AS155-AV155, "")</f>
        <v/>
      </c>
      <c r="AX155" s="9">
        <f>IF(3&lt;=$G155, ROUND(AP155*$Q155, 2), "")</f>
        <v/>
      </c>
      <c r="AY155" s="9">
        <f>IF(3&lt;=$G155, AP155+AX155, "")</f>
        <v/>
      </c>
      <c r="AZ155" s="9">
        <f>IF(3&lt;=$G155, AT155+AX155, "")</f>
        <v/>
      </c>
      <c r="BA155" s="9">
        <f>IF(3&lt;=$G155, ($G155-3)*$N155, "")</f>
        <v/>
      </c>
      <c r="BB155" s="9">
        <f>IF(4&lt;=$G155, AW155, "")</f>
        <v/>
      </c>
      <c r="BC155" s="9">
        <f>IF(4&lt;=$G155, ROUND(BB155*$Q155, 2), "")</f>
        <v/>
      </c>
      <c r="BD155" s="9">
        <f>IF(4&lt;=$G155, $N155, "")</f>
        <v/>
      </c>
      <c r="BE155" s="9">
        <f>IF(4&lt;=$G155, BD155-BC155, "")</f>
        <v/>
      </c>
      <c r="BF155" s="9">
        <f>IF(4&lt;=$G155, BB155-BE155, "")</f>
        <v/>
      </c>
      <c r="BG155" s="9">
        <f>IF(4&lt;=$G155, ROUND(AY155*$Q155, 2), "")</f>
        <v/>
      </c>
      <c r="BH155" s="9">
        <f>IF(4&lt;=$G155, AY155+BG155, "")</f>
        <v/>
      </c>
      <c r="BI155" s="9">
        <f>IF(4&lt;=$G155, BC155+BG155, "")</f>
        <v/>
      </c>
      <c r="BJ155" s="9">
        <f>IF(4&lt;=$G155, ($G155-4)*$N155, "")</f>
        <v/>
      </c>
      <c r="BK155" s="9">
        <f>IF(5&lt;=$G155, BF155, "")</f>
        <v/>
      </c>
      <c r="BL155" s="9">
        <f>IF(5&lt;=$G155, ROUND(BK155*$Q155, 2), "")</f>
        <v/>
      </c>
      <c r="BM155" s="9">
        <f>IF(5&lt;=$G155, $N155, "")</f>
        <v/>
      </c>
      <c r="BN155" s="9">
        <f>IF(5&lt;=$G155, BM155-BL155, "")</f>
        <v/>
      </c>
      <c r="BO155" s="9">
        <f>IF(5&lt;=$G155, BK155-BN155, "")</f>
        <v/>
      </c>
      <c r="BP155" s="9">
        <f>IF(5&lt;=$G155, ROUND(BH155*$Q155, 2), "")</f>
        <v/>
      </c>
      <c r="BQ155" s="9">
        <f>IF(5&lt;=$G155, BH155+BP155, "")</f>
        <v/>
      </c>
      <c r="BR155" s="9">
        <f>IF(5&lt;=$G155, BL155+BP155, "")</f>
        <v/>
      </c>
      <c r="BS155" s="9">
        <f>IF(5&lt;=$G155, ($G155-5)*$N155, "")</f>
        <v/>
      </c>
      <c r="BT155" s="9">
        <f>IF(6&lt;=$G155, BO155, "")</f>
        <v/>
      </c>
      <c r="BU155" s="9">
        <f>IF(6&lt;=$G155, ROUND(BT155*$Q155, 2), "")</f>
        <v/>
      </c>
      <c r="BV155" s="9">
        <f>IF(6&lt;=$G155, $N155, "")</f>
        <v/>
      </c>
      <c r="BW155" s="9">
        <f>IF(6&lt;=$G155, BV155-BU155, "")</f>
        <v/>
      </c>
      <c r="BX155" s="9">
        <f>IF(6&lt;=$G155, BT155-BW155, "")</f>
        <v/>
      </c>
      <c r="BY155" s="9">
        <f>IF(6&lt;=$G155, ROUND(BQ155*$Q155, 2), "")</f>
        <v/>
      </c>
      <c r="BZ155" s="9">
        <f>IF(6&lt;=$G155, BQ155+BY155, "")</f>
        <v/>
      </c>
      <c r="CA155" s="9">
        <f>IF(6&lt;=$G155, BU155+BY155, "")</f>
        <v/>
      </c>
      <c r="CB155" s="9">
        <f>IF(6&lt;=$G155, ($G155-6)*$N155, "")</f>
        <v/>
      </c>
      <c r="CC155" s="9">
        <f>IF(7&lt;=$G155, BX155, "")</f>
        <v/>
      </c>
      <c r="CD155" s="9">
        <f>IF(7&lt;=$G155, ROUND(CC155*$Q155, 2), "")</f>
        <v/>
      </c>
      <c r="CE155" s="9">
        <f>IF(7&lt;=$G155, $N155, "")</f>
        <v/>
      </c>
      <c r="CF155" s="9">
        <f>IF(7&lt;=$G155, CE155-CD155, "")</f>
        <v/>
      </c>
      <c r="CG155" s="9">
        <f>IF(7&lt;=$G155, CC155-CF155, "")</f>
        <v/>
      </c>
      <c r="CH155" s="9">
        <f>IF(7&lt;=$G155, ROUND(BZ155*$Q155, 2), "")</f>
        <v/>
      </c>
      <c r="CI155" s="9">
        <f>IF(7&lt;=$G155, BZ155+CH155, "")</f>
        <v/>
      </c>
      <c r="CJ155" s="9">
        <f>IF(7&lt;=$G155, CD155+CH155, "")</f>
        <v/>
      </c>
      <c r="CK155" s="9">
        <f>IF(7&lt;=$G155, ($G155-7)*$N155, "")</f>
        <v/>
      </c>
      <c r="CL155" s="9">
        <f>IF(8&lt;=$G155, CG155, "")</f>
        <v/>
      </c>
      <c r="CM155" s="9">
        <f>IF(8&lt;=$G155, ROUND(CL155*$Q155, 2), "")</f>
        <v/>
      </c>
      <c r="CN155" s="9">
        <f>IF(8&lt;=$G155, $N155, "")</f>
        <v/>
      </c>
      <c r="CO155" s="9">
        <f>IF(8&lt;=$G155, CN155-CM155, "")</f>
        <v/>
      </c>
      <c r="CP155" s="9">
        <f>IF(8&lt;=$G155, CL155-CO155, "")</f>
        <v/>
      </c>
      <c r="CQ155" s="9">
        <f>IF(8&lt;=$G155, ROUND(CI155*$Q155, 2), "")</f>
        <v/>
      </c>
      <c r="CR155" s="9">
        <f>IF(8&lt;=$G155, CI155+CQ155, "")</f>
        <v/>
      </c>
      <c r="CS155" s="9">
        <f>IF(8&lt;=$G155, CM155+CQ155, "")</f>
        <v/>
      </c>
      <c r="CT155" s="9">
        <f>IF(8&lt;=$G155, ($G155-8)*$N155, "")</f>
        <v/>
      </c>
      <c r="CU155" s="9">
        <f>IF(9&lt;=$G155, CP155, "")</f>
        <v/>
      </c>
      <c r="CV155" s="9">
        <f>IF(9&lt;=$G155, ROUND(CU155*$Q155, 2), "")</f>
        <v/>
      </c>
      <c r="CW155" s="9">
        <f>IF(9&lt;=$G155, $N155, "")</f>
        <v/>
      </c>
      <c r="CX155" s="9">
        <f>IF(9&lt;=$G155, CW155-CV155, "")</f>
        <v/>
      </c>
      <c r="CY155" s="9">
        <f>IF(9&lt;=$G155, CU155-CX155, "")</f>
        <v/>
      </c>
      <c r="CZ155" s="9">
        <f>IF(9&lt;=$G155, ROUND(CR155*$Q155, 2), "")</f>
        <v/>
      </c>
      <c r="DA155" s="9">
        <f>IF(9&lt;=$G155, CR155+CZ155, "")</f>
        <v/>
      </c>
      <c r="DB155" s="9">
        <f>IF(9&lt;=$G155, CV155+CZ155, "")</f>
        <v/>
      </c>
      <c r="DC155" s="9">
        <f>IF(9&lt;=$G155, ($G155-9)*$N155, "")</f>
        <v/>
      </c>
      <c r="DD155" s="9">
        <f>IF(10&lt;=$G155, CY155, "")</f>
        <v/>
      </c>
      <c r="DE155" s="9">
        <f>IF(10&lt;=$G155, ROUND(DD155*$Q155, 2), "")</f>
        <v/>
      </c>
      <c r="DF155" s="9">
        <f>IF(10&lt;=$G155, $N155, "")</f>
        <v/>
      </c>
      <c r="DG155" s="9">
        <f>IF(10&lt;=$G155, DF155-DE155, "")</f>
        <v/>
      </c>
      <c r="DH155" s="9">
        <f>IF(10&lt;=$G155, DD155-DG155, "")</f>
        <v/>
      </c>
      <c r="DI155" s="9">
        <f>IF(10&lt;=$G155, ROUND(DA155*$Q155, 2), "")</f>
        <v/>
      </c>
      <c r="DJ155" s="9">
        <f>IF(10&lt;=$G155, DA155+DI155, "")</f>
        <v/>
      </c>
      <c r="DK155" s="9">
        <f>IF(10&lt;=$G155, DE155+DI155, "")</f>
        <v/>
      </c>
      <c r="DL155" s="9">
        <f>IF(10&lt;=$G155, ($G155-10)*$N155, "")</f>
        <v/>
      </c>
      <c r="DM155" s="9">
        <f>IF(11&lt;=$G155, DH155, "")</f>
        <v/>
      </c>
      <c r="DN155" s="9">
        <f>IF(11&lt;=$G155, ROUND(DM155*$Q155, 2), "")</f>
        <v/>
      </c>
      <c r="DO155" s="9">
        <f>IF(11&lt;=$G155, $N155, "")</f>
        <v/>
      </c>
      <c r="DP155" s="9">
        <f>IF(11&lt;=$G155, DO155-DN155, "")</f>
        <v/>
      </c>
      <c r="DQ155" s="9">
        <f>IF(11&lt;=$G155, DM155-DP155, "")</f>
        <v/>
      </c>
      <c r="DR155" s="9">
        <f>IF(11&lt;=$G155, ROUND(DJ155*$Q155, 2), "")</f>
        <v/>
      </c>
      <c r="DS155" s="9">
        <f>IF(11&lt;=$G155, DJ155+DR155, "")</f>
        <v/>
      </c>
      <c r="DT155" s="9">
        <f>IF(11&lt;=$G155, DN155+DR155, "")</f>
        <v/>
      </c>
      <c r="DU155" s="9">
        <f>IF(11&lt;=$G155, ($G155-11)*$N155, "")</f>
        <v/>
      </c>
      <c r="DV155" s="9">
        <f>IF(12&lt;=$G155, DQ155, "")</f>
        <v/>
      </c>
      <c r="DW155" s="9">
        <f>IF(12&lt;=$G155, ROUND(DV155*$Q155, 2), "")</f>
        <v/>
      </c>
      <c r="DX155" s="9">
        <f>IF(12&lt;=$G155, $N155, "")</f>
        <v/>
      </c>
      <c r="DY155" s="9">
        <f>IF(12&lt;=$G155, DX155-DW155, "")</f>
        <v/>
      </c>
      <c r="DZ155" s="9">
        <f>IF(12&lt;=$G155, DV155-DY155, "")</f>
        <v/>
      </c>
      <c r="EA155" s="9">
        <f>IF(12&lt;=$G155, ROUND(DS155*$Q155, 2), "")</f>
        <v/>
      </c>
      <c r="EB155" s="9">
        <f>IF(12&lt;=$G155, DS155+EA155, "")</f>
        <v/>
      </c>
      <c r="EC155" s="9">
        <f>IF(12&lt;=$G155, DW155+EA155, "")</f>
        <v/>
      </c>
      <c r="ED155" s="9">
        <f>IF(12&lt;=$G155, ($G155-12)*$N155, "")</f>
        <v/>
      </c>
      <c r="EE155" s="9">
        <f>IF(13&lt;=$G155, DZ155, "")</f>
        <v/>
      </c>
      <c r="EF155" s="9">
        <f>IF(13&lt;=$G155, ROUND(EE155*$Q155, 2), "")</f>
        <v/>
      </c>
      <c r="EG155" s="9">
        <f>IF(13&lt;=$G155, $N155, "")</f>
        <v/>
      </c>
      <c r="EH155" s="9">
        <f>IF(13&lt;=$G155, EG155-EF155, "")</f>
        <v/>
      </c>
      <c r="EI155" s="9">
        <f>IF(13&lt;=$G155, EE155-EH155, "")</f>
        <v/>
      </c>
      <c r="EJ155" s="9">
        <f>IF(13&lt;=$G155, ROUND(EB155*$Q155, 2), "")</f>
        <v/>
      </c>
      <c r="EK155" s="9">
        <f>IF(13&lt;=$G155, EB155+EJ155, "")</f>
        <v/>
      </c>
      <c r="EL155" s="9">
        <f>IF(13&lt;=$G155, EF155+EJ155, "")</f>
        <v/>
      </c>
      <c r="EM155" s="9">
        <f>IF(13&lt;=$G155, ($G155-13)*$N155, "")</f>
        <v/>
      </c>
      <c r="EN155" s="9">
        <f>IF(14&lt;=$G155, EI155, "")</f>
        <v/>
      </c>
      <c r="EO155" s="9">
        <f>IF(14&lt;=$G155, ROUND(EN155*$Q155, 2), "")</f>
        <v/>
      </c>
      <c r="EP155" s="9">
        <f>IF(14&lt;=$G155, $N155, "")</f>
        <v/>
      </c>
      <c r="EQ155" s="9">
        <f>IF(14&lt;=$G155, EP155-EO155, "")</f>
        <v/>
      </c>
      <c r="ER155" s="9">
        <f>IF(14&lt;=$G155, EN155-EQ155, "")</f>
        <v/>
      </c>
      <c r="ES155" s="9">
        <f>IF(14&lt;=$G155, ROUND(EK155*$Q155, 2), "")</f>
        <v/>
      </c>
      <c r="ET155" s="9">
        <f>IF(14&lt;=$G155, EK155+ES155, "")</f>
        <v/>
      </c>
      <c r="EU155" s="9">
        <f>IF(14&lt;=$G155, EO155+ES155, "")</f>
        <v/>
      </c>
      <c r="EV155" s="9">
        <f>IF(14&lt;=$G155, ($G155-14)*$N155, "")</f>
        <v/>
      </c>
      <c r="EW155" s="9">
        <f>IF(15&lt;=$G155, ER155, "")</f>
        <v/>
      </c>
      <c r="EX155" s="9">
        <f>IF(15&lt;=$G155, ROUND(EW155*$Q155, 2), "")</f>
        <v/>
      </c>
      <c r="EY155" s="9">
        <f>IF(15&lt;=$G155, $N155, "")</f>
        <v/>
      </c>
      <c r="EZ155" s="9">
        <f>IF(15&lt;=$G155, EY155-EX155, "")</f>
        <v/>
      </c>
      <c r="FA155" s="9">
        <f>IF(15&lt;=$G155, EW155-EZ155, "")</f>
        <v/>
      </c>
      <c r="FB155" s="9">
        <f>IF(15&lt;=$G155, ROUND(ET155*$Q155, 2), "")</f>
        <v/>
      </c>
      <c r="FC155" s="9">
        <f>IF(15&lt;=$G155, ET155+FB155, "")</f>
        <v/>
      </c>
      <c r="FD155" s="9">
        <f>IF(15&lt;=$G155, EX155+FB155, "")</f>
        <v/>
      </c>
      <c r="FE155" s="9">
        <f>IF(15&lt;=$G155, ($G155-15)*$N155, "")</f>
        <v/>
      </c>
      <c r="FF155" s="9">
        <f>IF(16&lt;=$G155, FA155, "")</f>
        <v/>
      </c>
      <c r="FG155" s="9">
        <f>IF(16&lt;=$G155, ROUND(FF155*$Q155, 2), "")</f>
        <v/>
      </c>
      <c r="FH155" s="9">
        <f>IF(16&lt;=$G155, $N155, "")</f>
        <v/>
      </c>
      <c r="FI155" s="9">
        <f>IF(16&lt;=$G155, FH155-FG155, "")</f>
        <v/>
      </c>
      <c r="FJ155" s="9">
        <f>IF(16&lt;=$G155, FF155-FI155, "")</f>
        <v/>
      </c>
      <c r="FK155" s="9">
        <f>IF(16&lt;=$G155, ROUND(FC155*$Q155, 2), "")</f>
        <v/>
      </c>
      <c r="FL155" s="9">
        <f>IF(16&lt;=$G155, FC155+FK155, "")</f>
        <v/>
      </c>
      <c r="FM155" s="9">
        <f>IF(16&lt;=$G155, FG155+FK155, "")</f>
        <v/>
      </c>
      <c r="FN155" s="9">
        <f>IF(16&lt;=$G155, ($G155-16)*$N155, "")</f>
        <v/>
      </c>
      <c r="FO155" s="9">
        <f>IF(17&lt;=$G155, FJ155, "")</f>
        <v/>
      </c>
      <c r="FP155" s="9">
        <f>IF(17&lt;=$G155, ROUND(FO155*$Q155, 2), "")</f>
        <v/>
      </c>
      <c r="FQ155" s="9">
        <f>IF(17&lt;=$G155, $N155, "")</f>
        <v/>
      </c>
      <c r="FR155" s="9">
        <f>IF(17&lt;=$G155, FQ155-FP155, "")</f>
        <v/>
      </c>
      <c r="FS155" s="9">
        <f>IF(17&lt;=$G155, FO155-FR155, "")</f>
        <v/>
      </c>
      <c r="FT155" s="9">
        <f>IF(17&lt;=$G155, ROUND(FL155*$Q155, 2), "")</f>
        <v/>
      </c>
      <c r="FU155" s="9">
        <f>IF(17&lt;=$G155, FL155+FT155, "")</f>
        <v/>
      </c>
      <c r="FV155" s="9">
        <f>IF(17&lt;=$G155, FP155+FT155, "")</f>
        <v/>
      </c>
      <c r="FW155" s="9">
        <f>IF(17&lt;=$G155, ($G155-17)*$N155, "")</f>
        <v/>
      </c>
      <c r="FX155" s="9">
        <f>IF(18&lt;=$G155, FS155, "")</f>
        <v/>
      </c>
      <c r="FY155" s="9">
        <f>IF(18&lt;=$G155, ROUND(FX155*$Q155, 2), "")</f>
        <v/>
      </c>
      <c r="FZ155" s="9">
        <f>IF(18&lt;=$G155, $N155, "")</f>
        <v/>
      </c>
      <c r="GA155" s="9">
        <f>IF(18&lt;=$G155, FZ155-FY155, "")</f>
        <v/>
      </c>
      <c r="GB155" s="9">
        <f>IF(18&lt;=$G155, FX155-GA155, "")</f>
        <v/>
      </c>
      <c r="GC155" s="9">
        <f>IF(18&lt;=$G155, ROUND(FU155*$Q155, 2), "")</f>
        <v/>
      </c>
      <c r="GD155" s="9">
        <f>IF(18&lt;=$G155, FU155+GC155, "")</f>
        <v/>
      </c>
      <c r="GE155" s="9">
        <f>IF(18&lt;=$G155, FY155+GC155, "")</f>
        <v/>
      </c>
      <c r="GF155" s="9">
        <f>IF(18&lt;=$G155, ($G155-18)*$N155, "")</f>
        <v/>
      </c>
      <c r="GG155" s="9">
        <f>IF(19&lt;=$G155, GB155, "")</f>
        <v/>
      </c>
      <c r="GH155" s="9">
        <f>IF(19&lt;=$G155, ROUND(GG155*$Q155, 2), "")</f>
        <v/>
      </c>
      <c r="GI155" s="9">
        <f>IF(19&lt;=$G155, $N155, "")</f>
        <v/>
      </c>
      <c r="GJ155" s="9">
        <f>IF(19&lt;=$G155, GI155-GH155, "")</f>
        <v/>
      </c>
      <c r="GK155" s="9">
        <f>IF(19&lt;=$G155, GG155-GJ155, "")</f>
        <v/>
      </c>
      <c r="GL155" s="9">
        <f>IF(19&lt;=$G155, ROUND(GD155*$Q155, 2), "")</f>
        <v/>
      </c>
      <c r="GM155" s="9">
        <f>IF(19&lt;=$G155, GD155+GL155, "")</f>
        <v/>
      </c>
      <c r="GN155" s="9">
        <f>IF(19&lt;=$G155, GH155+GL155, "")</f>
        <v/>
      </c>
      <c r="GO155" s="9">
        <f>IF(19&lt;=$G155, ($G155-19)*$N155, "")</f>
        <v/>
      </c>
      <c r="GP155" s="9">
        <f>IF(20&lt;=$G155, GK155, "")</f>
        <v/>
      </c>
      <c r="GQ155" s="9">
        <f>IF(20&lt;=$G155, ROUND(GP155*$Q155, 2), "")</f>
        <v/>
      </c>
      <c r="GR155" s="9">
        <f>IF(20&lt;=$G155, $N155, "")</f>
        <v/>
      </c>
      <c r="GS155" s="9">
        <f>IF(20&lt;=$G155, GR155-GQ155, "")</f>
        <v/>
      </c>
      <c r="GT155" s="9">
        <f>IF(20&lt;=$G155, GP155-GS155, "")</f>
        <v/>
      </c>
      <c r="GU155" s="9">
        <f>IF(20&lt;=$G155, ROUND(GM155*$Q155, 2), "")</f>
        <v/>
      </c>
      <c r="GV155" s="9">
        <f>IF(20&lt;=$G155, GM155+GU155, "")</f>
        <v/>
      </c>
      <c r="GW155" s="9">
        <f>IF(20&lt;=$G155, GQ155+GU155, "")</f>
        <v/>
      </c>
      <c r="GX155" s="9">
        <f>IF(20&lt;=$G155, ($G155-20)*$N155, "")</f>
        <v/>
      </c>
      <c r="GY155" s="9">
        <f>IF(21&lt;=$G155, GT155, "")</f>
        <v/>
      </c>
      <c r="GZ155" s="9">
        <f>IF(21&lt;=$G155, ROUND(GY155*$Q155, 2), "")</f>
        <v/>
      </c>
      <c r="HA155" s="9">
        <f>IF(21&lt;=$G155, $N155, "")</f>
        <v/>
      </c>
      <c r="HB155" s="9">
        <f>IF(21&lt;=$G155, HA155-GZ155, "")</f>
        <v/>
      </c>
      <c r="HC155" s="9">
        <f>IF(21&lt;=$G155, GY155-HB155, "")</f>
        <v/>
      </c>
      <c r="HD155" s="9">
        <f>IF(21&lt;=$G155, ROUND(GV155*$Q155, 2), "")</f>
        <v/>
      </c>
      <c r="HE155" s="9">
        <f>IF(21&lt;=$G155, GV155+HD155, "")</f>
        <v/>
      </c>
      <c r="HF155" s="9">
        <f>IF(21&lt;=$G155, GZ155+HD155, "")</f>
        <v/>
      </c>
      <c r="HG155" s="9">
        <f>IF(21&lt;=$G155, ($G155-21)*$N155, "")</f>
        <v/>
      </c>
      <c r="HH155" s="9">
        <f>IF(22&lt;=$G155, HC155, "")</f>
        <v/>
      </c>
      <c r="HI155" s="9">
        <f>IF(22&lt;=$G155, ROUND(HH155*$Q155, 2), "")</f>
        <v/>
      </c>
      <c r="HJ155" s="9">
        <f>IF(22&lt;=$G155, $N155, "")</f>
        <v/>
      </c>
      <c r="HK155" s="9">
        <f>IF(22&lt;=$G155, HJ155-HI155, "")</f>
        <v/>
      </c>
      <c r="HL155" s="9">
        <f>IF(22&lt;=$G155, HH155-HK155, "")</f>
        <v/>
      </c>
      <c r="HM155" s="9">
        <f>IF(22&lt;=$G155, ROUND(HE155*$Q155, 2), "")</f>
        <v/>
      </c>
      <c r="HN155" s="9">
        <f>IF(22&lt;=$G155, HE155+HM155, "")</f>
        <v/>
      </c>
      <c r="HO155" s="9">
        <f>IF(22&lt;=$G155, HI155+HM155, "")</f>
        <v/>
      </c>
      <c r="HP155" s="9">
        <f>IF(22&lt;=$G155, ($G155-22)*$N155, "")</f>
        <v/>
      </c>
      <c r="HQ155" s="9">
        <f>IF(23&lt;=$G155, HL155, "")</f>
        <v/>
      </c>
      <c r="HR155" s="9">
        <f>IF(23&lt;=$G155, ROUND(HQ155*$Q155, 2), "")</f>
        <v/>
      </c>
      <c r="HS155" s="9">
        <f>IF(23&lt;=$G155, $N155, "")</f>
        <v/>
      </c>
      <c r="HT155" s="9">
        <f>IF(23&lt;=$G155, HS155-HR155, "")</f>
        <v/>
      </c>
      <c r="HU155" s="9">
        <f>IF(23&lt;=$G155, HQ155-HT155, "")</f>
        <v/>
      </c>
      <c r="HV155" s="9">
        <f>IF(23&lt;=$G155, ROUND(HN155*$Q155, 2), "")</f>
        <v/>
      </c>
      <c r="HW155" s="9">
        <f>IF(23&lt;=$G155, HN155+HV155, "")</f>
        <v/>
      </c>
      <c r="HX155" s="9">
        <f>IF(23&lt;=$G155, HR155+HV155, "")</f>
        <v/>
      </c>
      <c r="HY155" s="9">
        <f>IF(23&lt;=$G155, ($G155-23)*$N155, "")</f>
        <v/>
      </c>
      <c r="HZ155" s="9">
        <f>IF(24&lt;=$G155, HU155, "")</f>
        <v/>
      </c>
      <c r="IA155" s="9">
        <f>IF(24&lt;=$G155, ROUND(HZ155*$Q155, 2), "")</f>
        <v/>
      </c>
      <c r="IB155" s="9">
        <f>IF(24&lt;=$G155, $N155, "")</f>
        <v/>
      </c>
      <c r="IC155" s="9">
        <f>IF(24&lt;=$G155, IB155-IA155, "")</f>
        <v/>
      </c>
      <c r="ID155" s="9">
        <f>IF(24&lt;=$G155, HZ155-IC155, "")</f>
        <v/>
      </c>
      <c r="IE155" s="9">
        <f>IF(24&lt;=$G155, ROUND(HW155*$Q155, 2), "")</f>
        <v/>
      </c>
      <c r="IF155" s="9">
        <f>IF(24&lt;=$G155, HW155+IE155, "")</f>
        <v/>
      </c>
      <c r="IG155" s="9">
        <f>IF(24&lt;=$G155, IA155+IE155, "")</f>
        <v/>
      </c>
      <c r="IH155" s="9">
        <f>IF(24&lt;=$G155, ($G155-24)*$N155, "")</f>
        <v/>
      </c>
      <c r="II155" s="9">
        <f>IF(25&lt;=$G155, ID155, "")</f>
        <v/>
      </c>
      <c r="IJ155" s="9">
        <f>IF(25&lt;=$G155, ROUND(II155*$Q155, 2), "")</f>
        <v/>
      </c>
      <c r="IK155" s="9">
        <f>IF(25&lt;=$G155, $N155, "")</f>
        <v/>
      </c>
      <c r="IL155" s="9">
        <f>IF(25&lt;=$G155, IK155-IJ155, "")</f>
        <v/>
      </c>
      <c r="IM155" s="9">
        <f>IF(25&lt;=$G155, II155-IL155, "")</f>
        <v/>
      </c>
      <c r="IN155" s="9">
        <f>IF(25&lt;=$G155, ROUND(IF155*$Q155, 2), "")</f>
        <v/>
      </c>
      <c r="IO155" s="9">
        <f>IF(25&lt;=$G155, IF155+IN155, "")</f>
        <v/>
      </c>
      <c r="IP155" s="9">
        <f>IF(25&lt;=$G155, IJ155+IN155, "")</f>
        <v/>
      </c>
      <c r="IQ155" s="9">
        <f>IF(25&lt;=$G155, ($G155-25)*$N155, "")</f>
        <v/>
      </c>
      <c r="IR155" s="9">
        <f>IF(26&lt;=$G155, IM155, "")</f>
        <v/>
      </c>
      <c r="IS155" s="9">
        <f>IF(26&lt;=$G155, ROUND(IR155*$Q155, 2), "")</f>
        <v/>
      </c>
      <c r="IT155" s="9">
        <f>IF(26&lt;=$G155, $N155, "")</f>
        <v/>
      </c>
      <c r="IU155" s="9">
        <f>IF(26&lt;=$G155, IT155-IS155, "")</f>
        <v/>
      </c>
      <c r="IV155" s="9">
        <f>IF(26&lt;=$G155, IR155-IU155, "")</f>
        <v/>
      </c>
      <c r="IW155" s="9">
        <f>IF(26&lt;=$G155, ROUND(IO155*$Q155, 2), "")</f>
        <v/>
      </c>
      <c r="IX155" s="9">
        <f>IF(26&lt;=$G155, IO155+IW155, "")</f>
        <v/>
      </c>
      <c r="IY155" s="9">
        <f>IF(26&lt;=$G155, IS155+IW155, "")</f>
        <v/>
      </c>
      <c r="IZ155" s="9">
        <f>IF(26&lt;=$G155, ($G155-26)*$N155, "")</f>
        <v/>
      </c>
      <c r="JA155" s="9">
        <f>IF(27&lt;=$G155, IV155, "")</f>
        <v/>
      </c>
      <c r="JB155" s="9">
        <f>IF(27&lt;=$G155, ROUND(JA155*$Q155, 2), "")</f>
        <v/>
      </c>
      <c r="JC155" s="9">
        <f>IF(27&lt;=$G155, $N155, "")</f>
        <v/>
      </c>
      <c r="JD155" s="9">
        <f>IF(27&lt;=$G155, JC155-JB155, "")</f>
        <v/>
      </c>
      <c r="JE155" s="9">
        <f>IF(27&lt;=$G155, JA155-JD155, "")</f>
        <v/>
      </c>
      <c r="JF155" s="9">
        <f>IF(27&lt;=$G155, ROUND(IX155*$Q155, 2), "")</f>
        <v/>
      </c>
      <c r="JG155" s="9">
        <f>IF(27&lt;=$G155, IX155+JF155, "")</f>
        <v/>
      </c>
      <c r="JH155" s="9">
        <f>IF(27&lt;=$G155, JB155+JF155, "")</f>
        <v/>
      </c>
      <c r="JI155" s="9">
        <f>IF(27&lt;=$G155, ($G155-27)*$N155, "")</f>
        <v/>
      </c>
      <c r="JJ155" s="9">
        <f>IF(28&lt;=$G155, JE155, "")</f>
        <v/>
      </c>
      <c r="JK155" s="9">
        <f>IF(28&lt;=$G155, ROUND(JJ155*$Q155, 2), "")</f>
        <v/>
      </c>
      <c r="JL155" s="9">
        <f>IF(28&lt;=$G155, $N155, "")</f>
        <v/>
      </c>
      <c r="JM155" s="9">
        <f>IF(28&lt;=$G155, JL155-JK155, "")</f>
        <v/>
      </c>
      <c r="JN155" s="9">
        <f>IF(28&lt;=$G155, JJ155-JM155, "")</f>
        <v/>
      </c>
      <c r="JO155" s="9">
        <f>IF(28&lt;=$G155, ROUND(JG155*$Q155, 2), "")</f>
        <v/>
      </c>
      <c r="JP155" s="9">
        <f>IF(28&lt;=$G155, JG155+JO155, "")</f>
        <v/>
      </c>
      <c r="JQ155" s="9">
        <f>IF(28&lt;=$G155, JK155+JO155, "")</f>
        <v/>
      </c>
      <c r="JR155" s="9">
        <f>IF(28&lt;=$G155, ($G155-28)*$N155, "")</f>
        <v/>
      </c>
      <c r="JS155" s="9">
        <f>IF(29&lt;=$G155, JN155, "")</f>
        <v/>
      </c>
      <c r="JT155" s="9">
        <f>IF(29&lt;=$G155, ROUND(JS155*$Q155, 2), "")</f>
        <v/>
      </c>
      <c r="JU155" s="9">
        <f>IF(29&lt;=$G155, $N155, "")</f>
        <v/>
      </c>
      <c r="JV155" s="9">
        <f>IF(29&lt;=$G155, JU155-JT155, "")</f>
        <v/>
      </c>
      <c r="JW155" s="9">
        <f>IF(29&lt;=$G155, JS155-JV155, "")</f>
        <v/>
      </c>
      <c r="JX155" s="9">
        <f>IF(29&lt;=$G155, ROUND(JP155*$Q155, 2), "")</f>
        <v/>
      </c>
      <c r="JY155" s="9">
        <f>IF(29&lt;=$G155, JP155+JX155, "")</f>
        <v/>
      </c>
      <c r="JZ155" s="9">
        <f>IF(29&lt;=$G155, JT155+JX155, "")</f>
        <v/>
      </c>
      <c r="KA155" s="9">
        <f>IF(29&lt;=$G155, ($G155-29)*$N155, "")</f>
        <v/>
      </c>
      <c r="KB155" s="9">
        <f>IF(30&lt;=$G155, JW155, "")</f>
        <v/>
      </c>
      <c r="KC155" s="9">
        <f>IF(30&lt;=$G155, ROUND(KB155*$Q155, 2), "")</f>
        <v/>
      </c>
      <c r="KD155" s="9">
        <f>IF(30&lt;=$G155, $N155, "")</f>
        <v/>
      </c>
      <c r="KE155" s="9">
        <f>IF(30&lt;=$G155, KD155-KC155, "")</f>
        <v/>
      </c>
      <c r="KF155" s="9">
        <f>IF(30&lt;=$G155, KB155-KE155, "")</f>
        <v/>
      </c>
      <c r="KG155" s="9">
        <f>IF(30&lt;=$G155, ROUND(JY155*$Q155, 2), "")</f>
        <v/>
      </c>
      <c r="KH155" s="9">
        <f>IF(30&lt;=$G155, JY155+KG155, "")</f>
        <v/>
      </c>
      <c r="KI155" s="9">
        <f>IF(30&lt;=$G155, KC155+KG155, "")</f>
        <v/>
      </c>
      <c r="KJ155" s="9">
        <f>IF(30&lt;=$G155, ($G155-30)*$N155, "")</f>
        <v/>
      </c>
      <c r="KK155" s="9">
        <f>IF(31&lt;=$G155, KF155, "")</f>
        <v/>
      </c>
      <c r="KL155" s="9">
        <f>IF(31&lt;=$G155, ROUND(KK155*$Q155, 2), "")</f>
        <v/>
      </c>
      <c r="KM155" s="9">
        <f>IF(31&lt;=$G155, $N155, "")</f>
        <v/>
      </c>
      <c r="KN155" s="9">
        <f>IF(31&lt;=$G155, KM155-KL155, "")</f>
        <v/>
      </c>
      <c r="KO155" s="9">
        <f>IF(31&lt;=$G155, KK155-KN155, "")</f>
        <v/>
      </c>
      <c r="KP155" s="9">
        <f>IF(31&lt;=$G155, ROUND(KH155*$Q155, 2), "")</f>
        <v/>
      </c>
      <c r="KQ155" s="9">
        <f>IF(31&lt;=$G155, KH155+KP155, "")</f>
        <v/>
      </c>
      <c r="KR155" s="9">
        <f>IF(31&lt;=$G155, KL155+KP155, "")</f>
        <v/>
      </c>
      <c r="KS155" s="9">
        <f>IF(31&lt;=$G155, ($G155-31)*$N155, "")</f>
        <v/>
      </c>
      <c r="KT155" s="9">
        <f>IF(32&lt;=$G155, KO155, "")</f>
        <v/>
      </c>
      <c r="KU155" s="9">
        <f>IF(32&lt;=$G155, ROUND(KT155*$Q155, 2), "")</f>
        <v/>
      </c>
      <c r="KV155" s="9">
        <f>IF(32&lt;=$G155, $N155, "")</f>
        <v/>
      </c>
      <c r="KW155" s="9">
        <f>IF(32&lt;=$G155, KV155-KU155, "")</f>
        <v/>
      </c>
      <c r="KX155" s="9">
        <f>IF(32&lt;=$G155, KT155-KW155, "")</f>
        <v/>
      </c>
      <c r="KY155" s="9">
        <f>IF(32&lt;=$G155, ROUND(KQ155*$Q155, 2), "")</f>
        <v/>
      </c>
      <c r="KZ155" s="9">
        <f>IF(32&lt;=$G155, KQ155+KY155, "")</f>
        <v/>
      </c>
      <c r="LA155" s="9">
        <f>IF(32&lt;=$G155, KU155+KY155, "")</f>
        <v/>
      </c>
      <c r="LB155" s="9">
        <f>IF(32&lt;=$G155, ($G155-32)*$N155, "")</f>
        <v/>
      </c>
      <c r="LC155" s="9">
        <f>IF(33&lt;=$G155, KX155, "")</f>
        <v/>
      </c>
      <c r="LD155" s="9">
        <f>IF(33&lt;=$G155, ROUND(LC155*$Q155, 2), "")</f>
        <v/>
      </c>
      <c r="LE155" s="9">
        <f>IF(33&lt;=$G155, $N155, "")</f>
        <v/>
      </c>
      <c r="LF155" s="9">
        <f>IF(33&lt;=$G155, LE155-LD155, "")</f>
        <v/>
      </c>
      <c r="LG155" s="9">
        <f>IF(33&lt;=$G155, LC155-LF155, "")</f>
        <v/>
      </c>
      <c r="LH155" s="9">
        <f>IF(33&lt;=$G155, ROUND(KZ155*$Q155, 2), "")</f>
        <v/>
      </c>
      <c r="LI155" s="9">
        <f>IF(33&lt;=$G155, KZ155+LH155, "")</f>
        <v/>
      </c>
      <c r="LJ155" s="9">
        <f>IF(33&lt;=$G155, LD155+LH155, "")</f>
        <v/>
      </c>
      <c r="LK155" s="9">
        <f>IF(33&lt;=$G155, ($G155-33)*$N155, "")</f>
        <v/>
      </c>
      <c r="LL155" s="9">
        <f>IF(34&lt;=$G155, LG155, "")</f>
        <v/>
      </c>
      <c r="LM155" s="9">
        <f>IF(34&lt;=$G155, ROUND(LL155*$Q155, 2), "")</f>
        <v/>
      </c>
      <c r="LN155" s="9">
        <f>IF(34&lt;=$G155, $N155, "")</f>
        <v/>
      </c>
      <c r="LO155" s="9">
        <f>IF(34&lt;=$G155, LN155-LM155, "")</f>
        <v/>
      </c>
      <c r="LP155" s="9">
        <f>IF(34&lt;=$G155, LL155-LO155, "")</f>
        <v/>
      </c>
      <c r="LQ155" s="9">
        <f>IF(34&lt;=$G155, ROUND(LI155*$Q155, 2), "")</f>
        <v/>
      </c>
      <c r="LR155" s="9">
        <f>IF(34&lt;=$G155, LI155+LQ155, "")</f>
        <v/>
      </c>
      <c r="LS155" s="9">
        <f>IF(34&lt;=$G155, LM155+LQ155, "")</f>
        <v/>
      </c>
      <c r="LT155" s="9">
        <f>IF(34&lt;=$G155, ($G155-34)*$N155, "")</f>
        <v/>
      </c>
      <c r="LU155" s="9">
        <f>IF(35&lt;=$G155, LP155, "")</f>
        <v/>
      </c>
      <c r="LV155" s="9">
        <f>IF(35&lt;=$G155, ROUND(LU155*$Q155, 2), "")</f>
        <v/>
      </c>
      <c r="LW155" s="9">
        <f>IF(35&lt;=$G155, $N155, "")</f>
        <v/>
      </c>
      <c r="LX155" s="9">
        <f>IF(35&lt;=$G155, LW155-LV155, "")</f>
        <v/>
      </c>
      <c r="LY155" s="9">
        <f>IF(35&lt;=$G155, LU155-LX155, "")</f>
        <v/>
      </c>
      <c r="LZ155" s="9">
        <f>IF(35&lt;=$G155, ROUND(LR155*$Q155, 2), "")</f>
        <v/>
      </c>
      <c r="MA155" s="9">
        <f>IF(35&lt;=$G155, LR155+LZ155, "")</f>
        <v/>
      </c>
      <c r="MB155" s="9">
        <f>IF(35&lt;=$G155, LV155+LZ155, "")</f>
        <v/>
      </c>
      <c r="MC155" s="9">
        <f>IF(35&lt;=$G155, ($G155-35)*$N155, "")</f>
        <v/>
      </c>
      <c r="MD155" s="9">
        <f>IF(36&lt;=$G155, LY155, "")</f>
        <v/>
      </c>
      <c r="ME155" s="9">
        <f>IF(36&lt;=$G155, ROUND(MD155*$Q155, 2), "")</f>
        <v/>
      </c>
      <c r="MF155" s="9">
        <f>IF(36&lt;=$G155, $N155, "")</f>
        <v/>
      </c>
      <c r="MG155" s="9">
        <f>IF(36&lt;=$G155, MF155-ME155, "")</f>
        <v/>
      </c>
      <c r="MH155" s="9">
        <f>IF(36&lt;=$G155, MD155-MG155, "")</f>
        <v/>
      </c>
      <c r="MI155" s="9">
        <f>IF(36&lt;=$G155, ROUND(MA155*$Q155, 2), "")</f>
        <v/>
      </c>
      <c r="MJ155" s="9">
        <f>IF(36&lt;=$G155, MA155+MI155, "")</f>
        <v/>
      </c>
      <c r="MK155" s="9">
        <f>IF(36&lt;=$G155, ME155+MI155, "")</f>
        <v/>
      </c>
      <c r="ML155" s="9">
        <f>IF(36&lt;=$G155, ($G155-36)*$N155, "")</f>
        <v/>
      </c>
      <c r="MM155" s="9">
        <f>IF(37&lt;=$G155, MH155, "")</f>
        <v/>
      </c>
      <c r="MN155" s="9">
        <f>IF(37&lt;=$G155, ROUND(MM155*$Q155, 2), "")</f>
        <v/>
      </c>
      <c r="MO155" s="9">
        <f>IF(37&lt;=$G155, $N155, "")</f>
        <v/>
      </c>
      <c r="MP155" s="9">
        <f>IF(37&lt;=$G155, MO155-MN155, "")</f>
        <v/>
      </c>
      <c r="MQ155" s="9">
        <f>IF(37&lt;=$G155, MM155-MP155, "")</f>
        <v/>
      </c>
      <c r="MR155" s="9">
        <f>IF(37&lt;=$G155, ROUND(MJ155*$Q155, 2), "")</f>
        <v/>
      </c>
      <c r="MS155" s="9">
        <f>IF(37&lt;=$G155, MJ155+MR155, "")</f>
        <v/>
      </c>
      <c r="MT155" s="9">
        <f>IF(37&lt;=$G155, MN155+MR155, "")</f>
        <v/>
      </c>
      <c r="MU155" s="9">
        <f>IF(37&lt;=$G155, ($G155-37)*$N155, "")</f>
        <v/>
      </c>
      <c r="MV155" s="9">
        <f>IF(38&lt;=$G155, MQ155, "")</f>
        <v/>
      </c>
      <c r="MW155" s="9">
        <f>IF(38&lt;=$G155, ROUND(MV155*$Q155, 2), "")</f>
        <v/>
      </c>
      <c r="MX155" s="9">
        <f>IF(38&lt;=$G155, $N155, "")</f>
        <v/>
      </c>
      <c r="MY155" s="9">
        <f>IF(38&lt;=$G155, MX155-MW155, "")</f>
        <v/>
      </c>
      <c r="MZ155" s="9">
        <f>IF(38&lt;=$G155, MV155-MY155, "")</f>
        <v/>
      </c>
      <c r="NA155" s="9">
        <f>IF(38&lt;=$G155, ROUND(MS155*$Q155, 2), "")</f>
        <v/>
      </c>
      <c r="NB155" s="9">
        <f>IF(38&lt;=$G155, MS155+NA155, "")</f>
        <v/>
      </c>
      <c r="NC155" s="9">
        <f>IF(38&lt;=$G155, MW155+NA155, "")</f>
        <v/>
      </c>
      <c r="ND155" s="9">
        <f>IF(38&lt;=$G155, ($G155-38)*$N155, "")</f>
        <v/>
      </c>
      <c r="NE155" s="9">
        <f>IF(39&lt;=$G155, MZ155, "")</f>
        <v/>
      </c>
      <c r="NF155" s="9">
        <f>IF(39&lt;=$G155, ROUND(NE155*$Q155, 2), "")</f>
        <v/>
      </c>
      <c r="NG155" s="9">
        <f>IF(39&lt;=$G155, $N155, "")</f>
        <v/>
      </c>
      <c r="NH155" s="9">
        <f>IF(39&lt;=$G155, NG155-NF155, "")</f>
        <v/>
      </c>
      <c r="NI155" s="9">
        <f>IF(39&lt;=$G155, NE155-NH155, "")</f>
        <v/>
      </c>
      <c r="NJ155" s="9">
        <f>IF(39&lt;=$G155, ROUND(NB155*$Q155, 2), "")</f>
        <v/>
      </c>
      <c r="NK155" s="9">
        <f>IF(39&lt;=$G155, NB155+NJ155, "")</f>
        <v/>
      </c>
      <c r="NL155" s="9">
        <f>IF(39&lt;=$G155, NF155+NJ155, "")</f>
        <v/>
      </c>
      <c r="NM155" s="9">
        <f>IF(39&lt;=$G155, ($G155-39)*$N155, "")</f>
        <v/>
      </c>
      <c r="NN155" s="9">
        <f>IF(40&lt;=$G155, NI155, "")</f>
        <v/>
      </c>
      <c r="NO155" s="9">
        <f>IF(40&lt;=$G155, ROUND(NN155*$Q155, 2), "")</f>
        <v/>
      </c>
      <c r="NP155" s="9">
        <f>IF(40&lt;=$G155, $N155, "")</f>
        <v/>
      </c>
      <c r="NQ155" s="9">
        <f>IF(40&lt;=$G155, NP155-NO155, "")</f>
        <v/>
      </c>
      <c r="NR155" s="9">
        <f>IF(40&lt;=$G155, NN155-NQ155, "")</f>
        <v/>
      </c>
      <c r="NS155" s="9">
        <f>IF(40&lt;=$G155, ROUND(NK155*$Q155, 2), "")</f>
        <v/>
      </c>
      <c r="NT155" s="9">
        <f>IF(40&lt;=$G155, NK155+NS155, "")</f>
        <v/>
      </c>
      <c r="NU155" s="9">
        <f>IF(40&lt;=$G155, NO155+NS155, "")</f>
        <v/>
      </c>
      <c r="NV155" s="9">
        <f>IF(40&lt;=$G155, ($G155-40)*$N155, "")</f>
        <v/>
      </c>
      <c r="NW155" s="9">
        <f>IF(41&lt;=$G155, NR155, "")</f>
        <v/>
      </c>
      <c r="NX155" s="9">
        <f>IF(41&lt;=$G155, ROUND(NW155*$Q155, 2), "")</f>
        <v/>
      </c>
      <c r="NY155" s="9">
        <f>IF(41&lt;=$G155, $N155, "")</f>
        <v/>
      </c>
      <c r="NZ155" s="9">
        <f>IF(41&lt;=$G155, NY155-NX155, "")</f>
        <v/>
      </c>
      <c r="OA155" s="9">
        <f>IF(41&lt;=$G155, NW155-NZ155, "")</f>
        <v/>
      </c>
      <c r="OB155" s="9">
        <f>IF(41&lt;=$G155, ROUND(NT155*$Q155, 2), "")</f>
        <v/>
      </c>
      <c r="OC155" s="9">
        <f>IF(41&lt;=$G155, NT155+OB155, "")</f>
        <v/>
      </c>
      <c r="OD155" s="9">
        <f>IF(41&lt;=$G155, NX155+OB155, "")</f>
        <v/>
      </c>
      <c r="OE155" s="9">
        <f>IF(41&lt;=$G155, ($G155-41)*$N155, "")</f>
        <v/>
      </c>
      <c r="OF155" s="9">
        <f>IF(42&lt;=$G155, OA155, "")</f>
        <v/>
      </c>
      <c r="OG155" s="9">
        <f>IF(42&lt;=$G155, ROUND(OF155*$Q155, 2), "")</f>
        <v/>
      </c>
      <c r="OH155" s="9">
        <f>IF(42&lt;=$G155, $N155, "")</f>
        <v/>
      </c>
      <c r="OI155" s="9">
        <f>IF(42&lt;=$G155, OH155-OG155, "")</f>
        <v/>
      </c>
      <c r="OJ155" s="9">
        <f>IF(42&lt;=$G155, OF155-OI155, "")</f>
        <v/>
      </c>
      <c r="OK155" s="9">
        <f>IF(42&lt;=$G155, ROUND(OC155*$Q155, 2), "")</f>
        <v/>
      </c>
      <c r="OL155" s="9">
        <f>IF(42&lt;=$G155, OC155+OK155, "")</f>
        <v/>
      </c>
      <c r="OM155" s="9">
        <f>IF(42&lt;=$G155, OG155+OK155, "")</f>
        <v/>
      </c>
      <c r="ON155" s="9">
        <f>IF(42&lt;=$G155, ($G155-42)*$N155, "")</f>
        <v/>
      </c>
      <c r="OO155" s="9">
        <f>IF(43&lt;=$G155, OJ155, "")</f>
        <v/>
      </c>
      <c r="OP155" s="9">
        <f>IF(43&lt;=$G155, ROUND(OO155*$Q155, 2), "")</f>
        <v/>
      </c>
      <c r="OQ155" s="9">
        <f>IF(43&lt;=$G155, $N155, "")</f>
        <v/>
      </c>
      <c r="OR155" s="9">
        <f>IF(43&lt;=$G155, OQ155-OP155, "")</f>
        <v/>
      </c>
      <c r="OS155" s="9">
        <f>IF(43&lt;=$G155, OO155-OR155, "")</f>
        <v/>
      </c>
      <c r="OT155" s="9">
        <f>IF(43&lt;=$G155, ROUND(OL155*$Q155, 2), "")</f>
        <v/>
      </c>
      <c r="OU155" s="9">
        <f>IF(43&lt;=$G155, OL155+OT155, "")</f>
        <v/>
      </c>
      <c r="OV155" s="9">
        <f>IF(43&lt;=$G155, OP155+OT155, "")</f>
        <v/>
      </c>
      <c r="OW155" s="9">
        <f>IF(43&lt;=$G155, ($G155-43)*$N155, "")</f>
        <v/>
      </c>
      <c r="OX155" s="9">
        <f>IF(44&lt;=$G155, OS155, "")</f>
        <v/>
      </c>
      <c r="OY155" s="9">
        <f>IF(44&lt;=$G155, ROUND(OX155*$Q155, 2), "")</f>
        <v/>
      </c>
      <c r="OZ155" s="9">
        <f>IF(44&lt;=$G155, $N155, "")</f>
        <v/>
      </c>
      <c r="PA155" s="9">
        <f>IF(44&lt;=$G155, OZ155-OY155, "")</f>
        <v/>
      </c>
      <c r="PB155" s="9">
        <f>IF(44&lt;=$G155, OX155-PA155, "")</f>
        <v/>
      </c>
      <c r="PC155" s="9">
        <f>IF(44&lt;=$G155, ROUND(OU155*$Q155, 2), "")</f>
        <v/>
      </c>
      <c r="PD155" s="9">
        <f>IF(44&lt;=$G155, OU155+PC155, "")</f>
        <v/>
      </c>
      <c r="PE155" s="9">
        <f>IF(44&lt;=$G155, OY155+PC155, "")</f>
        <v/>
      </c>
      <c r="PF155" s="9">
        <f>IF(44&lt;=$G155, ($G155-44)*$N155, "")</f>
        <v/>
      </c>
      <c r="PG155" s="9">
        <f>IF(45&lt;=$G155, PB155, "")</f>
        <v/>
      </c>
      <c r="PH155" s="9">
        <f>IF(45&lt;=$G155, ROUND(PG155*$Q155, 2), "")</f>
        <v/>
      </c>
      <c r="PI155" s="9">
        <f>IF(45&lt;=$G155, $N155, "")</f>
        <v/>
      </c>
      <c r="PJ155" s="9">
        <f>IF(45&lt;=$G155, PI155-PH155, "")</f>
        <v/>
      </c>
      <c r="PK155" s="9">
        <f>IF(45&lt;=$G155, PG155-PJ155, "")</f>
        <v/>
      </c>
      <c r="PL155" s="9">
        <f>IF(45&lt;=$G155, ROUND(PD155*$Q155, 2), "")</f>
        <v/>
      </c>
      <c r="PM155" s="9">
        <f>IF(45&lt;=$G155, PD155+PL155, "")</f>
        <v/>
      </c>
      <c r="PN155" s="9">
        <f>IF(45&lt;=$G155, PH155+PL155, "")</f>
        <v/>
      </c>
      <c r="PO155" s="9">
        <f>IF(45&lt;=$G155, ($G155-45)*$N155, "")</f>
        <v/>
      </c>
      <c r="PP155" s="9">
        <f>IF(46&lt;=$G155, PK155, "")</f>
        <v/>
      </c>
      <c r="PQ155" s="9">
        <f>IF(46&lt;=$G155, ROUND(PP155*$Q155, 2), "")</f>
        <v/>
      </c>
      <c r="PR155" s="9">
        <f>IF(46&lt;=$G155, $N155, "")</f>
        <v/>
      </c>
      <c r="PS155" s="9">
        <f>IF(46&lt;=$G155, PR155-PQ155, "")</f>
        <v/>
      </c>
      <c r="PT155" s="9">
        <f>IF(46&lt;=$G155, PP155-PS155, "")</f>
        <v/>
      </c>
      <c r="PU155" s="9">
        <f>IF(46&lt;=$G155, ROUND(PM155*$Q155, 2), "")</f>
        <v/>
      </c>
      <c r="PV155" s="9">
        <f>IF(46&lt;=$G155, PM155+PU155, "")</f>
        <v/>
      </c>
      <c r="PW155" s="9">
        <f>IF(46&lt;=$G155, PQ155+PU155, "")</f>
        <v/>
      </c>
      <c r="PX155" s="9">
        <f>IF(46&lt;=$G155, ($G155-46)*$N155, "")</f>
        <v/>
      </c>
      <c r="PY155" s="9">
        <f>IF(47&lt;=$G155, PT155, "")</f>
        <v/>
      </c>
      <c r="PZ155" s="9">
        <f>IF(47&lt;=$G155, ROUND(PY155*$Q155, 2), "")</f>
        <v/>
      </c>
      <c r="QA155" s="9">
        <f>IF(47&lt;=$G155, $N155, "")</f>
        <v/>
      </c>
      <c r="QB155" s="9">
        <f>IF(47&lt;=$G155, QA155-PZ155, "")</f>
        <v/>
      </c>
      <c r="QC155" s="9">
        <f>IF(47&lt;=$G155, PY155-QB155, "")</f>
        <v/>
      </c>
      <c r="QD155" s="9">
        <f>IF(47&lt;=$G155, ROUND(PV155*$Q155, 2), "")</f>
        <v/>
      </c>
      <c r="QE155" s="9">
        <f>IF(47&lt;=$G155, PV155+QD155, "")</f>
        <v/>
      </c>
      <c r="QF155" s="9">
        <f>IF(47&lt;=$G155, PZ155+QD155, "")</f>
        <v/>
      </c>
      <c r="QG155" s="9">
        <f>IF(47&lt;=$G155, ($G155-47)*$N155, "")</f>
        <v/>
      </c>
      <c r="QH155" s="9">
        <f>IF(48&lt;=$G155, QC155, "")</f>
        <v/>
      </c>
      <c r="QI155" s="9">
        <f>IF(48&lt;=$G155, ROUND(QH155*$Q155, 2), "")</f>
        <v/>
      </c>
      <c r="QJ155" s="9">
        <f>IF(48&lt;=$G155, $N155, "")</f>
        <v/>
      </c>
      <c r="QK155" s="9">
        <f>IF(48&lt;=$G155, QJ155-QI155, "")</f>
        <v/>
      </c>
      <c r="QL155" s="9">
        <f>IF(48&lt;=$G155, QH155-QK155, "")</f>
        <v/>
      </c>
      <c r="QM155" s="9">
        <f>IF(48&lt;=$G155, ROUND(QE155*$Q155, 2), "")</f>
        <v/>
      </c>
      <c r="QN155" s="9">
        <f>IF(48&lt;=$G155, QE155+QM155, "")</f>
        <v/>
      </c>
      <c r="QO155" s="9">
        <f>IF(48&lt;=$G155, QI155+QM155, "")</f>
        <v/>
      </c>
      <c r="QP155" s="9">
        <f>IF(48&lt;=$G155, ($G155-48)*$N155, "")</f>
        <v/>
      </c>
    </row>
    <row r="156">
      <c r="A156" s="12" t="inlineStr">
        <is>
          <t>0682-0001</t>
        </is>
      </c>
      <c r="B156" s="13" t="inlineStr">
        <is>
          <t>Hidraneumaticos y Equipos para Gas Sa de Cv</t>
        </is>
      </c>
      <c r="C156" s="13" t="inlineStr">
        <is>
          <t>Renegade Limited</t>
        </is>
      </c>
      <c r="D156" s="12" t="inlineStr">
        <is>
          <t>ACTIVO</t>
        </is>
      </c>
      <c r="E156" s="12" t="inlineStr">
        <is>
          <t>2024-12-27</t>
        </is>
      </c>
      <c r="F156" s="12" t="inlineStr">
        <is>
          <t>2026-12-27</t>
        </is>
      </c>
      <c r="G156" s="14" t="n">
        <v>24</v>
      </c>
      <c r="H156" s="15" t="n">
        <v>428793.1</v>
      </c>
      <c r="I156" s="16" t="n">
        <v>0.1</v>
      </c>
      <c r="J156" s="15">
        <f>ROUND(H156*I156, 2)</f>
        <v/>
      </c>
      <c r="K156" s="15">
        <f>ROUND(H156-J156, 2)</f>
        <v/>
      </c>
      <c r="L156" s="16" t="n">
        <v>0.027</v>
      </c>
      <c r="M156" s="15">
        <f>ROUND(H156*L156, 2)</f>
        <v/>
      </c>
      <c r="N156" s="15" t="n">
        <v>21853.21</v>
      </c>
      <c r="O156" s="16" t="n">
        <v>0.1</v>
      </c>
      <c r="P156" s="15">
        <f>ROUND(H156*O156, 2)</f>
        <v/>
      </c>
      <c r="Q156" s="17" t="n">
        <v>0.03118988</v>
      </c>
      <c r="R156" s="17">
        <f>RATE(G156, -N156, K156, -P156)</f>
        <v/>
      </c>
      <c r="S156" s="17">
        <f>ROUND(Q156*12, 8)</f>
        <v/>
      </c>
      <c r="T156" s="17">
        <f>ROUND(((1+Q156)^12)-1, 8)</f>
        <v/>
      </c>
      <c r="U156" s="15">
        <f>ROUND(PV(Q156, G156, 0, -P156), 2)</f>
        <v/>
      </c>
      <c r="V156" s="15">
        <f>SUMIF($AA$4:$QP$4, "Interes_Leasing", AA156:QP156)</f>
        <v/>
      </c>
      <c r="W156" s="15">
        <f>SUMIF($AA$4:$QP$4, "Interes_Residual", AA156:QP156)</f>
        <v/>
      </c>
      <c r="X156" s="15">
        <f>ROUND(V156+W156, 2)</f>
        <v/>
      </c>
      <c r="Y156" s="15">
        <f>ROUND((N156*G156+P156+M156)-K156, 2)</f>
        <v/>
      </c>
      <c r="Z156" s="16">
        <f>ROUND(Y156/K156, 4)</f>
        <v/>
      </c>
      <c r="AA156" s="15">
        <f>IF(1&lt;=$G156, $K156, "")</f>
        <v/>
      </c>
      <c r="AB156" s="15">
        <f>IF(1&lt;=$G156, ROUND(AA156*$Q156, 2), "")</f>
        <v/>
      </c>
      <c r="AC156" s="15">
        <f>IF(1&lt;=$G156, $N156, "")</f>
        <v/>
      </c>
      <c r="AD156" s="15">
        <f>IF(1&lt;=$G156, AC156-AB156, "")</f>
        <v/>
      </c>
      <c r="AE156" s="15">
        <f>IF(1&lt;=$G156, AA156-AD156, "")</f>
        <v/>
      </c>
      <c r="AF156" s="15">
        <f>IF(1&lt;=$G156, ROUND($U156*$Q156, 2), "")</f>
        <v/>
      </c>
      <c r="AG156" s="15">
        <f>IF(1&lt;=$G156, $U156+AF156, "")</f>
        <v/>
      </c>
      <c r="AH156" s="15">
        <f>IF(1&lt;=$G156, AB156+AF156, "")</f>
        <v/>
      </c>
      <c r="AI156" s="15">
        <f>IF(1&lt;=$G156, ($G156-1)*$N156, "")</f>
        <v/>
      </c>
      <c r="AJ156" s="15">
        <f>IF(2&lt;=$G156, AE156, "")</f>
        <v/>
      </c>
      <c r="AK156" s="15">
        <f>IF(2&lt;=$G156, ROUND(AJ156*$Q156, 2), "")</f>
        <v/>
      </c>
      <c r="AL156" s="15">
        <f>IF(2&lt;=$G156, $N156, "")</f>
        <v/>
      </c>
      <c r="AM156" s="15">
        <f>IF(2&lt;=$G156, AL156-AK156, "")</f>
        <v/>
      </c>
      <c r="AN156" s="15">
        <f>IF(2&lt;=$G156, AJ156-AM156, "")</f>
        <v/>
      </c>
      <c r="AO156" s="15">
        <f>IF(2&lt;=$G156, ROUND(AG156*$Q156, 2), "")</f>
        <v/>
      </c>
      <c r="AP156" s="15">
        <f>IF(2&lt;=$G156, AG156+AO156, "")</f>
        <v/>
      </c>
      <c r="AQ156" s="15">
        <f>IF(2&lt;=$G156, AK156+AO156, "")</f>
        <v/>
      </c>
      <c r="AR156" s="15">
        <f>IF(2&lt;=$G156, ($G156-2)*$N156, "")</f>
        <v/>
      </c>
      <c r="AS156" s="15">
        <f>IF(3&lt;=$G156, AN156, "")</f>
        <v/>
      </c>
      <c r="AT156" s="15">
        <f>IF(3&lt;=$G156, ROUND(AS156*$Q156, 2), "")</f>
        <v/>
      </c>
      <c r="AU156" s="15">
        <f>IF(3&lt;=$G156, $N156, "")</f>
        <v/>
      </c>
      <c r="AV156" s="15">
        <f>IF(3&lt;=$G156, AU156-AT156, "")</f>
        <v/>
      </c>
      <c r="AW156" s="15">
        <f>IF(3&lt;=$G156, AS156-AV156, "")</f>
        <v/>
      </c>
      <c r="AX156" s="15">
        <f>IF(3&lt;=$G156, ROUND(AP156*$Q156, 2), "")</f>
        <v/>
      </c>
      <c r="AY156" s="15">
        <f>IF(3&lt;=$G156, AP156+AX156, "")</f>
        <v/>
      </c>
      <c r="AZ156" s="15">
        <f>IF(3&lt;=$G156, AT156+AX156, "")</f>
        <v/>
      </c>
      <c r="BA156" s="15">
        <f>IF(3&lt;=$G156, ($G156-3)*$N156, "")</f>
        <v/>
      </c>
      <c r="BB156" s="15">
        <f>IF(4&lt;=$G156, AW156, "")</f>
        <v/>
      </c>
      <c r="BC156" s="15">
        <f>IF(4&lt;=$G156, ROUND(BB156*$Q156, 2), "")</f>
        <v/>
      </c>
      <c r="BD156" s="15">
        <f>IF(4&lt;=$G156, $N156, "")</f>
        <v/>
      </c>
      <c r="BE156" s="15">
        <f>IF(4&lt;=$G156, BD156-BC156, "")</f>
        <v/>
      </c>
      <c r="BF156" s="15">
        <f>IF(4&lt;=$G156, BB156-BE156, "")</f>
        <v/>
      </c>
      <c r="BG156" s="15">
        <f>IF(4&lt;=$G156, ROUND(AY156*$Q156, 2), "")</f>
        <v/>
      </c>
      <c r="BH156" s="15">
        <f>IF(4&lt;=$G156, AY156+BG156, "")</f>
        <v/>
      </c>
      <c r="BI156" s="15">
        <f>IF(4&lt;=$G156, BC156+BG156, "")</f>
        <v/>
      </c>
      <c r="BJ156" s="15">
        <f>IF(4&lt;=$G156, ($G156-4)*$N156, "")</f>
        <v/>
      </c>
      <c r="BK156" s="15">
        <f>IF(5&lt;=$G156, BF156, "")</f>
        <v/>
      </c>
      <c r="BL156" s="15">
        <f>IF(5&lt;=$G156, ROUND(BK156*$Q156, 2), "")</f>
        <v/>
      </c>
      <c r="BM156" s="15">
        <f>IF(5&lt;=$G156, $N156, "")</f>
        <v/>
      </c>
      <c r="BN156" s="15">
        <f>IF(5&lt;=$G156, BM156-BL156, "")</f>
        <v/>
      </c>
      <c r="BO156" s="15">
        <f>IF(5&lt;=$G156, BK156-BN156, "")</f>
        <v/>
      </c>
      <c r="BP156" s="15">
        <f>IF(5&lt;=$G156, ROUND(BH156*$Q156, 2), "")</f>
        <v/>
      </c>
      <c r="BQ156" s="15">
        <f>IF(5&lt;=$G156, BH156+BP156, "")</f>
        <v/>
      </c>
      <c r="BR156" s="15">
        <f>IF(5&lt;=$G156, BL156+BP156, "")</f>
        <v/>
      </c>
      <c r="BS156" s="15">
        <f>IF(5&lt;=$G156, ($G156-5)*$N156, "")</f>
        <v/>
      </c>
      <c r="BT156" s="15">
        <f>IF(6&lt;=$G156, BO156, "")</f>
        <v/>
      </c>
      <c r="BU156" s="15">
        <f>IF(6&lt;=$G156, ROUND(BT156*$Q156, 2), "")</f>
        <v/>
      </c>
      <c r="BV156" s="15">
        <f>IF(6&lt;=$G156, $N156, "")</f>
        <v/>
      </c>
      <c r="BW156" s="15">
        <f>IF(6&lt;=$G156, BV156-BU156, "")</f>
        <v/>
      </c>
      <c r="BX156" s="15">
        <f>IF(6&lt;=$G156, BT156-BW156, "")</f>
        <v/>
      </c>
      <c r="BY156" s="15">
        <f>IF(6&lt;=$G156, ROUND(BQ156*$Q156, 2), "")</f>
        <v/>
      </c>
      <c r="BZ156" s="15">
        <f>IF(6&lt;=$G156, BQ156+BY156, "")</f>
        <v/>
      </c>
      <c r="CA156" s="15">
        <f>IF(6&lt;=$G156, BU156+BY156, "")</f>
        <v/>
      </c>
      <c r="CB156" s="15">
        <f>IF(6&lt;=$G156, ($G156-6)*$N156, "")</f>
        <v/>
      </c>
      <c r="CC156" s="15">
        <f>IF(7&lt;=$G156, BX156, "")</f>
        <v/>
      </c>
      <c r="CD156" s="15">
        <f>IF(7&lt;=$G156, ROUND(CC156*$Q156, 2), "")</f>
        <v/>
      </c>
      <c r="CE156" s="15">
        <f>IF(7&lt;=$G156, $N156, "")</f>
        <v/>
      </c>
      <c r="CF156" s="15">
        <f>IF(7&lt;=$G156, CE156-CD156, "")</f>
        <v/>
      </c>
      <c r="CG156" s="15">
        <f>IF(7&lt;=$G156, CC156-CF156, "")</f>
        <v/>
      </c>
      <c r="CH156" s="15">
        <f>IF(7&lt;=$G156, ROUND(BZ156*$Q156, 2), "")</f>
        <v/>
      </c>
      <c r="CI156" s="15">
        <f>IF(7&lt;=$G156, BZ156+CH156, "")</f>
        <v/>
      </c>
      <c r="CJ156" s="15">
        <f>IF(7&lt;=$G156, CD156+CH156, "")</f>
        <v/>
      </c>
      <c r="CK156" s="15">
        <f>IF(7&lt;=$G156, ($G156-7)*$N156, "")</f>
        <v/>
      </c>
      <c r="CL156" s="15">
        <f>IF(8&lt;=$G156, CG156, "")</f>
        <v/>
      </c>
      <c r="CM156" s="15">
        <f>IF(8&lt;=$G156, ROUND(CL156*$Q156, 2), "")</f>
        <v/>
      </c>
      <c r="CN156" s="15">
        <f>IF(8&lt;=$G156, $N156, "")</f>
        <v/>
      </c>
      <c r="CO156" s="15">
        <f>IF(8&lt;=$G156, CN156-CM156, "")</f>
        <v/>
      </c>
      <c r="CP156" s="15">
        <f>IF(8&lt;=$G156, CL156-CO156, "")</f>
        <v/>
      </c>
      <c r="CQ156" s="15">
        <f>IF(8&lt;=$G156, ROUND(CI156*$Q156, 2), "")</f>
        <v/>
      </c>
      <c r="CR156" s="15">
        <f>IF(8&lt;=$G156, CI156+CQ156, "")</f>
        <v/>
      </c>
      <c r="CS156" s="15">
        <f>IF(8&lt;=$G156, CM156+CQ156, "")</f>
        <v/>
      </c>
      <c r="CT156" s="15">
        <f>IF(8&lt;=$G156, ($G156-8)*$N156, "")</f>
        <v/>
      </c>
      <c r="CU156" s="15">
        <f>IF(9&lt;=$G156, CP156, "")</f>
        <v/>
      </c>
      <c r="CV156" s="15">
        <f>IF(9&lt;=$G156, ROUND(CU156*$Q156, 2), "")</f>
        <v/>
      </c>
      <c r="CW156" s="15">
        <f>IF(9&lt;=$G156, $N156, "")</f>
        <v/>
      </c>
      <c r="CX156" s="15">
        <f>IF(9&lt;=$G156, CW156-CV156, "")</f>
        <v/>
      </c>
      <c r="CY156" s="15">
        <f>IF(9&lt;=$G156, CU156-CX156, "")</f>
        <v/>
      </c>
      <c r="CZ156" s="15">
        <f>IF(9&lt;=$G156, ROUND(CR156*$Q156, 2), "")</f>
        <v/>
      </c>
      <c r="DA156" s="15">
        <f>IF(9&lt;=$G156, CR156+CZ156, "")</f>
        <v/>
      </c>
      <c r="DB156" s="15">
        <f>IF(9&lt;=$G156, CV156+CZ156, "")</f>
        <v/>
      </c>
      <c r="DC156" s="15">
        <f>IF(9&lt;=$G156, ($G156-9)*$N156, "")</f>
        <v/>
      </c>
      <c r="DD156" s="15">
        <f>IF(10&lt;=$G156, CY156, "")</f>
        <v/>
      </c>
      <c r="DE156" s="15">
        <f>IF(10&lt;=$G156, ROUND(DD156*$Q156, 2), "")</f>
        <v/>
      </c>
      <c r="DF156" s="15">
        <f>IF(10&lt;=$G156, $N156, "")</f>
        <v/>
      </c>
      <c r="DG156" s="15">
        <f>IF(10&lt;=$G156, DF156-DE156, "")</f>
        <v/>
      </c>
      <c r="DH156" s="15">
        <f>IF(10&lt;=$G156, DD156-DG156, "")</f>
        <v/>
      </c>
      <c r="DI156" s="15">
        <f>IF(10&lt;=$G156, ROUND(DA156*$Q156, 2), "")</f>
        <v/>
      </c>
      <c r="DJ156" s="15">
        <f>IF(10&lt;=$G156, DA156+DI156, "")</f>
        <v/>
      </c>
      <c r="DK156" s="15">
        <f>IF(10&lt;=$G156, DE156+DI156, "")</f>
        <v/>
      </c>
      <c r="DL156" s="15">
        <f>IF(10&lt;=$G156, ($G156-10)*$N156, "")</f>
        <v/>
      </c>
      <c r="DM156" s="15">
        <f>IF(11&lt;=$G156, DH156, "")</f>
        <v/>
      </c>
      <c r="DN156" s="15">
        <f>IF(11&lt;=$G156, ROUND(DM156*$Q156, 2), "")</f>
        <v/>
      </c>
      <c r="DO156" s="15">
        <f>IF(11&lt;=$G156, $N156, "")</f>
        <v/>
      </c>
      <c r="DP156" s="15">
        <f>IF(11&lt;=$G156, DO156-DN156, "")</f>
        <v/>
      </c>
      <c r="DQ156" s="15">
        <f>IF(11&lt;=$G156, DM156-DP156, "")</f>
        <v/>
      </c>
      <c r="DR156" s="15">
        <f>IF(11&lt;=$G156, ROUND(DJ156*$Q156, 2), "")</f>
        <v/>
      </c>
      <c r="DS156" s="15">
        <f>IF(11&lt;=$G156, DJ156+DR156, "")</f>
        <v/>
      </c>
      <c r="DT156" s="15">
        <f>IF(11&lt;=$G156, DN156+DR156, "")</f>
        <v/>
      </c>
      <c r="DU156" s="15">
        <f>IF(11&lt;=$G156, ($G156-11)*$N156, "")</f>
        <v/>
      </c>
      <c r="DV156" s="15">
        <f>IF(12&lt;=$G156, DQ156, "")</f>
        <v/>
      </c>
      <c r="DW156" s="15">
        <f>IF(12&lt;=$G156, ROUND(DV156*$Q156, 2), "")</f>
        <v/>
      </c>
      <c r="DX156" s="15">
        <f>IF(12&lt;=$G156, $N156, "")</f>
        <v/>
      </c>
      <c r="DY156" s="15">
        <f>IF(12&lt;=$G156, DX156-DW156, "")</f>
        <v/>
      </c>
      <c r="DZ156" s="15">
        <f>IF(12&lt;=$G156, DV156-DY156, "")</f>
        <v/>
      </c>
      <c r="EA156" s="15">
        <f>IF(12&lt;=$G156, ROUND(DS156*$Q156, 2), "")</f>
        <v/>
      </c>
      <c r="EB156" s="15">
        <f>IF(12&lt;=$G156, DS156+EA156, "")</f>
        <v/>
      </c>
      <c r="EC156" s="15">
        <f>IF(12&lt;=$G156, DW156+EA156, "")</f>
        <v/>
      </c>
      <c r="ED156" s="15">
        <f>IF(12&lt;=$G156, ($G156-12)*$N156, "")</f>
        <v/>
      </c>
      <c r="EE156" s="15">
        <f>IF(13&lt;=$G156, DZ156, "")</f>
        <v/>
      </c>
      <c r="EF156" s="15">
        <f>IF(13&lt;=$G156, ROUND(EE156*$Q156, 2), "")</f>
        <v/>
      </c>
      <c r="EG156" s="15">
        <f>IF(13&lt;=$G156, $N156, "")</f>
        <v/>
      </c>
      <c r="EH156" s="15">
        <f>IF(13&lt;=$G156, EG156-EF156, "")</f>
        <v/>
      </c>
      <c r="EI156" s="15">
        <f>IF(13&lt;=$G156, EE156-EH156, "")</f>
        <v/>
      </c>
      <c r="EJ156" s="15">
        <f>IF(13&lt;=$G156, ROUND(EB156*$Q156, 2), "")</f>
        <v/>
      </c>
      <c r="EK156" s="15">
        <f>IF(13&lt;=$G156, EB156+EJ156, "")</f>
        <v/>
      </c>
      <c r="EL156" s="15">
        <f>IF(13&lt;=$G156, EF156+EJ156, "")</f>
        <v/>
      </c>
      <c r="EM156" s="15">
        <f>IF(13&lt;=$G156, ($G156-13)*$N156, "")</f>
        <v/>
      </c>
      <c r="EN156" s="15">
        <f>IF(14&lt;=$G156, EI156, "")</f>
        <v/>
      </c>
      <c r="EO156" s="15">
        <f>IF(14&lt;=$G156, ROUND(EN156*$Q156, 2), "")</f>
        <v/>
      </c>
      <c r="EP156" s="15">
        <f>IF(14&lt;=$G156, $N156, "")</f>
        <v/>
      </c>
      <c r="EQ156" s="15">
        <f>IF(14&lt;=$G156, EP156-EO156, "")</f>
        <v/>
      </c>
      <c r="ER156" s="15">
        <f>IF(14&lt;=$G156, EN156-EQ156, "")</f>
        <v/>
      </c>
      <c r="ES156" s="15">
        <f>IF(14&lt;=$G156, ROUND(EK156*$Q156, 2), "")</f>
        <v/>
      </c>
      <c r="ET156" s="15">
        <f>IF(14&lt;=$G156, EK156+ES156, "")</f>
        <v/>
      </c>
      <c r="EU156" s="15">
        <f>IF(14&lt;=$G156, EO156+ES156, "")</f>
        <v/>
      </c>
      <c r="EV156" s="15">
        <f>IF(14&lt;=$G156, ($G156-14)*$N156, "")</f>
        <v/>
      </c>
      <c r="EW156" s="15">
        <f>IF(15&lt;=$G156, ER156, "")</f>
        <v/>
      </c>
      <c r="EX156" s="15">
        <f>IF(15&lt;=$G156, ROUND(EW156*$Q156, 2), "")</f>
        <v/>
      </c>
      <c r="EY156" s="15">
        <f>IF(15&lt;=$G156, $N156, "")</f>
        <v/>
      </c>
      <c r="EZ156" s="15">
        <f>IF(15&lt;=$G156, EY156-EX156, "")</f>
        <v/>
      </c>
      <c r="FA156" s="15">
        <f>IF(15&lt;=$G156, EW156-EZ156, "")</f>
        <v/>
      </c>
      <c r="FB156" s="15">
        <f>IF(15&lt;=$G156, ROUND(ET156*$Q156, 2), "")</f>
        <v/>
      </c>
      <c r="FC156" s="15">
        <f>IF(15&lt;=$G156, ET156+FB156, "")</f>
        <v/>
      </c>
      <c r="FD156" s="15">
        <f>IF(15&lt;=$G156, EX156+FB156, "")</f>
        <v/>
      </c>
      <c r="FE156" s="15">
        <f>IF(15&lt;=$G156, ($G156-15)*$N156, "")</f>
        <v/>
      </c>
      <c r="FF156" s="15">
        <f>IF(16&lt;=$G156, FA156, "")</f>
        <v/>
      </c>
      <c r="FG156" s="15">
        <f>IF(16&lt;=$G156, ROUND(FF156*$Q156, 2), "")</f>
        <v/>
      </c>
      <c r="FH156" s="15">
        <f>IF(16&lt;=$G156, $N156, "")</f>
        <v/>
      </c>
      <c r="FI156" s="15">
        <f>IF(16&lt;=$G156, FH156-FG156, "")</f>
        <v/>
      </c>
      <c r="FJ156" s="15">
        <f>IF(16&lt;=$G156, FF156-FI156, "")</f>
        <v/>
      </c>
      <c r="FK156" s="15">
        <f>IF(16&lt;=$G156, ROUND(FC156*$Q156, 2), "")</f>
        <v/>
      </c>
      <c r="FL156" s="15">
        <f>IF(16&lt;=$G156, FC156+FK156, "")</f>
        <v/>
      </c>
      <c r="FM156" s="15">
        <f>IF(16&lt;=$G156, FG156+FK156, "")</f>
        <v/>
      </c>
      <c r="FN156" s="15">
        <f>IF(16&lt;=$G156, ($G156-16)*$N156, "")</f>
        <v/>
      </c>
      <c r="FO156" s="15">
        <f>IF(17&lt;=$G156, FJ156, "")</f>
        <v/>
      </c>
      <c r="FP156" s="15">
        <f>IF(17&lt;=$G156, ROUND(FO156*$Q156, 2), "")</f>
        <v/>
      </c>
      <c r="FQ156" s="15">
        <f>IF(17&lt;=$G156, $N156, "")</f>
        <v/>
      </c>
      <c r="FR156" s="15">
        <f>IF(17&lt;=$G156, FQ156-FP156, "")</f>
        <v/>
      </c>
      <c r="FS156" s="15">
        <f>IF(17&lt;=$G156, FO156-FR156, "")</f>
        <v/>
      </c>
      <c r="FT156" s="15">
        <f>IF(17&lt;=$G156, ROUND(FL156*$Q156, 2), "")</f>
        <v/>
      </c>
      <c r="FU156" s="15">
        <f>IF(17&lt;=$G156, FL156+FT156, "")</f>
        <v/>
      </c>
      <c r="FV156" s="15">
        <f>IF(17&lt;=$G156, FP156+FT156, "")</f>
        <v/>
      </c>
      <c r="FW156" s="15">
        <f>IF(17&lt;=$G156, ($G156-17)*$N156, "")</f>
        <v/>
      </c>
      <c r="FX156" s="15">
        <f>IF(18&lt;=$G156, FS156, "")</f>
        <v/>
      </c>
      <c r="FY156" s="15">
        <f>IF(18&lt;=$G156, ROUND(FX156*$Q156, 2), "")</f>
        <v/>
      </c>
      <c r="FZ156" s="15">
        <f>IF(18&lt;=$G156, $N156, "")</f>
        <v/>
      </c>
      <c r="GA156" s="15">
        <f>IF(18&lt;=$G156, FZ156-FY156, "")</f>
        <v/>
      </c>
      <c r="GB156" s="15">
        <f>IF(18&lt;=$G156, FX156-GA156, "")</f>
        <v/>
      </c>
      <c r="GC156" s="15">
        <f>IF(18&lt;=$G156, ROUND(FU156*$Q156, 2), "")</f>
        <v/>
      </c>
      <c r="GD156" s="15">
        <f>IF(18&lt;=$G156, FU156+GC156, "")</f>
        <v/>
      </c>
      <c r="GE156" s="15">
        <f>IF(18&lt;=$G156, FY156+GC156, "")</f>
        <v/>
      </c>
      <c r="GF156" s="15">
        <f>IF(18&lt;=$G156, ($G156-18)*$N156, "")</f>
        <v/>
      </c>
      <c r="GG156" s="15">
        <f>IF(19&lt;=$G156, GB156, "")</f>
        <v/>
      </c>
      <c r="GH156" s="15">
        <f>IF(19&lt;=$G156, ROUND(GG156*$Q156, 2), "")</f>
        <v/>
      </c>
      <c r="GI156" s="15">
        <f>IF(19&lt;=$G156, $N156, "")</f>
        <v/>
      </c>
      <c r="GJ156" s="15">
        <f>IF(19&lt;=$G156, GI156-GH156, "")</f>
        <v/>
      </c>
      <c r="GK156" s="15">
        <f>IF(19&lt;=$G156, GG156-GJ156, "")</f>
        <v/>
      </c>
      <c r="GL156" s="15">
        <f>IF(19&lt;=$G156, ROUND(GD156*$Q156, 2), "")</f>
        <v/>
      </c>
      <c r="GM156" s="15">
        <f>IF(19&lt;=$G156, GD156+GL156, "")</f>
        <v/>
      </c>
      <c r="GN156" s="15">
        <f>IF(19&lt;=$G156, GH156+GL156, "")</f>
        <v/>
      </c>
      <c r="GO156" s="15">
        <f>IF(19&lt;=$G156, ($G156-19)*$N156, "")</f>
        <v/>
      </c>
      <c r="GP156" s="15">
        <f>IF(20&lt;=$G156, GK156, "")</f>
        <v/>
      </c>
      <c r="GQ156" s="15">
        <f>IF(20&lt;=$G156, ROUND(GP156*$Q156, 2), "")</f>
        <v/>
      </c>
      <c r="GR156" s="15">
        <f>IF(20&lt;=$G156, $N156, "")</f>
        <v/>
      </c>
      <c r="GS156" s="15">
        <f>IF(20&lt;=$G156, GR156-GQ156, "")</f>
        <v/>
      </c>
      <c r="GT156" s="15">
        <f>IF(20&lt;=$G156, GP156-GS156, "")</f>
        <v/>
      </c>
      <c r="GU156" s="15">
        <f>IF(20&lt;=$G156, ROUND(GM156*$Q156, 2), "")</f>
        <v/>
      </c>
      <c r="GV156" s="15">
        <f>IF(20&lt;=$G156, GM156+GU156, "")</f>
        <v/>
      </c>
      <c r="GW156" s="15">
        <f>IF(20&lt;=$G156, GQ156+GU156, "")</f>
        <v/>
      </c>
      <c r="GX156" s="15">
        <f>IF(20&lt;=$G156, ($G156-20)*$N156, "")</f>
        <v/>
      </c>
      <c r="GY156" s="15">
        <f>IF(21&lt;=$G156, GT156, "")</f>
        <v/>
      </c>
      <c r="GZ156" s="15">
        <f>IF(21&lt;=$G156, ROUND(GY156*$Q156, 2), "")</f>
        <v/>
      </c>
      <c r="HA156" s="15">
        <f>IF(21&lt;=$G156, $N156, "")</f>
        <v/>
      </c>
      <c r="HB156" s="15">
        <f>IF(21&lt;=$G156, HA156-GZ156, "")</f>
        <v/>
      </c>
      <c r="HC156" s="15">
        <f>IF(21&lt;=$G156, GY156-HB156, "")</f>
        <v/>
      </c>
      <c r="HD156" s="15">
        <f>IF(21&lt;=$G156, ROUND(GV156*$Q156, 2), "")</f>
        <v/>
      </c>
      <c r="HE156" s="15">
        <f>IF(21&lt;=$G156, GV156+HD156, "")</f>
        <v/>
      </c>
      <c r="HF156" s="15">
        <f>IF(21&lt;=$G156, GZ156+HD156, "")</f>
        <v/>
      </c>
      <c r="HG156" s="15">
        <f>IF(21&lt;=$G156, ($G156-21)*$N156, "")</f>
        <v/>
      </c>
      <c r="HH156" s="15">
        <f>IF(22&lt;=$G156, HC156, "")</f>
        <v/>
      </c>
      <c r="HI156" s="15">
        <f>IF(22&lt;=$G156, ROUND(HH156*$Q156, 2), "")</f>
        <v/>
      </c>
      <c r="HJ156" s="15">
        <f>IF(22&lt;=$G156, $N156, "")</f>
        <v/>
      </c>
      <c r="HK156" s="15">
        <f>IF(22&lt;=$G156, HJ156-HI156, "")</f>
        <v/>
      </c>
      <c r="HL156" s="15">
        <f>IF(22&lt;=$G156, HH156-HK156, "")</f>
        <v/>
      </c>
      <c r="HM156" s="15">
        <f>IF(22&lt;=$G156, ROUND(HE156*$Q156, 2), "")</f>
        <v/>
      </c>
      <c r="HN156" s="15">
        <f>IF(22&lt;=$G156, HE156+HM156, "")</f>
        <v/>
      </c>
      <c r="HO156" s="15">
        <f>IF(22&lt;=$G156, HI156+HM156, "")</f>
        <v/>
      </c>
      <c r="HP156" s="15">
        <f>IF(22&lt;=$G156, ($G156-22)*$N156, "")</f>
        <v/>
      </c>
      <c r="HQ156" s="15">
        <f>IF(23&lt;=$G156, HL156, "")</f>
        <v/>
      </c>
      <c r="HR156" s="15">
        <f>IF(23&lt;=$G156, ROUND(HQ156*$Q156, 2), "")</f>
        <v/>
      </c>
      <c r="HS156" s="15">
        <f>IF(23&lt;=$G156, $N156, "")</f>
        <v/>
      </c>
      <c r="HT156" s="15">
        <f>IF(23&lt;=$G156, HS156-HR156, "")</f>
        <v/>
      </c>
      <c r="HU156" s="15">
        <f>IF(23&lt;=$G156, HQ156-HT156, "")</f>
        <v/>
      </c>
      <c r="HV156" s="15">
        <f>IF(23&lt;=$G156, ROUND(HN156*$Q156, 2), "")</f>
        <v/>
      </c>
      <c r="HW156" s="15">
        <f>IF(23&lt;=$G156, HN156+HV156, "")</f>
        <v/>
      </c>
      <c r="HX156" s="15">
        <f>IF(23&lt;=$G156, HR156+HV156, "")</f>
        <v/>
      </c>
      <c r="HY156" s="15">
        <f>IF(23&lt;=$G156, ($G156-23)*$N156, "")</f>
        <v/>
      </c>
      <c r="HZ156" s="15">
        <f>IF(24&lt;=$G156, HU156, "")</f>
        <v/>
      </c>
      <c r="IA156" s="15">
        <f>IF(24&lt;=$G156, ROUND(HZ156*$Q156, 2), "")</f>
        <v/>
      </c>
      <c r="IB156" s="15">
        <f>IF(24&lt;=$G156, $N156, "")</f>
        <v/>
      </c>
      <c r="IC156" s="15">
        <f>IF(24&lt;=$G156, IB156-IA156, "")</f>
        <v/>
      </c>
      <c r="ID156" s="15">
        <f>IF(24&lt;=$G156, HZ156-IC156, "")</f>
        <v/>
      </c>
      <c r="IE156" s="15">
        <f>IF(24&lt;=$G156, ROUND(HW156*$Q156, 2), "")</f>
        <v/>
      </c>
      <c r="IF156" s="15">
        <f>IF(24&lt;=$G156, HW156+IE156, "")</f>
        <v/>
      </c>
      <c r="IG156" s="15">
        <f>IF(24&lt;=$G156, IA156+IE156, "")</f>
        <v/>
      </c>
      <c r="IH156" s="15">
        <f>IF(24&lt;=$G156, ($G156-24)*$N156, "")</f>
        <v/>
      </c>
      <c r="II156" s="15">
        <f>IF(25&lt;=$G156, ID156, "")</f>
        <v/>
      </c>
      <c r="IJ156" s="15">
        <f>IF(25&lt;=$G156, ROUND(II156*$Q156, 2), "")</f>
        <v/>
      </c>
      <c r="IK156" s="15">
        <f>IF(25&lt;=$G156, $N156, "")</f>
        <v/>
      </c>
      <c r="IL156" s="15">
        <f>IF(25&lt;=$G156, IK156-IJ156, "")</f>
        <v/>
      </c>
      <c r="IM156" s="15">
        <f>IF(25&lt;=$G156, II156-IL156, "")</f>
        <v/>
      </c>
      <c r="IN156" s="15">
        <f>IF(25&lt;=$G156, ROUND(IF156*$Q156, 2), "")</f>
        <v/>
      </c>
      <c r="IO156" s="15">
        <f>IF(25&lt;=$G156, IF156+IN156, "")</f>
        <v/>
      </c>
      <c r="IP156" s="15">
        <f>IF(25&lt;=$G156, IJ156+IN156, "")</f>
        <v/>
      </c>
      <c r="IQ156" s="15">
        <f>IF(25&lt;=$G156, ($G156-25)*$N156, "")</f>
        <v/>
      </c>
      <c r="IR156" s="15">
        <f>IF(26&lt;=$G156, IM156, "")</f>
        <v/>
      </c>
      <c r="IS156" s="15">
        <f>IF(26&lt;=$G156, ROUND(IR156*$Q156, 2), "")</f>
        <v/>
      </c>
      <c r="IT156" s="15">
        <f>IF(26&lt;=$G156, $N156, "")</f>
        <v/>
      </c>
      <c r="IU156" s="15">
        <f>IF(26&lt;=$G156, IT156-IS156, "")</f>
        <v/>
      </c>
      <c r="IV156" s="15">
        <f>IF(26&lt;=$G156, IR156-IU156, "")</f>
        <v/>
      </c>
      <c r="IW156" s="15">
        <f>IF(26&lt;=$G156, ROUND(IO156*$Q156, 2), "")</f>
        <v/>
      </c>
      <c r="IX156" s="15">
        <f>IF(26&lt;=$G156, IO156+IW156, "")</f>
        <v/>
      </c>
      <c r="IY156" s="15">
        <f>IF(26&lt;=$G156, IS156+IW156, "")</f>
        <v/>
      </c>
      <c r="IZ156" s="15">
        <f>IF(26&lt;=$G156, ($G156-26)*$N156, "")</f>
        <v/>
      </c>
      <c r="JA156" s="15">
        <f>IF(27&lt;=$G156, IV156, "")</f>
        <v/>
      </c>
      <c r="JB156" s="15">
        <f>IF(27&lt;=$G156, ROUND(JA156*$Q156, 2), "")</f>
        <v/>
      </c>
      <c r="JC156" s="15">
        <f>IF(27&lt;=$G156, $N156, "")</f>
        <v/>
      </c>
      <c r="JD156" s="15">
        <f>IF(27&lt;=$G156, JC156-JB156, "")</f>
        <v/>
      </c>
      <c r="JE156" s="15">
        <f>IF(27&lt;=$G156, JA156-JD156, "")</f>
        <v/>
      </c>
      <c r="JF156" s="15">
        <f>IF(27&lt;=$G156, ROUND(IX156*$Q156, 2), "")</f>
        <v/>
      </c>
      <c r="JG156" s="15">
        <f>IF(27&lt;=$G156, IX156+JF156, "")</f>
        <v/>
      </c>
      <c r="JH156" s="15">
        <f>IF(27&lt;=$G156, JB156+JF156, "")</f>
        <v/>
      </c>
      <c r="JI156" s="15">
        <f>IF(27&lt;=$G156, ($G156-27)*$N156, "")</f>
        <v/>
      </c>
      <c r="JJ156" s="15">
        <f>IF(28&lt;=$G156, JE156, "")</f>
        <v/>
      </c>
      <c r="JK156" s="15">
        <f>IF(28&lt;=$G156, ROUND(JJ156*$Q156, 2), "")</f>
        <v/>
      </c>
      <c r="JL156" s="15">
        <f>IF(28&lt;=$G156, $N156, "")</f>
        <v/>
      </c>
      <c r="JM156" s="15">
        <f>IF(28&lt;=$G156, JL156-JK156, "")</f>
        <v/>
      </c>
      <c r="JN156" s="15">
        <f>IF(28&lt;=$G156, JJ156-JM156, "")</f>
        <v/>
      </c>
      <c r="JO156" s="15">
        <f>IF(28&lt;=$G156, ROUND(JG156*$Q156, 2), "")</f>
        <v/>
      </c>
      <c r="JP156" s="15">
        <f>IF(28&lt;=$G156, JG156+JO156, "")</f>
        <v/>
      </c>
      <c r="JQ156" s="15">
        <f>IF(28&lt;=$G156, JK156+JO156, "")</f>
        <v/>
      </c>
      <c r="JR156" s="15">
        <f>IF(28&lt;=$G156, ($G156-28)*$N156, "")</f>
        <v/>
      </c>
      <c r="JS156" s="15">
        <f>IF(29&lt;=$G156, JN156, "")</f>
        <v/>
      </c>
      <c r="JT156" s="15">
        <f>IF(29&lt;=$G156, ROUND(JS156*$Q156, 2), "")</f>
        <v/>
      </c>
      <c r="JU156" s="15">
        <f>IF(29&lt;=$G156, $N156, "")</f>
        <v/>
      </c>
      <c r="JV156" s="15">
        <f>IF(29&lt;=$G156, JU156-JT156, "")</f>
        <v/>
      </c>
      <c r="JW156" s="15">
        <f>IF(29&lt;=$G156, JS156-JV156, "")</f>
        <v/>
      </c>
      <c r="JX156" s="15">
        <f>IF(29&lt;=$G156, ROUND(JP156*$Q156, 2), "")</f>
        <v/>
      </c>
      <c r="JY156" s="15">
        <f>IF(29&lt;=$G156, JP156+JX156, "")</f>
        <v/>
      </c>
      <c r="JZ156" s="15">
        <f>IF(29&lt;=$G156, JT156+JX156, "")</f>
        <v/>
      </c>
      <c r="KA156" s="15">
        <f>IF(29&lt;=$G156, ($G156-29)*$N156, "")</f>
        <v/>
      </c>
      <c r="KB156" s="15">
        <f>IF(30&lt;=$G156, JW156, "")</f>
        <v/>
      </c>
      <c r="KC156" s="15">
        <f>IF(30&lt;=$G156, ROUND(KB156*$Q156, 2), "")</f>
        <v/>
      </c>
      <c r="KD156" s="15">
        <f>IF(30&lt;=$G156, $N156, "")</f>
        <v/>
      </c>
      <c r="KE156" s="15">
        <f>IF(30&lt;=$G156, KD156-KC156, "")</f>
        <v/>
      </c>
      <c r="KF156" s="15">
        <f>IF(30&lt;=$G156, KB156-KE156, "")</f>
        <v/>
      </c>
      <c r="KG156" s="15">
        <f>IF(30&lt;=$G156, ROUND(JY156*$Q156, 2), "")</f>
        <v/>
      </c>
      <c r="KH156" s="15">
        <f>IF(30&lt;=$G156, JY156+KG156, "")</f>
        <v/>
      </c>
      <c r="KI156" s="15">
        <f>IF(30&lt;=$G156, KC156+KG156, "")</f>
        <v/>
      </c>
      <c r="KJ156" s="15">
        <f>IF(30&lt;=$G156, ($G156-30)*$N156, "")</f>
        <v/>
      </c>
      <c r="KK156" s="15">
        <f>IF(31&lt;=$G156, KF156, "")</f>
        <v/>
      </c>
      <c r="KL156" s="15">
        <f>IF(31&lt;=$G156, ROUND(KK156*$Q156, 2), "")</f>
        <v/>
      </c>
      <c r="KM156" s="15">
        <f>IF(31&lt;=$G156, $N156, "")</f>
        <v/>
      </c>
      <c r="KN156" s="15">
        <f>IF(31&lt;=$G156, KM156-KL156, "")</f>
        <v/>
      </c>
      <c r="KO156" s="15">
        <f>IF(31&lt;=$G156, KK156-KN156, "")</f>
        <v/>
      </c>
      <c r="KP156" s="15">
        <f>IF(31&lt;=$G156, ROUND(KH156*$Q156, 2), "")</f>
        <v/>
      </c>
      <c r="KQ156" s="15">
        <f>IF(31&lt;=$G156, KH156+KP156, "")</f>
        <v/>
      </c>
      <c r="KR156" s="15">
        <f>IF(31&lt;=$G156, KL156+KP156, "")</f>
        <v/>
      </c>
      <c r="KS156" s="15">
        <f>IF(31&lt;=$G156, ($G156-31)*$N156, "")</f>
        <v/>
      </c>
      <c r="KT156" s="15">
        <f>IF(32&lt;=$G156, KO156, "")</f>
        <v/>
      </c>
      <c r="KU156" s="15">
        <f>IF(32&lt;=$G156, ROUND(KT156*$Q156, 2), "")</f>
        <v/>
      </c>
      <c r="KV156" s="15">
        <f>IF(32&lt;=$G156, $N156, "")</f>
        <v/>
      </c>
      <c r="KW156" s="15">
        <f>IF(32&lt;=$G156, KV156-KU156, "")</f>
        <v/>
      </c>
      <c r="KX156" s="15">
        <f>IF(32&lt;=$G156, KT156-KW156, "")</f>
        <v/>
      </c>
      <c r="KY156" s="15">
        <f>IF(32&lt;=$G156, ROUND(KQ156*$Q156, 2), "")</f>
        <v/>
      </c>
      <c r="KZ156" s="15">
        <f>IF(32&lt;=$G156, KQ156+KY156, "")</f>
        <v/>
      </c>
      <c r="LA156" s="15">
        <f>IF(32&lt;=$G156, KU156+KY156, "")</f>
        <v/>
      </c>
      <c r="LB156" s="15">
        <f>IF(32&lt;=$G156, ($G156-32)*$N156, "")</f>
        <v/>
      </c>
      <c r="LC156" s="15">
        <f>IF(33&lt;=$G156, KX156, "")</f>
        <v/>
      </c>
      <c r="LD156" s="15">
        <f>IF(33&lt;=$G156, ROUND(LC156*$Q156, 2), "")</f>
        <v/>
      </c>
      <c r="LE156" s="15">
        <f>IF(33&lt;=$G156, $N156, "")</f>
        <v/>
      </c>
      <c r="LF156" s="15">
        <f>IF(33&lt;=$G156, LE156-LD156, "")</f>
        <v/>
      </c>
      <c r="LG156" s="15">
        <f>IF(33&lt;=$G156, LC156-LF156, "")</f>
        <v/>
      </c>
      <c r="LH156" s="15">
        <f>IF(33&lt;=$G156, ROUND(KZ156*$Q156, 2), "")</f>
        <v/>
      </c>
      <c r="LI156" s="15">
        <f>IF(33&lt;=$G156, KZ156+LH156, "")</f>
        <v/>
      </c>
      <c r="LJ156" s="15">
        <f>IF(33&lt;=$G156, LD156+LH156, "")</f>
        <v/>
      </c>
      <c r="LK156" s="15">
        <f>IF(33&lt;=$G156, ($G156-33)*$N156, "")</f>
        <v/>
      </c>
      <c r="LL156" s="15">
        <f>IF(34&lt;=$G156, LG156, "")</f>
        <v/>
      </c>
      <c r="LM156" s="15">
        <f>IF(34&lt;=$G156, ROUND(LL156*$Q156, 2), "")</f>
        <v/>
      </c>
      <c r="LN156" s="15">
        <f>IF(34&lt;=$G156, $N156, "")</f>
        <v/>
      </c>
      <c r="LO156" s="15">
        <f>IF(34&lt;=$G156, LN156-LM156, "")</f>
        <v/>
      </c>
      <c r="LP156" s="15">
        <f>IF(34&lt;=$G156, LL156-LO156, "")</f>
        <v/>
      </c>
      <c r="LQ156" s="15">
        <f>IF(34&lt;=$G156, ROUND(LI156*$Q156, 2), "")</f>
        <v/>
      </c>
      <c r="LR156" s="15">
        <f>IF(34&lt;=$G156, LI156+LQ156, "")</f>
        <v/>
      </c>
      <c r="LS156" s="15">
        <f>IF(34&lt;=$G156, LM156+LQ156, "")</f>
        <v/>
      </c>
      <c r="LT156" s="15">
        <f>IF(34&lt;=$G156, ($G156-34)*$N156, "")</f>
        <v/>
      </c>
      <c r="LU156" s="15">
        <f>IF(35&lt;=$G156, LP156, "")</f>
        <v/>
      </c>
      <c r="LV156" s="15">
        <f>IF(35&lt;=$G156, ROUND(LU156*$Q156, 2), "")</f>
        <v/>
      </c>
      <c r="LW156" s="15">
        <f>IF(35&lt;=$G156, $N156, "")</f>
        <v/>
      </c>
      <c r="LX156" s="15">
        <f>IF(35&lt;=$G156, LW156-LV156, "")</f>
        <v/>
      </c>
      <c r="LY156" s="15">
        <f>IF(35&lt;=$G156, LU156-LX156, "")</f>
        <v/>
      </c>
      <c r="LZ156" s="15">
        <f>IF(35&lt;=$G156, ROUND(LR156*$Q156, 2), "")</f>
        <v/>
      </c>
      <c r="MA156" s="15">
        <f>IF(35&lt;=$G156, LR156+LZ156, "")</f>
        <v/>
      </c>
      <c r="MB156" s="15">
        <f>IF(35&lt;=$G156, LV156+LZ156, "")</f>
        <v/>
      </c>
      <c r="MC156" s="15">
        <f>IF(35&lt;=$G156, ($G156-35)*$N156, "")</f>
        <v/>
      </c>
      <c r="MD156" s="15">
        <f>IF(36&lt;=$G156, LY156, "")</f>
        <v/>
      </c>
      <c r="ME156" s="15">
        <f>IF(36&lt;=$G156, ROUND(MD156*$Q156, 2), "")</f>
        <v/>
      </c>
      <c r="MF156" s="15">
        <f>IF(36&lt;=$G156, $N156, "")</f>
        <v/>
      </c>
      <c r="MG156" s="15">
        <f>IF(36&lt;=$G156, MF156-ME156, "")</f>
        <v/>
      </c>
      <c r="MH156" s="15">
        <f>IF(36&lt;=$G156, MD156-MG156, "")</f>
        <v/>
      </c>
      <c r="MI156" s="15">
        <f>IF(36&lt;=$G156, ROUND(MA156*$Q156, 2), "")</f>
        <v/>
      </c>
      <c r="MJ156" s="15">
        <f>IF(36&lt;=$G156, MA156+MI156, "")</f>
        <v/>
      </c>
      <c r="MK156" s="15">
        <f>IF(36&lt;=$G156, ME156+MI156, "")</f>
        <v/>
      </c>
      <c r="ML156" s="15">
        <f>IF(36&lt;=$G156, ($G156-36)*$N156, "")</f>
        <v/>
      </c>
      <c r="MM156" s="15">
        <f>IF(37&lt;=$G156, MH156, "")</f>
        <v/>
      </c>
      <c r="MN156" s="15">
        <f>IF(37&lt;=$G156, ROUND(MM156*$Q156, 2), "")</f>
        <v/>
      </c>
      <c r="MO156" s="15">
        <f>IF(37&lt;=$G156, $N156, "")</f>
        <v/>
      </c>
      <c r="MP156" s="15">
        <f>IF(37&lt;=$G156, MO156-MN156, "")</f>
        <v/>
      </c>
      <c r="MQ156" s="15">
        <f>IF(37&lt;=$G156, MM156-MP156, "")</f>
        <v/>
      </c>
      <c r="MR156" s="15">
        <f>IF(37&lt;=$G156, ROUND(MJ156*$Q156, 2), "")</f>
        <v/>
      </c>
      <c r="MS156" s="15">
        <f>IF(37&lt;=$G156, MJ156+MR156, "")</f>
        <v/>
      </c>
      <c r="MT156" s="15">
        <f>IF(37&lt;=$G156, MN156+MR156, "")</f>
        <v/>
      </c>
      <c r="MU156" s="15">
        <f>IF(37&lt;=$G156, ($G156-37)*$N156, "")</f>
        <v/>
      </c>
      <c r="MV156" s="15">
        <f>IF(38&lt;=$G156, MQ156, "")</f>
        <v/>
      </c>
      <c r="MW156" s="15">
        <f>IF(38&lt;=$G156, ROUND(MV156*$Q156, 2), "")</f>
        <v/>
      </c>
      <c r="MX156" s="15">
        <f>IF(38&lt;=$G156, $N156, "")</f>
        <v/>
      </c>
      <c r="MY156" s="15">
        <f>IF(38&lt;=$G156, MX156-MW156, "")</f>
        <v/>
      </c>
      <c r="MZ156" s="15">
        <f>IF(38&lt;=$G156, MV156-MY156, "")</f>
        <v/>
      </c>
      <c r="NA156" s="15">
        <f>IF(38&lt;=$G156, ROUND(MS156*$Q156, 2), "")</f>
        <v/>
      </c>
      <c r="NB156" s="15">
        <f>IF(38&lt;=$G156, MS156+NA156, "")</f>
        <v/>
      </c>
      <c r="NC156" s="15">
        <f>IF(38&lt;=$G156, MW156+NA156, "")</f>
        <v/>
      </c>
      <c r="ND156" s="15">
        <f>IF(38&lt;=$G156, ($G156-38)*$N156, "")</f>
        <v/>
      </c>
      <c r="NE156" s="15">
        <f>IF(39&lt;=$G156, MZ156, "")</f>
        <v/>
      </c>
      <c r="NF156" s="15">
        <f>IF(39&lt;=$G156, ROUND(NE156*$Q156, 2), "")</f>
        <v/>
      </c>
      <c r="NG156" s="15">
        <f>IF(39&lt;=$G156, $N156, "")</f>
        <v/>
      </c>
      <c r="NH156" s="15">
        <f>IF(39&lt;=$G156, NG156-NF156, "")</f>
        <v/>
      </c>
      <c r="NI156" s="15">
        <f>IF(39&lt;=$G156, NE156-NH156, "")</f>
        <v/>
      </c>
      <c r="NJ156" s="15">
        <f>IF(39&lt;=$G156, ROUND(NB156*$Q156, 2), "")</f>
        <v/>
      </c>
      <c r="NK156" s="15">
        <f>IF(39&lt;=$G156, NB156+NJ156, "")</f>
        <v/>
      </c>
      <c r="NL156" s="15">
        <f>IF(39&lt;=$G156, NF156+NJ156, "")</f>
        <v/>
      </c>
      <c r="NM156" s="15">
        <f>IF(39&lt;=$G156, ($G156-39)*$N156, "")</f>
        <v/>
      </c>
      <c r="NN156" s="15">
        <f>IF(40&lt;=$G156, NI156, "")</f>
        <v/>
      </c>
      <c r="NO156" s="15">
        <f>IF(40&lt;=$G156, ROUND(NN156*$Q156, 2), "")</f>
        <v/>
      </c>
      <c r="NP156" s="15">
        <f>IF(40&lt;=$G156, $N156, "")</f>
        <v/>
      </c>
      <c r="NQ156" s="15">
        <f>IF(40&lt;=$G156, NP156-NO156, "")</f>
        <v/>
      </c>
      <c r="NR156" s="15">
        <f>IF(40&lt;=$G156, NN156-NQ156, "")</f>
        <v/>
      </c>
      <c r="NS156" s="15">
        <f>IF(40&lt;=$G156, ROUND(NK156*$Q156, 2), "")</f>
        <v/>
      </c>
      <c r="NT156" s="15">
        <f>IF(40&lt;=$G156, NK156+NS156, "")</f>
        <v/>
      </c>
      <c r="NU156" s="15">
        <f>IF(40&lt;=$G156, NO156+NS156, "")</f>
        <v/>
      </c>
      <c r="NV156" s="15">
        <f>IF(40&lt;=$G156, ($G156-40)*$N156, "")</f>
        <v/>
      </c>
      <c r="NW156" s="15">
        <f>IF(41&lt;=$G156, NR156, "")</f>
        <v/>
      </c>
      <c r="NX156" s="15">
        <f>IF(41&lt;=$G156, ROUND(NW156*$Q156, 2), "")</f>
        <v/>
      </c>
      <c r="NY156" s="15">
        <f>IF(41&lt;=$G156, $N156, "")</f>
        <v/>
      </c>
      <c r="NZ156" s="15">
        <f>IF(41&lt;=$G156, NY156-NX156, "")</f>
        <v/>
      </c>
      <c r="OA156" s="15">
        <f>IF(41&lt;=$G156, NW156-NZ156, "")</f>
        <v/>
      </c>
      <c r="OB156" s="15">
        <f>IF(41&lt;=$G156, ROUND(NT156*$Q156, 2), "")</f>
        <v/>
      </c>
      <c r="OC156" s="15">
        <f>IF(41&lt;=$G156, NT156+OB156, "")</f>
        <v/>
      </c>
      <c r="OD156" s="15">
        <f>IF(41&lt;=$G156, NX156+OB156, "")</f>
        <v/>
      </c>
      <c r="OE156" s="15">
        <f>IF(41&lt;=$G156, ($G156-41)*$N156, "")</f>
        <v/>
      </c>
      <c r="OF156" s="15">
        <f>IF(42&lt;=$G156, OA156, "")</f>
        <v/>
      </c>
      <c r="OG156" s="15">
        <f>IF(42&lt;=$G156, ROUND(OF156*$Q156, 2), "")</f>
        <v/>
      </c>
      <c r="OH156" s="15">
        <f>IF(42&lt;=$G156, $N156, "")</f>
        <v/>
      </c>
      <c r="OI156" s="15">
        <f>IF(42&lt;=$G156, OH156-OG156, "")</f>
        <v/>
      </c>
      <c r="OJ156" s="15">
        <f>IF(42&lt;=$G156, OF156-OI156, "")</f>
        <v/>
      </c>
      <c r="OK156" s="15">
        <f>IF(42&lt;=$G156, ROUND(OC156*$Q156, 2), "")</f>
        <v/>
      </c>
      <c r="OL156" s="15">
        <f>IF(42&lt;=$G156, OC156+OK156, "")</f>
        <v/>
      </c>
      <c r="OM156" s="15">
        <f>IF(42&lt;=$G156, OG156+OK156, "")</f>
        <v/>
      </c>
      <c r="ON156" s="15">
        <f>IF(42&lt;=$G156, ($G156-42)*$N156, "")</f>
        <v/>
      </c>
      <c r="OO156" s="15">
        <f>IF(43&lt;=$G156, OJ156, "")</f>
        <v/>
      </c>
      <c r="OP156" s="15">
        <f>IF(43&lt;=$G156, ROUND(OO156*$Q156, 2), "")</f>
        <v/>
      </c>
      <c r="OQ156" s="15">
        <f>IF(43&lt;=$G156, $N156, "")</f>
        <v/>
      </c>
      <c r="OR156" s="15">
        <f>IF(43&lt;=$G156, OQ156-OP156, "")</f>
        <v/>
      </c>
      <c r="OS156" s="15">
        <f>IF(43&lt;=$G156, OO156-OR156, "")</f>
        <v/>
      </c>
      <c r="OT156" s="15">
        <f>IF(43&lt;=$G156, ROUND(OL156*$Q156, 2), "")</f>
        <v/>
      </c>
      <c r="OU156" s="15">
        <f>IF(43&lt;=$G156, OL156+OT156, "")</f>
        <v/>
      </c>
      <c r="OV156" s="15">
        <f>IF(43&lt;=$G156, OP156+OT156, "")</f>
        <v/>
      </c>
      <c r="OW156" s="15">
        <f>IF(43&lt;=$G156, ($G156-43)*$N156, "")</f>
        <v/>
      </c>
      <c r="OX156" s="15">
        <f>IF(44&lt;=$G156, OS156, "")</f>
        <v/>
      </c>
      <c r="OY156" s="15">
        <f>IF(44&lt;=$G156, ROUND(OX156*$Q156, 2), "")</f>
        <v/>
      </c>
      <c r="OZ156" s="15">
        <f>IF(44&lt;=$G156, $N156, "")</f>
        <v/>
      </c>
      <c r="PA156" s="15">
        <f>IF(44&lt;=$G156, OZ156-OY156, "")</f>
        <v/>
      </c>
      <c r="PB156" s="15">
        <f>IF(44&lt;=$G156, OX156-PA156, "")</f>
        <v/>
      </c>
      <c r="PC156" s="15">
        <f>IF(44&lt;=$G156, ROUND(OU156*$Q156, 2), "")</f>
        <v/>
      </c>
      <c r="PD156" s="15">
        <f>IF(44&lt;=$G156, OU156+PC156, "")</f>
        <v/>
      </c>
      <c r="PE156" s="15">
        <f>IF(44&lt;=$G156, OY156+PC156, "")</f>
        <v/>
      </c>
      <c r="PF156" s="15">
        <f>IF(44&lt;=$G156, ($G156-44)*$N156, "")</f>
        <v/>
      </c>
      <c r="PG156" s="15">
        <f>IF(45&lt;=$G156, PB156, "")</f>
        <v/>
      </c>
      <c r="PH156" s="15">
        <f>IF(45&lt;=$G156, ROUND(PG156*$Q156, 2), "")</f>
        <v/>
      </c>
      <c r="PI156" s="15">
        <f>IF(45&lt;=$G156, $N156, "")</f>
        <v/>
      </c>
      <c r="PJ156" s="15">
        <f>IF(45&lt;=$G156, PI156-PH156, "")</f>
        <v/>
      </c>
      <c r="PK156" s="15">
        <f>IF(45&lt;=$G156, PG156-PJ156, "")</f>
        <v/>
      </c>
      <c r="PL156" s="15">
        <f>IF(45&lt;=$G156, ROUND(PD156*$Q156, 2), "")</f>
        <v/>
      </c>
      <c r="PM156" s="15">
        <f>IF(45&lt;=$G156, PD156+PL156, "")</f>
        <v/>
      </c>
      <c r="PN156" s="15">
        <f>IF(45&lt;=$G156, PH156+PL156, "")</f>
        <v/>
      </c>
      <c r="PO156" s="15">
        <f>IF(45&lt;=$G156, ($G156-45)*$N156, "")</f>
        <v/>
      </c>
      <c r="PP156" s="15">
        <f>IF(46&lt;=$G156, PK156, "")</f>
        <v/>
      </c>
      <c r="PQ156" s="15">
        <f>IF(46&lt;=$G156, ROUND(PP156*$Q156, 2), "")</f>
        <v/>
      </c>
      <c r="PR156" s="15">
        <f>IF(46&lt;=$G156, $N156, "")</f>
        <v/>
      </c>
      <c r="PS156" s="15">
        <f>IF(46&lt;=$G156, PR156-PQ156, "")</f>
        <v/>
      </c>
      <c r="PT156" s="15">
        <f>IF(46&lt;=$G156, PP156-PS156, "")</f>
        <v/>
      </c>
      <c r="PU156" s="15">
        <f>IF(46&lt;=$G156, ROUND(PM156*$Q156, 2), "")</f>
        <v/>
      </c>
      <c r="PV156" s="15">
        <f>IF(46&lt;=$G156, PM156+PU156, "")</f>
        <v/>
      </c>
      <c r="PW156" s="15">
        <f>IF(46&lt;=$G156, PQ156+PU156, "")</f>
        <v/>
      </c>
      <c r="PX156" s="15">
        <f>IF(46&lt;=$G156, ($G156-46)*$N156, "")</f>
        <v/>
      </c>
      <c r="PY156" s="15">
        <f>IF(47&lt;=$G156, PT156, "")</f>
        <v/>
      </c>
      <c r="PZ156" s="15">
        <f>IF(47&lt;=$G156, ROUND(PY156*$Q156, 2), "")</f>
        <v/>
      </c>
      <c r="QA156" s="15">
        <f>IF(47&lt;=$G156, $N156, "")</f>
        <v/>
      </c>
      <c r="QB156" s="15">
        <f>IF(47&lt;=$G156, QA156-PZ156, "")</f>
        <v/>
      </c>
      <c r="QC156" s="15">
        <f>IF(47&lt;=$G156, PY156-QB156, "")</f>
        <v/>
      </c>
      <c r="QD156" s="15">
        <f>IF(47&lt;=$G156, ROUND(PV156*$Q156, 2), "")</f>
        <v/>
      </c>
      <c r="QE156" s="15">
        <f>IF(47&lt;=$G156, PV156+QD156, "")</f>
        <v/>
      </c>
      <c r="QF156" s="15">
        <f>IF(47&lt;=$G156, PZ156+QD156, "")</f>
        <v/>
      </c>
      <c r="QG156" s="15">
        <f>IF(47&lt;=$G156, ($G156-47)*$N156, "")</f>
        <v/>
      </c>
      <c r="QH156" s="15">
        <f>IF(48&lt;=$G156, QC156, "")</f>
        <v/>
      </c>
      <c r="QI156" s="15">
        <f>IF(48&lt;=$G156, ROUND(QH156*$Q156, 2), "")</f>
        <v/>
      </c>
      <c r="QJ156" s="15">
        <f>IF(48&lt;=$G156, $N156, "")</f>
        <v/>
      </c>
      <c r="QK156" s="15">
        <f>IF(48&lt;=$G156, QJ156-QI156, "")</f>
        <v/>
      </c>
      <c r="QL156" s="15">
        <f>IF(48&lt;=$G156, QH156-QK156, "")</f>
        <v/>
      </c>
      <c r="QM156" s="15">
        <f>IF(48&lt;=$G156, ROUND(QE156*$Q156, 2), "")</f>
        <v/>
      </c>
      <c r="QN156" s="15">
        <f>IF(48&lt;=$G156, QE156+QM156, "")</f>
        <v/>
      </c>
      <c r="QO156" s="15">
        <f>IF(48&lt;=$G156, QI156+QM156, "")</f>
        <v/>
      </c>
      <c r="QP156" s="15">
        <f>IF(48&lt;=$G156, ($G156-48)*$N156, "")</f>
        <v/>
      </c>
    </row>
    <row r="157">
      <c r="A157" s="6" t="inlineStr">
        <is>
          <t>0682-0002</t>
        </is>
      </c>
      <c r="B157" s="7" t="inlineStr">
        <is>
          <t>Hidroneumaticos y Equipos para Gas Sa de Cv</t>
        </is>
      </c>
      <c r="C157" s="7" t="inlineStr">
        <is>
          <t>RIO</t>
        </is>
      </c>
      <c r="D157" s="6" t="inlineStr">
        <is>
          <t>ACTIVO</t>
        </is>
      </c>
      <c r="E157" s="6" t="inlineStr">
        <is>
          <t>2025-02-17</t>
        </is>
      </c>
      <c r="F157" s="6" t="inlineStr">
        <is>
          <t>2027-02-17</t>
        </is>
      </c>
      <c r="G157" s="8" t="n">
        <v>24</v>
      </c>
      <c r="H157" s="9" t="n">
        <v>224051.72</v>
      </c>
      <c r="I157" s="10" t="n">
        <v>0.1</v>
      </c>
      <c r="J157" s="9">
        <f>ROUND(H157*I157, 2)</f>
        <v/>
      </c>
      <c r="K157" s="9">
        <f>ROUND(H157-J157, 2)</f>
        <v/>
      </c>
      <c r="L157" s="10" t="n">
        <v>0.027</v>
      </c>
      <c r="M157" s="9">
        <f>ROUND(H157*L157, 2)</f>
        <v/>
      </c>
      <c r="N157" s="9" t="n">
        <v>11418.67</v>
      </c>
      <c r="O157" s="10" t="n">
        <v>0.1</v>
      </c>
      <c r="P157" s="9">
        <f>ROUND(H157*O157, 2)</f>
        <v/>
      </c>
      <c r="Q157" s="11" t="n">
        <v>0.03118987</v>
      </c>
      <c r="R157" s="11">
        <f>RATE(G157, -N157, K157, -P157)</f>
        <v/>
      </c>
      <c r="S157" s="11">
        <f>ROUND(Q157*12, 8)</f>
        <v/>
      </c>
      <c r="T157" s="11">
        <f>ROUND(((1+Q157)^12)-1, 8)</f>
        <v/>
      </c>
      <c r="U157" s="9">
        <f>ROUND(PV(Q157, G157, 0, -P157), 2)</f>
        <v/>
      </c>
      <c r="V157" s="9">
        <f>SUMIF($AA$4:$QP$4, "Interes_Leasing", AA157:QP157)</f>
        <v/>
      </c>
      <c r="W157" s="9">
        <f>SUMIF($AA$4:$QP$4, "Interes_Residual", AA157:QP157)</f>
        <v/>
      </c>
      <c r="X157" s="9">
        <f>ROUND(V157+W157, 2)</f>
        <v/>
      </c>
      <c r="Y157" s="9">
        <f>ROUND((N157*G157+P157+M157)-K157, 2)</f>
        <v/>
      </c>
      <c r="Z157" s="10">
        <f>ROUND(Y157/K157, 4)</f>
        <v/>
      </c>
      <c r="AA157" s="9">
        <f>IF(1&lt;=$G157, $K157, "")</f>
        <v/>
      </c>
      <c r="AB157" s="9">
        <f>IF(1&lt;=$G157, ROUND(AA157*$Q157, 2), "")</f>
        <v/>
      </c>
      <c r="AC157" s="9">
        <f>IF(1&lt;=$G157, $N157, "")</f>
        <v/>
      </c>
      <c r="AD157" s="9">
        <f>IF(1&lt;=$G157, AC157-AB157, "")</f>
        <v/>
      </c>
      <c r="AE157" s="9">
        <f>IF(1&lt;=$G157, AA157-AD157, "")</f>
        <v/>
      </c>
      <c r="AF157" s="9">
        <f>IF(1&lt;=$G157, ROUND($U157*$Q157, 2), "")</f>
        <v/>
      </c>
      <c r="AG157" s="9">
        <f>IF(1&lt;=$G157, $U157+AF157, "")</f>
        <v/>
      </c>
      <c r="AH157" s="9">
        <f>IF(1&lt;=$G157, AB157+AF157, "")</f>
        <v/>
      </c>
      <c r="AI157" s="9">
        <f>IF(1&lt;=$G157, ($G157-1)*$N157, "")</f>
        <v/>
      </c>
      <c r="AJ157" s="9">
        <f>IF(2&lt;=$G157, AE157, "")</f>
        <v/>
      </c>
      <c r="AK157" s="9">
        <f>IF(2&lt;=$G157, ROUND(AJ157*$Q157, 2), "")</f>
        <v/>
      </c>
      <c r="AL157" s="9">
        <f>IF(2&lt;=$G157, $N157, "")</f>
        <v/>
      </c>
      <c r="AM157" s="9">
        <f>IF(2&lt;=$G157, AL157-AK157, "")</f>
        <v/>
      </c>
      <c r="AN157" s="9">
        <f>IF(2&lt;=$G157, AJ157-AM157, "")</f>
        <v/>
      </c>
      <c r="AO157" s="9">
        <f>IF(2&lt;=$G157, ROUND(AG157*$Q157, 2), "")</f>
        <v/>
      </c>
      <c r="AP157" s="9">
        <f>IF(2&lt;=$G157, AG157+AO157, "")</f>
        <v/>
      </c>
      <c r="AQ157" s="9">
        <f>IF(2&lt;=$G157, AK157+AO157, "")</f>
        <v/>
      </c>
      <c r="AR157" s="9">
        <f>IF(2&lt;=$G157, ($G157-2)*$N157, "")</f>
        <v/>
      </c>
      <c r="AS157" s="9">
        <f>IF(3&lt;=$G157, AN157, "")</f>
        <v/>
      </c>
      <c r="AT157" s="9">
        <f>IF(3&lt;=$G157, ROUND(AS157*$Q157, 2), "")</f>
        <v/>
      </c>
      <c r="AU157" s="9">
        <f>IF(3&lt;=$G157, $N157, "")</f>
        <v/>
      </c>
      <c r="AV157" s="9">
        <f>IF(3&lt;=$G157, AU157-AT157, "")</f>
        <v/>
      </c>
      <c r="AW157" s="9">
        <f>IF(3&lt;=$G157, AS157-AV157, "")</f>
        <v/>
      </c>
      <c r="AX157" s="9">
        <f>IF(3&lt;=$G157, ROUND(AP157*$Q157, 2), "")</f>
        <v/>
      </c>
      <c r="AY157" s="9">
        <f>IF(3&lt;=$G157, AP157+AX157, "")</f>
        <v/>
      </c>
      <c r="AZ157" s="9">
        <f>IF(3&lt;=$G157, AT157+AX157, "")</f>
        <v/>
      </c>
      <c r="BA157" s="9">
        <f>IF(3&lt;=$G157, ($G157-3)*$N157, "")</f>
        <v/>
      </c>
      <c r="BB157" s="9">
        <f>IF(4&lt;=$G157, AW157, "")</f>
        <v/>
      </c>
      <c r="BC157" s="9">
        <f>IF(4&lt;=$G157, ROUND(BB157*$Q157, 2), "")</f>
        <v/>
      </c>
      <c r="BD157" s="9">
        <f>IF(4&lt;=$G157, $N157, "")</f>
        <v/>
      </c>
      <c r="BE157" s="9">
        <f>IF(4&lt;=$G157, BD157-BC157, "")</f>
        <v/>
      </c>
      <c r="BF157" s="9">
        <f>IF(4&lt;=$G157, BB157-BE157, "")</f>
        <v/>
      </c>
      <c r="BG157" s="9">
        <f>IF(4&lt;=$G157, ROUND(AY157*$Q157, 2), "")</f>
        <v/>
      </c>
      <c r="BH157" s="9">
        <f>IF(4&lt;=$G157, AY157+BG157, "")</f>
        <v/>
      </c>
      <c r="BI157" s="9">
        <f>IF(4&lt;=$G157, BC157+BG157, "")</f>
        <v/>
      </c>
      <c r="BJ157" s="9">
        <f>IF(4&lt;=$G157, ($G157-4)*$N157, "")</f>
        <v/>
      </c>
      <c r="BK157" s="9">
        <f>IF(5&lt;=$G157, BF157, "")</f>
        <v/>
      </c>
      <c r="BL157" s="9">
        <f>IF(5&lt;=$G157, ROUND(BK157*$Q157, 2), "")</f>
        <v/>
      </c>
      <c r="BM157" s="9">
        <f>IF(5&lt;=$G157, $N157, "")</f>
        <v/>
      </c>
      <c r="BN157" s="9">
        <f>IF(5&lt;=$G157, BM157-BL157, "")</f>
        <v/>
      </c>
      <c r="BO157" s="9">
        <f>IF(5&lt;=$G157, BK157-BN157, "")</f>
        <v/>
      </c>
      <c r="BP157" s="9">
        <f>IF(5&lt;=$G157, ROUND(BH157*$Q157, 2), "")</f>
        <v/>
      </c>
      <c r="BQ157" s="9">
        <f>IF(5&lt;=$G157, BH157+BP157, "")</f>
        <v/>
      </c>
      <c r="BR157" s="9">
        <f>IF(5&lt;=$G157, BL157+BP157, "")</f>
        <v/>
      </c>
      <c r="BS157" s="9">
        <f>IF(5&lt;=$G157, ($G157-5)*$N157, "")</f>
        <v/>
      </c>
      <c r="BT157" s="9">
        <f>IF(6&lt;=$G157, BO157, "")</f>
        <v/>
      </c>
      <c r="BU157" s="9">
        <f>IF(6&lt;=$G157, ROUND(BT157*$Q157, 2), "")</f>
        <v/>
      </c>
      <c r="BV157" s="9">
        <f>IF(6&lt;=$G157, $N157, "")</f>
        <v/>
      </c>
      <c r="BW157" s="9">
        <f>IF(6&lt;=$G157, BV157-BU157, "")</f>
        <v/>
      </c>
      <c r="BX157" s="9">
        <f>IF(6&lt;=$G157, BT157-BW157, "")</f>
        <v/>
      </c>
      <c r="BY157" s="9">
        <f>IF(6&lt;=$G157, ROUND(BQ157*$Q157, 2), "")</f>
        <v/>
      </c>
      <c r="BZ157" s="9">
        <f>IF(6&lt;=$G157, BQ157+BY157, "")</f>
        <v/>
      </c>
      <c r="CA157" s="9">
        <f>IF(6&lt;=$G157, BU157+BY157, "")</f>
        <v/>
      </c>
      <c r="CB157" s="9">
        <f>IF(6&lt;=$G157, ($G157-6)*$N157, "")</f>
        <v/>
      </c>
      <c r="CC157" s="9">
        <f>IF(7&lt;=$G157, BX157, "")</f>
        <v/>
      </c>
      <c r="CD157" s="9">
        <f>IF(7&lt;=$G157, ROUND(CC157*$Q157, 2), "")</f>
        <v/>
      </c>
      <c r="CE157" s="9">
        <f>IF(7&lt;=$G157, $N157, "")</f>
        <v/>
      </c>
      <c r="CF157" s="9">
        <f>IF(7&lt;=$G157, CE157-CD157, "")</f>
        <v/>
      </c>
      <c r="CG157" s="9">
        <f>IF(7&lt;=$G157, CC157-CF157, "")</f>
        <v/>
      </c>
      <c r="CH157" s="9">
        <f>IF(7&lt;=$G157, ROUND(BZ157*$Q157, 2), "")</f>
        <v/>
      </c>
      <c r="CI157" s="9">
        <f>IF(7&lt;=$G157, BZ157+CH157, "")</f>
        <v/>
      </c>
      <c r="CJ157" s="9">
        <f>IF(7&lt;=$G157, CD157+CH157, "")</f>
        <v/>
      </c>
      <c r="CK157" s="9">
        <f>IF(7&lt;=$G157, ($G157-7)*$N157, "")</f>
        <v/>
      </c>
      <c r="CL157" s="9">
        <f>IF(8&lt;=$G157, CG157, "")</f>
        <v/>
      </c>
      <c r="CM157" s="9">
        <f>IF(8&lt;=$G157, ROUND(CL157*$Q157, 2), "")</f>
        <v/>
      </c>
      <c r="CN157" s="9">
        <f>IF(8&lt;=$G157, $N157, "")</f>
        <v/>
      </c>
      <c r="CO157" s="9">
        <f>IF(8&lt;=$G157, CN157-CM157, "")</f>
        <v/>
      </c>
      <c r="CP157" s="9">
        <f>IF(8&lt;=$G157, CL157-CO157, "")</f>
        <v/>
      </c>
      <c r="CQ157" s="9">
        <f>IF(8&lt;=$G157, ROUND(CI157*$Q157, 2), "")</f>
        <v/>
      </c>
      <c r="CR157" s="9">
        <f>IF(8&lt;=$G157, CI157+CQ157, "")</f>
        <v/>
      </c>
      <c r="CS157" s="9">
        <f>IF(8&lt;=$G157, CM157+CQ157, "")</f>
        <v/>
      </c>
      <c r="CT157" s="9">
        <f>IF(8&lt;=$G157, ($G157-8)*$N157, "")</f>
        <v/>
      </c>
      <c r="CU157" s="9">
        <f>IF(9&lt;=$G157, CP157, "")</f>
        <v/>
      </c>
      <c r="CV157" s="9">
        <f>IF(9&lt;=$G157, ROUND(CU157*$Q157, 2), "")</f>
        <v/>
      </c>
      <c r="CW157" s="9">
        <f>IF(9&lt;=$G157, $N157, "")</f>
        <v/>
      </c>
      <c r="CX157" s="9">
        <f>IF(9&lt;=$G157, CW157-CV157, "")</f>
        <v/>
      </c>
      <c r="CY157" s="9">
        <f>IF(9&lt;=$G157, CU157-CX157, "")</f>
        <v/>
      </c>
      <c r="CZ157" s="9">
        <f>IF(9&lt;=$G157, ROUND(CR157*$Q157, 2), "")</f>
        <v/>
      </c>
      <c r="DA157" s="9">
        <f>IF(9&lt;=$G157, CR157+CZ157, "")</f>
        <v/>
      </c>
      <c r="DB157" s="9">
        <f>IF(9&lt;=$G157, CV157+CZ157, "")</f>
        <v/>
      </c>
      <c r="DC157" s="9">
        <f>IF(9&lt;=$G157, ($G157-9)*$N157, "")</f>
        <v/>
      </c>
      <c r="DD157" s="9">
        <f>IF(10&lt;=$G157, CY157, "")</f>
        <v/>
      </c>
      <c r="DE157" s="9">
        <f>IF(10&lt;=$G157, ROUND(DD157*$Q157, 2), "")</f>
        <v/>
      </c>
      <c r="DF157" s="9">
        <f>IF(10&lt;=$G157, $N157, "")</f>
        <v/>
      </c>
      <c r="DG157" s="9">
        <f>IF(10&lt;=$G157, DF157-DE157, "")</f>
        <v/>
      </c>
      <c r="DH157" s="9">
        <f>IF(10&lt;=$G157, DD157-DG157, "")</f>
        <v/>
      </c>
      <c r="DI157" s="9">
        <f>IF(10&lt;=$G157, ROUND(DA157*$Q157, 2), "")</f>
        <v/>
      </c>
      <c r="DJ157" s="9">
        <f>IF(10&lt;=$G157, DA157+DI157, "")</f>
        <v/>
      </c>
      <c r="DK157" s="9">
        <f>IF(10&lt;=$G157, DE157+DI157, "")</f>
        <v/>
      </c>
      <c r="DL157" s="9">
        <f>IF(10&lt;=$G157, ($G157-10)*$N157, "")</f>
        <v/>
      </c>
      <c r="DM157" s="9">
        <f>IF(11&lt;=$G157, DH157, "")</f>
        <v/>
      </c>
      <c r="DN157" s="9">
        <f>IF(11&lt;=$G157, ROUND(DM157*$Q157, 2), "")</f>
        <v/>
      </c>
      <c r="DO157" s="9">
        <f>IF(11&lt;=$G157, $N157, "")</f>
        <v/>
      </c>
      <c r="DP157" s="9">
        <f>IF(11&lt;=$G157, DO157-DN157, "")</f>
        <v/>
      </c>
      <c r="DQ157" s="9">
        <f>IF(11&lt;=$G157, DM157-DP157, "")</f>
        <v/>
      </c>
      <c r="DR157" s="9">
        <f>IF(11&lt;=$G157, ROUND(DJ157*$Q157, 2), "")</f>
        <v/>
      </c>
      <c r="DS157" s="9">
        <f>IF(11&lt;=$G157, DJ157+DR157, "")</f>
        <v/>
      </c>
      <c r="DT157" s="9">
        <f>IF(11&lt;=$G157, DN157+DR157, "")</f>
        <v/>
      </c>
      <c r="DU157" s="9">
        <f>IF(11&lt;=$G157, ($G157-11)*$N157, "")</f>
        <v/>
      </c>
      <c r="DV157" s="9">
        <f>IF(12&lt;=$G157, DQ157, "")</f>
        <v/>
      </c>
      <c r="DW157" s="9">
        <f>IF(12&lt;=$G157, ROUND(DV157*$Q157, 2), "")</f>
        <v/>
      </c>
      <c r="DX157" s="9">
        <f>IF(12&lt;=$G157, $N157, "")</f>
        <v/>
      </c>
      <c r="DY157" s="9">
        <f>IF(12&lt;=$G157, DX157-DW157, "")</f>
        <v/>
      </c>
      <c r="DZ157" s="9">
        <f>IF(12&lt;=$G157, DV157-DY157, "")</f>
        <v/>
      </c>
      <c r="EA157" s="9">
        <f>IF(12&lt;=$G157, ROUND(DS157*$Q157, 2), "")</f>
        <v/>
      </c>
      <c r="EB157" s="9">
        <f>IF(12&lt;=$G157, DS157+EA157, "")</f>
        <v/>
      </c>
      <c r="EC157" s="9">
        <f>IF(12&lt;=$G157, DW157+EA157, "")</f>
        <v/>
      </c>
      <c r="ED157" s="9">
        <f>IF(12&lt;=$G157, ($G157-12)*$N157, "")</f>
        <v/>
      </c>
      <c r="EE157" s="9">
        <f>IF(13&lt;=$G157, DZ157, "")</f>
        <v/>
      </c>
      <c r="EF157" s="9">
        <f>IF(13&lt;=$G157, ROUND(EE157*$Q157, 2), "")</f>
        <v/>
      </c>
      <c r="EG157" s="9">
        <f>IF(13&lt;=$G157, $N157, "")</f>
        <v/>
      </c>
      <c r="EH157" s="9">
        <f>IF(13&lt;=$G157, EG157-EF157, "")</f>
        <v/>
      </c>
      <c r="EI157" s="9">
        <f>IF(13&lt;=$G157, EE157-EH157, "")</f>
        <v/>
      </c>
      <c r="EJ157" s="9">
        <f>IF(13&lt;=$G157, ROUND(EB157*$Q157, 2), "")</f>
        <v/>
      </c>
      <c r="EK157" s="9">
        <f>IF(13&lt;=$G157, EB157+EJ157, "")</f>
        <v/>
      </c>
      <c r="EL157" s="9">
        <f>IF(13&lt;=$G157, EF157+EJ157, "")</f>
        <v/>
      </c>
      <c r="EM157" s="9">
        <f>IF(13&lt;=$G157, ($G157-13)*$N157, "")</f>
        <v/>
      </c>
      <c r="EN157" s="9">
        <f>IF(14&lt;=$G157, EI157, "")</f>
        <v/>
      </c>
      <c r="EO157" s="9">
        <f>IF(14&lt;=$G157, ROUND(EN157*$Q157, 2), "")</f>
        <v/>
      </c>
      <c r="EP157" s="9">
        <f>IF(14&lt;=$G157, $N157, "")</f>
        <v/>
      </c>
      <c r="EQ157" s="9">
        <f>IF(14&lt;=$G157, EP157-EO157, "")</f>
        <v/>
      </c>
      <c r="ER157" s="9">
        <f>IF(14&lt;=$G157, EN157-EQ157, "")</f>
        <v/>
      </c>
      <c r="ES157" s="9">
        <f>IF(14&lt;=$G157, ROUND(EK157*$Q157, 2), "")</f>
        <v/>
      </c>
      <c r="ET157" s="9">
        <f>IF(14&lt;=$G157, EK157+ES157, "")</f>
        <v/>
      </c>
      <c r="EU157" s="9">
        <f>IF(14&lt;=$G157, EO157+ES157, "")</f>
        <v/>
      </c>
      <c r="EV157" s="9">
        <f>IF(14&lt;=$G157, ($G157-14)*$N157, "")</f>
        <v/>
      </c>
      <c r="EW157" s="9">
        <f>IF(15&lt;=$G157, ER157, "")</f>
        <v/>
      </c>
      <c r="EX157" s="9">
        <f>IF(15&lt;=$G157, ROUND(EW157*$Q157, 2), "")</f>
        <v/>
      </c>
      <c r="EY157" s="9">
        <f>IF(15&lt;=$G157, $N157, "")</f>
        <v/>
      </c>
      <c r="EZ157" s="9">
        <f>IF(15&lt;=$G157, EY157-EX157, "")</f>
        <v/>
      </c>
      <c r="FA157" s="9">
        <f>IF(15&lt;=$G157, EW157-EZ157, "")</f>
        <v/>
      </c>
      <c r="FB157" s="9">
        <f>IF(15&lt;=$G157, ROUND(ET157*$Q157, 2), "")</f>
        <v/>
      </c>
      <c r="FC157" s="9">
        <f>IF(15&lt;=$G157, ET157+FB157, "")</f>
        <v/>
      </c>
      <c r="FD157" s="9">
        <f>IF(15&lt;=$G157, EX157+FB157, "")</f>
        <v/>
      </c>
      <c r="FE157" s="9">
        <f>IF(15&lt;=$G157, ($G157-15)*$N157, "")</f>
        <v/>
      </c>
      <c r="FF157" s="9">
        <f>IF(16&lt;=$G157, FA157, "")</f>
        <v/>
      </c>
      <c r="FG157" s="9">
        <f>IF(16&lt;=$G157, ROUND(FF157*$Q157, 2), "")</f>
        <v/>
      </c>
      <c r="FH157" s="9">
        <f>IF(16&lt;=$G157, $N157, "")</f>
        <v/>
      </c>
      <c r="FI157" s="9">
        <f>IF(16&lt;=$G157, FH157-FG157, "")</f>
        <v/>
      </c>
      <c r="FJ157" s="9">
        <f>IF(16&lt;=$G157, FF157-FI157, "")</f>
        <v/>
      </c>
      <c r="FK157" s="9">
        <f>IF(16&lt;=$G157, ROUND(FC157*$Q157, 2), "")</f>
        <v/>
      </c>
      <c r="FL157" s="9">
        <f>IF(16&lt;=$G157, FC157+FK157, "")</f>
        <v/>
      </c>
      <c r="FM157" s="9">
        <f>IF(16&lt;=$G157, FG157+FK157, "")</f>
        <v/>
      </c>
      <c r="FN157" s="9">
        <f>IF(16&lt;=$G157, ($G157-16)*$N157, "")</f>
        <v/>
      </c>
      <c r="FO157" s="9">
        <f>IF(17&lt;=$G157, FJ157, "")</f>
        <v/>
      </c>
      <c r="FP157" s="9">
        <f>IF(17&lt;=$G157, ROUND(FO157*$Q157, 2), "")</f>
        <v/>
      </c>
      <c r="FQ157" s="9">
        <f>IF(17&lt;=$G157, $N157, "")</f>
        <v/>
      </c>
      <c r="FR157" s="9">
        <f>IF(17&lt;=$G157, FQ157-FP157, "")</f>
        <v/>
      </c>
      <c r="FS157" s="9">
        <f>IF(17&lt;=$G157, FO157-FR157, "")</f>
        <v/>
      </c>
      <c r="FT157" s="9">
        <f>IF(17&lt;=$G157, ROUND(FL157*$Q157, 2), "")</f>
        <v/>
      </c>
      <c r="FU157" s="9">
        <f>IF(17&lt;=$G157, FL157+FT157, "")</f>
        <v/>
      </c>
      <c r="FV157" s="9">
        <f>IF(17&lt;=$G157, FP157+FT157, "")</f>
        <v/>
      </c>
      <c r="FW157" s="9">
        <f>IF(17&lt;=$G157, ($G157-17)*$N157, "")</f>
        <v/>
      </c>
      <c r="FX157" s="9">
        <f>IF(18&lt;=$G157, FS157, "")</f>
        <v/>
      </c>
      <c r="FY157" s="9">
        <f>IF(18&lt;=$G157, ROUND(FX157*$Q157, 2), "")</f>
        <v/>
      </c>
      <c r="FZ157" s="9">
        <f>IF(18&lt;=$G157, $N157, "")</f>
        <v/>
      </c>
      <c r="GA157" s="9">
        <f>IF(18&lt;=$G157, FZ157-FY157, "")</f>
        <v/>
      </c>
      <c r="GB157" s="9">
        <f>IF(18&lt;=$G157, FX157-GA157, "")</f>
        <v/>
      </c>
      <c r="GC157" s="9">
        <f>IF(18&lt;=$G157, ROUND(FU157*$Q157, 2), "")</f>
        <v/>
      </c>
      <c r="GD157" s="9">
        <f>IF(18&lt;=$G157, FU157+GC157, "")</f>
        <v/>
      </c>
      <c r="GE157" s="9">
        <f>IF(18&lt;=$G157, FY157+GC157, "")</f>
        <v/>
      </c>
      <c r="GF157" s="9">
        <f>IF(18&lt;=$G157, ($G157-18)*$N157, "")</f>
        <v/>
      </c>
      <c r="GG157" s="9">
        <f>IF(19&lt;=$G157, GB157, "")</f>
        <v/>
      </c>
      <c r="GH157" s="9">
        <f>IF(19&lt;=$G157, ROUND(GG157*$Q157, 2), "")</f>
        <v/>
      </c>
      <c r="GI157" s="9">
        <f>IF(19&lt;=$G157, $N157, "")</f>
        <v/>
      </c>
      <c r="GJ157" s="9">
        <f>IF(19&lt;=$G157, GI157-GH157, "")</f>
        <v/>
      </c>
      <c r="GK157" s="9">
        <f>IF(19&lt;=$G157, GG157-GJ157, "")</f>
        <v/>
      </c>
      <c r="GL157" s="9">
        <f>IF(19&lt;=$G157, ROUND(GD157*$Q157, 2), "")</f>
        <v/>
      </c>
      <c r="GM157" s="9">
        <f>IF(19&lt;=$G157, GD157+GL157, "")</f>
        <v/>
      </c>
      <c r="GN157" s="9">
        <f>IF(19&lt;=$G157, GH157+GL157, "")</f>
        <v/>
      </c>
      <c r="GO157" s="9">
        <f>IF(19&lt;=$G157, ($G157-19)*$N157, "")</f>
        <v/>
      </c>
      <c r="GP157" s="9">
        <f>IF(20&lt;=$G157, GK157, "")</f>
        <v/>
      </c>
      <c r="GQ157" s="9">
        <f>IF(20&lt;=$G157, ROUND(GP157*$Q157, 2), "")</f>
        <v/>
      </c>
      <c r="GR157" s="9">
        <f>IF(20&lt;=$G157, $N157, "")</f>
        <v/>
      </c>
      <c r="GS157" s="9">
        <f>IF(20&lt;=$G157, GR157-GQ157, "")</f>
        <v/>
      </c>
      <c r="GT157" s="9">
        <f>IF(20&lt;=$G157, GP157-GS157, "")</f>
        <v/>
      </c>
      <c r="GU157" s="9">
        <f>IF(20&lt;=$G157, ROUND(GM157*$Q157, 2), "")</f>
        <v/>
      </c>
      <c r="GV157" s="9">
        <f>IF(20&lt;=$G157, GM157+GU157, "")</f>
        <v/>
      </c>
      <c r="GW157" s="9">
        <f>IF(20&lt;=$G157, GQ157+GU157, "")</f>
        <v/>
      </c>
      <c r="GX157" s="9">
        <f>IF(20&lt;=$G157, ($G157-20)*$N157, "")</f>
        <v/>
      </c>
      <c r="GY157" s="9">
        <f>IF(21&lt;=$G157, GT157, "")</f>
        <v/>
      </c>
      <c r="GZ157" s="9">
        <f>IF(21&lt;=$G157, ROUND(GY157*$Q157, 2), "")</f>
        <v/>
      </c>
      <c r="HA157" s="9">
        <f>IF(21&lt;=$G157, $N157, "")</f>
        <v/>
      </c>
      <c r="HB157" s="9">
        <f>IF(21&lt;=$G157, HA157-GZ157, "")</f>
        <v/>
      </c>
      <c r="HC157" s="9">
        <f>IF(21&lt;=$G157, GY157-HB157, "")</f>
        <v/>
      </c>
      <c r="HD157" s="9">
        <f>IF(21&lt;=$G157, ROUND(GV157*$Q157, 2), "")</f>
        <v/>
      </c>
      <c r="HE157" s="9">
        <f>IF(21&lt;=$G157, GV157+HD157, "")</f>
        <v/>
      </c>
      <c r="HF157" s="9">
        <f>IF(21&lt;=$G157, GZ157+HD157, "")</f>
        <v/>
      </c>
      <c r="HG157" s="9">
        <f>IF(21&lt;=$G157, ($G157-21)*$N157, "")</f>
        <v/>
      </c>
      <c r="HH157" s="9">
        <f>IF(22&lt;=$G157, HC157, "")</f>
        <v/>
      </c>
      <c r="HI157" s="9">
        <f>IF(22&lt;=$G157, ROUND(HH157*$Q157, 2), "")</f>
        <v/>
      </c>
      <c r="HJ157" s="9">
        <f>IF(22&lt;=$G157, $N157, "")</f>
        <v/>
      </c>
      <c r="HK157" s="9">
        <f>IF(22&lt;=$G157, HJ157-HI157, "")</f>
        <v/>
      </c>
      <c r="HL157" s="9">
        <f>IF(22&lt;=$G157, HH157-HK157, "")</f>
        <v/>
      </c>
      <c r="HM157" s="9">
        <f>IF(22&lt;=$G157, ROUND(HE157*$Q157, 2), "")</f>
        <v/>
      </c>
      <c r="HN157" s="9">
        <f>IF(22&lt;=$G157, HE157+HM157, "")</f>
        <v/>
      </c>
      <c r="HO157" s="9">
        <f>IF(22&lt;=$G157, HI157+HM157, "")</f>
        <v/>
      </c>
      <c r="HP157" s="9">
        <f>IF(22&lt;=$G157, ($G157-22)*$N157, "")</f>
        <v/>
      </c>
      <c r="HQ157" s="9">
        <f>IF(23&lt;=$G157, HL157, "")</f>
        <v/>
      </c>
      <c r="HR157" s="9">
        <f>IF(23&lt;=$G157, ROUND(HQ157*$Q157, 2), "")</f>
        <v/>
      </c>
      <c r="HS157" s="9">
        <f>IF(23&lt;=$G157, $N157, "")</f>
        <v/>
      </c>
      <c r="HT157" s="9">
        <f>IF(23&lt;=$G157, HS157-HR157, "")</f>
        <v/>
      </c>
      <c r="HU157" s="9">
        <f>IF(23&lt;=$G157, HQ157-HT157, "")</f>
        <v/>
      </c>
      <c r="HV157" s="9">
        <f>IF(23&lt;=$G157, ROUND(HN157*$Q157, 2), "")</f>
        <v/>
      </c>
      <c r="HW157" s="9">
        <f>IF(23&lt;=$G157, HN157+HV157, "")</f>
        <v/>
      </c>
      <c r="HX157" s="9">
        <f>IF(23&lt;=$G157, HR157+HV157, "")</f>
        <v/>
      </c>
      <c r="HY157" s="9">
        <f>IF(23&lt;=$G157, ($G157-23)*$N157, "")</f>
        <v/>
      </c>
      <c r="HZ157" s="9">
        <f>IF(24&lt;=$G157, HU157, "")</f>
        <v/>
      </c>
      <c r="IA157" s="9">
        <f>IF(24&lt;=$G157, ROUND(HZ157*$Q157, 2), "")</f>
        <v/>
      </c>
      <c r="IB157" s="9">
        <f>IF(24&lt;=$G157, $N157, "")</f>
        <v/>
      </c>
      <c r="IC157" s="9">
        <f>IF(24&lt;=$G157, IB157-IA157, "")</f>
        <v/>
      </c>
      <c r="ID157" s="9">
        <f>IF(24&lt;=$G157, HZ157-IC157, "")</f>
        <v/>
      </c>
      <c r="IE157" s="9">
        <f>IF(24&lt;=$G157, ROUND(HW157*$Q157, 2), "")</f>
        <v/>
      </c>
      <c r="IF157" s="9">
        <f>IF(24&lt;=$G157, HW157+IE157, "")</f>
        <v/>
      </c>
      <c r="IG157" s="9">
        <f>IF(24&lt;=$G157, IA157+IE157, "")</f>
        <v/>
      </c>
      <c r="IH157" s="9">
        <f>IF(24&lt;=$G157, ($G157-24)*$N157, "")</f>
        <v/>
      </c>
      <c r="II157" s="9">
        <f>IF(25&lt;=$G157, ID157, "")</f>
        <v/>
      </c>
      <c r="IJ157" s="9">
        <f>IF(25&lt;=$G157, ROUND(II157*$Q157, 2), "")</f>
        <v/>
      </c>
      <c r="IK157" s="9">
        <f>IF(25&lt;=$G157, $N157, "")</f>
        <v/>
      </c>
      <c r="IL157" s="9">
        <f>IF(25&lt;=$G157, IK157-IJ157, "")</f>
        <v/>
      </c>
      <c r="IM157" s="9">
        <f>IF(25&lt;=$G157, II157-IL157, "")</f>
        <v/>
      </c>
      <c r="IN157" s="9">
        <f>IF(25&lt;=$G157, ROUND(IF157*$Q157, 2), "")</f>
        <v/>
      </c>
      <c r="IO157" s="9">
        <f>IF(25&lt;=$G157, IF157+IN157, "")</f>
        <v/>
      </c>
      <c r="IP157" s="9">
        <f>IF(25&lt;=$G157, IJ157+IN157, "")</f>
        <v/>
      </c>
      <c r="IQ157" s="9">
        <f>IF(25&lt;=$G157, ($G157-25)*$N157, "")</f>
        <v/>
      </c>
      <c r="IR157" s="9">
        <f>IF(26&lt;=$G157, IM157, "")</f>
        <v/>
      </c>
      <c r="IS157" s="9">
        <f>IF(26&lt;=$G157, ROUND(IR157*$Q157, 2), "")</f>
        <v/>
      </c>
      <c r="IT157" s="9">
        <f>IF(26&lt;=$G157, $N157, "")</f>
        <v/>
      </c>
      <c r="IU157" s="9">
        <f>IF(26&lt;=$G157, IT157-IS157, "")</f>
        <v/>
      </c>
      <c r="IV157" s="9">
        <f>IF(26&lt;=$G157, IR157-IU157, "")</f>
        <v/>
      </c>
      <c r="IW157" s="9">
        <f>IF(26&lt;=$G157, ROUND(IO157*$Q157, 2), "")</f>
        <v/>
      </c>
      <c r="IX157" s="9">
        <f>IF(26&lt;=$G157, IO157+IW157, "")</f>
        <v/>
      </c>
      <c r="IY157" s="9">
        <f>IF(26&lt;=$G157, IS157+IW157, "")</f>
        <v/>
      </c>
      <c r="IZ157" s="9">
        <f>IF(26&lt;=$G157, ($G157-26)*$N157, "")</f>
        <v/>
      </c>
      <c r="JA157" s="9">
        <f>IF(27&lt;=$G157, IV157, "")</f>
        <v/>
      </c>
      <c r="JB157" s="9">
        <f>IF(27&lt;=$G157, ROUND(JA157*$Q157, 2), "")</f>
        <v/>
      </c>
      <c r="JC157" s="9">
        <f>IF(27&lt;=$G157, $N157, "")</f>
        <v/>
      </c>
      <c r="JD157" s="9">
        <f>IF(27&lt;=$G157, JC157-JB157, "")</f>
        <v/>
      </c>
      <c r="JE157" s="9">
        <f>IF(27&lt;=$G157, JA157-JD157, "")</f>
        <v/>
      </c>
      <c r="JF157" s="9">
        <f>IF(27&lt;=$G157, ROUND(IX157*$Q157, 2), "")</f>
        <v/>
      </c>
      <c r="JG157" s="9">
        <f>IF(27&lt;=$G157, IX157+JF157, "")</f>
        <v/>
      </c>
      <c r="JH157" s="9">
        <f>IF(27&lt;=$G157, JB157+JF157, "")</f>
        <v/>
      </c>
      <c r="JI157" s="9">
        <f>IF(27&lt;=$G157, ($G157-27)*$N157, "")</f>
        <v/>
      </c>
      <c r="JJ157" s="9">
        <f>IF(28&lt;=$G157, JE157, "")</f>
        <v/>
      </c>
      <c r="JK157" s="9">
        <f>IF(28&lt;=$G157, ROUND(JJ157*$Q157, 2), "")</f>
        <v/>
      </c>
      <c r="JL157" s="9">
        <f>IF(28&lt;=$G157, $N157, "")</f>
        <v/>
      </c>
      <c r="JM157" s="9">
        <f>IF(28&lt;=$G157, JL157-JK157, "")</f>
        <v/>
      </c>
      <c r="JN157" s="9">
        <f>IF(28&lt;=$G157, JJ157-JM157, "")</f>
        <v/>
      </c>
      <c r="JO157" s="9">
        <f>IF(28&lt;=$G157, ROUND(JG157*$Q157, 2), "")</f>
        <v/>
      </c>
      <c r="JP157" s="9">
        <f>IF(28&lt;=$G157, JG157+JO157, "")</f>
        <v/>
      </c>
      <c r="JQ157" s="9">
        <f>IF(28&lt;=$G157, JK157+JO157, "")</f>
        <v/>
      </c>
      <c r="JR157" s="9">
        <f>IF(28&lt;=$G157, ($G157-28)*$N157, "")</f>
        <v/>
      </c>
      <c r="JS157" s="9">
        <f>IF(29&lt;=$G157, JN157, "")</f>
        <v/>
      </c>
      <c r="JT157" s="9">
        <f>IF(29&lt;=$G157, ROUND(JS157*$Q157, 2), "")</f>
        <v/>
      </c>
      <c r="JU157" s="9">
        <f>IF(29&lt;=$G157, $N157, "")</f>
        <v/>
      </c>
      <c r="JV157" s="9">
        <f>IF(29&lt;=$G157, JU157-JT157, "")</f>
        <v/>
      </c>
      <c r="JW157" s="9">
        <f>IF(29&lt;=$G157, JS157-JV157, "")</f>
        <v/>
      </c>
      <c r="JX157" s="9">
        <f>IF(29&lt;=$G157, ROUND(JP157*$Q157, 2), "")</f>
        <v/>
      </c>
      <c r="JY157" s="9">
        <f>IF(29&lt;=$G157, JP157+JX157, "")</f>
        <v/>
      </c>
      <c r="JZ157" s="9">
        <f>IF(29&lt;=$G157, JT157+JX157, "")</f>
        <v/>
      </c>
      <c r="KA157" s="9">
        <f>IF(29&lt;=$G157, ($G157-29)*$N157, "")</f>
        <v/>
      </c>
      <c r="KB157" s="9">
        <f>IF(30&lt;=$G157, JW157, "")</f>
        <v/>
      </c>
      <c r="KC157" s="9">
        <f>IF(30&lt;=$G157, ROUND(KB157*$Q157, 2), "")</f>
        <v/>
      </c>
      <c r="KD157" s="9">
        <f>IF(30&lt;=$G157, $N157, "")</f>
        <v/>
      </c>
      <c r="KE157" s="9">
        <f>IF(30&lt;=$G157, KD157-KC157, "")</f>
        <v/>
      </c>
      <c r="KF157" s="9">
        <f>IF(30&lt;=$G157, KB157-KE157, "")</f>
        <v/>
      </c>
      <c r="KG157" s="9">
        <f>IF(30&lt;=$G157, ROUND(JY157*$Q157, 2), "")</f>
        <v/>
      </c>
      <c r="KH157" s="9">
        <f>IF(30&lt;=$G157, JY157+KG157, "")</f>
        <v/>
      </c>
      <c r="KI157" s="9">
        <f>IF(30&lt;=$G157, KC157+KG157, "")</f>
        <v/>
      </c>
      <c r="KJ157" s="9">
        <f>IF(30&lt;=$G157, ($G157-30)*$N157, "")</f>
        <v/>
      </c>
      <c r="KK157" s="9">
        <f>IF(31&lt;=$G157, KF157, "")</f>
        <v/>
      </c>
      <c r="KL157" s="9">
        <f>IF(31&lt;=$G157, ROUND(KK157*$Q157, 2), "")</f>
        <v/>
      </c>
      <c r="KM157" s="9">
        <f>IF(31&lt;=$G157, $N157, "")</f>
        <v/>
      </c>
      <c r="KN157" s="9">
        <f>IF(31&lt;=$G157, KM157-KL157, "")</f>
        <v/>
      </c>
      <c r="KO157" s="9">
        <f>IF(31&lt;=$G157, KK157-KN157, "")</f>
        <v/>
      </c>
      <c r="KP157" s="9">
        <f>IF(31&lt;=$G157, ROUND(KH157*$Q157, 2), "")</f>
        <v/>
      </c>
      <c r="KQ157" s="9">
        <f>IF(31&lt;=$G157, KH157+KP157, "")</f>
        <v/>
      </c>
      <c r="KR157" s="9">
        <f>IF(31&lt;=$G157, KL157+KP157, "")</f>
        <v/>
      </c>
      <c r="KS157" s="9">
        <f>IF(31&lt;=$G157, ($G157-31)*$N157, "")</f>
        <v/>
      </c>
      <c r="KT157" s="9">
        <f>IF(32&lt;=$G157, KO157, "")</f>
        <v/>
      </c>
      <c r="KU157" s="9">
        <f>IF(32&lt;=$G157, ROUND(KT157*$Q157, 2), "")</f>
        <v/>
      </c>
      <c r="KV157" s="9">
        <f>IF(32&lt;=$G157, $N157, "")</f>
        <v/>
      </c>
      <c r="KW157" s="9">
        <f>IF(32&lt;=$G157, KV157-KU157, "")</f>
        <v/>
      </c>
      <c r="KX157" s="9">
        <f>IF(32&lt;=$G157, KT157-KW157, "")</f>
        <v/>
      </c>
      <c r="KY157" s="9">
        <f>IF(32&lt;=$G157, ROUND(KQ157*$Q157, 2), "")</f>
        <v/>
      </c>
      <c r="KZ157" s="9">
        <f>IF(32&lt;=$G157, KQ157+KY157, "")</f>
        <v/>
      </c>
      <c r="LA157" s="9">
        <f>IF(32&lt;=$G157, KU157+KY157, "")</f>
        <v/>
      </c>
      <c r="LB157" s="9">
        <f>IF(32&lt;=$G157, ($G157-32)*$N157, "")</f>
        <v/>
      </c>
      <c r="LC157" s="9">
        <f>IF(33&lt;=$G157, KX157, "")</f>
        <v/>
      </c>
      <c r="LD157" s="9">
        <f>IF(33&lt;=$G157, ROUND(LC157*$Q157, 2), "")</f>
        <v/>
      </c>
      <c r="LE157" s="9">
        <f>IF(33&lt;=$G157, $N157, "")</f>
        <v/>
      </c>
      <c r="LF157" s="9">
        <f>IF(33&lt;=$G157, LE157-LD157, "")</f>
        <v/>
      </c>
      <c r="LG157" s="9">
        <f>IF(33&lt;=$G157, LC157-LF157, "")</f>
        <v/>
      </c>
      <c r="LH157" s="9">
        <f>IF(33&lt;=$G157, ROUND(KZ157*$Q157, 2), "")</f>
        <v/>
      </c>
      <c r="LI157" s="9">
        <f>IF(33&lt;=$G157, KZ157+LH157, "")</f>
        <v/>
      </c>
      <c r="LJ157" s="9">
        <f>IF(33&lt;=$G157, LD157+LH157, "")</f>
        <v/>
      </c>
      <c r="LK157" s="9">
        <f>IF(33&lt;=$G157, ($G157-33)*$N157, "")</f>
        <v/>
      </c>
      <c r="LL157" s="9">
        <f>IF(34&lt;=$G157, LG157, "")</f>
        <v/>
      </c>
      <c r="LM157" s="9">
        <f>IF(34&lt;=$G157, ROUND(LL157*$Q157, 2), "")</f>
        <v/>
      </c>
      <c r="LN157" s="9">
        <f>IF(34&lt;=$G157, $N157, "")</f>
        <v/>
      </c>
      <c r="LO157" s="9">
        <f>IF(34&lt;=$G157, LN157-LM157, "")</f>
        <v/>
      </c>
      <c r="LP157" s="9">
        <f>IF(34&lt;=$G157, LL157-LO157, "")</f>
        <v/>
      </c>
      <c r="LQ157" s="9">
        <f>IF(34&lt;=$G157, ROUND(LI157*$Q157, 2), "")</f>
        <v/>
      </c>
      <c r="LR157" s="9">
        <f>IF(34&lt;=$G157, LI157+LQ157, "")</f>
        <v/>
      </c>
      <c r="LS157" s="9">
        <f>IF(34&lt;=$G157, LM157+LQ157, "")</f>
        <v/>
      </c>
      <c r="LT157" s="9">
        <f>IF(34&lt;=$G157, ($G157-34)*$N157, "")</f>
        <v/>
      </c>
      <c r="LU157" s="9">
        <f>IF(35&lt;=$G157, LP157, "")</f>
        <v/>
      </c>
      <c r="LV157" s="9">
        <f>IF(35&lt;=$G157, ROUND(LU157*$Q157, 2), "")</f>
        <v/>
      </c>
      <c r="LW157" s="9">
        <f>IF(35&lt;=$G157, $N157, "")</f>
        <v/>
      </c>
      <c r="LX157" s="9">
        <f>IF(35&lt;=$G157, LW157-LV157, "")</f>
        <v/>
      </c>
      <c r="LY157" s="9">
        <f>IF(35&lt;=$G157, LU157-LX157, "")</f>
        <v/>
      </c>
      <c r="LZ157" s="9">
        <f>IF(35&lt;=$G157, ROUND(LR157*$Q157, 2), "")</f>
        <v/>
      </c>
      <c r="MA157" s="9">
        <f>IF(35&lt;=$G157, LR157+LZ157, "")</f>
        <v/>
      </c>
      <c r="MB157" s="9">
        <f>IF(35&lt;=$G157, LV157+LZ157, "")</f>
        <v/>
      </c>
      <c r="MC157" s="9">
        <f>IF(35&lt;=$G157, ($G157-35)*$N157, "")</f>
        <v/>
      </c>
      <c r="MD157" s="9">
        <f>IF(36&lt;=$G157, LY157, "")</f>
        <v/>
      </c>
      <c r="ME157" s="9">
        <f>IF(36&lt;=$G157, ROUND(MD157*$Q157, 2), "")</f>
        <v/>
      </c>
      <c r="MF157" s="9">
        <f>IF(36&lt;=$G157, $N157, "")</f>
        <v/>
      </c>
      <c r="MG157" s="9">
        <f>IF(36&lt;=$G157, MF157-ME157, "")</f>
        <v/>
      </c>
      <c r="MH157" s="9">
        <f>IF(36&lt;=$G157, MD157-MG157, "")</f>
        <v/>
      </c>
      <c r="MI157" s="9">
        <f>IF(36&lt;=$G157, ROUND(MA157*$Q157, 2), "")</f>
        <v/>
      </c>
      <c r="MJ157" s="9">
        <f>IF(36&lt;=$G157, MA157+MI157, "")</f>
        <v/>
      </c>
      <c r="MK157" s="9">
        <f>IF(36&lt;=$G157, ME157+MI157, "")</f>
        <v/>
      </c>
      <c r="ML157" s="9">
        <f>IF(36&lt;=$G157, ($G157-36)*$N157, "")</f>
        <v/>
      </c>
      <c r="MM157" s="9">
        <f>IF(37&lt;=$G157, MH157, "")</f>
        <v/>
      </c>
      <c r="MN157" s="9">
        <f>IF(37&lt;=$G157, ROUND(MM157*$Q157, 2), "")</f>
        <v/>
      </c>
      <c r="MO157" s="9">
        <f>IF(37&lt;=$G157, $N157, "")</f>
        <v/>
      </c>
      <c r="MP157" s="9">
        <f>IF(37&lt;=$G157, MO157-MN157, "")</f>
        <v/>
      </c>
      <c r="MQ157" s="9">
        <f>IF(37&lt;=$G157, MM157-MP157, "")</f>
        <v/>
      </c>
      <c r="MR157" s="9">
        <f>IF(37&lt;=$G157, ROUND(MJ157*$Q157, 2), "")</f>
        <v/>
      </c>
      <c r="MS157" s="9">
        <f>IF(37&lt;=$G157, MJ157+MR157, "")</f>
        <v/>
      </c>
      <c r="MT157" s="9">
        <f>IF(37&lt;=$G157, MN157+MR157, "")</f>
        <v/>
      </c>
      <c r="MU157" s="9">
        <f>IF(37&lt;=$G157, ($G157-37)*$N157, "")</f>
        <v/>
      </c>
      <c r="MV157" s="9">
        <f>IF(38&lt;=$G157, MQ157, "")</f>
        <v/>
      </c>
      <c r="MW157" s="9">
        <f>IF(38&lt;=$G157, ROUND(MV157*$Q157, 2), "")</f>
        <v/>
      </c>
      <c r="MX157" s="9">
        <f>IF(38&lt;=$G157, $N157, "")</f>
        <v/>
      </c>
      <c r="MY157" s="9">
        <f>IF(38&lt;=$G157, MX157-MW157, "")</f>
        <v/>
      </c>
      <c r="MZ157" s="9">
        <f>IF(38&lt;=$G157, MV157-MY157, "")</f>
        <v/>
      </c>
      <c r="NA157" s="9">
        <f>IF(38&lt;=$G157, ROUND(MS157*$Q157, 2), "")</f>
        <v/>
      </c>
      <c r="NB157" s="9">
        <f>IF(38&lt;=$G157, MS157+NA157, "")</f>
        <v/>
      </c>
      <c r="NC157" s="9">
        <f>IF(38&lt;=$G157, MW157+NA157, "")</f>
        <v/>
      </c>
      <c r="ND157" s="9">
        <f>IF(38&lt;=$G157, ($G157-38)*$N157, "")</f>
        <v/>
      </c>
      <c r="NE157" s="9">
        <f>IF(39&lt;=$G157, MZ157, "")</f>
        <v/>
      </c>
      <c r="NF157" s="9">
        <f>IF(39&lt;=$G157, ROUND(NE157*$Q157, 2), "")</f>
        <v/>
      </c>
      <c r="NG157" s="9">
        <f>IF(39&lt;=$G157, $N157, "")</f>
        <v/>
      </c>
      <c r="NH157" s="9">
        <f>IF(39&lt;=$G157, NG157-NF157, "")</f>
        <v/>
      </c>
      <c r="NI157" s="9">
        <f>IF(39&lt;=$G157, NE157-NH157, "")</f>
        <v/>
      </c>
      <c r="NJ157" s="9">
        <f>IF(39&lt;=$G157, ROUND(NB157*$Q157, 2), "")</f>
        <v/>
      </c>
      <c r="NK157" s="9">
        <f>IF(39&lt;=$G157, NB157+NJ157, "")</f>
        <v/>
      </c>
      <c r="NL157" s="9">
        <f>IF(39&lt;=$G157, NF157+NJ157, "")</f>
        <v/>
      </c>
      <c r="NM157" s="9">
        <f>IF(39&lt;=$G157, ($G157-39)*$N157, "")</f>
        <v/>
      </c>
      <c r="NN157" s="9">
        <f>IF(40&lt;=$G157, NI157, "")</f>
        <v/>
      </c>
      <c r="NO157" s="9">
        <f>IF(40&lt;=$G157, ROUND(NN157*$Q157, 2), "")</f>
        <v/>
      </c>
      <c r="NP157" s="9">
        <f>IF(40&lt;=$G157, $N157, "")</f>
        <v/>
      </c>
      <c r="NQ157" s="9">
        <f>IF(40&lt;=$G157, NP157-NO157, "")</f>
        <v/>
      </c>
      <c r="NR157" s="9">
        <f>IF(40&lt;=$G157, NN157-NQ157, "")</f>
        <v/>
      </c>
      <c r="NS157" s="9">
        <f>IF(40&lt;=$G157, ROUND(NK157*$Q157, 2), "")</f>
        <v/>
      </c>
      <c r="NT157" s="9">
        <f>IF(40&lt;=$G157, NK157+NS157, "")</f>
        <v/>
      </c>
      <c r="NU157" s="9">
        <f>IF(40&lt;=$G157, NO157+NS157, "")</f>
        <v/>
      </c>
      <c r="NV157" s="9">
        <f>IF(40&lt;=$G157, ($G157-40)*$N157, "")</f>
        <v/>
      </c>
      <c r="NW157" s="9">
        <f>IF(41&lt;=$G157, NR157, "")</f>
        <v/>
      </c>
      <c r="NX157" s="9">
        <f>IF(41&lt;=$G157, ROUND(NW157*$Q157, 2), "")</f>
        <v/>
      </c>
      <c r="NY157" s="9">
        <f>IF(41&lt;=$G157, $N157, "")</f>
        <v/>
      </c>
      <c r="NZ157" s="9">
        <f>IF(41&lt;=$G157, NY157-NX157, "")</f>
        <v/>
      </c>
      <c r="OA157" s="9">
        <f>IF(41&lt;=$G157, NW157-NZ157, "")</f>
        <v/>
      </c>
      <c r="OB157" s="9">
        <f>IF(41&lt;=$G157, ROUND(NT157*$Q157, 2), "")</f>
        <v/>
      </c>
      <c r="OC157" s="9">
        <f>IF(41&lt;=$G157, NT157+OB157, "")</f>
        <v/>
      </c>
      <c r="OD157" s="9">
        <f>IF(41&lt;=$G157, NX157+OB157, "")</f>
        <v/>
      </c>
      <c r="OE157" s="9">
        <f>IF(41&lt;=$G157, ($G157-41)*$N157, "")</f>
        <v/>
      </c>
      <c r="OF157" s="9">
        <f>IF(42&lt;=$G157, OA157, "")</f>
        <v/>
      </c>
      <c r="OG157" s="9">
        <f>IF(42&lt;=$G157, ROUND(OF157*$Q157, 2), "")</f>
        <v/>
      </c>
      <c r="OH157" s="9">
        <f>IF(42&lt;=$G157, $N157, "")</f>
        <v/>
      </c>
      <c r="OI157" s="9">
        <f>IF(42&lt;=$G157, OH157-OG157, "")</f>
        <v/>
      </c>
      <c r="OJ157" s="9">
        <f>IF(42&lt;=$G157, OF157-OI157, "")</f>
        <v/>
      </c>
      <c r="OK157" s="9">
        <f>IF(42&lt;=$G157, ROUND(OC157*$Q157, 2), "")</f>
        <v/>
      </c>
      <c r="OL157" s="9">
        <f>IF(42&lt;=$G157, OC157+OK157, "")</f>
        <v/>
      </c>
      <c r="OM157" s="9">
        <f>IF(42&lt;=$G157, OG157+OK157, "")</f>
        <v/>
      </c>
      <c r="ON157" s="9">
        <f>IF(42&lt;=$G157, ($G157-42)*$N157, "")</f>
        <v/>
      </c>
      <c r="OO157" s="9">
        <f>IF(43&lt;=$G157, OJ157, "")</f>
        <v/>
      </c>
      <c r="OP157" s="9">
        <f>IF(43&lt;=$G157, ROUND(OO157*$Q157, 2), "")</f>
        <v/>
      </c>
      <c r="OQ157" s="9">
        <f>IF(43&lt;=$G157, $N157, "")</f>
        <v/>
      </c>
      <c r="OR157" s="9">
        <f>IF(43&lt;=$G157, OQ157-OP157, "")</f>
        <v/>
      </c>
      <c r="OS157" s="9">
        <f>IF(43&lt;=$G157, OO157-OR157, "")</f>
        <v/>
      </c>
      <c r="OT157" s="9">
        <f>IF(43&lt;=$G157, ROUND(OL157*$Q157, 2), "")</f>
        <v/>
      </c>
      <c r="OU157" s="9">
        <f>IF(43&lt;=$G157, OL157+OT157, "")</f>
        <v/>
      </c>
      <c r="OV157" s="9">
        <f>IF(43&lt;=$G157, OP157+OT157, "")</f>
        <v/>
      </c>
      <c r="OW157" s="9">
        <f>IF(43&lt;=$G157, ($G157-43)*$N157, "")</f>
        <v/>
      </c>
      <c r="OX157" s="9">
        <f>IF(44&lt;=$G157, OS157, "")</f>
        <v/>
      </c>
      <c r="OY157" s="9">
        <f>IF(44&lt;=$G157, ROUND(OX157*$Q157, 2), "")</f>
        <v/>
      </c>
      <c r="OZ157" s="9">
        <f>IF(44&lt;=$G157, $N157, "")</f>
        <v/>
      </c>
      <c r="PA157" s="9">
        <f>IF(44&lt;=$G157, OZ157-OY157, "")</f>
        <v/>
      </c>
      <c r="PB157" s="9">
        <f>IF(44&lt;=$G157, OX157-PA157, "")</f>
        <v/>
      </c>
      <c r="PC157" s="9">
        <f>IF(44&lt;=$G157, ROUND(OU157*$Q157, 2), "")</f>
        <v/>
      </c>
      <c r="PD157" s="9">
        <f>IF(44&lt;=$G157, OU157+PC157, "")</f>
        <v/>
      </c>
      <c r="PE157" s="9">
        <f>IF(44&lt;=$G157, OY157+PC157, "")</f>
        <v/>
      </c>
      <c r="PF157" s="9">
        <f>IF(44&lt;=$G157, ($G157-44)*$N157, "")</f>
        <v/>
      </c>
      <c r="PG157" s="9">
        <f>IF(45&lt;=$G157, PB157, "")</f>
        <v/>
      </c>
      <c r="PH157" s="9">
        <f>IF(45&lt;=$G157, ROUND(PG157*$Q157, 2), "")</f>
        <v/>
      </c>
      <c r="PI157" s="9">
        <f>IF(45&lt;=$G157, $N157, "")</f>
        <v/>
      </c>
      <c r="PJ157" s="9">
        <f>IF(45&lt;=$G157, PI157-PH157, "")</f>
        <v/>
      </c>
      <c r="PK157" s="9">
        <f>IF(45&lt;=$G157, PG157-PJ157, "")</f>
        <v/>
      </c>
      <c r="PL157" s="9">
        <f>IF(45&lt;=$G157, ROUND(PD157*$Q157, 2), "")</f>
        <v/>
      </c>
      <c r="PM157" s="9">
        <f>IF(45&lt;=$G157, PD157+PL157, "")</f>
        <v/>
      </c>
      <c r="PN157" s="9">
        <f>IF(45&lt;=$G157, PH157+PL157, "")</f>
        <v/>
      </c>
      <c r="PO157" s="9">
        <f>IF(45&lt;=$G157, ($G157-45)*$N157, "")</f>
        <v/>
      </c>
      <c r="PP157" s="9">
        <f>IF(46&lt;=$G157, PK157, "")</f>
        <v/>
      </c>
      <c r="PQ157" s="9">
        <f>IF(46&lt;=$G157, ROUND(PP157*$Q157, 2), "")</f>
        <v/>
      </c>
      <c r="PR157" s="9">
        <f>IF(46&lt;=$G157, $N157, "")</f>
        <v/>
      </c>
      <c r="PS157" s="9">
        <f>IF(46&lt;=$G157, PR157-PQ157, "")</f>
        <v/>
      </c>
      <c r="PT157" s="9">
        <f>IF(46&lt;=$G157, PP157-PS157, "")</f>
        <v/>
      </c>
      <c r="PU157" s="9">
        <f>IF(46&lt;=$G157, ROUND(PM157*$Q157, 2), "")</f>
        <v/>
      </c>
      <c r="PV157" s="9">
        <f>IF(46&lt;=$G157, PM157+PU157, "")</f>
        <v/>
      </c>
      <c r="PW157" s="9">
        <f>IF(46&lt;=$G157, PQ157+PU157, "")</f>
        <v/>
      </c>
      <c r="PX157" s="9">
        <f>IF(46&lt;=$G157, ($G157-46)*$N157, "")</f>
        <v/>
      </c>
      <c r="PY157" s="9">
        <f>IF(47&lt;=$G157, PT157, "")</f>
        <v/>
      </c>
      <c r="PZ157" s="9">
        <f>IF(47&lt;=$G157, ROUND(PY157*$Q157, 2), "")</f>
        <v/>
      </c>
      <c r="QA157" s="9">
        <f>IF(47&lt;=$G157, $N157, "")</f>
        <v/>
      </c>
      <c r="QB157" s="9">
        <f>IF(47&lt;=$G157, QA157-PZ157, "")</f>
        <v/>
      </c>
      <c r="QC157" s="9">
        <f>IF(47&lt;=$G157, PY157-QB157, "")</f>
        <v/>
      </c>
      <c r="QD157" s="9">
        <f>IF(47&lt;=$G157, ROUND(PV157*$Q157, 2), "")</f>
        <v/>
      </c>
      <c r="QE157" s="9">
        <f>IF(47&lt;=$G157, PV157+QD157, "")</f>
        <v/>
      </c>
      <c r="QF157" s="9">
        <f>IF(47&lt;=$G157, PZ157+QD157, "")</f>
        <v/>
      </c>
      <c r="QG157" s="9">
        <f>IF(47&lt;=$G157, ($G157-47)*$N157, "")</f>
        <v/>
      </c>
      <c r="QH157" s="9">
        <f>IF(48&lt;=$G157, QC157, "")</f>
        <v/>
      </c>
      <c r="QI157" s="9">
        <f>IF(48&lt;=$G157, ROUND(QH157*$Q157, 2), "")</f>
        <v/>
      </c>
      <c r="QJ157" s="9">
        <f>IF(48&lt;=$G157, $N157, "")</f>
        <v/>
      </c>
      <c r="QK157" s="9">
        <f>IF(48&lt;=$G157, QJ157-QI157, "")</f>
        <v/>
      </c>
      <c r="QL157" s="9">
        <f>IF(48&lt;=$G157, QH157-QK157, "")</f>
        <v/>
      </c>
      <c r="QM157" s="9">
        <f>IF(48&lt;=$G157, ROUND(QE157*$Q157, 2), "")</f>
        <v/>
      </c>
      <c r="QN157" s="9">
        <f>IF(48&lt;=$G157, QE157+QM157, "")</f>
        <v/>
      </c>
      <c r="QO157" s="9">
        <f>IF(48&lt;=$G157, QI157+QM157, "")</f>
        <v/>
      </c>
      <c r="QP157" s="9">
        <f>IF(48&lt;=$G157, ($G157-48)*$N157, "")</f>
        <v/>
      </c>
    </row>
    <row r="158">
      <c r="A158" s="12" t="inlineStr">
        <is>
          <t>0683-0001</t>
        </is>
      </c>
      <c r="B158" s="13" t="inlineStr">
        <is>
          <t>Maria de Jesus Sanchez Aguayo</t>
        </is>
      </c>
      <c r="C158" s="13" t="inlineStr">
        <is>
          <t>Ram 700 Regular Cab</t>
        </is>
      </c>
      <c r="D158" s="12" t="inlineStr">
        <is>
          <t>ACTIVO</t>
        </is>
      </c>
      <c r="E158" s="12" t="inlineStr">
        <is>
          <t>2025-01-09</t>
        </is>
      </c>
      <c r="F158" s="12" t="inlineStr">
        <is>
          <t>2028-01-09</t>
        </is>
      </c>
      <c r="G158" s="14" t="n">
        <v>36</v>
      </c>
      <c r="H158" s="15" t="n">
        <v>276700.86</v>
      </c>
      <c r="I158" s="16" t="n">
        <v>0.1</v>
      </c>
      <c r="J158" s="15">
        <f>ROUND(H158*I158, 2)</f>
        <v/>
      </c>
      <c r="K158" s="15">
        <f>ROUND(H158-J158, 2)</f>
        <v/>
      </c>
      <c r="L158" s="16" t="n">
        <v>0.027</v>
      </c>
      <c r="M158" s="15">
        <f>ROUND(H158*L158, 2)</f>
        <v/>
      </c>
      <c r="N158" s="15" t="n">
        <v>10163.36</v>
      </c>
      <c r="O158" s="16" t="n">
        <v>0.35</v>
      </c>
      <c r="P158" s="15">
        <f>ROUND(H158*O158, 2)</f>
        <v/>
      </c>
      <c r="Q158" s="17" t="n">
        <v>0.0314266</v>
      </c>
      <c r="R158" s="17">
        <f>RATE(G158, -N158, K158, -P158)</f>
        <v/>
      </c>
      <c r="S158" s="17">
        <f>ROUND(Q158*12, 8)</f>
        <v/>
      </c>
      <c r="T158" s="17">
        <f>ROUND(((1+Q158)^12)-1, 8)</f>
        <v/>
      </c>
      <c r="U158" s="15">
        <f>ROUND(PV(Q158, G158, 0, -P158), 2)</f>
        <v/>
      </c>
      <c r="V158" s="15">
        <f>SUMIF($AA$4:$QP$4, "Interes_Leasing", AA158:QP158)</f>
        <v/>
      </c>
      <c r="W158" s="15">
        <f>SUMIF($AA$4:$QP$4, "Interes_Residual", AA158:QP158)</f>
        <v/>
      </c>
      <c r="X158" s="15">
        <f>ROUND(V158+W158, 2)</f>
        <v/>
      </c>
      <c r="Y158" s="15">
        <f>ROUND((N158*G158+P158+M158)-K158, 2)</f>
        <v/>
      </c>
      <c r="Z158" s="16">
        <f>ROUND(Y158/K158, 4)</f>
        <v/>
      </c>
      <c r="AA158" s="15">
        <f>IF(1&lt;=$G158, $K158, "")</f>
        <v/>
      </c>
      <c r="AB158" s="15">
        <f>IF(1&lt;=$G158, ROUND(AA158*$Q158, 2), "")</f>
        <v/>
      </c>
      <c r="AC158" s="15">
        <f>IF(1&lt;=$G158, $N158, "")</f>
        <v/>
      </c>
      <c r="AD158" s="15">
        <f>IF(1&lt;=$G158, AC158-AB158, "")</f>
        <v/>
      </c>
      <c r="AE158" s="15">
        <f>IF(1&lt;=$G158, AA158-AD158, "")</f>
        <v/>
      </c>
      <c r="AF158" s="15">
        <f>IF(1&lt;=$G158, ROUND($U158*$Q158, 2), "")</f>
        <v/>
      </c>
      <c r="AG158" s="15">
        <f>IF(1&lt;=$G158, $U158+AF158, "")</f>
        <v/>
      </c>
      <c r="AH158" s="15">
        <f>IF(1&lt;=$G158, AB158+AF158, "")</f>
        <v/>
      </c>
      <c r="AI158" s="15">
        <f>IF(1&lt;=$G158, ($G158-1)*$N158, "")</f>
        <v/>
      </c>
      <c r="AJ158" s="15">
        <f>IF(2&lt;=$G158, AE158, "")</f>
        <v/>
      </c>
      <c r="AK158" s="15">
        <f>IF(2&lt;=$G158, ROUND(AJ158*$Q158, 2), "")</f>
        <v/>
      </c>
      <c r="AL158" s="15">
        <f>IF(2&lt;=$G158, $N158, "")</f>
        <v/>
      </c>
      <c r="AM158" s="15">
        <f>IF(2&lt;=$G158, AL158-AK158, "")</f>
        <v/>
      </c>
      <c r="AN158" s="15">
        <f>IF(2&lt;=$G158, AJ158-AM158, "")</f>
        <v/>
      </c>
      <c r="AO158" s="15">
        <f>IF(2&lt;=$G158, ROUND(AG158*$Q158, 2), "")</f>
        <v/>
      </c>
      <c r="AP158" s="15">
        <f>IF(2&lt;=$G158, AG158+AO158, "")</f>
        <v/>
      </c>
      <c r="AQ158" s="15">
        <f>IF(2&lt;=$G158, AK158+AO158, "")</f>
        <v/>
      </c>
      <c r="AR158" s="15">
        <f>IF(2&lt;=$G158, ($G158-2)*$N158, "")</f>
        <v/>
      </c>
      <c r="AS158" s="15">
        <f>IF(3&lt;=$G158, AN158, "")</f>
        <v/>
      </c>
      <c r="AT158" s="15">
        <f>IF(3&lt;=$G158, ROUND(AS158*$Q158, 2), "")</f>
        <v/>
      </c>
      <c r="AU158" s="15">
        <f>IF(3&lt;=$G158, $N158, "")</f>
        <v/>
      </c>
      <c r="AV158" s="15">
        <f>IF(3&lt;=$G158, AU158-AT158, "")</f>
        <v/>
      </c>
      <c r="AW158" s="15">
        <f>IF(3&lt;=$G158, AS158-AV158, "")</f>
        <v/>
      </c>
      <c r="AX158" s="15">
        <f>IF(3&lt;=$G158, ROUND(AP158*$Q158, 2), "")</f>
        <v/>
      </c>
      <c r="AY158" s="15">
        <f>IF(3&lt;=$G158, AP158+AX158, "")</f>
        <v/>
      </c>
      <c r="AZ158" s="15">
        <f>IF(3&lt;=$G158, AT158+AX158, "")</f>
        <v/>
      </c>
      <c r="BA158" s="15">
        <f>IF(3&lt;=$G158, ($G158-3)*$N158, "")</f>
        <v/>
      </c>
      <c r="BB158" s="15">
        <f>IF(4&lt;=$G158, AW158, "")</f>
        <v/>
      </c>
      <c r="BC158" s="15">
        <f>IF(4&lt;=$G158, ROUND(BB158*$Q158, 2), "")</f>
        <v/>
      </c>
      <c r="BD158" s="15">
        <f>IF(4&lt;=$G158, $N158, "")</f>
        <v/>
      </c>
      <c r="BE158" s="15">
        <f>IF(4&lt;=$G158, BD158-BC158, "")</f>
        <v/>
      </c>
      <c r="BF158" s="15">
        <f>IF(4&lt;=$G158, BB158-BE158, "")</f>
        <v/>
      </c>
      <c r="BG158" s="15">
        <f>IF(4&lt;=$G158, ROUND(AY158*$Q158, 2), "")</f>
        <v/>
      </c>
      <c r="BH158" s="15">
        <f>IF(4&lt;=$G158, AY158+BG158, "")</f>
        <v/>
      </c>
      <c r="BI158" s="15">
        <f>IF(4&lt;=$G158, BC158+BG158, "")</f>
        <v/>
      </c>
      <c r="BJ158" s="15">
        <f>IF(4&lt;=$G158, ($G158-4)*$N158, "")</f>
        <v/>
      </c>
      <c r="BK158" s="15">
        <f>IF(5&lt;=$G158, BF158, "")</f>
        <v/>
      </c>
      <c r="BL158" s="15">
        <f>IF(5&lt;=$G158, ROUND(BK158*$Q158, 2), "")</f>
        <v/>
      </c>
      <c r="BM158" s="15">
        <f>IF(5&lt;=$G158, $N158, "")</f>
        <v/>
      </c>
      <c r="BN158" s="15">
        <f>IF(5&lt;=$G158, BM158-BL158, "")</f>
        <v/>
      </c>
      <c r="BO158" s="15">
        <f>IF(5&lt;=$G158, BK158-BN158, "")</f>
        <v/>
      </c>
      <c r="BP158" s="15">
        <f>IF(5&lt;=$G158, ROUND(BH158*$Q158, 2), "")</f>
        <v/>
      </c>
      <c r="BQ158" s="15">
        <f>IF(5&lt;=$G158, BH158+BP158, "")</f>
        <v/>
      </c>
      <c r="BR158" s="15">
        <f>IF(5&lt;=$G158, BL158+BP158, "")</f>
        <v/>
      </c>
      <c r="BS158" s="15">
        <f>IF(5&lt;=$G158, ($G158-5)*$N158, "")</f>
        <v/>
      </c>
      <c r="BT158" s="15">
        <f>IF(6&lt;=$G158, BO158, "")</f>
        <v/>
      </c>
      <c r="BU158" s="15">
        <f>IF(6&lt;=$G158, ROUND(BT158*$Q158, 2), "")</f>
        <v/>
      </c>
      <c r="BV158" s="15">
        <f>IF(6&lt;=$G158, $N158, "")</f>
        <v/>
      </c>
      <c r="BW158" s="15">
        <f>IF(6&lt;=$G158, BV158-BU158, "")</f>
        <v/>
      </c>
      <c r="BX158" s="15">
        <f>IF(6&lt;=$G158, BT158-BW158, "")</f>
        <v/>
      </c>
      <c r="BY158" s="15">
        <f>IF(6&lt;=$G158, ROUND(BQ158*$Q158, 2), "")</f>
        <v/>
      </c>
      <c r="BZ158" s="15">
        <f>IF(6&lt;=$G158, BQ158+BY158, "")</f>
        <v/>
      </c>
      <c r="CA158" s="15">
        <f>IF(6&lt;=$G158, BU158+BY158, "")</f>
        <v/>
      </c>
      <c r="CB158" s="15">
        <f>IF(6&lt;=$G158, ($G158-6)*$N158, "")</f>
        <v/>
      </c>
      <c r="CC158" s="15">
        <f>IF(7&lt;=$G158, BX158, "")</f>
        <v/>
      </c>
      <c r="CD158" s="15">
        <f>IF(7&lt;=$G158, ROUND(CC158*$Q158, 2), "")</f>
        <v/>
      </c>
      <c r="CE158" s="15">
        <f>IF(7&lt;=$G158, $N158, "")</f>
        <v/>
      </c>
      <c r="CF158" s="15">
        <f>IF(7&lt;=$G158, CE158-CD158, "")</f>
        <v/>
      </c>
      <c r="CG158" s="15">
        <f>IF(7&lt;=$G158, CC158-CF158, "")</f>
        <v/>
      </c>
      <c r="CH158" s="15">
        <f>IF(7&lt;=$G158, ROUND(BZ158*$Q158, 2), "")</f>
        <v/>
      </c>
      <c r="CI158" s="15">
        <f>IF(7&lt;=$G158, BZ158+CH158, "")</f>
        <v/>
      </c>
      <c r="CJ158" s="15">
        <f>IF(7&lt;=$G158, CD158+CH158, "")</f>
        <v/>
      </c>
      <c r="CK158" s="15">
        <f>IF(7&lt;=$G158, ($G158-7)*$N158, "")</f>
        <v/>
      </c>
      <c r="CL158" s="15">
        <f>IF(8&lt;=$G158, CG158, "")</f>
        <v/>
      </c>
      <c r="CM158" s="15">
        <f>IF(8&lt;=$G158, ROUND(CL158*$Q158, 2), "")</f>
        <v/>
      </c>
      <c r="CN158" s="15">
        <f>IF(8&lt;=$G158, $N158, "")</f>
        <v/>
      </c>
      <c r="CO158" s="15">
        <f>IF(8&lt;=$G158, CN158-CM158, "")</f>
        <v/>
      </c>
      <c r="CP158" s="15">
        <f>IF(8&lt;=$G158, CL158-CO158, "")</f>
        <v/>
      </c>
      <c r="CQ158" s="15">
        <f>IF(8&lt;=$G158, ROUND(CI158*$Q158, 2), "")</f>
        <v/>
      </c>
      <c r="CR158" s="15">
        <f>IF(8&lt;=$G158, CI158+CQ158, "")</f>
        <v/>
      </c>
      <c r="CS158" s="15">
        <f>IF(8&lt;=$G158, CM158+CQ158, "")</f>
        <v/>
      </c>
      <c r="CT158" s="15">
        <f>IF(8&lt;=$G158, ($G158-8)*$N158, "")</f>
        <v/>
      </c>
      <c r="CU158" s="15">
        <f>IF(9&lt;=$G158, CP158, "")</f>
        <v/>
      </c>
      <c r="CV158" s="15">
        <f>IF(9&lt;=$G158, ROUND(CU158*$Q158, 2), "")</f>
        <v/>
      </c>
      <c r="CW158" s="15">
        <f>IF(9&lt;=$G158, $N158, "")</f>
        <v/>
      </c>
      <c r="CX158" s="15">
        <f>IF(9&lt;=$G158, CW158-CV158, "")</f>
        <v/>
      </c>
      <c r="CY158" s="15">
        <f>IF(9&lt;=$G158, CU158-CX158, "")</f>
        <v/>
      </c>
      <c r="CZ158" s="15">
        <f>IF(9&lt;=$G158, ROUND(CR158*$Q158, 2), "")</f>
        <v/>
      </c>
      <c r="DA158" s="15">
        <f>IF(9&lt;=$G158, CR158+CZ158, "")</f>
        <v/>
      </c>
      <c r="DB158" s="15">
        <f>IF(9&lt;=$G158, CV158+CZ158, "")</f>
        <v/>
      </c>
      <c r="DC158" s="15">
        <f>IF(9&lt;=$G158, ($G158-9)*$N158, "")</f>
        <v/>
      </c>
      <c r="DD158" s="15">
        <f>IF(10&lt;=$G158, CY158, "")</f>
        <v/>
      </c>
      <c r="DE158" s="15">
        <f>IF(10&lt;=$G158, ROUND(DD158*$Q158, 2), "")</f>
        <v/>
      </c>
      <c r="DF158" s="15">
        <f>IF(10&lt;=$G158, $N158, "")</f>
        <v/>
      </c>
      <c r="DG158" s="15">
        <f>IF(10&lt;=$G158, DF158-DE158, "")</f>
        <v/>
      </c>
      <c r="DH158" s="15">
        <f>IF(10&lt;=$G158, DD158-DG158, "")</f>
        <v/>
      </c>
      <c r="DI158" s="15">
        <f>IF(10&lt;=$G158, ROUND(DA158*$Q158, 2), "")</f>
        <v/>
      </c>
      <c r="DJ158" s="15">
        <f>IF(10&lt;=$G158, DA158+DI158, "")</f>
        <v/>
      </c>
      <c r="DK158" s="15">
        <f>IF(10&lt;=$G158, DE158+DI158, "")</f>
        <v/>
      </c>
      <c r="DL158" s="15">
        <f>IF(10&lt;=$G158, ($G158-10)*$N158, "")</f>
        <v/>
      </c>
      <c r="DM158" s="15">
        <f>IF(11&lt;=$G158, DH158, "")</f>
        <v/>
      </c>
      <c r="DN158" s="15">
        <f>IF(11&lt;=$G158, ROUND(DM158*$Q158, 2), "")</f>
        <v/>
      </c>
      <c r="DO158" s="15">
        <f>IF(11&lt;=$G158, $N158, "")</f>
        <v/>
      </c>
      <c r="DP158" s="15">
        <f>IF(11&lt;=$G158, DO158-DN158, "")</f>
        <v/>
      </c>
      <c r="DQ158" s="15">
        <f>IF(11&lt;=$G158, DM158-DP158, "")</f>
        <v/>
      </c>
      <c r="DR158" s="15">
        <f>IF(11&lt;=$G158, ROUND(DJ158*$Q158, 2), "")</f>
        <v/>
      </c>
      <c r="DS158" s="15">
        <f>IF(11&lt;=$G158, DJ158+DR158, "")</f>
        <v/>
      </c>
      <c r="DT158" s="15">
        <f>IF(11&lt;=$G158, DN158+DR158, "")</f>
        <v/>
      </c>
      <c r="DU158" s="15">
        <f>IF(11&lt;=$G158, ($G158-11)*$N158, "")</f>
        <v/>
      </c>
      <c r="DV158" s="15">
        <f>IF(12&lt;=$G158, DQ158, "")</f>
        <v/>
      </c>
      <c r="DW158" s="15">
        <f>IF(12&lt;=$G158, ROUND(DV158*$Q158, 2), "")</f>
        <v/>
      </c>
      <c r="DX158" s="15">
        <f>IF(12&lt;=$G158, $N158, "")</f>
        <v/>
      </c>
      <c r="DY158" s="15">
        <f>IF(12&lt;=$G158, DX158-DW158, "")</f>
        <v/>
      </c>
      <c r="DZ158" s="15">
        <f>IF(12&lt;=$G158, DV158-DY158, "")</f>
        <v/>
      </c>
      <c r="EA158" s="15">
        <f>IF(12&lt;=$G158, ROUND(DS158*$Q158, 2), "")</f>
        <v/>
      </c>
      <c r="EB158" s="15">
        <f>IF(12&lt;=$G158, DS158+EA158, "")</f>
        <v/>
      </c>
      <c r="EC158" s="15">
        <f>IF(12&lt;=$G158, DW158+EA158, "")</f>
        <v/>
      </c>
      <c r="ED158" s="15">
        <f>IF(12&lt;=$G158, ($G158-12)*$N158, "")</f>
        <v/>
      </c>
      <c r="EE158" s="15">
        <f>IF(13&lt;=$G158, DZ158, "")</f>
        <v/>
      </c>
      <c r="EF158" s="15">
        <f>IF(13&lt;=$G158, ROUND(EE158*$Q158, 2), "")</f>
        <v/>
      </c>
      <c r="EG158" s="15">
        <f>IF(13&lt;=$G158, $N158, "")</f>
        <v/>
      </c>
      <c r="EH158" s="15">
        <f>IF(13&lt;=$G158, EG158-EF158, "")</f>
        <v/>
      </c>
      <c r="EI158" s="15">
        <f>IF(13&lt;=$G158, EE158-EH158, "")</f>
        <v/>
      </c>
      <c r="EJ158" s="15">
        <f>IF(13&lt;=$G158, ROUND(EB158*$Q158, 2), "")</f>
        <v/>
      </c>
      <c r="EK158" s="15">
        <f>IF(13&lt;=$G158, EB158+EJ158, "")</f>
        <v/>
      </c>
      <c r="EL158" s="15">
        <f>IF(13&lt;=$G158, EF158+EJ158, "")</f>
        <v/>
      </c>
      <c r="EM158" s="15">
        <f>IF(13&lt;=$G158, ($G158-13)*$N158, "")</f>
        <v/>
      </c>
      <c r="EN158" s="15">
        <f>IF(14&lt;=$G158, EI158, "")</f>
        <v/>
      </c>
      <c r="EO158" s="15">
        <f>IF(14&lt;=$G158, ROUND(EN158*$Q158, 2), "")</f>
        <v/>
      </c>
      <c r="EP158" s="15">
        <f>IF(14&lt;=$G158, $N158, "")</f>
        <v/>
      </c>
      <c r="EQ158" s="15">
        <f>IF(14&lt;=$G158, EP158-EO158, "")</f>
        <v/>
      </c>
      <c r="ER158" s="15">
        <f>IF(14&lt;=$G158, EN158-EQ158, "")</f>
        <v/>
      </c>
      <c r="ES158" s="15">
        <f>IF(14&lt;=$G158, ROUND(EK158*$Q158, 2), "")</f>
        <v/>
      </c>
      <c r="ET158" s="15">
        <f>IF(14&lt;=$G158, EK158+ES158, "")</f>
        <v/>
      </c>
      <c r="EU158" s="15">
        <f>IF(14&lt;=$G158, EO158+ES158, "")</f>
        <v/>
      </c>
      <c r="EV158" s="15">
        <f>IF(14&lt;=$G158, ($G158-14)*$N158, "")</f>
        <v/>
      </c>
      <c r="EW158" s="15">
        <f>IF(15&lt;=$G158, ER158, "")</f>
        <v/>
      </c>
      <c r="EX158" s="15">
        <f>IF(15&lt;=$G158, ROUND(EW158*$Q158, 2), "")</f>
        <v/>
      </c>
      <c r="EY158" s="15">
        <f>IF(15&lt;=$G158, $N158, "")</f>
        <v/>
      </c>
      <c r="EZ158" s="15">
        <f>IF(15&lt;=$G158, EY158-EX158, "")</f>
        <v/>
      </c>
      <c r="FA158" s="15">
        <f>IF(15&lt;=$G158, EW158-EZ158, "")</f>
        <v/>
      </c>
      <c r="FB158" s="15">
        <f>IF(15&lt;=$G158, ROUND(ET158*$Q158, 2), "")</f>
        <v/>
      </c>
      <c r="FC158" s="15">
        <f>IF(15&lt;=$G158, ET158+FB158, "")</f>
        <v/>
      </c>
      <c r="FD158" s="15">
        <f>IF(15&lt;=$G158, EX158+FB158, "")</f>
        <v/>
      </c>
      <c r="FE158" s="15">
        <f>IF(15&lt;=$G158, ($G158-15)*$N158, "")</f>
        <v/>
      </c>
      <c r="FF158" s="15">
        <f>IF(16&lt;=$G158, FA158, "")</f>
        <v/>
      </c>
      <c r="FG158" s="15">
        <f>IF(16&lt;=$G158, ROUND(FF158*$Q158, 2), "")</f>
        <v/>
      </c>
      <c r="FH158" s="15">
        <f>IF(16&lt;=$G158, $N158, "")</f>
        <v/>
      </c>
      <c r="FI158" s="15">
        <f>IF(16&lt;=$G158, FH158-FG158, "")</f>
        <v/>
      </c>
      <c r="FJ158" s="15">
        <f>IF(16&lt;=$G158, FF158-FI158, "")</f>
        <v/>
      </c>
      <c r="FK158" s="15">
        <f>IF(16&lt;=$G158, ROUND(FC158*$Q158, 2), "")</f>
        <v/>
      </c>
      <c r="FL158" s="15">
        <f>IF(16&lt;=$G158, FC158+FK158, "")</f>
        <v/>
      </c>
      <c r="FM158" s="15">
        <f>IF(16&lt;=$G158, FG158+FK158, "")</f>
        <v/>
      </c>
      <c r="FN158" s="15">
        <f>IF(16&lt;=$G158, ($G158-16)*$N158, "")</f>
        <v/>
      </c>
      <c r="FO158" s="15">
        <f>IF(17&lt;=$G158, FJ158, "")</f>
        <v/>
      </c>
      <c r="FP158" s="15">
        <f>IF(17&lt;=$G158, ROUND(FO158*$Q158, 2), "")</f>
        <v/>
      </c>
      <c r="FQ158" s="15">
        <f>IF(17&lt;=$G158, $N158, "")</f>
        <v/>
      </c>
      <c r="FR158" s="15">
        <f>IF(17&lt;=$G158, FQ158-FP158, "")</f>
        <v/>
      </c>
      <c r="FS158" s="15">
        <f>IF(17&lt;=$G158, FO158-FR158, "")</f>
        <v/>
      </c>
      <c r="FT158" s="15">
        <f>IF(17&lt;=$G158, ROUND(FL158*$Q158, 2), "")</f>
        <v/>
      </c>
      <c r="FU158" s="15">
        <f>IF(17&lt;=$G158, FL158+FT158, "")</f>
        <v/>
      </c>
      <c r="FV158" s="15">
        <f>IF(17&lt;=$G158, FP158+FT158, "")</f>
        <v/>
      </c>
      <c r="FW158" s="15">
        <f>IF(17&lt;=$G158, ($G158-17)*$N158, "")</f>
        <v/>
      </c>
      <c r="FX158" s="15">
        <f>IF(18&lt;=$G158, FS158, "")</f>
        <v/>
      </c>
      <c r="FY158" s="15">
        <f>IF(18&lt;=$G158, ROUND(FX158*$Q158, 2), "")</f>
        <v/>
      </c>
      <c r="FZ158" s="15">
        <f>IF(18&lt;=$G158, $N158, "")</f>
        <v/>
      </c>
      <c r="GA158" s="15">
        <f>IF(18&lt;=$G158, FZ158-FY158, "")</f>
        <v/>
      </c>
      <c r="GB158" s="15">
        <f>IF(18&lt;=$G158, FX158-GA158, "")</f>
        <v/>
      </c>
      <c r="GC158" s="15">
        <f>IF(18&lt;=$G158, ROUND(FU158*$Q158, 2), "")</f>
        <v/>
      </c>
      <c r="GD158" s="15">
        <f>IF(18&lt;=$G158, FU158+GC158, "")</f>
        <v/>
      </c>
      <c r="GE158" s="15">
        <f>IF(18&lt;=$G158, FY158+GC158, "")</f>
        <v/>
      </c>
      <c r="GF158" s="15">
        <f>IF(18&lt;=$G158, ($G158-18)*$N158, "")</f>
        <v/>
      </c>
      <c r="GG158" s="15">
        <f>IF(19&lt;=$G158, GB158, "")</f>
        <v/>
      </c>
      <c r="GH158" s="15">
        <f>IF(19&lt;=$G158, ROUND(GG158*$Q158, 2), "")</f>
        <v/>
      </c>
      <c r="GI158" s="15">
        <f>IF(19&lt;=$G158, $N158, "")</f>
        <v/>
      </c>
      <c r="GJ158" s="15">
        <f>IF(19&lt;=$G158, GI158-GH158, "")</f>
        <v/>
      </c>
      <c r="GK158" s="15">
        <f>IF(19&lt;=$G158, GG158-GJ158, "")</f>
        <v/>
      </c>
      <c r="GL158" s="15">
        <f>IF(19&lt;=$G158, ROUND(GD158*$Q158, 2), "")</f>
        <v/>
      </c>
      <c r="GM158" s="15">
        <f>IF(19&lt;=$G158, GD158+GL158, "")</f>
        <v/>
      </c>
      <c r="GN158" s="15">
        <f>IF(19&lt;=$G158, GH158+GL158, "")</f>
        <v/>
      </c>
      <c r="GO158" s="15">
        <f>IF(19&lt;=$G158, ($G158-19)*$N158, "")</f>
        <v/>
      </c>
      <c r="GP158" s="15">
        <f>IF(20&lt;=$G158, GK158, "")</f>
        <v/>
      </c>
      <c r="GQ158" s="15">
        <f>IF(20&lt;=$G158, ROUND(GP158*$Q158, 2), "")</f>
        <v/>
      </c>
      <c r="GR158" s="15">
        <f>IF(20&lt;=$G158, $N158, "")</f>
        <v/>
      </c>
      <c r="GS158" s="15">
        <f>IF(20&lt;=$G158, GR158-GQ158, "")</f>
        <v/>
      </c>
      <c r="GT158" s="15">
        <f>IF(20&lt;=$G158, GP158-GS158, "")</f>
        <v/>
      </c>
      <c r="GU158" s="15">
        <f>IF(20&lt;=$G158, ROUND(GM158*$Q158, 2), "")</f>
        <v/>
      </c>
      <c r="GV158" s="15">
        <f>IF(20&lt;=$G158, GM158+GU158, "")</f>
        <v/>
      </c>
      <c r="GW158" s="15">
        <f>IF(20&lt;=$G158, GQ158+GU158, "")</f>
        <v/>
      </c>
      <c r="GX158" s="15">
        <f>IF(20&lt;=$G158, ($G158-20)*$N158, "")</f>
        <v/>
      </c>
      <c r="GY158" s="15">
        <f>IF(21&lt;=$G158, GT158, "")</f>
        <v/>
      </c>
      <c r="GZ158" s="15">
        <f>IF(21&lt;=$G158, ROUND(GY158*$Q158, 2), "")</f>
        <v/>
      </c>
      <c r="HA158" s="15">
        <f>IF(21&lt;=$G158, $N158, "")</f>
        <v/>
      </c>
      <c r="HB158" s="15">
        <f>IF(21&lt;=$G158, HA158-GZ158, "")</f>
        <v/>
      </c>
      <c r="HC158" s="15">
        <f>IF(21&lt;=$G158, GY158-HB158, "")</f>
        <v/>
      </c>
      <c r="HD158" s="15">
        <f>IF(21&lt;=$G158, ROUND(GV158*$Q158, 2), "")</f>
        <v/>
      </c>
      <c r="HE158" s="15">
        <f>IF(21&lt;=$G158, GV158+HD158, "")</f>
        <v/>
      </c>
      <c r="HF158" s="15">
        <f>IF(21&lt;=$G158, GZ158+HD158, "")</f>
        <v/>
      </c>
      <c r="HG158" s="15">
        <f>IF(21&lt;=$G158, ($G158-21)*$N158, "")</f>
        <v/>
      </c>
      <c r="HH158" s="15">
        <f>IF(22&lt;=$G158, HC158, "")</f>
        <v/>
      </c>
      <c r="HI158" s="15">
        <f>IF(22&lt;=$G158, ROUND(HH158*$Q158, 2), "")</f>
        <v/>
      </c>
      <c r="HJ158" s="15">
        <f>IF(22&lt;=$G158, $N158, "")</f>
        <v/>
      </c>
      <c r="HK158" s="15">
        <f>IF(22&lt;=$G158, HJ158-HI158, "")</f>
        <v/>
      </c>
      <c r="HL158" s="15">
        <f>IF(22&lt;=$G158, HH158-HK158, "")</f>
        <v/>
      </c>
      <c r="HM158" s="15">
        <f>IF(22&lt;=$G158, ROUND(HE158*$Q158, 2), "")</f>
        <v/>
      </c>
      <c r="HN158" s="15">
        <f>IF(22&lt;=$G158, HE158+HM158, "")</f>
        <v/>
      </c>
      <c r="HO158" s="15">
        <f>IF(22&lt;=$G158, HI158+HM158, "")</f>
        <v/>
      </c>
      <c r="HP158" s="15">
        <f>IF(22&lt;=$G158, ($G158-22)*$N158, "")</f>
        <v/>
      </c>
      <c r="HQ158" s="15">
        <f>IF(23&lt;=$G158, HL158, "")</f>
        <v/>
      </c>
      <c r="HR158" s="15">
        <f>IF(23&lt;=$G158, ROUND(HQ158*$Q158, 2), "")</f>
        <v/>
      </c>
      <c r="HS158" s="15">
        <f>IF(23&lt;=$G158, $N158, "")</f>
        <v/>
      </c>
      <c r="HT158" s="15">
        <f>IF(23&lt;=$G158, HS158-HR158, "")</f>
        <v/>
      </c>
      <c r="HU158" s="15">
        <f>IF(23&lt;=$G158, HQ158-HT158, "")</f>
        <v/>
      </c>
      <c r="HV158" s="15">
        <f>IF(23&lt;=$G158, ROUND(HN158*$Q158, 2), "")</f>
        <v/>
      </c>
      <c r="HW158" s="15">
        <f>IF(23&lt;=$G158, HN158+HV158, "")</f>
        <v/>
      </c>
      <c r="HX158" s="15">
        <f>IF(23&lt;=$G158, HR158+HV158, "")</f>
        <v/>
      </c>
      <c r="HY158" s="15">
        <f>IF(23&lt;=$G158, ($G158-23)*$N158, "")</f>
        <v/>
      </c>
      <c r="HZ158" s="15">
        <f>IF(24&lt;=$G158, HU158, "")</f>
        <v/>
      </c>
      <c r="IA158" s="15">
        <f>IF(24&lt;=$G158, ROUND(HZ158*$Q158, 2), "")</f>
        <v/>
      </c>
      <c r="IB158" s="15">
        <f>IF(24&lt;=$G158, $N158, "")</f>
        <v/>
      </c>
      <c r="IC158" s="15">
        <f>IF(24&lt;=$G158, IB158-IA158, "")</f>
        <v/>
      </c>
      <c r="ID158" s="15">
        <f>IF(24&lt;=$G158, HZ158-IC158, "")</f>
        <v/>
      </c>
      <c r="IE158" s="15">
        <f>IF(24&lt;=$G158, ROUND(HW158*$Q158, 2), "")</f>
        <v/>
      </c>
      <c r="IF158" s="15">
        <f>IF(24&lt;=$G158, HW158+IE158, "")</f>
        <v/>
      </c>
      <c r="IG158" s="15">
        <f>IF(24&lt;=$G158, IA158+IE158, "")</f>
        <v/>
      </c>
      <c r="IH158" s="15">
        <f>IF(24&lt;=$G158, ($G158-24)*$N158, "")</f>
        <v/>
      </c>
      <c r="II158" s="15">
        <f>IF(25&lt;=$G158, ID158, "")</f>
        <v/>
      </c>
      <c r="IJ158" s="15">
        <f>IF(25&lt;=$G158, ROUND(II158*$Q158, 2), "")</f>
        <v/>
      </c>
      <c r="IK158" s="15">
        <f>IF(25&lt;=$G158, $N158, "")</f>
        <v/>
      </c>
      <c r="IL158" s="15">
        <f>IF(25&lt;=$G158, IK158-IJ158, "")</f>
        <v/>
      </c>
      <c r="IM158" s="15">
        <f>IF(25&lt;=$G158, II158-IL158, "")</f>
        <v/>
      </c>
      <c r="IN158" s="15">
        <f>IF(25&lt;=$G158, ROUND(IF158*$Q158, 2), "")</f>
        <v/>
      </c>
      <c r="IO158" s="15">
        <f>IF(25&lt;=$G158, IF158+IN158, "")</f>
        <v/>
      </c>
      <c r="IP158" s="15">
        <f>IF(25&lt;=$G158, IJ158+IN158, "")</f>
        <v/>
      </c>
      <c r="IQ158" s="15">
        <f>IF(25&lt;=$G158, ($G158-25)*$N158, "")</f>
        <v/>
      </c>
      <c r="IR158" s="15">
        <f>IF(26&lt;=$G158, IM158, "")</f>
        <v/>
      </c>
      <c r="IS158" s="15">
        <f>IF(26&lt;=$G158, ROUND(IR158*$Q158, 2), "")</f>
        <v/>
      </c>
      <c r="IT158" s="15">
        <f>IF(26&lt;=$G158, $N158, "")</f>
        <v/>
      </c>
      <c r="IU158" s="15">
        <f>IF(26&lt;=$G158, IT158-IS158, "")</f>
        <v/>
      </c>
      <c r="IV158" s="15">
        <f>IF(26&lt;=$G158, IR158-IU158, "")</f>
        <v/>
      </c>
      <c r="IW158" s="15">
        <f>IF(26&lt;=$G158, ROUND(IO158*$Q158, 2), "")</f>
        <v/>
      </c>
      <c r="IX158" s="15">
        <f>IF(26&lt;=$G158, IO158+IW158, "")</f>
        <v/>
      </c>
      <c r="IY158" s="15">
        <f>IF(26&lt;=$G158, IS158+IW158, "")</f>
        <v/>
      </c>
      <c r="IZ158" s="15">
        <f>IF(26&lt;=$G158, ($G158-26)*$N158, "")</f>
        <v/>
      </c>
      <c r="JA158" s="15">
        <f>IF(27&lt;=$G158, IV158, "")</f>
        <v/>
      </c>
      <c r="JB158" s="15">
        <f>IF(27&lt;=$G158, ROUND(JA158*$Q158, 2), "")</f>
        <v/>
      </c>
      <c r="JC158" s="15">
        <f>IF(27&lt;=$G158, $N158, "")</f>
        <v/>
      </c>
      <c r="JD158" s="15">
        <f>IF(27&lt;=$G158, JC158-JB158, "")</f>
        <v/>
      </c>
      <c r="JE158" s="15">
        <f>IF(27&lt;=$G158, JA158-JD158, "")</f>
        <v/>
      </c>
      <c r="JF158" s="15">
        <f>IF(27&lt;=$G158, ROUND(IX158*$Q158, 2), "")</f>
        <v/>
      </c>
      <c r="JG158" s="15">
        <f>IF(27&lt;=$G158, IX158+JF158, "")</f>
        <v/>
      </c>
      <c r="JH158" s="15">
        <f>IF(27&lt;=$G158, JB158+JF158, "")</f>
        <v/>
      </c>
      <c r="JI158" s="15">
        <f>IF(27&lt;=$G158, ($G158-27)*$N158, "")</f>
        <v/>
      </c>
      <c r="JJ158" s="15">
        <f>IF(28&lt;=$G158, JE158, "")</f>
        <v/>
      </c>
      <c r="JK158" s="15">
        <f>IF(28&lt;=$G158, ROUND(JJ158*$Q158, 2), "")</f>
        <v/>
      </c>
      <c r="JL158" s="15">
        <f>IF(28&lt;=$G158, $N158, "")</f>
        <v/>
      </c>
      <c r="JM158" s="15">
        <f>IF(28&lt;=$G158, JL158-JK158, "")</f>
        <v/>
      </c>
      <c r="JN158" s="15">
        <f>IF(28&lt;=$G158, JJ158-JM158, "")</f>
        <v/>
      </c>
      <c r="JO158" s="15">
        <f>IF(28&lt;=$G158, ROUND(JG158*$Q158, 2), "")</f>
        <v/>
      </c>
      <c r="JP158" s="15">
        <f>IF(28&lt;=$G158, JG158+JO158, "")</f>
        <v/>
      </c>
      <c r="JQ158" s="15">
        <f>IF(28&lt;=$G158, JK158+JO158, "")</f>
        <v/>
      </c>
      <c r="JR158" s="15">
        <f>IF(28&lt;=$G158, ($G158-28)*$N158, "")</f>
        <v/>
      </c>
      <c r="JS158" s="15">
        <f>IF(29&lt;=$G158, JN158, "")</f>
        <v/>
      </c>
      <c r="JT158" s="15">
        <f>IF(29&lt;=$G158, ROUND(JS158*$Q158, 2), "")</f>
        <v/>
      </c>
      <c r="JU158" s="15">
        <f>IF(29&lt;=$G158, $N158, "")</f>
        <v/>
      </c>
      <c r="JV158" s="15">
        <f>IF(29&lt;=$G158, JU158-JT158, "")</f>
        <v/>
      </c>
      <c r="JW158" s="15">
        <f>IF(29&lt;=$G158, JS158-JV158, "")</f>
        <v/>
      </c>
      <c r="JX158" s="15">
        <f>IF(29&lt;=$G158, ROUND(JP158*$Q158, 2), "")</f>
        <v/>
      </c>
      <c r="JY158" s="15">
        <f>IF(29&lt;=$G158, JP158+JX158, "")</f>
        <v/>
      </c>
      <c r="JZ158" s="15">
        <f>IF(29&lt;=$G158, JT158+JX158, "")</f>
        <v/>
      </c>
      <c r="KA158" s="15">
        <f>IF(29&lt;=$G158, ($G158-29)*$N158, "")</f>
        <v/>
      </c>
      <c r="KB158" s="15">
        <f>IF(30&lt;=$G158, JW158, "")</f>
        <v/>
      </c>
      <c r="KC158" s="15">
        <f>IF(30&lt;=$G158, ROUND(KB158*$Q158, 2), "")</f>
        <v/>
      </c>
      <c r="KD158" s="15">
        <f>IF(30&lt;=$G158, $N158, "")</f>
        <v/>
      </c>
      <c r="KE158" s="15">
        <f>IF(30&lt;=$G158, KD158-KC158, "")</f>
        <v/>
      </c>
      <c r="KF158" s="15">
        <f>IF(30&lt;=$G158, KB158-KE158, "")</f>
        <v/>
      </c>
      <c r="KG158" s="15">
        <f>IF(30&lt;=$G158, ROUND(JY158*$Q158, 2), "")</f>
        <v/>
      </c>
      <c r="KH158" s="15">
        <f>IF(30&lt;=$G158, JY158+KG158, "")</f>
        <v/>
      </c>
      <c r="KI158" s="15">
        <f>IF(30&lt;=$G158, KC158+KG158, "")</f>
        <v/>
      </c>
      <c r="KJ158" s="15">
        <f>IF(30&lt;=$G158, ($G158-30)*$N158, "")</f>
        <v/>
      </c>
      <c r="KK158" s="15">
        <f>IF(31&lt;=$G158, KF158, "")</f>
        <v/>
      </c>
      <c r="KL158" s="15">
        <f>IF(31&lt;=$G158, ROUND(KK158*$Q158, 2), "")</f>
        <v/>
      </c>
      <c r="KM158" s="15">
        <f>IF(31&lt;=$G158, $N158, "")</f>
        <v/>
      </c>
      <c r="KN158" s="15">
        <f>IF(31&lt;=$G158, KM158-KL158, "")</f>
        <v/>
      </c>
      <c r="KO158" s="15">
        <f>IF(31&lt;=$G158, KK158-KN158, "")</f>
        <v/>
      </c>
      <c r="KP158" s="15">
        <f>IF(31&lt;=$G158, ROUND(KH158*$Q158, 2), "")</f>
        <v/>
      </c>
      <c r="KQ158" s="15">
        <f>IF(31&lt;=$G158, KH158+KP158, "")</f>
        <v/>
      </c>
      <c r="KR158" s="15">
        <f>IF(31&lt;=$G158, KL158+KP158, "")</f>
        <v/>
      </c>
      <c r="KS158" s="15">
        <f>IF(31&lt;=$G158, ($G158-31)*$N158, "")</f>
        <v/>
      </c>
      <c r="KT158" s="15">
        <f>IF(32&lt;=$G158, KO158, "")</f>
        <v/>
      </c>
      <c r="KU158" s="15">
        <f>IF(32&lt;=$G158, ROUND(KT158*$Q158, 2), "")</f>
        <v/>
      </c>
      <c r="KV158" s="15">
        <f>IF(32&lt;=$G158, $N158, "")</f>
        <v/>
      </c>
      <c r="KW158" s="15">
        <f>IF(32&lt;=$G158, KV158-KU158, "")</f>
        <v/>
      </c>
      <c r="KX158" s="15">
        <f>IF(32&lt;=$G158, KT158-KW158, "")</f>
        <v/>
      </c>
      <c r="KY158" s="15">
        <f>IF(32&lt;=$G158, ROUND(KQ158*$Q158, 2), "")</f>
        <v/>
      </c>
      <c r="KZ158" s="15">
        <f>IF(32&lt;=$G158, KQ158+KY158, "")</f>
        <v/>
      </c>
      <c r="LA158" s="15">
        <f>IF(32&lt;=$G158, KU158+KY158, "")</f>
        <v/>
      </c>
      <c r="LB158" s="15">
        <f>IF(32&lt;=$G158, ($G158-32)*$N158, "")</f>
        <v/>
      </c>
      <c r="LC158" s="15">
        <f>IF(33&lt;=$G158, KX158, "")</f>
        <v/>
      </c>
      <c r="LD158" s="15">
        <f>IF(33&lt;=$G158, ROUND(LC158*$Q158, 2), "")</f>
        <v/>
      </c>
      <c r="LE158" s="15">
        <f>IF(33&lt;=$G158, $N158, "")</f>
        <v/>
      </c>
      <c r="LF158" s="15">
        <f>IF(33&lt;=$G158, LE158-LD158, "")</f>
        <v/>
      </c>
      <c r="LG158" s="15">
        <f>IF(33&lt;=$G158, LC158-LF158, "")</f>
        <v/>
      </c>
      <c r="LH158" s="15">
        <f>IF(33&lt;=$G158, ROUND(KZ158*$Q158, 2), "")</f>
        <v/>
      </c>
      <c r="LI158" s="15">
        <f>IF(33&lt;=$G158, KZ158+LH158, "")</f>
        <v/>
      </c>
      <c r="LJ158" s="15">
        <f>IF(33&lt;=$G158, LD158+LH158, "")</f>
        <v/>
      </c>
      <c r="LK158" s="15">
        <f>IF(33&lt;=$G158, ($G158-33)*$N158, "")</f>
        <v/>
      </c>
      <c r="LL158" s="15">
        <f>IF(34&lt;=$G158, LG158, "")</f>
        <v/>
      </c>
      <c r="LM158" s="15">
        <f>IF(34&lt;=$G158, ROUND(LL158*$Q158, 2), "")</f>
        <v/>
      </c>
      <c r="LN158" s="15">
        <f>IF(34&lt;=$G158, $N158, "")</f>
        <v/>
      </c>
      <c r="LO158" s="15">
        <f>IF(34&lt;=$G158, LN158-LM158, "")</f>
        <v/>
      </c>
      <c r="LP158" s="15">
        <f>IF(34&lt;=$G158, LL158-LO158, "")</f>
        <v/>
      </c>
      <c r="LQ158" s="15">
        <f>IF(34&lt;=$G158, ROUND(LI158*$Q158, 2), "")</f>
        <v/>
      </c>
      <c r="LR158" s="15">
        <f>IF(34&lt;=$G158, LI158+LQ158, "")</f>
        <v/>
      </c>
      <c r="LS158" s="15">
        <f>IF(34&lt;=$G158, LM158+LQ158, "")</f>
        <v/>
      </c>
      <c r="LT158" s="15">
        <f>IF(34&lt;=$G158, ($G158-34)*$N158, "")</f>
        <v/>
      </c>
      <c r="LU158" s="15">
        <f>IF(35&lt;=$G158, LP158, "")</f>
        <v/>
      </c>
      <c r="LV158" s="15">
        <f>IF(35&lt;=$G158, ROUND(LU158*$Q158, 2), "")</f>
        <v/>
      </c>
      <c r="LW158" s="15">
        <f>IF(35&lt;=$G158, $N158, "")</f>
        <v/>
      </c>
      <c r="LX158" s="15">
        <f>IF(35&lt;=$G158, LW158-LV158, "")</f>
        <v/>
      </c>
      <c r="LY158" s="15">
        <f>IF(35&lt;=$G158, LU158-LX158, "")</f>
        <v/>
      </c>
      <c r="LZ158" s="15">
        <f>IF(35&lt;=$G158, ROUND(LR158*$Q158, 2), "")</f>
        <v/>
      </c>
      <c r="MA158" s="15">
        <f>IF(35&lt;=$G158, LR158+LZ158, "")</f>
        <v/>
      </c>
      <c r="MB158" s="15">
        <f>IF(35&lt;=$G158, LV158+LZ158, "")</f>
        <v/>
      </c>
      <c r="MC158" s="15">
        <f>IF(35&lt;=$G158, ($G158-35)*$N158, "")</f>
        <v/>
      </c>
      <c r="MD158" s="15">
        <f>IF(36&lt;=$G158, LY158, "")</f>
        <v/>
      </c>
      <c r="ME158" s="15">
        <f>IF(36&lt;=$G158, ROUND(MD158*$Q158, 2), "")</f>
        <v/>
      </c>
      <c r="MF158" s="15">
        <f>IF(36&lt;=$G158, $N158, "")</f>
        <v/>
      </c>
      <c r="MG158" s="15">
        <f>IF(36&lt;=$G158, MF158-ME158, "")</f>
        <v/>
      </c>
      <c r="MH158" s="15">
        <f>IF(36&lt;=$G158, MD158-MG158, "")</f>
        <v/>
      </c>
      <c r="MI158" s="15">
        <f>IF(36&lt;=$G158, ROUND(MA158*$Q158, 2), "")</f>
        <v/>
      </c>
      <c r="MJ158" s="15">
        <f>IF(36&lt;=$G158, MA158+MI158, "")</f>
        <v/>
      </c>
      <c r="MK158" s="15">
        <f>IF(36&lt;=$G158, ME158+MI158, "")</f>
        <v/>
      </c>
      <c r="ML158" s="15">
        <f>IF(36&lt;=$G158, ($G158-36)*$N158, "")</f>
        <v/>
      </c>
      <c r="MM158" s="15">
        <f>IF(37&lt;=$G158, MH158, "")</f>
        <v/>
      </c>
      <c r="MN158" s="15">
        <f>IF(37&lt;=$G158, ROUND(MM158*$Q158, 2), "")</f>
        <v/>
      </c>
      <c r="MO158" s="15">
        <f>IF(37&lt;=$G158, $N158, "")</f>
        <v/>
      </c>
      <c r="MP158" s="15">
        <f>IF(37&lt;=$G158, MO158-MN158, "")</f>
        <v/>
      </c>
      <c r="MQ158" s="15">
        <f>IF(37&lt;=$G158, MM158-MP158, "")</f>
        <v/>
      </c>
      <c r="MR158" s="15">
        <f>IF(37&lt;=$G158, ROUND(MJ158*$Q158, 2), "")</f>
        <v/>
      </c>
      <c r="MS158" s="15">
        <f>IF(37&lt;=$G158, MJ158+MR158, "")</f>
        <v/>
      </c>
      <c r="MT158" s="15">
        <f>IF(37&lt;=$G158, MN158+MR158, "")</f>
        <v/>
      </c>
      <c r="MU158" s="15">
        <f>IF(37&lt;=$G158, ($G158-37)*$N158, "")</f>
        <v/>
      </c>
      <c r="MV158" s="15">
        <f>IF(38&lt;=$G158, MQ158, "")</f>
        <v/>
      </c>
      <c r="MW158" s="15">
        <f>IF(38&lt;=$G158, ROUND(MV158*$Q158, 2), "")</f>
        <v/>
      </c>
      <c r="MX158" s="15">
        <f>IF(38&lt;=$G158, $N158, "")</f>
        <v/>
      </c>
      <c r="MY158" s="15">
        <f>IF(38&lt;=$G158, MX158-MW158, "")</f>
        <v/>
      </c>
      <c r="MZ158" s="15">
        <f>IF(38&lt;=$G158, MV158-MY158, "")</f>
        <v/>
      </c>
      <c r="NA158" s="15">
        <f>IF(38&lt;=$G158, ROUND(MS158*$Q158, 2), "")</f>
        <v/>
      </c>
      <c r="NB158" s="15">
        <f>IF(38&lt;=$G158, MS158+NA158, "")</f>
        <v/>
      </c>
      <c r="NC158" s="15">
        <f>IF(38&lt;=$G158, MW158+NA158, "")</f>
        <v/>
      </c>
      <c r="ND158" s="15">
        <f>IF(38&lt;=$G158, ($G158-38)*$N158, "")</f>
        <v/>
      </c>
      <c r="NE158" s="15">
        <f>IF(39&lt;=$G158, MZ158, "")</f>
        <v/>
      </c>
      <c r="NF158" s="15">
        <f>IF(39&lt;=$G158, ROUND(NE158*$Q158, 2), "")</f>
        <v/>
      </c>
      <c r="NG158" s="15">
        <f>IF(39&lt;=$G158, $N158, "")</f>
        <v/>
      </c>
      <c r="NH158" s="15">
        <f>IF(39&lt;=$G158, NG158-NF158, "")</f>
        <v/>
      </c>
      <c r="NI158" s="15">
        <f>IF(39&lt;=$G158, NE158-NH158, "")</f>
        <v/>
      </c>
      <c r="NJ158" s="15">
        <f>IF(39&lt;=$G158, ROUND(NB158*$Q158, 2), "")</f>
        <v/>
      </c>
      <c r="NK158" s="15">
        <f>IF(39&lt;=$G158, NB158+NJ158, "")</f>
        <v/>
      </c>
      <c r="NL158" s="15">
        <f>IF(39&lt;=$G158, NF158+NJ158, "")</f>
        <v/>
      </c>
      <c r="NM158" s="15">
        <f>IF(39&lt;=$G158, ($G158-39)*$N158, "")</f>
        <v/>
      </c>
      <c r="NN158" s="15">
        <f>IF(40&lt;=$G158, NI158, "")</f>
        <v/>
      </c>
      <c r="NO158" s="15">
        <f>IF(40&lt;=$G158, ROUND(NN158*$Q158, 2), "")</f>
        <v/>
      </c>
      <c r="NP158" s="15">
        <f>IF(40&lt;=$G158, $N158, "")</f>
        <v/>
      </c>
      <c r="NQ158" s="15">
        <f>IF(40&lt;=$G158, NP158-NO158, "")</f>
        <v/>
      </c>
      <c r="NR158" s="15">
        <f>IF(40&lt;=$G158, NN158-NQ158, "")</f>
        <v/>
      </c>
      <c r="NS158" s="15">
        <f>IF(40&lt;=$G158, ROUND(NK158*$Q158, 2), "")</f>
        <v/>
      </c>
      <c r="NT158" s="15">
        <f>IF(40&lt;=$G158, NK158+NS158, "")</f>
        <v/>
      </c>
      <c r="NU158" s="15">
        <f>IF(40&lt;=$G158, NO158+NS158, "")</f>
        <v/>
      </c>
      <c r="NV158" s="15">
        <f>IF(40&lt;=$G158, ($G158-40)*$N158, "")</f>
        <v/>
      </c>
      <c r="NW158" s="15">
        <f>IF(41&lt;=$G158, NR158, "")</f>
        <v/>
      </c>
      <c r="NX158" s="15">
        <f>IF(41&lt;=$G158, ROUND(NW158*$Q158, 2), "")</f>
        <v/>
      </c>
      <c r="NY158" s="15">
        <f>IF(41&lt;=$G158, $N158, "")</f>
        <v/>
      </c>
      <c r="NZ158" s="15">
        <f>IF(41&lt;=$G158, NY158-NX158, "")</f>
        <v/>
      </c>
      <c r="OA158" s="15">
        <f>IF(41&lt;=$G158, NW158-NZ158, "")</f>
        <v/>
      </c>
      <c r="OB158" s="15">
        <f>IF(41&lt;=$G158, ROUND(NT158*$Q158, 2), "")</f>
        <v/>
      </c>
      <c r="OC158" s="15">
        <f>IF(41&lt;=$G158, NT158+OB158, "")</f>
        <v/>
      </c>
      <c r="OD158" s="15">
        <f>IF(41&lt;=$G158, NX158+OB158, "")</f>
        <v/>
      </c>
      <c r="OE158" s="15">
        <f>IF(41&lt;=$G158, ($G158-41)*$N158, "")</f>
        <v/>
      </c>
      <c r="OF158" s="15">
        <f>IF(42&lt;=$G158, OA158, "")</f>
        <v/>
      </c>
      <c r="OG158" s="15">
        <f>IF(42&lt;=$G158, ROUND(OF158*$Q158, 2), "")</f>
        <v/>
      </c>
      <c r="OH158" s="15">
        <f>IF(42&lt;=$G158, $N158, "")</f>
        <v/>
      </c>
      <c r="OI158" s="15">
        <f>IF(42&lt;=$G158, OH158-OG158, "")</f>
        <v/>
      </c>
      <c r="OJ158" s="15">
        <f>IF(42&lt;=$G158, OF158-OI158, "")</f>
        <v/>
      </c>
      <c r="OK158" s="15">
        <f>IF(42&lt;=$G158, ROUND(OC158*$Q158, 2), "")</f>
        <v/>
      </c>
      <c r="OL158" s="15">
        <f>IF(42&lt;=$G158, OC158+OK158, "")</f>
        <v/>
      </c>
      <c r="OM158" s="15">
        <f>IF(42&lt;=$G158, OG158+OK158, "")</f>
        <v/>
      </c>
      <c r="ON158" s="15">
        <f>IF(42&lt;=$G158, ($G158-42)*$N158, "")</f>
        <v/>
      </c>
      <c r="OO158" s="15">
        <f>IF(43&lt;=$G158, OJ158, "")</f>
        <v/>
      </c>
      <c r="OP158" s="15">
        <f>IF(43&lt;=$G158, ROUND(OO158*$Q158, 2), "")</f>
        <v/>
      </c>
      <c r="OQ158" s="15">
        <f>IF(43&lt;=$G158, $N158, "")</f>
        <v/>
      </c>
      <c r="OR158" s="15">
        <f>IF(43&lt;=$G158, OQ158-OP158, "")</f>
        <v/>
      </c>
      <c r="OS158" s="15">
        <f>IF(43&lt;=$G158, OO158-OR158, "")</f>
        <v/>
      </c>
      <c r="OT158" s="15">
        <f>IF(43&lt;=$G158, ROUND(OL158*$Q158, 2), "")</f>
        <v/>
      </c>
      <c r="OU158" s="15">
        <f>IF(43&lt;=$G158, OL158+OT158, "")</f>
        <v/>
      </c>
      <c r="OV158" s="15">
        <f>IF(43&lt;=$G158, OP158+OT158, "")</f>
        <v/>
      </c>
      <c r="OW158" s="15">
        <f>IF(43&lt;=$G158, ($G158-43)*$N158, "")</f>
        <v/>
      </c>
      <c r="OX158" s="15">
        <f>IF(44&lt;=$G158, OS158, "")</f>
        <v/>
      </c>
      <c r="OY158" s="15">
        <f>IF(44&lt;=$G158, ROUND(OX158*$Q158, 2), "")</f>
        <v/>
      </c>
      <c r="OZ158" s="15">
        <f>IF(44&lt;=$G158, $N158, "")</f>
        <v/>
      </c>
      <c r="PA158" s="15">
        <f>IF(44&lt;=$G158, OZ158-OY158, "")</f>
        <v/>
      </c>
      <c r="PB158" s="15">
        <f>IF(44&lt;=$G158, OX158-PA158, "")</f>
        <v/>
      </c>
      <c r="PC158" s="15">
        <f>IF(44&lt;=$G158, ROUND(OU158*$Q158, 2), "")</f>
        <v/>
      </c>
      <c r="PD158" s="15">
        <f>IF(44&lt;=$G158, OU158+PC158, "")</f>
        <v/>
      </c>
      <c r="PE158" s="15">
        <f>IF(44&lt;=$G158, OY158+PC158, "")</f>
        <v/>
      </c>
      <c r="PF158" s="15">
        <f>IF(44&lt;=$G158, ($G158-44)*$N158, "")</f>
        <v/>
      </c>
      <c r="PG158" s="15">
        <f>IF(45&lt;=$G158, PB158, "")</f>
        <v/>
      </c>
      <c r="PH158" s="15">
        <f>IF(45&lt;=$G158, ROUND(PG158*$Q158, 2), "")</f>
        <v/>
      </c>
      <c r="PI158" s="15">
        <f>IF(45&lt;=$G158, $N158, "")</f>
        <v/>
      </c>
      <c r="PJ158" s="15">
        <f>IF(45&lt;=$G158, PI158-PH158, "")</f>
        <v/>
      </c>
      <c r="PK158" s="15">
        <f>IF(45&lt;=$G158, PG158-PJ158, "")</f>
        <v/>
      </c>
      <c r="PL158" s="15">
        <f>IF(45&lt;=$G158, ROUND(PD158*$Q158, 2), "")</f>
        <v/>
      </c>
      <c r="PM158" s="15">
        <f>IF(45&lt;=$G158, PD158+PL158, "")</f>
        <v/>
      </c>
      <c r="PN158" s="15">
        <f>IF(45&lt;=$G158, PH158+PL158, "")</f>
        <v/>
      </c>
      <c r="PO158" s="15">
        <f>IF(45&lt;=$G158, ($G158-45)*$N158, "")</f>
        <v/>
      </c>
      <c r="PP158" s="15">
        <f>IF(46&lt;=$G158, PK158, "")</f>
        <v/>
      </c>
      <c r="PQ158" s="15">
        <f>IF(46&lt;=$G158, ROUND(PP158*$Q158, 2), "")</f>
        <v/>
      </c>
      <c r="PR158" s="15">
        <f>IF(46&lt;=$G158, $N158, "")</f>
        <v/>
      </c>
      <c r="PS158" s="15">
        <f>IF(46&lt;=$G158, PR158-PQ158, "")</f>
        <v/>
      </c>
      <c r="PT158" s="15">
        <f>IF(46&lt;=$G158, PP158-PS158, "")</f>
        <v/>
      </c>
      <c r="PU158" s="15">
        <f>IF(46&lt;=$G158, ROUND(PM158*$Q158, 2), "")</f>
        <v/>
      </c>
      <c r="PV158" s="15">
        <f>IF(46&lt;=$G158, PM158+PU158, "")</f>
        <v/>
      </c>
      <c r="PW158" s="15">
        <f>IF(46&lt;=$G158, PQ158+PU158, "")</f>
        <v/>
      </c>
      <c r="PX158" s="15">
        <f>IF(46&lt;=$G158, ($G158-46)*$N158, "")</f>
        <v/>
      </c>
      <c r="PY158" s="15">
        <f>IF(47&lt;=$G158, PT158, "")</f>
        <v/>
      </c>
      <c r="PZ158" s="15">
        <f>IF(47&lt;=$G158, ROUND(PY158*$Q158, 2), "")</f>
        <v/>
      </c>
      <c r="QA158" s="15">
        <f>IF(47&lt;=$G158, $N158, "")</f>
        <v/>
      </c>
      <c r="QB158" s="15">
        <f>IF(47&lt;=$G158, QA158-PZ158, "")</f>
        <v/>
      </c>
      <c r="QC158" s="15">
        <f>IF(47&lt;=$G158, PY158-QB158, "")</f>
        <v/>
      </c>
      <c r="QD158" s="15">
        <f>IF(47&lt;=$G158, ROUND(PV158*$Q158, 2), "")</f>
        <v/>
      </c>
      <c r="QE158" s="15">
        <f>IF(47&lt;=$G158, PV158+QD158, "")</f>
        <v/>
      </c>
      <c r="QF158" s="15">
        <f>IF(47&lt;=$G158, PZ158+QD158, "")</f>
        <v/>
      </c>
      <c r="QG158" s="15">
        <f>IF(47&lt;=$G158, ($G158-47)*$N158, "")</f>
        <v/>
      </c>
      <c r="QH158" s="15">
        <f>IF(48&lt;=$G158, QC158, "")</f>
        <v/>
      </c>
      <c r="QI158" s="15">
        <f>IF(48&lt;=$G158, ROUND(QH158*$Q158, 2), "")</f>
        <v/>
      </c>
      <c r="QJ158" s="15">
        <f>IF(48&lt;=$G158, $N158, "")</f>
        <v/>
      </c>
      <c r="QK158" s="15">
        <f>IF(48&lt;=$G158, QJ158-QI158, "")</f>
        <v/>
      </c>
      <c r="QL158" s="15">
        <f>IF(48&lt;=$G158, QH158-QK158, "")</f>
        <v/>
      </c>
      <c r="QM158" s="15">
        <f>IF(48&lt;=$G158, ROUND(QE158*$Q158, 2), "")</f>
        <v/>
      </c>
      <c r="QN158" s="15">
        <f>IF(48&lt;=$G158, QE158+QM158, "")</f>
        <v/>
      </c>
      <c r="QO158" s="15">
        <f>IF(48&lt;=$G158, QI158+QM158, "")</f>
        <v/>
      </c>
      <c r="QP158" s="15">
        <f>IF(48&lt;=$G158, ($G158-48)*$N158, "")</f>
        <v/>
      </c>
    </row>
    <row r="159">
      <c r="A159" s="6" t="inlineStr">
        <is>
          <t>0683-0002</t>
        </is>
      </c>
      <c r="B159" s="7" t="inlineStr">
        <is>
          <t>Maria de Jesus Sanchez Aguayo</t>
        </is>
      </c>
      <c r="C159" s="7" t="inlineStr">
        <is>
          <t>700 Tradesman Regular Cab</t>
        </is>
      </c>
      <c r="D159" s="6" t="inlineStr">
        <is>
          <t>ACTIVO</t>
        </is>
      </c>
      <c r="E159" s="6" t="inlineStr">
        <is>
          <t>2026-01-05</t>
        </is>
      </c>
      <c r="F159" s="6" t="inlineStr">
        <is>
          <t>2029-01-05</t>
        </is>
      </c>
      <c r="G159" s="8" t="n">
        <v>36</v>
      </c>
      <c r="H159" s="9" t="n">
        <v>267155.17</v>
      </c>
      <c r="I159" s="10" t="n">
        <v>0.1</v>
      </c>
      <c r="J159" s="9">
        <f>ROUND(H159*I159, 2)</f>
        <v/>
      </c>
      <c r="K159" s="9">
        <f>ROUND(H159-J159, 2)</f>
        <v/>
      </c>
      <c r="L159" s="10" t="n">
        <v>0.02</v>
      </c>
      <c r="M159" s="9">
        <f>ROUND(H159*L159, 2)</f>
        <v/>
      </c>
      <c r="N159" s="9" t="n">
        <v>9571.969999999999</v>
      </c>
      <c r="O159" s="10" t="n">
        <v>0.2</v>
      </c>
      <c r="P159" s="9">
        <f>ROUND(H159*O159, 2)</f>
        <v/>
      </c>
      <c r="Q159" s="11" t="n">
        <v>0.0266784</v>
      </c>
      <c r="R159" s="11">
        <f>RATE(G159, -N159, K159, -P159)</f>
        <v/>
      </c>
      <c r="S159" s="11">
        <f>ROUND(Q159*12, 8)</f>
        <v/>
      </c>
      <c r="T159" s="11">
        <f>ROUND(((1+Q159)^12)-1, 8)</f>
        <v/>
      </c>
      <c r="U159" s="9">
        <f>ROUND(PV(Q159, G159, 0, -P159), 2)</f>
        <v/>
      </c>
      <c r="V159" s="9">
        <f>SUMIF($AA$4:$QP$4, "Interes_Leasing", AA159:QP159)</f>
        <v/>
      </c>
      <c r="W159" s="9">
        <f>SUMIF($AA$4:$QP$4, "Interes_Residual", AA159:QP159)</f>
        <v/>
      </c>
      <c r="X159" s="9">
        <f>ROUND(V159+W159, 2)</f>
        <v/>
      </c>
      <c r="Y159" s="9">
        <f>ROUND((N159*G159+P159+M159)-K159, 2)</f>
        <v/>
      </c>
      <c r="Z159" s="10">
        <f>ROUND(Y159/K159, 4)</f>
        <v/>
      </c>
      <c r="AA159" s="9">
        <f>IF(1&lt;=$G159, $K159, "")</f>
        <v/>
      </c>
      <c r="AB159" s="9">
        <f>IF(1&lt;=$G159, ROUND(AA159*$Q159, 2), "")</f>
        <v/>
      </c>
      <c r="AC159" s="9">
        <f>IF(1&lt;=$G159, $N159, "")</f>
        <v/>
      </c>
      <c r="AD159" s="9">
        <f>IF(1&lt;=$G159, AC159-AB159, "")</f>
        <v/>
      </c>
      <c r="AE159" s="9">
        <f>IF(1&lt;=$G159, AA159-AD159, "")</f>
        <v/>
      </c>
      <c r="AF159" s="9">
        <f>IF(1&lt;=$G159, ROUND($U159*$Q159, 2), "")</f>
        <v/>
      </c>
      <c r="AG159" s="9">
        <f>IF(1&lt;=$G159, $U159+AF159, "")</f>
        <v/>
      </c>
      <c r="AH159" s="9">
        <f>IF(1&lt;=$G159, AB159+AF159, "")</f>
        <v/>
      </c>
      <c r="AI159" s="9">
        <f>IF(1&lt;=$G159, ($G159-1)*$N159, "")</f>
        <v/>
      </c>
      <c r="AJ159" s="9">
        <f>IF(2&lt;=$G159, AE159, "")</f>
        <v/>
      </c>
      <c r="AK159" s="9">
        <f>IF(2&lt;=$G159, ROUND(AJ159*$Q159, 2), "")</f>
        <v/>
      </c>
      <c r="AL159" s="9">
        <f>IF(2&lt;=$G159, $N159, "")</f>
        <v/>
      </c>
      <c r="AM159" s="9">
        <f>IF(2&lt;=$G159, AL159-AK159, "")</f>
        <v/>
      </c>
      <c r="AN159" s="9">
        <f>IF(2&lt;=$G159, AJ159-AM159, "")</f>
        <v/>
      </c>
      <c r="AO159" s="9">
        <f>IF(2&lt;=$G159, ROUND(AG159*$Q159, 2), "")</f>
        <v/>
      </c>
      <c r="AP159" s="9">
        <f>IF(2&lt;=$G159, AG159+AO159, "")</f>
        <v/>
      </c>
      <c r="AQ159" s="9">
        <f>IF(2&lt;=$G159, AK159+AO159, "")</f>
        <v/>
      </c>
      <c r="AR159" s="9">
        <f>IF(2&lt;=$G159, ($G159-2)*$N159, "")</f>
        <v/>
      </c>
      <c r="AS159" s="9">
        <f>IF(3&lt;=$G159, AN159, "")</f>
        <v/>
      </c>
      <c r="AT159" s="9">
        <f>IF(3&lt;=$G159, ROUND(AS159*$Q159, 2), "")</f>
        <v/>
      </c>
      <c r="AU159" s="9">
        <f>IF(3&lt;=$G159, $N159, "")</f>
        <v/>
      </c>
      <c r="AV159" s="9">
        <f>IF(3&lt;=$G159, AU159-AT159, "")</f>
        <v/>
      </c>
      <c r="AW159" s="9">
        <f>IF(3&lt;=$G159, AS159-AV159, "")</f>
        <v/>
      </c>
      <c r="AX159" s="9">
        <f>IF(3&lt;=$G159, ROUND(AP159*$Q159, 2), "")</f>
        <v/>
      </c>
      <c r="AY159" s="9">
        <f>IF(3&lt;=$G159, AP159+AX159, "")</f>
        <v/>
      </c>
      <c r="AZ159" s="9">
        <f>IF(3&lt;=$G159, AT159+AX159, "")</f>
        <v/>
      </c>
      <c r="BA159" s="9">
        <f>IF(3&lt;=$G159, ($G159-3)*$N159, "")</f>
        <v/>
      </c>
      <c r="BB159" s="9">
        <f>IF(4&lt;=$G159, AW159, "")</f>
        <v/>
      </c>
      <c r="BC159" s="9">
        <f>IF(4&lt;=$G159, ROUND(BB159*$Q159, 2), "")</f>
        <v/>
      </c>
      <c r="BD159" s="9">
        <f>IF(4&lt;=$G159, $N159, "")</f>
        <v/>
      </c>
      <c r="BE159" s="9">
        <f>IF(4&lt;=$G159, BD159-BC159, "")</f>
        <v/>
      </c>
      <c r="BF159" s="9">
        <f>IF(4&lt;=$G159, BB159-BE159, "")</f>
        <v/>
      </c>
      <c r="BG159" s="9">
        <f>IF(4&lt;=$G159, ROUND(AY159*$Q159, 2), "")</f>
        <v/>
      </c>
      <c r="BH159" s="9">
        <f>IF(4&lt;=$G159, AY159+BG159, "")</f>
        <v/>
      </c>
      <c r="BI159" s="9">
        <f>IF(4&lt;=$G159, BC159+BG159, "")</f>
        <v/>
      </c>
      <c r="BJ159" s="9">
        <f>IF(4&lt;=$G159, ($G159-4)*$N159, "")</f>
        <v/>
      </c>
      <c r="BK159" s="9">
        <f>IF(5&lt;=$G159, BF159, "")</f>
        <v/>
      </c>
      <c r="BL159" s="9">
        <f>IF(5&lt;=$G159, ROUND(BK159*$Q159, 2), "")</f>
        <v/>
      </c>
      <c r="BM159" s="9">
        <f>IF(5&lt;=$G159, $N159, "")</f>
        <v/>
      </c>
      <c r="BN159" s="9">
        <f>IF(5&lt;=$G159, BM159-BL159, "")</f>
        <v/>
      </c>
      <c r="BO159" s="9">
        <f>IF(5&lt;=$G159, BK159-BN159, "")</f>
        <v/>
      </c>
      <c r="BP159" s="9">
        <f>IF(5&lt;=$G159, ROUND(BH159*$Q159, 2), "")</f>
        <v/>
      </c>
      <c r="BQ159" s="9">
        <f>IF(5&lt;=$G159, BH159+BP159, "")</f>
        <v/>
      </c>
      <c r="BR159" s="9">
        <f>IF(5&lt;=$G159, BL159+BP159, "")</f>
        <v/>
      </c>
      <c r="BS159" s="9">
        <f>IF(5&lt;=$G159, ($G159-5)*$N159, "")</f>
        <v/>
      </c>
      <c r="BT159" s="9">
        <f>IF(6&lt;=$G159, BO159, "")</f>
        <v/>
      </c>
      <c r="BU159" s="9">
        <f>IF(6&lt;=$G159, ROUND(BT159*$Q159, 2), "")</f>
        <v/>
      </c>
      <c r="BV159" s="9">
        <f>IF(6&lt;=$G159, $N159, "")</f>
        <v/>
      </c>
      <c r="BW159" s="9">
        <f>IF(6&lt;=$G159, BV159-BU159, "")</f>
        <v/>
      </c>
      <c r="BX159" s="9">
        <f>IF(6&lt;=$G159, BT159-BW159, "")</f>
        <v/>
      </c>
      <c r="BY159" s="9">
        <f>IF(6&lt;=$G159, ROUND(BQ159*$Q159, 2), "")</f>
        <v/>
      </c>
      <c r="BZ159" s="9">
        <f>IF(6&lt;=$G159, BQ159+BY159, "")</f>
        <v/>
      </c>
      <c r="CA159" s="9">
        <f>IF(6&lt;=$G159, BU159+BY159, "")</f>
        <v/>
      </c>
      <c r="CB159" s="9">
        <f>IF(6&lt;=$G159, ($G159-6)*$N159, "")</f>
        <v/>
      </c>
      <c r="CC159" s="9">
        <f>IF(7&lt;=$G159, BX159, "")</f>
        <v/>
      </c>
      <c r="CD159" s="9">
        <f>IF(7&lt;=$G159, ROUND(CC159*$Q159, 2), "")</f>
        <v/>
      </c>
      <c r="CE159" s="9">
        <f>IF(7&lt;=$G159, $N159, "")</f>
        <v/>
      </c>
      <c r="CF159" s="9">
        <f>IF(7&lt;=$G159, CE159-CD159, "")</f>
        <v/>
      </c>
      <c r="CG159" s="9">
        <f>IF(7&lt;=$G159, CC159-CF159, "")</f>
        <v/>
      </c>
      <c r="CH159" s="9">
        <f>IF(7&lt;=$G159, ROUND(BZ159*$Q159, 2), "")</f>
        <v/>
      </c>
      <c r="CI159" s="9">
        <f>IF(7&lt;=$G159, BZ159+CH159, "")</f>
        <v/>
      </c>
      <c r="CJ159" s="9">
        <f>IF(7&lt;=$G159, CD159+CH159, "")</f>
        <v/>
      </c>
      <c r="CK159" s="9">
        <f>IF(7&lt;=$G159, ($G159-7)*$N159, "")</f>
        <v/>
      </c>
      <c r="CL159" s="9">
        <f>IF(8&lt;=$G159, CG159, "")</f>
        <v/>
      </c>
      <c r="CM159" s="9">
        <f>IF(8&lt;=$G159, ROUND(CL159*$Q159, 2), "")</f>
        <v/>
      </c>
      <c r="CN159" s="9">
        <f>IF(8&lt;=$G159, $N159, "")</f>
        <v/>
      </c>
      <c r="CO159" s="9">
        <f>IF(8&lt;=$G159, CN159-CM159, "")</f>
        <v/>
      </c>
      <c r="CP159" s="9">
        <f>IF(8&lt;=$G159, CL159-CO159, "")</f>
        <v/>
      </c>
      <c r="CQ159" s="9">
        <f>IF(8&lt;=$G159, ROUND(CI159*$Q159, 2), "")</f>
        <v/>
      </c>
      <c r="CR159" s="9">
        <f>IF(8&lt;=$G159, CI159+CQ159, "")</f>
        <v/>
      </c>
      <c r="CS159" s="9">
        <f>IF(8&lt;=$G159, CM159+CQ159, "")</f>
        <v/>
      </c>
      <c r="CT159" s="9">
        <f>IF(8&lt;=$G159, ($G159-8)*$N159, "")</f>
        <v/>
      </c>
      <c r="CU159" s="9">
        <f>IF(9&lt;=$G159, CP159, "")</f>
        <v/>
      </c>
      <c r="CV159" s="9">
        <f>IF(9&lt;=$G159, ROUND(CU159*$Q159, 2), "")</f>
        <v/>
      </c>
      <c r="CW159" s="9">
        <f>IF(9&lt;=$G159, $N159, "")</f>
        <v/>
      </c>
      <c r="CX159" s="9">
        <f>IF(9&lt;=$G159, CW159-CV159, "")</f>
        <v/>
      </c>
      <c r="CY159" s="9">
        <f>IF(9&lt;=$G159, CU159-CX159, "")</f>
        <v/>
      </c>
      <c r="CZ159" s="9">
        <f>IF(9&lt;=$G159, ROUND(CR159*$Q159, 2), "")</f>
        <v/>
      </c>
      <c r="DA159" s="9">
        <f>IF(9&lt;=$G159, CR159+CZ159, "")</f>
        <v/>
      </c>
      <c r="DB159" s="9">
        <f>IF(9&lt;=$G159, CV159+CZ159, "")</f>
        <v/>
      </c>
      <c r="DC159" s="9">
        <f>IF(9&lt;=$G159, ($G159-9)*$N159, "")</f>
        <v/>
      </c>
      <c r="DD159" s="9">
        <f>IF(10&lt;=$G159, CY159, "")</f>
        <v/>
      </c>
      <c r="DE159" s="9">
        <f>IF(10&lt;=$G159, ROUND(DD159*$Q159, 2), "")</f>
        <v/>
      </c>
      <c r="DF159" s="9">
        <f>IF(10&lt;=$G159, $N159, "")</f>
        <v/>
      </c>
      <c r="DG159" s="9">
        <f>IF(10&lt;=$G159, DF159-DE159, "")</f>
        <v/>
      </c>
      <c r="DH159" s="9">
        <f>IF(10&lt;=$G159, DD159-DG159, "")</f>
        <v/>
      </c>
      <c r="DI159" s="9">
        <f>IF(10&lt;=$G159, ROUND(DA159*$Q159, 2), "")</f>
        <v/>
      </c>
      <c r="DJ159" s="9">
        <f>IF(10&lt;=$G159, DA159+DI159, "")</f>
        <v/>
      </c>
      <c r="DK159" s="9">
        <f>IF(10&lt;=$G159, DE159+DI159, "")</f>
        <v/>
      </c>
      <c r="DL159" s="9">
        <f>IF(10&lt;=$G159, ($G159-10)*$N159, "")</f>
        <v/>
      </c>
      <c r="DM159" s="9">
        <f>IF(11&lt;=$G159, DH159, "")</f>
        <v/>
      </c>
      <c r="DN159" s="9">
        <f>IF(11&lt;=$G159, ROUND(DM159*$Q159, 2), "")</f>
        <v/>
      </c>
      <c r="DO159" s="9">
        <f>IF(11&lt;=$G159, $N159, "")</f>
        <v/>
      </c>
      <c r="DP159" s="9">
        <f>IF(11&lt;=$G159, DO159-DN159, "")</f>
        <v/>
      </c>
      <c r="DQ159" s="9">
        <f>IF(11&lt;=$G159, DM159-DP159, "")</f>
        <v/>
      </c>
      <c r="DR159" s="9">
        <f>IF(11&lt;=$G159, ROUND(DJ159*$Q159, 2), "")</f>
        <v/>
      </c>
      <c r="DS159" s="9">
        <f>IF(11&lt;=$G159, DJ159+DR159, "")</f>
        <v/>
      </c>
      <c r="DT159" s="9">
        <f>IF(11&lt;=$G159, DN159+DR159, "")</f>
        <v/>
      </c>
      <c r="DU159" s="9">
        <f>IF(11&lt;=$G159, ($G159-11)*$N159, "")</f>
        <v/>
      </c>
      <c r="DV159" s="9">
        <f>IF(12&lt;=$G159, DQ159, "")</f>
        <v/>
      </c>
      <c r="DW159" s="9">
        <f>IF(12&lt;=$G159, ROUND(DV159*$Q159, 2), "")</f>
        <v/>
      </c>
      <c r="DX159" s="9">
        <f>IF(12&lt;=$G159, $N159, "")</f>
        <v/>
      </c>
      <c r="DY159" s="9">
        <f>IF(12&lt;=$G159, DX159-DW159, "")</f>
        <v/>
      </c>
      <c r="DZ159" s="9">
        <f>IF(12&lt;=$G159, DV159-DY159, "")</f>
        <v/>
      </c>
      <c r="EA159" s="9">
        <f>IF(12&lt;=$G159, ROUND(DS159*$Q159, 2), "")</f>
        <v/>
      </c>
      <c r="EB159" s="9">
        <f>IF(12&lt;=$G159, DS159+EA159, "")</f>
        <v/>
      </c>
      <c r="EC159" s="9">
        <f>IF(12&lt;=$G159, DW159+EA159, "")</f>
        <v/>
      </c>
      <c r="ED159" s="9">
        <f>IF(12&lt;=$G159, ($G159-12)*$N159, "")</f>
        <v/>
      </c>
      <c r="EE159" s="9">
        <f>IF(13&lt;=$G159, DZ159, "")</f>
        <v/>
      </c>
      <c r="EF159" s="9">
        <f>IF(13&lt;=$G159, ROUND(EE159*$Q159, 2), "")</f>
        <v/>
      </c>
      <c r="EG159" s="9">
        <f>IF(13&lt;=$G159, $N159, "")</f>
        <v/>
      </c>
      <c r="EH159" s="9">
        <f>IF(13&lt;=$G159, EG159-EF159, "")</f>
        <v/>
      </c>
      <c r="EI159" s="9">
        <f>IF(13&lt;=$G159, EE159-EH159, "")</f>
        <v/>
      </c>
      <c r="EJ159" s="9">
        <f>IF(13&lt;=$G159, ROUND(EB159*$Q159, 2), "")</f>
        <v/>
      </c>
      <c r="EK159" s="9">
        <f>IF(13&lt;=$G159, EB159+EJ159, "")</f>
        <v/>
      </c>
      <c r="EL159" s="9">
        <f>IF(13&lt;=$G159, EF159+EJ159, "")</f>
        <v/>
      </c>
      <c r="EM159" s="9">
        <f>IF(13&lt;=$G159, ($G159-13)*$N159, "")</f>
        <v/>
      </c>
      <c r="EN159" s="9">
        <f>IF(14&lt;=$G159, EI159, "")</f>
        <v/>
      </c>
      <c r="EO159" s="9">
        <f>IF(14&lt;=$G159, ROUND(EN159*$Q159, 2), "")</f>
        <v/>
      </c>
      <c r="EP159" s="9">
        <f>IF(14&lt;=$G159, $N159, "")</f>
        <v/>
      </c>
      <c r="EQ159" s="9">
        <f>IF(14&lt;=$G159, EP159-EO159, "")</f>
        <v/>
      </c>
      <c r="ER159" s="9">
        <f>IF(14&lt;=$G159, EN159-EQ159, "")</f>
        <v/>
      </c>
      <c r="ES159" s="9">
        <f>IF(14&lt;=$G159, ROUND(EK159*$Q159, 2), "")</f>
        <v/>
      </c>
      <c r="ET159" s="9">
        <f>IF(14&lt;=$G159, EK159+ES159, "")</f>
        <v/>
      </c>
      <c r="EU159" s="9">
        <f>IF(14&lt;=$G159, EO159+ES159, "")</f>
        <v/>
      </c>
      <c r="EV159" s="9">
        <f>IF(14&lt;=$G159, ($G159-14)*$N159, "")</f>
        <v/>
      </c>
      <c r="EW159" s="9">
        <f>IF(15&lt;=$G159, ER159, "")</f>
        <v/>
      </c>
      <c r="EX159" s="9">
        <f>IF(15&lt;=$G159, ROUND(EW159*$Q159, 2), "")</f>
        <v/>
      </c>
      <c r="EY159" s="9">
        <f>IF(15&lt;=$G159, $N159, "")</f>
        <v/>
      </c>
      <c r="EZ159" s="9">
        <f>IF(15&lt;=$G159, EY159-EX159, "")</f>
        <v/>
      </c>
      <c r="FA159" s="9">
        <f>IF(15&lt;=$G159, EW159-EZ159, "")</f>
        <v/>
      </c>
      <c r="FB159" s="9">
        <f>IF(15&lt;=$G159, ROUND(ET159*$Q159, 2), "")</f>
        <v/>
      </c>
      <c r="FC159" s="9">
        <f>IF(15&lt;=$G159, ET159+FB159, "")</f>
        <v/>
      </c>
      <c r="FD159" s="9">
        <f>IF(15&lt;=$G159, EX159+FB159, "")</f>
        <v/>
      </c>
      <c r="FE159" s="9">
        <f>IF(15&lt;=$G159, ($G159-15)*$N159, "")</f>
        <v/>
      </c>
      <c r="FF159" s="9">
        <f>IF(16&lt;=$G159, FA159, "")</f>
        <v/>
      </c>
      <c r="FG159" s="9">
        <f>IF(16&lt;=$G159, ROUND(FF159*$Q159, 2), "")</f>
        <v/>
      </c>
      <c r="FH159" s="9">
        <f>IF(16&lt;=$G159, $N159, "")</f>
        <v/>
      </c>
      <c r="FI159" s="9">
        <f>IF(16&lt;=$G159, FH159-FG159, "")</f>
        <v/>
      </c>
      <c r="FJ159" s="9">
        <f>IF(16&lt;=$G159, FF159-FI159, "")</f>
        <v/>
      </c>
      <c r="FK159" s="9">
        <f>IF(16&lt;=$G159, ROUND(FC159*$Q159, 2), "")</f>
        <v/>
      </c>
      <c r="FL159" s="9">
        <f>IF(16&lt;=$G159, FC159+FK159, "")</f>
        <v/>
      </c>
      <c r="FM159" s="9">
        <f>IF(16&lt;=$G159, FG159+FK159, "")</f>
        <v/>
      </c>
      <c r="FN159" s="9">
        <f>IF(16&lt;=$G159, ($G159-16)*$N159, "")</f>
        <v/>
      </c>
      <c r="FO159" s="9">
        <f>IF(17&lt;=$G159, FJ159, "")</f>
        <v/>
      </c>
      <c r="FP159" s="9">
        <f>IF(17&lt;=$G159, ROUND(FO159*$Q159, 2), "")</f>
        <v/>
      </c>
      <c r="FQ159" s="9">
        <f>IF(17&lt;=$G159, $N159, "")</f>
        <v/>
      </c>
      <c r="FR159" s="9">
        <f>IF(17&lt;=$G159, FQ159-FP159, "")</f>
        <v/>
      </c>
      <c r="FS159" s="9">
        <f>IF(17&lt;=$G159, FO159-FR159, "")</f>
        <v/>
      </c>
      <c r="FT159" s="9">
        <f>IF(17&lt;=$G159, ROUND(FL159*$Q159, 2), "")</f>
        <v/>
      </c>
      <c r="FU159" s="9">
        <f>IF(17&lt;=$G159, FL159+FT159, "")</f>
        <v/>
      </c>
      <c r="FV159" s="9">
        <f>IF(17&lt;=$G159, FP159+FT159, "")</f>
        <v/>
      </c>
      <c r="FW159" s="9">
        <f>IF(17&lt;=$G159, ($G159-17)*$N159, "")</f>
        <v/>
      </c>
      <c r="FX159" s="9">
        <f>IF(18&lt;=$G159, FS159, "")</f>
        <v/>
      </c>
      <c r="FY159" s="9">
        <f>IF(18&lt;=$G159, ROUND(FX159*$Q159, 2), "")</f>
        <v/>
      </c>
      <c r="FZ159" s="9">
        <f>IF(18&lt;=$G159, $N159, "")</f>
        <v/>
      </c>
      <c r="GA159" s="9">
        <f>IF(18&lt;=$G159, FZ159-FY159, "")</f>
        <v/>
      </c>
      <c r="GB159" s="9">
        <f>IF(18&lt;=$G159, FX159-GA159, "")</f>
        <v/>
      </c>
      <c r="GC159" s="9">
        <f>IF(18&lt;=$G159, ROUND(FU159*$Q159, 2), "")</f>
        <v/>
      </c>
      <c r="GD159" s="9">
        <f>IF(18&lt;=$G159, FU159+GC159, "")</f>
        <v/>
      </c>
      <c r="GE159" s="9">
        <f>IF(18&lt;=$G159, FY159+GC159, "")</f>
        <v/>
      </c>
      <c r="GF159" s="9">
        <f>IF(18&lt;=$G159, ($G159-18)*$N159, "")</f>
        <v/>
      </c>
      <c r="GG159" s="9">
        <f>IF(19&lt;=$G159, GB159, "")</f>
        <v/>
      </c>
      <c r="GH159" s="9">
        <f>IF(19&lt;=$G159, ROUND(GG159*$Q159, 2), "")</f>
        <v/>
      </c>
      <c r="GI159" s="9">
        <f>IF(19&lt;=$G159, $N159, "")</f>
        <v/>
      </c>
      <c r="GJ159" s="9">
        <f>IF(19&lt;=$G159, GI159-GH159, "")</f>
        <v/>
      </c>
      <c r="GK159" s="9">
        <f>IF(19&lt;=$G159, GG159-GJ159, "")</f>
        <v/>
      </c>
      <c r="GL159" s="9">
        <f>IF(19&lt;=$G159, ROUND(GD159*$Q159, 2), "")</f>
        <v/>
      </c>
      <c r="GM159" s="9">
        <f>IF(19&lt;=$G159, GD159+GL159, "")</f>
        <v/>
      </c>
      <c r="GN159" s="9">
        <f>IF(19&lt;=$G159, GH159+GL159, "")</f>
        <v/>
      </c>
      <c r="GO159" s="9">
        <f>IF(19&lt;=$G159, ($G159-19)*$N159, "")</f>
        <v/>
      </c>
      <c r="GP159" s="9">
        <f>IF(20&lt;=$G159, GK159, "")</f>
        <v/>
      </c>
      <c r="GQ159" s="9">
        <f>IF(20&lt;=$G159, ROUND(GP159*$Q159, 2), "")</f>
        <v/>
      </c>
      <c r="GR159" s="9">
        <f>IF(20&lt;=$G159, $N159, "")</f>
        <v/>
      </c>
      <c r="GS159" s="9">
        <f>IF(20&lt;=$G159, GR159-GQ159, "")</f>
        <v/>
      </c>
      <c r="GT159" s="9">
        <f>IF(20&lt;=$G159, GP159-GS159, "")</f>
        <v/>
      </c>
      <c r="GU159" s="9">
        <f>IF(20&lt;=$G159, ROUND(GM159*$Q159, 2), "")</f>
        <v/>
      </c>
      <c r="GV159" s="9">
        <f>IF(20&lt;=$G159, GM159+GU159, "")</f>
        <v/>
      </c>
      <c r="GW159" s="9">
        <f>IF(20&lt;=$G159, GQ159+GU159, "")</f>
        <v/>
      </c>
      <c r="GX159" s="9">
        <f>IF(20&lt;=$G159, ($G159-20)*$N159, "")</f>
        <v/>
      </c>
      <c r="GY159" s="9">
        <f>IF(21&lt;=$G159, GT159, "")</f>
        <v/>
      </c>
      <c r="GZ159" s="9">
        <f>IF(21&lt;=$G159, ROUND(GY159*$Q159, 2), "")</f>
        <v/>
      </c>
      <c r="HA159" s="9">
        <f>IF(21&lt;=$G159, $N159, "")</f>
        <v/>
      </c>
      <c r="HB159" s="9">
        <f>IF(21&lt;=$G159, HA159-GZ159, "")</f>
        <v/>
      </c>
      <c r="HC159" s="9">
        <f>IF(21&lt;=$G159, GY159-HB159, "")</f>
        <v/>
      </c>
      <c r="HD159" s="9">
        <f>IF(21&lt;=$G159, ROUND(GV159*$Q159, 2), "")</f>
        <v/>
      </c>
      <c r="HE159" s="9">
        <f>IF(21&lt;=$G159, GV159+HD159, "")</f>
        <v/>
      </c>
      <c r="HF159" s="9">
        <f>IF(21&lt;=$G159, GZ159+HD159, "")</f>
        <v/>
      </c>
      <c r="HG159" s="9">
        <f>IF(21&lt;=$G159, ($G159-21)*$N159, "")</f>
        <v/>
      </c>
      <c r="HH159" s="9">
        <f>IF(22&lt;=$G159, HC159, "")</f>
        <v/>
      </c>
      <c r="HI159" s="9">
        <f>IF(22&lt;=$G159, ROUND(HH159*$Q159, 2), "")</f>
        <v/>
      </c>
      <c r="HJ159" s="9">
        <f>IF(22&lt;=$G159, $N159, "")</f>
        <v/>
      </c>
      <c r="HK159" s="9">
        <f>IF(22&lt;=$G159, HJ159-HI159, "")</f>
        <v/>
      </c>
      <c r="HL159" s="9">
        <f>IF(22&lt;=$G159, HH159-HK159, "")</f>
        <v/>
      </c>
      <c r="HM159" s="9">
        <f>IF(22&lt;=$G159, ROUND(HE159*$Q159, 2), "")</f>
        <v/>
      </c>
      <c r="HN159" s="9">
        <f>IF(22&lt;=$G159, HE159+HM159, "")</f>
        <v/>
      </c>
      <c r="HO159" s="9">
        <f>IF(22&lt;=$G159, HI159+HM159, "")</f>
        <v/>
      </c>
      <c r="HP159" s="9">
        <f>IF(22&lt;=$G159, ($G159-22)*$N159, "")</f>
        <v/>
      </c>
      <c r="HQ159" s="9">
        <f>IF(23&lt;=$G159, HL159, "")</f>
        <v/>
      </c>
      <c r="HR159" s="9">
        <f>IF(23&lt;=$G159, ROUND(HQ159*$Q159, 2), "")</f>
        <v/>
      </c>
      <c r="HS159" s="9">
        <f>IF(23&lt;=$G159, $N159, "")</f>
        <v/>
      </c>
      <c r="HT159" s="9">
        <f>IF(23&lt;=$G159, HS159-HR159, "")</f>
        <v/>
      </c>
      <c r="HU159" s="9">
        <f>IF(23&lt;=$G159, HQ159-HT159, "")</f>
        <v/>
      </c>
      <c r="HV159" s="9">
        <f>IF(23&lt;=$G159, ROUND(HN159*$Q159, 2), "")</f>
        <v/>
      </c>
      <c r="HW159" s="9">
        <f>IF(23&lt;=$G159, HN159+HV159, "")</f>
        <v/>
      </c>
      <c r="HX159" s="9">
        <f>IF(23&lt;=$G159, HR159+HV159, "")</f>
        <v/>
      </c>
      <c r="HY159" s="9">
        <f>IF(23&lt;=$G159, ($G159-23)*$N159, "")</f>
        <v/>
      </c>
      <c r="HZ159" s="9">
        <f>IF(24&lt;=$G159, HU159, "")</f>
        <v/>
      </c>
      <c r="IA159" s="9">
        <f>IF(24&lt;=$G159, ROUND(HZ159*$Q159, 2), "")</f>
        <v/>
      </c>
      <c r="IB159" s="9">
        <f>IF(24&lt;=$G159, $N159, "")</f>
        <v/>
      </c>
      <c r="IC159" s="9">
        <f>IF(24&lt;=$G159, IB159-IA159, "")</f>
        <v/>
      </c>
      <c r="ID159" s="9">
        <f>IF(24&lt;=$G159, HZ159-IC159, "")</f>
        <v/>
      </c>
      <c r="IE159" s="9">
        <f>IF(24&lt;=$G159, ROUND(HW159*$Q159, 2), "")</f>
        <v/>
      </c>
      <c r="IF159" s="9">
        <f>IF(24&lt;=$G159, HW159+IE159, "")</f>
        <v/>
      </c>
      <c r="IG159" s="9">
        <f>IF(24&lt;=$G159, IA159+IE159, "")</f>
        <v/>
      </c>
      <c r="IH159" s="9">
        <f>IF(24&lt;=$G159, ($G159-24)*$N159, "")</f>
        <v/>
      </c>
      <c r="II159" s="9">
        <f>IF(25&lt;=$G159, ID159, "")</f>
        <v/>
      </c>
      <c r="IJ159" s="9">
        <f>IF(25&lt;=$G159, ROUND(II159*$Q159, 2), "")</f>
        <v/>
      </c>
      <c r="IK159" s="9">
        <f>IF(25&lt;=$G159, $N159, "")</f>
        <v/>
      </c>
      <c r="IL159" s="9">
        <f>IF(25&lt;=$G159, IK159-IJ159, "")</f>
        <v/>
      </c>
      <c r="IM159" s="9">
        <f>IF(25&lt;=$G159, II159-IL159, "")</f>
        <v/>
      </c>
      <c r="IN159" s="9">
        <f>IF(25&lt;=$G159, ROUND(IF159*$Q159, 2), "")</f>
        <v/>
      </c>
      <c r="IO159" s="9">
        <f>IF(25&lt;=$G159, IF159+IN159, "")</f>
        <v/>
      </c>
      <c r="IP159" s="9">
        <f>IF(25&lt;=$G159, IJ159+IN159, "")</f>
        <v/>
      </c>
      <c r="IQ159" s="9">
        <f>IF(25&lt;=$G159, ($G159-25)*$N159, "")</f>
        <v/>
      </c>
      <c r="IR159" s="9">
        <f>IF(26&lt;=$G159, IM159, "")</f>
        <v/>
      </c>
      <c r="IS159" s="9">
        <f>IF(26&lt;=$G159, ROUND(IR159*$Q159, 2), "")</f>
        <v/>
      </c>
      <c r="IT159" s="9">
        <f>IF(26&lt;=$G159, $N159, "")</f>
        <v/>
      </c>
      <c r="IU159" s="9">
        <f>IF(26&lt;=$G159, IT159-IS159, "")</f>
        <v/>
      </c>
      <c r="IV159" s="9">
        <f>IF(26&lt;=$G159, IR159-IU159, "")</f>
        <v/>
      </c>
      <c r="IW159" s="9">
        <f>IF(26&lt;=$G159, ROUND(IO159*$Q159, 2), "")</f>
        <v/>
      </c>
      <c r="IX159" s="9">
        <f>IF(26&lt;=$G159, IO159+IW159, "")</f>
        <v/>
      </c>
      <c r="IY159" s="9">
        <f>IF(26&lt;=$G159, IS159+IW159, "")</f>
        <v/>
      </c>
      <c r="IZ159" s="9">
        <f>IF(26&lt;=$G159, ($G159-26)*$N159, "")</f>
        <v/>
      </c>
      <c r="JA159" s="9">
        <f>IF(27&lt;=$G159, IV159, "")</f>
        <v/>
      </c>
      <c r="JB159" s="9">
        <f>IF(27&lt;=$G159, ROUND(JA159*$Q159, 2), "")</f>
        <v/>
      </c>
      <c r="JC159" s="9">
        <f>IF(27&lt;=$G159, $N159, "")</f>
        <v/>
      </c>
      <c r="JD159" s="9">
        <f>IF(27&lt;=$G159, JC159-JB159, "")</f>
        <v/>
      </c>
      <c r="JE159" s="9">
        <f>IF(27&lt;=$G159, JA159-JD159, "")</f>
        <v/>
      </c>
      <c r="JF159" s="9">
        <f>IF(27&lt;=$G159, ROUND(IX159*$Q159, 2), "")</f>
        <v/>
      </c>
      <c r="JG159" s="9">
        <f>IF(27&lt;=$G159, IX159+JF159, "")</f>
        <v/>
      </c>
      <c r="JH159" s="9">
        <f>IF(27&lt;=$G159, JB159+JF159, "")</f>
        <v/>
      </c>
      <c r="JI159" s="9">
        <f>IF(27&lt;=$G159, ($G159-27)*$N159, "")</f>
        <v/>
      </c>
      <c r="JJ159" s="9">
        <f>IF(28&lt;=$G159, JE159, "")</f>
        <v/>
      </c>
      <c r="JK159" s="9">
        <f>IF(28&lt;=$G159, ROUND(JJ159*$Q159, 2), "")</f>
        <v/>
      </c>
      <c r="JL159" s="9">
        <f>IF(28&lt;=$G159, $N159, "")</f>
        <v/>
      </c>
      <c r="JM159" s="9">
        <f>IF(28&lt;=$G159, JL159-JK159, "")</f>
        <v/>
      </c>
      <c r="JN159" s="9">
        <f>IF(28&lt;=$G159, JJ159-JM159, "")</f>
        <v/>
      </c>
      <c r="JO159" s="9">
        <f>IF(28&lt;=$G159, ROUND(JG159*$Q159, 2), "")</f>
        <v/>
      </c>
      <c r="JP159" s="9">
        <f>IF(28&lt;=$G159, JG159+JO159, "")</f>
        <v/>
      </c>
      <c r="JQ159" s="9">
        <f>IF(28&lt;=$G159, JK159+JO159, "")</f>
        <v/>
      </c>
      <c r="JR159" s="9">
        <f>IF(28&lt;=$G159, ($G159-28)*$N159, "")</f>
        <v/>
      </c>
      <c r="JS159" s="9">
        <f>IF(29&lt;=$G159, JN159, "")</f>
        <v/>
      </c>
      <c r="JT159" s="9">
        <f>IF(29&lt;=$G159, ROUND(JS159*$Q159, 2), "")</f>
        <v/>
      </c>
      <c r="JU159" s="9">
        <f>IF(29&lt;=$G159, $N159, "")</f>
        <v/>
      </c>
      <c r="JV159" s="9">
        <f>IF(29&lt;=$G159, JU159-JT159, "")</f>
        <v/>
      </c>
      <c r="JW159" s="9">
        <f>IF(29&lt;=$G159, JS159-JV159, "")</f>
        <v/>
      </c>
      <c r="JX159" s="9">
        <f>IF(29&lt;=$G159, ROUND(JP159*$Q159, 2), "")</f>
        <v/>
      </c>
      <c r="JY159" s="9">
        <f>IF(29&lt;=$G159, JP159+JX159, "")</f>
        <v/>
      </c>
      <c r="JZ159" s="9">
        <f>IF(29&lt;=$G159, JT159+JX159, "")</f>
        <v/>
      </c>
      <c r="KA159" s="9">
        <f>IF(29&lt;=$G159, ($G159-29)*$N159, "")</f>
        <v/>
      </c>
      <c r="KB159" s="9">
        <f>IF(30&lt;=$G159, JW159, "")</f>
        <v/>
      </c>
      <c r="KC159" s="9">
        <f>IF(30&lt;=$G159, ROUND(KB159*$Q159, 2), "")</f>
        <v/>
      </c>
      <c r="KD159" s="9">
        <f>IF(30&lt;=$G159, $N159, "")</f>
        <v/>
      </c>
      <c r="KE159" s="9">
        <f>IF(30&lt;=$G159, KD159-KC159, "")</f>
        <v/>
      </c>
      <c r="KF159" s="9">
        <f>IF(30&lt;=$G159, KB159-KE159, "")</f>
        <v/>
      </c>
      <c r="KG159" s="9">
        <f>IF(30&lt;=$G159, ROUND(JY159*$Q159, 2), "")</f>
        <v/>
      </c>
      <c r="KH159" s="9">
        <f>IF(30&lt;=$G159, JY159+KG159, "")</f>
        <v/>
      </c>
      <c r="KI159" s="9">
        <f>IF(30&lt;=$G159, KC159+KG159, "")</f>
        <v/>
      </c>
      <c r="KJ159" s="9">
        <f>IF(30&lt;=$G159, ($G159-30)*$N159, "")</f>
        <v/>
      </c>
      <c r="KK159" s="9">
        <f>IF(31&lt;=$G159, KF159, "")</f>
        <v/>
      </c>
      <c r="KL159" s="9">
        <f>IF(31&lt;=$G159, ROUND(KK159*$Q159, 2), "")</f>
        <v/>
      </c>
      <c r="KM159" s="9">
        <f>IF(31&lt;=$G159, $N159, "")</f>
        <v/>
      </c>
      <c r="KN159" s="9">
        <f>IF(31&lt;=$G159, KM159-KL159, "")</f>
        <v/>
      </c>
      <c r="KO159" s="9">
        <f>IF(31&lt;=$G159, KK159-KN159, "")</f>
        <v/>
      </c>
      <c r="KP159" s="9">
        <f>IF(31&lt;=$G159, ROUND(KH159*$Q159, 2), "")</f>
        <v/>
      </c>
      <c r="KQ159" s="9">
        <f>IF(31&lt;=$G159, KH159+KP159, "")</f>
        <v/>
      </c>
      <c r="KR159" s="9">
        <f>IF(31&lt;=$G159, KL159+KP159, "")</f>
        <v/>
      </c>
      <c r="KS159" s="9">
        <f>IF(31&lt;=$G159, ($G159-31)*$N159, "")</f>
        <v/>
      </c>
      <c r="KT159" s="9">
        <f>IF(32&lt;=$G159, KO159, "")</f>
        <v/>
      </c>
      <c r="KU159" s="9">
        <f>IF(32&lt;=$G159, ROUND(KT159*$Q159, 2), "")</f>
        <v/>
      </c>
      <c r="KV159" s="9">
        <f>IF(32&lt;=$G159, $N159, "")</f>
        <v/>
      </c>
      <c r="KW159" s="9">
        <f>IF(32&lt;=$G159, KV159-KU159, "")</f>
        <v/>
      </c>
      <c r="KX159" s="9">
        <f>IF(32&lt;=$G159, KT159-KW159, "")</f>
        <v/>
      </c>
      <c r="KY159" s="9">
        <f>IF(32&lt;=$G159, ROUND(KQ159*$Q159, 2), "")</f>
        <v/>
      </c>
      <c r="KZ159" s="9">
        <f>IF(32&lt;=$G159, KQ159+KY159, "")</f>
        <v/>
      </c>
      <c r="LA159" s="9">
        <f>IF(32&lt;=$G159, KU159+KY159, "")</f>
        <v/>
      </c>
      <c r="LB159" s="9">
        <f>IF(32&lt;=$G159, ($G159-32)*$N159, "")</f>
        <v/>
      </c>
      <c r="LC159" s="9">
        <f>IF(33&lt;=$G159, KX159, "")</f>
        <v/>
      </c>
      <c r="LD159" s="9">
        <f>IF(33&lt;=$G159, ROUND(LC159*$Q159, 2), "")</f>
        <v/>
      </c>
      <c r="LE159" s="9">
        <f>IF(33&lt;=$G159, $N159, "")</f>
        <v/>
      </c>
      <c r="LF159" s="9">
        <f>IF(33&lt;=$G159, LE159-LD159, "")</f>
        <v/>
      </c>
      <c r="LG159" s="9">
        <f>IF(33&lt;=$G159, LC159-LF159, "")</f>
        <v/>
      </c>
      <c r="LH159" s="9">
        <f>IF(33&lt;=$G159, ROUND(KZ159*$Q159, 2), "")</f>
        <v/>
      </c>
      <c r="LI159" s="9">
        <f>IF(33&lt;=$G159, KZ159+LH159, "")</f>
        <v/>
      </c>
      <c r="LJ159" s="9">
        <f>IF(33&lt;=$G159, LD159+LH159, "")</f>
        <v/>
      </c>
      <c r="LK159" s="9">
        <f>IF(33&lt;=$G159, ($G159-33)*$N159, "")</f>
        <v/>
      </c>
      <c r="LL159" s="9">
        <f>IF(34&lt;=$G159, LG159, "")</f>
        <v/>
      </c>
      <c r="LM159" s="9">
        <f>IF(34&lt;=$G159, ROUND(LL159*$Q159, 2), "")</f>
        <v/>
      </c>
      <c r="LN159" s="9">
        <f>IF(34&lt;=$G159, $N159, "")</f>
        <v/>
      </c>
      <c r="LO159" s="9">
        <f>IF(34&lt;=$G159, LN159-LM159, "")</f>
        <v/>
      </c>
      <c r="LP159" s="9">
        <f>IF(34&lt;=$G159, LL159-LO159, "")</f>
        <v/>
      </c>
      <c r="LQ159" s="9">
        <f>IF(34&lt;=$G159, ROUND(LI159*$Q159, 2), "")</f>
        <v/>
      </c>
      <c r="LR159" s="9">
        <f>IF(34&lt;=$G159, LI159+LQ159, "")</f>
        <v/>
      </c>
      <c r="LS159" s="9">
        <f>IF(34&lt;=$G159, LM159+LQ159, "")</f>
        <v/>
      </c>
      <c r="LT159" s="9">
        <f>IF(34&lt;=$G159, ($G159-34)*$N159, "")</f>
        <v/>
      </c>
      <c r="LU159" s="9">
        <f>IF(35&lt;=$G159, LP159, "")</f>
        <v/>
      </c>
      <c r="LV159" s="9">
        <f>IF(35&lt;=$G159, ROUND(LU159*$Q159, 2), "")</f>
        <v/>
      </c>
      <c r="LW159" s="9">
        <f>IF(35&lt;=$G159, $N159, "")</f>
        <v/>
      </c>
      <c r="LX159" s="9">
        <f>IF(35&lt;=$G159, LW159-LV159, "")</f>
        <v/>
      </c>
      <c r="LY159" s="9">
        <f>IF(35&lt;=$G159, LU159-LX159, "")</f>
        <v/>
      </c>
      <c r="LZ159" s="9">
        <f>IF(35&lt;=$G159, ROUND(LR159*$Q159, 2), "")</f>
        <v/>
      </c>
      <c r="MA159" s="9">
        <f>IF(35&lt;=$G159, LR159+LZ159, "")</f>
        <v/>
      </c>
      <c r="MB159" s="9">
        <f>IF(35&lt;=$G159, LV159+LZ159, "")</f>
        <v/>
      </c>
      <c r="MC159" s="9">
        <f>IF(35&lt;=$G159, ($G159-35)*$N159, "")</f>
        <v/>
      </c>
      <c r="MD159" s="9">
        <f>IF(36&lt;=$G159, LY159, "")</f>
        <v/>
      </c>
      <c r="ME159" s="9">
        <f>IF(36&lt;=$G159, ROUND(MD159*$Q159, 2), "")</f>
        <v/>
      </c>
      <c r="MF159" s="9">
        <f>IF(36&lt;=$G159, $N159, "")</f>
        <v/>
      </c>
      <c r="MG159" s="9">
        <f>IF(36&lt;=$G159, MF159-ME159, "")</f>
        <v/>
      </c>
      <c r="MH159" s="9">
        <f>IF(36&lt;=$G159, MD159-MG159, "")</f>
        <v/>
      </c>
      <c r="MI159" s="9">
        <f>IF(36&lt;=$G159, ROUND(MA159*$Q159, 2), "")</f>
        <v/>
      </c>
      <c r="MJ159" s="9">
        <f>IF(36&lt;=$G159, MA159+MI159, "")</f>
        <v/>
      </c>
      <c r="MK159" s="9">
        <f>IF(36&lt;=$G159, ME159+MI159, "")</f>
        <v/>
      </c>
      <c r="ML159" s="9">
        <f>IF(36&lt;=$G159, ($G159-36)*$N159, "")</f>
        <v/>
      </c>
      <c r="MM159" s="9">
        <f>IF(37&lt;=$G159, MH159, "")</f>
        <v/>
      </c>
      <c r="MN159" s="9">
        <f>IF(37&lt;=$G159, ROUND(MM159*$Q159, 2), "")</f>
        <v/>
      </c>
      <c r="MO159" s="9">
        <f>IF(37&lt;=$G159, $N159, "")</f>
        <v/>
      </c>
      <c r="MP159" s="9">
        <f>IF(37&lt;=$G159, MO159-MN159, "")</f>
        <v/>
      </c>
      <c r="MQ159" s="9">
        <f>IF(37&lt;=$G159, MM159-MP159, "")</f>
        <v/>
      </c>
      <c r="MR159" s="9">
        <f>IF(37&lt;=$G159, ROUND(MJ159*$Q159, 2), "")</f>
        <v/>
      </c>
      <c r="MS159" s="9">
        <f>IF(37&lt;=$G159, MJ159+MR159, "")</f>
        <v/>
      </c>
      <c r="MT159" s="9">
        <f>IF(37&lt;=$G159, MN159+MR159, "")</f>
        <v/>
      </c>
      <c r="MU159" s="9">
        <f>IF(37&lt;=$G159, ($G159-37)*$N159, "")</f>
        <v/>
      </c>
      <c r="MV159" s="9">
        <f>IF(38&lt;=$G159, MQ159, "")</f>
        <v/>
      </c>
      <c r="MW159" s="9">
        <f>IF(38&lt;=$G159, ROUND(MV159*$Q159, 2), "")</f>
        <v/>
      </c>
      <c r="MX159" s="9">
        <f>IF(38&lt;=$G159, $N159, "")</f>
        <v/>
      </c>
      <c r="MY159" s="9">
        <f>IF(38&lt;=$G159, MX159-MW159, "")</f>
        <v/>
      </c>
      <c r="MZ159" s="9">
        <f>IF(38&lt;=$G159, MV159-MY159, "")</f>
        <v/>
      </c>
      <c r="NA159" s="9">
        <f>IF(38&lt;=$G159, ROUND(MS159*$Q159, 2), "")</f>
        <v/>
      </c>
      <c r="NB159" s="9">
        <f>IF(38&lt;=$G159, MS159+NA159, "")</f>
        <v/>
      </c>
      <c r="NC159" s="9">
        <f>IF(38&lt;=$G159, MW159+NA159, "")</f>
        <v/>
      </c>
      <c r="ND159" s="9">
        <f>IF(38&lt;=$G159, ($G159-38)*$N159, "")</f>
        <v/>
      </c>
      <c r="NE159" s="9">
        <f>IF(39&lt;=$G159, MZ159, "")</f>
        <v/>
      </c>
      <c r="NF159" s="9">
        <f>IF(39&lt;=$G159, ROUND(NE159*$Q159, 2), "")</f>
        <v/>
      </c>
      <c r="NG159" s="9">
        <f>IF(39&lt;=$G159, $N159, "")</f>
        <v/>
      </c>
      <c r="NH159" s="9">
        <f>IF(39&lt;=$G159, NG159-NF159, "")</f>
        <v/>
      </c>
      <c r="NI159" s="9">
        <f>IF(39&lt;=$G159, NE159-NH159, "")</f>
        <v/>
      </c>
      <c r="NJ159" s="9">
        <f>IF(39&lt;=$G159, ROUND(NB159*$Q159, 2), "")</f>
        <v/>
      </c>
      <c r="NK159" s="9">
        <f>IF(39&lt;=$G159, NB159+NJ159, "")</f>
        <v/>
      </c>
      <c r="NL159" s="9">
        <f>IF(39&lt;=$G159, NF159+NJ159, "")</f>
        <v/>
      </c>
      <c r="NM159" s="9">
        <f>IF(39&lt;=$G159, ($G159-39)*$N159, "")</f>
        <v/>
      </c>
      <c r="NN159" s="9">
        <f>IF(40&lt;=$G159, NI159, "")</f>
        <v/>
      </c>
      <c r="NO159" s="9">
        <f>IF(40&lt;=$G159, ROUND(NN159*$Q159, 2), "")</f>
        <v/>
      </c>
      <c r="NP159" s="9">
        <f>IF(40&lt;=$G159, $N159, "")</f>
        <v/>
      </c>
      <c r="NQ159" s="9">
        <f>IF(40&lt;=$G159, NP159-NO159, "")</f>
        <v/>
      </c>
      <c r="NR159" s="9">
        <f>IF(40&lt;=$G159, NN159-NQ159, "")</f>
        <v/>
      </c>
      <c r="NS159" s="9">
        <f>IF(40&lt;=$G159, ROUND(NK159*$Q159, 2), "")</f>
        <v/>
      </c>
      <c r="NT159" s="9">
        <f>IF(40&lt;=$G159, NK159+NS159, "")</f>
        <v/>
      </c>
      <c r="NU159" s="9">
        <f>IF(40&lt;=$G159, NO159+NS159, "")</f>
        <v/>
      </c>
      <c r="NV159" s="9">
        <f>IF(40&lt;=$G159, ($G159-40)*$N159, "")</f>
        <v/>
      </c>
      <c r="NW159" s="9">
        <f>IF(41&lt;=$G159, NR159, "")</f>
        <v/>
      </c>
      <c r="NX159" s="9">
        <f>IF(41&lt;=$G159, ROUND(NW159*$Q159, 2), "")</f>
        <v/>
      </c>
      <c r="NY159" s="9">
        <f>IF(41&lt;=$G159, $N159, "")</f>
        <v/>
      </c>
      <c r="NZ159" s="9">
        <f>IF(41&lt;=$G159, NY159-NX159, "")</f>
        <v/>
      </c>
      <c r="OA159" s="9">
        <f>IF(41&lt;=$G159, NW159-NZ159, "")</f>
        <v/>
      </c>
      <c r="OB159" s="9">
        <f>IF(41&lt;=$G159, ROUND(NT159*$Q159, 2), "")</f>
        <v/>
      </c>
      <c r="OC159" s="9">
        <f>IF(41&lt;=$G159, NT159+OB159, "")</f>
        <v/>
      </c>
      <c r="OD159" s="9">
        <f>IF(41&lt;=$G159, NX159+OB159, "")</f>
        <v/>
      </c>
      <c r="OE159" s="9">
        <f>IF(41&lt;=$G159, ($G159-41)*$N159, "")</f>
        <v/>
      </c>
      <c r="OF159" s="9">
        <f>IF(42&lt;=$G159, OA159, "")</f>
        <v/>
      </c>
      <c r="OG159" s="9">
        <f>IF(42&lt;=$G159, ROUND(OF159*$Q159, 2), "")</f>
        <v/>
      </c>
      <c r="OH159" s="9">
        <f>IF(42&lt;=$G159, $N159, "")</f>
        <v/>
      </c>
      <c r="OI159" s="9">
        <f>IF(42&lt;=$G159, OH159-OG159, "")</f>
        <v/>
      </c>
      <c r="OJ159" s="9">
        <f>IF(42&lt;=$G159, OF159-OI159, "")</f>
        <v/>
      </c>
      <c r="OK159" s="9">
        <f>IF(42&lt;=$G159, ROUND(OC159*$Q159, 2), "")</f>
        <v/>
      </c>
      <c r="OL159" s="9">
        <f>IF(42&lt;=$G159, OC159+OK159, "")</f>
        <v/>
      </c>
      <c r="OM159" s="9">
        <f>IF(42&lt;=$G159, OG159+OK159, "")</f>
        <v/>
      </c>
      <c r="ON159" s="9">
        <f>IF(42&lt;=$G159, ($G159-42)*$N159, "")</f>
        <v/>
      </c>
      <c r="OO159" s="9">
        <f>IF(43&lt;=$G159, OJ159, "")</f>
        <v/>
      </c>
      <c r="OP159" s="9">
        <f>IF(43&lt;=$G159, ROUND(OO159*$Q159, 2), "")</f>
        <v/>
      </c>
      <c r="OQ159" s="9">
        <f>IF(43&lt;=$G159, $N159, "")</f>
        <v/>
      </c>
      <c r="OR159" s="9">
        <f>IF(43&lt;=$G159, OQ159-OP159, "")</f>
        <v/>
      </c>
      <c r="OS159" s="9">
        <f>IF(43&lt;=$G159, OO159-OR159, "")</f>
        <v/>
      </c>
      <c r="OT159" s="9">
        <f>IF(43&lt;=$G159, ROUND(OL159*$Q159, 2), "")</f>
        <v/>
      </c>
      <c r="OU159" s="9">
        <f>IF(43&lt;=$G159, OL159+OT159, "")</f>
        <v/>
      </c>
      <c r="OV159" s="9">
        <f>IF(43&lt;=$G159, OP159+OT159, "")</f>
        <v/>
      </c>
      <c r="OW159" s="9">
        <f>IF(43&lt;=$G159, ($G159-43)*$N159, "")</f>
        <v/>
      </c>
      <c r="OX159" s="9">
        <f>IF(44&lt;=$G159, OS159, "")</f>
        <v/>
      </c>
      <c r="OY159" s="9">
        <f>IF(44&lt;=$G159, ROUND(OX159*$Q159, 2), "")</f>
        <v/>
      </c>
      <c r="OZ159" s="9">
        <f>IF(44&lt;=$G159, $N159, "")</f>
        <v/>
      </c>
      <c r="PA159" s="9">
        <f>IF(44&lt;=$G159, OZ159-OY159, "")</f>
        <v/>
      </c>
      <c r="PB159" s="9">
        <f>IF(44&lt;=$G159, OX159-PA159, "")</f>
        <v/>
      </c>
      <c r="PC159" s="9">
        <f>IF(44&lt;=$G159, ROUND(OU159*$Q159, 2), "")</f>
        <v/>
      </c>
      <c r="PD159" s="9">
        <f>IF(44&lt;=$G159, OU159+PC159, "")</f>
        <v/>
      </c>
      <c r="PE159" s="9">
        <f>IF(44&lt;=$G159, OY159+PC159, "")</f>
        <v/>
      </c>
      <c r="PF159" s="9">
        <f>IF(44&lt;=$G159, ($G159-44)*$N159, "")</f>
        <v/>
      </c>
      <c r="PG159" s="9">
        <f>IF(45&lt;=$G159, PB159, "")</f>
        <v/>
      </c>
      <c r="PH159" s="9">
        <f>IF(45&lt;=$G159, ROUND(PG159*$Q159, 2), "")</f>
        <v/>
      </c>
      <c r="PI159" s="9">
        <f>IF(45&lt;=$G159, $N159, "")</f>
        <v/>
      </c>
      <c r="PJ159" s="9">
        <f>IF(45&lt;=$G159, PI159-PH159, "")</f>
        <v/>
      </c>
      <c r="PK159" s="9">
        <f>IF(45&lt;=$G159, PG159-PJ159, "")</f>
        <v/>
      </c>
      <c r="PL159" s="9">
        <f>IF(45&lt;=$G159, ROUND(PD159*$Q159, 2), "")</f>
        <v/>
      </c>
      <c r="PM159" s="9">
        <f>IF(45&lt;=$G159, PD159+PL159, "")</f>
        <v/>
      </c>
      <c r="PN159" s="9">
        <f>IF(45&lt;=$G159, PH159+PL159, "")</f>
        <v/>
      </c>
      <c r="PO159" s="9">
        <f>IF(45&lt;=$G159, ($G159-45)*$N159, "")</f>
        <v/>
      </c>
      <c r="PP159" s="9">
        <f>IF(46&lt;=$G159, PK159, "")</f>
        <v/>
      </c>
      <c r="PQ159" s="9">
        <f>IF(46&lt;=$G159, ROUND(PP159*$Q159, 2), "")</f>
        <v/>
      </c>
      <c r="PR159" s="9">
        <f>IF(46&lt;=$G159, $N159, "")</f>
        <v/>
      </c>
      <c r="PS159" s="9">
        <f>IF(46&lt;=$G159, PR159-PQ159, "")</f>
        <v/>
      </c>
      <c r="PT159" s="9">
        <f>IF(46&lt;=$G159, PP159-PS159, "")</f>
        <v/>
      </c>
      <c r="PU159" s="9">
        <f>IF(46&lt;=$G159, ROUND(PM159*$Q159, 2), "")</f>
        <v/>
      </c>
      <c r="PV159" s="9">
        <f>IF(46&lt;=$G159, PM159+PU159, "")</f>
        <v/>
      </c>
      <c r="PW159" s="9">
        <f>IF(46&lt;=$G159, PQ159+PU159, "")</f>
        <v/>
      </c>
      <c r="PX159" s="9">
        <f>IF(46&lt;=$G159, ($G159-46)*$N159, "")</f>
        <v/>
      </c>
      <c r="PY159" s="9">
        <f>IF(47&lt;=$G159, PT159, "")</f>
        <v/>
      </c>
      <c r="PZ159" s="9">
        <f>IF(47&lt;=$G159, ROUND(PY159*$Q159, 2), "")</f>
        <v/>
      </c>
      <c r="QA159" s="9">
        <f>IF(47&lt;=$G159, $N159, "")</f>
        <v/>
      </c>
      <c r="QB159" s="9">
        <f>IF(47&lt;=$G159, QA159-PZ159, "")</f>
        <v/>
      </c>
      <c r="QC159" s="9">
        <f>IF(47&lt;=$G159, PY159-QB159, "")</f>
        <v/>
      </c>
      <c r="QD159" s="9">
        <f>IF(47&lt;=$G159, ROUND(PV159*$Q159, 2), "")</f>
        <v/>
      </c>
      <c r="QE159" s="9">
        <f>IF(47&lt;=$G159, PV159+QD159, "")</f>
        <v/>
      </c>
      <c r="QF159" s="9">
        <f>IF(47&lt;=$G159, PZ159+QD159, "")</f>
        <v/>
      </c>
      <c r="QG159" s="9">
        <f>IF(47&lt;=$G159, ($G159-47)*$N159, "")</f>
        <v/>
      </c>
      <c r="QH159" s="9">
        <f>IF(48&lt;=$G159, QC159, "")</f>
        <v/>
      </c>
      <c r="QI159" s="9">
        <f>IF(48&lt;=$G159, ROUND(QH159*$Q159, 2), "")</f>
        <v/>
      </c>
      <c r="QJ159" s="9">
        <f>IF(48&lt;=$G159, $N159, "")</f>
        <v/>
      </c>
      <c r="QK159" s="9">
        <f>IF(48&lt;=$G159, QJ159-QI159, "")</f>
        <v/>
      </c>
      <c r="QL159" s="9">
        <f>IF(48&lt;=$G159, QH159-QK159, "")</f>
        <v/>
      </c>
      <c r="QM159" s="9">
        <f>IF(48&lt;=$G159, ROUND(QE159*$Q159, 2), "")</f>
        <v/>
      </c>
      <c r="QN159" s="9">
        <f>IF(48&lt;=$G159, QE159+QM159, "")</f>
        <v/>
      </c>
      <c r="QO159" s="9">
        <f>IF(48&lt;=$G159, QI159+QM159, "")</f>
        <v/>
      </c>
      <c r="QP159" s="9">
        <f>IF(48&lt;=$G159, ($G159-48)*$N159, "")</f>
        <v/>
      </c>
    </row>
    <row r="160">
      <c r="A160" s="12" t="inlineStr">
        <is>
          <t>0684-0001</t>
        </is>
      </c>
      <c r="B160" s="13" t="inlineStr">
        <is>
          <t>Corporativo Kareso Sa de v</t>
        </is>
      </c>
      <c r="C160" s="13" t="inlineStr">
        <is>
          <t>GRAND CHEROKEE LIMITED</t>
        </is>
      </c>
      <c r="D160" s="12" t="inlineStr">
        <is>
          <t>ACTIVO</t>
        </is>
      </c>
      <c r="E160" s="12" t="inlineStr">
        <is>
          <t>2024-12-20</t>
        </is>
      </c>
      <c r="F160" s="12" t="inlineStr">
        <is>
          <t>2026-12-20</t>
        </is>
      </c>
      <c r="G160" s="14" t="n">
        <v>24</v>
      </c>
      <c r="H160" s="15" t="n">
        <v>1139655.17</v>
      </c>
      <c r="I160" s="16" t="n">
        <v>0.3</v>
      </c>
      <c r="J160" s="15">
        <f>ROUND(H160*I160, 2)</f>
        <v/>
      </c>
      <c r="K160" s="15">
        <f>ROUND(H160-J160, 2)</f>
        <v/>
      </c>
      <c r="L160" s="16" t="n">
        <v>0.027</v>
      </c>
      <c r="M160" s="15">
        <f>ROUND(H160*L160, 2)</f>
        <v/>
      </c>
      <c r="N160" s="15" t="n">
        <v>40866.66</v>
      </c>
      <c r="O160" s="16" t="n">
        <v>0.2</v>
      </c>
      <c r="P160" s="15">
        <f>ROUND(H160*O160, 2)</f>
        <v/>
      </c>
      <c r="Q160" s="17" t="n">
        <v>0.0306461</v>
      </c>
      <c r="R160" s="17">
        <f>RATE(G160, -N160, K160, -P160)</f>
        <v/>
      </c>
      <c r="S160" s="17">
        <f>ROUND(Q160*12, 8)</f>
        <v/>
      </c>
      <c r="T160" s="17">
        <f>ROUND(((1+Q160)^12)-1, 8)</f>
        <v/>
      </c>
      <c r="U160" s="15">
        <f>ROUND(PV(Q160, G160, 0, -P160), 2)</f>
        <v/>
      </c>
      <c r="V160" s="15">
        <f>SUMIF($AA$4:$QP$4, "Interes_Leasing", AA160:QP160)</f>
        <v/>
      </c>
      <c r="W160" s="15">
        <f>SUMIF($AA$4:$QP$4, "Interes_Residual", AA160:QP160)</f>
        <v/>
      </c>
      <c r="X160" s="15">
        <f>ROUND(V160+W160, 2)</f>
        <v/>
      </c>
      <c r="Y160" s="15">
        <f>ROUND((N160*G160+P160+M160)-K160, 2)</f>
        <v/>
      </c>
      <c r="Z160" s="16">
        <f>ROUND(Y160/K160, 4)</f>
        <v/>
      </c>
      <c r="AA160" s="15">
        <f>IF(1&lt;=$G160, $K160, "")</f>
        <v/>
      </c>
      <c r="AB160" s="15">
        <f>IF(1&lt;=$G160, ROUND(AA160*$Q160, 2), "")</f>
        <v/>
      </c>
      <c r="AC160" s="15">
        <f>IF(1&lt;=$G160, $N160, "")</f>
        <v/>
      </c>
      <c r="AD160" s="15">
        <f>IF(1&lt;=$G160, AC160-AB160, "")</f>
        <v/>
      </c>
      <c r="AE160" s="15">
        <f>IF(1&lt;=$G160, AA160-AD160, "")</f>
        <v/>
      </c>
      <c r="AF160" s="15">
        <f>IF(1&lt;=$G160, ROUND($U160*$Q160, 2), "")</f>
        <v/>
      </c>
      <c r="AG160" s="15">
        <f>IF(1&lt;=$G160, $U160+AF160, "")</f>
        <v/>
      </c>
      <c r="AH160" s="15">
        <f>IF(1&lt;=$G160, AB160+AF160, "")</f>
        <v/>
      </c>
      <c r="AI160" s="15">
        <f>IF(1&lt;=$G160, ($G160-1)*$N160, "")</f>
        <v/>
      </c>
      <c r="AJ160" s="15">
        <f>IF(2&lt;=$G160, AE160, "")</f>
        <v/>
      </c>
      <c r="AK160" s="15">
        <f>IF(2&lt;=$G160, ROUND(AJ160*$Q160, 2), "")</f>
        <v/>
      </c>
      <c r="AL160" s="15">
        <f>IF(2&lt;=$G160, $N160, "")</f>
        <v/>
      </c>
      <c r="AM160" s="15">
        <f>IF(2&lt;=$G160, AL160-AK160, "")</f>
        <v/>
      </c>
      <c r="AN160" s="15">
        <f>IF(2&lt;=$G160, AJ160-AM160, "")</f>
        <v/>
      </c>
      <c r="AO160" s="15">
        <f>IF(2&lt;=$G160, ROUND(AG160*$Q160, 2), "")</f>
        <v/>
      </c>
      <c r="AP160" s="15">
        <f>IF(2&lt;=$G160, AG160+AO160, "")</f>
        <v/>
      </c>
      <c r="AQ160" s="15">
        <f>IF(2&lt;=$G160, AK160+AO160, "")</f>
        <v/>
      </c>
      <c r="AR160" s="15">
        <f>IF(2&lt;=$G160, ($G160-2)*$N160, "")</f>
        <v/>
      </c>
      <c r="AS160" s="15">
        <f>IF(3&lt;=$G160, AN160, "")</f>
        <v/>
      </c>
      <c r="AT160" s="15">
        <f>IF(3&lt;=$G160, ROUND(AS160*$Q160, 2), "")</f>
        <v/>
      </c>
      <c r="AU160" s="15">
        <f>IF(3&lt;=$G160, $N160, "")</f>
        <v/>
      </c>
      <c r="AV160" s="15">
        <f>IF(3&lt;=$G160, AU160-AT160, "")</f>
        <v/>
      </c>
      <c r="AW160" s="15">
        <f>IF(3&lt;=$G160, AS160-AV160, "")</f>
        <v/>
      </c>
      <c r="AX160" s="15">
        <f>IF(3&lt;=$G160, ROUND(AP160*$Q160, 2), "")</f>
        <v/>
      </c>
      <c r="AY160" s="15">
        <f>IF(3&lt;=$G160, AP160+AX160, "")</f>
        <v/>
      </c>
      <c r="AZ160" s="15">
        <f>IF(3&lt;=$G160, AT160+AX160, "")</f>
        <v/>
      </c>
      <c r="BA160" s="15">
        <f>IF(3&lt;=$G160, ($G160-3)*$N160, "")</f>
        <v/>
      </c>
      <c r="BB160" s="15">
        <f>IF(4&lt;=$G160, AW160, "")</f>
        <v/>
      </c>
      <c r="BC160" s="15">
        <f>IF(4&lt;=$G160, ROUND(BB160*$Q160, 2), "")</f>
        <v/>
      </c>
      <c r="BD160" s="15">
        <f>IF(4&lt;=$G160, $N160, "")</f>
        <v/>
      </c>
      <c r="BE160" s="15">
        <f>IF(4&lt;=$G160, BD160-BC160, "")</f>
        <v/>
      </c>
      <c r="BF160" s="15">
        <f>IF(4&lt;=$G160, BB160-BE160, "")</f>
        <v/>
      </c>
      <c r="BG160" s="15">
        <f>IF(4&lt;=$G160, ROUND(AY160*$Q160, 2), "")</f>
        <v/>
      </c>
      <c r="BH160" s="15">
        <f>IF(4&lt;=$G160, AY160+BG160, "")</f>
        <v/>
      </c>
      <c r="BI160" s="15">
        <f>IF(4&lt;=$G160, BC160+BG160, "")</f>
        <v/>
      </c>
      <c r="BJ160" s="15">
        <f>IF(4&lt;=$G160, ($G160-4)*$N160, "")</f>
        <v/>
      </c>
      <c r="BK160" s="15">
        <f>IF(5&lt;=$G160, BF160, "")</f>
        <v/>
      </c>
      <c r="BL160" s="15">
        <f>IF(5&lt;=$G160, ROUND(BK160*$Q160, 2), "")</f>
        <v/>
      </c>
      <c r="BM160" s="15">
        <f>IF(5&lt;=$G160, $N160, "")</f>
        <v/>
      </c>
      <c r="BN160" s="15">
        <f>IF(5&lt;=$G160, BM160-BL160, "")</f>
        <v/>
      </c>
      <c r="BO160" s="15">
        <f>IF(5&lt;=$G160, BK160-BN160, "")</f>
        <v/>
      </c>
      <c r="BP160" s="15">
        <f>IF(5&lt;=$G160, ROUND(BH160*$Q160, 2), "")</f>
        <v/>
      </c>
      <c r="BQ160" s="15">
        <f>IF(5&lt;=$G160, BH160+BP160, "")</f>
        <v/>
      </c>
      <c r="BR160" s="15">
        <f>IF(5&lt;=$G160, BL160+BP160, "")</f>
        <v/>
      </c>
      <c r="BS160" s="15">
        <f>IF(5&lt;=$G160, ($G160-5)*$N160, "")</f>
        <v/>
      </c>
      <c r="BT160" s="15">
        <f>IF(6&lt;=$G160, BO160, "")</f>
        <v/>
      </c>
      <c r="BU160" s="15">
        <f>IF(6&lt;=$G160, ROUND(BT160*$Q160, 2), "")</f>
        <v/>
      </c>
      <c r="BV160" s="15">
        <f>IF(6&lt;=$G160, $N160, "")</f>
        <v/>
      </c>
      <c r="BW160" s="15">
        <f>IF(6&lt;=$G160, BV160-BU160, "")</f>
        <v/>
      </c>
      <c r="BX160" s="15">
        <f>IF(6&lt;=$G160, BT160-BW160, "")</f>
        <v/>
      </c>
      <c r="BY160" s="15">
        <f>IF(6&lt;=$G160, ROUND(BQ160*$Q160, 2), "")</f>
        <v/>
      </c>
      <c r="BZ160" s="15">
        <f>IF(6&lt;=$G160, BQ160+BY160, "")</f>
        <v/>
      </c>
      <c r="CA160" s="15">
        <f>IF(6&lt;=$G160, BU160+BY160, "")</f>
        <v/>
      </c>
      <c r="CB160" s="15">
        <f>IF(6&lt;=$G160, ($G160-6)*$N160, "")</f>
        <v/>
      </c>
      <c r="CC160" s="15">
        <f>IF(7&lt;=$G160, BX160, "")</f>
        <v/>
      </c>
      <c r="CD160" s="15">
        <f>IF(7&lt;=$G160, ROUND(CC160*$Q160, 2), "")</f>
        <v/>
      </c>
      <c r="CE160" s="15">
        <f>IF(7&lt;=$G160, $N160, "")</f>
        <v/>
      </c>
      <c r="CF160" s="15">
        <f>IF(7&lt;=$G160, CE160-CD160, "")</f>
        <v/>
      </c>
      <c r="CG160" s="15">
        <f>IF(7&lt;=$G160, CC160-CF160, "")</f>
        <v/>
      </c>
      <c r="CH160" s="15">
        <f>IF(7&lt;=$G160, ROUND(BZ160*$Q160, 2), "")</f>
        <v/>
      </c>
      <c r="CI160" s="15">
        <f>IF(7&lt;=$G160, BZ160+CH160, "")</f>
        <v/>
      </c>
      <c r="CJ160" s="15">
        <f>IF(7&lt;=$G160, CD160+CH160, "")</f>
        <v/>
      </c>
      <c r="CK160" s="15">
        <f>IF(7&lt;=$G160, ($G160-7)*$N160, "")</f>
        <v/>
      </c>
      <c r="CL160" s="15">
        <f>IF(8&lt;=$G160, CG160, "")</f>
        <v/>
      </c>
      <c r="CM160" s="15">
        <f>IF(8&lt;=$G160, ROUND(CL160*$Q160, 2), "")</f>
        <v/>
      </c>
      <c r="CN160" s="15">
        <f>IF(8&lt;=$G160, $N160, "")</f>
        <v/>
      </c>
      <c r="CO160" s="15">
        <f>IF(8&lt;=$G160, CN160-CM160, "")</f>
        <v/>
      </c>
      <c r="CP160" s="15">
        <f>IF(8&lt;=$G160, CL160-CO160, "")</f>
        <v/>
      </c>
      <c r="CQ160" s="15">
        <f>IF(8&lt;=$G160, ROUND(CI160*$Q160, 2), "")</f>
        <v/>
      </c>
      <c r="CR160" s="15">
        <f>IF(8&lt;=$G160, CI160+CQ160, "")</f>
        <v/>
      </c>
      <c r="CS160" s="15">
        <f>IF(8&lt;=$G160, CM160+CQ160, "")</f>
        <v/>
      </c>
      <c r="CT160" s="15">
        <f>IF(8&lt;=$G160, ($G160-8)*$N160, "")</f>
        <v/>
      </c>
      <c r="CU160" s="15">
        <f>IF(9&lt;=$G160, CP160, "")</f>
        <v/>
      </c>
      <c r="CV160" s="15">
        <f>IF(9&lt;=$G160, ROUND(CU160*$Q160, 2), "")</f>
        <v/>
      </c>
      <c r="CW160" s="15">
        <f>IF(9&lt;=$G160, $N160, "")</f>
        <v/>
      </c>
      <c r="CX160" s="15">
        <f>IF(9&lt;=$G160, CW160-CV160, "")</f>
        <v/>
      </c>
      <c r="CY160" s="15">
        <f>IF(9&lt;=$G160, CU160-CX160, "")</f>
        <v/>
      </c>
      <c r="CZ160" s="15">
        <f>IF(9&lt;=$G160, ROUND(CR160*$Q160, 2), "")</f>
        <v/>
      </c>
      <c r="DA160" s="15">
        <f>IF(9&lt;=$G160, CR160+CZ160, "")</f>
        <v/>
      </c>
      <c r="DB160" s="15">
        <f>IF(9&lt;=$G160, CV160+CZ160, "")</f>
        <v/>
      </c>
      <c r="DC160" s="15">
        <f>IF(9&lt;=$G160, ($G160-9)*$N160, "")</f>
        <v/>
      </c>
      <c r="DD160" s="15">
        <f>IF(10&lt;=$G160, CY160, "")</f>
        <v/>
      </c>
      <c r="DE160" s="15">
        <f>IF(10&lt;=$G160, ROUND(DD160*$Q160, 2), "")</f>
        <v/>
      </c>
      <c r="DF160" s="15">
        <f>IF(10&lt;=$G160, $N160, "")</f>
        <v/>
      </c>
      <c r="DG160" s="15">
        <f>IF(10&lt;=$G160, DF160-DE160, "")</f>
        <v/>
      </c>
      <c r="DH160" s="15">
        <f>IF(10&lt;=$G160, DD160-DG160, "")</f>
        <v/>
      </c>
      <c r="DI160" s="15">
        <f>IF(10&lt;=$G160, ROUND(DA160*$Q160, 2), "")</f>
        <v/>
      </c>
      <c r="DJ160" s="15">
        <f>IF(10&lt;=$G160, DA160+DI160, "")</f>
        <v/>
      </c>
      <c r="DK160" s="15">
        <f>IF(10&lt;=$G160, DE160+DI160, "")</f>
        <v/>
      </c>
      <c r="DL160" s="15">
        <f>IF(10&lt;=$G160, ($G160-10)*$N160, "")</f>
        <v/>
      </c>
      <c r="DM160" s="15">
        <f>IF(11&lt;=$G160, DH160, "")</f>
        <v/>
      </c>
      <c r="DN160" s="15">
        <f>IF(11&lt;=$G160, ROUND(DM160*$Q160, 2), "")</f>
        <v/>
      </c>
      <c r="DO160" s="15">
        <f>IF(11&lt;=$G160, $N160, "")</f>
        <v/>
      </c>
      <c r="DP160" s="15">
        <f>IF(11&lt;=$G160, DO160-DN160, "")</f>
        <v/>
      </c>
      <c r="DQ160" s="15">
        <f>IF(11&lt;=$G160, DM160-DP160, "")</f>
        <v/>
      </c>
      <c r="DR160" s="15">
        <f>IF(11&lt;=$G160, ROUND(DJ160*$Q160, 2), "")</f>
        <v/>
      </c>
      <c r="DS160" s="15">
        <f>IF(11&lt;=$G160, DJ160+DR160, "")</f>
        <v/>
      </c>
      <c r="DT160" s="15">
        <f>IF(11&lt;=$G160, DN160+DR160, "")</f>
        <v/>
      </c>
      <c r="DU160" s="15">
        <f>IF(11&lt;=$G160, ($G160-11)*$N160, "")</f>
        <v/>
      </c>
      <c r="DV160" s="15">
        <f>IF(12&lt;=$G160, DQ160, "")</f>
        <v/>
      </c>
      <c r="DW160" s="15">
        <f>IF(12&lt;=$G160, ROUND(DV160*$Q160, 2), "")</f>
        <v/>
      </c>
      <c r="DX160" s="15">
        <f>IF(12&lt;=$G160, $N160, "")</f>
        <v/>
      </c>
      <c r="DY160" s="15">
        <f>IF(12&lt;=$G160, DX160-DW160, "")</f>
        <v/>
      </c>
      <c r="DZ160" s="15">
        <f>IF(12&lt;=$G160, DV160-DY160, "")</f>
        <v/>
      </c>
      <c r="EA160" s="15">
        <f>IF(12&lt;=$G160, ROUND(DS160*$Q160, 2), "")</f>
        <v/>
      </c>
      <c r="EB160" s="15">
        <f>IF(12&lt;=$G160, DS160+EA160, "")</f>
        <v/>
      </c>
      <c r="EC160" s="15">
        <f>IF(12&lt;=$G160, DW160+EA160, "")</f>
        <v/>
      </c>
      <c r="ED160" s="15">
        <f>IF(12&lt;=$G160, ($G160-12)*$N160, "")</f>
        <v/>
      </c>
      <c r="EE160" s="15">
        <f>IF(13&lt;=$G160, DZ160, "")</f>
        <v/>
      </c>
      <c r="EF160" s="15">
        <f>IF(13&lt;=$G160, ROUND(EE160*$Q160, 2), "")</f>
        <v/>
      </c>
      <c r="EG160" s="15">
        <f>IF(13&lt;=$G160, $N160, "")</f>
        <v/>
      </c>
      <c r="EH160" s="15">
        <f>IF(13&lt;=$G160, EG160-EF160, "")</f>
        <v/>
      </c>
      <c r="EI160" s="15">
        <f>IF(13&lt;=$G160, EE160-EH160, "")</f>
        <v/>
      </c>
      <c r="EJ160" s="15">
        <f>IF(13&lt;=$G160, ROUND(EB160*$Q160, 2), "")</f>
        <v/>
      </c>
      <c r="EK160" s="15">
        <f>IF(13&lt;=$G160, EB160+EJ160, "")</f>
        <v/>
      </c>
      <c r="EL160" s="15">
        <f>IF(13&lt;=$G160, EF160+EJ160, "")</f>
        <v/>
      </c>
      <c r="EM160" s="15">
        <f>IF(13&lt;=$G160, ($G160-13)*$N160, "")</f>
        <v/>
      </c>
      <c r="EN160" s="15">
        <f>IF(14&lt;=$G160, EI160, "")</f>
        <v/>
      </c>
      <c r="EO160" s="15">
        <f>IF(14&lt;=$G160, ROUND(EN160*$Q160, 2), "")</f>
        <v/>
      </c>
      <c r="EP160" s="15">
        <f>IF(14&lt;=$G160, $N160, "")</f>
        <v/>
      </c>
      <c r="EQ160" s="15">
        <f>IF(14&lt;=$G160, EP160-EO160, "")</f>
        <v/>
      </c>
      <c r="ER160" s="15">
        <f>IF(14&lt;=$G160, EN160-EQ160, "")</f>
        <v/>
      </c>
      <c r="ES160" s="15">
        <f>IF(14&lt;=$G160, ROUND(EK160*$Q160, 2), "")</f>
        <v/>
      </c>
      <c r="ET160" s="15">
        <f>IF(14&lt;=$G160, EK160+ES160, "")</f>
        <v/>
      </c>
      <c r="EU160" s="15">
        <f>IF(14&lt;=$G160, EO160+ES160, "")</f>
        <v/>
      </c>
      <c r="EV160" s="15">
        <f>IF(14&lt;=$G160, ($G160-14)*$N160, "")</f>
        <v/>
      </c>
      <c r="EW160" s="15">
        <f>IF(15&lt;=$G160, ER160, "")</f>
        <v/>
      </c>
      <c r="EX160" s="15">
        <f>IF(15&lt;=$G160, ROUND(EW160*$Q160, 2), "")</f>
        <v/>
      </c>
      <c r="EY160" s="15">
        <f>IF(15&lt;=$G160, $N160, "")</f>
        <v/>
      </c>
      <c r="EZ160" s="15">
        <f>IF(15&lt;=$G160, EY160-EX160, "")</f>
        <v/>
      </c>
      <c r="FA160" s="15">
        <f>IF(15&lt;=$G160, EW160-EZ160, "")</f>
        <v/>
      </c>
      <c r="FB160" s="15">
        <f>IF(15&lt;=$G160, ROUND(ET160*$Q160, 2), "")</f>
        <v/>
      </c>
      <c r="FC160" s="15">
        <f>IF(15&lt;=$G160, ET160+FB160, "")</f>
        <v/>
      </c>
      <c r="FD160" s="15">
        <f>IF(15&lt;=$G160, EX160+FB160, "")</f>
        <v/>
      </c>
      <c r="FE160" s="15">
        <f>IF(15&lt;=$G160, ($G160-15)*$N160, "")</f>
        <v/>
      </c>
      <c r="FF160" s="15">
        <f>IF(16&lt;=$G160, FA160, "")</f>
        <v/>
      </c>
      <c r="FG160" s="15">
        <f>IF(16&lt;=$G160, ROUND(FF160*$Q160, 2), "")</f>
        <v/>
      </c>
      <c r="FH160" s="15">
        <f>IF(16&lt;=$G160, $N160, "")</f>
        <v/>
      </c>
      <c r="FI160" s="15">
        <f>IF(16&lt;=$G160, FH160-FG160, "")</f>
        <v/>
      </c>
      <c r="FJ160" s="15">
        <f>IF(16&lt;=$G160, FF160-FI160, "")</f>
        <v/>
      </c>
      <c r="FK160" s="15">
        <f>IF(16&lt;=$G160, ROUND(FC160*$Q160, 2), "")</f>
        <v/>
      </c>
      <c r="FL160" s="15">
        <f>IF(16&lt;=$G160, FC160+FK160, "")</f>
        <v/>
      </c>
      <c r="FM160" s="15">
        <f>IF(16&lt;=$G160, FG160+FK160, "")</f>
        <v/>
      </c>
      <c r="FN160" s="15">
        <f>IF(16&lt;=$G160, ($G160-16)*$N160, "")</f>
        <v/>
      </c>
      <c r="FO160" s="15">
        <f>IF(17&lt;=$G160, FJ160, "")</f>
        <v/>
      </c>
      <c r="FP160" s="15">
        <f>IF(17&lt;=$G160, ROUND(FO160*$Q160, 2), "")</f>
        <v/>
      </c>
      <c r="FQ160" s="15">
        <f>IF(17&lt;=$G160, $N160, "")</f>
        <v/>
      </c>
      <c r="FR160" s="15">
        <f>IF(17&lt;=$G160, FQ160-FP160, "")</f>
        <v/>
      </c>
      <c r="FS160" s="15">
        <f>IF(17&lt;=$G160, FO160-FR160, "")</f>
        <v/>
      </c>
      <c r="FT160" s="15">
        <f>IF(17&lt;=$G160, ROUND(FL160*$Q160, 2), "")</f>
        <v/>
      </c>
      <c r="FU160" s="15">
        <f>IF(17&lt;=$G160, FL160+FT160, "")</f>
        <v/>
      </c>
      <c r="FV160" s="15">
        <f>IF(17&lt;=$G160, FP160+FT160, "")</f>
        <v/>
      </c>
      <c r="FW160" s="15">
        <f>IF(17&lt;=$G160, ($G160-17)*$N160, "")</f>
        <v/>
      </c>
      <c r="FX160" s="15">
        <f>IF(18&lt;=$G160, FS160, "")</f>
        <v/>
      </c>
      <c r="FY160" s="15">
        <f>IF(18&lt;=$G160, ROUND(FX160*$Q160, 2), "")</f>
        <v/>
      </c>
      <c r="FZ160" s="15">
        <f>IF(18&lt;=$G160, $N160, "")</f>
        <v/>
      </c>
      <c r="GA160" s="15">
        <f>IF(18&lt;=$G160, FZ160-FY160, "")</f>
        <v/>
      </c>
      <c r="GB160" s="15">
        <f>IF(18&lt;=$G160, FX160-GA160, "")</f>
        <v/>
      </c>
      <c r="GC160" s="15">
        <f>IF(18&lt;=$G160, ROUND(FU160*$Q160, 2), "")</f>
        <v/>
      </c>
      <c r="GD160" s="15">
        <f>IF(18&lt;=$G160, FU160+GC160, "")</f>
        <v/>
      </c>
      <c r="GE160" s="15">
        <f>IF(18&lt;=$G160, FY160+GC160, "")</f>
        <v/>
      </c>
      <c r="GF160" s="15">
        <f>IF(18&lt;=$G160, ($G160-18)*$N160, "")</f>
        <v/>
      </c>
      <c r="GG160" s="15">
        <f>IF(19&lt;=$G160, GB160, "")</f>
        <v/>
      </c>
      <c r="GH160" s="15">
        <f>IF(19&lt;=$G160, ROUND(GG160*$Q160, 2), "")</f>
        <v/>
      </c>
      <c r="GI160" s="15">
        <f>IF(19&lt;=$G160, $N160, "")</f>
        <v/>
      </c>
      <c r="GJ160" s="15">
        <f>IF(19&lt;=$G160, GI160-GH160, "")</f>
        <v/>
      </c>
      <c r="GK160" s="15">
        <f>IF(19&lt;=$G160, GG160-GJ160, "")</f>
        <v/>
      </c>
      <c r="GL160" s="15">
        <f>IF(19&lt;=$G160, ROUND(GD160*$Q160, 2), "")</f>
        <v/>
      </c>
      <c r="GM160" s="15">
        <f>IF(19&lt;=$G160, GD160+GL160, "")</f>
        <v/>
      </c>
      <c r="GN160" s="15">
        <f>IF(19&lt;=$G160, GH160+GL160, "")</f>
        <v/>
      </c>
      <c r="GO160" s="15">
        <f>IF(19&lt;=$G160, ($G160-19)*$N160, "")</f>
        <v/>
      </c>
      <c r="GP160" s="15">
        <f>IF(20&lt;=$G160, GK160, "")</f>
        <v/>
      </c>
      <c r="GQ160" s="15">
        <f>IF(20&lt;=$G160, ROUND(GP160*$Q160, 2), "")</f>
        <v/>
      </c>
      <c r="GR160" s="15">
        <f>IF(20&lt;=$G160, $N160, "")</f>
        <v/>
      </c>
      <c r="GS160" s="15">
        <f>IF(20&lt;=$G160, GR160-GQ160, "")</f>
        <v/>
      </c>
      <c r="GT160" s="15">
        <f>IF(20&lt;=$G160, GP160-GS160, "")</f>
        <v/>
      </c>
      <c r="GU160" s="15">
        <f>IF(20&lt;=$G160, ROUND(GM160*$Q160, 2), "")</f>
        <v/>
      </c>
      <c r="GV160" s="15">
        <f>IF(20&lt;=$G160, GM160+GU160, "")</f>
        <v/>
      </c>
      <c r="GW160" s="15">
        <f>IF(20&lt;=$G160, GQ160+GU160, "")</f>
        <v/>
      </c>
      <c r="GX160" s="15">
        <f>IF(20&lt;=$G160, ($G160-20)*$N160, "")</f>
        <v/>
      </c>
      <c r="GY160" s="15">
        <f>IF(21&lt;=$G160, GT160, "")</f>
        <v/>
      </c>
      <c r="GZ160" s="15">
        <f>IF(21&lt;=$G160, ROUND(GY160*$Q160, 2), "")</f>
        <v/>
      </c>
      <c r="HA160" s="15">
        <f>IF(21&lt;=$G160, $N160, "")</f>
        <v/>
      </c>
      <c r="HB160" s="15">
        <f>IF(21&lt;=$G160, HA160-GZ160, "")</f>
        <v/>
      </c>
      <c r="HC160" s="15">
        <f>IF(21&lt;=$G160, GY160-HB160, "")</f>
        <v/>
      </c>
      <c r="HD160" s="15">
        <f>IF(21&lt;=$G160, ROUND(GV160*$Q160, 2), "")</f>
        <v/>
      </c>
      <c r="HE160" s="15">
        <f>IF(21&lt;=$G160, GV160+HD160, "")</f>
        <v/>
      </c>
      <c r="HF160" s="15">
        <f>IF(21&lt;=$G160, GZ160+HD160, "")</f>
        <v/>
      </c>
      <c r="HG160" s="15">
        <f>IF(21&lt;=$G160, ($G160-21)*$N160, "")</f>
        <v/>
      </c>
      <c r="HH160" s="15">
        <f>IF(22&lt;=$G160, HC160, "")</f>
        <v/>
      </c>
      <c r="HI160" s="15">
        <f>IF(22&lt;=$G160, ROUND(HH160*$Q160, 2), "")</f>
        <v/>
      </c>
      <c r="HJ160" s="15">
        <f>IF(22&lt;=$G160, $N160, "")</f>
        <v/>
      </c>
      <c r="HK160" s="15">
        <f>IF(22&lt;=$G160, HJ160-HI160, "")</f>
        <v/>
      </c>
      <c r="HL160" s="15">
        <f>IF(22&lt;=$G160, HH160-HK160, "")</f>
        <v/>
      </c>
      <c r="HM160" s="15">
        <f>IF(22&lt;=$G160, ROUND(HE160*$Q160, 2), "")</f>
        <v/>
      </c>
      <c r="HN160" s="15">
        <f>IF(22&lt;=$G160, HE160+HM160, "")</f>
        <v/>
      </c>
      <c r="HO160" s="15">
        <f>IF(22&lt;=$G160, HI160+HM160, "")</f>
        <v/>
      </c>
      <c r="HP160" s="15">
        <f>IF(22&lt;=$G160, ($G160-22)*$N160, "")</f>
        <v/>
      </c>
      <c r="HQ160" s="15">
        <f>IF(23&lt;=$G160, HL160, "")</f>
        <v/>
      </c>
      <c r="HR160" s="15">
        <f>IF(23&lt;=$G160, ROUND(HQ160*$Q160, 2), "")</f>
        <v/>
      </c>
      <c r="HS160" s="15">
        <f>IF(23&lt;=$G160, $N160, "")</f>
        <v/>
      </c>
      <c r="HT160" s="15">
        <f>IF(23&lt;=$G160, HS160-HR160, "")</f>
        <v/>
      </c>
      <c r="HU160" s="15">
        <f>IF(23&lt;=$G160, HQ160-HT160, "")</f>
        <v/>
      </c>
      <c r="HV160" s="15">
        <f>IF(23&lt;=$G160, ROUND(HN160*$Q160, 2), "")</f>
        <v/>
      </c>
      <c r="HW160" s="15">
        <f>IF(23&lt;=$G160, HN160+HV160, "")</f>
        <v/>
      </c>
      <c r="HX160" s="15">
        <f>IF(23&lt;=$G160, HR160+HV160, "")</f>
        <v/>
      </c>
      <c r="HY160" s="15">
        <f>IF(23&lt;=$G160, ($G160-23)*$N160, "")</f>
        <v/>
      </c>
      <c r="HZ160" s="15">
        <f>IF(24&lt;=$G160, HU160, "")</f>
        <v/>
      </c>
      <c r="IA160" s="15">
        <f>IF(24&lt;=$G160, ROUND(HZ160*$Q160, 2), "")</f>
        <v/>
      </c>
      <c r="IB160" s="15">
        <f>IF(24&lt;=$G160, $N160, "")</f>
        <v/>
      </c>
      <c r="IC160" s="15">
        <f>IF(24&lt;=$G160, IB160-IA160, "")</f>
        <v/>
      </c>
      <c r="ID160" s="15">
        <f>IF(24&lt;=$G160, HZ160-IC160, "")</f>
        <v/>
      </c>
      <c r="IE160" s="15">
        <f>IF(24&lt;=$G160, ROUND(HW160*$Q160, 2), "")</f>
        <v/>
      </c>
      <c r="IF160" s="15">
        <f>IF(24&lt;=$G160, HW160+IE160, "")</f>
        <v/>
      </c>
      <c r="IG160" s="15">
        <f>IF(24&lt;=$G160, IA160+IE160, "")</f>
        <v/>
      </c>
      <c r="IH160" s="15">
        <f>IF(24&lt;=$G160, ($G160-24)*$N160, "")</f>
        <v/>
      </c>
      <c r="II160" s="15">
        <f>IF(25&lt;=$G160, ID160, "")</f>
        <v/>
      </c>
      <c r="IJ160" s="15">
        <f>IF(25&lt;=$G160, ROUND(II160*$Q160, 2), "")</f>
        <v/>
      </c>
      <c r="IK160" s="15">
        <f>IF(25&lt;=$G160, $N160, "")</f>
        <v/>
      </c>
      <c r="IL160" s="15">
        <f>IF(25&lt;=$G160, IK160-IJ160, "")</f>
        <v/>
      </c>
      <c r="IM160" s="15">
        <f>IF(25&lt;=$G160, II160-IL160, "")</f>
        <v/>
      </c>
      <c r="IN160" s="15">
        <f>IF(25&lt;=$G160, ROUND(IF160*$Q160, 2), "")</f>
        <v/>
      </c>
      <c r="IO160" s="15">
        <f>IF(25&lt;=$G160, IF160+IN160, "")</f>
        <v/>
      </c>
      <c r="IP160" s="15">
        <f>IF(25&lt;=$G160, IJ160+IN160, "")</f>
        <v/>
      </c>
      <c r="IQ160" s="15">
        <f>IF(25&lt;=$G160, ($G160-25)*$N160, "")</f>
        <v/>
      </c>
      <c r="IR160" s="15">
        <f>IF(26&lt;=$G160, IM160, "")</f>
        <v/>
      </c>
      <c r="IS160" s="15">
        <f>IF(26&lt;=$G160, ROUND(IR160*$Q160, 2), "")</f>
        <v/>
      </c>
      <c r="IT160" s="15">
        <f>IF(26&lt;=$G160, $N160, "")</f>
        <v/>
      </c>
      <c r="IU160" s="15">
        <f>IF(26&lt;=$G160, IT160-IS160, "")</f>
        <v/>
      </c>
      <c r="IV160" s="15">
        <f>IF(26&lt;=$G160, IR160-IU160, "")</f>
        <v/>
      </c>
      <c r="IW160" s="15">
        <f>IF(26&lt;=$G160, ROUND(IO160*$Q160, 2), "")</f>
        <v/>
      </c>
      <c r="IX160" s="15">
        <f>IF(26&lt;=$G160, IO160+IW160, "")</f>
        <v/>
      </c>
      <c r="IY160" s="15">
        <f>IF(26&lt;=$G160, IS160+IW160, "")</f>
        <v/>
      </c>
      <c r="IZ160" s="15">
        <f>IF(26&lt;=$G160, ($G160-26)*$N160, "")</f>
        <v/>
      </c>
      <c r="JA160" s="15">
        <f>IF(27&lt;=$G160, IV160, "")</f>
        <v/>
      </c>
      <c r="JB160" s="15">
        <f>IF(27&lt;=$G160, ROUND(JA160*$Q160, 2), "")</f>
        <v/>
      </c>
      <c r="JC160" s="15">
        <f>IF(27&lt;=$G160, $N160, "")</f>
        <v/>
      </c>
      <c r="JD160" s="15">
        <f>IF(27&lt;=$G160, JC160-JB160, "")</f>
        <v/>
      </c>
      <c r="JE160" s="15">
        <f>IF(27&lt;=$G160, JA160-JD160, "")</f>
        <v/>
      </c>
      <c r="JF160" s="15">
        <f>IF(27&lt;=$G160, ROUND(IX160*$Q160, 2), "")</f>
        <v/>
      </c>
      <c r="JG160" s="15">
        <f>IF(27&lt;=$G160, IX160+JF160, "")</f>
        <v/>
      </c>
      <c r="JH160" s="15">
        <f>IF(27&lt;=$G160, JB160+JF160, "")</f>
        <v/>
      </c>
      <c r="JI160" s="15">
        <f>IF(27&lt;=$G160, ($G160-27)*$N160, "")</f>
        <v/>
      </c>
      <c r="JJ160" s="15">
        <f>IF(28&lt;=$G160, JE160, "")</f>
        <v/>
      </c>
      <c r="JK160" s="15">
        <f>IF(28&lt;=$G160, ROUND(JJ160*$Q160, 2), "")</f>
        <v/>
      </c>
      <c r="JL160" s="15">
        <f>IF(28&lt;=$G160, $N160, "")</f>
        <v/>
      </c>
      <c r="JM160" s="15">
        <f>IF(28&lt;=$G160, JL160-JK160, "")</f>
        <v/>
      </c>
      <c r="JN160" s="15">
        <f>IF(28&lt;=$G160, JJ160-JM160, "")</f>
        <v/>
      </c>
      <c r="JO160" s="15">
        <f>IF(28&lt;=$G160, ROUND(JG160*$Q160, 2), "")</f>
        <v/>
      </c>
      <c r="JP160" s="15">
        <f>IF(28&lt;=$G160, JG160+JO160, "")</f>
        <v/>
      </c>
      <c r="JQ160" s="15">
        <f>IF(28&lt;=$G160, JK160+JO160, "")</f>
        <v/>
      </c>
      <c r="JR160" s="15">
        <f>IF(28&lt;=$G160, ($G160-28)*$N160, "")</f>
        <v/>
      </c>
      <c r="JS160" s="15">
        <f>IF(29&lt;=$G160, JN160, "")</f>
        <v/>
      </c>
      <c r="JT160" s="15">
        <f>IF(29&lt;=$G160, ROUND(JS160*$Q160, 2), "")</f>
        <v/>
      </c>
      <c r="JU160" s="15">
        <f>IF(29&lt;=$G160, $N160, "")</f>
        <v/>
      </c>
      <c r="JV160" s="15">
        <f>IF(29&lt;=$G160, JU160-JT160, "")</f>
        <v/>
      </c>
      <c r="JW160" s="15">
        <f>IF(29&lt;=$G160, JS160-JV160, "")</f>
        <v/>
      </c>
      <c r="JX160" s="15">
        <f>IF(29&lt;=$G160, ROUND(JP160*$Q160, 2), "")</f>
        <v/>
      </c>
      <c r="JY160" s="15">
        <f>IF(29&lt;=$G160, JP160+JX160, "")</f>
        <v/>
      </c>
      <c r="JZ160" s="15">
        <f>IF(29&lt;=$G160, JT160+JX160, "")</f>
        <v/>
      </c>
      <c r="KA160" s="15">
        <f>IF(29&lt;=$G160, ($G160-29)*$N160, "")</f>
        <v/>
      </c>
      <c r="KB160" s="15">
        <f>IF(30&lt;=$G160, JW160, "")</f>
        <v/>
      </c>
      <c r="KC160" s="15">
        <f>IF(30&lt;=$G160, ROUND(KB160*$Q160, 2), "")</f>
        <v/>
      </c>
      <c r="KD160" s="15">
        <f>IF(30&lt;=$G160, $N160, "")</f>
        <v/>
      </c>
      <c r="KE160" s="15">
        <f>IF(30&lt;=$G160, KD160-KC160, "")</f>
        <v/>
      </c>
      <c r="KF160" s="15">
        <f>IF(30&lt;=$G160, KB160-KE160, "")</f>
        <v/>
      </c>
      <c r="KG160" s="15">
        <f>IF(30&lt;=$G160, ROUND(JY160*$Q160, 2), "")</f>
        <v/>
      </c>
      <c r="KH160" s="15">
        <f>IF(30&lt;=$G160, JY160+KG160, "")</f>
        <v/>
      </c>
      <c r="KI160" s="15">
        <f>IF(30&lt;=$G160, KC160+KG160, "")</f>
        <v/>
      </c>
      <c r="KJ160" s="15">
        <f>IF(30&lt;=$G160, ($G160-30)*$N160, "")</f>
        <v/>
      </c>
      <c r="KK160" s="15">
        <f>IF(31&lt;=$G160, KF160, "")</f>
        <v/>
      </c>
      <c r="KL160" s="15">
        <f>IF(31&lt;=$G160, ROUND(KK160*$Q160, 2), "")</f>
        <v/>
      </c>
      <c r="KM160" s="15">
        <f>IF(31&lt;=$G160, $N160, "")</f>
        <v/>
      </c>
      <c r="KN160" s="15">
        <f>IF(31&lt;=$G160, KM160-KL160, "")</f>
        <v/>
      </c>
      <c r="KO160" s="15">
        <f>IF(31&lt;=$G160, KK160-KN160, "")</f>
        <v/>
      </c>
      <c r="KP160" s="15">
        <f>IF(31&lt;=$G160, ROUND(KH160*$Q160, 2), "")</f>
        <v/>
      </c>
      <c r="KQ160" s="15">
        <f>IF(31&lt;=$G160, KH160+KP160, "")</f>
        <v/>
      </c>
      <c r="KR160" s="15">
        <f>IF(31&lt;=$G160, KL160+KP160, "")</f>
        <v/>
      </c>
      <c r="KS160" s="15">
        <f>IF(31&lt;=$G160, ($G160-31)*$N160, "")</f>
        <v/>
      </c>
      <c r="KT160" s="15">
        <f>IF(32&lt;=$G160, KO160, "")</f>
        <v/>
      </c>
      <c r="KU160" s="15">
        <f>IF(32&lt;=$G160, ROUND(KT160*$Q160, 2), "")</f>
        <v/>
      </c>
      <c r="KV160" s="15">
        <f>IF(32&lt;=$G160, $N160, "")</f>
        <v/>
      </c>
      <c r="KW160" s="15">
        <f>IF(32&lt;=$G160, KV160-KU160, "")</f>
        <v/>
      </c>
      <c r="KX160" s="15">
        <f>IF(32&lt;=$G160, KT160-KW160, "")</f>
        <v/>
      </c>
      <c r="KY160" s="15">
        <f>IF(32&lt;=$G160, ROUND(KQ160*$Q160, 2), "")</f>
        <v/>
      </c>
      <c r="KZ160" s="15">
        <f>IF(32&lt;=$G160, KQ160+KY160, "")</f>
        <v/>
      </c>
      <c r="LA160" s="15">
        <f>IF(32&lt;=$G160, KU160+KY160, "")</f>
        <v/>
      </c>
      <c r="LB160" s="15">
        <f>IF(32&lt;=$G160, ($G160-32)*$N160, "")</f>
        <v/>
      </c>
      <c r="LC160" s="15">
        <f>IF(33&lt;=$G160, KX160, "")</f>
        <v/>
      </c>
      <c r="LD160" s="15">
        <f>IF(33&lt;=$G160, ROUND(LC160*$Q160, 2), "")</f>
        <v/>
      </c>
      <c r="LE160" s="15">
        <f>IF(33&lt;=$G160, $N160, "")</f>
        <v/>
      </c>
      <c r="LF160" s="15">
        <f>IF(33&lt;=$G160, LE160-LD160, "")</f>
        <v/>
      </c>
      <c r="LG160" s="15">
        <f>IF(33&lt;=$G160, LC160-LF160, "")</f>
        <v/>
      </c>
      <c r="LH160" s="15">
        <f>IF(33&lt;=$G160, ROUND(KZ160*$Q160, 2), "")</f>
        <v/>
      </c>
      <c r="LI160" s="15">
        <f>IF(33&lt;=$G160, KZ160+LH160, "")</f>
        <v/>
      </c>
      <c r="LJ160" s="15">
        <f>IF(33&lt;=$G160, LD160+LH160, "")</f>
        <v/>
      </c>
      <c r="LK160" s="15">
        <f>IF(33&lt;=$G160, ($G160-33)*$N160, "")</f>
        <v/>
      </c>
      <c r="LL160" s="15">
        <f>IF(34&lt;=$G160, LG160, "")</f>
        <v/>
      </c>
      <c r="LM160" s="15">
        <f>IF(34&lt;=$G160, ROUND(LL160*$Q160, 2), "")</f>
        <v/>
      </c>
      <c r="LN160" s="15">
        <f>IF(34&lt;=$G160, $N160, "")</f>
        <v/>
      </c>
      <c r="LO160" s="15">
        <f>IF(34&lt;=$G160, LN160-LM160, "")</f>
        <v/>
      </c>
      <c r="LP160" s="15">
        <f>IF(34&lt;=$G160, LL160-LO160, "")</f>
        <v/>
      </c>
      <c r="LQ160" s="15">
        <f>IF(34&lt;=$G160, ROUND(LI160*$Q160, 2), "")</f>
        <v/>
      </c>
      <c r="LR160" s="15">
        <f>IF(34&lt;=$G160, LI160+LQ160, "")</f>
        <v/>
      </c>
      <c r="LS160" s="15">
        <f>IF(34&lt;=$G160, LM160+LQ160, "")</f>
        <v/>
      </c>
      <c r="LT160" s="15">
        <f>IF(34&lt;=$G160, ($G160-34)*$N160, "")</f>
        <v/>
      </c>
      <c r="LU160" s="15">
        <f>IF(35&lt;=$G160, LP160, "")</f>
        <v/>
      </c>
      <c r="LV160" s="15">
        <f>IF(35&lt;=$G160, ROUND(LU160*$Q160, 2), "")</f>
        <v/>
      </c>
      <c r="LW160" s="15">
        <f>IF(35&lt;=$G160, $N160, "")</f>
        <v/>
      </c>
      <c r="LX160" s="15">
        <f>IF(35&lt;=$G160, LW160-LV160, "")</f>
        <v/>
      </c>
      <c r="LY160" s="15">
        <f>IF(35&lt;=$G160, LU160-LX160, "")</f>
        <v/>
      </c>
      <c r="LZ160" s="15">
        <f>IF(35&lt;=$G160, ROUND(LR160*$Q160, 2), "")</f>
        <v/>
      </c>
      <c r="MA160" s="15">
        <f>IF(35&lt;=$G160, LR160+LZ160, "")</f>
        <v/>
      </c>
      <c r="MB160" s="15">
        <f>IF(35&lt;=$G160, LV160+LZ160, "")</f>
        <v/>
      </c>
      <c r="MC160" s="15">
        <f>IF(35&lt;=$G160, ($G160-35)*$N160, "")</f>
        <v/>
      </c>
      <c r="MD160" s="15">
        <f>IF(36&lt;=$G160, LY160, "")</f>
        <v/>
      </c>
      <c r="ME160" s="15">
        <f>IF(36&lt;=$G160, ROUND(MD160*$Q160, 2), "")</f>
        <v/>
      </c>
      <c r="MF160" s="15">
        <f>IF(36&lt;=$G160, $N160, "")</f>
        <v/>
      </c>
      <c r="MG160" s="15">
        <f>IF(36&lt;=$G160, MF160-ME160, "")</f>
        <v/>
      </c>
      <c r="MH160" s="15">
        <f>IF(36&lt;=$G160, MD160-MG160, "")</f>
        <v/>
      </c>
      <c r="MI160" s="15">
        <f>IF(36&lt;=$G160, ROUND(MA160*$Q160, 2), "")</f>
        <v/>
      </c>
      <c r="MJ160" s="15">
        <f>IF(36&lt;=$G160, MA160+MI160, "")</f>
        <v/>
      </c>
      <c r="MK160" s="15">
        <f>IF(36&lt;=$G160, ME160+MI160, "")</f>
        <v/>
      </c>
      <c r="ML160" s="15">
        <f>IF(36&lt;=$G160, ($G160-36)*$N160, "")</f>
        <v/>
      </c>
      <c r="MM160" s="15">
        <f>IF(37&lt;=$G160, MH160, "")</f>
        <v/>
      </c>
      <c r="MN160" s="15">
        <f>IF(37&lt;=$G160, ROUND(MM160*$Q160, 2), "")</f>
        <v/>
      </c>
      <c r="MO160" s="15">
        <f>IF(37&lt;=$G160, $N160, "")</f>
        <v/>
      </c>
      <c r="MP160" s="15">
        <f>IF(37&lt;=$G160, MO160-MN160, "")</f>
        <v/>
      </c>
      <c r="MQ160" s="15">
        <f>IF(37&lt;=$G160, MM160-MP160, "")</f>
        <v/>
      </c>
      <c r="MR160" s="15">
        <f>IF(37&lt;=$G160, ROUND(MJ160*$Q160, 2), "")</f>
        <v/>
      </c>
      <c r="MS160" s="15">
        <f>IF(37&lt;=$G160, MJ160+MR160, "")</f>
        <v/>
      </c>
      <c r="MT160" s="15">
        <f>IF(37&lt;=$G160, MN160+MR160, "")</f>
        <v/>
      </c>
      <c r="MU160" s="15">
        <f>IF(37&lt;=$G160, ($G160-37)*$N160, "")</f>
        <v/>
      </c>
      <c r="MV160" s="15">
        <f>IF(38&lt;=$G160, MQ160, "")</f>
        <v/>
      </c>
      <c r="MW160" s="15">
        <f>IF(38&lt;=$G160, ROUND(MV160*$Q160, 2), "")</f>
        <v/>
      </c>
      <c r="MX160" s="15">
        <f>IF(38&lt;=$G160, $N160, "")</f>
        <v/>
      </c>
      <c r="MY160" s="15">
        <f>IF(38&lt;=$G160, MX160-MW160, "")</f>
        <v/>
      </c>
      <c r="MZ160" s="15">
        <f>IF(38&lt;=$G160, MV160-MY160, "")</f>
        <v/>
      </c>
      <c r="NA160" s="15">
        <f>IF(38&lt;=$G160, ROUND(MS160*$Q160, 2), "")</f>
        <v/>
      </c>
      <c r="NB160" s="15">
        <f>IF(38&lt;=$G160, MS160+NA160, "")</f>
        <v/>
      </c>
      <c r="NC160" s="15">
        <f>IF(38&lt;=$G160, MW160+NA160, "")</f>
        <v/>
      </c>
      <c r="ND160" s="15">
        <f>IF(38&lt;=$G160, ($G160-38)*$N160, "")</f>
        <v/>
      </c>
      <c r="NE160" s="15">
        <f>IF(39&lt;=$G160, MZ160, "")</f>
        <v/>
      </c>
      <c r="NF160" s="15">
        <f>IF(39&lt;=$G160, ROUND(NE160*$Q160, 2), "")</f>
        <v/>
      </c>
      <c r="NG160" s="15">
        <f>IF(39&lt;=$G160, $N160, "")</f>
        <v/>
      </c>
      <c r="NH160" s="15">
        <f>IF(39&lt;=$G160, NG160-NF160, "")</f>
        <v/>
      </c>
      <c r="NI160" s="15">
        <f>IF(39&lt;=$G160, NE160-NH160, "")</f>
        <v/>
      </c>
      <c r="NJ160" s="15">
        <f>IF(39&lt;=$G160, ROUND(NB160*$Q160, 2), "")</f>
        <v/>
      </c>
      <c r="NK160" s="15">
        <f>IF(39&lt;=$G160, NB160+NJ160, "")</f>
        <v/>
      </c>
      <c r="NL160" s="15">
        <f>IF(39&lt;=$G160, NF160+NJ160, "")</f>
        <v/>
      </c>
      <c r="NM160" s="15">
        <f>IF(39&lt;=$G160, ($G160-39)*$N160, "")</f>
        <v/>
      </c>
      <c r="NN160" s="15">
        <f>IF(40&lt;=$G160, NI160, "")</f>
        <v/>
      </c>
      <c r="NO160" s="15">
        <f>IF(40&lt;=$G160, ROUND(NN160*$Q160, 2), "")</f>
        <v/>
      </c>
      <c r="NP160" s="15">
        <f>IF(40&lt;=$G160, $N160, "")</f>
        <v/>
      </c>
      <c r="NQ160" s="15">
        <f>IF(40&lt;=$G160, NP160-NO160, "")</f>
        <v/>
      </c>
      <c r="NR160" s="15">
        <f>IF(40&lt;=$G160, NN160-NQ160, "")</f>
        <v/>
      </c>
      <c r="NS160" s="15">
        <f>IF(40&lt;=$G160, ROUND(NK160*$Q160, 2), "")</f>
        <v/>
      </c>
      <c r="NT160" s="15">
        <f>IF(40&lt;=$G160, NK160+NS160, "")</f>
        <v/>
      </c>
      <c r="NU160" s="15">
        <f>IF(40&lt;=$G160, NO160+NS160, "")</f>
        <v/>
      </c>
      <c r="NV160" s="15">
        <f>IF(40&lt;=$G160, ($G160-40)*$N160, "")</f>
        <v/>
      </c>
      <c r="NW160" s="15">
        <f>IF(41&lt;=$G160, NR160, "")</f>
        <v/>
      </c>
      <c r="NX160" s="15">
        <f>IF(41&lt;=$G160, ROUND(NW160*$Q160, 2), "")</f>
        <v/>
      </c>
      <c r="NY160" s="15">
        <f>IF(41&lt;=$G160, $N160, "")</f>
        <v/>
      </c>
      <c r="NZ160" s="15">
        <f>IF(41&lt;=$G160, NY160-NX160, "")</f>
        <v/>
      </c>
      <c r="OA160" s="15">
        <f>IF(41&lt;=$G160, NW160-NZ160, "")</f>
        <v/>
      </c>
      <c r="OB160" s="15">
        <f>IF(41&lt;=$G160, ROUND(NT160*$Q160, 2), "")</f>
        <v/>
      </c>
      <c r="OC160" s="15">
        <f>IF(41&lt;=$G160, NT160+OB160, "")</f>
        <v/>
      </c>
      <c r="OD160" s="15">
        <f>IF(41&lt;=$G160, NX160+OB160, "")</f>
        <v/>
      </c>
      <c r="OE160" s="15">
        <f>IF(41&lt;=$G160, ($G160-41)*$N160, "")</f>
        <v/>
      </c>
      <c r="OF160" s="15">
        <f>IF(42&lt;=$G160, OA160, "")</f>
        <v/>
      </c>
      <c r="OG160" s="15">
        <f>IF(42&lt;=$G160, ROUND(OF160*$Q160, 2), "")</f>
        <v/>
      </c>
      <c r="OH160" s="15">
        <f>IF(42&lt;=$G160, $N160, "")</f>
        <v/>
      </c>
      <c r="OI160" s="15">
        <f>IF(42&lt;=$G160, OH160-OG160, "")</f>
        <v/>
      </c>
      <c r="OJ160" s="15">
        <f>IF(42&lt;=$G160, OF160-OI160, "")</f>
        <v/>
      </c>
      <c r="OK160" s="15">
        <f>IF(42&lt;=$G160, ROUND(OC160*$Q160, 2), "")</f>
        <v/>
      </c>
      <c r="OL160" s="15">
        <f>IF(42&lt;=$G160, OC160+OK160, "")</f>
        <v/>
      </c>
      <c r="OM160" s="15">
        <f>IF(42&lt;=$G160, OG160+OK160, "")</f>
        <v/>
      </c>
      <c r="ON160" s="15">
        <f>IF(42&lt;=$G160, ($G160-42)*$N160, "")</f>
        <v/>
      </c>
      <c r="OO160" s="15">
        <f>IF(43&lt;=$G160, OJ160, "")</f>
        <v/>
      </c>
      <c r="OP160" s="15">
        <f>IF(43&lt;=$G160, ROUND(OO160*$Q160, 2), "")</f>
        <v/>
      </c>
      <c r="OQ160" s="15">
        <f>IF(43&lt;=$G160, $N160, "")</f>
        <v/>
      </c>
      <c r="OR160" s="15">
        <f>IF(43&lt;=$G160, OQ160-OP160, "")</f>
        <v/>
      </c>
      <c r="OS160" s="15">
        <f>IF(43&lt;=$G160, OO160-OR160, "")</f>
        <v/>
      </c>
      <c r="OT160" s="15">
        <f>IF(43&lt;=$G160, ROUND(OL160*$Q160, 2), "")</f>
        <v/>
      </c>
      <c r="OU160" s="15">
        <f>IF(43&lt;=$G160, OL160+OT160, "")</f>
        <v/>
      </c>
      <c r="OV160" s="15">
        <f>IF(43&lt;=$G160, OP160+OT160, "")</f>
        <v/>
      </c>
      <c r="OW160" s="15">
        <f>IF(43&lt;=$G160, ($G160-43)*$N160, "")</f>
        <v/>
      </c>
      <c r="OX160" s="15">
        <f>IF(44&lt;=$G160, OS160, "")</f>
        <v/>
      </c>
      <c r="OY160" s="15">
        <f>IF(44&lt;=$G160, ROUND(OX160*$Q160, 2), "")</f>
        <v/>
      </c>
      <c r="OZ160" s="15">
        <f>IF(44&lt;=$G160, $N160, "")</f>
        <v/>
      </c>
      <c r="PA160" s="15">
        <f>IF(44&lt;=$G160, OZ160-OY160, "")</f>
        <v/>
      </c>
      <c r="PB160" s="15">
        <f>IF(44&lt;=$G160, OX160-PA160, "")</f>
        <v/>
      </c>
      <c r="PC160" s="15">
        <f>IF(44&lt;=$G160, ROUND(OU160*$Q160, 2), "")</f>
        <v/>
      </c>
      <c r="PD160" s="15">
        <f>IF(44&lt;=$G160, OU160+PC160, "")</f>
        <v/>
      </c>
      <c r="PE160" s="15">
        <f>IF(44&lt;=$G160, OY160+PC160, "")</f>
        <v/>
      </c>
      <c r="PF160" s="15">
        <f>IF(44&lt;=$G160, ($G160-44)*$N160, "")</f>
        <v/>
      </c>
      <c r="PG160" s="15">
        <f>IF(45&lt;=$G160, PB160, "")</f>
        <v/>
      </c>
      <c r="PH160" s="15">
        <f>IF(45&lt;=$G160, ROUND(PG160*$Q160, 2), "")</f>
        <v/>
      </c>
      <c r="PI160" s="15">
        <f>IF(45&lt;=$G160, $N160, "")</f>
        <v/>
      </c>
      <c r="PJ160" s="15">
        <f>IF(45&lt;=$G160, PI160-PH160, "")</f>
        <v/>
      </c>
      <c r="PK160" s="15">
        <f>IF(45&lt;=$G160, PG160-PJ160, "")</f>
        <v/>
      </c>
      <c r="PL160" s="15">
        <f>IF(45&lt;=$G160, ROUND(PD160*$Q160, 2), "")</f>
        <v/>
      </c>
      <c r="PM160" s="15">
        <f>IF(45&lt;=$G160, PD160+PL160, "")</f>
        <v/>
      </c>
      <c r="PN160" s="15">
        <f>IF(45&lt;=$G160, PH160+PL160, "")</f>
        <v/>
      </c>
      <c r="PO160" s="15">
        <f>IF(45&lt;=$G160, ($G160-45)*$N160, "")</f>
        <v/>
      </c>
      <c r="PP160" s="15">
        <f>IF(46&lt;=$G160, PK160, "")</f>
        <v/>
      </c>
      <c r="PQ160" s="15">
        <f>IF(46&lt;=$G160, ROUND(PP160*$Q160, 2), "")</f>
        <v/>
      </c>
      <c r="PR160" s="15">
        <f>IF(46&lt;=$G160, $N160, "")</f>
        <v/>
      </c>
      <c r="PS160" s="15">
        <f>IF(46&lt;=$G160, PR160-PQ160, "")</f>
        <v/>
      </c>
      <c r="PT160" s="15">
        <f>IF(46&lt;=$G160, PP160-PS160, "")</f>
        <v/>
      </c>
      <c r="PU160" s="15">
        <f>IF(46&lt;=$G160, ROUND(PM160*$Q160, 2), "")</f>
        <v/>
      </c>
      <c r="PV160" s="15">
        <f>IF(46&lt;=$G160, PM160+PU160, "")</f>
        <v/>
      </c>
      <c r="PW160" s="15">
        <f>IF(46&lt;=$G160, PQ160+PU160, "")</f>
        <v/>
      </c>
      <c r="PX160" s="15">
        <f>IF(46&lt;=$G160, ($G160-46)*$N160, "")</f>
        <v/>
      </c>
      <c r="PY160" s="15">
        <f>IF(47&lt;=$G160, PT160, "")</f>
        <v/>
      </c>
      <c r="PZ160" s="15">
        <f>IF(47&lt;=$G160, ROUND(PY160*$Q160, 2), "")</f>
        <v/>
      </c>
      <c r="QA160" s="15">
        <f>IF(47&lt;=$G160, $N160, "")</f>
        <v/>
      </c>
      <c r="QB160" s="15">
        <f>IF(47&lt;=$G160, QA160-PZ160, "")</f>
        <v/>
      </c>
      <c r="QC160" s="15">
        <f>IF(47&lt;=$G160, PY160-QB160, "")</f>
        <v/>
      </c>
      <c r="QD160" s="15">
        <f>IF(47&lt;=$G160, ROUND(PV160*$Q160, 2), "")</f>
        <v/>
      </c>
      <c r="QE160" s="15">
        <f>IF(47&lt;=$G160, PV160+QD160, "")</f>
        <v/>
      </c>
      <c r="QF160" s="15">
        <f>IF(47&lt;=$G160, PZ160+QD160, "")</f>
        <v/>
      </c>
      <c r="QG160" s="15">
        <f>IF(47&lt;=$G160, ($G160-47)*$N160, "")</f>
        <v/>
      </c>
      <c r="QH160" s="15">
        <f>IF(48&lt;=$G160, QC160, "")</f>
        <v/>
      </c>
      <c r="QI160" s="15">
        <f>IF(48&lt;=$G160, ROUND(QH160*$Q160, 2), "")</f>
        <v/>
      </c>
      <c r="QJ160" s="15">
        <f>IF(48&lt;=$G160, $N160, "")</f>
        <v/>
      </c>
      <c r="QK160" s="15">
        <f>IF(48&lt;=$G160, QJ160-QI160, "")</f>
        <v/>
      </c>
      <c r="QL160" s="15">
        <f>IF(48&lt;=$G160, QH160-QK160, "")</f>
        <v/>
      </c>
      <c r="QM160" s="15">
        <f>IF(48&lt;=$G160, ROUND(QE160*$Q160, 2), "")</f>
        <v/>
      </c>
      <c r="QN160" s="15">
        <f>IF(48&lt;=$G160, QE160+QM160, "")</f>
        <v/>
      </c>
      <c r="QO160" s="15">
        <f>IF(48&lt;=$G160, QI160+QM160, "")</f>
        <v/>
      </c>
      <c r="QP160" s="15">
        <f>IF(48&lt;=$G160, ($G160-48)*$N160, "")</f>
        <v/>
      </c>
    </row>
    <row r="161">
      <c r="A161" s="6" t="inlineStr">
        <is>
          <t>0684-0002</t>
        </is>
      </c>
      <c r="B161" s="7" t="inlineStr">
        <is>
          <t>Corporativo Kareso Sa de Cv</t>
        </is>
      </c>
      <c r="C161" s="7" t="inlineStr">
        <is>
          <t>NP300 Chasis</t>
        </is>
      </c>
      <c r="D161" s="6" t="inlineStr">
        <is>
          <t>ACTIVO</t>
        </is>
      </c>
      <c r="E161" s="6" t="inlineStr">
        <is>
          <t>2025-12-12</t>
        </is>
      </c>
      <c r="F161" s="6" t="inlineStr">
        <is>
          <t>2027-12-12</t>
        </is>
      </c>
      <c r="G161" s="8" t="n">
        <v>24</v>
      </c>
      <c r="H161" s="9" t="n">
        <v>468448.28</v>
      </c>
      <c r="I161" s="10" t="n">
        <v>0.3</v>
      </c>
      <c r="J161" s="9">
        <f>ROUND(H161*I161, 2)</f>
        <v/>
      </c>
      <c r="K161" s="9">
        <f>ROUND(H161-J161, 2)</f>
        <v/>
      </c>
      <c r="L161" s="10" t="n">
        <v>0.02</v>
      </c>
      <c r="M161" s="9">
        <f>ROUND(H161*L161, 2)</f>
        <v/>
      </c>
      <c r="N161" s="9" t="n">
        <v>15703.94</v>
      </c>
      <c r="O161" s="10" t="n">
        <v>0.2</v>
      </c>
      <c r="P161" s="9">
        <f>ROUND(H161*O161, 2)</f>
        <v/>
      </c>
      <c r="Q161" s="11" t="n">
        <v>0.02611184</v>
      </c>
      <c r="R161" s="11">
        <f>RATE(G161, -N161, K161, -P161)</f>
        <v/>
      </c>
      <c r="S161" s="11">
        <f>ROUND(Q161*12, 8)</f>
        <v/>
      </c>
      <c r="T161" s="11">
        <f>ROUND(((1+Q161)^12)-1, 8)</f>
        <v/>
      </c>
      <c r="U161" s="9">
        <f>ROUND(PV(Q161, G161, 0, -P161), 2)</f>
        <v/>
      </c>
      <c r="V161" s="9">
        <f>SUMIF($AA$4:$QP$4, "Interes_Leasing", AA161:QP161)</f>
        <v/>
      </c>
      <c r="W161" s="9">
        <f>SUMIF($AA$4:$QP$4, "Interes_Residual", AA161:QP161)</f>
        <v/>
      </c>
      <c r="X161" s="9">
        <f>ROUND(V161+W161, 2)</f>
        <v/>
      </c>
      <c r="Y161" s="9">
        <f>ROUND((N161*G161+P161+M161)-K161, 2)</f>
        <v/>
      </c>
      <c r="Z161" s="10">
        <f>ROUND(Y161/K161, 4)</f>
        <v/>
      </c>
      <c r="AA161" s="9">
        <f>IF(1&lt;=$G161, $K161, "")</f>
        <v/>
      </c>
      <c r="AB161" s="9">
        <f>IF(1&lt;=$G161, ROUND(AA161*$Q161, 2), "")</f>
        <v/>
      </c>
      <c r="AC161" s="9">
        <f>IF(1&lt;=$G161, $N161, "")</f>
        <v/>
      </c>
      <c r="AD161" s="9">
        <f>IF(1&lt;=$G161, AC161-AB161, "")</f>
        <v/>
      </c>
      <c r="AE161" s="9">
        <f>IF(1&lt;=$G161, AA161-AD161, "")</f>
        <v/>
      </c>
      <c r="AF161" s="9">
        <f>IF(1&lt;=$G161, ROUND($U161*$Q161, 2), "")</f>
        <v/>
      </c>
      <c r="AG161" s="9">
        <f>IF(1&lt;=$G161, $U161+AF161, "")</f>
        <v/>
      </c>
      <c r="AH161" s="9">
        <f>IF(1&lt;=$G161, AB161+AF161, "")</f>
        <v/>
      </c>
      <c r="AI161" s="9">
        <f>IF(1&lt;=$G161, ($G161-1)*$N161, "")</f>
        <v/>
      </c>
      <c r="AJ161" s="9">
        <f>IF(2&lt;=$G161, AE161, "")</f>
        <v/>
      </c>
      <c r="AK161" s="9">
        <f>IF(2&lt;=$G161, ROUND(AJ161*$Q161, 2), "")</f>
        <v/>
      </c>
      <c r="AL161" s="9">
        <f>IF(2&lt;=$G161, $N161, "")</f>
        <v/>
      </c>
      <c r="AM161" s="9">
        <f>IF(2&lt;=$G161, AL161-AK161, "")</f>
        <v/>
      </c>
      <c r="AN161" s="9">
        <f>IF(2&lt;=$G161, AJ161-AM161, "")</f>
        <v/>
      </c>
      <c r="AO161" s="9">
        <f>IF(2&lt;=$G161, ROUND(AG161*$Q161, 2), "")</f>
        <v/>
      </c>
      <c r="AP161" s="9">
        <f>IF(2&lt;=$G161, AG161+AO161, "")</f>
        <v/>
      </c>
      <c r="AQ161" s="9">
        <f>IF(2&lt;=$G161, AK161+AO161, "")</f>
        <v/>
      </c>
      <c r="AR161" s="9">
        <f>IF(2&lt;=$G161, ($G161-2)*$N161, "")</f>
        <v/>
      </c>
      <c r="AS161" s="9">
        <f>IF(3&lt;=$G161, AN161, "")</f>
        <v/>
      </c>
      <c r="AT161" s="9">
        <f>IF(3&lt;=$G161, ROUND(AS161*$Q161, 2), "")</f>
        <v/>
      </c>
      <c r="AU161" s="9">
        <f>IF(3&lt;=$G161, $N161, "")</f>
        <v/>
      </c>
      <c r="AV161" s="9">
        <f>IF(3&lt;=$G161, AU161-AT161, "")</f>
        <v/>
      </c>
      <c r="AW161" s="9">
        <f>IF(3&lt;=$G161, AS161-AV161, "")</f>
        <v/>
      </c>
      <c r="AX161" s="9">
        <f>IF(3&lt;=$G161, ROUND(AP161*$Q161, 2), "")</f>
        <v/>
      </c>
      <c r="AY161" s="9">
        <f>IF(3&lt;=$G161, AP161+AX161, "")</f>
        <v/>
      </c>
      <c r="AZ161" s="9">
        <f>IF(3&lt;=$G161, AT161+AX161, "")</f>
        <v/>
      </c>
      <c r="BA161" s="9">
        <f>IF(3&lt;=$G161, ($G161-3)*$N161, "")</f>
        <v/>
      </c>
      <c r="BB161" s="9">
        <f>IF(4&lt;=$G161, AW161, "")</f>
        <v/>
      </c>
      <c r="BC161" s="9">
        <f>IF(4&lt;=$G161, ROUND(BB161*$Q161, 2), "")</f>
        <v/>
      </c>
      <c r="BD161" s="9">
        <f>IF(4&lt;=$G161, $N161, "")</f>
        <v/>
      </c>
      <c r="BE161" s="9">
        <f>IF(4&lt;=$G161, BD161-BC161, "")</f>
        <v/>
      </c>
      <c r="BF161" s="9">
        <f>IF(4&lt;=$G161, BB161-BE161, "")</f>
        <v/>
      </c>
      <c r="BG161" s="9">
        <f>IF(4&lt;=$G161, ROUND(AY161*$Q161, 2), "")</f>
        <v/>
      </c>
      <c r="BH161" s="9">
        <f>IF(4&lt;=$G161, AY161+BG161, "")</f>
        <v/>
      </c>
      <c r="BI161" s="9">
        <f>IF(4&lt;=$G161, BC161+BG161, "")</f>
        <v/>
      </c>
      <c r="BJ161" s="9">
        <f>IF(4&lt;=$G161, ($G161-4)*$N161, "")</f>
        <v/>
      </c>
      <c r="BK161" s="9">
        <f>IF(5&lt;=$G161, BF161, "")</f>
        <v/>
      </c>
      <c r="BL161" s="9">
        <f>IF(5&lt;=$G161, ROUND(BK161*$Q161, 2), "")</f>
        <v/>
      </c>
      <c r="BM161" s="9">
        <f>IF(5&lt;=$G161, $N161, "")</f>
        <v/>
      </c>
      <c r="BN161" s="9">
        <f>IF(5&lt;=$G161, BM161-BL161, "")</f>
        <v/>
      </c>
      <c r="BO161" s="9">
        <f>IF(5&lt;=$G161, BK161-BN161, "")</f>
        <v/>
      </c>
      <c r="BP161" s="9">
        <f>IF(5&lt;=$G161, ROUND(BH161*$Q161, 2), "")</f>
        <v/>
      </c>
      <c r="BQ161" s="9">
        <f>IF(5&lt;=$G161, BH161+BP161, "")</f>
        <v/>
      </c>
      <c r="BR161" s="9">
        <f>IF(5&lt;=$G161, BL161+BP161, "")</f>
        <v/>
      </c>
      <c r="BS161" s="9">
        <f>IF(5&lt;=$G161, ($G161-5)*$N161, "")</f>
        <v/>
      </c>
      <c r="BT161" s="9">
        <f>IF(6&lt;=$G161, BO161, "")</f>
        <v/>
      </c>
      <c r="BU161" s="9">
        <f>IF(6&lt;=$G161, ROUND(BT161*$Q161, 2), "")</f>
        <v/>
      </c>
      <c r="BV161" s="9">
        <f>IF(6&lt;=$G161, $N161, "")</f>
        <v/>
      </c>
      <c r="BW161" s="9">
        <f>IF(6&lt;=$G161, BV161-BU161, "")</f>
        <v/>
      </c>
      <c r="BX161" s="9">
        <f>IF(6&lt;=$G161, BT161-BW161, "")</f>
        <v/>
      </c>
      <c r="BY161" s="9">
        <f>IF(6&lt;=$G161, ROUND(BQ161*$Q161, 2), "")</f>
        <v/>
      </c>
      <c r="BZ161" s="9">
        <f>IF(6&lt;=$G161, BQ161+BY161, "")</f>
        <v/>
      </c>
      <c r="CA161" s="9">
        <f>IF(6&lt;=$G161, BU161+BY161, "")</f>
        <v/>
      </c>
      <c r="CB161" s="9">
        <f>IF(6&lt;=$G161, ($G161-6)*$N161, "")</f>
        <v/>
      </c>
      <c r="CC161" s="9">
        <f>IF(7&lt;=$G161, BX161, "")</f>
        <v/>
      </c>
      <c r="CD161" s="9">
        <f>IF(7&lt;=$G161, ROUND(CC161*$Q161, 2), "")</f>
        <v/>
      </c>
      <c r="CE161" s="9">
        <f>IF(7&lt;=$G161, $N161, "")</f>
        <v/>
      </c>
      <c r="CF161" s="9">
        <f>IF(7&lt;=$G161, CE161-CD161, "")</f>
        <v/>
      </c>
      <c r="CG161" s="9">
        <f>IF(7&lt;=$G161, CC161-CF161, "")</f>
        <v/>
      </c>
      <c r="CH161" s="9">
        <f>IF(7&lt;=$G161, ROUND(BZ161*$Q161, 2), "")</f>
        <v/>
      </c>
      <c r="CI161" s="9">
        <f>IF(7&lt;=$G161, BZ161+CH161, "")</f>
        <v/>
      </c>
      <c r="CJ161" s="9">
        <f>IF(7&lt;=$G161, CD161+CH161, "")</f>
        <v/>
      </c>
      <c r="CK161" s="9">
        <f>IF(7&lt;=$G161, ($G161-7)*$N161, "")</f>
        <v/>
      </c>
      <c r="CL161" s="9">
        <f>IF(8&lt;=$G161, CG161, "")</f>
        <v/>
      </c>
      <c r="CM161" s="9">
        <f>IF(8&lt;=$G161, ROUND(CL161*$Q161, 2), "")</f>
        <v/>
      </c>
      <c r="CN161" s="9">
        <f>IF(8&lt;=$G161, $N161, "")</f>
        <v/>
      </c>
      <c r="CO161" s="9">
        <f>IF(8&lt;=$G161, CN161-CM161, "")</f>
        <v/>
      </c>
      <c r="CP161" s="9">
        <f>IF(8&lt;=$G161, CL161-CO161, "")</f>
        <v/>
      </c>
      <c r="CQ161" s="9">
        <f>IF(8&lt;=$G161, ROUND(CI161*$Q161, 2), "")</f>
        <v/>
      </c>
      <c r="CR161" s="9">
        <f>IF(8&lt;=$G161, CI161+CQ161, "")</f>
        <v/>
      </c>
      <c r="CS161" s="9">
        <f>IF(8&lt;=$G161, CM161+CQ161, "")</f>
        <v/>
      </c>
      <c r="CT161" s="9">
        <f>IF(8&lt;=$G161, ($G161-8)*$N161, "")</f>
        <v/>
      </c>
      <c r="CU161" s="9">
        <f>IF(9&lt;=$G161, CP161, "")</f>
        <v/>
      </c>
      <c r="CV161" s="9">
        <f>IF(9&lt;=$G161, ROUND(CU161*$Q161, 2), "")</f>
        <v/>
      </c>
      <c r="CW161" s="9">
        <f>IF(9&lt;=$G161, $N161, "")</f>
        <v/>
      </c>
      <c r="CX161" s="9">
        <f>IF(9&lt;=$G161, CW161-CV161, "")</f>
        <v/>
      </c>
      <c r="CY161" s="9">
        <f>IF(9&lt;=$G161, CU161-CX161, "")</f>
        <v/>
      </c>
      <c r="CZ161" s="9">
        <f>IF(9&lt;=$G161, ROUND(CR161*$Q161, 2), "")</f>
        <v/>
      </c>
      <c r="DA161" s="9">
        <f>IF(9&lt;=$G161, CR161+CZ161, "")</f>
        <v/>
      </c>
      <c r="DB161" s="9">
        <f>IF(9&lt;=$G161, CV161+CZ161, "")</f>
        <v/>
      </c>
      <c r="DC161" s="9">
        <f>IF(9&lt;=$G161, ($G161-9)*$N161, "")</f>
        <v/>
      </c>
      <c r="DD161" s="9">
        <f>IF(10&lt;=$G161, CY161, "")</f>
        <v/>
      </c>
      <c r="DE161" s="9">
        <f>IF(10&lt;=$G161, ROUND(DD161*$Q161, 2), "")</f>
        <v/>
      </c>
      <c r="DF161" s="9">
        <f>IF(10&lt;=$G161, $N161, "")</f>
        <v/>
      </c>
      <c r="DG161" s="9">
        <f>IF(10&lt;=$G161, DF161-DE161, "")</f>
        <v/>
      </c>
      <c r="DH161" s="9">
        <f>IF(10&lt;=$G161, DD161-DG161, "")</f>
        <v/>
      </c>
      <c r="DI161" s="9">
        <f>IF(10&lt;=$G161, ROUND(DA161*$Q161, 2), "")</f>
        <v/>
      </c>
      <c r="DJ161" s="9">
        <f>IF(10&lt;=$G161, DA161+DI161, "")</f>
        <v/>
      </c>
      <c r="DK161" s="9">
        <f>IF(10&lt;=$G161, DE161+DI161, "")</f>
        <v/>
      </c>
      <c r="DL161" s="9">
        <f>IF(10&lt;=$G161, ($G161-10)*$N161, "")</f>
        <v/>
      </c>
      <c r="DM161" s="9">
        <f>IF(11&lt;=$G161, DH161, "")</f>
        <v/>
      </c>
      <c r="DN161" s="9">
        <f>IF(11&lt;=$G161, ROUND(DM161*$Q161, 2), "")</f>
        <v/>
      </c>
      <c r="DO161" s="9">
        <f>IF(11&lt;=$G161, $N161, "")</f>
        <v/>
      </c>
      <c r="DP161" s="9">
        <f>IF(11&lt;=$G161, DO161-DN161, "")</f>
        <v/>
      </c>
      <c r="DQ161" s="9">
        <f>IF(11&lt;=$G161, DM161-DP161, "")</f>
        <v/>
      </c>
      <c r="DR161" s="9">
        <f>IF(11&lt;=$G161, ROUND(DJ161*$Q161, 2), "")</f>
        <v/>
      </c>
      <c r="DS161" s="9">
        <f>IF(11&lt;=$G161, DJ161+DR161, "")</f>
        <v/>
      </c>
      <c r="DT161" s="9">
        <f>IF(11&lt;=$G161, DN161+DR161, "")</f>
        <v/>
      </c>
      <c r="DU161" s="9">
        <f>IF(11&lt;=$G161, ($G161-11)*$N161, "")</f>
        <v/>
      </c>
      <c r="DV161" s="9">
        <f>IF(12&lt;=$G161, DQ161, "")</f>
        <v/>
      </c>
      <c r="DW161" s="9">
        <f>IF(12&lt;=$G161, ROUND(DV161*$Q161, 2), "")</f>
        <v/>
      </c>
      <c r="DX161" s="9">
        <f>IF(12&lt;=$G161, $N161, "")</f>
        <v/>
      </c>
      <c r="DY161" s="9">
        <f>IF(12&lt;=$G161, DX161-DW161, "")</f>
        <v/>
      </c>
      <c r="DZ161" s="9">
        <f>IF(12&lt;=$G161, DV161-DY161, "")</f>
        <v/>
      </c>
      <c r="EA161" s="9">
        <f>IF(12&lt;=$G161, ROUND(DS161*$Q161, 2), "")</f>
        <v/>
      </c>
      <c r="EB161" s="9">
        <f>IF(12&lt;=$G161, DS161+EA161, "")</f>
        <v/>
      </c>
      <c r="EC161" s="9">
        <f>IF(12&lt;=$G161, DW161+EA161, "")</f>
        <v/>
      </c>
      <c r="ED161" s="9">
        <f>IF(12&lt;=$G161, ($G161-12)*$N161, "")</f>
        <v/>
      </c>
      <c r="EE161" s="9">
        <f>IF(13&lt;=$G161, DZ161, "")</f>
        <v/>
      </c>
      <c r="EF161" s="9">
        <f>IF(13&lt;=$G161, ROUND(EE161*$Q161, 2), "")</f>
        <v/>
      </c>
      <c r="EG161" s="9">
        <f>IF(13&lt;=$G161, $N161, "")</f>
        <v/>
      </c>
      <c r="EH161" s="9">
        <f>IF(13&lt;=$G161, EG161-EF161, "")</f>
        <v/>
      </c>
      <c r="EI161" s="9">
        <f>IF(13&lt;=$G161, EE161-EH161, "")</f>
        <v/>
      </c>
      <c r="EJ161" s="9">
        <f>IF(13&lt;=$G161, ROUND(EB161*$Q161, 2), "")</f>
        <v/>
      </c>
      <c r="EK161" s="9">
        <f>IF(13&lt;=$G161, EB161+EJ161, "")</f>
        <v/>
      </c>
      <c r="EL161" s="9">
        <f>IF(13&lt;=$G161, EF161+EJ161, "")</f>
        <v/>
      </c>
      <c r="EM161" s="9">
        <f>IF(13&lt;=$G161, ($G161-13)*$N161, "")</f>
        <v/>
      </c>
      <c r="EN161" s="9">
        <f>IF(14&lt;=$G161, EI161, "")</f>
        <v/>
      </c>
      <c r="EO161" s="9">
        <f>IF(14&lt;=$G161, ROUND(EN161*$Q161, 2), "")</f>
        <v/>
      </c>
      <c r="EP161" s="9">
        <f>IF(14&lt;=$G161, $N161, "")</f>
        <v/>
      </c>
      <c r="EQ161" s="9">
        <f>IF(14&lt;=$G161, EP161-EO161, "")</f>
        <v/>
      </c>
      <c r="ER161" s="9">
        <f>IF(14&lt;=$G161, EN161-EQ161, "")</f>
        <v/>
      </c>
      <c r="ES161" s="9">
        <f>IF(14&lt;=$G161, ROUND(EK161*$Q161, 2), "")</f>
        <v/>
      </c>
      <c r="ET161" s="9">
        <f>IF(14&lt;=$G161, EK161+ES161, "")</f>
        <v/>
      </c>
      <c r="EU161" s="9">
        <f>IF(14&lt;=$G161, EO161+ES161, "")</f>
        <v/>
      </c>
      <c r="EV161" s="9">
        <f>IF(14&lt;=$G161, ($G161-14)*$N161, "")</f>
        <v/>
      </c>
      <c r="EW161" s="9">
        <f>IF(15&lt;=$G161, ER161, "")</f>
        <v/>
      </c>
      <c r="EX161" s="9">
        <f>IF(15&lt;=$G161, ROUND(EW161*$Q161, 2), "")</f>
        <v/>
      </c>
      <c r="EY161" s="9">
        <f>IF(15&lt;=$G161, $N161, "")</f>
        <v/>
      </c>
      <c r="EZ161" s="9">
        <f>IF(15&lt;=$G161, EY161-EX161, "")</f>
        <v/>
      </c>
      <c r="FA161" s="9">
        <f>IF(15&lt;=$G161, EW161-EZ161, "")</f>
        <v/>
      </c>
      <c r="FB161" s="9">
        <f>IF(15&lt;=$G161, ROUND(ET161*$Q161, 2), "")</f>
        <v/>
      </c>
      <c r="FC161" s="9">
        <f>IF(15&lt;=$G161, ET161+FB161, "")</f>
        <v/>
      </c>
      <c r="FD161" s="9">
        <f>IF(15&lt;=$G161, EX161+FB161, "")</f>
        <v/>
      </c>
      <c r="FE161" s="9">
        <f>IF(15&lt;=$G161, ($G161-15)*$N161, "")</f>
        <v/>
      </c>
      <c r="FF161" s="9">
        <f>IF(16&lt;=$G161, FA161, "")</f>
        <v/>
      </c>
      <c r="FG161" s="9">
        <f>IF(16&lt;=$G161, ROUND(FF161*$Q161, 2), "")</f>
        <v/>
      </c>
      <c r="FH161" s="9">
        <f>IF(16&lt;=$G161, $N161, "")</f>
        <v/>
      </c>
      <c r="FI161" s="9">
        <f>IF(16&lt;=$G161, FH161-FG161, "")</f>
        <v/>
      </c>
      <c r="FJ161" s="9">
        <f>IF(16&lt;=$G161, FF161-FI161, "")</f>
        <v/>
      </c>
      <c r="FK161" s="9">
        <f>IF(16&lt;=$G161, ROUND(FC161*$Q161, 2), "")</f>
        <v/>
      </c>
      <c r="FL161" s="9">
        <f>IF(16&lt;=$G161, FC161+FK161, "")</f>
        <v/>
      </c>
      <c r="FM161" s="9">
        <f>IF(16&lt;=$G161, FG161+FK161, "")</f>
        <v/>
      </c>
      <c r="FN161" s="9">
        <f>IF(16&lt;=$G161, ($G161-16)*$N161, "")</f>
        <v/>
      </c>
      <c r="FO161" s="9">
        <f>IF(17&lt;=$G161, FJ161, "")</f>
        <v/>
      </c>
      <c r="FP161" s="9">
        <f>IF(17&lt;=$G161, ROUND(FO161*$Q161, 2), "")</f>
        <v/>
      </c>
      <c r="FQ161" s="9">
        <f>IF(17&lt;=$G161, $N161, "")</f>
        <v/>
      </c>
      <c r="FR161" s="9">
        <f>IF(17&lt;=$G161, FQ161-FP161, "")</f>
        <v/>
      </c>
      <c r="FS161" s="9">
        <f>IF(17&lt;=$G161, FO161-FR161, "")</f>
        <v/>
      </c>
      <c r="FT161" s="9">
        <f>IF(17&lt;=$G161, ROUND(FL161*$Q161, 2), "")</f>
        <v/>
      </c>
      <c r="FU161" s="9">
        <f>IF(17&lt;=$G161, FL161+FT161, "")</f>
        <v/>
      </c>
      <c r="FV161" s="9">
        <f>IF(17&lt;=$G161, FP161+FT161, "")</f>
        <v/>
      </c>
      <c r="FW161" s="9">
        <f>IF(17&lt;=$G161, ($G161-17)*$N161, "")</f>
        <v/>
      </c>
      <c r="FX161" s="9">
        <f>IF(18&lt;=$G161, FS161, "")</f>
        <v/>
      </c>
      <c r="FY161" s="9">
        <f>IF(18&lt;=$G161, ROUND(FX161*$Q161, 2), "")</f>
        <v/>
      </c>
      <c r="FZ161" s="9">
        <f>IF(18&lt;=$G161, $N161, "")</f>
        <v/>
      </c>
      <c r="GA161" s="9">
        <f>IF(18&lt;=$G161, FZ161-FY161, "")</f>
        <v/>
      </c>
      <c r="GB161" s="9">
        <f>IF(18&lt;=$G161, FX161-GA161, "")</f>
        <v/>
      </c>
      <c r="GC161" s="9">
        <f>IF(18&lt;=$G161, ROUND(FU161*$Q161, 2), "")</f>
        <v/>
      </c>
      <c r="GD161" s="9">
        <f>IF(18&lt;=$G161, FU161+GC161, "")</f>
        <v/>
      </c>
      <c r="GE161" s="9">
        <f>IF(18&lt;=$G161, FY161+GC161, "")</f>
        <v/>
      </c>
      <c r="GF161" s="9">
        <f>IF(18&lt;=$G161, ($G161-18)*$N161, "")</f>
        <v/>
      </c>
      <c r="GG161" s="9">
        <f>IF(19&lt;=$G161, GB161, "")</f>
        <v/>
      </c>
      <c r="GH161" s="9">
        <f>IF(19&lt;=$G161, ROUND(GG161*$Q161, 2), "")</f>
        <v/>
      </c>
      <c r="GI161" s="9">
        <f>IF(19&lt;=$G161, $N161, "")</f>
        <v/>
      </c>
      <c r="GJ161" s="9">
        <f>IF(19&lt;=$G161, GI161-GH161, "")</f>
        <v/>
      </c>
      <c r="GK161" s="9">
        <f>IF(19&lt;=$G161, GG161-GJ161, "")</f>
        <v/>
      </c>
      <c r="GL161" s="9">
        <f>IF(19&lt;=$G161, ROUND(GD161*$Q161, 2), "")</f>
        <v/>
      </c>
      <c r="GM161" s="9">
        <f>IF(19&lt;=$G161, GD161+GL161, "")</f>
        <v/>
      </c>
      <c r="GN161" s="9">
        <f>IF(19&lt;=$G161, GH161+GL161, "")</f>
        <v/>
      </c>
      <c r="GO161" s="9">
        <f>IF(19&lt;=$G161, ($G161-19)*$N161, "")</f>
        <v/>
      </c>
      <c r="GP161" s="9">
        <f>IF(20&lt;=$G161, GK161, "")</f>
        <v/>
      </c>
      <c r="GQ161" s="9">
        <f>IF(20&lt;=$G161, ROUND(GP161*$Q161, 2), "")</f>
        <v/>
      </c>
      <c r="GR161" s="9">
        <f>IF(20&lt;=$G161, $N161, "")</f>
        <v/>
      </c>
      <c r="GS161" s="9">
        <f>IF(20&lt;=$G161, GR161-GQ161, "")</f>
        <v/>
      </c>
      <c r="GT161" s="9">
        <f>IF(20&lt;=$G161, GP161-GS161, "")</f>
        <v/>
      </c>
      <c r="GU161" s="9">
        <f>IF(20&lt;=$G161, ROUND(GM161*$Q161, 2), "")</f>
        <v/>
      </c>
      <c r="GV161" s="9">
        <f>IF(20&lt;=$G161, GM161+GU161, "")</f>
        <v/>
      </c>
      <c r="GW161" s="9">
        <f>IF(20&lt;=$G161, GQ161+GU161, "")</f>
        <v/>
      </c>
      <c r="GX161" s="9">
        <f>IF(20&lt;=$G161, ($G161-20)*$N161, "")</f>
        <v/>
      </c>
      <c r="GY161" s="9">
        <f>IF(21&lt;=$G161, GT161, "")</f>
        <v/>
      </c>
      <c r="GZ161" s="9">
        <f>IF(21&lt;=$G161, ROUND(GY161*$Q161, 2), "")</f>
        <v/>
      </c>
      <c r="HA161" s="9">
        <f>IF(21&lt;=$G161, $N161, "")</f>
        <v/>
      </c>
      <c r="HB161" s="9">
        <f>IF(21&lt;=$G161, HA161-GZ161, "")</f>
        <v/>
      </c>
      <c r="HC161" s="9">
        <f>IF(21&lt;=$G161, GY161-HB161, "")</f>
        <v/>
      </c>
      <c r="HD161" s="9">
        <f>IF(21&lt;=$G161, ROUND(GV161*$Q161, 2), "")</f>
        <v/>
      </c>
      <c r="HE161" s="9">
        <f>IF(21&lt;=$G161, GV161+HD161, "")</f>
        <v/>
      </c>
      <c r="HF161" s="9">
        <f>IF(21&lt;=$G161, GZ161+HD161, "")</f>
        <v/>
      </c>
      <c r="HG161" s="9">
        <f>IF(21&lt;=$G161, ($G161-21)*$N161, "")</f>
        <v/>
      </c>
      <c r="HH161" s="9">
        <f>IF(22&lt;=$G161, HC161, "")</f>
        <v/>
      </c>
      <c r="HI161" s="9">
        <f>IF(22&lt;=$G161, ROUND(HH161*$Q161, 2), "")</f>
        <v/>
      </c>
      <c r="HJ161" s="9">
        <f>IF(22&lt;=$G161, $N161, "")</f>
        <v/>
      </c>
      <c r="HK161" s="9">
        <f>IF(22&lt;=$G161, HJ161-HI161, "")</f>
        <v/>
      </c>
      <c r="HL161" s="9">
        <f>IF(22&lt;=$G161, HH161-HK161, "")</f>
        <v/>
      </c>
      <c r="HM161" s="9">
        <f>IF(22&lt;=$G161, ROUND(HE161*$Q161, 2), "")</f>
        <v/>
      </c>
      <c r="HN161" s="9">
        <f>IF(22&lt;=$G161, HE161+HM161, "")</f>
        <v/>
      </c>
      <c r="HO161" s="9">
        <f>IF(22&lt;=$G161, HI161+HM161, "")</f>
        <v/>
      </c>
      <c r="HP161" s="9">
        <f>IF(22&lt;=$G161, ($G161-22)*$N161, "")</f>
        <v/>
      </c>
      <c r="HQ161" s="9">
        <f>IF(23&lt;=$G161, HL161, "")</f>
        <v/>
      </c>
      <c r="HR161" s="9">
        <f>IF(23&lt;=$G161, ROUND(HQ161*$Q161, 2), "")</f>
        <v/>
      </c>
      <c r="HS161" s="9">
        <f>IF(23&lt;=$G161, $N161, "")</f>
        <v/>
      </c>
      <c r="HT161" s="9">
        <f>IF(23&lt;=$G161, HS161-HR161, "")</f>
        <v/>
      </c>
      <c r="HU161" s="9">
        <f>IF(23&lt;=$G161, HQ161-HT161, "")</f>
        <v/>
      </c>
      <c r="HV161" s="9">
        <f>IF(23&lt;=$G161, ROUND(HN161*$Q161, 2), "")</f>
        <v/>
      </c>
      <c r="HW161" s="9">
        <f>IF(23&lt;=$G161, HN161+HV161, "")</f>
        <v/>
      </c>
      <c r="HX161" s="9">
        <f>IF(23&lt;=$G161, HR161+HV161, "")</f>
        <v/>
      </c>
      <c r="HY161" s="9">
        <f>IF(23&lt;=$G161, ($G161-23)*$N161, "")</f>
        <v/>
      </c>
      <c r="HZ161" s="9">
        <f>IF(24&lt;=$G161, HU161, "")</f>
        <v/>
      </c>
      <c r="IA161" s="9">
        <f>IF(24&lt;=$G161, ROUND(HZ161*$Q161, 2), "")</f>
        <v/>
      </c>
      <c r="IB161" s="9">
        <f>IF(24&lt;=$G161, $N161, "")</f>
        <v/>
      </c>
      <c r="IC161" s="9">
        <f>IF(24&lt;=$G161, IB161-IA161, "")</f>
        <v/>
      </c>
      <c r="ID161" s="9">
        <f>IF(24&lt;=$G161, HZ161-IC161, "")</f>
        <v/>
      </c>
      <c r="IE161" s="9">
        <f>IF(24&lt;=$G161, ROUND(HW161*$Q161, 2), "")</f>
        <v/>
      </c>
      <c r="IF161" s="9">
        <f>IF(24&lt;=$G161, HW161+IE161, "")</f>
        <v/>
      </c>
      <c r="IG161" s="9">
        <f>IF(24&lt;=$G161, IA161+IE161, "")</f>
        <v/>
      </c>
      <c r="IH161" s="9">
        <f>IF(24&lt;=$G161, ($G161-24)*$N161, "")</f>
        <v/>
      </c>
      <c r="II161" s="9">
        <f>IF(25&lt;=$G161, ID161, "")</f>
        <v/>
      </c>
      <c r="IJ161" s="9">
        <f>IF(25&lt;=$G161, ROUND(II161*$Q161, 2), "")</f>
        <v/>
      </c>
      <c r="IK161" s="9">
        <f>IF(25&lt;=$G161, $N161, "")</f>
        <v/>
      </c>
      <c r="IL161" s="9">
        <f>IF(25&lt;=$G161, IK161-IJ161, "")</f>
        <v/>
      </c>
      <c r="IM161" s="9">
        <f>IF(25&lt;=$G161, II161-IL161, "")</f>
        <v/>
      </c>
      <c r="IN161" s="9">
        <f>IF(25&lt;=$G161, ROUND(IF161*$Q161, 2), "")</f>
        <v/>
      </c>
      <c r="IO161" s="9">
        <f>IF(25&lt;=$G161, IF161+IN161, "")</f>
        <v/>
      </c>
      <c r="IP161" s="9">
        <f>IF(25&lt;=$G161, IJ161+IN161, "")</f>
        <v/>
      </c>
      <c r="IQ161" s="9">
        <f>IF(25&lt;=$G161, ($G161-25)*$N161, "")</f>
        <v/>
      </c>
      <c r="IR161" s="9">
        <f>IF(26&lt;=$G161, IM161, "")</f>
        <v/>
      </c>
      <c r="IS161" s="9">
        <f>IF(26&lt;=$G161, ROUND(IR161*$Q161, 2), "")</f>
        <v/>
      </c>
      <c r="IT161" s="9">
        <f>IF(26&lt;=$G161, $N161, "")</f>
        <v/>
      </c>
      <c r="IU161" s="9">
        <f>IF(26&lt;=$G161, IT161-IS161, "")</f>
        <v/>
      </c>
      <c r="IV161" s="9">
        <f>IF(26&lt;=$G161, IR161-IU161, "")</f>
        <v/>
      </c>
      <c r="IW161" s="9">
        <f>IF(26&lt;=$G161, ROUND(IO161*$Q161, 2), "")</f>
        <v/>
      </c>
      <c r="IX161" s="9">
        <f>IF(26&lt;=$G161, IO161+IW161, "")</f>
        <v/>
      </c>
      <c r="IY161" s="9">
        <f>IF(26&lt;=$G161, IS161+IW161, "")</f>
        <v/>
      </c>
      <c r="IZ161" s="9">
        <f>IF(26&lt;=$G161, ($G161-26)*$N161, "")</f>
        <v/>
      </c>
      <c r="JA161" s="9">
        <f>IF(27&lt;=$G161, IV161, "")</f>
        <v/>
      </c>
      <c r="JB161" s="9">
        <f>IF(27&lt;=$G161, ROUND(JA161*$Q161, 2), "")</f>
        <v/>
      </c>
      <c r="JC161" s="9">
        <f>IF(27&lt;=$G161, $N161, "")</f>
        <v/>
      </c>
      <c r="JD161" s="9">
        <f>IF(27&lt;=$G161, JC161-JB161, "")</f>
        <v/>
      </c>
      <c r="JE161" s="9">
        <f>IF(27&lt;=$G161, JA161-JD161, "")</f>
        <v/>
      </c>
      <c r="JF161" s="9">
        <f>IF(27&lt;=$G161, ROUND(IX161*$Q161, 2), "")</f>
        <v/>
      </c>
      <c r="JG161" s="9">
        <f>IF(27&lt;=$G161, IX161+JF161, "")</f>
        <v/>
      </c>
      <c r="JH161" s="9">
        <f>IF(27&lt;=$G161, JB161+JF161, "")</f>
        <v/>
      </c>
      <c r="JI161" s="9">
        <f>IF(27&lt;=$G161, ($G161-27)*$N161, "")</f>
        <v/>
      </c>
      <c r="JJ161" s="9">
        <f>IF(28&lt;=$G161, JE161, "")</f>
        <v/>
      </c>
      <c r="JK161" s="9">
        <f>IF(28&lt;=$G161, ROUND(JJ161*$Q161, 2), "")</f>
        <v/>
      </c>
      <c r="JL161" s="9">
        <f>IF(28&lt;=$G161, $N161, "")</f>
        <v/>
      </c>
      <c r="JM161" s="9">
        <f>IF(28&lt;=$G161, JL161-JK161, "")</f>
        <v/>
      </c>
      <c r="JN161" s="9">
        <f>IF(28&lt;=$G161, JJ161-JM161, "")</f>
        <v/>
      </c>
      <c r="JO161" s="9">
        <f>IF(28&lt;=$G161, ROUND(JG161*$Q161, 2), "")</f>
        <v/>
      </c>
      <c r="JP161" s="9">
        <f>IF(28&lt;=$G161, JG161+JO161, "")</f>
        <v/>
      </c>
      <c r="JQ161" s="9">
        <f>IF(28&lt;=$G161, JK161+JO161, "")</f>
        <v/>
      </c>
      <c r="JR161" s="9">
        <f>IF(28&lt;=$G161, ($G161-28)*$N161, "")</f>
        <v/>
      </c>
      <c r="JS161" s="9">
        <f>IF(29&lt;=$G161, JN161, "")</f>
        <v/>
      </c>
      <c r="JT161" s="9">
        <f>IF(29&lt;=$G161, ROUND(JS161*$Q161, 2), "")</f>
        <v/>
      </c>
      <c r="JU161" s="9">
        <f>IF(29&lt;=$G161, $N161, "")</f>
        <v/>
      </c>
      <c r="JV161" s="9">
        <f>IF(29&lt;=$G161, JU161-JT161, "")</f>
        <v/>
      </c>
      <c r="JW161" s="9">
        <f>IF(29&lt;=$G161, JS161-JV161, "")</f>
        <v/>
      </c>
      <c r="JX161" s="9">
        <f>IF(29&lt;=$G161, ROUND(JP161*$Q161, 2), "")</f>
        <v/>
      </c>
      <c r="JY161" s="9">
        <f>IF(29&lt;=$G161, JP161+JX161, "")</f>
        <v/>
      </c>
      <c r="JZ161" s="9">
        <f>IF(29&lt;=$G161, JT161+JX161, "")</f>
        <v/>
      </c>
      <c r="KA161" s="9">
        <f>IF(29&lt;=$G161, ($G161-29)*$N161, "")</f>
        <v/>
      </c>
      <c r="KB161" s="9">
        <f>IF(30&lt;=$G161, JW161, "")</f>
        <v/>
      </c>
      <c r="KC161" s="9">
        <f>IF(30&lt;=$G161, ROUND(KB161*$Q161, 2), "")</f>
        <v/>
      </c>
      <c r="KD161" s="9">
        <f>IF(30&lt;=$G161, $N161, "")</f>
        <v/>
      </c>
      <c r="KE161" s="9">
        <f>IF(30&lt;=$G161, KD161-KC161, "")</f>
        <v/>
      </c>
      <c r="KF161" s="9">
        <f>IF(30&lt;=$G161, KB161-KE161, "")</f>
        <v/>
      </c>
      <c r="KG161" s="9">
        <f>IF(30&lt;=$G161, ROUND(JY161*$Q161, 2), "")</f>
        <v/>
      </c>
      <c r="KH161" s="9">
        <f>IF(30&lt;=$G161, JY161+KG161, "")</f>
        <v/>
      </c>
      <c r="KI161" s="9">
        <f>IF(30&lt;=$G161, KC161+KG161, "")</f>
        <v/>
      </c>
      <c r="KJ161" s="9">
        <f>IF(30&lt;=$G161, ($G161-30)*$N161, "")</f>
        <v/>
      </c>
      <c r="KK161" s="9">
        <f>IF(31&lt;=$G161, KF161, "")</f>
        <v/>
      </c>
      <c r="KL161" s="9">
        <f>IF(31&lt;=$G161, ROUND(KK161*$Q161, 2), "")</f>
        <v/>
      </c>
      <c r="KM161" s="9">
        <f>IF(31&lt;=$G161, $N161, "")</f>
        <v/>
      </c>
      <c r="KN161" s="9">
        <f>IF(31&lt;=$G161, KM161-KL161, "")</f>
        <v/>
      </c>
      <c r="KO161" s="9">
        <f>IF(31&lt;=$G161, KK161-KN161, "")</f>
        <v/>
      </c>
      <c r="KP161" s="9">
        <f>IF(31&lt;=$G161, ROUND(KH161*$Q161, 2), "")</f>
        <v/>
      </c>
      <c r="KQ161" s="9">
        <f>IF(31&lt;=$G161, KH161+KP161, "")</f>
        <v/>
      </c>
      <c r="KR161" s="9">
        <f>IF(31&lt;=$G161, KL161+KP161, "")</f>
        <v/>
      </c>
      <c r="KS161" s="9">
        <f>IF(31&lt;=$G161, ($G161-31)*$N161, "")</f>
        <v/>
      </c>
      <c r="KT161" s="9">
        <f>IF(32&lt;=$G161, KO161, "")</f>
        <v/>
      </c>
      <c r="KU161" s="9">
        <f>IF(32&lt;=$G161, ROUND(KT161*$Q161, 2), "")</f>
        <v/>
      </c>
      <c r="KV161" s="9">
        <f>IF(32&lt;=$G161, $N161, "")</f>
        <v/>
      </c>
      <c r="KW161" s="9">
        <f>IF(32&lt;=$G161, KV161-KU161, "")</f>
        <v/>
      </c>
      <c r="KX161" s="9">
        <f>IF(32&lt;=$G161, KT161-KW161, "")</f>
        <v/>
      </c>
      <c r="KY161" s="9">
        <f>IF(32&lt;=$G161, ROUND(KQ161*$Q161, 2), "")</f>
        <v/>
      </c>
      <c r="KZ161" s="9">
        <f>IF(32&lt;=$G161, KQ161+KY161, "")</f>
        <v/>
      </c>
      <c r="LA161" s="9">
        <f>IF(32&lt;=$G161, KU161+KY161, "")</f>
        <v/>
      </c>
      <c r="LB161" s="9">
        <f>IF(32&lt;=$G161, ($G161-32)*$N161, "")</f>
        <v/>
      </c>
      <c r="LC161" s="9">
        <f>IF(33&lt;=$G161, KX161, "")</f>
        <v/>
      </c>
      <c r="LD161" s="9">
        <f>IF(33&lt;=$G161, ROUND(LC161*$Q161, 2), "")</f>
        <v/>
      </c>
      <c r="LE161" s="9">
        <f>IF(33&lt;=$G161, $N161, "")</f>
        <v/>
      </c>
      <c r="LF161" s="9">
        <f>IF(33&lt;=$G161, LE161-LD161, "")</f>
        <v/>
      </c>
      <c r="LG161" s="9">
        <f>IF(33&lt;=$G161, LC161-LF161, "")</f>
        <v/>
      </c>
      <c r="LH161" s="9">
        <f>IF(33&lt;=$G161, ROUND(KZ161*$Q161, 2), "")</f>
        <v/>
      </c>
      <c r="LI161" s="9">
        <f>IF(33&lt;=$G161, KZ161+LH161, "")</f>
        <v/>
      </c>
      <c r="LJ161" s="9">
        <f>IF(33&lt;=$G161, LD161+LH161, "")</f>
        <v/>
      </c>
      <c r="LK161" s="9">
        <f>IF(33&lt;=$G161, ($G161-33)*$N161, "")</f>
        <v/>
      </c>
      <c r="LL161" s="9">
        <f>IF(34&lt;=$G161, LG161, "")</f>
        <v/>
      </c>
      <c r="LM161" s="9">
        <f>IF(34&lt;=$G161, ROUND(LL161*$Q161, 2), "")</f>
        <v/>
      </c>
      <c r="LN161" s="9">
        <f>IF(34&lt;=$G161, $N161, "")</f>
        <v/>
      </c>
      <c r="LO161" s="9">
        <f>IF(34&lt;=$G161, LN161-LM161, "")</f>
        <v/>
      </c>
      <c r="LP161" s="9">
        <f>IF(34&lt;=$G161, LL161-LO161, "")</f>
        <v/>
      </c>
      <c r="LQ161" s="9">
        <f>IF(34&lt;=$G161, ROUND(LI161*$Q161, 2), "")</f>
        <v/>
      </c>
      <c r="LR161" s="9">
        <f>IF(34&lt;=$G161, LI161+LQ161, "")</f>
        <v/>
      </c>
      <c r="LS161" s="9">
        <f>IF(34&lt;=$G161, LM161+LQ161, "")</f>
        <v/>
      </c>
      <c r="LT161" s="9">
        <f>IF(34&lt;=$G161, ($G161-34)*$N161, "")</f>
        <v/>
      </c>
      <c r="LU161" s="9">
        <f>IF(35&lt;=$G161, LP161, "")</f>
        <v/>
      </c>
      <c r="LV161" s="9">
        <f>IF(35&lt;=$G161, ROUND(LU161*$Q161, 2), "")</f>
        <v/>
      </c>
      <c r="LW161" s="9">
        <f>IF(35&lt;=$G161, $N161, "")</f>
        <v/>
      </c>
      <c r="LX161" s="9">
        <f>IF(35&lt;=$G161, LW161-LV161, "")</f>
        <v/>
      </c>
      <c r="LY161" s="9">
        <f>IF(35&lt;=$G161, LU161-LX161, "")</f>
        <v/>
      </c>
      <c r="LZ161" s="9">
        <f>IF(35&lt;=$G161, ROUND(LR161*$Q161, 2), "")</f>
        <v/>
      </c>
      <c r="MA161" s="9">
        <f>IF(35&lt;=$G161, LR161+LZ161, "")</f>
        <v/>
      </c>
      <c r="MB161" s="9">
        <f>IF(35&lt;=$G161, LV161+LZ161, "")</f>
        <v/>
      </c>
      <c r="MC161" s="9">
        <f>IF(35&lt;=$G161, ($G161-35)*$N161, "")</f>
        <v/>
      </c>
      <c r="MD161" s="9">
        <f>IF(36&lt;=$G161, LY161, "")</f>
        <v/>
      </c>
      <c r="ME161" s="9">
        <f>IF(36&lt;=$G161, ROUND(MD161*$Q161, 2), "")</f>
        <v/>
      </c>
      <c r="MF161" s="9">
        <f>IF(36&lt;=$G161, $N161, "")</f>
        <v/>
      </c>
      <c r="MG161" s="9">
        <f>IF(36&lt;=$G161, MF161-ME161, "")</f>
        <v/>
      </c>
      <c r="MH161" s="9">
        <f>IF(36&lt;=$G161, MD161-MG161, "")</f>
        <v/>
      </c>
      <c r="MI161" s="9">
        <f>IF(36&lt;=$G161, ROUND(MA161*$Q161, 2), "")</f>
        <v/>
      </c>
      <c r="MJ161" s="9">
        <f>IF(36&lt;=$G161, MA161+MI161, "")</f>
        <v/>
      </c>
      <c r="MK161" s="9">
        <f>IF(36&lt;=$G161, ME161+MI161, "")</f>
        <v/>
      </c>
      <c r="ML161" s="9">
        <f>IF(36&lt;=$G161, ($G161-36)*$N161, "")</f>
        <v/>
      </c>
      <c r="MM161" s="9">
        <f>IF(37&lt;=$G161, MH161, "")</f>
        <v/>
      </c>
      <c r="MN161" s="9">
        <f>IF(37&lt;=$G161, ROUND(MM161*$Q161, 2), "")</f>
        <v/>
      </c>
      <c r="MO161" s="9">
        <f>IF(37&lt;=$G161, $N161, "")</f>
        <v/>
      </c>
      <c r="MP161" s="9">
        <f>IF(37&lt;=$G161, MO161-MN161, "")</f>
        <v/>
      </c>
      <c r="MQ161" s="9">
        <f>IF(37&lt;=$G161, MM161-MP161, "")</f>
        <v/>
      </c>
      <c r="MR161" s="9">
        <f>IF(37&lt;=$G161, ROUND(MJ161*$Q161, 2), "")</f>
        <v/>
      </c>
      <c r="MS161" s="9">
        <f>IF(37&lt;=$G161, MJ161+MR161, "")</f>
        <v/>
      </c>
      <c r="MT161" s="9">
        <f>IF(37&lt;=$G161, MN161+MR161, "")</f>
        <v/>
      </c>
      <c r="MU161" s="9">
        <f>IF(37&lt;=$G161, ($G161-37)*$N161, "")</f>
        <v/>
      </c>
      <c r="MV161" s="9">
        <f>IF(38&lt;=$G161, MQ161, "")</f>
        <v/>
      </c>
      <c r="MW161" s="9">
        <f>IF(38&lt;=$G161, ROUND(MV161*$Q161, 2), "")</f>
        <v/>
      </c>
      <c r="MX161" s="9">
        <f>IF(38&lt;=$G161, $N161, "")</f>
        <v/>
      </c>
      <c r="MY161" s="9">
        <f>IF(38&lt;=$G161, MX161-MW161, "")</f>
        <v/>
      </c>
      <c r="MZ161" s="9">
        <f>IF(38&lt;=$G161, MV161-MY161, "")</f>
        <v/>
      </c>
      <c r="NA161" s="9">
        <f>IF(38&lt;=$G161, ROUND(MS161*$Q161, 2), "")</f>
        <v/>
      </c>
      <c r="NB161" s="9">
        <f>IF(38&lt;=$G161, MS161+NA161, "")</f>
        <v/>
      </c>
      <c r="NC161" s="9">
        <f>IF(38&lt;=$G161, MW161+NA161, "")</f>
        <v/>
      </c>
      <c r="ND161" s="9">
        <f>IF(38&lt;=$G161, ($G161-38)*$N161, "")</f>
        <v/>
      </c>
      <c r="NE161" s="9">
        <f>IF(39&lt;=$G161, MZ161, "")</f>
        <v/>
      </c>
      <c r="NF161" s="9">
        <f>IF(39&lt;=$G161, ROUND(NE161*$Q161, 2), "")</f>
        <v/>
      </c>
      <c r="NG161" s="9">
        <f>IF(39&lt;=$G161, $N161, "")</f>
        <v/>
      </c>
      <c r="NH161" s="9">
        <f>IF(39&lt;=$G161, NG161-NF161, "")</f>
        <v/>
      </c>
      <c r="NI161" s="9">
        <f>IF(39&lt;=$G161, NE161-NH161, "")</f>
        <v/>
      </c>
      <c r="NJ161" s="9">
        <f>IF(39&lt;=$G161, ROUND(NB161*$Q161, 2), "")</f>
        <v/>
      </c>
      <c r="NK161" s="9">
        <f>IF(39&lt;=$G161, NB161+NJ161, "")</f>
        <v/>
      </c>
      <c r="NL161" s="9">
        <f>IF(39&lt;=$G161, NF161+NJ161, "")</f>
        <v/>
      </c>
      <c r="NM161" s="9">
        <f>IF(39&lt;=$G161, ($G161-39)*$N161, "")</f>
        <v/>
      </c>
      <c r="NN161" s="9">
        <f>IF(40&lt;=$G161, NI161, "")</f>
        <v/>
      </c>
      <c r="NO161" s="9">
        <f>IF(40&lt;=$G161, ROUND(NN161*$Q161, 2), "")</f>
        <v/>
      </c>
      <c r="NP161" s="9">
        <f>IF(40&lt;=$G161, $N161, "")</f>
        <v/>
      </c>
      <c r="NQ161" s="9">
        <f>IF(40&lt;=$G161, NP161-NO161, "")</f>
        <v/>
      </c>
      <c r="NR161" s="9">
        <f>IF(40&lt;=$G161, NN161-NQ161, "")</f>
        <v/>
      </c>
      <c r="NS161" s="9">
        <f>IF(40&lt;=$G161, ROUND(NK161*$Q161, 2), "")</f>
        <v/>
      </c>
      <c r="NT161" s="9">
        <f>IF(40&lt;=$G161, NK161+NS161, "")</f>
        <v/>
      </c>
      <c r="NU161" s="9">
        <f>IF(40&lt;=$G161, NO161+NS161, "")</f>
        <v/>
      </c>
      <c r="NV161" s="9">
        <f>IF(40&lt;=$G161, ($G161-40)*$N161, "")</f>
        <v/>
      </c>
      <c r="NW161" s="9">
        <f>IF(41&lt;=$G161, NR161, "")</f>
        <v/>
      </c>
      <c r="NX161" s="9">
        <f>IF(41&lt;=$G161, ROUND(NW161*$Q161, 2), "")</f>
        <v/>
      </c>
      <c r="NY161" s="9">
        <f>IF(41&lt;=$G161, $N161, "")</f>
        <v/>
      </c>
      <c r="NZ161" s="9">
        <f>IF(41&lt;=$G161, NY161-NX161, "")</f>
        <v/>
      </c>
      <c r="OA161" s="9">
        <f>IF(41&lt;=$G161, NW161-NZ161, "")</f>
        <v/>
      </c>
      <c r="OB161" s="9">
        <f>IF(41&lt;=$G161, ROUND(NT161*$Q161, 2), "")</f>
        <v/>
      </c>
      <c r="OC161" s="9">
        <f>IF(41&lt;=$G161, NT161+OB161, "")</f>
        <v/>
      </c>
      <c r="OD161" s="9">
        <f>IF(41&lt;=$G161, NX161+OB161, "")</f>
        <v/>
      </c>
      <c r="OE161" s="9">
        <f>IF(41&lt;=$G161, ($G161-41)*$N161, "")</f>
        <v/>
      </c>
      <c r="OF161" s="9">
        <f>IF(42&lt;=$G161, OA161, "")</f>
        <v/>
      </c>
      <c r="OG161" s="9">
        <f>IF(42&lt;=$G161, ROUND(OF161*$Q161, 2), "")</f>
        <v/>
      </c>
      <c r="OH161" s="9">
        <f>IF(42&lt;=$G161, $N161, "")</f>
        <v/>
      </c>
      <c r="OI161" s="9">
        <f>IF(42&lt;=$G161, OH161-OG161, "")</f>
        <v/>
      </c>
      <c r="OJ161" s="9">
        <f>IF(42&lt;=$G161, OF161-OI161, "")</f>
        <v/>
      </c>
      <c r="OK161" s="9">
        <f>IF(42&lt;=$G161, ROUND(OC161*$Q161, 2), "")</f>
        <v/>
      </c>
      <c r="OL161" s="9">
        <f>IF(42&lt;=$G161, OC161+OK161, "")</f>
        <v/>
      </c>
      <c r="OM161" s="9">
        <f>IF(42&lt;=$G161, OG161+OK161, "")</f>
        <v/>
      </c>
      <c r="ON161" s="9">
        <f>IF(42&lt;=$G161, ($G161-42)*$N161, "")</f>
        <v/>
      </c>
      <c r="OO161" s="9">
        <f>IF(43&lt;=$G161, OJ161, "")</f>
        <v/>
      </c>
      <c r="OP161" s="9">
        <f>IF(43&lt;=$G161, ROUND(OO161*$Q161, 2), "")</f>
        <v/>
      </c>
      <c r="OQ161" s="9">
        <f>IF(43&lt;=$G161, $N161, "")</f>
        <v/>
      </c>
      <c r="OR161" s="9">
        <f>IF(43&lt;=$G161, OQ161-OP161, "")</f>
        <v/>
      </c>
      <c r="OS161" s="9">
        <f>IF(43&lt;=$G161, OO161-OR161, "")</f>
        <v/>
      </c>
      <c r="OT161" s="9">
        <f>IF(43&lt;=$G161, ROUND(OL161*$Q161, 2), "")</f>
        <v/>
      </c>
      <c r="OU161" s="9">
        <f>IF(43&lt;=$G161, OL161+OT161, "")</f>
        <v/>
      </c>
      <c r="OV161" s="9">
        <f>IF(43&lt;=$G161, OP161+OT161, "")</f>
        <v/>
      </c>
      <c r="OW161" s="9">
        <f>IF(43&lt;=$G161, ($G161-43)*$N161, "")</f>
        <v/>
      </c>
      <c r="OX161" s="9">
        <f>IF(44&lt;=$G161, OS161, "")</f>
        <v/>
      </c>
      <c r="OY161" s="9">
        <f>IF(44&lt;=$G161, ROUND(OX161*$Q161, 2), "")</f>
        <v/>
      </c>
      <c r="OZ161" s="9">
        <f>IF(44&lt;=$G161, $N161, "")</f>
        <v/>
      </c>
      <c r="PA161" s="9">
        <f>IF(44&lt;=$G161, OZ161-OY161, "")</f>
        <v/>
      </c>
      <c r="PB161" s="9">
        <f>IF(44&lt;=$G161, OX161-PA161, "")</f>
        <v/>
      </c>
      <c r="PC161" s="9">
        <f>IF(44&lt;=$G161, ROUND(OU161*$Q161, 2), "")</f>
        <v/>
      </c>
      <c r="PD161" s="9">
        <f>IF(44&lt;=$G161, OU161+PC161, "")</f>
        <v/>
      </c>
      <c r="PE161" s="9">
        <f>IF(44&lt;=$G161, OY161+PC161, "")</f>
        <v/>
      </c>
      <c r="PF161" s="9">
        <f>IF(44&lt;=$G161, ($G161-44)*$N161, "")</f>
        <v/>
      </c>
      <c r="PG161" s="9">
        <f>IF(45&lt;=$G161, PB161, "")</f>
        <v/>
      </c>
      <c r="PH161" s="9">
        <f>IF(45&lt;=$G161, ROUND(PG161*$Q161, 2), "")</f>
        <v/>
      </c>
      <c r="PI161" s="9">
        <f>IF(45&lt;=$G161, $N161, "")</f>
        <v/>
      </c>
      <c r="PJ161" s="9">
        <f>IF(45&lt;=$G161, PI161-PH161, "")</f>
        <v/>
      </c>
      <c r="PK161" s="9">
        <f>IF(45&lt;=$G161, PG161-PJ161, "")</f>
        <v/>
      </c>
      <c r="PL161" s="9">
        <f>IF(45&lt;=$G161, ROUND(PD161*$Q161, 2), "")</f>
        <v/>
      </c>
      <c r="PM161" s="9">
        <f>IF(45&lt;=$G161, PD161+PL161, "")</f>
        <v/>
      </c>
      <c r="PN161" s="9">
        <f>IF(45&lt;=$G161, PH161+PL161, "")</f>
        <v/>
      </c>
      <c r="PO161" s="9">
        <f>IF(45&lt;=$G161, ($G161-45)*$N161, "")</f>
        <v/>
      </c>
      <c r="PP161" s="9">
        <f>IF(46&lt;=$G161, PK161, "")</f>
        <v/>
      </c>
      <c r="PQ161" s="9">
        <f>IF(46&lt;=$G161, ROUND(PP161*$Q161, 2), "")</f>
        <v/>
      </c>
      <c r="PR161" s="9">
        <f>IF(46&lt;=$G161, $N161, "")</f>
        <v/>
      </c>
      <c r="PS161" s="9">
        <f>IF(46&lt;=$G161, PR161-PQ161, "")</f>
        <v/>
      </c>
      <c r="PT161" s="9">
        <f>IF(46&lt;=$G161, PP161-PS161, "")</f>
        <v/>
      </c>
      <c r="PU161" s="9">
        <f>IF(46&lt;=$G161, ROUND(PM161*$Q161, 2), "")</f>
        <v/>
      </c>
      <c r="PV161" s="9">
        <f>IF(46&lt;=$G161, PM161+PU161, "")</f>
        <v/>
      </c>
      <c r="PW161" s="9">
        <f>IF(46&lt;=$G161, PQ161+PU161, "")</f>
        <v/>
      </c>
      <c r="PX161" s="9">
        <f>IF(46&lt;=$G161, ($G161-46)*$N161, "")</f>
        <v/>
      </c>
      <c r="PY161" s="9">
        <f>IF(47&lt;=$G161, PT161, "")</f>
        <v/>
      </c>
      <c r="PZ161" s="9">
        <f>IF(47&lt;=$G161, ROUND(PY161*$Q161, 2), "")</f>
        <v/>
      </c>
      <c r="QA161" s="9">
        <f>IF(47&lt;=$G161, $N161, "")</f>
        <v/>
      </c>
      <c r="QB161" s="9">
        <f>IF(47&lt;=$G161, QA161-PZ161, "")</f>
        <v/>
      </c>
      <c r="QC161" s="9">
        <f>IF(47&lt;=$G161, PY161-QB161, "")</f>
        <v/>
      </c>
      <c r="QD161" s="9">
        <f>IF(47&lt;=$G161, ROUND(PV161*$Q161, 2), "")</f>
        <v/>
      </c>
      <c r="QE161" s="9">
        <f>IF(47&lt;=$G161, PV161+QD161, "")</f>
        <v/>
      </c>
      <c r="QF161" s="9">
        <f>IF(47&lt;=$G161, PZ161+QD161, "")</f>
        <v/>
      </c>
      <c r="QG161" s="9">
        <f>IF(47&lt;=$G161, ($G161-47)*$N161, "")</f>
        <v/>
      </c>
      <c r="QH161" s="9">
        <f>IF(48&lt;=$G161, QC161, "")</f>
        <v/>
      </c>
      <c r="QI161" s="9">
        <f>IF(48&lt;=$G161, ROUND(QH161*$Q161, 2), "")</f>
        <v/>
      </c>
      <c r="QJ161" s="9">
        <f>IF(48&lt;=$G161, $N161, "")</f>
        <v/>
      </c>
      <c r="QK161" s="9">
        <f>IF(48&lt;=$G161, QJ161-QI161, "")</f>
        <v/>
      </c>
      <c r="QL161" s="9">
        <f>IF(48&lt;=$G161, QH161-QK161, "")</f>
        <v/>
      </c>
      <c r="QM161" s="9">
        <f>IF(48&lt;=$G161, ROUND(QE161*$Q161, 2), "")</f>
        <v/>
      </c>
      <c r="QN161" s="9">
        <f>IF(48&lt;=$G161, QE161+QM161, "")</f>
        <v/>
      </c>
      <c r="QO161" s="9">
        <f>IF(48&lt;=$G161, QI161+QM161, "")</f>
        <v/>
      </c>
      <c r="QP161" s="9">
        <f>IF(48&lt;=$G161, ($G161-48)*$N161, "")</f>
        <v/>
      </c>
    </row>
    <row r="162">
      <c r="A162" s="12" t="inlineStr">
        <is>
          <t>0684-0003</t>
        </is>
      </c>
      <c r="B162" s="13" t="inlineStr">
        <is>
          <t>Corporativo Kareso Sa de Cv</t>
        </is>
      </c>
      <c r="C162" s="13" t="inlineStr">
        <is>
          <t>Yaris HB</t>
        </is>
      </c>
      <c r="D162" s="12" t="inlineStr">
        <is>
          <t>ACTIVO</t>
        </is>
      </c>
      <c r="E162" s="12" t="inlineStr">
        <is>
          <t>2026-02-17</t>
        </is>
      </c>
      <c r="F162" s="12" t="inlineStr">
        <is>
          <t>2028-02-17</t>
        </is>
      </c>
      <c r="G162" s="14" t="n">
        <v>24</v>
      </c>
      <c r="H162" s="15" t="n">
        <v>321810.34</v>
      </c>
      <c r="I162" s="16" t="n">
        <v>0.3</v>
      </c>
      <c r="J162" s="15">
        <f>ROUND(H162*I162, 2)</f>
        <v/>
      </c>
      <c r="K162" s="15">
        <f>ROUND(H162-J162, 2)</f>
        <v/>
      </c>
      <c r="L162" s="16" t="n">
        <v>0.02</v>
      </c>
      <c r="M162" s="15">
        <f>ROUND(H162*L162, 2)</f>
        <v/>
      </c>
      <c r="N162" s="15" t="n">
        <v>10788.16</v>
      </c>
      <c r="O162" s="16" t="n">
        <v>0.2</v>
      </c>
      <c r="P162" s="15">
        <f>ROUND(H162*O162, 2)</f>
        <v/>
      </c>
      <c r="Q162" s="17" t="n">
        <v>0.02611188</v>
      </c>
      <c r="R162" s="17">
        <f>RATE(G162, -N162, K162, -P162)</f>
        <v/>
      </c>
      <c r="S162" s="17">
        <f>ROUND(Q162*12, 8)</f>
        <v/>
      </c>
      <c r="T162" s="17">
        <f>ROUND(((1+Q162)^12)-1, 8)</f>
        <v/>
      </c>
      <c r="U162" s="15">
        <f>ROUND(PV(Q162, G162, 0, -P162), 2)</f>
        <v/>
      </c>
      <c r="V162" s="15">
        <f>SUMIF($AA$4:$QP$4, "Interes_Leasing", AA162:QP162)</f>
        <v/>
      </c>
      <c r="W162" s="15">
        <f>SUMIF($AA$4:$QP$4, "Interes_Residual", AA162:QP162)</f>
        <v/>
      </c>
      <c r="X162" s="15">
        <f>ROUND(V162+W162, 2)</f>
        <v/>
      </c>
      <c r="Y162" s="15">
        <f>ROUND((N162*G162+P162+M162)-K162, 2)</f>
        <v/>
      </c>
      <c r="Z162" s="16">
        <f>ROUND(Y162/K162, 4)</f>
        <v/>
      </c>
      <c r="AA162" s="15">
        <f>IF(1&lt;=$G162, $K162, "")</f>
        <v/>
      </c>
      <c r="AB162" s="15">
        <f>IF(1&lt;=$G162, ROUND(AA162*$Q162, 2), "")</f>
        <v/>
      </c>
      <c r="AC162" s="15">
        <f>IF(1&lt;=$G162, $N162, "")</f>
        <v/>
      </c>
      <c r="AD162" s="15">
        <f>IF(1&lt;=$G162, AC162-AB162, "")</f>
        <v/>
      </c>
      <c r="AE162" s="15">
        <f>IF(1&lt;=$G162, AA162-AD162, "")</f>
        <v/>
      </c>
      <c r="AF162" s="15">
        <f>IF(1&lt;=$G162, ROUND($U162*$Q162, 2), "")</f>
        <v/>
      </c>
      <c r="AG162" s="15">
        <f>IF(1&lt;=$G162, $U162+AF162, "")</f>
        <v/>
      </c>
      <c r="AH162" s="15">
        <f>IF(1&lt;=$G162, AB162+AF162, "")</f>
        <v/>
      </c>
      <c r="AI162" s="15">
        <f>IF(1&lt;=$G162, ($G162-1)*$N162, "")</f>
        <v/>
      </c>
      <c r="AJ162" s="15">
        <f>IF(2&lt;=$G162, AE162, "")</f>
        <v/>
      </c>
      <c r="AK162" s="15">
        <f>IF(2&lt;=$G162, ROUND(AJ162*$Q162, 2), "")</f>
        <v/>
      </c>
      <c r="AL162" s="15">
        <f>IF(2&lt;=$G162, $N162, "")</f>
        <v/>
      </c>
      <c r="AM162" s="15">
        <f>IF(2&lt;=$G162, AL162-AK162, "")</f>
        <v/>
      </c>
      <c r="AN162" s="15">
        <f>IF(2&lt;=$G162, AJ162-AM162, "")</f>
        <v/>
      </c>
      <c r="AO162" s="15">
        <f>IF(2&lt;=$G162, ROUND(AG162*$Q162, 2), "")</f>
        <v/>
      </c>
      <c r="AP162" s="15">
        <f>IF(2&lt;=$G162, AG162+AO162, "")</f>
        <v/>
      </c>
      <c r="AQ162" s="15">
        <f>IF(2&lt;=$G162, AK162+AO162, "")</f>
        <v/>
      </c>
      <c r="AR162" s="15">
        <f>IF(2&lt;=$G162, ($G162-2)*$N162, "")</f>
        <v/>
      </c>
      <c r="AS162" s="15">
        <f>IF(3&lt;=$G162, AN162, "")</f>
        <v/>
      </c>
      <c r="AT162" s="15">
        <f>IF(3&lt;=$G162, ROUND(AS162*$Q162, 2), "")</f>
        <v/>
      </c>
      <c r="AU162" s="15">
        <f>IF(3&lt;=$G162, $N162, "")</f>
        <v/>
      </c>
      <c r="AV162" s="15">
        <f>IF(3&lt;=$G162, AU162-AT162, "")</f>
        <v/>
      </c>
      <c r="AW162" s="15">
        <f>IF(3&lt;=$G162, AS162-AV162, "")</f>
        <v/>
      </c>
      <c r="AX162" s="15">
        <f>IF(3&lt;=$G162, ROUND(AP162*$Q162, 2), "")</f>
        <v/>
      </c>
      <c r="AY162" s="15">
        <f>IF(3&lt;=$G162, AP162+AX162, "")</f>
        <v/>
      </c>
      <c r="AZ162" s="15">
        <f>IF(3&lt;=$G162, AT162+AX162, "")</f>
        <v/>
      </c>
      <c r="BA162" s="15">
        <f>IF(3&lt;=$G162, ($G162-3)*$N162, "")</f>
        <v/>
      </c>
      <c r="BB162" s="15">
        <f>IF(4&lt;=$G162, AW162, "")</f>
        <v/>
      </c>
      <c r="BC162" s="15">
        <f>IF(4&lt;=$G162, ROUND(BB162*$Q162, 2), "")</f>
        <v/>
      </c>
      <c r="BD162" s="15">
        <f>IF(4&lt;=$G162, $N162, "")</f>
        <v/>
      </c>
      <c r="BE162" s="15">
        <f>IF(4&lt;=$G162, BD162-BC162, "")</f>
        <v/>
      </c>
      <c r="BF162" s="15">
        <f>IF(4&lt;=$G162, BB162-BE162, "")</f>
        <v/>
      </c>
      <c r="BG162" s="15">
        <f>IF(4&lt;=$G162, ROUND(AY162*$Q162, 2), "")</f>
        <v/>
      </c>
      <c r="BH162" s="15">
        <f>IF(4&lt;=$G162, AY162+BG162, "")</f>
        <v/>
      </c>
      <c r="BI162" s="15">
        <f>IF(4&lt;=$G162, BC162+BG162, "")</f>
        <v/>
      </c>
      <c r="BJ162" s="15">
        <f>IF(4&lt;=$G162, ($G162-4)*$N162, "")</f>
        <v/>
      </c>
      <c r="BK162" s="15">
        <f>IF(5&lt;=$G162, BF162, "")</f>
        <v/>
      </c>
      <c r="BL162" s="15">
        <f>IF(5&lt;=$G162, ROUND(BK162*$Q162, 2), "")</f>
        <v/>
      </c>
      <c r="BM162" s="15">
        <f>IF(5&lt;=$G162, $N162, "")</f>
        <v/>
      </c>
      <c r="BN162" s="15">
        <f>IF(5&lt;=$G162, BM162-BL162, "")</f>
        <v/>
      </c>
      <c r="BO162" s="15">
        <f>IF(5&lt;=$G162, BK162-BN162, "")</f>
        <v/>
      </c>
      <c r="BP162" s="15">
        <f>IF(5&lt;=$G162, ROUND(BH162*$Q162, 2), "")</f>
        <v/>
      </c>
      <c r="BQ162" s="15">
        <f>IF(5&lt;=$G162, BH162+BP162, "")</f>
        <v/>
      </c>
      <c r="BR162" s="15">
        <f>IF(5&lt;=$G162, BL162+BP162, "")</f>
        <v/>
      </c>
      <c r="BS162" s="15">
        <f>IF(5&lt;=$G162, ($G162-5)*$N162, "")</f>
        <v/>
      </c>
      <c r="BT162" s="15">
        <f>IF(6&lt;=$G162, BO162, "")</f>
        <v/>
      </c>
      <c r="BU162" s="15">
        <f>IF(6&lt;=$G162, ROUND(BT162*$Q162, 2), "")</f>
        <v/>
      </c>
      <c r="BV162" s="15">
        <f>IF(6&lt;=$G162, $N162, "")</f>
        <v/>
      </c>
      <c r="BW162" s="15">
        <f>IF(6&lt;=$G162, BV162-BU162, "")</f>
        <v/>
      </c>
      <c r="BX162" s="15">
        <f>IF(6&lt;=$G162, BT162-BW162, "")</f>
        <v/>
      </c>
      <c r="BY162" s="15">
        <f>IF(6&lt;=$G162, ROUND(BQ162*$Q162, 2), "")</f>
        <v/>
      </c>
      <c r="BZ162" s="15">
        <f>IF(6&lt;=$G162, BQ162+BY162, "")</f>
        <v/>
      </c>
      <c r="CA162" s="15">
        <f>IF(6&lt;=$G162, BU162+BY162, "")</f>
        <v/>
      </c>
      <c r="CB162" s="15">
        <f>IF(6&lt;=$G162, ($G162-6)*$N162, "")</f>
        <v/>
      </c>
      <c r="CC162" s="15">
        <f>IF(7&lt;=$G162, BX162, "")</f>
        <v/>
      </c>
      <c r="CD162" s="15">
        <f>IF(7&lt;=$G162, ROUND(CC162*$Q162, 2), "")</f>
        <v/>
      </c>
      <c r="CE162" s="15">
        <f>IF(7&lt;=$G162, $N162, "")</f>
        <v/>
      </c>
      <c r="CF162" s="15">
        <f>IF(7&lt;=$G162, CE162-CD162, "")</f>
        <v/>
      </c>
      <c r="CG162" s="15">
        <f>IF(7&lt;=$G162, CC162-CF162, "")</f>
        <v/>
      </c>
      <c r="CH162" s="15">
        <f>IF(7&lt;=$G162, ROUND(BZ162*$Q162, 2), "")</f>
        <v/>
      </c>
      <c r="CI162" s="15">
        <f>IF(7&lt;=$G162, BZ162+CH162, "")</f>
        <v/>
      </c>
      <c r="CJ162" s="15">
        <f>IF(7&lt;=$G162, CD162+CH162, "")</f>
        <v/>
      </c>
      <c r="CK162" s="15">
        <f>IF(7&lt;=$G162, ($G162-7)*$N162, "")</f>
        <v/>
      </c>
      <c r="CL162" s="15">
        <f>IF(8&lt;=$G162, CG162, "")</f>
        <v/>
      </c>
      <c r="CM162" s="15">
        <f>IF(8&lt;=$G162, ROUND(CL162*$Q162, 2), "")</f>
        <v/>
      </c>
      <c r="CN162" s="15">
        <f>IF(8&lt;=$G162, $N162, "")</f>
        <v/>
      </c>
      <c r="CO162" s="15">
        <f>IF(8&lt;=$G162, CN162-CM162, "")</f>
        <v/>
      </c>
      <c r="CP162" s="15">
        <f>IF(8&lt;=$G162, CL162-CO162, "")</f>
        <v/>
      </c>
      <c r="CQ162" s="15">
        <f>IF(8&lt;=$G162, ROUND(CI162*$Q162, 2), "")</f>
        <v/>
      </c>
      <c r="CR162" s="15">
        <f>IF(8&lt;=$G162, CI162+CQ162, "")</f>
        <v/>
      </c>
      <c r="CS162" s="15">
        <f>IF(8&lt;=$G162, CM162+CQ162, "")</f>
        <v/>
      </c>
      <c r="CT162" s="15">
        <f>IF(8&lt;=$G162, ($G162-8)*$N162, "")</f>
        <v/>
      </c>
      <c r="CU162" s="15">
        <f>IF(9&lt;=$G162, CP162, "")</f>
        <v/>
      </c>
      <c r="CV162" s="15">
        <f>IF(9&lt;=$G162, ROUND(CU162*$Q162, 2), "")</f>
        <v/>
      </c>
      <c r="CW162" s="15">
        <f>IF(9&lt;=$G162, $N162, "")</f>
        <v/>
      </c>
      <c r="CX162" s="15">
        <f>IF(9&lt;=$G162, CW162-CV162, "")</f>
        <v/>
      </c>
      <c r="CY162" s="15">
        <f>IF(9&lt;=$G162, CU162-CX162, "")</f>
        <v/>
      </c>
      <c r="CZ162" s="15">
        <f>IF(9&lt;=$G162, ROUND(CR162*$Q162, 2), "")</f>
        <v/>
      </c>
      <c r="DA162" s="15">
        <f>IF(9&lt;=$G162, CR162+CZ162, "")</f>
        <v/>
      </c>
      <c r="DB162" s="15">
        <f>IF(9&lt;=$G162, CV162+CZ162, "")</f>
        <v/>
      </c>
      <c r="DC162" s="15">
        <f>IF(9&lt;=$G162, ($G162-9)*$N162, "")</f>
        <v/>
      </c>
      <c r="DD162" s="15">
        <f>IF(10&lt;=$G162, CY162, "")</f>
        <v/>
      </c>
      <c r="DE162" s="15">
        <f>IF(10&lt;=$G162, ROUND(DD162*$Q162, 2), "")</f>
        <v/>
      </c>
      <c r="DF162" s="15">
        <f>IF(10&lt;=$G162, $N162, "")</f>
        <v/>
      </c>
      <c r="DG162" s="15">
        <f>IF(10&lt;=$G162, DF162-DE162, "")</f>
        <v/>
      </c>
      <c r="DH162" s="15">
        <f>IF(10&lt;=$G162, DD162-DG162, "")</f>
        <v/>
      </c>
      <c r="DI162" s="15">
        <f>IF(10&lt;=$G162, ROUND(DA162*$Q162, 2), "")</f>
        <v/>
      </c>
      <c r="DJ162" s="15">
        <f>IF(10&lt;=$G162, DA162+DI162, "")</f>
        <v/>
      </c>
      <c r="DK162" s="15">
        <f>IF(10&lt;=$G162, DE162+DI162, "")</f>
        <v/>
      </c>
      <c r="DL162" s="15">
        <f>IF(10&lt;=$G162, ($G162-10)*$N162, "")</f>
        <v/>
      </c>
      <c r="DM162" s="15">
        <f>IF(11&lt;=$G162, DH162, "")</f>
        <v/>
      </c>
      <c r="DN162" s="15">
        <f>IF(11&lt;=$G162, ROUND(DM162*$Q162, 2), "")</f>
        <v/>
      </c>
      <c r="DO162" s="15">
        <f>IF(11&lt;=$G162, $N162, "")</f>
        <v/>
      </c>
      <c r="DP162" s="15">
        <f>IF(11&lt;=$G162, DO162-DN162, "")</f>
        <v/>
      </c>
      <c r="DQ162" s="15">
        <f>IF(11&lt;=$G162, DM162-DP162, "")</f>
        <v/>
      </c>
      <c r="DR162" s="15">
        <f>IF(11&lt;=$G162, ROUND(DJ162*$Q162, 2), "")</f>
        <v/>
      </c>
      <c r="DS162" s="15">
        <f>IF(11&lt;=$G162, DJ162+DR162, "")</f>
        <v/>
      </c>
      <c r="DT162" s="15">
        <f>IF(11&lt;=$G162, DN162+DR162, "")</f>
        <v/>
      </c>
      <c r="DU162" s="15">
        <f>IF(11&lt;=$G162, ($G162-11)*$N162, "")</f>
        <v/>
      </c>
      <c r="DV162" s="15">
        <f>IF(12&lt;=$G162, DQ162, "")</f>
        <v/>
      </c>
      <c r="DW162" s="15">
        <f>IF(12&lt;=$G162, ROUND(DV162*$Q162, 2), "")</f>
        <v/>
      </c>
      <c r="DX162" s="15">
        <f>IF(12&lt;=$G162, $N162, "")</f>
        <v/>
      </c>
      <c r="DY162" s="15">
        <f>IF(12&lt;=$G162, DX162-DW162, "")</f>
        <v/>
      </c>
      <c r="DZ162" s="15">
        <f>IF(12&lt;=$G162, DV162-DY162, "")</f>
        <v/>
      </c>
      <c r="EA162" s="15">
        <f>IF(12&lt;=$G162, ROUND(DS162*$Q162, 2), "")</f>
        <v/>
      </c>
      <c r="EB162" s="15">
        <f>IF(12&lt;=$G162, DS162+EA162, "")</f>
        <v/>
      </c>
      <c r="EC162" s="15">
        <f>IF(12&lt;=$G162, DW162+EA162, "")</f>
        <v/>
      </c>
      <c r="ED162" s="15">
        <f>IF(12&lt;=$G162, ($G162-12)*$N162, "")</f>
        <v/>
      </c>
      <c r="EE162" s="15">
        <f>IF(13&lt;=$G162, DZ162, "")</f>
        <v/>
      </c>
      <c r="EF162" s="15">
        <f>IF(13&lt;=$G162, ROUND(EE162*$Q162, 2), "")</f>
        <v/>
      </c>
      <c r="EG162" s="15">
        <f>IF(13&lt;=$G162, $N162, "")</f>
        <v/>
      </c>
      <c r="EH162" s="15">
        <f>IF(13&lt;=$G162, EG162-EF162, "")</f>
        <v/>
      </c>
      <c r="EI162" s="15">
        <f>IF(13&lt;=$G162, EE162-EH162, "")</f>
        <v/>
      </c>
      <c r="EJ162" s="15">
        <f>IF(13&lt;=$G162, ROUND(EB162*$Q162, 2), "")</f>
        <v/>
      </c>
      <c r="EK162" s="15">
        <f>IF(13&lt;=$G162, EB162+EJ162, "")</f>
        <v/>
      </c>
      <c r="EL162" s="15">
        <f>IF(13&lt;=$G162, EF162+EJ162, "")</f>
        <v/>
      </c>
      <c r="EM162" s="15">
        <f>IF(13&lt;=$G162, ($G162-13)*$N162, "")</f>
        <v/>
      </c>
      <c r="EN162" s="15">
        <f>IF(14&lt;=$G162, EI162, "")</f>
        <v/>
      </c>
      <c r="EO162" s="15">
        <f>IF(14&lt;=$G162, ROUND(EN162*$Q162, 2), "")</f>
        <v/>
      </c>
      <c r="EP162" s="15">
        <f>IF(14&lt;=$G162, $N162, "")</f>
        <v/>
      </c>
      <c r="EQ162" s="15">
        <f>IF(14&lt;=$G162, EP162-EO162, "")</f>
        <v/>
      </c>
      <c r="ER162" s="15">
        <f>IF(14&lt;=$G162, EN162-EQ162, "")</f>
        <v/>
      </c>
      <c r="ES162" s="15">
        <f>IF(14&lt;=$G162, ROUND(EK162*$Q162, 2), "")</f>
        <v/>
      </c>
      <c r="ET162" s="15">
        <f>IF(14&lt;=$G162, EK162+ES162, "")</f>
        <v/>
      </c>
      <c r="EU162" s="15">
        <f>IF(14&lt;=$G162, EO162+ES162, "")</f>
        <v/>
      </c>
      <c r="EV162" s="15">
        <f>IF(14&lt;=$G162, ($G162-14)*$N162, "")</f>
        <v/>
      </c>
      <c r="EW162" s="15">
        <f>IF(15&lt;=$G162, ER162, "")</f>
        <v/>
      </c>
      <c r="EX162" s="15">
        <f>IF(15&lt;=$G162, ROUND(EW162*$Q162, 2), "")</f>
        <v/>
      </c>
      <c r="EY162" s="15">
        <f>IF(15&lt;=$G162, $N162, "")</f>
        <v/>
      </c>
      <c r="EZ162" s="15">
        <f>IF(15&lt;=$G162, EY162-EX162, "")</f>
        <v/>
      </c>
      <c r="FA162" s="15">
        <f>IF(15&lt;=$G162, EW162-EZ162, "")</f>
        <v/>
      </c>
      <c r="FB162" s="15">
        <f>IF(15&lt;=$G162, ROUND(ET162*$Q162, 2), "")</f>
        <v/>
      </c>
      <c r="FC162" s="15">
        <f>IF(15&lt;=$G162, ET162+FB162, "")</f>
        <v/>
      </c>
      <c r="FD162" s="15">
        <f>IF(15&lt;=$G162, EX162+FB162, "")</f>
        <v/>
      </c>
      <c r="FE162" s="15">
        <f>IF(15&lt;=$G162, ($G162-15)*$N162, "")</f>
        <v/>
      </c>
      <c r="FF162" s="15">
        <f>IF(16&lt;=$G162, FA162, "")</f>
        <v/>
      </c>
      <c r="FG162" s="15">
        <f>IF(16&lt;=$G162, ROUND(FF162*$Q162, 2), "")</f>
        <v/>
      </c>
      <c r="FH162" s="15">
        <f>IF(16&lt;=$G162, $N162, "")</f>
        <v/>
      </c>
      <c r="FI162" s="15">
        <f>IF(16&lt;=$G162, FH162-FG162, "")</f>
        <v/>
      </c>
      <c r="FJ162" s="15">
        <f>IF(16&lt;=$G162, FF162-FI162, "")</f>
        <v/>
      </c>
      <c r="FK162" s="15">
        <f>IF(16&lt;=$G162, ROUND(FC162*$Q162, 2), "")</f>
        <v/>
      </c>
      <c r="FL162" s="15">
        <f>IF(16&lt;=$G162, FC162+FK162, "")</f>
        <v/>
      </c>
      <c r="FM162" s="15">
        <f>IF(16&lt;=$G162, FG162+FK162, "")</f>
        <v/>
      </c>
      <c r="FN162" s="15">
        <f>IF(16&lt;=$G162, ($G162-16)*$N162, "")</f>
        <v/>
      </c>
      <c r="FO162" s="15">
        <f>IF(17&lt;=$G162, FJ162, "")</f>
        <v/>
      </c>
      <c r="FP162" s="15">
        <f>IF(17&lt;=$G162, ROUND(FO162*$Q162, 2), "")</f>
        <v/>
      </c>
      <c r="FQ162" s="15">
        <f>IF(17&lt;=$G162, $N162, "")</f>
        <v/>
      </c>
      <c r="FR162" s="15">
        <f>IF(17&lt;=$G162, FQ162-FP162, "")</f>
        <v/>
      </c>
      <c r="FS162" s="15">
        <f>IF(17&lt;=$G162, FO162-FR162, "")</f>
        <v/>
      </c>
      <c r="FT162" s="15">
        <f>IF(17&lt;=$G162, ROUND(FL162*$Q162, 2), "")</f>
        <v/>
      </c>
      <c r="FU162" s="15">
        <f>IF(17&lt;=$G162, FL162+FT162, "")</f>
        <v/>
      </c>
      <c r="FV162" s="15">
        <f>IF(17&lt;=$G162, FP162+FT162, "")</f>
        <v/>
      </c>
      <c r="FW162" s="15">
        <f>IF(17&lt;=$G162, ($G162-17)*$N162, "")</f>
        <v/>
      </c>
      <c r="FX162" s="15">
        <f>IF(18&lt;=$G162, FS162, "")</f>
        <v/>
      </c>
      <c r="FY162" s="15">
        <f>IF(18&lt;=$G162, ROUND(FX162*$Q162, 2), "")</f>
        <v/>
      </c>
      <c r="FZ162" s="15">
        <f>IF(18&lt;=$G162, $N162, "")</f>
        <v/>
      </c>
      <c r="GA162" s="15">
        <f>IF(18&lt;=$G162, FZ162-FY162, "")</f>
        <v/>
      </c>
      <c r="GB162" s="15">
        <f>IF(18&lt;=$G162, FX162-GA162, "")</f>
        <v/>
      </c>
      <c r="GC162" s="15">
        <f>IF(18&lt;=$G162, ROUND(FU162*$Q162, 2), "")</f>
        <v/>
      </c>
      <c r="GD162" s="15">
        <f>IF(18&lt;=$G162, FU162+GC162, "")</f>
        <v/>
      </c>
      <c r="GE162" s="15">
        <f>IF(18&lt;=$G162, FY162+GC162, "")</f>
        <v/>
      </c>
      <c r="GF162" s="15">
        <f>IF(18&lt;=$G162, ($G162-18)*$N162, "")</f>
        <v/>
      </c>
      <c r="GG162" s="15">
        <f>IF(19&lt;=$G162, GB162, "")</f>
        <v/>
      </c>
      <c r="GH162" s="15">
        <f>IF(19&lt;=$G162, ROUND(GG162*$Q162, 2), "")</f>
        <v/>
      </c>
      <c r="GI162" s="15">
        <f>IF(19&lt;=$G162, $N162, "")</f>
        <v/>
      </c>
      <c r="GJ162" s="15">
        <f>IF(19&lt;=$G162, GI162-GH162, "")</f>
        <v/>
      </c>
      <c r="GK162" s="15">
        <f>IF(19&lt;=$G162, GG162-GJ162, "")</f>
        <v/>
      </c>
      <c r="GL162" s="15">
        <f>IF(19&lt;=$G162, ROUND(GD162*$Q162, 2), "")</f>
        <v/>
      </c>
      <c r="GM162" s="15">
        <f>IF(19&lt;=$G162, GD162+GL162, "")</f>
        <v/>
      </c>
      <c r="GN162" s="15">
        <f>IF(19&lt;=$G162, GH162+GL162, "")</f>
        <v/>
      </c>
      <c r="GO162" s="15">
        <f>IF(19&lt;=$G162, ($G162-19)*$N162, "")</f>
        <v/>
      </c>
      <c r="GP162" s="15">
        <f>IF(20&lt;=$G162, GK162, "")</f>
        <v/>
      </c>
      <c r="GQ162" s="15">
        <f>IF(20&lt;=$G162, ROUND(GP162*$Q162, 2), "")</f>
        <v/>
      </c>
      <c r="GR162" s="15">
        <f>IF(20&lt;=$G162, $N162, "")</f>
        <v/>
      </c>
      <c r="GS162" s="15">
        <f>IF(20&lt;=$G162, GR162-GQ162, "")</f>
        <v/>
      </c>
      <c r="GT162" s="15">
        <f>IF(20&lt;=$G162, GP162-GS162, "")</f>
        <v/>
      </c>
      <c r="GU162" s="15">
        <f>IF(20&lt;=$G162, ROUND(GM162*$Q162, 2), "")</f>
        <v/>
      </c>
      <c r="GV162" s="15">
        <f>IF(20&lt;=$G162, GM162+GU162, "")</f>
        <v/>
      </c>
      <c r="GW162" s="15">
        <f>IF(20&lt;=$G162, GQ162+GU162, "")</f>
        <v/>
      </c>
      <c r="GX162" s="15">
        <f>IF(20&lt;=$G162, ($G162-20)*$N162, "")</f>
        <v/>
      </c>
      <c r="GY162" s="15">
        <f>IF(21&lt;=$G162, GT162, "")</f>
        <v/>
      </c>
      <c r="GZ162" s="15">
        <f>IF(21&lt;=$G162, ROUND(GY162*$Q162, 2), "")</f>
        <v/>
      </c>
      <c r="HA162" s="15">
        <f>IF(21&lt;=$G162, $N162, "")</f>
        <v/>
      </c>
      <c r="HB162" s="15">
        <f>IF(21&lt;=$G162, HA162-GZ162, "")</f>
        <v/>
      </c>
      <c r="HC162" s="15">
        <f>IF(21&lt;=$G162, GY162-HB162, "")</f>
        <v/>
      </c>
      <c r="HD162" s="15">
        <f>IF(21&lt;=$G162, ROUND(GV162*$Q162, 2), "")</f>
        <v/>
      </c>
      <c r="HE162" s="15">
        <f>IF(21&lt;=$G162, GV162+HD162, "")</f>
        <v/>
      </c>
      <c r="HF162" s="15">
        <f>IF(21&lt;=$G162, GZ162+HD162, "")</f>
        <v/>
      </c>
      <c r="HG162" s="15">
        <f>IF(21&lt;=$G162, ($G162-21)*$N162, "")</f>
        <v/>
      </c>
      <c r="HH162" s="15">
        <f>IF(22&lt;=$G162, HC162, "")</f>
        <v/>
      </c>
      <c r="HI162" s="15">
        <f>IF(22&lt;=$G162, ROUND(HH162*$Q162, 2), "")</f>
        <v/>
      </c>
      <c r="HJ162" s="15">
        <f>IF(22&lt;=$G162, $N162, "")</f>
        <v/>
      </c>
      <c r="HK162" s="15">
        <f>IF(22&lt;=$G162, HJ162-HI162, "")</f>
        <v/>
      </c>
      <c r="HL162" s="15">
        <f>IF(22&lt;=$G162, HH162-HK162, "")</f>
        <v/>
      </c>
      <c r="HM162" s="15">
        <f>IF(22&lt;=$G162, ROUND(HE162*$Q162, 2), "")</f>
        <v/>
      </c>
      <c r="HN162" s="15">
        <f>IF(22&lt;=$G162, HE162+HM162, "")</f>
        <v/>
      </c>
      <c r="HO162" s="15">
        <f>IF(22&lt;=$G162, HI162+HM162, "")</f>
        <v/>
      </c>
      <c r="HP162" s="15">
        <f>IF(22&lt;=$G162, ($G162-22)*$N162, "")</f>
        <v/>
      </c>
      <c r="HQ162" s="15">
        <f>IF(23&lt;=$G162, HL162, "")</f>
        <v/>
      </c>
      <c r="HR162" s="15">
        <f>IF(23&lt;=$G162, ROUND(HQ162*$Q162, 2), "")</f>
        <v/>
      </c>
      <c r="HS162" s="15">
        <f>IF(23&lt;=$G162, $N162, "")</f>
        <v/>
      </c>
      <c r="HT162" s="15">
        <f>IF(23&lt;=$G162, HS162-HR162, "")</f>
        <v/>
      </c>
      <c r="HU162" s="15">
        <f>IF(23&lt;=$G162, HQ162-HT162, "")</f>
        <v/>
      </c>
      <c r="HV162" s="15">
        <f>IF(23&lt;=$G162, ROUND(HN162*$Q162, 2), "")</f>
        <v/>
      </c>
      <c r="HW162" s="15">
        <f>IF(23&lt;=$G162, HN162+HV162, "")</f>
        <v/>
      </c>
      <c r="HX162" s="15">
        <f>IF(23&lt;=$G162, HR162+HV162, "")</f>
        <v/>
      </c>
      <c r="HY162" s="15">
        <f>IF(23&lt;=$G162, ($G162-23)*$N162, "")</f>
        <v/>
      </c>
      <c r="HZ162" s="15">
        <f>IF(24&lt;=$G162, HU162, "")</f>
        <v/>
      </c>
      <c r="IA162" s="15">
        <f>IF(24&lt;=$G162, ROUND(HZ162*$Q162, 2), "")</f>
        <v/>
      </c>
      <c r="IB162" s="15">
        <f>IF(24&lt;=$G162, $N162, "")</f>
        <v/>
      </c>
      <c r="IC162" s="15">
        <f>IF(24&lt;=$G162, IB162-IA162, "")</f>
        <v/>
      </c>
      <c r="ID162" s="15">
        <f>IF(24&lt;=$G162, HZ162-IC162, "")</f>
        <v/>
      </c>
      <c r="IE162" s="15">
        <f>IF(24&lt;=$G162, ROUND(HW162*$Q162, 2), "")</f>
        <v/>
      </c>
      <c r="IF162" s="15">
        <f>IF(24&lt;=$G162, HW162+IE162, "")</f>
        <v/>
      </c>
      <c r="IG162" s="15">
        <f>IF(24&lt;=$G162, IA162+IE162, "")</f>
        <v/>
      </c>
      <c r="IH162" s="15">
        <f>IF(24&lt;=$G162, ($G162-24)*$N162, "")</f>
        <v/>
      </c>
      <c r="II162" s="15">
        <f>IF(25&lt;=$G162, ID162, "")</f>
        <v/>
      </c>
      <c r="IJ162" s="15">
        <f>IF(25&lt;=$G162, ROUND(II162*$Q162, 2), "")</f>
        <v/>
      </c>
      <c r="IK162" s="15">
        <f>IF(25&lt;=$G162, $N162, "")</f>
        <v/>
      </c>
      <c r="IL162" s="15">
        <f>IF(25&lt;=$G162, IK162-IJ162, "")</f>
        <v/>
      </c>
      <c r="IM162" s="15">
        <f>IF(25&lt;=$G162, II162-IL162, "")</f>
        <v/>
      </c>
      <c r="IN162" s="15">
        <f>IF(25&lt;=$G162, ROUND(IF162*$Q162, 2), "")</f>
        <v/>
      </c>
      <c r="IO162" s="15">
        <f>IF(25&lt;=$G162, IF162+IN162, "")</f>
        <v/>
      </c>
      <c r="IP162" s="15">
        <f>IF(25&lt;=$G162, IJ162+IN162, "")</f>
        <v/>
      </c>
      <c r="IQ162" s="15">
        <f>IF(25&lt;=$G162, ($G162-25)*$N162, "")</f>
        <v/>
      </c>
      <c r="IR162" s="15">
        <f>IF(26&lt;=$G162, IM162, "")</f>
        <v/>
      </c>
      <c r="IS162" s="15">
        <f>IF(26&lt;=$G162, ROUND(IR162*$Q162, 2), "")</f>
        <v/>
      </c>
      <c r="IT162" s="15">
        <f>IF(26&lt;=$G162, $N162, "")</f>
        <v/>
      </c>
      <c r="IU162" s="15">
        <f>IF(26&lt;=$G162, IT162-IS162, "")</f>
        <v/>
      </c>
      <c r="IV162" s="15">
        <f>IF(26&lt;=$G162, IR162-IU162, "")</f>
        <v/>
      </c>
      <c r="IW162" s="15">
        <f>IF(26&lt;=$G162, ROUND(IO162*$Q162, 2), "")</f>
        <v/>
      </c>
      <c r="IX162" s="15">
        <f>IF(26&lt;=$G162, IO162+IW162, "")</f>
        <v/>
      </c>
      <c r="IY162" s="15">
        <f>IF(26&lt;=$G162, IS162+IW162, "")</f>
        <v/>
      </c>
      <c r="IZ162" s="15">
        <f>IF(26&lt;=$G162, ($G162-26)*$N162, "")</f>
        <v/>
      </c>
      <c r="JA162" s="15">
        <f>IF(27&lt;=$G162, IV162, "")</f>
        <v/>
      </c>
      <c r="JB162" s="15">
        <f>IF(27&lt;=$G162, ROUND(JA162*$Q162, 2), "")</f>
        <v/>
      </c>
      <c r="JC162" s="15">
        <f>IF(27&lt;=$G162, $N162, "")</f>
        <v/>
      </c>
      <c r="JD162" s="15">
        <f>IF(27&lt;=$G162, JC162-JB162, "")</f>
        <v/>
      </c>
      <c r="JE162" s="15">
        <f>IF(27&lt;=$G162, JA162-JD162, "")</f>
        <v/>
      </c>
      <c r="JF162" s="15">
        <f>IF(27&lt;=$G162, ROUND(IX162*$Q162, 2), "")</f>
        <v/>
      </c>
      <c r="JG162" s="15">
        <f>IF(27&lt;=$G162, IX162+JF162, "")</f>
        <v/>
      </c>
      <c r="JH162" s="15">
        <f>IF(27&lt;=$G162, JB162+JF162, "")</f>
        <v/>
      </c>
      <c r="JI162" s="15">
        <f>IF(27&lt;=$G162, ($G162-27)*$N162, "")</f>
        <v/>
      </c>
      <c r="JJ162" s="15">
        <f>IF(28&lt;=$G162, JE162, "")</f>
        <v/>
      </c>
      <c r="JK162" s="15">
        <f>IF(28&lt;=$G162, ROUND(JJ162*$Q162, 2), "")</f>
        <v/>
      </c>
      <c r="JL162" s="15">
        <f>IF(28&lt;=$G162, $N162, "")</f>
        <v/>
      </c>
      <c r="JM162" s="15">
        <f>IF(28&lt;=$G162, JL162-JK162, "")</f>
        <v/>
      </c>
      <c r="JN162" s="15">
        <f>IF(28&lt;=$G162, JJ162-JM162, "")</f>
        <v/>
      </c>
      <c r="JO162" s="15">
        <f>IF(28&lt;=$G162, ROUND(JG162*$Q162, 2), "")</f>
        <v/>
      </c>
      <c r="JP162" s="15">
        <f>IF(28&lt;=$G162, JG162+JO162, "")</f>
        <v/>
      </c>
      <c r="JQ162" s="15">
        <f>IF(28&lt;=$G162, JK162+JO162, "")</f>
        <v/>
      </c>
      <c r="JR162" s="15">
        <f>IF(28&lt;=$G162, ($G162-28)*$N162, "")</f>
        <v/>
      </c>
      <c r="JS162" s="15">
        <f>IF(29&lt;=$G162, JN162, "")</f>
        <v/>
      </c>
      <c r="JT162" s="15">
        <f>IF(29&lt;=$G162, ROUND(JS162*$Q162, 2), "")</f>
        <v/>
      </c>
      <c r="JU162" s="15">
        <f>IF(29&lt;=$G162, $N162, "")</f>
        <v/>
      </c>
      <c r="JV162" s="15">
        <f>IF(29&lt;=$G162, JU162-JT162, "")</f>
        <v/>
      </c>
      <c r="JW162" s="15">
        <f>IF(29&lt;=$G162, JS162-JV162, "")</f>
        <v/>
      </c>
      <c r="JX162" s="15">
        <f>IF(29&lt;=$G162, ROUND(JP162*$Q162, 2), "")</f>
        <v/>
      </c>
      <c r="JY162" s="15">
        <f>IF(29&lt;=$G162, JP162+JX162, "")</f>
        <v/>
      </c>
      <c r="JZ162" s="15">
        <f>IF(29&lt;=$G162, JT162+JX162, "")</f>
        <v/>
      </c>
      <c r="KA162" s="15">
        <f>IF(29&lt;=$G162, ($G162-29)*$N162, "")</f>
        <v/>
      </c>
      <c r="KB162" s="15">
        <f>IF(30&lt;=$G162, JW162, "")</f>
        <v/>
      </c>
      <c r="KC162" s="15">
        <f>IF(30&lt;=$G162, ROUND(KB162*$Q162, 2), "")</f>
        <v/>
      </c>
      <c r="KD162" s="15">
        <f>IF(30&lt;=$G162, $N162, "")</f>
        <v/>
      </c>
      <c r="KE162" s="15">
        <f>IF(30&lt;=$G162, KD162-KC162, "")</f>
        <v/>
      </c>
      <c r="KF162" s="15">
        <f>IF(30&lt;=$G162, KB162-KE162, "")</f>
        <v/>
      </c>
      <c r="KG162" s="15">
        <f>IF(30&lt;=$G162, ROUND(JY162*$Q162, 2), "")</f>
        <v/>
      </c>
      <c r="KH162" s="15">
        <f>IF(30&lt;=$G162, JY162+KG162, "")</f>
        <v/>
      </c>
      <c r="KI162" s="15">
        <f>IF(30&lt;=$G162, KC162+KG162, "")</f>
        <v/>
      </c>
      <c r="KJ162" s="15">
        <f>IF(30&lt;=$G162, ($G162-30)*$N162, "")</f>
        <v/>
      </c>
      <c r="KK162" s="15">
        <f>IF(31&lt;=$G162, KF162, "")</f>
        <v/>
      </c>
      <c r="KL162" s="15">
        <f>IF(31&lt;=$G162, ROUND(KK162*$Q162, 2), "")</f>
        <v/>
      </c>
      <c r="KM162" s="15">
        <f>IF(31&lt;=$G162, $N162, "")</f>
        <v/>
      </c>
      <c r="KN162" s="15">
        <f>IF(31&lt;=$G162, KM162-KL162, "")</f>
        <v/>
      </c>
      <c r="KO162" s="15">
        <f>IF(31&lt;=$G162, KK162-KN162, "")</f>
        <v/>
      </c>
      <c r="KP162" s="15">
        <f>IF(31&lt;=$G162, ROUND(KH162*$Q162, 2), "")</f>
        <v/>
      </c>
      <c r="KQ162" s="15">
        <f>IF(31&lt;=$G162, KH162+KP162, "")</f>
        <v/>
      </c>
      <c r="KR162" s="15">
        <f>IF(31&lt;=$G162, KL162+KP162, "")</f>
        <v/>
      </c>
      <c r="KS162" s="15">
        <f>IF(31&lt;=$G162, ($G162-31)*$N162, "")</f>
        <v/>
      </c>
      <c r="KT162" s="15">
        <f>IF(32&lt;=$G162, KO162, "")</f>
        <v/>
      </c>
      <c r="KU162" s="15">
        <f>IF(32&lt;=$G162, ROUND(KT162*$Q162, 2), "")</f>
        <v/>
      </c>
      <c r="KV162" s="15">
        <f>IF(32&lt;=$G162, $N162, "")</f>
        <v/>
      </c>
      <c r="KW162" s="15">
        <f>IF(32&lt;=$G162, KV162-KU162, "")</f>
        <v/>
      </c>
      <c r="KX162" s="15">
        <f>IF(32&lt;=$G162, KT162-KW162, "")</f>
        <v/>
      </c>
      <c r="KY162" s="15">
        <f>IF(32&lt;=$G162, ROUND(KQ162*$Q162, 2), "")</f>
        <v/>
      </c>
      <c r="KZ162" s="15">
        <f>IF(32&lt;=$G162, KQ162+KY162, "")</f>
        <v/>
      </c>
      <c r="LA162" s="15">
        <f>IF(32&lt;=$G162, KU162+KY162, "")</f>
        <v/>
      </c>
      <c r="LB162" s="15">
        <f>IF(32&lt;=$G162, ($G162-32)*$N162, "")</f>
        <v/>
      </c>
      <c r="LC162" s="15">
        <f>IF(33&lt;=$G162, KX162, "")</f>
        <v/>
      </c>
      <c r="LD162" s="15">
        <f>IF(33&lt;=$G162, ROUND(LC162*$Q162, 2), "")</f>
        <v/>
      </c>
      <c r="LE162" s="15">
        <f>IF(33&lt;=$G162, $N162, "")</f>
        <v/>
      </c>
      <c r="LF162" s="15">
        <f>IF(33&lt;=$G162, LE162-LD162, "")</f>
        <v/>
      </c>
      <c r="LG162" s="15">
        <f>IF(33&lt;=$G162, LC162-LF162, "")</f>
        <v/>
      </c>
      <c r="LH162" s="15">
        <f>IF(33&lt;=$G162, ROUND(KZ162*$Q162, 2), "")</f>
        <v/>
      </c>
      <c r="LI162" s="15">
        <f>IF(33&lt;=$G162, KZ162+LH162, "")</f>
        <v/>
      </c>
      <c r="LJ162" s="15">
        <f>IF(33&lt;=$G162, LD162+LH162, "")</f>
        <v/>
      </c>
      <c r="LK162" s="15">
        <f>IF(33&lt;=$G162, ($G162-33)*$N162, "")</f>
        <v/>
      </c>
      <c r="LL162" s="15">
        <f>IF(34&lt;=$G162, LG162, "")</f>
        <v/>
      </c>
      <c r="LM162" s="15">
        <f>IF(34&lt;=$G162, ROUND(LL162*$Q162, 2), "")</f>
        <v/>
      </c>
      <c r="LN162" s="15">
        <f>IF(34&lt;=$G162, $N162, "")</f>
        <v/>
      </c>
      <c r="LO162" s="15">
        <f>IF(34&lt;=$G162, LN162-LM162, "")</f>
        <v/>
      </c>
      <c r="LP162" s="15">
        <f>IF(34&lt;=$G162, LL162-LO162, "")</f>
        <v/>
      </c>
      <c r="LQ162" s="15">
        <f>IF(34&lt;=$G162, ROUND(LI162*$Q162, 2), "")</f>
        <v/>
      </c>
      <c r="LR162" s="15">
        <f>IF(34&lt;=$G162, LI162+LQ162, "")</f>
        <v/>
      </c>
      <c r="LS162" s="15">
        <f>IF(34&lt;=$G162, LM162+LQ162, "")</f>
        <v/>
      </c>
      <c r="LT162" s="15">
        <f>IF(34&lt;=$G162, ($G162-34)*$N162, "")</f>
        <v/>
      </c>
      <c r="LU162" s="15">
        <f>IF(35&lt;=$G162, LP162, "")</f>
        <v/>
      </c>
      <c r="LV162" s="15">
        <f>IF(35&lt;=$G162, ROUND(LU162*$Q162, 2), "")</f>
        <v/>
      </c>
      <c r="LW162" s="15">
        <f>IF(35&lt;=$G162, $N162, "")</f>
        <v/>
      </c>
      <c r="LX162" s="15">
        <f>IF(35&lt;=$G162, LW162-LV162, "")</f>
        <v/>
      </c>
      <c r="LY162" s="15">
        <f>IF(35&lt;=$G162, LU162-LX162, "")</f>
        <v/>
      </c>
      <c r="LZ162" s="15">
        <f>IF(35&lt;=$G162, ROUND(LR162*$Q162, 2), "")</f>
        <v/>
      </c>
      <c r="MA162" s="15">
        <f>IF(35&lt;=$G162, LR162+LZ162, "")</f>
        <v/>
      </c>
      <c r="MB162" s="15">
        <f>IF(35&lt;=$G162, LV162+LZ162, "")</f>
        <v/>
      </c>
      <c r="MC162" s="15">
        <f>IF(35&lt;=$G162, ($G162-35)*$N162, "")</f>
        <v/>
      </c>
      <c r="MD162" s="15">
        <f>IF(36&lt;=$G162, LY162, "")</f>
        <v/>
      </c>
      <c r="ME162" s="15">
        <f>IF(36&lt;=$G162, ROUND(MD162*$Q162, 2), "")</f>
        <v/>
      </c>
      <c r="MF162" s="15">
        <f>IF(36&lt;=$G162, $N162, "")</f>
        <v/>
      </c>
      <c r="MG162" s="15">
        <f>IF(36&lt;=$G162, MF162-ME162, "")</f>
        <v/>
      </c>
      <c r="MH162" s="15">
        <f>IF(36&lt;=$G162, MD162-MG162, "")</f>
        <v/>
      </c>
      <c r="MI162" s="15">
        <f>IF(36&lt;=$G162, ROUND(MA162*$Q162, 2), "")</f>
        <v/>
      </c>
      <c r="MJ162" s="15">
        <f>IF(36&lt;=$G162, MA162+MI162, "")</f>
        <v/>
      </c>
      <c r="MK162" s="15">
        <f>IF(36&lt;=$G162, ME162+MI162, "")</f>
        <v/>
      </c>
      <c r="ML162" s="15">
        <f>IF(36&lt;=$G162, ($G162-36)*$N162, "")</f>
        <v/>
      </c>
      <c r="MM162" s="15">
        <f>IF(37&lt;=$G162, MH162, "")</f>
        <v/>
      </c>
      <c r="MN162" s="15">
        <f>IF(37&lt;=$G162, ROUND(MM162*$Q162, 2), "")</f>
        <v/>
      </c>
      <c r="MO162" s="15">
        <f>IF(37&lt;=$G162, $N162, "")</f>
        <v/>
      </c>
      <c r="MP162" s="15">
        <f>IF(37&lt;=$G162, MO162-MN162, "")</f>
        <v/>
      </c>
      <c r="MQ162" s="15">
        <f>IF(37&lt;=$G162, MM162-MP162, "")</f>
        <v/>
      </c>
      <c r="MR162" s="15">
        <f>IF(37&lt;=$G162, ROUND(MJ162*$Q162, 2), "")</f>
        <v/>
      </c>
      <c r="MS162" s="15">
        <f>IF(37&lt;=$G162, MJ162+MR162, "")</f>
        <v/>
      </c>
      <c r="MT162" s="15">
        <f>IF(37&lt;=$G162, MN162+MR162, "")</f>
        <v/>
      </c>
      <c r="MU162" s="15">
        <f>IF(37&lt;=$G162, ($G162-37)*$N162, "")</f>
        <v/>
      </c>
      <c r="MV162" s="15">
        <f>IF(38&lt;=$G162, MQ162, "")</f>
        <v/>
      </c>
      <c r="MW162" s="15">
        <f>IF(38&lt;=$G162, ROUND(MV162*$Q162, 2), "")</f>
        <v/>
      </c>
      <c r="MX162" s="15">
        <f>IF(38&lt;=$G162, $N162, "")</f>
        <v/>
      </c>
      <c r="MY162" s="15">
        <f>IF(38&lt;=$G162, MX162-MW162, "")</f>
        <v/>
      </c>
      <c r="MZ162" s="15">
        <f>IF(38&lt;=$G162, MV162-MY162, "")</f>
        <v/>
      </c>
      <c r="NA162" s="15">
        <f>IF(38&lt;=$G162, ROUND(MS162*$Q162, 2), "")</f>
        <v/>
      </c>
      <c r="NB162" s="15">
        <f>IF(38&lt;=$G162, MS162+NA162, "")</f>
        <v/>
      </c>
      <c r="NC162" s="15">
        <f>IF(38&lt;=$G162, MW162+NA162, "")</f>
        <v/>
      </c>
      <c r="ND162" s="15">
        <f>IF(38&lt;=$G162, ($G162-38)*$N162, "")</f>
        <v/>
      </c>
      <c r="NE162" s="15">
        <f>IF(39&lt;=$G162, MZ162, "")</f>
        <v/>
      </c>
      <c r="NF162" s="15">
        <f>IF(39&lt;=$G162, ROUND(NE162*$Q162, 2), "")</f>
        <v/>
      </c>
      <c r="NG162" s="15">
        <f>IF(39&lt;=$G162, $N162, "")</f>
        <v/>
      </c>
      <c r="NH162" s="15">
        <f>IF(39&lt;=$G162, NG162-NF162, "")</f>
        <v/>
      </c>
      <c r="NI162" s="15">
        <f>IF(39&lt;=$G162, NE162-NH162, "")</f>
        <v/>
      </c>
      <c r="NJ162" s="15">
        <f>IF(39&lt;=$G162, ROUND(NB162*$Q162, 2), "")</f>
        <v/>
      </c>
      <c r="NK162" s="15">
        <f>IF(39&lt;=$G162, NB162+NJ162, "")</f>
        <v/>
      </c>
      <c r="NL162" s="15">
        <f>IF(39&lt;=$G162, NF162+NJ162, "")</f>
        <v/>
      </c>
      <c r="NM162" s="15">
        <f>IF(39&lt;=$G162, ($G162-39)*$N162, "")</f>
        <v/>
      </c>
      <c r="NN162" s="15">
        <f>IF(40&lt;=$G162, NI162, "")</f>
        <v/>
      </c>
      <c r="NO162" s="15">
        <f>IF(40&lt;=$G162, ROUND(NN162*$Q162, 2), "")</f>
        <v/>
      </c>
      <c r="NP162" s="15">
        <f>IF(40&lt;=$G162, $N162, "")</f>
        <v/>
      </c>
      <c r="NQ162" s="15">
        <f>IF(40&lt;=$G162, NP162-NO162, "")</f>
        <v/>
      </c>
      <c r="NR162" s="15">
        <f>IF(40&lt;=$G162, NN162-NQ162, "")</f>
        <v/>
      </c>
      <c r="NS162" s="15">
        <f>IF(40&lt;=$G162, ROUND(NK162*$Q162, 2), "")</f>
        <v/>
      </c>
      <c r="NT162" s="15">
        <f>IF(40&lt;=$G162, NK162+NS162, "")</f>
        <v/>
      </c>
      <c r="NU162" s="15">
        <f>IF(40&lt;=$G162, NO162+NS162, "")</f>
        <v/>
      </c>
      <c r="NV162" s="15">
        <f>IF(40&lt;=$G162, ($G162-40)*$N162, "")</f>
        <v/>
      </c>
      <c r="NW162" s="15">
        <f>IF(41&lt;=$G162, NR162, "")</f>
        <v/>
      </c>
      <c r="NX162" s="15">
        <f>IF(41&lt;=$G162, ROUND(NW162*$Q162, 2), "")</f>
        <v/>
      </c>
      <c r="NY162" s="15">
        <f>IF(41&lt;=$G162, $N162, "")</f>
        <v/>
      </c>
      <c r="NZ162" s="15">
        <f>IF(41&lt;=$G162, NY162-NX162, "")</f>
        <v/>
      </c>
      <c r="OA162" s="15">
        <f>IF(41&lt;=$G162, NW162-NZ162, "")</f>
        <v/>
      </c>
      <c r="OB162" s="15">
        <f>IF(41&lt;=$G162, ROUND(NT162*$Q162, 2), "")</f>
        <v/>
      </c>
      <c r="OC162" s="15">
        <f>IF(41&lt;=$G162, NT162+OB162, "")</f>
        <v/>
      </c>
      <c r="OD162" s="15">
        <f>IF(41&lt;=$G162, NX162+OB162, "")</f>
        <v/>
      </c>
      <c r="OE162" s="15">
        <f>IF(41&lt;=$G162, ($G162-41)*$N162, "")</f>
        <v/>
      </c>
      <c r="OF162" s="15">
        <f>IF(42&lt;=$G162, OA162, "")</f>
        <v/>
      </c>
      <c r="OG162" s="15">
        <f>IF(42&lt;=$G162, ROUND(OF162*$Q162, 2), "")</f>
        <v/>
      </c>
      <c r="OH162" s="15">
        <f>IF(42&lt;=$G162, $N162, "")</f>
        <v/>
      </c>
      <c r="OI162" s="15">
        <f>IF(42&lt;=$G162, OH162-OG162, "")</f>
        <v/>
      </c>
      <c r="OJ162" s="15">
        <f>IF(42&lt;=$G162, OF162-OI162, "")</f>
        <v/>
      </c>
      <c r="OK162" s="15">
        <f>IF(42&lt;=$G162, ROUND(OC162*$Q162, 2), "")</f>
        <v/>
      </c>
      <c r="OL162" s="15">
        <f>IF(42&lt;=$G162, OC162+OK162, "")</f>
        <v/>
      </c>
      <c r="OM162" s="15">
        <f>IF(42&lt;=$G162, OG162+OK162, "")</f>
        <v/>
      </c>
      <c r="ON162" s="15">
        <f>IF(42&lt;=$G162, ($G162-42)*$N162, "")</f>
        <v/>
      </c>
      <c r="OO162" s="15">
        <f>IF(43&lt;=$G162, OJ162, "")</f>
        <v/>
      </c>
      <c r="OP162" s="15">
        <f>IF(43&lt;=$G162, ROUND(OO162*$Q162, 2), "")</f>
        <v/>
      </c>
      <c r="OQ162" s="15">
        <f>IF(43&lt;=$G162, $N162, "")</f>
        <v/>
      </c>
      <c r="OR162" s="15">
        <f>IF(43&lt;=$G162, OQ162-OP162, "")</f>
        <v/>
      </c>
      <c r="OS162" s="15">
        <f>IF(43&lt;=$G162, OO162-OR162, "")</f>
        <v/>
      </c>
      <c r="OT162" s="15">
        <f>IF(43&lt;=$G162, ROUND(OL162*$Q162, 2), "")</f>
        <v/>
      </c>
      <c r="OU162" s="15">
        <f>IF(43&lt;=$G162, OL162+OT162, "")</f>
        <v/>
      </c>
      <c r="OV162" s="15">
        <f>IF(43&lt;=$G162, OP162+OT162, "")</f>
        <v/>
      </c>
      <c r="OW162" s="15">
        <f>IF(43&lt;=$G162, ($G162-43)*$N162, "")</f>
        <v/>
      </c>
      <c r="OX162" s="15">
        <f>IF(44&lt;=$G162, OS162, "")</f>
        <v/>
      </c>
      <c r="OY162" s="15">
        <f>IF(44&lt;=$G162, ROUND(OX162*$Q162, 2), "")</f>
        <v/>
      </c>
      <c r="OZ162" s="15">
        <f>IF(44&lt;=$G162, $N162, "")</f>
        <v/>
      </c>
      <c r="PA162" s="15">
        <f>IF(44&lt;=$G162, OZ162-OY162, "")</f>
        <v/>
      </c>
      <c r="PB162" s="15">
        <f>IF(44&lt;=$G162, OX162-PA162, "")</f>
        <v/>
      </c>
      <c r="PC162" s="15">
        <f>IF(44&lt;=$G162, ROUND(OU162*$Q162, 2), "")</f>
        <v/>
      </c>
      <c r="PD162" s="15">
        <f>IF(44&lt;=$G162, OU162+PC162, "")</f>
        <v/>
      </c>
      <c r="PE162" s="15">
        <f>IF(44&lt;=$G162, OY162+PC162, "")</f>
        <v/>
      </c>
      <c r="PF162" s="15">
        <f>IF(44&lt;=$G162, ($G162-44)*$N162, "")</f>
        <v/>
      </c>
      <c r="PG162" s="15">
        <f>IF(45&lt;=$G162, PB162, "")</f>
        <v/>
      </c>
      <c r="PH162" s="15">
        <f>IF(45&lt;=$G162, ROUND(PG162*$Q162, 2), "")</f>
        <v/>
      </c>
      <c r="PI162" s="15">
        <f>IF(45&lt;=$G162, $N162, "")</f>
        <v/>
      </c>
      <c r="PJ162" s="15">
        <f>IF(45&lt;=$G162, PI162-PH162, "")</f>
        <v/>
      </c>
      <c r="PK162" s="15">
        <f>IF(45&lt;=$G162, PG162-PJ162, "")</f>
        <v/>
      </c>
      <c r="PL162" s="15">
        <f>IF(45&lt;=$G162, ROUND(PD162*$Q162, 2), "")</f>
        <v/>
      </c>
      <c r="PM162" s="15">
        <f>IF(45&lt;=$G162, PD162+PL162, "")</f>
        <v/>
      </c>
      <c r="PN162" s="15">
        <f>IF(45&lt;=$G162, PH162+PL162, "")</f>
        <v/>
      </c>
      <c r="PO162" s="15">
        <f>IF(45&lt;=$G162, ($G162-45)*$N162, "")</f>
        <v/>
      </c>
      <c r="PP162" s="15">
        <f>IF(46&lt;=$G162, PK162, "")</f>
        <v/>
      </c>
      <c r="PQ162" s="15">
        <f>IF(46&lt;=$G162, ROUND(PP162*$Q162, 2), "")</f>
        <v/>
      </c>
      <c r="PR162" s="15">
        <f>IF(46&lt;=$G162, $N162, "")</f>
        <v/>
      </c>
      <c r="PS162" s="15">
        <f>IF(46&lt;=$G162, PR162-PQ162, "")</f>
        <v/>
      </c>
      <c r="PT162" s="15">
        <f>IF(46&lt;=$G162, PP162-PS162, "")</f>
        <v/>
      </c>
      <c r="PU162" s="15">
        <f>IF(46&lt;=$G162, ROUND(PM162*$Q162, 2), "")</f>
        <v/>
      </c>
      <c r="PV162" s="15">
        <f>IF(46&lt;=$G162, PM162+PU162, "")</f>
        <v/>
      </c>
      <c r="PW162" s="15">
        <f>IF(46&lt;=$G162, PQ162+PU162, "")</f>
        <v/>
      </c>
      <c r="PX162" s="15">
        <f>IF(46&lt;=$G162, ($G162-46)*$N162, "")</f>
        <v/>
      </c>
      <c r="PY162" s="15">
        <f>IF(47&lt;=$G162, PT162, "")</f>
        <v/>
      </c>
      <c r="PZ162" s="15">
        <f>IF(47&lt;=$G162, ROUND(PY162*$Q162, 2), "")</f>
        <v/>
      </c>
      <c r="QA162" s="15">
        <f>IF(47&lt;=$G162, $N162, "")</f>
        <v/>
      </c>
      <c r="QB162" s="15">
        <f>IF(47&lt;=$G162, QA162-PZ162, "")</f>
        <v/>
      </c>
      <c r="QC162" s="15">
        <f>IF(47&lt;=$G162, PY162-QB162, "")</f>
        <v/>
      </c>
      <c r="QD162" s="15">
        <f>IF(47&lt;=$G162, ROUND(PV162*$Q162, 2), "")</f>
        <v/>
      </c>
      <c r="QE162" s="15">
        <f>IF(47&lt;=$G162, PV162+QD162, "")</f>
        <v/>
      </c>
      <c r="QF162" s="15">
        <f>IF(47&lt;=$G162, PZ162+QD162, "")</f>
        <v/>
      </c>
      <c r="QG162" s="15">
        <f>IF(47&lt;=$G162, ($G162-47)*$N162, "")</f>
        <v/>
      </c>
      <c r="QH162" s="15">
        <f>IF(48&lt;=$G162, QC162, "")</f>
        <v/>
      </c>
      <c r="QI162" s="15">
        <f>IF(48&lt;=$G162, ROUND(QH162*$Q162, 2), "")</f>
        <v/>
      </c>
      <c r="QJ162" s="15">
        <f>IF(48&lt;=$G162, $N162, "")</f>
        <v/>
      </c>
      <c r="QK162" s="15">
        <f>IF(48&lt;=$G162, QJ162-QI162, "")</f>
        <v/>
      </c>
      <c r="QL162" s="15">
        <f>IF(48&lt;=$G162, QH162-QK162, "")</f>
        <v/>
      </c>
      <c r="QM162" s="15">
        <f>IF(48&lt;=$G162, ROUND(QE162*$Q162, 2), "")</f>
        <v/>
      </c>
      <c r="QN162" s="15">
        <f>IF(48&lt;=$G162, QE162+QM162, "")</f>
        <v/>
      </c>
      <c r="QO162" s="15">
        <f>IF(48&lt;=$G162, QI162+QM162, "")</f>
        <v/>
      </c>
      <c r="QP162" s="15">
        <f>IF(48&lt;=$G162, ($G162-48)*$N162, "")</f>
        <v/>
      </c>
    </row>
    <row r="163">
      <c r="A163" s="6" t="inlineStr">
        <is>
          <t>0684-0004</t>
        </is>
      </c>
      <c r="B163" s="7" t="inlineStr">
        <is>
          <t>Corporativo Kareso Sa de Cv</t>
        </is>
      </c>
      <c r="C163" s="7" t="inlineStr">
        <is>
          <t>700 LARAMIE CREW CAB</t>
        </is>
      </c>
      <c r="D163" s="6" t="inlineStr">
        <is>
          <t>ACTIVO</t>
        </is>
      </c>
      <c r="E163" s="6" t="inlineStr">
        <is>
          <t>2025-12-12</t>
        </is>
      </c>
      <c r="F163" s="6" t="inlineStr">
        <is>
          <t>2027-12-12</t>
        </is>
      </c>
      <c r="G163" s="8" t="n">
        <v>24</v>
      </c>
      <c r="H163" s="9" t="n">
        <v>420603.45</v>
      </c>
      <c r="I163" s="10" t="n">
        <v>0.3</v>
      </c>
      <c r="J163" s="9">
        <f>ROUND(H163*I163, 2)</f>
        <v/>
      </c>
      <c r="K163" s="9">
        <f>ROUND(H163-J163, 2)</f>
        <v/>
      </c>
      <c r="L163" s="10" t="n">
        <v>0.02</v>
      </c>
      <c r="M163" s="9">
        <f>ROUND(H163*L163, 2)</f>
        <v/>
      </c>
      <c r="N163" s="9" t="n">
        <v>14100.03</v>
      </c>
      <c r="O163" s="10" t="n">
        <v>0.2</v>
      </c>
      <c r="P163" s="9">
        <f>ROUND(H163*O163, 2)</f>
        <v/>
      </c>
      <c r="Q163" s="11" t="n">
        <v>0.02611186</v>
      </c>
      <c r="R163" s="11">
        <f>RATE(G163, -N163, K163, -P163)</f>
        <v/>
      </c>
      <c r="S163" s="11">
        <f>ROUND(Q163*12, 8)</f>
        <v/>
      </c>
      <c r="T163" s="11">
        <f>ROUND(((1+Q163)^12)-1, 8)</f>
        <v/>
      </c>
      <c r="U163" s="9">
        <f>ROUND(PV(Q163, G163, 0, -P163), 2)</f>
        <v/>
      </c>
      <c r="V163" s="9">
        <f>SUMIF($AA$4:$QP$4, "Interes_Leasing", AA163:QP163)</f>
        <v/>
      </c>
      <c r="W163" s="9">
        <f>SUMIF($AA$4:$QP$4, "Interes_Residual", AA163:QP163)</f>
        <v/>
      </c>
      <c r="X163" s="9">
        <f>ROUND(V163+W163, 2)</f>
        <v/>
      </c>
      <c r="Y163" s="9">
        <f>ROUND((N163*G163+P163+M163)-K163, 2)</f>
        <v/>
      </c>
      <c r="Z163" s="10">
        <f>ROUND(Y163/K163, 4)</f>
        <v/>
      </c>
      <c r="AA163" s="9">
        <f>IF(1&lt;=$G163, $K163, "")</f>
        <v/>
      </c>
      <c r="AB163" s="9">
        <f>IF(1&lt;=$G163, ROUND(AA163*$Q163, 2), "")</f>
        <v/>
      </c>
      <c r="AC163" s="9">
        <f>IF(1&lt;=$G163, $N163, "")</f>
        <v/>
      </c>
      <c r="AD163" s="9">
        <f>IF(1&lt;=$G163, AC163-AB163, "")</f>
        <v/>
      </c>
      <c r="AE163" s="9">
        <f>IF(1&lt;=$G163, AA163-AD163, "")</f>
        <v/>
      </c>
      <c r="AF163" s="9">
        <f>IF(1&lt;=$G163, ROUND($U163*$Q163, 2), "")</f>
        <v/>
      </c>
      <c r="AG163" s="9">
        <f>IF(1&lt;=$G163, $U163+AF163, "")</f>
        <v/>
      </c>
      <c r="AH163" s="9">
        <f>IF(1&lt;=$G163, AB163+AF163, "")</f>
        <v/>
      </c>
      <c r="AI163" s="9">
        <f>IF(1&lt;=$G163, ($G163-1)*$N163, "")</f>
        <v/>
      </c>
      <c r="AJ163" s="9">
        <f>IF(2&lt;=$G163, AE163, "")</f>
        <v/>
      </c>
      <c r="AK163" s="9">
        <f>IF(2&lt;=$G163, ROUND(AJ163*$Q163, 2), "")</f>
        <v/>
      </c>
      <c r="AL163" s="9">
        <f>IF(2&lt;=$G163, $N163, "")</f>
        <v/>
      </c>
      <c r="AM163" s="9">
        <f>IF(2&lt;=$G163, AL163-AK163, "")</f>
        <v/>
      </c>
      <c r="AN163" s="9">
        <f>IF(2&lt;=$G163, AJ163-AM163, "")</f>
        <v/>
      </c>
      <c r="AO163" s="9">
        <f>IF(2&lt;=$G163, ROUND(AG163*$Q163, 2), "")</f>
        <v/>
      </c>
      <c r="AP163" s="9">
        <f>IF(2&lt;=$G163, AG163+AO163, "")</f>
        <v/>
      </c>
      <c r="AQ163" s="9">
        <f>IF(2&lt;=$G163, AK163+AO163, "")</f>
        <v/>
      </c>
      <c r="AR163" s="9">
        <f>IF(2&lt;=$G163, ($G163-2)*$N163, "")</f>
        <v/>
      </c>
      <c r="AS163" s="9">
        <f>IF(3&lt;=$G163, AN163, "")</f>
        <v/>
      </c>
      <c r="AT163" s="9">
        <f>IF(3&lt;=$G163, ROUND(AS163*$Q163, 2), "")</f>
        <v/>
      </c>
      <c r="AU163" s="9">
        <f>IF(3&lt;=$G163, $N163, "")</f>
        <v/>
      </c>
      <c r="AV163" s="9">
        <f>IF(3&lt;=$G163, AU163-AT163, "")</f>
        <v/>
      </c>
      <c r="AW163" s="9">
        <f>IF(3&lt;=$G163, AS163-AV163, "")</f>
        <v/>
      </c>
      <c r="AX163" s="9">
        <f>IF(3&lt;=$G163, ROUND(AP163*$Q163, 2), "")</f>
        <v/>
      </c>
      <c r="AY163" s="9">
        <f>IF(3&lt;=$G163, AP163+AX163, "")</f>
        <v/>
      </c>
      <c r="AZ163" s="9">
        <f>IF(3&lt;=$G163, AT163+AX163, "")</f>
        <v/>
      </c>
      <c r="BA163" s="9">
        <f>IF(3&lt;=$G163, ($G163-3)*$N163, "")</f>
        <v/>
      </c>
      <c r="BB163" s="9">
        <f>IF(4&lt;=$G163, AW163, "")</f>
        <v/>
      </c>
      <c r="BC163" s="9">
        <f>IF(4&lt;=$G163, ROUND(BB163*$Q163, 2), "")</f>
        <v/>
      </c>
      <c r="BD163" s="9">
        <f>IF(4&lt;=$G163, $N163, "")</f>
        <v/>
      </c>
      <c r="BE163" s="9">
        <f>IF(4&lt;=$G163, BD163-BC163, "")</f>
        <v/>
      </c>
      <c r="BF163" s="9">
        <f>IF(4&lt;=$G163, BB163-BE163, "")</f>
        <v/>
      </c>
      <c r="BG163" s="9">
        <f>IF(4&lt;=$G163, ROUND(AY163*$Q163, 2), "")</f>
        <v/>
      </c>
      <c r="BH163" s="9">
        <f>IF(4&lt;=$G163, AY163+BG163, "")</f>
        <v/>
      </c>
      <c r="BI163" s="9">
        <f>IF(4&lt;=$G163, BC163+BG163, "")</f>
        <v/>
      </c>
      <c r="BJ163" s="9">
        <f>IF(4&lt;=$G163, ($G163-4)*$N163, "")</f>
        <v/>
      </c>
      <c r="BK163" s="9">
        <f>IF(5&lt;=$G163, BF163, "")</f>
        <v/>
      </c>
      <c r="BL163" s="9">
        <f>IF(5&lt;=$G163, ROUND(BK163*$Q163, 2), "")</f>
        <v/>
      </c>
      <c r="BM163" s="9">
        <f>IF(5&lt;=$G163, $N163, "")</f>
        <v/>
      </c>
      <c r="BN163" s="9">
        <f>IF(5&lt;=$G163, BM163-BL163, "")</f>
        <v/>
      </c>
      <c r="BO163" s="9">
        <f>IF(5&lt;=$G163, BK163-BN163, "")</f>
        <v/>
      </c>
      <c r="BP163" s="9">
        <f>IF(5&lt;=$G163, ROUND(BH163*$Q163, 2), "")</f>
        <v/>
      </c>
      <c r="BQ163" s="9">
        <f>IF(5&lt;=$G163, BH163+BP163, "")</f>
        <v/>
      </c>
      <c r="BR163" s="9">
        <f>IF(5&lt;=$G163, BL163+BP163, "")</f>
        <v/>
      </c>
      <c r="BS163" s="9">
        <f>IF(5&lt;=$G163, ($G163-5)*$N163, "")</f>
        <v/>
      </c>
      <c r="BT163" s="9">
        <f>IF(6&lt;=$G163, BO163, "")</f>
        <v/>
      </c>
      <c r="BU163" s="9">
        <f>IF(6&lt;=$G163, ROUND(BT163*$Q163, 2), "")</f>
        <v/>
      </c>
      <c r="BV163" s="9">
        <f>IF(6&lt;=$G163, $N163, "")</f>
        <v/>
      </c>
      <c r="BW163" s="9">
        <f>IF(6&lt;=$G163, BV163-BU163, "")</f>
        <v/>
      </c>
      <c r="BX163" s="9">
        <f>IF(6&lt;=$G163, BT163-BW163, "")</f>
        <v/>
      </c>
      <c r="BY163" s="9">
        <f>IF(6&lt;=$G163, ROUND(BQ163*$Q163, 2), "")</f>
        <v/>
      </c>
      <c r="BZ163" s="9">
        <f>IF(6&lt;=$G163, BQ163+BY163, "")</f>
        <v/>
      </c>
      <c r="CA163" s="9">
        <f>IF(6&lt;=$G163, BU163+BY163, "")</f>
        <v/>
      </c>
      <c r="CB163" s="9">
        <f>IF(6&lt;=$G163, ($G163-6)*$N163, "")</f>
        <v/>
      </c>
      <c r="CC163" s="9">
        <f>IF(7&lt;=$G163, BX163, "")</f>
        <v/>
      </c>
      <c r="CD163" s="9">
        <f>IF(7&lt;=$G163, ROUND(CC163*$Q163, 2), "")</f>
        <v/>
      </c>
      <c r="CE163" s="9">
        <f>IF(7&lt;=$G163, $N163, "")</f>
        <v/>
      </c>
      <c r="CF163" s="9">
        <f>IF(7&lt;=$G163, CE163-CD163, "")</f>
        <v/>
      </c>
      <c r="CG163" s="9">
        <f>IF(7&lt;=$G163, CC163-CF163, "")</f>
        <v/>
      </c>
      <c r="CH163" s="9">
        <f>IF(7&lt;=$G163, ROUND(BZ163*$Q163, 2), "")</f>
        <v/>
      </c>
      <c r="CI163" s="9">
        <f>IF(7&lt;=$G163, BZ163+CH163, "")</f>
        <v/>
      </c>
      <c r="CJ163" s="9">
        <f>IF(7&lt;=$G163, CD163+CH163, "")</f>
        <v/>
      </c>
      <c r="CK163" s="9">
        <f>IF(7&lt;=$G163, ($G163-7)*$N163, "")</f>
        <v/>
      </c>
      <c r="CL163" s="9">
        <f>IF(8&lt;=$G163, CG163, "")</f>
        <v/>
      </c>
      <c r="CM163" s="9">
        <f>IF(8&lt;=$G163, ROUND(CL163*$Q163, 2), "")</f>
        <v/>
      </c>
      <c r="CN163" s="9">
        <f>IF(8&lt;=$G163, $N163, "")</f>
        <v/>
      </c>
      <c r="CO163" s="9">
        <f>IF(8&lt;=$G163, CN163-CM163, "")</f>
        <v/>
      </c>
      <c r="CP163" s="9">
        <f>IF(8&lt;=$G163, CL163-CO163, "")</f>
        <v/>
      </c>
      <c r="CQ163" s="9">
        <f>IF(8&lt;=$G163, ROUND(CI163*$Q163, 2), "")</f>
        <v/>
      </c>
      <c r="CR163" s="9">
        <f>IF(8&lt;=$G163, CI163+CQ163, "")</f>
        <v/>
      </c>
      <c r="CS163" s="9">
        <f>IF(8&lt;=$G163, CM163+CQ163, "")</f>
        <v/>
      </c>
      <c r="CT163" s="9">
        <f>IF(8&lt;=$G163, ($G163-8)*$N163, "")</f>
        <v/>
      </c>
      <c r="CU163" s="9">
        <f>IF(9&lt;=$G163, CP163, "")</f>
        <v/>
      </c>
      <c r="CV163" s="9">
        <f>IF(9&lt;=$G163, ROUND(CU163*$Q163, 2), "")</f>
        <v/>
      </c>
      <c r="CW163" s="9">
        <f>IF(9&lt;=$G163, $N163, "")</f>
        <v/>
      </c>
      <c r="CX163" s="9">
        <f>IF(9&lt;=$G163, CW163-CV163, "")</f>
        <v/>
      </c>
      <c r="CY163" s="9">
        <f>IF(9&lt;=$G163, CU163-CX163, "")</f>
        <v/>
      </c>
      <c r="CZ163" s="9">
        <f>IF(9&lt;=$G163, ROUND(CR163*$Q163, 2), "")</f>
        <v/>
      </c>
      <c r="DA163" s="9">
        <f>IF(9&lt;=$G163, CR163+CZ163, "")</f>
        <v/>
      </c>
      <c r="DB163" s="9">
        <f>IF(9&lt;=$G163, CV163+CZ163, "")</f>
        <v/>
      </c>
      <c r="DC163" s="9">
        <f>IF(9&lt;=$G163, ($G163-9)*$N163, "")</f>
        <v/>
      </c>
      <c r="DD163" s="9">
        <f>IF(10&lt;=$G163, CY163, "")</f>
        <v/>
      </c>
      <c r="DE163" s="9">
        <f>IF(10&lt;=$G163, ROUND(DD163*$Q163, 2), "")</f>
        <v/>
      </c>
      <c r="DF163" s="9">
        <f>IF(10&lt;=$G163, $N163, "")</f>
        <v/>
      </c>
      <c r="DG163" s="9">
        <f>IF(10&lt;=$G163, DF163-DE163, "")</f>
        <v/>
      </c>
      <c r="DH163" s="9">
        <f>IF(10&lt;=$G163, DD163-DG163, "")</f>
        <v/>
      </c>
      <c r="DI163" s="9">
        <f>IF(10&lt;=$G163, ROUND(DA163*$Q163, 2), "")</f>
        <v/>
      </c>
      <c r="DJ163" s="9">
        <f>IF(10&lt;=$G163, DA163+DI163, "")</f>
        <v/>
      </c>
      <c r="DK163" s="9">
        <f>IF(10&lt;=$G163, DE163+DI163, "")</f>
        <v/>
      </c>
      <c r="DL163" s="9">
        <f>IF(10&lt;=$G163, ($G163-10)*$N163, "")</f>
        <v/>
      </c>
      <c r="DM163" s="9">
        <f>IF(11&lt;=$G163, DH163, "")</f>
        <v/>
      </c>
      <c r="DN163" s="9">
        <f>IF(11&lt;=$G163, ROUND(DM163*$Q163, 2), "")</f>
        <v/>
      </c>
      <c r="DO163" s="9">
        <f>IF(11&lt;=$G163, $N163, "")</f>
        <v/>
      </c>
      <c r="DP163" s="9">
        <f>IF(11&lt;=$G163, DO163-DN163, "")</f>
        <v/>
      </c>
      <c r="DQ163" s="9">
        <f>IF(11&lt;=$G163, DM163-DP163, "")</f>
        <v/>
      </c>
      <c r="DR163" s="9">
        <f>IF(11&lt;=$G163, ROUND(DJ163*$Q163, 2), "")</f>
        <v/>
      </c>
      <c r="DS163" s="9">
        <f>IF(11&lt;=$G163, DJ163+DR163, "")</f>
        <v/>
      </c>
      <c r="DT163" s="9">
        <f>IF(11&lt;=$G163, DN163+DR163, "")</f>
        <v/>
      </c>
      <c r="DU163" s="9">
        <f>IF(11&lt;=$G163, ($G163-11)*$N163, "")</f>
        <v/>
      </c>
      <c r="DV163" s="9">
        <f>IF(12&lt;=$G163, DQ163, "")</f>
        <v/>
      </c>
      <c r="DW163" s="9">
        <f>IF(12&lt;=$G163, ROUND(DV163*$Q163, 2), "")</f>
        <v/>
      </c>
      <c r="DX163" s="9">
        <f>IF(12&lt;=$G163, $N163, "")</f>
        <v/>
      </c>
      <c r="DY163" s="9">
        <f>IF(12&lt;=$G163, DX163-DW163, "")</f>
        <v/>
      </c>
      <c r="DZ163" s="9">
        <f>IF(12&lt;=$G163, DV163-DY163, "")</f>
        <v/>
      </c>
      <c r="EA163" s="9">
        <f>IF(12&lt;=$G163, ROUND(DS163*$Q163, 2), "")</f>
        <v/>
      </c>
      <c r="EB163" s="9">
        <f>IF(12&lt;=$G163, DS163+EA163, "")</f>
        <v/>
      </c>
      <c r="EC163" s="9">
        <f>IF(12&lt;=$G163, DW163+EA163, "")</f>
        <v/>
      </c>
      <c r="ED163" s="9">
        <f>IF(12&lt;=$G163, ($G163-12)*$N163, "")</f>
        <v/>
      </c>
      <c r="EE163" s="9">
        <f>IF(13&lt;=$G163, DZ163, "")</f>
        <v/>
      </c>
      <c r="EF163" s="9">
        <f>IF(13&lt;=$G163, ROUND(EE163*$Q163, 2), "")</f>
        <v/>
      </c>
      <c r="EG163" s="9">
        <f>IF(13&lt;=$G163, $N163, "")</f>
        <v/>
      </c>
      <c r="EH163" s="9">
        <f>IF(13&lt;=$G163, EG163-EF163, "")</f>
        <v/>
      </c>
      <c r="EI163" s="9">
        <f>IF(13&lt;=$G163, EE163-EH163, "")</f>
        <v/>
      </c>
      <c r="EJ163" s="9">
        <f>IF(13&lt;=$G163, ROUND(EB163*$Q163, 2), "")</f>
        <v/>
      </c>
      <c r="EK163" s="9">
        <f>IF(13&lt;=$G163, EB163+EJ163, "")</f>
        <v/>
      </c>
      <c r="EL163" s="9">
        <f>IF(13&lt;=$G163, EF163+EJ163, "")</f>
        <v/>
      </c>
      <c r="EM163" s="9">
        <f>IF(13&lt;=$G163, ($G163-13)*$N163, "")</f>
        <v/>
      </c>
      <c r="EN163" s="9">
        <f>IF(14&lt;=$G163, EI163, "")</f>
        <v/>
      </c>
      <c r="EO163" s="9">
        <f>IF(14&lt;=$G163, ROUND(EN163*$Q163, 2), "")</f>
        <v/>
      </c>
      <c r="EP163" s="9">
        <f>IF(14&lt;=$G163, $N163, "")</f>
        <v/>
      </c>
      <c r="EQ163" s="9">
        <f>IF(14&lt;=$G163, EP163-EO163, "")</f>
        <v/>
      </c>
      <c r="ER163" s="9">
        <f>IF(14&lt;=$G163, EN163-EQ163, "")</f>
        <v/>
      </c>
      <c r="ES163" s="9">
        <f>IF(14&lt;=$G163, ROUND(EK163*$Q163, 2), "")</f>
        <v/>
      </c>
      <c r="ET163" s="9">
        <f>IF(14&lt;=$G163, EK163+ES163, "")</f>
        <v/>
      </c>
      <c r="EU163" s="9">
        <f>IF(14&lt;=$G163, EO163+ES163, "")</f>
        <v/>
      </c>
      <c r="EV163" s="9">
        <f>IF(14&lt;=$G163, ($G163-14)*$N163, "")</f>
        <v/>
      </c>
      <c r="EW163" s="9">
        <f>IF(15&lt;=$G163, ER163, "")</f>
        <v/>
      </c>
      <c r="EX163" s="9">
        <f>IF(15&lt;=$G163, ROUND(EW163*$Q163, 2), "")</f>
        <v/>
      </c>
      <c r="EY163" s="9">
        <f>IF(15&lt;=$G163, $N163, "")</f>
        <v/>
      </c>
      <c r="EZ163" s="9">
        <f>IF(15&lt;=$G163, EY163-EX163, "")</f>
        <v/>
      </c>
      <c r="FA163" s="9">
        <f>IF(15&lt;=$G163, EW163-EZ163, "")</f>
        <v/>
      </c>
      <c r="FB163" s="9">
        <f>IF(15&lt;=$G163, ROUND(ET163*$Q163, 2), "")</f>
        <v/>
      </c>
      <c r="FC163" s="9">
        <f>IF(15&lt;=$G163, ET163+FB163, "")</f>
        <v/>
      </c>
      <c r="FD163" s="9">
        <f>IF(15&lt;=$G163, EX163+FB163, "")</f>
        <v/>
      </c>
      <c r="FE163" s="9">
        <f>IF(15&lt;=$G163, ($G163-15)*$N163, "")</f>
        <v/>
      </c>
      <c r="FF163" s="9">
        <f>IF(16&lt;=$G163, FA163, "")</f>
        <v/>
      </c>
      <c r="FG163" s="9">
        <f>IF(16&lt;=$G163, ROUND(FF163*$Q163, 2), "")</f>
        <v/>
      </c>
      <c r="FH163" s="9">
        <f>IF(16&lt;=$G163, $N163, "")</f>
        <v/>
      </c>
      <c r="FI163" s="9">
        <f>IF(16&lt;=$G163, FH163-FG163, "")</f>
        <v/>
      </c>
      <c r="FJ163" s="9">
        <f>IF(16&lt;=$G163, FF163-FI163, "")</f>
        <v/>
      </c>
      <c r="FK163" s="9">
        <f>IF(16&lt;=$G163, ROUND(FC163*$Q163, 2), "")</f>
        <v/>
      </c>
      <c r="FL163" s="9">
        <f>IF(16&lt;=$G163, FC163+FK163, "")</f>
        <v/>
      </c>
      <c r="FM163" s="9">
        <f>IF(16&lt;=$G163, FG163+FK163, "")</f>
        <v/>
      </c>
      <c r="FN163" s="9">
        <f>IF(16&lt;=$G163, ($G163-16)*$N163, "")</f>
        <v/>
      </c>
      <c r="FO163" s="9">
        <f>IF(17&lt;=$G163, FJ163, "")</f>
        <v/>
      </c>
      <c r="FP163" s="9">
        <f>IF(17&lt;=$G163, ROUND(FO163*$Q163, 2), "")</f>
        <v/>
      </c>
      <c r="FQ163" s="9">
        <f>IF(17&lt;=$G163, $N163, "")</f>
        <v/>
      </c>
      <c r="FR163" s="9">
        <f>IF(17&lt;=$G163, FQ163-FP163, "")</f>
        <v/>
      </c>
      <c r="FS163" s="9">
        <f>IF(17&lt;=$G163, FO163-FR163, "")</f>
        <v/>
      </c>
      <c r="FT163" s="9">
        <f>IF(17&lt;=$G163, ROUND(FL163*$Q163, 2), "")</f>
        <v/>
      </c>
      <c r="FU163" s="9">
        <f>IF(17&lt;=$G163, FL163+FT163, "")</f>
        <v/>
      </c>
      <c r="FV163" s="9">
        <f>IF(17&lt;=$G163, FP163+FT163, "")</f>
        <v/>
      </c>
      <c r="FW163" s="9">
        <f>IF(17&lt;=$G163, ($G163-17)*$N163, "")</f>
        <v/>
      </c>
      <c r="FX163" s="9">
        <f>IF(18&lt;=$G163, FS163, "")</f>
        <v/>
      </c>
      <c r="FY163" s="9">
        <f>IF(18&lt;=$G163, ROUND(FX163*$Q163, 2), "")</f>
        <v/>
      </c>
      <c r="FZ163" s="9">
        <f>IF(18&lt;=$G163, $N163, "")</f>
        <v/>
      </c>
      <c r="GA163" s="9">
        <f>IF(18&lt;=$G163, FZ163-FY163, "")</f>
        <v/>
      </c>
      <c r="GB163" s="9">
        <f>IF(18&lt;=$G163, FX163-GA163, "")</f>
        <v/>
      </c>
      <c r="GC163" s="9">
        <f>IF(18&lt;=$G163, ROUND(FU163*$Q163, 2), "")</f>
        <v/>
      </c>
      <c r="GD163" s="9">
        <f>IF(18&lt;=$G163, FU163+GC163, "")</f>
        <v/>
      </c>
      <c r="GE163" s="9">
        <f>IF(18&lt;=$G163, FY163+GC163, "")</f>
        <v/>
      </c>
      <c r="GF163" s="9">
        <f>IF(18&lt;=$G163, ($G163-18)*$N163, "")</f>
        <v/>
      </c>
      <c r="GG163" s="9">
        <f>IF(19&lt;=$G163, GB163, "")</f>
        <v/>
      </c>
      <c r="GH163" s="9">
        <f>IF(19&lt;=$G163, ROUND(GG163*$Q163, 2), "")</f>
        <v/>
      </c>
      <c r="GI163" s="9">
        <f>IF(19&lt;=$G163, $N163, "")</f>
        <v/>
      </c>
      <c r="GJ163" s="9">
        <f>IF(19&lt;=$G163, GI163-GH163, "")</f>
        <v/>
      </c>
      <c r="GK163" s="9">
        <f>IF(19&lt;=$G163, GG163-GJ163, "")</f>
        <v/>
      </c>
      <c r="GL163" s="9">
        <f>IF(19&lt;=$G163, ROUND(GD163*$Q163, 2), "")</f>
        <v/>
      </c>
      <c r="GM163" s="9">
        <f>IF(19&lt;=$G163, GD163+GL163, "")</f>
        <v/>
      </c>
      <c r="GN163" s="9">
        <f>IF(19&lt;=$G163, GH163+GL163, "")</f>
        <v/>
      </c>
      <c r="GO163" s="9">
        <f>IF(19&lt;=$G163, ($G163-19)*$N163, "")</f>
        <v/>
      </c>
      <c r="GP163" s="9">
        <f>IF(20&lt;=$G163, GK163, "")</f>
        <v/>
      </c>
      <c r="GQ163" s="9">
        <f>IF(20&lt;=$G163, ROUND(GP163*$Q163, 2), "")</f>
        <v/>
      </c>
      <c r="GR163" s="9">
        <f>IF(20&lt;=$G163, $N163, "")</f>
        <v/>
      </c>
      <c r="GS163" s="9">
        <f>IF(20&lt;=$G163, GR163-GQ163, "")</f>
        <v/>
      </c>
      <c r="GT163" s="9">
        <f>IF(20&lt;=$G163, GP163-GS163, "")</f>
        <v/>
      </c>
      <c r="GU163" s="9">
        <f>IF(20&lt;=$G163, ROUND(GM163*$Q163, 2), "")</f>
        <v/>
      </c>
      <c r="GV163" s="9">
        <f>IF(20&lt;=$G163, GM163+GU163, "")</f>
        <v/>
      </c>
      <c r="GW163" s="9">
        <f>IF(20&lt;=$G163, GQ163+GU163, "")</f>
        <v/>
      </c>
      <c r="GX163" s="9">
        <f>IF(20&lt;=$G163, ($G163-20)*$N163, "")</f>
        <v/>
      </c>
      <c r="GY163" s="9">
        <f>IF(21&lt;=$G163, GT163, "")</f>
        <v/>
      </c>
      <c r="GZ163" s="9">
        <f>IF(21&lt;=$G163, ROUND(GY163*$Q163, 2), "")</f>
        <v/>
      </c>
      <c r="HA163" s="9">
        <f>IF(21&lt;=$G163, $N163, "")</f>
        <v/>
      </c>
      <c r="HB163" s="9">
        <f>IF(21&lt;=$G163, HA163-GZ163, "")</f>
        <v/>
      </c>
      <c r="HC163" s="9">
        <f>IF(21&lt;=$G163, GY163-HB163, "")</f>
        <v/>
      </c>
      <c r="HD163" s="9">
        <f>IF(21&lt;=$G163, ROUND(GV163*$Q163, 2), "")</f>
        <v/>
      </c>
      <c r="HE163" s="9">
        <f>IF(21&lt;=$G163, GV163+HD163, "")</f>
        <v/>
      </c>
      <c r="HF163" s="9">
        <f>IF(21&lt;=$G163, GZ163+HD163, "")</f>
        <v/>
      </c>
      <c r="HG163" s="9">
        <f>IF(21&lt;=$G163, ($G163-21)*$N163, "")</f>
        <v/>
      </c>
      <c r="HH163" s="9">
        <f>IF(22&lt;=$G163, HC163, "")</f>
        <v/>
      </c>
      <c r="HI163" s="9">
        <f>IF(22&lt;=$G163, ROUND(HH163*$Q163, 2), "")</f>
        <v/>
      </c>
      <c r="HJ163" s="9">
        <f>IF(22&lt;=$G163, $N163, "")</f>
        <v/>
      </c>
      <c r="HK163" s="9">
        <f>IF(22&lt;=$G163, HJ163-HI163, "")</f>
        <v/>
      </c>
      <c r="HL163" s="9">
        <f>IF(22&lt;=$G163, HH163-HK163, "")</f>
        <v/>
      </c>
      <c r="HM163" s="9">
        <f>IF(22&lt;=$G163, ROUND(HE163*$Q163, 2), "")</f>
        <v/>
      </c>
      <c r="HN163" s="9">
        <f>IF(22&lt;=$G163, HE163+HM163, "")</f>
        <v/>
      </c>
      <c r="HO163" s="9">
        <f>IF(22&lt;=$G163, HI163+HM163, "")</f>
        <v/>
      </c>
      <c r="HP163" s="9">
        <f>IF(22&lt;=$G163, ($G163-22)*$N163, "")</f>
        <v/>
      </c>
      <c r="HQ163" s="9">
        <f>IF(23&lt;=$G163, HL163, "")</f>
        <v/>
      </c>
      <c r="HR163" s="9">
        <f>IF(23&lt;=$G163, ROUND(HQ163*$Q163, 2), "")</f>
        <v/>
      </c>
      <c r="HS163" s="9">
        <f>IF(23&lt;=$G163, $N163, "")</f>
        <v/>
      </c>
      <c r="HT163" s="9">
        <f>IF(23&lt;=$G163, HS163-HR163, "")</f>
        <v/>
      </c>
      <c r="HU163" s="9">
        <f>IF(23&lt;=$G163, HQ163-HT163, "")</f>
        <v/>
      </c>
      <c r="HV163" s="9">
        <f>IF(23&lt;=$G163, ROUND(HN163*$Q163, 2), "")</f>
        <v/>
      </c>
      <c r="HW163" s="9">
        <f>IF(23&lt;=$G163, HN163+HV163, "")</f>
        <v/>
      </c>
      <c r="HX163" s="9">
        <f>IF(23&lt;=$G163, HR163+HV163, "")</f>
        <v/>
      </c>
      <c r="HY163" s="9">
        <f>IF(23&lt;=$G163, ($G163-23)*$N163, "")</f>
        <v/>
      </c>
      <c r="HZ163" s="9">
        <f>IF(24&lt;=$G163, HU163, "")</f>
        <v/>
      </c>
      <c r="IA163" s="9">
        <f>IF(24&lt;=$G163, ROUND(HZ163*$Q163, 2), "")</f>
        <v/>
      </c>
      <c r="IB163" s="9">
        <f>IF(24&lt;=$G163, $N163, "")</f>
        <v/>
      </c>
      <c r="IC163" s="9">
        <f>IF(24&lt;=$G163, IB163-IA163, "")</f>
        <v/>
      </c>
      <c r="ID163" s="9">
        <f>IF(24&lt;=$G163, HZ163-IC163, "")</f>
        <v/>
      </c>
      <c r="IE163" s="9">
        <f>IF(24&lt;=$G163, ROUND(HW163*$Q163, 2), "")</f>
        <v/>
      </c>
      <c r="IF163" s="9">
        <f>IF(24&lt;=$G163, HW163+IE163, "")</f>
        <v/>
      </c>
      <c r="IG163" s="9">
        <f>IF(24&lt;=$G163, IA163+IE163, "")</f>
        <v/>
      </c>
      <c r="IH163" s="9">
        <f>IF(24&lt;=$G163, ($G163-24)*$N163, "")</f>
        <v/>
      </c>
      <c r="II163" s="9">
        <f>IF(25&lt;=$G163, ID163, "")</f>
        <v/>
      </c>
      <c r="IJ163" s="9">
        <f>IF(25&lt;=$G163, ROUND(II163*$Q163, 2), "")</f>
        <v/>
      </c>
      <c r="IK163" s="9">
        <f>IF(25&lt;=$G163, $N163, "")</f>
        <v/>
      </c>
      <c r="IL163" s="9">
        <f>IF(25&lt;=$G163, IK163-IJ163, "")</f>
        <v/>
      </c>
      <c r="IM163" s="9">
        <f>IF(25&lt;=$G163, II163-IL163, "")</f>
        <v/>
      </c>
      <c r="IN163" s="9">
        <f>IF(25&lt;=$G163, ROUND(IF163*$Q163, 2), "")</f>
        <v/>
      </c>
      <c r="IO163" s="9">
        <f>IF(25&lt;=$G163, IF163+IN163, "")</f>
        <v/>
      </c>
      <c r="IP163" s="9">
        <f>IF(25&lt;=$G163, IJ163+IN163, "")</f>
        <v/>
      </c>
      <c r="IQ163" s="9">
        <f>IF(25&lt;=$G163, ($G163-25)*$N163, "")</f>
        <v/>
      </c>
      <c r="IR163" s="9">
        <f>IF(26&lt;=$G163, IM163, "")</f>
        <v/>
      </c>
      <c r="IS163" s="9">
        <f>IF(26&lt;=$G163, ROUND(IR163*$Q163, 2), "")</f>
        <v/>
      </c>
      <c r="IT163" s="9">
        <f>IF(26&lt;=$G163, $N163, "")</f>
        <v/>
      </c>
      <c r="IU163" s="9">
        <f>IF(26&lt;=$G163, IT163-IS163, "")</f>
        <v/>
      </c>
      <c r="IV163" s="9">
        <f>IF(26&lt;=$G163, IR163-IU163, "")</f>
        <v/>
      </c>
      <c r="IW163" s="9">
        <f>IF(26&lt;=$G163, ROUND(IO163*$Q163, 2), "")</f>
        <v/>
      </c>
      <c r="IX163" s="9">
        <f>IF(26&lt;=$G163, IO163+IW163, "")</f>
        <v/>
      </c>
      <c r="IY163" s="9">
        <f>IF(26&lt;=$G163, IS163+IW163, "")</f>
        <v/>
      </c>
      <c r="IZ163" s="9">
        <f>IF(26&lt;=$G163, ($G163-26)*$N163, "")</f>
        <v/>
      </c>
      <c r="JA163" s="9">
        <f>IF(27&lt;=$G163, IV163, "")</f>
        <v/>
      </c>
      <c r="JB163" s="9">
        <f>IF(27&lt;=$G163, ROUND(JA163*$Q163, 2), "")</f>
        <v/>
      </c>
      <c r="JC163" s="9">
        <f>IF(27&lt;=$G163, $N163, "")</f>
        <v/>
      </c>
      <c r="JD163" s="9">
        <f>IF(27&lt;=$G163, JC163-JB163, "")</f>
        <v/>
      </c>
      <c r="JE163" s="9">
        <f>IF(27&lt;=$G163, JA163-JD163, "")</f>
        <v/>
      </c>
      <c r="JF163" s="9">
        <f>IF(27&lt;=$G163, ROUND(IX163*$Q163, 2), "")</f>
        <v/>
      </c>
      <c r="JG163" s="9">
        <f>IF(27&lt;=$G163, IX163+JF163, "")</f>
        <v/>
      </c>
      <c r="JH163" s="9">
        <f>IF(27&lt;=$G163, JB163+JF163, "")</f>
        <v/>
      </c>
      <c r="JI163" s="9">
        <f>IF(27&lt;=$G163, ($G163-27)*$N163, "")</f>
        <v/>
      </c>
      <c r="JJ163" s="9">
        <f>IF(28&lt;=$G163, JE163, "")</f>
        <v/>
      </c>
      <c r="JK163" s="9">
        <f>IF(28&lt;=$G163, ROUND(JJ163*$Q163, 2), "")</f>
        <v/>
      </c>
      <c r="JL163" s="9">
        <f>IF(28&lt;=$G163, $N163, "")</f>
        <v/>
      </c>
      <c r="JM163" s="9">
        <f>IF(28&lt;=$G163, JL163-JK163, "")</f>
        <v/>
      </c>
      <c r="JN163" s="9">
        <f>IF(28&lt;=$G163, JJ163-JM163, "")</f>
        <v/>
      </c>
      <c r="JO163" s="9">
        <f>IF(28&lt;=$G163, ROUND(JG163*$Q163, 2), "")</f>
        <v/>
      </c>
      <c r="JP163" s="9">
        <f>IF(28&lt;=$G163, JG163+JO163, "")</f>
        <v/>
      </c>
      <c r="JQ163" s="9">
        <f>IF(28&lt;=$G163, JK163+JO163, "")</f>
        <v/>
      </c>
      <c r="JR163" s="9">
        <f>IF(28&lt;=$G163, ($G163-28)*$N163, "")</f>
        <v/>
      </c>
      <c r="JS163" s="9">
        <f>IF(29&lt;=$G163, JN163, "")</f>
        <v/>
      </c>
      <c r="JT163" s="9">
        <f>IF(29&lt;=$G163, ROUND(JS163*$Q163, 2), "")</f>
        <v/>
      </c>
      <c r="JU163" s="9">
        <f>IF(29&lt;=$G163, $N163, "")</f>
        <v/>
      </c>
      <c r="JV163" s="9">
        <f>IF(29&lt;=$G163, JU163-JT163, "")</f>
        <v/>
      </c>
      <c r="JW163" s="9">
        <f>IF(29&lt;=$G163, JS163-JV163, "")</f>
        <v/>
      </c>
      <c r="JX163" s="9">
        <f>IF(29&lt;=$G163, ROUND(JP163*$Q163, 2), "")</f>
        <v/>
      </c>
      <c r="JY163" s="9">
        <f>IF(29&lt;=$G163, JP163+JX163, "")</f>
        <v/>
      </c>
      <c r="JZ163" s="9">
        <f>IF(29&lt;=$G163, JT163+JX163, "")</f>
        <v/>
      </c>
      <c r="KA163" s="9">
        <f>IF(29&lt;=$G163, ($G163-29)*$N163, "")</f>
        <v/>
      </c>
      <c r="KB163" s="9">
        <f>IF(30&lt;=$G163, JW163, "")</f>
        <v/>
      </c>
      <c r="KC163" s="9">
        <f>IF(30&lt;=$G163, ROUND(KB163*$Q163, 2), "")</f>
        <v/>
      </c>
      <c r="KD163" s="9">
        <f>IF(30&lt;=$G163, $N163, "")</f>
        <v/>
      </c>
      <c r="KE163" s="9">
        <f>IF(30&lt;=$G163, KD163-KC163, "")</f>
        <v/>
      </c>
      <c r="KF163" s="9">
        <f>IF(30&lt;=$G163, KB163-KE163, "")</f>
        <v/>
      </c>
      <c r="KG163" s="9">
        <f>IF(30&lt;=$G163, ROUND(JY163*$Q163, 2), "")</f>
        <v/>
      </c>
      <c r="KH163" s="9">
        <f>IF(30&lt;=$G163, JY163+KG163, "")</f>
        <v/>
      </c>
      <c r="KI163" s="9">
        <f>IF(30&lt;=$G163, KC163+KG163, "")</f>
        <v/>
      </c>
      <c r="KJ163" s="9">
        <f>IF(30&lt;=$G163, ($G163-30)*$N163, "")</f>
        <v/>
      </c>
      <c r="KK163" s="9">
        <f>IF(31&lt;=$G163, KF163, "")</f>
        <v/>
      </c>
      <c r="KL163" s="9">
        <f>IF(31&lt;=$G163, ROUND(KK163*$Q163, 2), "")</f>
        <v/>
      </c>
      <c r="KM163" s="9">
        <f>IF(31&lt;=$G163, $N163, "")</f>
        <v/>
      </c>
      <c r="KN163" s="9">
        <f>IF(31&lt;=$G163, KM163-KL163, "")</f>
        <v/>
      </c>
      <c r="KO163" s="9">
        <f>IF(31&lt;=$G163, KK163-KN163, "")</f>
        <v/>
      </c>
      <c r="KP163" s="9">
        <f>IF(31&lt;=$G163, ROUND(KH163*$Q163, 2), "")</f>
        <v/>
      </c>
      <c r="KQ163" s="9">
        <f>IF(31&lt;=$G163, KH163+KP163, "")</f>
        <v/>
      </c>
      <c r="KR163" s="9">
        <f>IF(31&lt;=$G163, KL163+KP163, "")</f>
        <v/>
      </c>
      <c r="KS163" s="9">
        <f>IF(31&lt;=$G163, ($G163-31)*$N163, "")</f>
        <v/>
      </c>
      <c r="KT163" s="9">
        <f>IF(32&lt;=$G163, KO163, "")</f>
        <v/>
      </c>
      <c r="KU163" s="9">
        <f>IF(32&lt;=$G163, ROUND(KT163*$Q163, 2), "")</f>
        <v/>
      </c>
      <c r="KV163" s="9">
        <f>IF(32&lt;=$G163, $N163, "")</f>
        <v/>
      </c>
      <c r="KW163" s="9">
        <f>IF(32&lt;=$G163, KV163-KU163, "")</f>
        <v/>
      </c>
      <c r="KX163" s="9">
        <f>IF(32&lt;=$G163, KT163-KW163, "")</f>
        <v/>
      </c>
      <c r="KY163" s="9">
        <f>IF(32&lt;=$G163, ROUND(KQ163*$Q163, 2), "")</f>
        <v/>
      </c>
      <c r="KZ163" s="9">
        <f>IF(32&lt;=$G163, KQ163+KY163, "")</f>
        <v/>
      </c>
      <c r="LA163" s="9">
        <f>IF(32&lt;=$G163, KU163+KY163, "")</f>
        <v/>
      </c>
      <c r="LB163" s="9">
        <f>IF(32&lt;=$G163, ($G163-32)*$N163, "")</f>
        <v/>
      </c>
      <c r="LC163" s="9">
        <f>IF(33&lt;=$G163, KX163, "")</f>
        <v/>
      </c>
      <c r="LD163" s="9">
        <f>IF(33&lt;=$G163, ROUND(LC163*$Q163, 2), "")</f>
        <v/>
      </c>
      <c r="LE163" s="9">
        <f>IF(33&lt;=$G163, $N163, "")</f>
        <v/>
      </c>
      <c r="LF163" s="9">
        <f>IF(33&lt;=$G163, LE163-LD163, "")</f>
        <v/>
      </c>
      <c r="LG163" s="9">
        <f>IF(33&lt;=$G163, LC163-LF163, "")</f>
        <v/>
      </c>
      <c r="LH163" s="9">
        <f>IF(33&lt;=$G163, ROUND(KZ163*$Q163, 2), "")</f>
        <v/>
      </c>
      <c r="LI163" s="9">
        <f>IF(33&lt;=$G163, KZ163+LH163, "")</f>
        <v/>
      </c>
      <c r="LJ163" s="9">
        <f>IF(33&lt;=$G163, LD163+LH163, "")</f>
        <v/>
      </c>
      <c r="LK163" s="9">
        <f>IF(33&lt;=$G163, ($G163-33)*$N163, "")</f>
        <v/>
      </c>
      <c r="LL163" s="9">
        <f>IF(34&lt;=$G163, LG163, "")</f>
        <v/>
      </c>
      <c r="LM163" s="9">
        <f>IF(34&lt;=$G163, ROUND(LL163*$Q163, 2), "")</f>
        <v/>
      </c>
      <c r="LN163" s="9">
        <f>IF(34&lt;=$G163, $N163, "")</f>
        <v/>
      </c>
      <c r="LO163" s="9">
        <f>IF(34&lt;=$G163, LN163-LM163, "")</f>
        <v/>
      </c>
      <c r="LP163" s="9">
        <f>IF(34&lt;=$G163, LL163-LO163, "")</f>
        <v/>
      </c>
      <c r="LQ163" s="9">
        <f>IF(34&lt;=$G163, ROUND(LI163*$Q163, 2), "")</f>
        <v/>
      </c>
      <c r="LR163" s="9">
        <f>IF(34&lt;=$G163, LI163+LQ163, "")</f>
        <v/>
      </c>
      <c r="LS163" s="9">
        <f>IF(34&lt;=$G163, LM163+LQ163, "")</f>
        <v/>
      </c>
      <c r="LT163" s="9">
        <f>IF(34&lt;=$G163, ($G163-34)*$N163, "")</f>
        <v/>
      </c>
      <c r="LU163" s="9">
        <f>IF(35&lt;=$G163, LP163, "")</f>
        <v/>
      </c>
      <c r="LV163" s="9">
        <f>IF(35&lt;=$G163, ROUND(LU163*$Q163, 2), "")</f>
        <v/>
      </c>
      <c r="LW163" s="9">
        <f>IF(35&lt;=$G163, $N163, "")</f>
        <v/>
      </c>
      <c r="LX163" s="9">
        <f>IF(35&lt;=$G163, LW163-LV163, "")</f>
        <v/>
      </c>
      <c r="LY163" s="9">
        <f>IF(35&lt;=$G163, LU163-LX163, "")</f>
        <v/>
      </c>
      <c r="LZ163" s="9">
        <f>IF(35&lt;=$G163, ROUND(LR163*$Q163, 2), "")</f>
        <v/>
      </c>
      <c r="MA163" s="9">
        <f>IF(35&lt;=$G163, LR163+LZ163, "")</f>
        <v/>
      </c>
      <c r="MB163" s="9">
        <f>IF(35&lt;=$G163, LV163+LZ163, "")</f>
        <v/>
      </c>
      <c r="MC163" s="9">
        <f>IF(35&lt;=$G163, ($G163-35)*$N163, "")</f>
        <v/>
      </c>
      <c r="MD163" s="9">
        <f>IF(36&lt;=$G163, LY163, "")</f>
        <v/>
      </c>
      <c r="ME163" s="9">
        <f>IF(36&lt;=$G163, ROUND(MD163*$Q163, 2), "")</f>
        <v/>
      </c>
      <c r="MF163" s="9">
        <f>IF(36&lt;=$G163, $N163, "")</f>
        <v/>
      </c>
      <c r="MG163" s="9">
        <f>IF(36&lt;=$G163, MF163-ME163, "")</f>
        <v/>
      </c>
      <c r="MH163" s="9">
        <f>IF(36&lt;=$G163, MD163-MG163, "")</f>
        <v/>
      </c>
      <c r="MI163" s="9">
        <f>IF(36&lt;=$G163, ROUND(MA163*$Q163, 2), "")</f>
        <v/>
      </c>
      <c r="MJ163" s="9">
        <f>IF(36&lt;=$G163, MA163+MI163, "")</f>
        <v/>
      </c>
      <c r="MK163" s="9">
        <f>IF(36&lt;=$G163, ME163+MI163, "")</f>
        <v/>
      </c>
      <c r="ML163" s="9">
        <f>IF(36&lt;=$G163, ($G163-36)*$N163, "")</f>
        <v/>
      </c>
      <c r="MM163" s="9">
        <f>IF(37&lt;=$G163, MH163, "")</f>
        <v/>
      </c>
      <c r="MN163" s="9">
        <f>IF(37&lt;=$G163, ROUND(MM163*$Q163, 2), "")</f>
        <v/>
      </c>
      <c r="MO163" s="9">
        <f>IF(37&lt;=$G163, $N163, "")</f>
        <v/>
      </c>
      <c r="MP163" s="9">
        <f>IF(37&lt;=$G163, MO163-MN163, "")</f>
        <v/>
      </c>
      <c r="MQ163" s="9">
        <f>IF(37&lt;=$G163, MM163-MP163, "")</f>
        <v/>
      </c>
      <c r="MR163" s="9">
        <f>IF(37&lt;=$G163, ROUND(MJ163*$Q163, 2), "")</f>
        <v/>
      </c>
      <c r="MS163" s="9">
        <f>IF(37&lt;=$G163, MJ163+MR163, "")</f>
        <v/>
      </c>
      <c r="MT163" s="9">
        <f>IF(37&lt;=$G163, MN163+MR163, "")</f>
        <v/>
      </c>
      <c r="MU163" s="9">
        <f>IF(37&lt;=$G163, ($G163-37)*$N163, "")</f>
        <v/>
      </c>
      <c r="MV163" s="9">
        <f>IF(38&lt;=$G163, MQ163, "")</f>
        <v/>
      </c>
      <c r="MW163" s="9">
        <f>IF(38&lt;=$G163, ROUND(MV163*$Q163, 2), "")</f>
        <v/>
      </c>
      <c r="MX163" s="9">
        <f>IF(38&lt;=$G163, $N163, "")</f>
        <v/>
      </c>
      <c r="MY163" s="9">
        <f>IF(38&lt;=$G163, MX163-MW163, "")</f>
        <v/>
      </c>
      <c r="MZ163" s="9">
        <f>IF(38&lt;=$G163, MV163-MY163, "")</f>
        <v/>
      </c>
      <c r="NA163" s="9">
        <f>IF(38&lt;=$G163, ROUND(MS163*$Q163, 2), "")</f>
        <v/>
      </c>
      <c r="NB163" s="9">
        <f>IF(38&lt;=$G163, MS163+NA163, "")</f>
        <v/>
      </c>
      <c r="NC163" s="9">
        <f>IF(38&lt;=$G163, MW163+NA163, "")</f>
        <v/>
      </c>
      <c r="ND163" s="9">
        <f>IF(38&lt;=$G163, ($G163-38)*$N163, "")</f>
        <v/>
      </c>
      <c r="NE163" s="9">
        <f>IF(39&lt;=$G163, MZ163, "")</f>
        <v/>
      </c>
      <c r="NF163" s="9">
        <f>IF(39&lt;=$G163, ROUND(NE163*$Q163, 2), "")</f>
        <v/>
      </c>
      <c r="NG163" s="9">
        <f>IF(39&lt;=$G163, $N163, "")</f>
        <v/>
      </c>
      <c r="NH163" s="9">
        <f>IF(39&lt;=$G163, NG163-NF163, "")</f>
        <v/>
      </c>
      <c r="NI163" s="9">
        <f>IF(39&lt;=$G163, NE163-NH163, "")</f>
        <v/>
      </c>
      <c r="NJ163" s="9">
        <f>IF(39&lt;=$G163, ROUND(NB163*$Q163, 2), "")</f>
        <v/>
      </c>
      <c r="NK163" s="9">
        <f>IF(39&lt;=$G163, NB163+NJ163, "")</f>
        <v/>
      </c>
      <c r="NL163" s="9">
        <f>IF(39&lt;=$G163, NF163+NJ163, "")</f>
        <v/>
      </c>
      <c r="NM163" s="9">
        <f>IF(39&lt;=$G163, ($G163-39)*$N163, "")</f>
        <v/>
      </c>
      <c r="NN163" s="9">
        <f>IF(40&lt;=$G163, NI163, "")</f>
        <v/>
      </c>
      <c r="NO163" s="9">
        <f>IF(40&lt;=$G163, ROUND(NN163*$Q163, 2), "")</f>
        <v/>
      </c>
      <c r="NP163" s="9">
        <f>IF(40&lt;=$G163, $N163, "")</f>
        <v/>
      </c>
      <c r="NQ163" s="9">
        <f>IF(40&lt;=$G163, NP163-NO163, "")</f>
        <v/>
      </c>
      <c r="NR163" s="9">
        <f>IF(40&lt;=$G163, NN163-NQ163, "")</f>
        <v/>
      </c>
      <c r="NS163" s="9">
        <f>IF(40&lt;=$G163, ROUND(NK163*$Q163, 2), "")</f>
        <v/>
      </c>
      <c r="NT163" s="9">
        <f>IF(40&lt;=$G163, NK163+NS163, "")</f>
        <v/>
      </c>
      <c r="NU163" s="9">
        <f>IF(40&lt;=$G163, NO163+NS163, "")</f>
        <v/>
      </c>
      <c r="NV163" s="9">
        <f>IF(40&lt;=$G163, ($G163-40)*$N163, "")</f>
        <v/>
      </c>
      <c r="NW163" s="9">
        <f>IF(41&lt;=$G163, NR163, "")</f>
        <v/>
      </c>
      <c r="NX163" s="9">
        <f>IF(41&lt;=$G163, ROUND(NW163*$Q163, 2), "")</f>
        <v/>
      </c>
      <c r="NY163" s="9">
        <f>IF(41&lt;=$G163, $N163, "")</f>
        <v/>
      </c>
      <c r="NZ163" s="9">
        <f>IF(41&lt;=$G163, NY163-NX163, "")</f>
        <v/>
      </c>
      <c r="OA163" s="9">
        <f>IF(41&lt;=$G163, NW163-NZ163, "")</f>
        <v/>
      </c>
      <c r="OB163" s="9">
        <f>IF(41&lt;=$G163, ROUND(NT163*$Q163, 2), "")</f>
        <v/>
      </c>
      <c r="OC163" s="9">
        <f>IF(41&lt;=$G163, NT163+OB163, "")</f>
        <v/>
      </c>
      <c r="OD163" s="9">
        <f>IF(41&lt;=$G163, NX163+OB163, "")</f>
        <v/>
      </c>
      <c r="OE163" s="9">
        <f>IF(41&lt;=$G163, ($G163-41)*$N163, "")</f>
        <v/>
      </c>
      <c r="OF163" s="9">
        <f>IF(42&lt;=$G163, OA163, "")</f>
        <v/>
      </c>
      <c r="OG163" s="9">
        <f>IF(42&lt;=$G163, ROUND(OF163*$Q163, 2), "")</f>
        <v/>
      </c>
      <c r="OH163" s="9">
        <f>IF(42&lt;=$G163, $N163, "")</f>
        <v/>
      </c>
      <c r="OI163" s="9">
        <f>IF(42&lt;=$G163, OH163-OG163, "")</f>
        <v/>
      </c>
      <c r="OJ163" s="9">
        <f>IF(42&lt;=$G163, OF163-OI163, "")</f>
        <v/>
      </c>
      <c r="OK163" s="9">
        <f>IF(42&lt;=$G163, ROUND(OC163*$Q163, 2), "")</f>
        <v/>
      </c>
      <c r="OL163" s="9">
        <f>IF(42&lt;=$G163, OC163+OK163, "")</f>
        <v/>
      </c>
      <c r="OM163" s="9">
        <f>IF(42&lt;=$G163, OG163+OK163, "")</f>
        <v/>
      </c>
      <c r="ON163" s="9">
        <f>IF(42&lt;=$G163, ($G163-42)*$N163, "")</f>
        <v/>
      </c>
      <c r="OO163" s="9">
        <f>IF(43&lt;=$G163, OJ163, "")</f>
        <v/>
      </c>
      <c r="OP163" s="9">
        <f>IF(43&lt;=$G163, ROUND(OO163*$Q163, 2), "")</f>
        <v/>
      </c>
      <c r="OQ163" s="9">
        <f>IF(43&lt;=$G163, $N163, "")</f>
        <v/>
      </c>
      <c r="OR163" s="9">
        <f>IF(43&lt;=$G163, OQ163-OP163, "")</f>
        <v/>
      </c>
      <c r="OS163" s="9">
        <f>IF(43&lt;=$G163, OO163-OR163, "")</f>
        <v/>
      </c>
      <c r="OT163" s="9">
        <f>IF(43&lt;=$G163, ROUND(OL163*$Q163, 2), "")</f>
        <v/>
      </c>
      <c r="OU163" s="9">
        <f>IF(43&lt;=$G163, OL163+OT163, "")</f>
        <v/>
      </c>
      <c r="OV163" s="9">
        <f>IF(43&lt;=$G163, OP163+OT163, "")</f>
        <v/>
      </c>
      <c r="OW163" s="9">
        <f>IF(43&lt;=$G163, ($G163-43)*$N163, "")</f>
        <v/>
      </c>
      <c r="OX163" s="9">
        <f>IF(44&lt;=$G163, OS163, "")</f>
        <v/>
      </c>
      <c r="OY163" s="9">
        <f>IF(44&lt;=$G163, ROUND(OX163*$Q163, 2), "")</f>
        <v/>
      </c>
      <c r="OZ163" s="9">
        <f>IF(44&lt;=$G163, $N163, "")</f>
        <v/>
      </c>
      <c r="PA163" s="9">
        <f>IF(44&lt;=$G163, OZ163-OY163, "")</f>
        <v/>
      </c>
      <c r="PB163" s="9">
        <f>IF(44&lt;=$G163, OX163-PA163, "")</f>
        <v/>
      </c>
      <c r="PC163" s="9">
        <f>IF(44&lt;=$G163, ROUND(OU163*$Q163, 2), "")</f>
        <v/>
      </c>
      <c r="PD163" s="9">
        <f>IF(44&lt;=$G163, OU163+PC163, "")</f>
        <v/>
      </c>
      <c r="PE163" s="9">
        <f>IF(44&lt;=$G163, OY163+PC163, "")</f>
        <v/>
      </c>
      <c r="PF163" s="9">
        <f>IF(44&lt;=$G163, ($G163-44)*$N163, "")</f>
        <v/>
      </c>
      <c r="PG163" s="9">
        <f>IF(45&lt;=$G163, PB163, "")</f>
        <v/>
      </c>
      <c r="PH163" s="9">
        <f>IF(45&lt;=$G163, ROUND(PG163*$Q163, 2), "")</f>
        <v/>
      </c>
      <c r="PI163" s="9">
        <f>IF(45&lt;=$G163, $N163, "")</f>
        <v/>
      </c>
      <c r="PJ163" s="9">
        <f>IF(45&lt;=$G163, PI163-PH163, "")</f>
        <v/>
      </c>
      <c r="PK163" s="9">
        <f>IF(45&lt;=$G163, PG163-PJ163, "")</f>
        <v/>
      </c>
      <c r="PL163" s="9">
        <f>IF(45&lt;=$G163, ROUND(PD163*$Q163, 2), "")</f>
        <v/>
      </c>
      <c r="PM163" s="9">
        <f>IF(45&lt;=$G163, PD163+PL163, "")</f>
        <v/>
      </c>
      <c r="PN163" s="9">
        <f>IF(45&lt;=$G163, PH163+PL163, "")</f>
        <v/>
      </c>
      <c r="PO163" s="9">
        <f>IF(45&lt;=$G163, ($G163-45)*$N163, "")</f>
        <v/>
      </c>
      <c r="PP163" s="9">
        <f>IF(46&lt;=$G163, PK163, "")</f>
        <v/>
      </c>
      <c r="PQ163" s="9">
        <f>IF(46&lt;=$G163, ROUND(PP163*$Q163, 2), "")</f>
        <v/>
      </c>
      <c r="PR163" s="9">
        <f>IF(46&lt;=$G163, $N163, "")</f>
        <v/>
      </c>
      <c r="PS163" s="9">
        <f>IF(46&lt;=$G163, PR163-PQ163, "")</f>
        <v/>
      </c>
      <c r="PT163" s="9">
        <f>IF(46&lt;=$G163, PP163-PS163, "")</f>
        <v/>
      </c>
      <c r="PU163" s="9">
        <f>IF(46&lt;=$G163, ROUND(PM163*$Q163, 2), "")</f>
        <v/>
      </c>
      <c r="PV163" s="9">
        <f>IF(46&lt;=$G163, PM163+PU163, "")</f>
        <v/>
      </c>
      <c r="PW163" s="9">
        <f>IF(46&lt;=$G163, PQ163+PU163, "")</f>
        <v/>
      </c>
      <c r="PX163" s="9">
        <f>IF(46&lt;=$G163, ($G163-46)*$N163, "")</f>
        <v/>
      </c>
      <c r="PY163" s="9">
        <f>IF(47&lt;=$G163, PT163, "")</f>
        <v/>
      </c>
      <c r="PZ163" s="9">
        <f>IF(47&lt;=$G163, ROUND(PY163*$Q163, 2), "")</f>
        <v/>
      </c>
      <c r="QA163" s="9">
        <f>IF(47&lt;=$G163, $N163, "")</f>
        <v/>
      </c>
      <c r="QB163" s="9">
        <f>IF(47&lt;=$G163, QA163-PZ163, "")</f>
        <v/>
      </c>
      <c r="QC163" s="9">
        <f>IF(47&lt;=$G163, PY163-QB163, "")</f>
        <v/>
      </c>
      <c r="QD163" s="9">
        <f>IF(47&lt;=$G163, ROUND(PV163*$Q163, 2), "")</f>
        <v/>
      </c>
      <c r="QE163" s="9">
        <f>IF(47&lt;=$G163, PV163+QD163, "")</f>
        <v/>
      </c>
      <c r="QF163" s="9">
        <f>IF(47&lt;=$G163, PZ163+QD163, "")</f>
        <v/>
      </c>
      <c r="QG163" s="9">
        <f>IF(47&lt;=$G163, ($G163-47)*$N163, "")</f>
        <v/>
      </c>
      <c r="QH163" s="9">
        <f>IF(48&lt;=$G163, QC163, "")</f>
        <v/>
      </c>
      <c r="QI163" s="9">
        <f>IF(48&lt;=$G163, ROUND(QH163*$Q163, 2), "")</f>
        <v/>
      </c>
      <c r="QJ163" s="9">
        <f>IF(48&lt;=$G163, $N163, "")</f>
        <v/>
      </c>
      <c r="QK163" s="9">
        <f>IF(48&lt;=$G163, QJ163-QI163, "")</f>
        <v/>
      </c>
      <c r="QL163" s="9">
        <f>IF(48&lt;=$G163, QH163-QK163, "")</f>
        <v/>
      </c>
      <c r="QM163" s="9">
        <f>IF(48&lt;=$G163, ROUND(QE163*$Q163, 2), "")</f>
        <v/>
      </c>
      <c r="QN163" s="9">
        <f>IF(48&lt;=$G163, QE163+QM163, "")</f>
        <v/>
      </c>
      <c r="QO163" s="9">
        <f>IF(48&lt;=$G163, QI163+QM163, "")</f>
        <v/>
      </c>
      <c r="QP163" s="9">
        <f>IF(48&lt;=$G163, ($G163-48)*$N163, "")</f>
        <v/>
      </c>
    </row>
    <row r="164">
      <c r="A164" s="12" t="inlineStr">
        <is>
          <t>0687-0001</t>
        </is>
      </c>
      <c r="B164" s="13" t="inlineStr">
        <is>
          <t>Roberto Carlos Borbolla Alvarado</t>
        </is>
      </c>
      <c r="C164" s="13" t="inlineStr">
        <is>
          <t>Creta</t>
        </is>
      </c>
      <c r="D164" s="12" t="inlineStr">
        <is>
          <t>ACTIVO</t>
        </is>
      </c>
      <c r="E164" s="12" t="inlineStr">
        <is>
          <t>2025-03-03</t>
        </is>
      </c>
      <c r="F164" s="12" t="inlineStr">
        <is>
          <t>2028-03-03</t>
        </is>
      </c>
      <c r="G164" s="14" t="n">
        <v>36</v>
      </c>
      <c r="H164" s="15" t="n">
        <v>477844.83</v>
      </c>
      <c r="I164" s="16" t="n">
        <v>0.1</v>
      </c>
      <c r="J164" s="15">
        <f>ROUND(H164*I164, 2)</f>
        <v/>
      </c>
      <c r="K164" s="15">
        <f>ROUND(H164-J164, 2)</f>
        <v/>
      </c>
      <c r="L164" s="16" t="n">
        <v>0.02</v>
      </c>
      <c r="M164" s="15">
        <f>ROUND(H164*L164, 2)</f>
        <v/>
      </c>
      <c r="N164" s="15" t="n">
        <v>17106.37</v>
      </c>
      <c r="O164" s="16" t="n">
        <v>0.2</v>
      </c>
      <c r="P164" s="15">
        <f>ROUND(H164*O164, 2)</f>
        <v/>
      </c>
      <c r="Q164" s="17" t="n">
        <v>0.02663303</v>
      </c>
      <c r="R164" s="17">
        <f>RATE(G164, -N164, K164, -P164)</f>
        <v/>
      </c>
      <c r="S164" s="17">
        <f>ROUND(Q164*12, 8)</f>
        <v/>
      </c>
      <c r="T164" s="17">
        <f>ROUND(((1+Q164)^12)-1, 8)</f>
        <v/>
      </c>
      <c r="U164" s="15">
        <f>ROUND(PV(Q164, G164, 0, -P164), 2)</f>
        <v/>
      </c>
      <c r="V164" s="15">
        <f>SUMIF($AA$4:$QP$4, "Interes_Leasing", AA164:QP164)</f>
        <v/>
      </c>
      <c r="W164" s="15">
        <f>SUMIF($AA$4:$QP$4, "Interes_Residual", AA164:QP164)</f>
        <v/>
      </c>
      <c r="X164" s="15">
        <f>ROUND(V164+W164, 2)</f>
        <v/>
      </c>
      <c r="Y164" s="15">
        <f>ROUND((N164*G164+P164+M164)-K164, 2)</f>
        <v/>
      </c>
      <c r="Z164" s="16">
        <f>ROUND(Y164/K164, 4)</f>
        <v/>
      </c>
      <c r="AA164" s="15">
        <f>IF(1&lt;=$G164, $K164, "")</f>
        <v/>
      </c>
      <c r="AB164" s="15">
        <f>IF(1&lt;=$G164, ROUND(AA164*$Q164, 2), "")</f>
        <v/>
      </c>
      <c r="AC164" s="15">
        <f>IF(1&lt;=$G164, $N164, "")</f>
        <v/>
      </c>
      <c r="AD164" s="15">
        <f>IF(1&lt;=$G164, AC164-AB164, "")</f>
        <v/>
      </c>
      <c r="AE164" s="15">
        <f>IF(1&lt;=$G164, AA164-AD164, "")</f>
        <v/>
      </c>
      <c r="AF164" s="15">
        <f>IF(1&lt;=$G164, ROUND($U164*$Q164, 2), "")</f>
        <v/>
      </c>
      <c r="AG164" s="15">
        <f>IF(1&lt;=$G164, $U164+AF164, "")</f>
        <v/>
      </c>
      <c r="AH164" s="15">
        <f>IF(1&lt;=$G164, AB164+AF164, "")</f>
        <v/>
      </c>
      <c r="AI164" s="15">
        <f>IF(1&lt;=$G164, ($G164-1)*$N164, "")</f>
        <v/>
      </c>
      <c r="AJ164" s="15">
        <f>IF(2&lt;=$G164, AE164, "")</f>
        <v/>
      </c>
      <c r="AK164" s="15">
        <f>IF(2&lt;=$G164, ROUND(AJ164*$Q164, 2), "")</f>
        <v/>
      </c>
      <c r="AL164" s="15">
        <f>IF(2&lt;=$G164, $N164, "")</f>
        <v/>
      </c>
      <c r="AM164" s="15">
        <f>IF(2&lt;=$G164, AL164-AK164, "")</f>
        <v/>
      </c>
      <c r="AN164" s="15">
        <f>IF(2&lt;=$G164, AJ164-AM164, "")</f>
        <v/>
      </c>
      <c r="AO164" s="15">
        <f>IF(2&lt;=$G164, ROUND(AG164*$Q164, 2), "")</f>
        <v/>
      </c>
      <c r="AP164" s="15">
        <f>IF(2&lt;=$G164, AG164+AO164, "")</f>
        <v/>
      </c>
      <c r="AQ164" s="15">
        <f>IF(2&lt;=$G164, AK164+AO164, "")</f>
        <v/>
      </c>
      <c r="AR164" s="15">
        <f>IF(2&lt;=$G164, ($G164-2)*$N164, "")</f>
        <v/>
      </c>
      <c r="AS164" s="15">
        <f>IF(3&lt;=$G164, AN164, "")</f>
        <v/>
      </c>
      <c r="AT164" s="15">
        <f>IF(3&lt;=$G164, ROUND(AS164*$Q164, 2), "")</f>
        <v/>
      </c>
      <c r="AU164" s="15">
        <f>IF(3&lt;=$G164, $N164, "")</f>
        <v/>
      </c>
      <c r="AV164" s="15">
        <f>IF(3&lt;=$G164, AU164-AT164, "")</f>
        <v/>
      </c>
      <c r="AW164" s="15">
        <f>IF(3&lt;=$G164, AS164-AV164, "")</f>
        <v/>
      </c>
      <c r="AX164" s="15">
        <f>IF(3&lt;=$G164, ROUND(AP164*$Q164, 2), "")</f>
        <v/>
      </c>
      <c r="AY164" s="15">
        <f>IF(3&lt;=$G164, AP164+AX164, "")</f>
        <v/>
      </c>
      <c r="AZ164" s="15">
        <f>IF(3&lt;=$G164, AT164+AX164, "")</f>
        <v/>
      </c>
      <c r="BA164" s="15">
        <f>IF(3&lt;=$G164, ($G164-3)*$N164, "")</f>
        <v/>
      </c>
      <c r="BB164" s="15">
        <f>IF(4&lt;=$G164, AW164, "")</f>
        <v/>
      </c>
      <c r="BC164" s="15">
        <f>IF(4&lt;=$G164, ROUND(BB164*$Q164, 2), "")</f>
        <v/>
      </c>
      <c r="BD164" s="15">
        <f>IF(4&lt;=$G164, $N164, "")</f>
        <v/>
      </c>
      <c r="BE164" s="15">
        <f>IF(4&lt;=$G164, BD164-BC164, "")</f>
        <v/>
      </c>
      <c r="BF164" s="15">
        <f>IF(4&lt;=$G164, BB164-BE164, "")</f>
        <v/>
      </c>
      <c r="BG164" s="15">
        <f>IF(4&lt;=$G164, ROUND(AY164*$Q164, 2), "")</f>
        <v/>
      </c>
      <c r="BH164" s="15">
        <f>IF(4&lt;=$G164, AY164+BG164, "")</f>
        <v/>
      </c>
      <c r="BI164" s="15">
        <f>IF(4&lt;=$G164, BC164+BG164, "")</f>
        <v/>
      </c>
      <c r="BJ164" s="15">
        <f>IF(4&lt;=$G164, ($G164-4)*$N164, "")</f>
        <v/>
      </c>
      <c r="BK164" s="15">
        <f>IF(5&lt;=$G164, BF164, "")</f>
        <v/>
      </c>
      <c r="BL164" s="15">
        <f>IF(5&lt;=$G164, ROUND(BK164*$Q164, 2), "")</f>
        <v/>
      </c>
      <c r="BM164" s="15">
        <f>IF(5&lt;=$G164, $N164, "")</f>
        <v/>
      </c>
      <c r="BN164" s="15">
        <f>IF(5&lt;=$G164, BM164-BL164, "")</f>
        <v/>
      </c>
      <c r="BO164" s="15">
        <f>IF(5&lt;=$G164, BK164-BN164, "")</f>
        <v/>
      </c>
      <c r="BP164" s="15">
        <f>IF(5&lt;=$G164, ROUND(BH164*$Q164, 2), "")</f>
        <v/>
      </c>
      <c r="BQ164" s="15">
        <f>IF(5&lt;=$G164, BH164+BP164, "")</f>
        <v/>
      </c>
      <c r="BR164" s="15">
        <f>IF(5&lt;=$G164, BL164+BP164, "")</f>
        <v/>
      </c>
      <c r="BS164" s="15">
        <f>IF(5&lt;=$G164, ($G164-5)*$N164, "")</f>
        <v/>
      </c>
      <c r="BT164" s="15">
        <f>IF(6&lt;=$G164, BO164, "")</f>
        <v/>
      </c>
      <c r="BU164" s="15">
        <f>IF(6&lt;=$G164, ROUND(BT164*$Q164, 2), "")</f>
        <v/>
      </c>
      <c r="BV164" s="15">
        <f>IF(6&lt;=$G164, $N164, "")</f>
        <v/>
      </c>
      <c r="BW164" s="15">
        <f>IF(6&lt;=$G164, BV164-BU164, "")</f>
        <v/>
      </c>
      <c r="BX164" s="15">
        <f>IF(6&lt;=$G164, BT164-BW164, "")</f>
        <v/>
      </c>
      <c r="BY164" s="15">
        <f>IF(6&lt;=$G164, ROUND(BQ164*$Q164, 2), "")</f>
        <v/>
      </c>
      <c r="BZ164" s="15">
        <f>IF(6&lt;=$G164, BQ164+BY164, "")</f>
        <v/>
      </c>
      <c r="CA164" s="15">
        <f>IF(6&lt;=$G164, BU164+BY164, "")</f>
        <v/>
      </c>
      <c r="CB164" s="15">
        <f>IF(6&lt;=$G164, ($G164-6)*$N164, "")</f>
        <v/>
      </c>
      <c r="CC164" s="15">
        <f>IF(7&lt;=$G164, BX164, "")</f>
        <v/>
      </c>
      <c r="CD164" s="15">
        <f>IF(7&lt;=$G164, ROUND(CC164*$Q164, 2), "")</f>
        <v/>
      </c>
      <c r="CE164" s="15">
        <f>IF(7&lt;=$G164, $N164, "")</f>
        <v/>
      </c>
      <c r="CF164" s="15">
        <f>IF(7&lt;=$G164, CE164-CD164, "")</f>
        <v/>
      </c>
      <c r="CG164" s="15">
        <f>IF(7&lt;=$G164, CC164-CF164, "")</f>
        <v/>
      </c>
      <c r="CH164" s="15">
        <f>IF(7&lt;=$G164, ROUND(BZ164*$Q164, 2), "")</f>
        <v/>
      </c>
      <c r="CI164" s="15">
        <f>IF(7&lt;=$G164, BZ164+CH164, "")</f>
        <v/>
      </c>
      <c r="CJ164" s="15">
        <f>IF(7&lt;=$G164, CD164+CH164, "")</f>
        <v/>
      </c>
      <c r="CK164" s="15">
        <f>IF(7&lt;=$G164, ($G164-7)*$N164, "")</f>
        <v/>
      </c>
      <c r="CL164" s="15">
        <f>IF(8&lt;=$G164, CG164, "")</f>
        <v/>
      </c>
      <c r="CM164" s="15">
        <f>IF(8&lt;=$G164, ROUND(CL164*$Q164, 2), "")</f>
        <v/>
      </c>
      <c r="CN164" s="15">
        <f>IF(8&lt;=$G164, $N164, "")</f>
        <v/>
      </c>
      <c r="CO164" s="15">
        <f>IF(8&lt;=$G164, CN164-CM164, "")</f>
        <v/>
      </c>
      <c r="CP164" s="15">
        <f>IF(8&lt;=$G164, CL164-CO164, "")</f>
        <v/>
      </c>
      <c r="CQ164" s="15">
        <f>IF(8&lt;=$G164, ROUND(CI164*$Q164, 2), "")</f>
        <v/>
      </c>
      <c r="CR164" s="15">
        <f>IF(8&lt;=$G164, CI164+CQ164, "")</f>
        <v/>
      </c>
      <c r="CS164" s="15">
        <f>IF(8&lt;=$G164, CM164+CQ164, "")</f>
        <v/>
      </c>
      <c r="CT164" s="15">
        <f>IF(8&lt;=$G164, ($G164-8)*$N164, "")</f>
        <v/>
      </c>
      <c r="CU164" s="15">
        <f>IF(9&lt;=$G164, CP164, "")</f>
        <v/>
      </c>
      <c r="CV164" s="15">
        <f>IF(9&lt;=$G164, ROUND(CU164*$Q164, 2), "")</f>
        <v/>
      </c>
      <c r="CW164" s="15">
        <f>IF(9&lt;=$G164, $N164, "")</f>
        <v/>
      </c>
      <c r="CX164" s="15">
        <f>IF(9&lt;=$G164, CW164-CV164, "")</f>
        <v/>
      </c>
      <c r="CY164" s="15">
        <f>IF(9&lt;=$G164, CU164-CX164, "")</f>
        <v/>
      </c>
      <c r="CZ164" s="15">
        <f>IF(9&lt;=$G164, ROUND(CR164*$Q164, 2), "")</f>
        <v/>
      </c>
      <c r="DA164" s="15">
        <f>IF(9&lt;=$G164, CR164+CZ164, "")</f>
        <v/>
      </c>
      <c r="DB164" s="15">
        <f>IF(9&lt;=$G164, CV164+CZ164, "")</f>
        <v/>
      </c>
      <c r="DC164" s="15">
        <f>IF(9&lt;=$G164, ($G164-9)*$N164, "")</f>
        <v/>
      </c>
      <c r="DD164" s="15">
        <f>IF(10&lt;=$G164, CY164, "")</f>
        <v/>
      </c>
      <c r="DE164" s="15">
        <f>IF(10&lt;=$G164, ROUND(DD164*$Q164, 2), "")</f>
        <v/>
      </c>
      <c r="DF164" s="15">
        <f>IF(10&lt;=$G164, $N164, "")</f>
        <v/>
      </c>
      <c r="DG164" s="15">
        <f>IF(10&lt;=$G164, DF164-DE164, "")</f>
        <v/>
      </c>
      <c r="DH164" s="15">
        <f>IF(10&lt;=$G164, DD164-DG164, "")</f>
        <v/>
      </c>
      <c r="DI164" s="15">
        <f>IF(10&lt;=$G164, ROUND(DA164*$Q164, 2), "")</f>
        <v/>
      </c>
      <c r="DJ164" s="15">
        <f>IF(10&lt;=$G164, DA164+DI164, "")</f>
        <v/>
      </c>
      <c r="DK164" s="15">
        <f>IF(10&lt;=$G164, DE164+DI164, "")</f>
        <v/>
      </c>
      <c r="DL164" s="15">
        <f>IF(10&lt;=$G164, ($G164-10)*$N164, "")</f>
        <v/>
      </c>
      <c r="DM164" s="15">
        <f>IF(11&lt;=$G164, DH164, "")</f>
        <v/>
      </c>
      <c r="DN164" s="15">
        <f>IF(11&lt;=$G164, ROUND(DM164*$Q164, 2), "")</f>
        <v/>
      </c>
      <c r="DO164" s="15">
        <f>IF(11&lt;=$G164, $N164, "")</f>
        <v/>
      </c>
      <c r="DP164" s="15">
        <f>IF(11&lt;=$G164, DO164-DN164, "")</f>
        <v/>
      </c>
      <c r="DQ164" s="15">
        <f>IF(11&lt;=$G164, DM164-DP164, "")</f>
        <v/>
      </c>
      <c r="DR164" s="15">
        <f>IF(11&lt;=$G164, ROUND(DJ164*$Q164, 2), "")</f>
        <v/>
      </c>
      <c r="DS164" s="15">
        <f>IF(11&lt;=$G164, DJ164+DR164, "")</f>
        <v/>
      </c>
      <c r="DT164" s="15">
        <f>IF(11&lt;=$G164, DN164+DR164, "")</f>
        <v/>
      </c>
      <c r="DU164" s="15">
        <f>IF(11&lt;=$G164, ($G164-11)*$N164, "")</f>
        <v/>
      </c>
      <c r="DV164" s="15">
        <f>IF(12&lt;=$G164, DQ164, "")</f>
        <v/>
      </c>
      <c r="DW164" s="15">
        <f>IF(12&lt;=$G164, ROUND(DV164*$Q164, 2), "")</f>
        <v/>
      </c>
      <c r="DX164" s="15">
        <f>IF(12&lt;=$G164, $N164, "")</f>
        <v/>
      </c>
      <c r="DY164" s="15">
        <f>IF(12&lt;=$G164, DX164-DW164, "")</f>
        <v/>
      </c>
      <c r="DZ164" s="15">
        <f>IF(12&lt;=$G164, DV164-DY164, "")</f>
        <v/>
      </c>
      <c r="EA164" s="15">
        <f>IF(12&lt;=$G164, ROUND(DS164*$Q164, 2), "")</f>
        <v/>
      </c>
      <c r="EB164" s="15">
        <f>IF(12&lt;=$G164, DS164+EA164, "")</f>
        <v/>
      </c>
      <c r="EC164" s="15">
        <f>IF(12&lt;=$G164, DW164+EA164, "")</f>
        <v/>
      </c>
      <c r="ED164" s="15">
        <f>IF(12&lt;=$G164, ($G164-12)*$N164, "")</f>
        <v/>
      </c>
      <c r="EE164" s="15">
        <f>IF(13&lt;=$G164, DZ164, "")</f>
        <v/>
      </c>
      <c r="EF164" s="15">
        <f>IF(13&lt;=$G164, ROUND(EE164*$Q164, 2), "")</f>
        <v/>
      </c>
      <c r="EG164" s="15">
        <f>IF(13&lt;=$G164, $N164, "")</f>
        <v/>
      </c>
      <c r="EH164" s="15">
        <f>IF(13&lt;=$G164, EG164-EF164, "")</f>
        <v/>
      </c>
      <c r="EI164" s="15">
        <f>IF(13&lt;=$G164, EE164-EH164, "")</f>
        <v/>
      </c>
      <c r="EJ164" s="15">
        <f>IF(13&lt;=$G164, ROUND(EB164*$Q164, 2), "")</f>
        <v/>
      </c>
      <c r="EK164" s="15">
        <f>IF(13&lt;=$G164, EB164+EJ164, "")</f>
        <v/>
      </c>
      <c r="EL164" s="15">
        <f>IF(13&lt;=$G164, EF164+EJ164, "")</f>
        <v/>
      </c>
      <c r="EM164" s="15">
        <f>IF(13&lt;=$G164, ($G164-13)*$N164, "")</f>
        <v/>
      </c>
      <c r="EN164" s="15">
        <f>IF(14&lt;=$G164, EI164, "")</f>
        <v/>
      </c>
      <c r="EO164" s="15">
        <f>IF(14&lt;=$G164, ROUND(EN164*$Q164, 2), "")</f>
        <v/>
      </c>
      <c r="EP164" s="15">
        <f>IF(14&lt;=$G164, $N164, "")</f>
        <v/>
      </c>
      <c r="EQ164" s="15">
        <f>IF(14&lt;=$G164, EP164-EO164, "")</f>
        <v/>
      </c>
      <c r="ER164" s="15">
        <f>IF(14&lt;=$G164, EN164-EQ164, "")</f>
        <v/>
      </c>
      <c r="ES164" s="15">
        <f>IF(14&lt;=$G164, ROUND(EK164*$Q164, 2), "")</f>
        <v/>
      </c>
      <c r="ET164" s="15">
        <f>IF(14&lt;=$G164, EK164+ES164, "")</f>
        <v/>
      </c>
      <c r="EU164" s="15">
        <f>IF(14&lt;=$G164, EO164+ES164, "")</f>
        <v/>
      </c>
      <c r="EV164" s="15">
        <f>IF(14&lt;=$G164, ($G164-14)*$N164, "")</f>
        <v/>
      </c>
      <c r="EW164" s="15">
        <f>IF(15&lt;=$G164, ER164, "")</f>
        <v/>
      </c>
      <c r="EX164" s="15">
        <f>IF(15&lt;=$G164, ROUND(EW164*$Q164, 2), "")</f>
        <v/>
      </c>
      <c r="EY164" s="15">
        <f>IF(15&lt;=$G164, $N164, "")</f>
        <v/>
      </c>
      <c r="EZ164" s="15">
        <f>IF(15&lt;=$G164, EY164-EX164, "")</f>
        <v/>
      </c>
      <c r="FA164" s="15">
        <f>IF(15&lt;=$G164, EW164-EZ164, "")</f>
        <v/>
      </c>
      <c r="FB164" s="15">
        <f>IF(15&lt;=$G164, ROUND(ET164*$Q164, 2), "")</f>
        <v/>
      </c>
      <c r="FC164" s="15">
        <f>IF(15&lt;=$G164, ET164+FB164, "")</f>
        <v/>
      </c>
      <c r="FD164" s="15">
        <f>IF(15&lt;=$G164, EX164+FB164, "")</f>
        <v/>
      </c>
      <c r="FE164" s="15">
        <f>IF(15&lt;=$G164, ($G164-15)*$N164, "")</f>
        <v/>
      </c>
      <c r="FF164" s="15">
        <f>IF(16&lt;=$G164, FA164, "")</f>
        <v/>
      </c>
      <c r="FG164" s="15">
        <f>IF(16&lt;=$G164, ROUND(FF164*$Q164, 2), "")</f>
        <v/>
      </c>
      <c r="FH164" s="15">
        <f>IF(16&lt;=$G164, $N164, "")</f>
        <v/>
      </c>
      <c r="FI164" s="15">
        <f>IF(16&lt;=$G164, FH164-FG164, "")</f>
        <v/>
      </c>
      <c r="FJ164" s="15">
        <f>IF(16&lt;=$G164, FF164-FI164, "")</f>
        <v/>
      </c>
      <c r="FK164" s="15">
        <f>IF(16&lt;=$G164, ROUND(FC164*$Q164, 2), "")</f>
        <v/>
      </c>
      <c r="FL164" s="15">
        <f>IF(16&lt;=$G164, FC164+FK164, "")</f>
        <v/>
      </c>
      <c r="FM164" s="15">
        <f>IF(16&lt;=$G164, FG164+FK164, "")</f>
        <v/>
      </c>
      <c r="FN164" s="15">
        <f>IF(16&lt;=$G164, ($G164-16)*$N164, "")</f>
        <v/>
      </c>
      <c r="FO164" s="15">
        <f>IF(17&lt;=$G164, FJ164, "")</f>
        <v/>
      </c>
      <c r="FP164" s="15">
        <f>IF(17&lt;=$G164, ROUND(FO164*$Q164, 2), "")</f>
        <v/>
      </c>
      <c r="FQ164" s="15">
        <f>IF(17&lt;=$G164, $N164, "")</f>
        <v/>
      </c>
      <c r="FR164" s="15">
        <f>IF(17&lt;=$G164, FQ164-FP164, "")</f>
        <v/>
      </c>
      <c r="FS164" s="15">
        <f>IF(17&lt;=$G164, FO164-FR164, "")</f>
        <v/>
      </c>
      <c r="FT164" s="15">
        <f>IF(17&lt;=$G164, ROUND(FL164*$Q164, 2), "")</f>
        <v/>
      </c>
      <c r="FU164" s="15">
        <f>IF(17&lt;=$G164, FL164+FT164, "")</f>
        <v/>
      </c>
      <c r="FV164" s="15">
        <f>IF(17&lt;=$G164, FP164+FT164, "")</f>
        <v/>
      </c>
      <c r="FW164" s="15">
        <f>IF(17&lt;=$G164, ($G164-17)*$N164, "")</f>
        <v/>
      </c>
      <c r="FX164" s="15">
        <f>IF(18&lt;=$G164, FS164, "")</f>
        <v/>
      </c>
      <c r="FY164" s="15">
        <f>IF(18&lt;=$G164, ROUND(FX164*$Q164, 2), "")</f>
        <v/>
      </c>
      <c r="FZ164" s="15">
        <f>IF(18&lt;=$G164, $N164, "")</f>
        <v/>
      </c>
      <c r="GA164" s="15">
        <f>IF(18&lt;=$G164, FZ164-FY164, "")</f>
        <v/>
      </c>
      <c r="GB164" s="15">
        <f>IF(18&lt;=$G164, FX164-GA164, "")</f>
        <v/>
      </c>
      <c r="GC164" s="15">
        <f>IF(18&lt;=$G164, ROUND(FU164*$Q164, 2), "")</f>
        <v/>
      </c>
      <c r="GD164" s="15">
        <f>IF(18&lt;=$G164, FU164+GC164, "")</f>
        <v/>
      </c>
      <c r="GE164" s="15">
        <f>IF(18&lt;=$G164, FY164+GC164, "")</f>
        <v/>
      </c>
      <c r="GF164" s="15">
        <f>IF(18&lt;=$G164, ($G164-18)*$N164, "")</f>
        <v/>
      </c>
      <c r="GG164" s="15">
        <f>IF(19&lt;=$G164, GB164, "")</f>
        <v/>
      </c>
      <c r="GH164" s="15">
        <f>IF(19&lt;=$G164, ROUND(GG164*$Q164, 2), "")</f>
        <v/>
      </c>
      <c r="GI164" s="15">
        <f>IF(19&lt;=$G164, $N164, "")</f>
        <v/>
      </c>
      <c r="GJ164" s="15">
        <f>IF(19&lt;=$G164, GI164-GH164, "")</f>
        <v/>
      </c>
      <c r="GK164" s="15">
        <f>IF(19&lt;=$G164, GG164-GJ164, "")</f>
        <v/>
      </c>
      <c r="GL164" s="15">
        <f>IF(19&lt;=$G164, ROUND(GD164*$Q164, 2), "")</f>
        <v/>
      </c>
      <c r="GM164" s="15">
        <f>IF(19&lt;=$G164, GD164+GL164, "")</f>
        <v/>
      </c>
      <c r="GN164" s="15">
        <f>IF(19&lt;=$G164, GH164+GL164, "")</f>
        <v/>
      </c>
      <c r="GO164" s="15">
        <f>IF(19&lt;=$G164, ($G164-19)*$N164, "")</f>
        <v/>
      </c>
      <c r="GP164" s="15">
        <f>IF(20&lt;=$G164, GK164, "")</f>
        <v/>
      </c>
      <c r="GQ164" s="15">
        <f>IF(20&lt;=$G164, ROUND(GP164*$Q164, 2), "")</f>
        <v/>
      </c>
      <c r="GR164" s="15">
        <f>IF(20&lt;=$G164, $N164, "")</f>
        <v/>
      </c>
      <c r="GS164" s="15">
        <f>IF(20&lt;=$G164, GR164-GQ164, "")</f>
        <v/>
      </c>
      <c r="GT164" s="15">
        <f>IF(20&lt;=$G164, GP164-GS164, "")</f>
        <v/>
      </c>
      <c r="GU164" s="15">
        <f>IF(20&lt;=$G164, ROUND(GM164*$Q164, 2), "")</f>
        <v/>
      </c>
      <c r="GV164" s="15">
        <f>IF(20&lt;=$G164, GM164+GU164, "")</f>
        <v/>
      </c>
      <c r="GW164" s="15">
        <f>IF(20&lt;=$G164, GQ164+GU164, "")</f>
        <v/>
      </c>
      <c r="GX164" s="15">
        <f>IF(20&lt;=$G164, ($G164-20)*$N164, "")</f>
        <v/>
      </c>
      <c r="GY164" s="15">
        <f>IF(21&lt;=$G164, GT164, "")</f>
        <v/>
      </c>
      <c r="GZ164" s="15">
        <f>IF(21&lt;=$G164, ROUND(GY164*$Q164, 2), "")</f>
        <v/>
      </c>
      <c r="HA164" s="15">
        <f>IF(21&lt;=$G164, $N164, "")</f>
        <v/>
      </c>
      <c r="HB164" s="15">
        <f>IF(21&lt;=$G164, HA164-GZ164, "")</f>
        <v/>
      </c>
      <c r="HC164" s="15">
        <f>IF(21&lt;=$G164, GY164-HB164, "")</f>
        <v/>
      </c>
      <c r="HD164" s="15">
        <f>IF(21&lt;=$G164, ROUND(GV164*$Q164, 2), "")</f>
        <v/>
      </c>
      <c r="HE164" s="15">
        <f>IF(21&lt;=$G164, GV164+HD164, "")</f>
        <v/>
      </c>
      <c r="HF164" s="15">
        <f>IF(21&lt;=$G164, GZ164+HD164, "")</f>
        <v/>
      </c>
      <c r="HG164" s="15">
        <f>IF(21&lt;=$G164, ($G164-21)*$N164, "")</f>
        <v/>
      </c>
      <c r="HH164" s="15">
        <f>IF(22&lt;=$G164, HC164, "")</f>
        <v/>
      </c>
      <c r="HI164" s="15">
        <f>IF(22&lt;=$G164, ROUND(HH164*$Q164, 2), "")</f>
        <v/>
      </c>
      <c r="HJ164" s="15">
        <f>IF(22&lt;=$G164, $N164, "")</f>
        <v/>
      </c>
      <c r="HK164" s="15">
        <f>IF(22&lt;=$G164, HJ164-HI164, "")</f>
        <v/>
      </c>
      <c r="HL164" s="15">
        <f>IF(22&lt;=$G164, HH164-HK164, "")</f>
        <v/>
      </c>
      <c r="HM164" s="15">
        <f>IF(22&lt;=$G164, ROUND(HE164*$Q164, 2), "")</f>
        <v/>
      </c>
      <c r="HN164" s="15">
        <f>IF(22&lt;=$G164, HE164+HM164, "")</f>
        <v/>
      </c>
      <c r="HO164" s="15">
        <f>IF(22&lt;=$G164, HI164+HM164, "")</f>
        <v/>
      </c>
      <c r="HP164" s="15">
        <f>IF(22&lt;=$G164, ($G164-22)*$N164, "")</f>
        <v/>
      </c>
      <c r="HQ164" s="15">
        <f>IF(23&lt;=$G164, HL164, "")</f>
        <v/>
      </c>
      <c r="HR164" s="15">
        <f>IF(23&lt;=$G164, ROUND(HQ164*$Q164, 2), "")</f>
        <v/>
      </c>
      <c r="HS164" s="15">
        <f>IF(23&lt;=$G164, $N164, "")</f>
        <v/>
      </c>
      <c r="HT164" s="15">
        <f>IF(23&lt;=$G164, HS164-HR164, "")</f>
        <v/>
      </c>
      <c r="HU164" s="15">
        <f>IF(23&lt;=$G164, HQ164-HT164, "")</f>
        <v/>
      </c>
      <c r="HV164" s="15">
        <f>IF(23&lt;=$G164, ROUND(HN164*$Q164, 2), "")</f>
        <v/>
      </c>
      <c r="HW164" s="15">
        <f>IF(23&lt;=$G164, HN164+HV164, "")</f>
        <v/>
      </c>
      <c r="HX164" s="15">
        <f>IF(23&lt;=$G164, HR164+HV164, "")</f>
        <v/>
      </c>
      <c r="HY164" s="15">
        <f>IF(23&lt;=$G164, ($G164-23)*$N164, "")</f>
        <v/>
      </c>
      <c r="HZ164" s="15">
        <f>IF(24&lt;=$G164, HU164, "")</f>
        <v/>
      </c>
      <c r="IA164" s="15">
        <f>IF(24&lt;=$G164, ROUND(HZ164*$Q164, 2), "")</f>
        <v/>
      </c>
      <c r="IB164" s="15">
        <f>IF(24&lt;=$G164, $N164, "")</f>
        <v/>
      </c>
      <c r="IC164" s="15">
        <f>IF(24&lt;=$G164, IB164-IA164, "")</f>
        <v/>
      </c>
      <c r="ID164" s="15">
        <f>IF(24&lt;=$G164, HZ164-IC164, "")</f>
        <v/>
      </c>
      <c r="IE164" s="15">
        <f>IF(24&lt;=$G164, ROUND(HW164*$Q164, 2), "")</f>
        <v/>
      </c>
      <c r="IF164" s="15">
        <f>IF(24&lt;=$G164, HW164+IE164, "")</f>
        <v/>
      </c>
      <c r="IG164" s="15">
        <f>IF(24&lt;=$G164, IA164+IE164, "")</f>
        <v/>
      </c>
      <c r="IH164" s="15">
        <f>IF(24&lt;=$G164, ($G164-24)*$N164, "")</f>
        <v/>
      </c>
      <c r="II164" s="15">
        <f>IF(25&lt;=$G164, ID164, "")</f>
        <v/>
      </c>
      <c r="IJ164" s="15">
        <f>IF(25&lt;=$G164, ROUND(II164*$Q164, 2), "")</f>
        <v/>
      </c>
      <c r="IK164" s="15">
        <f>IF(25&lt;=$G164, $N164, "")</f>
        <v/>
      </c>
      <c r="IL164" s="15">
        <f>IF(25&lt;=$G164, IK164-IJ164, "")</f>
        <v/>
      </c>
      <c r="IM164" s="15">
        <f>IF(25&lt;=$G164, II164-IL164, "")</f>
        <v/>
      </c>
      <c r="IN164" s="15">
        <f>IF(25&lt;=$G164, ROUND(IF164*$Q164, 2), "")</f>
        <v/>
      </c>
      <c r="IO164" s="15">
        <f>IF(25&lt;=$G164, IF164+IN164, "")</f>
        <v/>
      </c>
      <c r="IP164" s="15">
        <f>IF(25&lt;=$G164, IJ164+IN164, "")</f>
        <v/>
      </c>
      <c r="IQ164" s="15">
        <f>IF(25&lt;=$G164, ($G164-25)*$N164, "")</f>
        <v/>
      </c>
      <c r="IR164" s="15">
        <f>IF(26&lt;=$G164, IM164, "")</f>
        <v/>
      </c>
      <c r="IS164" s="15">
        <f>IF(26&lt;=$G164, ROUND(IR164*$Q164, 2), "")</f>
        <v/>
      </c>
      <c r="IT164" s="15">
        <f>IF(26&lt;=$G164, $N164, "")</f>
        <v/>
      </c>
      <c r="IU164" s="15">
        <f>IF(26&lt;=$G164, IT164-IS164, "")</f>
        <v/>
      </c>
      <c r="IV164" s="15">
        <f>IF(26&lt;=$G164, IR164-IU164, "")</f>
        <v/>
      </c>
      <c r="IW164" s="15">
        <f>IF(26&lt;=$G164, ROUND(IO164*$Q164, 2), "")</f>
        <v/>
      </c>
      <c r="IX164" s="15">
        <f>IF(26&lt;=$G164, IO164+IW164, "")</f>
        <v/>
      </c>
      <c r="IY164" s="15">
        <f>IF(26&lt;=$G164, IS164+IW164, "")</f>
        <v/>
      </c>
      <c r="IZ164" s="15">
        <f>IF(26&lt;=$G164, ($G164-26)*$N164, "")</f>
        <v/>
      </c>
      <c r="JA164" s="15">
        <f>IF(27&lt;=$G164, IV164, "")</f>
        <v/>
      </c>
      <c r="JB164" s="15">
        <f>IF(27&lt;=$G164, ROUND(JA164*$Q164, 2), "")</f>
        <v/>
      </c>
      <c r="JC164" s="15">
        <f>IF(27&lt;=$G164, $N164, "")</f>
        <v/>
      </c>
      <c r="JD164" s="15">
        <f>IF(27&lt;=$G164, JC164-JB164, "")</f>
        <v/>
      </c>
      <c r="JE164" s="15">
        <f>IF(27&lt;=$G164, JA164-JD164, "")</f>
        <v/>
      </c>
      <c r="JF164" s="15">
        <f>IF(27&lt;=$G164, ROUND(IX164*$Q164, 2), "")</f>
        <v/>
      </c>
      <c r="JG164" s="15">
        <f>IF(27&lt;=$G164, IX164+JF164, "")</f>
        <v/>
      </c>
      <c r="JH164" s="15">
        <f>IF(27&lt;=$G164, JB164+JF164, "")</f>
        <v/>
      </c>
      <c r="JI164" s="15">
        <f>IF(27&lt;=$G164, ($G164-27)*$N164, "")</f>
        <v/>
      </c>
      <c r="JJ164" s="15">
        <f>IF(28&lt;=$G164, JE164, "")</f>
        <v/>
      </c>
      <c r="JK164" s="15">
        <f>IF(28&lt;=$G164, ROUND(JJ164*$Q164, 2), "")</f>
        <v/>
      </c>
      <c r="JL164" s="15">
        <f>IF(28&lt;=$G164, $N164, "")</f>
        <v/>
      </c>
      <c r="JM164" s="15">
        <f>IF(28&lt;=$G164, JL164-JK164, "")</f>
        <v/>
      </c>
      <c r="JN164" s="15">
        <f>IF(28&lt;=$G164, JJ164-JM164, "")</f>
        <v/>
      </c>
      <c r="JO164" s="15">
        <f>IF(28&lt;=$G164, ROUND(JG164*$Q164, 2), "")</f>
        <v/>
      </c>
      <c r="JP164" s="15">
        <f>IF(28&lt;=$G164, JG164+JO164, "")</f>
        <v/>
      </c>
      <c r="JQ164" s="15">
        <f>IF(28&lt;=$G164, JK164+JO164, "")</f>
        <v/>
      </c>
      <c r="JR164" s="15">
        <f>IF(28&lt;=$G164, ($G164-28)*$N164, "")</f>
        <v/>
      </c>
      <c r="JS164" s="15">
        <f>IF(29&lt;=$G164, JN164, "")</f>
        <v/>
      </c>
      <c r="JT164" s="15">
        <f>IF(29&lt;=$G164, ROUND(JS164*$Q164, 2), "")</f>
        <v/>
      </c>
      <c r="JU164" s="15">
        <f>IF(29&lt;=$G164, $N164, "")</f>
        <v/>
      </c>
      <c r="JV164" s="15">
        <f>IF(29&lt;=$G164, JU164-JT164, "")</f>
        <v/>
      </c>
      <c r="JW164" s="15">
        <f>IF(29&lt;=$G164, JS164-JV164, "")</f>
        <v/>
      </c>
      <c r="JX164" s="15">
        <f>IF(29&lt;=$G164, ROUND(JP164*$Q164, 2), "")</f>
        <v/>
      </c>
      <c r="JY164" s="15">
        <f>IF(29&lt;=$G164, JP164+JX164, "")</f>
        <v/>
      </c>
      <c r="JZ164" s="15">
        <f>IF(29&lt;=$G164, JT164+JX164, "")</f>
        <v/>
      </c>
      <c r="KA164" s="15">
        <f>IF(29&lt;=$G164, ($G164-29)*$N164, "")</f>
        <v/>
      </c>
      <c r="KB164" s="15">
        <f>IF(30&lt;=$G164, JW164, "")</f>
        <v/>
      </c>
      <c r="KC164" s="15">
        <f>IF(30&lt;=$G164, ROUND(KB164*$Q164, 2), "")</f>
        <v/>
      </c>
      <c r="KD164" s="15">
        <f>IF(30&lt;=$G164, $N164, "")</f>
        <v/>
      </c>
      <c r="KE164" s="15">
        <f>IF(30&lt;=$G164, KD164-KC164, "")</f>
        <v/>
      </c>
      <c r="KF164" s="15">
        <f>IF(30&lt;=$G164, KB164-KE164, "")</f>
        <v/>
      </c>
      <c r="KG164" s="15">
        <f>IF(30&lt;=$G164, ROUND(JY164*$Q164, 2), "")</f>
        <v/>
      </c>
      <c r="KH164" s="15">
        <f>IF(30&lt;=$G164, JY164+KG164, "")</f>
        <v/>
      </c>
      <c r="KI164" s="15">
        <f>IF(30&lt;=$G164, KC164+KG164, "")</f>
        <v/>
      </c>
      <c r="KJ164" s="15">
        <f>IF(30&lt;=$G164, ($G164-30)*$N164, "")</f>
        <v/>
      </c>
      <c r="KK164" s="15">
        <f>IF(31&lt;=$G164, KF164, "")</f>
        <v/>
      </c>
      <c r="KL164" s="15">
        <f>IF(31&lt;=$G164, ROUND(KK164*$Q164, 2), "")</f>
        <v/>
      </c>
      <c r="KM164" s="15">
        <f>IF(31&lt;=$G164, $N164, "")</f>
        <v/>
      </c>
      <c r="KN164" s="15">
        <f>IF(31&lt;=$G164, KM164-KL164, "")</f>
        <v/>
      </c>
      <c r="KO164" s="15">
        <f>IF(31&lt;=$G164, KK164-KN164, "")</f>
        <v/>
      </c>
      <c r="KP164" s="15">
        <f>IF(31&lt;=$G164, ROUND(KH164*$Q164, 2), "")</f>
        <v/>
      </c>
      <c r="KQ164" s="15">
        <f>IF(31&lt;=$G164, KH164+KP164, "")</f>
        <v/>
      </c>
      <c r="KR164" s="15">
        <f>IF(31&lt;=$G164, KL164+KP164, "")</f>
        <v/>
      </c>
      <c r="KS164" s="15">
        <f>IF(31&lt;=$G164, ($G164-31)*$N164, "")</f>
        <v/>
      </c>
      <c r="KT164" s="15">
        <f>IF(32&lt;=$G164, KO164, "")</f>
        <v/>
      </c>
      <c r="KU164" s="15">
        <f>IF(32&lt;=$G164, ROUND(KT164*$Q164, 2), "")</f>
        <v/>
      </c>
      <c r="KV164" s="15">
        <f>IF(32&lt;=$G164, $N164, "")</f>
        <v/>
      </c>
      <c r="KW164" s="15">
        <f>IF(32&lt;=$G164, KV164-KU164, "")</f>
        <v/>
      </c>
      <c r="KX164" s="15">
        <f>IF(32&lt;=$G164, KT164-KW164, "")</f>
        <v/>
      </c>
      <c r="KY164" s="15">
        <f>IF(32&lt;=$G164, ROUND(KQ164*$Q164, 2), "")</f>
        <v/>
      </c>
      <c r="KZ164" s="15">
        <f>IF(32&lt;=$G164, KQ164+KY164, "")</f>
        <v/>
      </c>
      <c r="LA164" s="15">
        <f>IF(32&lt;=$G164, KU164+KY164, "")</f>
        <v/>
      </c>
      <c r="LB164" s="15">
        <f>IF(32&lt;=$G164, ($G164-32)*$N164, "")</f>
        <v/>
      </c>
      <c r="LC164" s="15">
        <f>IF(33&lt;=$G164, KX164, "")</f>
        <v/>
      </c>
      <c r="LD164" s="15">
        <f>IF(33&lt;=$G164, ROUND(LC164*$Q164, 2), "")</f>
        <v/>
      </c>
      <c r="LE164" s="15">
        <f>IF(33&lt;=$G164, $N164, "")</f>
        <v/>
      </c>
      <c r="LF164" s="15">
        <f>IF(33&lt;=$G164, LE164-LD164, "")</f>
        <v/>
      </c>
      <c r="LG164" s="15">
        <f>IF(33&lt;=$G164, LC164-LF164, "")</f>
        <v/>
      </c>
      <c r="LH164" s="15">
        <f>IF(33&lt;=$G164, ROUND(KZ164*$Q164, 2), "")</f>
        <v/>
      </c>
      <c r="LI164" s="15">
        <f>IF(33&lt;=$G164, KZ164+LH164, "")</f>
        <v/>
      </c>
      <c r="LJ164" s="15">
        <f>IF(33&lt;=$G164, LD164+LH164, "")</f>
        <v/>
      </c>
      <c r="LK164" s="15">
        <f>IF(33&lt;=$G164, ($G164-33)*$N164, "")</f>
        <v/>
      </c>
      <c r="LL164" s="15">
        <f>IF(34&lt;=$G164, LG164, "")</f>
        <v/>
      </c>
      <c r="LM164" s="15">
        <f>IF(34&lt;=$G164, ROUND(LL164*$Q164, 2), "")</f>
        <v/>
      </c>
      <c r="LN164" s="15">
        <f>IF(34&lt;=$G164, $N164, "")</f>
        <v/>
      </c>
      <c r="LO164" s="15">
        <f>IF(34&lt;=$G164, LN164-LM164, "")</f>
        <v/>
      </c>
      <c r="LP164" s="15">
        <f>IF(34&lt;=$G164, LL164-LO164, "")</f>
        <v/>
      </c>
      <c r="LQ164" s="15">
        <f>IF(34&lt;=$G164, ROUND(LI164*$Q164, 2), "")</f>
        <v/>
      </c>
      <c r="LR164" s="15">
        <f>IF(34&lt;=$G164, LI164+LQ164, "")</f>
        <v/>
      </c>
      <c r="LS164" s="15">
        <f>IF(34&lt;=$G164, LM164+LQ164, "")</f>
        <v/>
      </c>
      <c r="LT164" s="15">
        <f>IF(34&lt;=$G164, ($G164-34)*$N164, "")</f>
        <v/>
      </c>
      <c r="LU164" s="15">
        <f>IF(35&lt;=$G164, LP164, "")</f>
        <v/>
      </c>
      <c r="LV164" s="15">
        <f>IF(35&lt;=$G164, ROUND(LU164*$Q164, 2), "")</f>
        <v/>
      </c>
      <c r="LW164" s="15">
        <f>IF(35&lt;=$G164, $N164, "")</f>
        <v/>
      </c>
      <c r="LX164" s="15">
        <f>IF(35&lt;=$G164, LW164-LV164, "")</f>
        <v/>
      </c>
      <c r="LY164" s="15">
        <f>IF(35&lt;=$G164, LU164-LX164, "")</f>
        <v/>
      </c>
      <c r="LZ164" s="15">
        <f>IF(35&lt;=$G164, ROUND(LR164*$Q164, 2), "")</f>
        <v/>
      </c>
      <c r="MA164" s="15">
        <f>IF(35&lt;=$G164, LR164+LZ164, "")</f>
        <v/>
      </c>
      <c r="MB164" s="15">
        <f>IF(35&lt;=$G164, LV164+LZ164, "")</f>
        <v/>
      </c>
      <c r="MC164" s="15">
        <f>IF(35&lt;=$G164, ($G164-35)*$N164, "")</f>
        <v/>
      </c>
      <c r="MD164" s="15">
        <f>IF(36&lt;=$G164, LY164, "")</f>
        <v/>
      </c>
      <c r="ME164" s="15">
        <f>IF(36&lt;=$G164, ROUND(MD164*$Q164, 2), "")</f>
        <v/>
      </c>
      <c r="MF164" s="15">
        <f>IF(36&lt;=$G164, $N164, "")</f>
        <v/>
      </c>
      <c r="MG164" s="15">
        <f>IF(36&lt;=$G164, MF164-ME164, "")</f>
        <v/>
      </c>
      <c r="MH164" s="15">
        <f>IF(36&lt;=$G164, MD164-MG164, "")</f>
        <v/>
      </c>
      <c r="MI164" s="15">
        <f>IF(36&lt;=$G164, ROUND(MA164*$Q164, 2), "")</f>
        <v/>
      </c>
      <c r="MJ164" s="15">
        <f>IF(36&lt;=$G164, MA164+MI164, "")</f>
        <v/>
      </c>
      <c r="MK164" s="15">
        <f>IF(36&lt;=$G164, ME164+MI164, "")</f>
        <v/>
      </c>
      <c r="ML164" s="15">
        <f>IF(36&lt;=$G164, ($G164-36)*$N164, "")</f>
        <v/>
      </c>
      <c r="MM164" s="15">
        <f>IF(37&lt;=$G164, MH164, "")</f>
        <v/>
      </c>
      <c r="MN164" s="15">
        <f>IF(37&lt;=$G164, ROUND(MM164*$Q164, 2), "")</f>
        <v/>
      </c>
      <c r="MO164" s="15">
        <f>IF(37&lt;=$G164, $N164, "")</f>
        <v/>
      </c>
      <c r="MP164" s="15">
        <f>IF(37&lt;=$G164, MO164-MN164, "")</f>
        <v/>
      </c>
      <c r="MQ164" s="15">
        <f>IF(37&lt;=$G164, MM164-MP164, "")</f>
        <v/>
      </c>
      <c r="MR164" s="15">
        <f>IF(37&lt;=$G164, ROUND(MJ164*$Q164, 2), "")</f>
        <v/>
      </c>
      <c r="MS164" s="15">
        <f>IF(37&lt;=$G164, MJ164+MR164, "")</f>
        <v/>
      </c>
      <c r="MT164" s="15">
        <f>IF(37&lt;=$G164, MN164+MR164, "")</f>
        <v/>
      </c>
      <c r="MU164" s="15">
        <f>IF(37&lt;=$G164, ($G164-37)*$N164, "")</f>
        <v/>
      </c>
      <c r="MV164" s="15">
        <f>IF(38&lt;=$G164, MQ164, "")</f>
        <v/>
      </c>
      <c r="MW164" s="15">
        <f>IF(38&lt;=$G164, ROUND(MV164*$Q164, 2), "")</f>
        <v/>
      </c>
      <c r="MX164" s="15">
        <f>IF(38&lt;=$G164, $N164, "")</f>
        <v/>
      </c>
      <c r="MY164" s="15">
        <f>IF(38&lt;=$G164, MX164-MW164, "")</f>
        <v/>
      </c>
      <c r="MZ164" s="15">
        <f>IF(38&lt;=$G164, MV164-MY164, "")</f>
        <v/>
      </c>
      <c r="NA164" s="15">
        <f>IF(38&lt;=$G164, ROUND(MS164*$Q164, 2), "")</f>
        <v/>
      </c>
      <c r="NB164" s="15">
        <f>IF(38&lt;=$G164, MS164+NA164, "")</f>
        <v/>
      </c>
      <c r="NC164" s="15">
        <f>IF(38&lt;=$G164, MW164+NA164, "")</f>
        <v/>
      </c>
      <c r="ND164" s="15">
        <f>IF(38&lt;=$G164, ($G164-38)*$N164, "")</f>
        <v/>
      </c>
      <c r="NE164" s="15">
        <f>IF(39&lt;=$G164, MZ164, "")</f>
        <v/>
      </c>
      <c r="NF164" s="15">
        <f>IF(39&lt;=$G164, ROUND(NE164*$Q164, 2), "")</f>
        <v/>
      </c>
      <c r="NG164" s="15">
        <f>IF(39&lt;=$G164, $N164, "")</f>
        <v/>
      </c>
      <c r="NH164" s="15">
        <f>IF(39&lt;=$G164, NG164-NF164, "")</f>
        <v/>
      </c>
      <c r="NI164" s="15">
        <f>IF(39&lt;=$G164, NE164-NH164, "")</f>
        <v/>
      </c>
      <c r="NJ164" s="15">
        <f>IF(39&lt;=$G164, ROUND(NB164*$Q164, 2), "")</f>
        <v/>
      </c>
      <c r="NK164" s="15">
        <f>IF(39&lt;=$G164, NB164+NJ164, "")</f>
        <v/>
      </c>
      <c r="NL164" s="15">
        <f>IF(39&lt;=$G164, NF164+NJ164, "")</f>
        <v/>
      </c>
      <c r="NM164" s="15">
        <f>IF(39&lt;=$G164, ($G164-39)*$N164, "")</f>
        <v/>
      </c>
      <c r="NN164" s="15">
        <f>IF(40&lt;=$G164, NI164, "")</f>
        <v/>
      </c>
      <c r="NO164" s="15">
        <f>IF(40&lt;=$G164, ROUND(NN164*$Q164, 2), "")</f>
        <v/>
      </c>
      <c r="NP164" s="15">
        <f>IF(40&lt;=$G164, $N164, "")</f>
        <v/>
      </c>
      <c r="NQ164" s="15">
        <f>IF(40&lt;=$G164, NP164-NO164, "")</f>
        <v/>
      </c>
      <c r="NR164" s="15">
        <f>IF(40&lt;=$G164, NN164-NQ164, "")</f>
        <v/>
      </c>
      <c r="NS164" s="15">
        <f>IF(40&lt;=$G164, ROUND(NK164*$Q164, 2), "")</f>
        <v/>
      </c>
      <c r="NT164" s="15">
        <f>IF(40&lt;=$G164, NK164+NS164, "")</f>
        <v/>
      </c>
      <c r="NU164" s="15">
        <f>IF(40&lt;=$G164, NO164+NS164, "")</f>
        <v/>
      </c>
      <c r="NV164" s="15">
        <f>IF(40&lt;=$G164, ($G164-40)*$N164, "")</f>
        <v/>
      </c>
      <c r="NW164" s="15">
        <f>IF(41&lt;=$G164, NR164, "")</f>
        <v/>
      </c>
      <c r="NX164" s="15">
        <f>IF(41&lt;=$G164, ROUND(NW164*$Q164, 2), "")</f>
        <v/>
      </c>
      <c r="NY164" s="15">
        <f>IF(41&lt;=$G164, $N164, "")</f>
        <v/>
      </c>
      <c r="NZ164" s="15">
        <f>IF(41&lt;=$G164, NY164-NX164, "")</f>
        <v/>
      </c>
      <c r="OA164" s="15">
        <f>IF(41&lt;=$G164, NW164-NZ164, "")</f>
        <v/>
      </c>
      <c r="OB164" s="15">
        <f>IF(41&lt;=$G164, ROUND(NT164*$Q164, 2), "")</f>
        <v/>
      </c>
      <c r="OC164" s="15">
        <f>IF(41&lt;=$G164, NT164+OB164, "")</f>
        <v/>
      </c>
      <c r="OD164" s="15">
        <f>IF(41&lt;=$G164, NX164+OB164, "")</f>
        <v/>
      </c>
      <c r="OE164" s="15">
        <f>IF(41&lt;=$G164, ($G164-41)*$N164, "")</f>
        <v/>
      </c>
      <c r="OF164" s="15">
        <f>IF(42&lt;=$G164, OA164, "")</f>
        <v/>
      </c>
      <c r="OG164" s="15">
        <f>IF(42&lt;=$G164, ROUND(OF164*$Q164, 2), "")</f>
        <v/>
      </c>
      <c r="OH164" s="15">
        <f>IF(42&lt;=$G164, $N164, "")</f>
        <v/>
      </c>
      <c r="OI164" s="15">
        <f>IF(42&lt;=$G164, OH164-OG164, "")</f>
        <v/>
      </c>
      <c r="OJ164" s="15">
        <f>IF(42&lt;=$G164, OF164-OI164, "")</f>
        <v/>
      </c>
      <c r="OK164" s="15">
        <f>IF(42&lt;=$G164, ROUND(OC164*$Q164, 2), "")</f>
        <v/>
      </c>
      <c r="OL164" s="15">
        <f>IF(42&lt;=$G164, OC164+OK164, "")</f>
        <v/>
      </c>
      <c r="OM164" s="15">
        <f>IF(42&lt;=$G164, OG164+OK164, "")</f>
        <v/>
      </c>
      <c r="ON164" s="15">
        <f>IF(42&lt;=$G164, ($G164-42)*$N164, "")</f>
        <v/>
      </c>
      <c r="OO164" s="15">
        <f>IF(43&lt;=$G164, OJ164, "")</f>
        <v/>
      </c>
      <c r="OP164" s="15">
        <f>IF(43&lt;=$G164, ROUND(OO164*$Q164, 2), "")</f>
        <v/>
      </c>
      <c r="OQ164" s="15">
        <f>IF(43&lt;=$G164, $N164, "")</f>
        <v/>
      </c>
      <c r="OR164" s="15">
        <f>IF(43&lt;=$G164, OQ164-OP164, "")</f>
        <v/>
      </c>
      <c r="OS164" s="15">
        <f>IF(43&lt;=$G164, OO164-OR164, "")</f>
        <v/>
      </c>
      <c r="OT164" s="15">
        <f>IF(43&lt;=$G164, ROUND(OL164*$Q164, 2), "")</f>
        <v/>
      </c>
      <c r="OU164" s="15">
        <f>IF(43&lt;=$G164, OL164+OT164, "")</f>
        <v/>
      </c>
      <c r="OV164" s="15">
        <f>IF(43&lt;=$G164, OP164+OT164, "")</f>
        <v/>
      </c>
      <c r="OW164" s="15">
        <f>IF(43&lt;=$G164, ($G164-43)*$N164, "")</f>
        <v/>
      </c>
      <c r="OX164" s="15">
        <f>IF(44&lt;=$G164, OS164, "")</f>
        <v/>
      </c>
      <c r="OY164" s="15">
        <f>IF(44&lt;=$G164, ROUND(OX164*$Q164, 2), "")</f>
        <v/>
      </c>
      <c r="OZ164" s="15">
        <f>IF(44&lt;=$G164, $N164, "")</f>
        <v/>
      </c>
      <c r="PA164" s="15">
        <f>IF(44&lt;=$G164, OZ164-OY164, "")</f>
        <v/>
      </c>
      <c r="PB164" s="15">
        <f>IF(44&lt;=$G164, OX164-PA164, "")</f>
        <v/>
      </c>
      <c r="PC164" s="15">
        <f>IF(44&lt;=$G164, ROUND(OU164*$Q164, 2), "")</f>
        <v/>
      </c>
      <c r="PD164" s="15">
        <f>IF(44&lt;=$G164, OU164+PC164, "")</f>
        <v/>
      </c>
      <c r="PE164" s="15">
        <f>IF(44&lt;=$G164, OY164+PC164, "")</f>
        <v/>
      </c>
      <c r="PF164" s="15">
        <f>IF(44&lt;=$G164, ($G164-44)*$N164, "")</f>
        <v/>
      </c>
      <c r="PG164" s="15">
        <f>IF(45&lt;=$G164, PB164, "")</f>
        <v/>
      </c>
      <c r="PH164" s="15">
        <f>IF(45&lt;=$G164, ROUND(PG164*$Q164, 2), "")</f>
        <v/>
      </c>
      <c r="PI164" s="15">
        <f>IF(45&lt;=$G164, $N164, "")</f>
        <v/>
      </c>
      <c r="PJ164" s="15">
        <f>IF(45&lt;=$G164, PI164-PH164, "")</f>
        <v/>
      </c>
      <c r="PK164" s="15">
        <f>IF(45&lt;=$G164, PG164-PJ164, "")</f>
        <v/>
      </c>
      <c r="PL164" s="15">
        <f>IF(45&lt;=$G164, ROUND(PD164*$Q164, 2), "")</f>
        <v/>
      </c>
      <c r="PM164" s="15">
        <f>IF(45&lt;=$G164, PD164+PL164, "")</f>
        <v/>
      </c>
      <c r="PN164" s="15">
        <f>IF(45&lt;=$G164, PH164+PL164, "")</f>
        <v/>
      </c>
      <c r="PO164" s="15">
        <f>IF(45&lt;=$G164, ($G164-45)*$N164, "")</f>
        <v/>
      </c>
      <c r="PP164" s="15">
        <f>IF(46&lt;=$G164, PK164, "")</f>
        <v/>
      </c>
      <c r="PQ164" s="15">
        <f>IF(46&lt;=$G164, ROUND(PP164*$Q164, 2), "")</f>
        <v/>
      </c>
      <c r="PR164" s="15">
        <f>IF(46&lt;=$G164, $N164, "")</f>
        <v/>
      </c>
      <c r="PS164" s="15">
        <f>IF(46&lt;=$G164, PR164-PQ164, "")</f>
        <v/>
      </c>
      <c r="PT164" s="15">
        <f>IF(46&lt;=$G164, PP164-PS164, "")</f>
        <v/>
      </c>
      <c r="PU164" s="15">
        <f>IF(46&lt;=$G164, ROUND(PM164*$Q164, 2), "")</f>
        <v/>
      </c>
      <c r="PV164" s="15">
        <f>IF(46&lt;=$G164, PM164+PU164, "")</f>
        <v/>
      </c>
      <c r="PW164" s="15">
        <f>IF(46&lt;=$G164, PQ164+PU164, "")</f>
        <v/>
      </c>
      <c r="PX164" s="15">
        <f>IF(46&lt;=$G164, ($G164-46)*$N164, "")</f>
        <v/>
      </c>
      <c r="PY164" s="15">
        <f>IF(47&lt;=$G164, PT164, "")</f>
        <v/>
      </c>
      <c r="PZ164" s="15">
        <f>IF(47&lt;=$G164, ROUND(PY164*$Q164, 2), "")</f>
        <v/>
      </c>
      <c r="QA164" s="15">
        <f>IF(47&lt;=$G164, $N164, "")</f>
        <v/>
      </c>
      <c r="QB164" s="15">
        <f>IF(47&lt;=$G164, QA164-PZ164, "")</f>
        <v/>
      </c>
      <c r="QC164" s="15">
        <f>IF(47&lt;=$G164, PY164-QB164, "")</f>
        <v/>
      </c>
      <c r="QD164" s="15">
        <f>IF(47&lt;=$G164, ROUND(PV164*$Q164, 2), "")</f>
        <v/>
      </c>
      <c r="QE164" s="15">
        <f>IF(47&lt;=$G164, PV164+QD164, "")</f>
        <v/>
      </c>
      <c r="QF164" s="15">
        <f>IF(47&lt;=$G164, PZ164+QD164, "")</f>
        <v/>
      </c>
      <c r="QG164" s="15">
        <f>IF(47&lt;=$G164, ($G164-47)*$N164, "")</f>
        <v/>
      </c>
      <c r="QH164" s="15">
        <f>IF(48&lt;=$G164, QC164, "")</f>
        <v/>
      </c>
      <c r="QI164" s="15">
        <f>IF(48&lt;=$G164, ROUND(QH164*$Q164, 2), "")</f>
        <v/>
      </c>
      <c r="QJ164" s="15">
        <f>IF(48&lt;=$G164, $N164, "")</f>
        <v/>
      </c>
      <c r="QK164" s="15">
        <f>IF(48&lt;=$G164, QJ164-QI164, "")</f>
        <v/>
      </c>
      <c r="QL164" s="15">
        <f>IF(48&lt;=$G164, QH164-QK164, "")</f>
        <v/>
      </c>
      <c r="QM164" s="15">
        <f>IF(48&lt;=$G164, ROUND(QE164*$Q164, 2), "")</f>
        <v/>
      </c>
      <c r="QN164" s="15">
        <f>IF(48&lt;=$G164, QE164+QM164, "")</f>
        <v/>
      </c>
      <c r="QO164" s="15">
        <f>IF(48&lt;=$G164, QI164+QM164, "")</f>
        <v/>
      </c>
      <c r="QP164" s="15">
        <f>IF(48&lt;=$G164, ($G164-48)*$N164, "")</f>
        <v/>
      </c>
    </row>
    <row r="165">
      <c r="A165" s="6" t="inlineStr">
        <is>
          <t>0688-0001</t>
        </is>
      </c>
      <c r="B165" s="7" t="inlineStr">
        <is>
          <t>Dolores Magdalena Rosales Rojas</t>
        </is>
      </c>
      <c r="C165" s="7" t="inlineStr">
        <is>
          <t>1500 RHO</t>
        </is>
      </c>
      <c r="D165" s="6" t="inlineStr">
        <is>
          <t>ACTIVO</t>
        </is>
      </c>
      <c r="E165" s="6" t="inlineStr">
        <is>
          <t>2025-02-21</t>
        </is>
      </c>
      <c r="F165" s="6" t="inlineStr">
        <is>
          <t>2027-02-21</t>
        </is>
      </c>
      <c r="G165" s="8" t="n">
        <v>24</v>
      </c>
      <c r="H165" s="9" t="n">
        <v>1896465.52</v>
      </c>
      <c r="I165" s="10" t="n">
        <v>0.2</v>
      </c>
      <c r="J165" s="9">
        <f>ROUND(H165*I165, 2)</f>
        <v/>
      </c>
      <c r="K165" s="9">
        <f>ROUND(H165-J165, 2)</f>
        <v/>
      </c>
      <c r="L165" s="10" t="n">
        <v>0.02</v>
      </c>
      <c r="M165" s="9">
        <f>ROUND(H165*L165, 2)</f>
        <v/>
      </c>
      <c r="N165" s="9" t="n">
        <v>74273.25</v>
      </c>
      <c r="O165" s="10" t="n">
        <v>0.1</v>
      </c>
      <c r="P165" s="9">
        <f>ROUND(H165*O165, 2)</f>
        <v/>
      </c>
      <c r="Q165" s="11" t="n">
        <v>0.02029688</v>
      </c>
      <c r="R165" s="11">
        <f>RATE(G165, -N165, K165, -P165)</f>
        <v/>
      </c>
      <c r="S165" s="11">
        <f>ROUND(Q165*12, 8)</f>
        <v/>
      </c>
      <c r="T165" s="11">
        <f>ROUND(((1+Q165)^12)-1, 8)</f>
        <v/>
      </c>
      <c r="U165" s="9">
        <f>ROUND(PV(Q165, G165, 0, -P165), 2)</f>
        <v/>
      </c>
      <c r="V165" s="9">
        <f>SUMIF($AA$4:$QP$4, "Interes_Leasing", AA165:QP165)</f>
        <v/>
      </c>
      <c r="W165" s="9">
        <f>SUMIF($AA$4:$QP$4, "Interes_Residual", AA165:QP165)</f>
        <v/>
      </c>
      <c r="X165" s="9">
        <f>ROUND(V165+W165, 2)</f>
        <v/>
      </c>
      <c r="Y165" s="9">
        <f>ROUND((N165*G165+P165+M165)-K165, 2)</f>
        <v/>
      </c>
      <c r="Z165" s="10">
        <f>ROUND(Y165/K165, 4)</f>
        <v/>
      </c>
      <c r="AA165" s="9">
        <f>IF(1&lt;=$G165, $K165, "")</f>
        <v/>
      </c>
      <c r="AB165" s="9">
        <f>IF(1&lt;=$G165, ROUND(AA165*$Q165, 2), "")</f>
        <v/>
      </c>
      <c r="AC165" s="9">
        <f>IF(1&lt;=$G165, $N165, "")</f>
        <v/>
      </c>
      <c r="AD165" s="9">
        <f>IF(1&lt;=$G165, AC165-AB165, "")</f>
        <v/>
      </c>
      <c r="AE165" s="9">
        <f>IF(1&lt;=$G165, AA165-AD165, "")</f>
        <v/>
      </c>
      <c r="AF165" s="9">
        <f>IF(1&lt;=$G165, ROUND($U165*$Q165, 2), "")</f>
        <v/>
      </c>
      <c r="AG165" s="9">
        <f>IF(1&lt;=$G165, $U165+AF165, "")</f>
        <v/>
      </c>
      <c r="AH165" s="9">
        <f>IF(1&lt;=$G165, AB165+AF165, "")</f>
        <v/>
      </c>
      <c r="AI165" s="9">
        <f>IF(1&lt;=$G165, ($G165-1)*$N165, "")</f>
        <v/>
      </c>
      <c r="AJ165" s="9">
        <f>IF(2&lt;=$G165, AE165, "")</f>
        <v/>
      </c>
      <c r="AK165" s="9">
        <f>IF(2&lt;=$G165, ROUND(AJ165*$Q165, 2), "")</f>
        <v/>
      </c>
      <c r="AL165" s="9">
        <f>IF(2&lt;=$G165, $N165, "")</f>
        <v/>
      </c>
      <c r="AM165" s="9">
        <f>IF(2&lt;=$G165, AL165-AK165, "")</f>
        <v/>
      </c>
      <c r="AN165" s="9">
        <f>IF(2&lt;=$G165, AJ165-AM165, "")</f>
        <v/>
      </c>
      <c r="AO165" s="9">
        <f>IF(2&lt;=$G165, ROUND(AG165*$Q165, 2), "")</f>
        <v/>
      </c>
      <c r="AP165" s="9">
        <f>IF(2&lt;=$G165, AG165+AO165, "")</f>
        <v/>
      </c>
      <c r="AQ165" s="9">
        <f>IF(2&lt;=$G165, AK165+AO165, "")</f>
        <v/>
      </c>
      <c r="AR165" s="9">
        <f>IF(2&lt;=$G165, ($G165-2)*$N165, "")</f>
        <v/>
      </c>
      <c r="AS165" s="9">
        <f>IF(3&lt;=$G165, AN165, "")</f>
        <v/>
      </c>
      <c r="AT165" s="9">
        <f>IF(3&lt;=$G165, ROUND(AS165*$Q165, 2), "")</f>
        <v/>
      </c>
      <c r="AU165" s="9">
        <f>IF(3&lt;=$G165, $N165, "")</f>
        <v/>
      </c>
      <c r="AV165" s="9">
        <f>IF(3&lt;=$G165, AU165-AT165, "")</f>
        <v/>
      </c>
      <c r="AW165" s="9">
        <f>IF(3&lt;=$G165, AS165-AV165, "")</f>
        <v/>
      </c>
      <c r="AX165" s="9">
        <f>IF(3&lt;=$G165, ROUND(AP165*$Q165, 2), "")</f>
        <v/>
      </c>
      <c r="AY165" s="9">
        <f>IF(3&lt;=$G165, AP165+AX165, "")</f>
        <v/>
      </c>
      <c r="AZ165" s="9">
        <f>IF(3&lt;=$G165, AT165+AX165, "")</f>
        <v/>
      </c>
      <c r="BA165" s="9">
        <f>IF(3&lt;=$G165, ($G165-3)*$N165, "")</f>
        <v/>
      </c>
      <c r="BB165" s="9">
        <f>IF(4&lt;=$G165, AW165, "")</f>
        <v/>
      </c>
      <c r="BC165" s="9">
        <f>IF(4&lt;=$G165, ROUND(BB165*$Q165, 2), "")</f>
        <v/>
      </c>
      <c r="BD165" s="9">
        <f>IF(4&lt;=$G165, $N165, "")</f>
        <v/>
      </c>
      <c r="BE165" s="9">
        <f>IF(4&lt;=$G165, BD165-BC165, "")</f>
        <v/>
      </c>
      <c r="BF165" s="9">
        <f>IF(4&lt;=$G165, BB165-BE165, "")</f>
        <v/>
      </c>
      <c r="BG165" s="9">
        <f>IF(4&lt;=$G165, ROUND(AY165*$Q165, 2), "")</f>
        <v/>
      </c>
      <c r="BH165" s="9">
        <f>IF(4&lt;=$G165, AY165+BG165, "")</f>
        <v/>
      </c>
      <c r="BI165" s="9">
        <f>IF(4&lt;=$G165, BC165+BG165, "")</f>
        <v/>
      </c>
      <c r="BJ165" s="9">
        <f>IF(4&lt;=$G165, ($G165-4)*$N165, "")</f>
        <v/>
      </c>
      <c r="BK165" s="9">
        <f>IF(5&lt;=$G165, BF165, "")</f>
        <v/>
      </c>
      <c r="BL165" s="9">
        <f>IF(5&lt;=$G165, ROUND(BK165*$Q165, 2), "")</f>
        <v/>
      </c>
      <c r="BM165" s="9">
        <f>IF(5&lt;=$G165, $N165, "")</f>
        <v/>
      </c>
      <c r="BN165" s="9">
        <f>IF(5&lt;=$G165, BM165-BL165, "")</f>
        <v/>
      </c>
      <c r="BO165" s="9">
        <f>IF(5&lt;=$G165, BK165-BN165, "")</f>
        <v/>
      </c>
      <c r="BP165" s="9">
        <f>IF(5&lt;=$G165, ROUND(BH165*$Q165, 2), "")</f>
        <v/>
      </c>
      <c r="BQ165" s="9">
        <f>IF(5&lt;=$G165, BH165+BP165, "")</f>
        <v/>
      </c>
      <c r="BR165" s="9">
        <f>IF(5&lt;=$G165, BL165+BP165, "")</f>
        <v/>
      </c>
      <c r="BS165" s="9">
        <f>IF(5&lt;=$G165, ($G165-5)*$N165, "")</f>
        <v/>
      </c>
      <c r="BT165" s="9">
        <f>IF(6&lt;=$G165, BO165, "")</f>
        <v/>
      </c>
      <c r="BU165" s="9">
        <f>IF(6&lt;=$G165, ROUND(BT165*$Q165, 2), "")</f>
        <v/>
      </c>
      <c r="BV165" s="9">
        <f>IF(6&lt;=$G165, $N165, "")</f>
        <v/>
      </c>
      <c r="BW165" s="9">
        <f>IF(6&lt;=$G165, BV165-BU165, "")</f>
        <v/>
      </c>
      <c r="BX165" s="9">
        <f>IF(6&lt;=$G165, BT165-BW165, "")</f>
        <v/>
      </c>
      <c r="BY165" s="9">
        <f>IF(6&lt;=$G165, ROUND(BQ165*$Q165, 2), "")</f>
        <v/>
      </c>
      <c r="BZ165" s="9">
        <f>IF(6&lt;=$G165, BQ165+BY165, "")</f>
        <v/>
      </c>
      <c r="CA165" s="9">
        <f>IF(6&lt;=$G165, BU165+BY165, "")</f>
        <v/>
      </c>
      <c r="CB165" s="9">
        <f>IF(6&lt;=$G165, ($G165-6)*$N165, "")</f>
        <v/>
      </c>
      <c r="CC165" s="9">
        <f>IF(7&lt;=$G165, BX165, "")</f>
        <v/>
      </c>
      <c r="CD165" s="9">
        <f>IF(7&lt;=$G165, ROUND(CC165*$Q165, 2), "")</f>
        <v/>
      </c>
      <c r="CE165" s="9">
        <f>IF(7&lt;=$G165, $N165, "")</f>
        <v/>
      </c>
      <c r="CF165" s="9">
        <f>IF(7&lt;=$G165, CE165-CD165, "")</f>
        <v/>
      </c>
      <c r="CG165" s="9">
        <f>IF(7&lt;=$G165, CC165-CF165, "")</f>
        <v/>
      </c>
      <c r="CH165" s="9">
        <f>IF(7&lt;=$G165, ROUND(BZ165*$Q165, 2), "")</f>
        <v/>
      </c>
      <c r="CI165" s="9">
        <f>IF(7&lt;=$G165, BZ165+CH165, "")</f>
        <v/>
      </c>
      <c r="CJ165" s="9">
        <f>IF(7&lt;=$G165, CD165+CH165, "")</f>
        <v/>
      </c>
      <c r="CK165" s="9">
        <f>IF(7&lt;=$G165, ($G165-7)*$N165, "")</f>
        <v/>
      </c>
      <c r="CL165" s="9">
        <f>IF(8&lt;=$G165, CG165, "")</f>
        <v/>
      </c>
      <c r="CM165" s="9">
        <f>IF(8&lt;=$G165, ROUND(CL165*$Q165, 2), "")</f>
        <v/>
      </c>
      <c r="CN165" s="9">
        <f>IF(8&lt;=$G165, $N165, "")</f>
        <v/>
      </c>
      <c r="CO165" s="9">
        <f>IF(8&lt;=$G165, CN165-CM165, "")</f>
        <v/>
      </c>
      <c r="CP165" s="9">
        <f>IF(8&lt;=$G165, CL165-CO165, "")</f>
        <v/>
      </c>
      <c r="CQ165" s="9">
        <f>IF(8&lt;=$G165, ROUND(CI165*$Q165, 2), "")</f>
        <v/>
      </c>
      <c r="CR165" s="9">
        <f>IF(8&lt;=$G165, CI165+CQ165, "")</f>
        <v/>
      </c>
      <c r="CS165" s="9">
        <f>IF(8&lt;=$G165, CM165+CQ165, "")</f>
        <v/>
      </c>
      <c r="CT165" s="9">
        <f>IF(8&lt;=$G165, ($G165-8)*$N165, "")</f>
        <v/>
      </c>
      <c r="CU165" s="9">
        <f>IF(9&lt;=$G165, CP165, "")</f>
        <v/>
      </c>
      <c r="CV165" s="9">
        <f>IF(9&lt;=$G165, ROUND(CU165*$Q165, 2), "")</f>
        <v/>
      </c>
      <c r="CW165" s="9">
        <f>IF(9&lt;=$G165, $N165, "")</f>
        <v/>
      </c>
      <c r="CX165" s="9">
        <f>IF(9&lt;=$G165, CW165-CV165, "")</f>
        <v/>
      </c>
      <c r="CY165" s="9">
        <f>IF(9&lt;=$G165, CU165-CX165, "")</f>
        <v/>
      </c>
      <c r="CZ165" s="9">
        <f>IF(9&lt;=$G165, ROUND(CR165*$Q165, 2), "")</f>
        <v/>
      </c>
      <c r="DA165" s="9">
        <f>IF(9&lt;=$G165, CR165+CZ165, "")</f>
        <v/>
      </c>
      <c r="DB165" s="9">
        <f>IF(9&lt;=$G165, CV165+CZ165, "")</f>
        <v/>
      </c>
      <c r="DC165" s="9">
        <f>IF(9&lt;=$G165, ($G165-9)*$N165, "")</f>
        <v/>
      </c>
      <c r="DD165" s="9">
        <f>IF(10&lt;=$G165, CY165, "")</f>
        <v/>
      </c>
      <c r="DE165" s="9">
        <f>IF(10&lt;=$G165, ROUND(DD165*$Q165, 2), "")</f>
        <v/>
      </c>
      <c r="DF165" s="9">
        <f>IF(10&lt;=$G165, $N165, "")</f>
        <v/>
      </c>
      <c r="DG165" s="9">
        <f>IF(10&lt;=$G165, DF165-DE165, "")</f>
        <v/>
      </c>
      <c r="DH165" s="9">
        <f>IF(10&lt;=$G165, DD165-DG165, "")</f>
        <v/>
      </c>
      <c r="DI165" s="9">
        <f>IF(10&lt;=$G165, ROUND(DA165*$Q165, 2), "")</f>
        <v/>
      </c>
      <c r="DJ165" s="9">
        <f>IF(10&lt;=$G165, DA165+DI165, "")</f>
        <v/>
      </c>
      <c r="DK165" s="9">
        <f>IF(10&lt;=$G165, DE165+DI165, "")</f>
        <v/>
      </c>
      <c r="DL165" s="9">
        <f>IF(10&lt;=$G165, ($G165-10)*$N165, "")</f>
        <v/>
      </c>
      <c r="DM165" s="9">
        <f>IF(11&lt;=$G165, DH165, "")</f>
        <v/>
      </c>
      <c r="DN165" s="9">
        <f>IF(11&lt;=$G165, ROUND(DM165*$Q165, 2), "")</f>
        <v/>
      </c>
      <c r="DO165" s="9">
        <f>IF(11&lt;=$G165, $N165, "")</f>
        <v/>
      </c>
      <c r="DP165" s="9">
        <f>IF(11&lt;=$G165, DO165-DN165, "")</f>
        <v/>
      </c>
      <c r="DQ165" s="9">
        <f>IF(11&lt;=$G165, DM165-DP165, "")</f>
        <v/>
      </c>
      <c r="DR165" s="9">
        <f>IF(11&lt;=$G165, ROUND(DJ165*$Q165, 2), "")</f>
        <v/>
      </c>
      <c r="DS165" s="9">
        <f>IF(11&lt;=$G165, DJ165+DR165, "")</f>
        <v/>
      </c>
      <c r="DT165" s="9">
        <f>IF(11&lt;=$G165, DN165+DR165, "")</f>
        <v/>
      </c>
      <c r="DU165" s="9">
        <f>IF(11&lt;=$G165, ($G165-11)*$N165, "")</f>
        <v/>
      </c>
      <c r="DV165" s="9">
        <f>IF(12&lt;=$G165, DQ165, "")</f>
        <v/>
      </c>
      <c r="DW165" s="9">
        <f>IF(12&lt;=$G165, ROUND(DV165*$Q165, 2), "")</f>
        <v/>
      </c>
      <c r="DX165" s="9">
        <f>IF(12&lt;=$G165, $N165, "")</f>
        <v/>
      </c>
      <c r="DY165" s="9">
        <f>IF(12&lt;=$G165, DX165-DW165, "")</f>
        <v/>
      </c>
      <c r="DZ165" s="9">
        <f>IF(12&lt;=$G165, DV165-DY165, "")</f>
        <v/>
      </c>
      <c r="EA165" s="9">
        <f>IF(12&lt;=$G165, ROUND(DS165*$Q165, 2), "")</f>
        <v/>
      </c>
      <c r="EB165" s="9">
        <f>IF(12&lt;=$G165, DS165+EA165, "")</f>
        <v/>
      </c>
      <c r="EC165" s="9">
        <f>IF(12&lt;=$G165, DW165+EA165, "")</f>
        <v/>
      </c>
      <c r="ED165" s="9">
        <f>IF(12&lt;=$G165, ($G165-12)*$N165, "")</f>
        <v/>
      </c>
      <c r="EE165" s="9">
        <f>IF(13&lt;=$G165, DZ165, "")</f>
        <v/>
      </c>
      <c r="EF165" s="9">
        <f>IF(13&lt;=$G165, ROUND(EE165*$Q165, 2), "")</f>
        <v/>
      </c>
      <c r="EG165" s="9">
        <f>IF(13&lt;=$G165, $N165, "")</f>
        <v/>
      </c>
      <c r="EH165" s="9">
        <f>IF(13&lt;=$G165, EG165-EF165, "")</f>
        <v/>
      </c>
      <c r="EI165" s="9">
        <f>IF(13&lt;=$G165, EE165-EH165, "")</f>
        <v/>
      </c>
      <c r="EJ165" s="9">
        <f>IF(13&lt;=$G165, ROUND(EB165*$Q165, 2), "")</f>
        <v/>
      </c>
      <c r="EK165" s="9">
        <f>IF(13&lt;=$G165, EB165+EJ165, "")</f>
        <v/>
      </c>
      <c r="EL165" s="9">
        <f>IF(13&lt;=$G165, EF165+EJ165, "")</f>
        <v/>
      </c>
      <c r="EM165" s="9">
        <f>IF(13&lt;=$G165, ($G165-13)*$N165, "")</f>
        <v/>
      </c>
      <c r="EN165" s="9">
        <f>IF(14&lt;=$G165, EI165, "")</f>
        <v/>
      </c>
      <c r="EO165" s="9">
        <f>IF(14&lt;=$G165, ROUND(EN165*$Q165, 2), "")</f>
        <v/>
      </c>
      <c r="EP165" s="9">
        <f>IF(14&lt;=$G165, $N165, "")</f>
        <v/>
      </c>
      <c r="EQ165" s="9">
        <f>IF(14&lt;=$G165, EP165-EO165, "")</f>
        <v/>
      </c>
      <c r="ER165" s="9">
        <f>IF(14&lt;=$G165, EN165-EQ165, "")</f>
        <v/>
      </c>
      <c r="ES165" s="9">
        <f>IF(14&lt;=$G165, ROUND(EK165*$Q165, 2), "")</f>
        <v/>
      </c>
      <c r="ET165" s="9">
        <f>IF(14&lt;=$G165, EK165+ES165, "")</f>
        <v/>
      </c>
      <c r="EU165" s="9">
        <f>IF(14&lt;=$G165, EO165+ES165, "")</f>
        <v/>
      </c>
      <c r="EV165" s="9">
        <f>IF(14&lt;=$G165, ($G165-14)*$N165, "")</f>
        <v/>
      </c>
      <c r="EW165" s="9">
        <f>IF(15&lt;=$G165, ER165, "")</f>
        <v/>
      </c>
      <c r="EX165" s="9">
        <f>IF(15&lt;=$G165, ROUND(EW165*$Q165, 2), "")</f>
        <v/>
      </c>
      <c r="EY165" s="9">
        <f>IF(15&lt;=$G165, $N165, "")</f>
        <v/>
      </c>
      <c r="EZ165" s="9">
        <f>IF(15&lt;=$G165, EY165-EX165, "")</f>
        <v/>
      </c>
      <c r="FA165" s="9">
        <f>IF(15&lt;=$G165, EW165-EZ165, "")</f>
        <v/>
      </c>
      <c r="FB165" s="9">
        <f>IF(15&lt;=$G165, ROUND(ET165*$Q165, 2), "")</f>
        <v/>
      </c>
      <c r="FC165" s="9">
        <f>IF(15&lt;=$G165, ET165+FB165, "")</f>
        <v/>
      </c>
      <c r="FD165" s="9">
        <f>IF(15&lt;=$G165, EX165+FB165, "")</f>
        <v/>
      </c>
      <c r="FE165" s="9">
        <f>IF(15&lt;=$G165, ($G165-15)*$N165, "")</f>
        <v/>
      </c>
      <c r="FF165" s="9">
        <f>IF(16&lt;=$G165, FA165, "")</f>
        <v/>
      </c>
      <c r="FG165" s="9">
        <f>IF(16&lt;=$G165, ROUND(FF165*$Q165, 2), "")</f>
        <v/>
      </c>
      <c r="FH165" s="9">
        <f>IF(16&lt;=$G165, $N165, "")</f>
        <v/>
      </c>
      <c r="FI165" s="9">
        <f>IF(16&lt;=$G165, FH165-FG165, "")</f>
        <v/>
      </c>
      <c r="FJ165" s="9">
        <f>IF(16&lt;=$G165, FF165-FI165, "")</f>
        <v/>
      </c>
      <c r="FK165" s="9">
        <f>IF(16&lt;=$G165, ROUND(FC165*$Q165, 2), "")</f>
        <v/>
      </c>
      <c r="FL165" s="9">
        <f>IF(16&lt;=$G165, FC165+FK165, "")</f>
        <v/>
      </c>
      <c r="FM165" s="9">
        <f>IF(16&lt;=$G165, FG165+FK165, "")</f>
        <v/>
      </c>
      <c r="FN165" s="9">
        <f>IF(16&lt;=$G165, ($G165-16)*$N165, "")</f>
        <v/>
      </c>
      <c r="FO165" s="9">
        <f>IF(17&lt;=$G165, FJ165, "")</f>
        <v/>
      </c>
      <c r="FP165" s="9">
        <f>IF(17&lt;=$G165, ROUND(FO165*$Q165, 2), "")</f>
        <v/>
      </c>
      <c r="FQ165" s="9">
        <f>IF(17&lt;=$G165, $N165, "")</f>
        <v/>
      </c>
      <c r="FR165" s="9">
        <f>IF(17&lt;=$G165, FQ165-FP165, "")</f>
        <v/>
      </c>
      <c r="FS165" s="9">
        <f>IF(17&lt;=$G165, FO165-FR165, "")</f>
        <v/>
      </c>
      <c r="FT165" s="9">
        <f>IF(17&lt;=$G165, ROUND(FL165*$Q165, 2), "")</f>
        <v/>
      </c>
      <c r="FU165" s="9">
        <f>IF(17&lt;=$G165, FL165+FT165, "")</f>
        <v/>
      </c>
      <c r="FV165" s="9">
        <f>IF(17&lt;=$G165, FP165+FT165, "")</f>
        <v/>
      </c>
      <c r="FW165" s="9">
        <f>IF(17&lt;=$G165, ($G165-17)*$N165, "")</f>
        <v/>
      </c>
      <c r="FX165" s="9">
        <f>IF(18&lt;=$G165, FS165, "")</f>
        <v/>
      </c>
      <c r="FY165" s="9">
        <f>IF(18&lt;=$G165, ROUND(FX165*$Q165, 2), "")</f>
        <v/>
      </c>
      <c r="FZ165" s="9">
        <f>IF(18&lt;=$G165, $N165, "")</f>
        <v/>
      </c>
      <c r="GA165" s="9">
        <f>IF(18&lt;=$G165, FZ165-FY165, "")</f>
        <v/>
      </c>
      <c r="GB165" s="9">
        <f>IF(18&lt;=$G165, FX165-GA165, "")</f>
        <v/>
      </c>
      <c r="GC165" s="9">
        <f>IF(18&lt;=$G165, ROUND(FU165*$Q165, 2), "")</f>
        <v/>
      </c>
      <c r="GD165" s="9">
        <f>IF(18&lt;=$G165, FU165+GC165, "")</f>
        <v/>
      </c>
      <c r="GE165" s="9">
        <f>IF(18&lt;=$G165, FY165+GC165, "")</f>
        <v/>
      </c>
      <c r="GF165" s="9">
        <f>IF(18&lt;=$G165, ($G165-18)*$N165, "")</f>
        <v/>
      </c>
      <c r="GG165" s="9">
        <f>IF(19&lt;=$G165, GB165, "")</f>
        <v/>
      </c>
      <c r="GH165" s="9">
        <f>IF(19&lt;=$G165, ROUND(GG165*$Q165, 2), "")</f>
        <v/>
      </c>
      <c r="GI165" s="9">
        <f>IF(19&lt;=$G165, $N165, "")</f>
        <v/>
      </c>
      <c r="GJ165" s="9">
        <f>IF(19&lt;=$G165, GI165-GH165, "")</f>
        <v/>
      </c>
      <c r="GK165" s="9">
        <f>IF(19&lt;=$G165, GG165-GJ165, "")</f>
        <v/>
      </c>
      <c r="GL165" s="9">
        <f>IF(19&lt;=$G165, ROUND(GD165*$Q165, 2), "")</f>
        <v/>
      </c>
      <c r="GM165" s="9">
        <f>IF(19&lt;=$G165, GD165+GL165, "")</f>
        <v/>
      </c>
      <c r="GN165" s="9">
        <f>IF(19&lt;=$G165, GH165+GL165, "")</f>
        <v/>
      </c>
      <c r="GO165" s="9">
        <f>IF(19&lt;=$G165, ($G165-19)*$N165, "")</f>
        <v/>
      </c>
      <c r="GP165" s="9">
        <f>IF(20&lt;=$G165, GK165, "")</f>
        <v/>
      </c>
      <c r="GQ165" s="9">
        <f>IF(20&lt;=$G165, ROUND(GP165*$Q165, 2), "")</f>
        <v/>
      </c>
      <c r="GR165" s="9">
        <f>IF(20&lt;=$G165, $N165, "")</f>
        <v/>
      </c>
      <c r="GS165" s="9">
        <f>IF(20&lt;=$G165, GR165-GQ165, "")</f>
        <v/>
      </c>
      <c r="GT165" s="9">
        <f>IF(20&lt;=$G165, GP165-GS165, "")</f>
        <v/>
      </c>
      <c r="GU165" s="9">
        <f>IF(20&lt;=$G165, ROUND(GM165*$Q165, 2), "")</f>
        <v/>
      </c>
      <c r="GV165" s="9">
        <f>IF(20&lt;=$G165, GM165+GU165, "")</f>
        <v/>
      </c>
      <c r="GW165" s="9">
        <f>IF(20&lt;=$G165, GQ165+GU165, "")</f>
        <v/>
      </c>
      <c r="GX165" s="9">
        <f>IF(20&lt;=$G165, ($G165-20)*$N165, "")</f>
        <v/>
      </c>
      <c r="GY165" s="9">
        <f>IF(21&lt;=$G165, GT165, "")</f>
        <v/>
      </c>
      <c r="GZ165" s="9">
        <f>IF(21&lt;=$G165, ROUND(GY165*$Q165, 2), "")</f>
        <v/>
      </c>
      <c r="HA165" s="9">
        <f>IF(21&lt;=$G165, $N165, "")</f>
        <v/>
      </c>
      <c r="HB165" s="9">
        <f>IF(21&lt;=$G165, HA165-GZ165, "")</f>
        <v/>
      </c>
      <c r="HC165" s="9">
        <f>IF(21&lt;=$G165, GY165-HB165, "")</f>
        <v/>
      </c>
      <c r="HD165" s="9">
        <f>IF(21&lt;=$G165, ROUND(GV165*$Q165, 2), "")</f>
        <v/>
      </c>
      <c r="HE165" s="9">
        <f>IF(21&lt;=$G165, GV165+HD165, "")</f>
        <v/>
      </c>
      <c r="HF165" s="9">
        <f>IF(21&lt;=$G165, GZ165+HD165, "")</f>
        <v/>
      </c>
      <c r="HG165" s="9">
        <f>IF(21&lt;=$G165, ($G165-21)*$N165, "")</f>
        <v/>
      </c>
      <c r="HH165" s="9">
        <f>IF(22&lt;=$G165, HC165, "")</f>
        <v/>
      </c>
      <c r="HI165" s="9">
        <f>IF(22&lt;=$G165, ROUND(HH165*$Q165, 2), "")</f>
        <v/>
      </c>
      <c r="HJ165" s="9">
        <f>IF(22&lt;=$G165, $N165, "")</f>
        <v/>
      </c>
      <c r="HK165" s="9">
        <f>IF(22&lt;=$G165, HJ165-HI165, "")</f>
        <v/>
      </c>
      <c r="HL165" s="9">
        <f>IF(22&lt;=$G165, HH165-HK165, "")</f>
        <v/>
      </c>
      <c r="HM165" s="9">
        <f>IF(22&lt;=$G165, ROUND(HE165*$Q165, 2), "")</f>
        <v/>
      </c>
      <c r="HN165" s="9">
        <f>IF(22&lt;=$G165, HE165+HM165, "")</f>
        <v/>
      </c>
      <c r="HO165" s="9">
        <f>IF(22&lt;=$G165, HI165+HM165, "")</f>
        <v/>
      </c>
      <c r="HP165" s="9">
        <f>IF(22&lt;=$G165, ($G165-22)*$N165, "")</f>
        <v/>
      </c>
      <c r="HQ165" s="9">
        <f>IF(23&lt;=$G165, HL165, "")</f>
        <v/>
      </c>
      <c r="HR165" s="9">
        <f>IF(23&lt;=$G165, ROUND(HQ165*$Q165, 2), "")</f>
        <v/>
      </c>
      <c r="HS165" s="9">
        <f>IF(23&lt;=$G165, $N165, "")</f>
        <v/>
      </c>
      <c r="HT165" s="9">
        <f>IF(23&lt;=$G165, HS165-HR165, "")</f>
        <v/>
      </c>
      <c r="HU165" s="9">
        <f>IF(23&lt;=$G165, HQ165-HT165, "")</f>
        <v/>
      </c>
      <c r="HV165" s="9">
        <f>IF(23&lt;=$G165, ROUND(HN165*$Q165, 2), "")</f>
        <v/>
      </c>
      <c r="HW165" s="9">
        <f>IF(23&lt;=$G165, HN165+HV165, "")</f>
        <v/>
      </c>
      <c r="HX165" s="9">
        <f>IF(23&lt;=$G165, HR165+HV165, "")</f>
        <v/>
      </c>
      <c r="HY165" s="9">
        <f>IF(23&lt;=$G165, ($G165-23)*$N165, "")</f>
        <v/>
      </c>
      <c r="HZ165" s="9">
        <f>IF(24&lt;=$G165, HU165, "")</f>
        <v/>
      </c>
      <c r="IA165" s="9">
        <f>IF(24&lt;=$G165, ROUND(HZ165*$Q165, 2), "")</f>
        <v/>
      </c>
      <c r="IB165" s="9">
        <f>IF(24&lt;=$G165, $N165, "")</f>
        <v/>
      </c>
      <c r="IC165" s="9">
        <f>IF(24&lt;=$G165, IB165-IA165, "")</f>
        <v/>
      </c>
      <c r="ID165" s="9">
        <f>IF(24&lt;=$G165, HZ165-IC165, "")</f>
        <v/>
      </c>
      <c r="IE165" s="9">
        <f>IF(24&lt;=$G165, ROUND(HW165*$Q165, 2), "")</f>
        <v/>
      </c>
      <c r="IF165" s="9">
        <f>IF(24&lt;=$G165, HW165+IE165, "")</f>
        <v/>
      </c>
      <c r="IG165" s="9">
        <f>IF(24&lt;=$G165, IA165+IE165, "")</f>
        <v/>
      </c>
      <c r="IH165" s="9">
        <f>IF(24&lt;=$G165, ($G165-24)*$N165, "")</f>
        <v/>
      </c>
      <c r="II165" s="9">
        <f>IF(25&lt;=$G165, ID165, "")</f>
        <v/>
      </c>
      <c r="IJ165" s="9">
        <f>IF(25&lt;=$G165, ROUND(II165*$Q165, 2), "")</f>
        <v/>
      </c>
      <c r="IK165" s="9">
        <f>IF(25&lt;=$G165, $N165, "")</f>
        <v/>
      </c>
      <c r="IL165" s="9">
        <f>IF(25&lt;=$G165, IK165-IJ165, "")</f>
        <v/>
      </c>
      <c r="IM165" s="9">
        <f>IF(25&lt;=$G165, II165-IL165, "")</f>
        <v/>
      </c>
      <c r="IN165" s="9">
        <f>IF(25&lt;=$G165, ROUND(IF165*$Q165, 2), "")</f>
        <v/>
      </c>
      <c r="IO165" s="9">
        <f>IF(25&lt;=$G165, IF165+IN165, "")</f>
        <v/>
      </c>
      <c r="IP165" s="9">
        <f>IF(25&lt;=$G165, IJ165+IN165, "")</f>
        <v/>
      </c>
      <c r="IQ165" s="9">
        <f>IF(25&lt;=$G165, ($G165-25)*$N165, "")</f>
        <v/>
      </c>
      <c r="IR165" s="9">
        <f>IF(26&lt;=$G165, IM165, "")</f>
        <v/>
      </c>
      <c r="IS165" s="9">
        <f>IF(26&lt;=$G165, ROUND(IR165*$Q165, 2), "")</f>
        <v/>
      </c>
      <c r="IT165" s="9">
        <f>IF(26&lt;=$G165, $N165, "")</f>
        <v/>
      </c>
      <c r="IU165" s="9">
        <f>IF(26&lt;=$G165, IT165-IS165, "")</f>
        <v/>
      </c>
      <c r="IV165" s="9">
        <f>IF(26&lt;=$G165, IR165-IU165, "")</f>
        <v/>
      </c>
      <c r="IW165" s="9">
        <f>IF(26&lt;=$G165, ROUND(IO165*$Q165, 2), "")</f>
        <v/>
      </c>
      <c r="IX165" s="9">
        <f>IF(26&lt;=$G165, IO165+IW165, "")</f>
        <v/>
      </c>
      <c r="IY165" s="9">
        <f>IF(26&lt;=$G165, IS165+IW165, "")</f>
        <v/>
      </c>
      <c r="IZ165" s="9">
        <f>IF(26&lt;=$G165, ($G165-26)*$N165, "")</f>
        <v/>
      </c>
      <c r="JA165" s="9">
        <f>IF(27&lt;=$G165, IV165, "")</f>
        <v/>
      </c>
      <c r="JB165" s="9">
        <f>IF(27&lt;=$G165, ROUND(JA165*$Q165, 2), "")</f>
        <v/>
      </c>
      <c r="JC165" s="9">
        <f>IF(27&lt;=$G165, $N165, "")</f>
        <v/>
      </c>
      <c r="JD165" s="9">
        <f>IF(27&lt;=$G165, JC165-JB165, "")</f>
        <v/>
      </c>
      <c r="JE165" s="9">
        <f>IF(27&lt;=$G165, JA165-JD165, "")</f>
        <v/>
      </c>
      <c r="JF165" s="9">
        <f>IF(27&lt;=$G165, ROUND(IX165*$Q165, 2), "")</f>
        <v/>
      </c>
      <c r="JG165" s="9">
        <f>IF(27&lt;=$G165, IX165+JF165, "")</f>
        <v/>
      </c>
      <c r="JH165" s="9">
        <f>IF(27&lt;=$G165, JB165+JF165, "")</f>
        <v/>
      </c>
      <c r="JI165" s="9">
        <f>IF(27&lt;=$G165, ($G165-27)*$N165, "")</f>
        <v/>
      </c>
      <c r="JJ165" s="9">
        <f>IF(28&lt;=$G165, JE165, "")</f>
        <v/>
      </c>
      <c r="JK165" s="9">
        <f>IF(28&lt;=$G165, ROUND(JJ165*$Q165, 2), "")</f>
        <v/>
      </c>
      <c r="JL165" s="9">
        <f>IF(28&lt;=$G165, $N165, "")</f>
        <v/>
      </c>
      <c r="JM165" s="9">
        <f>IF(28&lt;=$G165, JL165-JK165, "")</f>
        <v/>
      </c>
      <c r="JN165" s="9">
        <f>IF(28&lt;=$G165, JJ165-JM165, "")</f>
        <v/>
      </c>
      <c r="JO165" s="9">
        <f>IF(28&lt;=$G165, ROUND(JG165*$Q165, 2), "")</f>
        <v/>
      </c>
      <c r="JP165" s="9">
        <f>IF(28&lt;=$G165, JG165+JO165, "")</f>
        <v/>
      </c>
      <c r="JQ165" s="9">
        <f>IF(28&lt;=$G165, JK165+JO165, "")</f>
        <v/>
      </c>
      <c r="JR165" s="9">
        <f>IF(28&lt;=$G165, ($G165-28)*$N165, "")</f>
        <v/>
      </c>
      <c r="JS165" s="9">
        <f>IF(29&lt;=$G165, JN165, "")</f>
        <v/>
      </c>
      <c r="JT165" s="9">
        <f>IF(29&lt;=$G165, ROUND(JS165*$Q165, 2), "")</f>
        <v/>
      </c>
      <c r="JU165" s="9">
        <f>IF(29&lt;=$G165, $N165, "")</f>
        <v/>
      </c>
      <c r="JV165" s="9">
        <f>IF(29&lt;=$G165, JU165-JT165, "")</f>
        <v/>
      </c>
      <c r="JW165" s="9">
        <f>IF(29&lt;=$G165, JS165-JV165, "")</f>
        <v/>
      </c>
      <c r="JX165" s="9">
        <f>IF(29&lt;=$G165, ROUND(JP165*$Q165, 2), "")</f>
        <v/>
      </c>
      <c r="JY165" s="9">
        <f>IF(29&lt;=$G165, JP165+JX165, "")</f>
        <v/>
      </c>
      <c r="JZ165" s="9">
        <f>IF(29&lt;=$G165, JT165+JX165, "")</f>
        <v/>
      </c>
      <c r="KA165" s="9">
        <f>IF(29&lt;=$G165, ($G165-29)*$N165, "")</f>
        <v/>
      </c>
      <c r="KB165" s="9">
        <f>IF(30&lt;=$G165, JW165, "")</f>
        <v/>
      </c>
      <c r="KC165" s="9">
        <f>IF(30&lt;=$G165, ROUND(KB165*$Q165, 2), "")</f>
        <v/>
      </c>
      <c r="KD165" s="9">
        <f>IF(30&lt;=$G165, $N165, "")</f>
        <v/>
      </c>
      <c r="KE165" s="9">
        <f>IF(30&lt;=$G165, KD165-KC165, "")</f>
        <v/>
      </c>
      <c r="KF165" s="9">
        <f>IF(30&lt;=$G165, KB165-KE165, "")</f>
        <v/>
      </c>
      <c r="KG165" s="9">
        <f>IF(30&lt;=$G165, ROUND(JY165*$Q165, 2), "")</f>
        <v/>
      </c>
      <c r="KH165" s="9">
        <f>IF(30&lt;=$G165, JY165+KG165, "")</f>
        <v/>
      </c>
      <c r="KI165" s="9">
        <f>IF(30&lt;=$G165, KC165+KG165, "")</f>
        <v/>
      </c>
      <c r="KJ165" s="9">
        <f>IF(30&lt;=$G165, ($G165-30)*$N165, "")</f>
        <v/>
      </c>
      <c r="KK165" s="9">
        <f>IF(31&lt;=$G165, KF165, "")</f>
        <v/>
      </c>
      <c r="KL165" s="9">
        <f>IF(31&lt;=$G165, ROUND(KK165*$Q165, 2), "")</f>
        <v/>
      </c>
      <c r="KM165" s="9">
        <f>IF(31&lt;=$G165, $N165, "")</f>
        <v/>
      </c>
      <c r="KN165" s="9">
        <f>IF(31&lt;=$G165, KM165-KL165, "")</f>
        <v/>
      </c>
      <c r="KO165" s="9">
        <f>IF(31&lt;=$G165, KK165-KN165, "")</f>
        <v/>
      </c>
      <c r="KP165" s="9">
        <f>IF(31&lt;=$G165, ROUND(KH165*$Q165, 2), "")</f>
        <v/>
      </c>
      <c r="KQ165" s="9">
        <f>IF(31&lt;=$G165, KH165+KP165, "")</f>
        <v/>
      </c>
      <c r="KR165" s="9">
        <f>IF(31&lt;=$G165, KL165+KP165, "")</f>
        <v/>
      </c>
      <c r="KS165" s="9">
        <f>IF(31&lt;=$G165, ($G165-31)*$N165, "")</f>
        <v/>
      </c>
      <c r="KT165" s="9">
        <f>IF(32&lt;=$G165, KO165, "")</f>
        <v/>
      </c>
      <c r="KU165" s="9">
        <f>IF(32&lt;=$G165, ROUND(KT165*$Q165, 2), "")</f>
        <v/>
      </c>
      <c r="KV165" s="9">
        <f>IF(32&lt;=$G165, $N165, "")</f>
        <v/>
      </c>
      <c r="KW165" s="9">
        <f>IF(32&lt;=$G165, KV165-KU165, "")</f>
        <v/>
      </c>
      <c r="KX165" s="9">
        <f>IF(32&lt;=$G165, KT165-KW165, "")</f>
        <v/>
      </c>
      <c r="KY165" s="9">
        <f>IF(32&lt;=$G165, ROUND(KQ165*$Q165, 2), "")</f>
        <v/>
      </c>
      <c r="KZ165" s="9">
        <f>IF(32&lt;=$G165, KQ165+KY165, "")</f>
        <v/>
      </c>
      <c r="LA165" s="9">
        <f>IF(32&lt;=$G165, KU165+KY165, "")</f>
        <v/>
      </c>
      <c r="LB165" s="9">
        <f>IF(32&lt;=$G165, ($G165-32)*$N165, "")</f>
        <v/>
      </c>
      <c r="LC165" s="9">
        <f>IF(33&lt;=$G165, KX165, "")</f>
        <v/>
      </c>
      <c r="LD165" s="9">
        <f>IF(33&lt;=$G165, ROUND(LC165*$Q165, 2), "")</f>
        <v/>
      </c>
      <c r="LE165" s="9">
        <f>IF(33&lt;=$G165, $N165, "")</f>
        <v/>
      </c>
      <c r="LF165" s="9">
        <f>IF(33&lt;=$G165, LE165-LD165, "")</f>
        <v/>
      </c>
      <c r="LG165" s="9">
        <f>IF(33&lt;=$G165, LC165-LF165, "")</f>
        <v/>
      </c>
      <c r="LH165" s="9">
        <f>IF(33&lt;=$G165, ROUND(KZ165*$Q165, 2), "")</f>
        <v/>
      </c>
      <c r="LI165" s="9">
        <f>IF(33&lt;=$G165, KZ165+LH165, "")</f>
        <v/>
      </c>
      <c r="LJ165" s="9">
        <f>IF(33&lt;=$G165, LD165+LH165, "")</f>
        <v/>
      </c>
      <c r="LK165" s="9">
        <f>IF(33&lt;=$G165, ($G165-33)*$N165, "")</f>
        <v/>
      </c>
      <c r="LL165" s="9">
        <f>IF(34&lt;=$G165, LG165, "")</f>
        <v/>
      </c>
      <c r="LM165" s="9">
        <f>IF(34&lt;=$G165, ROUND(LL165*$Q165, 2), "")</f>
        <v/>
      </c>
      <c r="LN165" s="9">
        <f>IF(34&lt;=$G165, $N165, "")</f>
        <v/>
      </c>
      <c r="LO165" s="9">
        <f>IF(34&lt;=$G165, LN165-LM165, "")</f>
        <v/>
      </c>
      <c r="LP165" s="9">
        <f>IF(34&lt;=$G165, LL165-LO165, "")</f>
        <v/>
      </c>
      <c r="LQ165" s="9">
        <f>IF(34&lt;=$G165, ROUND(LI165*$Q165, 2), "")</f>
        <v/>
      </c>
      <c r="LR165" s="9">
        <f>IF(34&lt;=$G165, LI165+LQ165, "")</f>
        <v/>
      </c>
      <c r="LS165" s="9">
        <f>IF(34&lt;=$G165, LM165+LQ165, "")</f>
        <v/>
      </c>
      <c r="LT165" s="9">
        <f>IF(34&lt;=$G165, ($G165-34)*$N165, "")</f>
        <v/>
      </c>
      <c r="LU165" s="9">
        <f>IF(35&lt;=$G165, LP165, "")</f>
        <v/>
      </c>
      <c r="LV165" s="9">
        <f>IF(35&lt;=$G165, ROUND(LU165*$Q165, 2), "")</f>
        <v/>
      </c>
      <c r="LW165" s="9">
        <f>IF(35&lt;=$G165, $N165, "")</f>
        <v/>
      </c>
      <c r="LX165" s="9">
        <f>IF(35&lt;=$G165, LW165-LV165, "")</f>
        <v/>
      </c>
      <c r="LY165" s="9">
        <f>IF(35&lt;=$G165, LU165-LX165, "")</f>
        <v/>
      </c>
      <c r="LZ165" s="9">
        <f>IF(35&lt;=$G165, ROUND(LR165*$Q165, 2), "")</f>
        <v/>
      </c>
      <c r="MA165" s="9">
        <f>IF(35&lt;=$G165, LR165+LZ165, "")</f>
        <v/>
      </c>
      <c r="MB165" s="9">
        <f>IF(35&lt;=$G165, LV165+LZ165, "")</f>
        <v/>
      </c>
      <c r="MC165" s="9">
        <f>IF(35&lt;=$G165, ($G165-35)*$N165, "")</f>
        <v/>
      </c>
      <c r="MD165" s="9">
        <f>IF(36&lt;=$G165, LY165, "")</f>
        <v/>
      </c>
      <c r="ME165" s="9">
        <f>IF(36&lt;=$G165, ROUND(MD165*$Q165, 2), "")</f>
        <v/>
      </c>
      <c r="MF165" s="9">
        <f>IF(36&lt;=$G165, $N165, "")</f>
        <v/>
      </c>
      <c r="MG165" s="9">
        <f>IF(36&lt;=$G165, MF165-ME165, "")</f>
        <v/>
      </c>
      <c r="MH165" s="9">
        <f>IF(36&lt;=$G165, MD165-MG165, "")</f>
        <v/>
      </c>
      <c r="MI165" s="9">
        <f>IF(36&lt;=$G165, ROUND(MA165*$Q165, 2), "")</f>
        <v/>
      </c>
      <c r="MJ165" s="9">
        <f>IF(36&lt;=$G165, MA165+MI165, "")</f>
        <v/>
      </c>
      <c r="MK165" s="9">
        <f>IF(36&lt;=$G165, ME165+MI165, "")</f>
        <v/>
      </c>
      <c r="ML165" s="9">
        <f>IF(36&lt;=$G165, ($G165-36)*$N165, "")</f>
        <v/>
      </c>
      <c r="MM165" s="9">
        <f>IF(37&lt;=$G165, MH165, "")</f>
        <v/>
      </c>
      <c r="MN165" s="9">
        <f>IF(37&lt;=$G165, ROUND(MM165*$Q165, 2), "")</f>
        <v/>
      </c>
      <c r="MO165" s="9">
        <f>IF(37&lt;=$G165, $N165, "")</f>
        <v/>
      </c>
      <c r="MP165" s="9">
        <f>IF(37&lt;=$G165, MO165-MN165, "")</f>
        <v/>
      </c>
      <c r="MQ165" s="9">
        <f>IF(37&lt;=$G165, MM165-MP165, "")</f>
        <v/>
      </c>
      <c r="MR165" s="9">
        <f>IF(37&lt;=$G165, ROUND(MJ165*$Q165, 2), "")</f>
        <v/>
      </c>
      <c r="MS165" s="9">
        <f>IF(37&lt;=$G165, MJ165+MR165, "")</f>
        <v/>
      </c>
      <c r="MT165" s="9">
        <f>IF(37&lt;=$G165, MN165+MR165, "")</f>
        <v/>
      </c>
      <c r="MU165" s="9">
        <f>IF(37&lt;=$G165, ($G165-37)*$N165, "")</f>
        <v/>
      </c>
      <c r="MV165" s="9">
        <f>IF(38&lt;=$G165, MQ165, "")</f>
        <v/>
      </c>
      <c r="MW165" s="9">
        <f>IF(38&lt;=$G165, ROUND(MV165*$Q165, 2), "")</f>
        <v/>
      </c>
      <c r="MX165" s="9">
        <f>IF(38&lt;=$G165, $N165, "")</f>
        <v/>
      </c>
      <c r="MY165" s="9">
        <f>IF(38&lt;=$G165, MX165-MW165, "")</f>
        <v/>
      </c>
      <c r="MZ165" s="9">
        <f>IF(38&lt;=$G165, MV165-MY165, "")</f>
        <v/>
      </c>
      <c r="NA165" s="9">
        <f>IF(38&lt;=$G165, ROUND(MS165*$Q165, 2), "")</f>
        <v/>
      </c>
      <c r="NB165" s="9">
        <f>IF(38&lt;=$G165, MS165+NA165, "")</f>
        <v/>
      </c>
      <c r="NC165" s="9">
        <f>IF(38&lt;=$G165, MW165+NA165, "")</f>
        <v/>
      </c>
      <c r="ND165" s="9">
        <f>IF(38&lt;=$G165, ($G165-38)*$N165, "")</f>
        <v/>
      </c>
      <c r="NE165" s="9">
        <f>IF(39&lt;=$G165, MZ165, "")</f>
        <v/>
      </c>
      <c r="NF165" s="9">
        <f>IF(39&lt;=$G165, ROUND(NE165*$Q165, 2), "")</f>
        <v/>
      </c>
      <c r="NG165" s="9">
        <f>IF(39&lt;=$G165, $N165, "")</f>
        <v/>
      </c>
      <c r="NH165" s="9">
        <f>IF(39&lt;=$G165, NG165-NF165, "")</f>
        <v/>
      </c>
      <c r="NI165" s="9">
        <f>IF(39&lt;=$G165, NE165-NH165, "")</f>
        <v/>
      </c>
      <c r="NJ165" s="9">
        <f>IF(39&lt;=$G165, ROUND(NB165*$Q165, 2), "")</f>
        <v/>
      </c>
      <c r="NK165" s="9">
        <f>IF(39&lt;=$G165, NB165+NJ165, "")</f>
        <v/>
      </c>
      <c r="NL165" s="9">
        <f>IF(39&lt;=$G165, NF165+NJ165, "")</f>
        <v/>
      </c>
      <c r="NM165" s="9">
        <f>IF(39&lt;=$G165, ($G165-39)*$N165, "")</f>
        <v/>
      </c>
      <c r="NN165" s="9">
        <f>IF(40&lt;=$G165, NI165, "")</f>
        <v/>
      </c>
      <c r="NO165" s="9">
        <f>IF(40&lt;=$G165, ROUND(NN165*$Q165, 2), "")</f>
        <v/>
      </c>
      <c r="NP165" s="9">
        <f>IF(40&lt;=$G165, $N165, "")</f>
        <v/>
      </c>
      <c r="NQ165" s="9">
        <f>IF(40&lt;=$G165, NP165-NO165, "")</f>
        <v/>
      </c>
      <c r="NR165" s="9">
        <f>IF(40&lt;=$G165, NN165-NQ165, "")</f>
        <v/>
      </c>
      <c r="NS165" s="9">
        <f>IF(40&lt;=$G165, ROUND(NK165*$Q165, 2), "")</f>
        <v/>
      </c>
      <c r="NT165" s="9">
        <f>IF(40&lt;=$G165, NK165+NS165, "")</f>
        <v/>
      </c>
      <c r="NU165" s="9">
        <f>IF(40&lt;=$G165, NO165+NS165, "")</f>
        <v/>
      </c>
      <c r="NV165" s="9">
        <f>IF(40&lt;=$G165, ($G165-40)*$N165, "")</f>
        <v/>
      </c>
      <c r="NW165" s="9">
        <f>IF(41&lt;=$G165, NR165, "")</f>
        <v/>
      </c>
      <c r="NX165" s="9">
        <f>IF(41&lt;=$G165, ROUND(NW165*$Q165, 2), "")</f>
        <v/>
      </c>
      <c r="NY165" s="9">
        <f>IF(41&lt;=$G165, $N165, "")</f>
        <v/>
      </c>
      <c r="NZ165" s="9">
        <f>IF(41&lt;=$G165, NY165-NX165, "")</f>
        <v/>
      </c>
      <c r="OA165" s="9">
        <f>IF(41&lt;=$G165, NW165-NZ165, "")</f>
        <v/>
      </c>
      <c r="OB165" s="9">
        <f>IF(41&lt;=$G165, ROUND(NT165*$Q165, 2), "")</f>
        <v/>
      </c>
      <c r="OC165" s="9">
        <f>IF(41&lt;=$G165, NT165+OB165, "")</f>
        <v/>
      </c>
      <c r="OD165" s="9">
        <f>IF(41&lt;=$G165, NX165+OB165, "")</f>
        <v/>
      </c>
      <c r="OE165" s="9">
        <f>IF(41&lt;=$G165, ($G165-41)*$N165, "")</f>
        <v/>
      </c>
      <c r="OF165" s="9">
        <f>IF(42&lt;=$G165, OA165, "")</f>
        <v/>
      </c>
      <c r="OG165" s="9">
        <f>IF(42&lt;=$G165, ROUND(OF165*$Q165, 2), "")</f>
        <v/>
      </c>
      <c r="OH165" s="9">
        <f>IF(42&lt;=$G165, $N165, "")</f>
        <v/>
      </c>
      <c r="OI165" s="9">
        <f>IF(42&lt;=$G165, OH165-OG165, "")</f>
        <v/>
      </c>
      <c r="OJ165" s="9">
        <f>IF(42&lt;=$G165, OF165-OI165, "")</f>
        <v/>
      </c>
      <c r="OK165" s="9">
        <f>IF(42&lt;=$G165, ROUND(OC165*$Q165, 2), "")</f>
        <v/>
      </c>
      <c r="OL165" s="9">
        <f>IF(42&lt;=$G165, OC165+OK165, "")</f>
        <v/>
      </c>
      <c r="OM165" s="9">
        <f>IF(42&lt;=$G165, OG165+OK165, "")</f>
        <v/>
      </c>
      <c r="ON165" s="9">
        <f>IF(42&lt;=$G165, ($G165-42)*$N165, "")</f>
        <v/>
      </c>
      <c r="OO165" s="9">
        <f>IF(43&lt;=$G165, OJ165, "")</f>
        <v/>
      </c>
      <c r="OP165" s="9">
        <f>IF(43&lt;=$G165, ROUND(OO165*$Q165, 2), "")</f>
        <v/>
      </c>
      <c r="OQ165" s="9">
        <f>IF(43&lt;=$G165, $N165, "")</f>
        <v/>
      </c>
      <c r="OR165" s="9">
        <f>IF(43&lt;=$G165, OQ165-OP165, "")</f>
        <v/>
      </c>
      <c r="OS165" s="9">
        <f>IF(43&lt;=$G165, OO165-OR165, "")</f>
        <v/>
      </c>
      <c r="OT165" s="9">
        <f>IF(43&lt;=$G165, ROUND(OL165*$Q165, 2), "")</f>
        <v/>
      </c>
      <c r="OU165" s="9">
        <f>IF(43&lt;=$G165, OL165+OT165, "")</f>
        <v/>
      </c>
      <c r="OV165" s="9">
        <f>IF(43&lt;=$G165, OP165+OT165, "")</f>
        <v/>
      </c>
      <c r="OW165" s="9">
        <f>IF(43&lt;=$G165, ($G165-43)*$N165, "")</f>
        <v/>
      </c>
      <c r="OX165" s="9">
        <f>IF(44&lt;=$G165, OS165, "")</f>
        <v/>
      </c>
      <c r="OY165" s="9">
        <f>IF(44&lt;=$G165, ROUND(OX165*$Q165, 2), "")</f>
        <v/>
      </c>
      <c r="OZ165" s="9">
        <f>IF(44&lt;=$G165, $N165, "")</f>
        <v/>
      </c>
      <c r="PA165" s="9">
        <f>IF(44&lt;=$G165, OZ165-OY165, "")</f>
        <v/>
      </c>
      <c r="PB165" s="9">
        <f>IF(44&lt;=$G165, OX165-PA165, "")</f>
        <v/>
      </c>
      <c r="PC165" s="9">
        <f>IF(44&lt;=$G165, ROUND(OU165*$Q165, 2), "")</f>
        <v/>
      </c>
      <c r="PD165" s="9">
        <f>IF(44&lt;=$G165, OU165+PC165, "")</f>
        <v/>
      </c>
      <c r="PE165" s="9">
        <f>IF(44&lt;=$G165, OY165+PC165, "")</f>
        <v/>
      </c>
      <c r="PF165" s="9">
        <f>IF(44&lt;=$G165, ($G165-44)*$N165, "")</f>
        <v/>
      </c>
      <c r="PG165" s="9">
        <f>IF(45&lt;=$G165, PB165, "")</f>
        <v/>
      </c>
      <c r="PH165" s="9">
        <f>IF(45&lt;=$G165, ROUND(PG165*$Q165, 2), "")</f>
        <v/>
      </c>
      <c r="PI165" s="9">
        <f>IF(45&lt;=$G165, $N165, "")</f>
        <v/>
      </c>
      <c r="PJ165" s="9">
        <f>IF(45&lt;=$G165, PI165-PH165, "")</f>
        <v/>
      </c>
      <c r="PK165" s="9">
        <f>IF(45&lt;=$G165, PG165-PJ165, "")</f>
        <v/>
      </c>
      <c r="PL165" s="9">
        <f>IF(45&lt;=$G165, ROUND(PD165*$Q165, 2), "")</f>
        <v/>
      </c>
      <c r="PM165" s="9">
        <f>IF(45&lt;=$G165, PD165+PL165, "")</f>
        <v/>
      </c>
      <c r="PN165" s="9">
        <f>IF(45&lt;=$G165, PH165+PL165, "")</f>
        <v/>
      </c>
      <c r="PO165" s="9">
        <f>IF(45&lt;=$G165, ($G165-45)*$N165, "")</f>
        <v/>
      </c>
      <c r="PP165" s="9">
        <f>IF(46&lt;=$G165, PK165, "")</f>
        <v/>
      </c>
      <c r="PQ165" s="9">
        <f>IF(46&lt;=$G165, ROUND(PP165*$Q165, 2), "")</f>
        <v/>
      </c>
      <c r="PR165" s="9">
        <f>IF(46&lt;=$G165, $N165, "")</f>
        <v/>
      </c>
      <c r="PS165" s="9">
        <f>IF(46&lt;=$G165, PR165-PQ165, "")</f>
        <v/>
      </c>
      <c r="PT165" s="9">
        <f>IF(46&lt;=$G165, PP165-PS165, "")</f>
        <v/>
      </c>
      <c r="PU165" s="9">
        <f>IF(46&lt;=$G165, ROUND(PM165*$Q165, 2), "")</f>
        <v/>
      </c>
      <c r="PV165" s="9">
        <f>IF(46&lt;=$G165, PM165+PU165, "")</f>
        <v/>
      </c>
      <c r="PW165" s="9">
        <f>IF(46&lt;=$G165, PQ165+PU165, "")</f>
        <v/>
      </c>
      <c r="PX165" s="9">
        <f>IF(46&lt;=$G165, ($G165-46)*$N165, "")</f>
        <v/>
      </c>
      <c r="PY165" s="9">
        <f>IF(47&lt;=$G165, PT165, "")</f>
        <v/>
      </c>
      <c r="PZ165" s="9">
        <f>IF(47&lt;=$G165, ROUND(PY165*$Q165, 2), "")</f>
        <v/>
      </c>
      <c r="QA165" s="9">
        <f>IF(47&lt;=$G165, $N165, "")</f>
        <v/>
      </c>
      <c r="QB165" s="9">
        <f>IF(47&lt;=$G165, QA165-PZ165, "")</f>
        <v/>
      </c>
      <c r="QC165" s="9">
        <f>IF(47&lt;=$G165, PY165-QB165, "")</f>
        <v/>
      </c>
      <c r="QD165" s="9">
        <f>IF(47&lt;=$G165, ROUND(PV165*$Q165, 2), "")</f>
        <v/>
      </c>
      <c r="QE165" s="9">
        <f>IF(47&lt;=$G165, PV165+QD165, "")</f>
        <v/>
      </c>
      <c r="QF165" s="9">
        <f>IF(47&lt;=$G165, PZ165+QD165, "")</f>
        <v/>
      </c>
      <c r="QG165" s="9">
        <f>IF(47&lt;=$G165, ($G165-47)*$N165, "")</f>
        <v/>
      </c>
      <c r="QH165" s="9">
        <f>IF(48&lt;=$G165, QC165, "")</f>
        <v/>
      </c>
      <c r="QI165" s="9">
        <f>IF(48&lt;=$G165, ROUND(QH165*$Q165, 2), "")</f>
        <v/>
      </c>
      <c r="QJ165" s="9">
        <f>IF(48&lt;=$G165, $N165, "")</f>
        <v/>
      </c>
      <c r="QK165" s="9">
        <f>IF(48&lt;=$G165, QJ165-QI165, "")</f>
        <v/>
      </c>
      <c r="QL165" s="9">
        <f>IF(48&lt;=$G165, QH165-QK165, "")</f>
        <v/>
      </c>
      <c r="QM165" s="9">
        <f>IF(48&lt;=$G165, ROUND(QE165*$Q165, 2), "")</f>
        <v/>
      </c>
      <c r="QN165" s="9">
        <f>IF(48&lt;=$G165, QE165+QM165, "")</f>
        <v/>
      </c>
      <c r="QO165" s="9">
        <f>IF(48&lt;=$G165, QI165+QM165, "")</f>
        <v/>
      </c>
      <c r="QP165" s="9">
        <f>IF(48&lt;=$G165, ($G165-48)*$N165, "")</f>
        <v/>
      </c>
    </row>
    <row r="166">
      <c r="A166" s="12" t="inlineStr">
        <is>
          <t>0688-0003</t>
        </is>
      </c>
      <c r="B166" s="13" t="inlineStr">
        <is>
          <t>Dolores Magdalena Rosales Rojas</t>
        </is>
      </c>
      <c r="C166" s="13" t="inlineStr">
        <is>
          <t>Jeep Jt Mojave 2025</t>
        </is>
      </c>
      <c r="D166" s="12" t="inlineStr">
        <is>
          <t>ACTIVO</t>
        </is>
      </c>
      <c r="E166" s="12" t="inlineStr">
        <is>
          <t>2026-07-30</t>
        </is>
      </c>
      <c r="F166" s="12" t="inlineStr">
        <is>
          <t>2027-07-30</t>
        </is>
      </c>
      <c r="G166" s="14" t="n">
        <v>12</v>
      </c>
      <c r="H166" s="15" t="n">
        <v>551344.83</v>
      </c>
      <c r="I166" s="16" t="n">
        <v>0</v>
      </c>
      <c r="J166" s="15">
        <f>ROUND(H166*I166, 2)</f>
        <v/>
      </c>
      <c r="K166" s="15">
        <f>ROUND(H166-J166, 2)</f>
        <v/>
      </c>
      <c r="L166" s="16" t="n">
        <v>0</v>
      </c>
      <c r="M166" s="15">
        <f>ROUND(H166*L166, 2)</f>
        <v/>
      </c>
      <c r="N166" s="15" t="n">
        <v>49406.82</v>
      </c>
      <c r="O166" s="16" t="n">
        <v>0.1</v>
      </c>
      <c r="P166" s="15">
        <f>ROUND(H166*O166, 2)</f>
        <v/>
      </c>
      <c r="Q166" s="17" t="n">
        <v>0.02400548</v>
      </c>
      <c r="R166" s="17">
        <f>RATE(G166, -N166, K166, -P166)</f>
        <v/>
      </c>
      <c r="S166" s="17">
        <f>ROUND(Q166*12, 8)</f>
        <v/>
      </c>
      <c r="T166" s="17">
        <f>ROUND(((1+Q166)^12)-1, 8)</f>
        <v/>
      </c>
      <c r="U166" s="15">
        <f>ROUND(PV(Q166, G166, 0, -P166), 2)</f>
        <v/>
      </c>
      <c r="V166" s="15">
        <f>SUMIF($AA$4:$QP$4, "Interes_Leasing", AA166:QP166)</f>
        <v/>
      </c>
      <c r="W166" s="15">
        <f>SUMIF($AA$4:$QP$4, "Interes_Residual", AA166:QP166)</f>
        <v/>
      </c>
      <c r="X166" s="15">
        <f>ROUND(V166+W166, 2)</f>
        <v/>
      </c>
      <c r="Y166" s="15">
        <f>ROUND((N166*G166+P166+M166)-K166, 2)</f>
        <v/>
      </c>
      <c r="Z166" s="16">
        <f>ROUND(Y166/K166, 4)</f>
        <v/>
      </c>
      <c r="AA166" s="15">
        <f>IF(1&lt;=$G166, $K166, "")</f>
        <v/>
      </c>
      <c r="AB166" s="15">
        <f>IF(1&lt;=$G166, ROUND(AA166*$Q166, 2), "")</f>
        <v/>
      </c>
      <c r="AC166" s="15">
        <f>IF(1&lt;=$G166, $N166, "")</f>
        <v/>
      </c>
      <c r="AD166" s="15">
        <f>IF(1&lt;=$G166, AC166-AB166, "")</f>
        <v/>
      </c>
      <c r="AE166" s="15">
        <f>IF(1&lt;=$G166, AA166-AD166, "")</f>
        <v/>
      </c>
      <c r="AF166" s="15">
        <f>IF(1&lt;=$G166, ROUND($U166*$Q166, 2), "")</f>
        <v/>
      </c>
      <c r="AG166" s="15">
        <f>IF(1&lt;=$G166, $U166+AF166, "")</f>
        <v/>
      </c>
      <c r="AH166" s="15">
        <f>IF(1&lt;=$G166, AB166+AF166, "")</f>
        <v/>
      </c>
      <c r="AI166" s="15">
        <f>IF(1&lt;=$G166, ($G166-1)*$N166, "")</f>
        <v/>
      </c>
      <c r="AJ166" s="15">
        <f>IF(2&lt;=$G166, AE166, "")</f>
        <v/>
      </c>
      <c r="AK166" s="15">
        <f>IF(2&lt;=$G166, ROUND(AJ166*$Q166, 2), "")</f>
        <v/>
      </c>
      <c r="AL166" s="15">
        <f>IF(2&lt;=$G166, $N166, "")</f>
        <v/>
      </c>
      <c r="AM166" s="15">
        <f>IF(2&lt;=$G166, AL166-AK166, "")</f>
        <v/>
      </c>
      <c r="AN166" s="15">
        <f>IF(2&lt;=$G166, AJ166-AM166, "")</f>
        <v/>
      </c>
      <c r="AO166" s="15">
        <f>IF(2&lt;=$G166, ROUND(AG166*$Q166, 2), "")</f>
        <v/>
      </c>
      <c r="AP166" s="15">
        <f>IF(2&lt;=$G166, AG166+AO166, "")</f>
        <v/>
      </c>
      <c r="AQ166" s="15">
        <f>IF(2&lt;=$G166, AK166+AO166, "")</f>
        <v/>
      </c>
      <c r="AR166" s="15">
        <f>IF(2&lt;=$G166, ($G166-2)*$N166, "")</f>
        <v/>
      </c>
      <c r="AS166" s="15">
        <f>IF(3&lt;=$G166, AN166, "")</f>
        <v/>
      </c>
      <c r="AT166" s="15">
        <f>IF(3&lt;=$G166, ROUND(AS166*$Q166, 2), "")</f>
        <v/>
      </c>
      <c r="AU166" s="15">
        <f>IF(3&lt;=$G166, $N166, "")</f>
        <v/>
      </c>
      <c r="AV166" s="15">
        <f>IF(3&lt;=$G166, AU166-AT166, "")</f>
        <v/>
      </c>
      <c r="AW166" s="15">
        <f>IF(3&lt;=$G166, AS166-AV166, "")</f>
        <v/>
      </c>
      <c r="AX166" s="15">
        <f>IF(3&lt;=$G166, ROUND(AP166*$Q166, 2), "")</f>
        <v/>
      </c>
      <c r="AY166" s="15">
        <f>IF(3&lt;=$G166, AP166+AX166, "")</f>
        <v/>
      </c>
      <c r="AZ166" s="15">
        <f>IF(3&lt;=$G166, AT166+AX166, "")</f>
        <v/>
      </c>
      <c r="BA166" s="15">
        <f>IF(3&lt;=$G166, ($G166-3)*$N166, "")</f>
        <v/>
      </c>
      <c r="BB166" s="15">
        <f>IF(4&lt;=$G166, AW166, "")</f>
        <v/>
      </c>
      <c r="BC166" s="15">
        <f>IF(4&lt;=$G166, ROUND(BB166*$Q166, 2), "")</f>
        <v/>
      </c>
      <c r="BD166" s="15">
        <f>IF(4&lt;=$G166, $N166, "")</f>
        <v/>
      </c>
      <c r="BE166" s="15">
        <f>IF(4&lt;=$G166, BD166-BC166, "")</f>
        <v/>
      </c>
      <c r="BF166" s="15">
        <f>IF(4&lt;=$G166, BB166-BE166, "")</f>
        <v/>
      </c>
      <c r="BG166" s="15">
        <f>IF(4&lt;=$G166, ROUND(AY166*$Q166, 2), "")</f>
        <v/>
      </c>
      <c r="BH166" s="15">
        <f>IF(4&lt;=$G166, AY166+BG166, "")</f>
        <v/>
      </c>
      <c r="BI166" s="15">
        <f>IF(4&lt;=$G166, BC166+BG166, "")</f>
        <v/>
      </c>
      <c r="BJ166" s="15">
        <f>IF(4&lt;=$G166, ($G166-4)*$N166, "")</f>
        <v/>
      </c>
      <c r="BK166" s="15">
        <f>IF(5&lt;=$G166, BF166, "")</f>
        <v/>
      </c>
      <c r="BL166" s="15">
        <f>IF(5&lt;=$G166, ROUND(BK166*$Q166, 2), "")</f>
        <v/>
      </c>
      <c r="BM166" s="15">
        <f>IF(5&lt;=$G166, $N166, "")</f>
        <v/>
      </c>
      <c r="BN166" s="15">
        <f>IF(5&lt;=$G166, BM166-BL166, "")</f>
        <v/>
      </c>
      <c r="BO166" s="15">
        <f>IF(5&lt;=$G166, BK166-BN166, "")</f>
        <v/>
      </c>
      <c r="BP166" s="15">
        <f>IF(5&lt;=$G166, ROUND(BH166*$Q166, 2), "")</f>
        <v/>
      </c>
      <c r="BQ166" s="15">
        <f>IF(5&lt;=$G166, BH166+BP166, "")</f>
        <v/>
      </c>
      <c r="BR166" s="15">
        <f>IF(5&lt;=$G166, BL166+BP166, "")</f>
        <v/>
      </c>
      <c r="BS166" s="15">
        <f>IF(5&lt;=$G166, ($G166-5)*$N166, "")</f>
        <v/>
      </c>
      <c r="BT166" s="15">
        <f>IF(6&lt;=$G166, BO166, "")</f>
        <v/>
      </c>
      <c r="BU166" s="15">
        <f>IF(6&lt;=$G166, ROUND(BT166*$Q166, 2), "")</f>
        <v/>
      </c>
      <c r="BV166" s="15">
        <f>IF(6&lt;=$G166, $N166, "")</f>
        <v/>
      </c>
      <c r="BW166" s="15">
        <f>IF(6&lt;=$G166, BV166-BU166, "")</f>
        <v/>
      </c>
      <c r="BX166" s="15">
        <f>IF(6&lt;=$G166, BT166-BW166, "")</f>
        <v/>
      </c>
      <c r="BY166" s="15">
        <f>IF(6&lt;=$G166, ROUND(BQ166*$Q166, 2), "")</f>
        <v/>
      </c>
      <c r="BZ166" s="15">
        <f>IF(6&lt;=$G166, BQ166+BY166, "")</f>
        <v/>
      </c>
      <c r="CA166" s="15">
        <f>IF(6&lt;=$G166, BU166+BY166, "")</f>
        <v/>
      </c>
      <c r="CB166" s="15">
        <f>IF(6&lt;=$G166, ($G166-6)*$N166, "")</f>
        <v/>
      </c>
      <c r="CC166" s="15">
        <f>IF(7&lt;=$G166, BX166, "")</f>
        <v/>
      </c>
      <c r="CD166" s="15">
        <f>IF(7&lt;=$G166, ROUND(CC166*$Q166, 2), "")</f>
        <v/>
      </c>
      <c r="CE166" s="15">
        <f>IF(7&lt;=$G166, $N166, "")</f>
        <v/>
      </c>
      <c r="CF166" s="15">
        <f>IF(7&lt;=$G166, CE166-CD166, "")</f>
        <v/>
      </c>
      <c r="CG166" s="15">
        <f>IF(7&lt;=$G166, CC166-CF166, "")</f>
        <v/>
      </c>
      <c r="CH166" s="15">
        <f>IF(7&lt;=$G166, ROUND(BZ166*$Q166, 2), "")</f>
        <v/>
      </c>
      <c r="CI166" s="15">
        <f>IF(7&lt;=$G166, BZ166+CH166, "")</f>
        <v/>
      </c>
      <c r="CJ166" s="15">
        <f>IF(7&lt;=$G166, CD166+CH166, "")</f>
        <v/>
      </c>
      <c r="CK166" s="15">
        <f>IF(7&lt;=$G166, ($G166-7)*$N166, "")</f>
        <v/>
      </c>
      <c r="CL166" s="15">
        <f>IF(8&lt;=$G166, CG166, "")</f>
        <v/>
      </c>
      <c r="CM166" s="15">
        <f>IF(8&lt;=$G166, ROUND(CL166*$Q166, 2), "")</f>
        <v/>
      </c>
      <c r="CN166" s="15">
        <f>IF(8&lt;=$G166, $N166, "")</f>
        <v/>
      </c>
      <c r="CO166" s="15">
        <f>IF(8&lt;=$G166, CN166-CM166, "")</f>
        <v/>
      </c>
      <c r="CP166" s="15">
        <f>IF(8&lt;=$G166, CL166-CO166, "")</f>
        <v/>
      </c>
      <c r="CQ166" s="15">
        <f>IF(8&lt;=$G166, ROUND(CI166*$Q166, 2), "")</f>
        <v/>
      </c>
      <c r="CR166" s="15">
        <f>IF(8&lt;=$G166, CI166+CQ166, "")</f>
        <v/>
      </c>
      <c r="CS166" s="15">
        <f>IF(8&lt;=$G166, CM166+CQ166, "")</f>
        <v/>
      </c>
      <c r="CT166" s="15">
        <f>IF(8&lt;=$G166, ($G166-8)*$N166, "")</f>
        <v/>
      </c>
      <c r="CU166" s="15">
        <f>IF(9&lt;=$G166, CP166, "")</f>
        <v/>
      </c>
      <c r="CV166" s="15">
        <f>IF(9&lt;=$G166, ROUND(CU166*$Q166, 2), "")</f>
        <v/>
      </c>
      <c r="CW166" s="15">
        <f>IF(9&lt;=$G166, $N166, "")</f>
        <v/>
      </c>
      <c r="CX166" s="15">
        <f>IF(9&lt;=$G166, CW166-CV166, "")</f>
        <v/>
      </c>
      <c r="CY166" s="15">
        <f>IF(9&lt;=$G166, CU166-CX166, "")</f>
        <v/>
      </c>
      <c r="CZ166" s="15">
        <f>IF(9&lt;=$G166, ROUND(CR166*$Q166, 2), "")</f>
        <v/>
      </c>
      <c r="DA166" s="15">
        <f>IF(9&lt;=$G166, CR166+CZ166, "")</f>
        <v/>
      </c>
      <c r="DB166" s="15">
        <f>IF(9&lt;=$G166, CV166+CZ166, "")</f>
        <v/>
      </c>
      <c r="DC166" s="15">
        <f>IF(9&lt;=$G166, ($G166-9)*$N166, "")</f>
        <v/>
      </c>
      <c r="DD166" s="15">
        <f>IF(10&lt;=$G166, CY166, "")</f>
        <v/>
      </c>
      <c r="DE166" s="15">
        <f>IF(10&lt;=$G166, ROUND(DD166*$Q166, 2), "")</f>
        <v/>
      </c>
      <c r="DF166" s="15">
        <f>IF(10&lt;=$G166, $N166, "")</f>
        <v/>
      </c>
      <c r="DG166" s="15">
        <f>IF(10&lt;=$G166, DF166-DE166, "")</f>
        <v/>
      </c>
      <c r="DH166" s="15">
        <f>IF(10&lt;=$G166, DD166-DG166, "")</f>
        <v/>
      </c>
      <c r="DI166" s="15">
        <f>IF(10&lt;=$G166, ROUND(DA166*$Q166, 2), "")</f>
        <v/>
      </c>
      <c r="DJ166" s="15">
        <f>IF(10&lt;=$G166, DA166+DI166, "")</f>
        <v/>
      </c>
      <c r="DK166" s="15">
        <f>IF(10&lt;=$G166, DE166+DI166, "")</f>
        <v/>
      </c>
      <c r="DL166" s="15">
        <f>IF(10&lt;=$G166, ($G166-10)*$N166, "")</f>
        <v/>
      </c>
      <c r="DM166" s="15">
        <f>IF(11&lt;=$G166, DH166, "")</f>
        <v/>
      </c>
      <c r="DN166" s="15">
        <f>IF(11&lt;=$G166, ROUND(DM166*$Q166, 2), "")</f>
        <v/>
      </c>
      <c r="DO166" s="15">
        <f>IF(11&lt;=$G166, $N166, "")</f>
        <v/>
      </c>
      <c r="DP166" s="15">
        <f>IF(11&lt;=$G166, DO166-DN166, "")</f>
        <v/>
      </c>
      <c r="DQ166" s="15">
        <f>IF(11&lt;=$G166, DM166-DP166, "")</f>
        <v/>
      </c>
      <c r="DR166" s="15">
        <f>IF(11&lt;=$G166, ROUND(DJ166*$Q166, 2), "")</f>
        <v/>
      </c>
      <c r="DS166" s="15">
        <f>IF(11&lt;=$G166, DJ166+DR166, "")</f>
        <v/>
      </c>
      <c r="DT166" s="15">
        <f>IF(11&lt;=$G166, DN166+DR166, "")</f>
        <v/>
      </c>
      <c r="DU166" s="15">
        <f>IF(11&lt;=$G166, ($G166-11)*$N166, "")</f>
        <v/>
      </c>
      <c r="DV166" s="15">
        <f>IF(12&lt;=$G166, DQ166, "")</f>
        <v/>
      </c>
      <c r="DW166" s="15">
        <f>IF(12&lt;=$G166, ROUND(DV166*$Q166, 2), "")</f>
        <v/>
      </c>
      <c r="DX166" s="15">
        <f>IF(12&lt;=$G166, $N166, "")</f>
        <v/>
      </c>
      <c r="DY166" s="15">
        <f>IF(12&lt;=$G166, DX166-DW166, "")</f>
        <v/>
      </c>
      <c r="DZ166" s="15">
        <f>IF(12&lt;=$G166, DV166-DY166, "")</f>
        <v/>
      </c>
      <c r="EA166" s="15">
        <f>IF(12&lt;=$G166, ROUND(DS166*$Q166, 2), "")</f>
        <v/>
      </c>
      <c r="EB166" s="15">
        <f>IF(12&lt;=$G166, DS166+EA166, "")</f>
        <v/>
      </c>
      <c r="EC166" s="15">
        <f>IF(12&lt;=$G166, DW166+EA166, "")</f>
        <v/>
      </c>
      <c r="ED166" s="15">
        <f>IF(12&lt;=$G166, ($G166-12)*$N166, "")</f>
        <v/>
      </c>
      <c r="EE166" s="15">
        <f>IF(13&lt;=$G166, DZ166, "")</f>
        <v/>
      </c>
      <c r="EF166" s="15">
        <f>IF(13&lt;=$G166, ROUND(EE166*$Q166, 2), "")</f>
        <v/>
      </c>
      <c r="EG166" s="15">
        <f>IF(13&lt;=$G166, $N166, "")</f>
        <v/>
      </c>
      <c r="EH166" s="15">
        <f>IF(13&lt;=$G166, EG166-EF166, "")</f>
        <v/>
      </c>
      <c r="EI166" s="15">
        <f>IF(13&lt;=$G166, EE166-EH166, "")</f>
        <v/>
      </c>
      <c r="EJ166" s="15">
        <f>IF(13&lt;=$G166, ROUND(EB166*$Q166, 2), "")</f>
        <v/>
      </c>
      <c r="EK166" s="15">
        <f>IF(13&lt;=$G166, EB166+EJ166, "")</f>
        <v/>
      </c>
      <c r="EL166" s="15">
        <f>IF(13&lt;=$G166, EF166+EJ166, "")</f>
        <v/>
      </c>
      <c r="EM166" s="15">
        <f>IF(13&lt;=$G166, ($G166-13)*$N166, "")</f>
        <v/>
      </c>
      <c r="EN166" s="15">
        <f>IF(14&lt;=$G166, EI166, "")</f>
        <v/>
      </c>
      <c r="EO166" s="15">
        <f>IF(14&lt;=$G166, ROUND(EN166*$Q166, 2), "")</f>
        <v/>
      </c>
      <c r="EP166" s="15">
        <f>IF(14&lt;=$G166, $N166, "")</f>
        <v/>
      </c>
      <c r="EQ166" s="15">
        <f>IF(14&lt;=$G166, EP166-EO166, "")</f>
        <v/>
      </c>
      <c r="ER166" s="15">
        <f>IF(14&lt;=$G166, EN166-EQ166, "")</f>
        <v/>
      </c>
      <c r="ES166" s="15">
        <f>IF(14&lt;=$G166, ROUND(EK166*$Q166, 2), "")</f>
        <v/>
      </c>
      <c r="ET166" s="15">
        <f>IF(14&lt;=$G166, EK166+ES166, "")</f>
        <v/>
      </c>
      <c r="EU166" s="15">
        <f>IF(14&lt;=$G166, EO166+ES166, "")</f>
        <v/>
      </c>
      <c r="EV166" s="15">
        <f>IF(14&lt;=$G166, ($G166-14)*$N166, "")</f>
        <v/>
      </c>
      <c r="EW166" s="15">
        <f>IF(15&lt;=$G166, ER166, "")</f>
        <v/>
      </c>
      <c r="EX166" s="15">
        <f>IF(15&lt;=$G166, ROUND(EW166*$Q166, 2), "")</f>
        <v/>
      </c>
      <c r="EY166" s="15">
        <f>IF(15&lt;=$G166, $N166, "")</f>
        <v/>
      </c>
      <c r="EZ166" s="15">
        <f>IF(15&lt;=$G166, EY166-EX166, "")</f>
        <v/>
      </c>
      <c r="FA166" s="15">
        <f>IF(15&lt;=$G166, EW166-EZ166, "")</f>
        <v/>
      </c>
      <c r="FB166" s="15">
        <f>IF(15&lt;=$G166, ROUND(ET166*$Q166, 2), "")</f>
        <v/>
      </c>
      <c r="FC166" s="15">
        <f>IF(15&lt;=$G166, ET166+FB166, "")</f>
        <v/>
      </c>
      <c r="FD166" s="15">
        <f>IF(15&lt;=$G166, EX166+FB166, "")</f>
        <v/>
      </c>
      <c r="FE166" s="15">
        <f>IF(15&lt;=$G166, ($G166-15)*$N166, "")</f>
        <v/>
      </c>
      <c r="FF166" s="15">
        <f>IF(16&lt;=$G166, FA166, "")</f>
        <v/>
      </c>
      <c r="FG166" s="15">
        <f>IF(16&lt;=$G166, ROUND(FF166*$Q166, 2), "")</f>
        <v/>
      </c>
      <c r="FH166" s="15">
        <f>IF(16&lt;=$G166, $N166, "")</f>
        <v/>
      </c>
      <c r="FI166" s="15">
        <f>IF(16&lt;=$G166, FH166-FG166, "")</f>
        <v/>
      </c>
      <c r="FJ166" s="15">
        <f>IF(16&lt;=$G166, FF166-FI166, "")</f>
        <v/>
      </c>
      <c r="FK166" s="15">
        <f>IF(16&lt;=$G166, ROUND(FC166*$Q166, 2), "")</f>
        <v/>
      </c>
      <c r="FL166" s="15">
        <f>IF(16&lt;=$G166, FC166+FK166, "")</f>
        <v/>
      </c>
      <c r="FM166" s="15">
        <f>IF(16&lt;=$G166, FG166+FK166, "")</f>
        <v/>
      </c>
      <c r="FN166" s="15">
        <f>IF(16&lt;=$G166, ($G166-16)*$N166, "")</f>
        <v/>
      </c>
      <c r="FO166" s="15">
        <f>IF(17&lt;=$G166, FJ166, "")</f>
        <v/>
      </c>
      <c r="FP166" s="15">
        <f>IF(17&lt;=$G166, ROUND(FO166*$Q166, 2), "")</f>
        <v/>
      </c>
      <c r="FQ166" s="15">
        <f>IF(17&lt;=$G166, $N166, "")</f>
        <v/>
      </c>
      <c r="FR166" s="15">
        <f>IF(17&lt;=$G166, FQ166-FP166, "")</f>
        <v/>
      </c>
      <c r="FS166" s="15">
        <f>IF(17&lt;=$G166, FO166-FR166, "")</f>
        <v/>
      </c>
      <c r="FT166" s="15">
        <f>IF(17&lt;=$G166, ROUND(FL166*$Q166, 2), "")</f>
        <v/>
      </c>
      <c r="FU166" s="15">
        <f>IF(17&lt;=$G166, FL166+FT166, "")</f>
        <v/>
      </c>
      <c r="FV166" s="15">
        <f>IF(17&lt;=$G166, FP166+FT166, "")</f>
        <v/>
      </c>
      <c r="FW166" s="15">
        <f>IF(17&lt;=$G166, ($G166-17)*$N166, "")</f>
        <v/>
      </c>
      <c r="FX166" s="15">
        <f>IF(18&lt;=$G166, FS166, "")</f>
        <v/>
      </c>
      <c r="FY166" s="15">
        <f>IF(18&lt;=$G166, ROUND(FX166*$Q166, 2), "")</f>
        <v/>
      </c>
      <c r="FZ166" s="15">
        <f>IF(18&lt;=$G166, $N166, "")</f>
        <v/>
      </c>
      <c r="GA166" s="15">
        <f>IF(18&lt;=$G166, FZ166-FY166, "")</f>
        <v/>
      </c>
      <c r="GB166" s="15">
        <f>IF(18&lt;=$G166, FX166-GA166, "")</f>
        <v/>
      </c>
      <c r="GC166" s="15">
        <f>IF(18&lt;=$G166, ROUND(FU166*$Q166, 2), "")</f>
        <v/>
      </c>
      <c r="GD166" s="15">
        <f>IF(18&lt;=$G166, FU166+GC166, "")</f>
        <v/>
      </c>
      <c r="GE166" s="15">
        <f>IF(18&lt;=$G166, FY166+GC166, "")</f>
        <v/>
      </c>
      <c r="GF166" s="15">
        <f>IF(18&lt;=$G166, ($G166-18)*$N166, "")</f>
        <v/>
      </c>
      <c r="GG166" s="15">
        <f>IF(19&lt;=$G166, GB166, "")</f>
        <v/>
      </c>
      <c r="GH166" s="15">
        <f>IF(19&lt;=$G166, ROUND(GG166*$Q166, 2), "")</f>
        <v/>
      </c>
      <c r="GI166" s="15">
        <f>IF(19&lt;=$G166, $N166, "")</f>
        <v/>
      </c>
      <c r="GJ166" s="15">
        <f>IF(19&lt;=$G166, GI166-GH166, "")</f>
        <v/>
      </c>
      <c r="GK166" s="15">
        <f>IF(19&lt;=$G166, GG166-GJ166, "")</f>
        <v/>
      </c>
      <c r="GL166" s="15">
        <f>IF(19&lt;=$G166, ROUND(GD166*$Q166, 2), "")</f>
        <v/>
      </c>
      <c r="GM166" s="15">
        <f>IF(19&lt;=$G166, GD166+GL166, "")</f>
        <v/>
      </c>
      <c r="GN166" s="15">
        <f>IF(19&lt;=$G166, GH166+GL166, "")</f>
        <v/>
      </c>
      <c r="GO166" s="15">
        <f>IF(19&lt;=$G166, ($G166-19)*$N166, "")</f>
        <v/>
      </c>
      <c r="GP166" s="15">
        <f>IF(20&lt;=$G166, GK166, "")</f>
        <v/>
      </c>
      <c r="GQ166" s="15">
        <f>IF(20&lt;=$G166, ROUND(GP166*$Q166, 2), "")</f>
        <v/>
      </c>
      <c r="GR166" s="15">
        <f>IF(20&lt;=$G166, $N166, "")</f>
        <v/>
      </c>
      <c r="GS166" s="15">
        <f>IF(20&lt;=$G166, GR166-GQ166, "")</f>
        <v/>
      </c>
      <c r="GT166" s="15">
        <f>IF(20&lt;=$G166, GP166-GS166, "")</f>
        <v/>
      </c>
      <c r="GU166" s="15">
        <f>IF(20&lt;=$G166, ROUND(GM166*$Q166, 2), "")</f>
        <v/>
      </c>
      <c r="GV166" s="15">
        <f>IF(20&lt;=$G166, GM166+GU166, "")</f>
        <v/>
      </c>
      <c r="GW166" s="15">
        <f>IF(20&lt;=$G166, GQ166+GU166, "")</f>
        <v/>
      </c>
      <c r="GX166" s="15">
        <f>IF(20&lt;=$G166, ($G166-20)*$N166, "")</f>
        <v/>
      </c>
      <c r="GY166" s="15">
        <f>IF(21&lt;=$G166, GT166, "")</f>
        <v/>
      </c>
      <c r="GZ166" s="15">
        <f>IF(21&lt;=$G166, ROUND(GY166*$Q166, 2), "")</f>
        <v/>
      </c>
      <c r="HA166" s="15">
        <f>IF(21&lt;=$G166, $N166, "")</f>
        <v/>
      </c>
      <c r="HB166" s="15">
        <f>IF(21&lt;=$G166, HA166-GZ166, "")</f>
        <v/>
      </c>
      <c r="HC166" s="15">
        <f>IF(21&lt;=$G166, GY166-HB166, "")</f>
        <v/>
      </c>
      <c r="HD166" s="15">
        <f>IF(21&lt;=$G166, ROUND(GV166*$Q166, 2), "")</f>
        <v/>
      </c>
      <c r="HE166" s="15">
        <f>IF(21&lt;=$G166, GV166+HD166, "")</f>
        <v/>
      </c>
      <c r="HF166" s="15">
        <f>IF(21&lt;=$G166, GZ166+HD166, "")</f>
        <v/>
      </c>
      <c r="HG166" s="15">
        <f>IF(21&lt;=$G166, ($G166-21)*$N166, "")</f>
        <v/>
      </c>
      <c r="HH166" s="15">
        <f>IF(22&lt;=$G166, HC166, "")</f>
        <v/>
      </c>
      <c r="HI166" s="15">
        <f>IF(22&lt;=$G166, ROUND(HH166*$Q166, 2), "")</f>
        <v/>
      </c>
      <c r="HJ166" s="15">
        <f>IF(22&lt;=$G166, $N166, "")</f>
        <v/>
      </c>
      <c r="HK166" s="15">
        <f>IF(22&lt;=$G166, HJ166-HI166, "")</f>
        <v/>
      </c>
      <c r="HL166" s="15">
        <f>IF(22&lt;=$G166, HH166-HK166, "")</f>
        <v/>
      </c>
      <c r="HM166" s="15">
        <f>IF(22&lt;=$G166, ROUND(HE166*$Q166, 2), "")</f>
        <v/>
      </c>
      <c r="HN166" s="15">
        <f>IF(22&lt;=$G166, HE166+HM166, "")</f>
        <v/>
      </c>
      <c r="HO166" s="15">
        <f>IF(22&lt;=$G166, HI166+HM166, "")</f>
        <v/>
      </c>
      <c r="HP166" s="15">
        <f>IF(22&lt;=$G166, ($G166-22)*$N166, "")</f>
        <v/>
      </c>
      <c r="HQ166" s="15">
        <f>IF(23&lt;=$G166, HL166, "")</f>
        <v/>
      </c>
      <c r="HR166" s="15">
        <f>IF(23&lt;=$G166, ROUND(HQ166*$Q166, 2), "")</f>
        <v/>
      </c>
      <c r="HS166" s="15">
        <f>IF(23&lt;=$G166, $N166, "")</f>
        <v/>
      </c>
      <c r="HT166" s="15">
        <f>IF(23&lt;=$G166, HS166-HR166, "")</f>
        <v/>
      </c>
      <c r="HU166" s="15">
        <f>IF(23&lt;=$G166, HQ166-HT166, "")</f>
        <v/>
      </c>
      <c r="HV166" s="15">
        <f>IF(23&lt;=$G166, ROUND(HN166*$Q166, 2), "")</f>
        <v/>
      </c>
      <c r="HW166" s="15">
        <f>IF(23&lt;=$G166, HN166+HV166, "")</f>
        <v/>
      </c>
      <c r="HX166" s="15">
        <f>IF(23&lt;=$G166, HR166+HV166, "")</f>
        <v/>
      </c>
      <c r="HY166" s="15">
        <f>IF(23&lt;=$G166, ($G166-23)*$N166, "")</f>
        <v/>
      </c>
      <c r="HZ166" s="15">
        <f>IF(24&lt;=$G166, HU166, "")</f>
        <v/>
      </c>
      <c r="IA166" s="15">
        <f>IF(24&lt;=$G166, ROUND(HZ166*$Q166, 2), "")</f>
        <v/>
      </c>
      <c r="IB166" s="15">
        <f>IF(24&lt;=$G166, $N166, "")</f>
        <v/>
      </c>
      <c r="IC166" s="15">
        <f>IF(24&lt;=$G166, IB166-IA166, "")</f>
        <v/>
      </c>
      <c r="ID166" s="15">
        <f>IF(24&lt;=$G166, HZ166-IC166, "")</f>
        <v/>
      </c>
      <c r="IE166" s="15">
        <f>IF(24&lt;=$G166, ROUND(HW166*$Q166, 2), "")</f>
        <v/>
      </c>
      <c r="IF166" s="15">
        <f>IF(24&lt;=$G166, HW166+IE166, "")</f>
        <v/>
      </c>
      <c r="IG166" s="15">
        <f>IF(24&lt;=$G166, IA166+IE166, "")</f>
        <v/>
      </c>
      <c r="IH166" s="15">
        <f>IF(24&lt;=$G166, ($G166-24)*$N166, "")</f>
        <v/>
      </c>
      <c r="II166" s="15">
        <f>IF(25&lt;=$G166, ID166, "")</f>
        <v/>
      </c>
      <c r="IJ166" s="15">
        <f>IF(25&lt;=$G166, ROUND(II166*$Q166, 2), "")</f>
        <v/>
      </c>
      <c r="IK166" s="15">
        <f>IF(25&lt;=$G166, $N166, "")</f>
        <v/>
      </c>
      <c r="IL166" s="15">
        <f>IF(25&lt;=$G166, IK166-IJ166, "")</f>
        <v/>
      </c>
      <c r="IM166" s="15">
        <f>IF(25&lt;=$G166, II166-IL166, "")</f>
        <v/>
      </c>
      <c r="IN166" s="15">
        <f>IF(25&lt;=$G166, ROUND(IF166*$Q166, 2), "")</f>
        <v/>
      </c>
      <c r="IO166" s="15">
        <f>IF(25&lt;=$G166, IF166+IN166, "")</f>
        <v/>
      </c>
      <c r="IP166" s="15">
        <f>IF(25&lt;=$G166, IJ166+IN166, "")</f>
        <v/>
      </c>
      <c r="IQ166" s="15">
        <f>IF(25&lt;=$G166, ($G166-25)*$N166, "")</f>
        <v/>
      </c>
      <c r="IR166" s="15">
        <f>IF(26&lt;=$G166, IM166, "")</f>
        <v/>
      </c>
      <c r="IS166" s="15">
        <f>IF(26&lt;=$G166, ROUND(IR166*$Q166, 2), "")</f>
        <v/>
      </c>
      <c r="IT166" s="15">
        <f>IF(26&lt;=$G166, $N166, "")</f>
        <v/>
      </c>
      <c r="IU166" s="15">
        <f>IF(26&lt;=$G166, IT166-IS166, "")</f>
        <v/>
      </c>
      <c r="IV166" s="15">
        <f>IF(26&lt;=$G166, IR166-IU166, "")</f>
        <v/>
      </c>
      <c r="IW166" s="15">
        <f>IF(26&lt;=$G166, ROUND(IO166*$Q166, 2), "")</f>
        <v/>
      </c>
      <c r="IX166" s="15">
        <f>IF(26&lt;=$G166, IO166+IW166, "")</f>
        <v/>
      </c>
      <c r="IY166" s="15">
        <f>IF(26&lt;=$G166, IS166+IW166, "")</f>
        <v/>
      </c>
      <c r="IZ166" s="15">
        <f>IF(26&lt;=$G166, ($G166-26)*$N166, "")</f>
        <v/>
      </c>
      <c r="JA166" s="15">
        <f>IF(27&lt;=$G166, IV166, "")</f>
        <v/>
      </c>
      <c r="JB166" s="15">
        <f>IF(27&lt;=$G166, ROUND(JA166*$Q166, 2), "")</f>
        <v/>
      </c>
      <c r="JC166" s="15">
        <f>IF(27&lt;=$G166, $N166, "")</f>
        <v/>
      </c>
      <c r="JD166" s="15">
        <f>IF(27&lt;=$G166, JC166-JB166, "")</f>
        <v/>
      </c>
      <c r="JE166" s="15">
        <f>IF(27&lt;=$G166, JA166-JD166, "")</f>
        <v/>
      </c>
      <c r="JF166" s="15">
        <f>IF(27&lt;=$G166, ROUND(IX166*$Q166, 2), "")</f>
        <v/>
      </c>
      <c r="JG166" s="15">
        <f>IF(27&lt;=$G166, IX166+JF166, "")</f>
        <v/>
      </c>
      <c r="JH166" s="15">
        <f>IF(27&lt;=$G166, JB166+JF166, "")</f>
        <v/>
      </c>
      <c r="JI166" s="15">
        <f>IF(27&lt;=$G166, ($G166-27)*$N166, "")</f>
        <v/>
      </c>
      <c r="JJ166" s="15">
        <f>IF(28&lt;=$G166, JE166, "")</f>
        <v/>
      </c>
      <c r="JK166" s="15">
        <f>IF(28&lt;=$G166, ROUND(JJ166*$Q166, 2), "")</f>
        <v/>
      </c>
      <c r="JL166" s="15">
        <f>IF(28&lt;=$G166, $N166, "")</f>
        <v/>
      </c>
      <c r="JM166" s="15">
        <f>IF(28&lt;=$G166, JL166-JK166, "")</f>
        <v/>
      </c>
      <c r="JN166" s="15">
        <f>IF(28&lt;=$G166, JJ166-JM166, "")</f>
        <v/>
      </c>
      <c r="JO166" s="15">
        <f>IF(28&lt;=$G166, ROUND(JG166*$Q166, 2), "")</f>
        <v/>
      </c>
      <c r="JP166" s="15">
        <f>IF(28&lt;=$G166, JG166+JO166, "")</f>
        <v/>
      </c>
      <c r="JQ166" s="15">
        <f>IF(28&lt;=$G166, JK166+JO166, "")</f>
        <v/>
      </c>
      <c r="JR166" s="15">
        <f>IF(28&lt;=$G166, ($G166-28)*$N166, "")</f>
        <v/>
      </c>
      <c r="JS166" s="15">
        <f>IF(29&lt;=$G166, JN166, "")</f>
        <v/>
      </c>
      <c r="JT166" s="15">
        <f>IF(29&lt;=$G166, ROUND(JS166*$Q166, 2), "")</f>
        <v/>
      </c>
      <c r="JU166" s="15">
        <f>IF(29&lt;=$G166, $N166, "")</f>
        <v/>
      </c>
      <c r="JV166" s="15">
        <f>IF(29&lt;=$G166, JU166-JT166, "")</f>
        <v/>
      </c>
      <c r="JW166" s="15">
        <f>IF(29&lt;=$G166, JS166-JV166, "")</f>
        <v/>
      </c>
      <c r="JX166" s="15">
        <f>IF(29&lt;=$G166, ROUND(JP166*$Q166, 2), "")</f>
        <v/>
      </c>
      <c r="JY166" s="15">
        <f>IF(29&lt;=$G166, JP166+JX166, "")</f>
        <v/>
      </c>
      <c r="JZ166" s="15">
        <f>IF(29&lt;=$G166, JT166+JX166, "")</f>
        <v/>
      </c>
      <c r="KA166" s="15">
        <f>IF(29&lt;=$G166, ($G166-29)*$N166, "")</f>
        <v/>
      </c>
      <c r="KB166" s="15">
        <f>IF(30&lt;=$G166, JW166, "")</f>
        <v/>
      </c>
      <c r="KC166" s="15">
        <f>IF(30&lt;=$G166, ROUND(KB166*$Q166, 2), "")</f>
        <v/>
      </c>
      <c r="KD166" s="15">
        <f>IF(30&lt;=$G166, $N166, "")</f>
        <v/>
      </c>
      <c r="KE166" s="15">
        <f>IF(30&lt;=$G166, KD166-KC166, "")</f>
        <v/>
      </c>
      <c r="KF166" s="15">
        <f>IF(30&lt;=$G166, KB166-KE166, "")</f>
        <v/>
      </c>
      <c r="KG166" s="15">
        <f>IF(30&lt;=$G166, ROUND(JY166*$Q166, 2), "")</f>
        <v/>
      </c>
      <c r="KH166" s="15">
        <f>IF(30&lt;=$G166, JY166+KG166, "")</f>
        <v/>
      </c>
      <c r="KI166" s="15">
        <f>IF(30&lt;=$G166, KC166+KG166, "")</f>
        <v/>
      </c>
      <c r="KJ166" s="15">
        <f>IF(30&lt;=$G166, ($G166-30)*$N166, "")</f>
        <v/>
      </c>
      <c r="KK166" s="15">
        <f>IF(31&lt;=$G166, KF166, "")</f>
        <v/>
      </c>
      <c r="KL166" s="15">
        <f>IF(31&lt;=$G166, ROUND(KK166*$Q166, 2), "")</f>
        <v/>
      </c>
      <c r="KM166" s="15">
        <f>IF(31&lt;=$G166, $N166, "")</f>
        <v/>
      </c>
      <c r="KN166" s="15">
        <f>IF(31&lt;=$G166, KM166-KL166, "")</f>
        <v/>
      </c>
      <c r="KO166" s="15">
        <f>IF(31&lt;=$G166, KK166-KN166, "")</f>
        <v/>
      </c>
      <c r="KP166" s="15">
        <f>IF(31&lt;=$G166, ROUND(KH166*$Q166, 2), "")</f>
        <v/>
      </c>
      <c r="KQ166" s="15">
        <f>IF(31&lt;=$G166, KH166+KP166, "")</f>
        <v/>
      </c>
      <c r="KR166" s="15">
        <f>IF(31&lt;=$G166, KL166+KP166, "")</f>
        <v/>
      </c>
      <c r="KS166" s="15">
        <f>IF(31&lt;=$G166, ($G166-31)*$N166, "")</f>
        <v/>
      </c>
      <c r="KT166" s="15">
        <f>IF(32&lt;=$G166, KO166, "")</f>
        <v/>
      </c>
      <c r="KU166" s="15">
        <f>IF(32&lt;=$G166, ROUND(KT166*$Q166, 2), "")</f>
        <v/>
      </c>
      <c r="KV166" s="15">
        <f>IF(32&lt;=$G166, $N166, "")</f>
        <v/>
      </c>
      <c r="KW166" s="15">
        <f>IF(32&lt;=$G166, KV166-KU166, "")</f>
        <v/>
      </c>
      <c r="KX166" s="15">
        <f>IF(32&lt;=$G166, KT166-KW166, "")</f>
        <v/>
      </c>
      <c r="KY166" s="15">
        <f>IF(32&lt;=$G166, ROUND(KQ166*$Q166, 2), "")</f>
        <v/>
      </c>
      <c r="KZ166" s="15">
        <f>IF(32&lt;=$G166, KQ166+KY166, "")</f>
        <v/>
      </c>
      <c r="LA166" s="15">
        <f>IF(32&lt;=$G166, KU166+KY166, "")</f>
        <v/>
      </c>
      <c r="LB166" s="15">
        <f>IF(32&lt;=$G166, ($G166-32)*$N166, "")</f>
        <v/>
      </c>
      <c r="LC166" s="15">
        <f>IF(33&lt;=$G166, KX166, "")</f>
        <v/>
      </c>
      <c r="LD166" s="15">
        <f>IF(33&lt;=$G166, ROUND(LC166*$Q166, 2), "")</f>
        <v/>
      </c>
      <c r="LE166" s="15">
        <f>IF(33&lt;=$G166, $N166, "")</f>
        <v/>
      </c>
      <c r="LF166" s="15">
        <f>IF(33&lt;=$G166, LE166-LD166, "")</f>
        <v/>
      </c>
      <c r="LG166" s="15">
        <f>IF(33&lt;=$G166, LC166-LF166, "")</f>
        <v/>
      </c>
      <c r="LH166" s="15">
        <f>IF(33&lt;=$G166, ROUND(KZ166*$Q166, 2), "")</f>
        <v/>
      </c>
      <c r="LI166" s="15">
        <f>IF(33&lt;=$G166, KZ166+LH166, "")</f>
        <v/>
      </c>
      <c r="LJ166" s="15">
        <f>IF(33&lt;=$G166, LD166+LH166, "")</f>
        <v/>
      </c>
      <c r="LK166" s="15">
        <f>IF(33&lt;=$G166, ($G166-33)*$N166, "")</f>
        <v/>
      </c>
      <c r="LL166" s="15">
        <f>IF(34&lt;=$G166, LG166, "")</f>
        <v/>
      </c>
      <c r="LM166" s="15">
        <f>IF(34&lt;=$G166, ROUND(LL166*$Q166, 2), "")</f>
        <v/>
      </c>
      <c r="LN166" s="15">
        <f>IF(34&lt;=$G166, $N166, "")</f>
        <v/>
      </c>
      <c r="LO166" s="15">
        <f>IF(34&lt;=$G166, LN166-LM166, "")</f>
        <v/>
      </c>
      <c r="LP166" s="15">
        <f>IF(34&lt;=$G166, LL166-LO166, "")</f>
        <v/>
      </c>
      <c r="LQ166" s="15">
        <f>IF(34&lt;=$G166, ROUND(LI166*$Q166, 2), "")</f>
        <v/>
      </c>
      <c r="LR166" s="15">
        <f>IF(34&lt;=$G166, LI166+LQ166, "")</f>
        <v/>
      </c>
      <c r="LS166" s="15">
        <f>IF(34&lt;=$G166, LM166+LQ166, "")</f>
        <v/>
      </c>
      <c r="LT166" s="15">
        <f>IF(34&lt;=$G166, ($G166-34)*$N166, "")</f>
        <v/>
      </c>
      <c r="LU166" s="15">
        <f>IF(35&lt;=$G166, LP166, "")</f>
        <v/>
      </c>
      <c r="LV166" s="15">
        <f>IF(35&lt;=$G166, ROUND(LU166*$Q166, 2), "")</f>
        <v/>
      </c>
      <c r="LW166" s="15">
        <f>IF(35&lt;=$G166, $N166, "")</f>
        <v/>
      </c>
      <c r="LX166" s="15">
        <f>IF(35&lt;=$G166, LW166-LV166, "")</f>
        <v/>
      </c>
      <c r="LY166" s="15">
        <f>IF(35&lt;=$G166, LU166-LX166, "")</f>
        <v/>
      </c>
      <c r="LZ166" s="15">
        <f>IF(35&lt;=$G166, ROUND(LR166*$Q166, 2), "")</f>
        <v/>
      </c>
      <c r="MA166" s="15">
        <f>IF(35&lt;=$G166, LR166+LZ166, "")</f>
        <v/>
      </c>
      <c r="MB166" s="15">
        <f>IF(35&lt;=$G166, LV166+LZ166, "")</f>
        <v/>
      </c>
      <c r="MC166" s="15">
        <f>IF(35&lt;=$G166, ($G166-35)*$N166, "")</f>
        <v/>
      </c>
      <c r="MD166" s="15">
        <f>IF(36&lt;=$G166, LY166, "")</f>
        <v/>
      </c>
      <c r="ME166" s="15">
        <f>IF(36&lt;=$G166, ROUND(MD166*$Q166, 2), "")</f>
        <v/>
      </c>
      <c r="MF166" s="15">
        <f>IF(36&lt;=$G166, $N166, "")</f>
        <v/>
      </c>
      <c r="MG166" s="15">
        <f>IF(36&lt;=$G166, MF166-ME166, "")</f>
        <v/>
      </c>
      <c r="MH166" s="15">
        <f>IF(36&lt;=$G166, MD166-MG166, "")</f>
        <v/>
      </c>
      <c r="MI166" s="15">
        <f>IF(36&lt;=$G166, ROUND(MA166*$Q166, 2), "")</f>
        <v/>
      </c>
      <c r="MJ166" s="15">
        <f>IF(36&lt;=$G166, MA166+MI166, "")</f>
        <v/>
      </c>
      <c r="MK166" s="15">
        <f>IF(36&lt;=$G166, ME166+MI166, "")</f>
        <v/>
      </c>
      <c r="ML166" s="15">
        <f>IF(36&lt;=$G166, ($G166-36)*$N166, "")</f>
        <v/>
      </c>
      <c r="MM166" s="15">
        <f>IF(37&lt;=$G166, MH166, "")</f>
        <v/>
      </c>
      <c r="MN166" s="15">
        <f>IF(37&lt;=$G166, ROUND(MM166*$Q166, 2), "")</f>
        <v/>
      </c>
      <c r="MO166" s="15">
        <f>IF(37&lt;=$G166, $N166, "")</f>
        <v/>
      </c>
      <c r="MP166" s="15">
        <f>IF(37&lt;=$G166, MO166-MN166, "")</f>
        <v/>
      </c>
      <c r="MQ166" s="15">
        <f>IF(37&lt;=$G166, MM166-MP166, "")</f>
        <v/>
      </c>
      <c r="MR166" s="15">
        <f>IF(37&lt;=$G166, ROUND(MJ166*$Q166, 2), "")</f>
        <v/>
      </c>
      <c r="MS166" s="15">
        <f>IF(37&lt;=$G166, MJ166+MR166, "")</f>
        <v/>
      </c>
      <c r="MT166" s="15">
        <f>IF(37&lt;=$G166, MN166+MR166, "")</f>
        <v/>
      </c>
      <c r="MU166" s="15">
        <f>IF(37&lt;=$G166, ($G166-37)*$N166, "")</f>
        <v/>
      </c>
      <c r="MV166" s="15">
        <f>IF(38&lt;=$G166, MQ166, "")</f>
        <v/>
      </c>
      <c r="MW166" s="15">
        <f>IF(38&lt;=$G166, ROUND(MV166*$Q166, 2), "")</f>
        <v/>
      </c>
      <c r="MX166" s="15">
        <f>IF(38&lt;=$G166, $N166, "")</f>
        <v/>
      </c>
      <c r="MY166" s="15">
        <f>IF(38&lt;=$G166, MX166-MW166, "")</f>
        <v/>
      </c>
      <c r="MZ166" s="15">
        <f>IF(38&lt;=$G166, MV166-MY166, "")</f>
        <v/>
      </c>
      <c r="NA166" s="15">
        <f>IF(38&lt;=$G166, ROUND(MS166*$Q166, 2), "")</f>
        <v/>
      </c>
      <c r="NB166" s="15">
        <f>IF(38&lt;=$G166, MS166+NA166, "")</f>
        <v/>
      </c>
      <c r="NC166" s="15">
        <f>IF(38&lt;=$G166, MW166+NA166, "")</f>
        <v/>
      </c>
      <c r="ND166" s="15">
        <f>IF(38&lt;=$G166, ($G166-38)*$N166, "")</f>
        <v/>
      </c>
      <c r="NE166" s="15">
        <f>IF(39&lt;=$G166, MZ166, "")</f>
        <v/>
      </c>
      <c r="NF166" s="15">
        <f>IF(39&lt;=$G166, ROUND(NE166*$Q166, 2), "")</f>
        <v/>
      </c>
      <c r="NG166" s="15">
        <f>IF(39&lt;=$G166, $N166, "")</f>
        <v/>
      </c>
      <c r="NH166" s="15">
        <f>IF(39&lt;=$G166, NG166-NF166, "")</f>
        <v/>
      </c>
      <c r="NI166" s="15">
        <f>IF(39&lt;=$G166, NE166-NH166, "")</f>
        <v/>
      </c>
      <c r="NJ166" s="15">
        <f>IF(39&lt;=$G166, ROUND(NB166*$Q166, 2), "")</f>
        <v/>
      </c>
      <c r="NK166" s="15">
        <f>IF(39&lt;=$G166, NB166+NJ166, "")</f>
        <v/>
      </c>
      <c r="NL166" s="15">
        <f>IF(39&lt;=$G166, NF166+NJ166, "")</f>
        <v/>
      </c>
      <c r="NM166" s="15">
        <f>IF(39&lt;=$G166, ($G166-39)*$N166, "")</f>
        <v/>
      </c>
      <c r="NN166" s="15">
        <f>IF(40&lt;=$G166, NI166, "")</f>
        <v/>
      </c>
      <c r="NO166" s="15">
        <f>IF(40&lt;=$G166, ROUND(NN166*$Q166, 2), "")</f>
        <v/>
      </c>
      <c r="NP166" s="15">
        <f>IF(40&lt;=$G166, $N166, "")</f>
        <v/>
      </c>
      <c r="NQ166" s="15">
        <f>IF(40&lt;=$G166, NP166-NO166, "")</f>
        <v/>
      </c>
      <c r="NR166" s="15">
        <f>IF(40&lt;=$G166, NN166-NQ166, "")</f>
        <v/>
      </c>
      <c r="NS166" s="15">
        <f>IF(40&lt;=$G166, ROUND(NK166*$Q166, 2), "")</f>
        <v/>
      </c>
      <c r="NT166" s="15">
        <f>IF(40&lt;=$G166, NK166+NS166, "")</f>
        <v/>
      </c>
      <c r="NU166" s="15">
        <f>IF(40&lt;=$G166, NO166+NS166, "")</f>
        <v/>
      </c>
      <c r="NV166" s="15">
        <f>IF(40&lt;=$G166, ($G166-40)*$N166, "")</f>
        <v/>
      </c>
      <c r="NW166" s="15">
        <f>IF(41&lt;=$G166, NR166, "")</f>
        <v/>
      </c>
      <c r="NX166" s="15">
        <f>IF(41&lt;=$G166, ROUND(NW166*$Q166, 2), "")</f>
        <v/>
      </c>
      <c r="NY166" s="15">
        <f>IF(41&lt;=$G166, $N166, "")</f>
        <v/>
      </c>
      <c r="NZ166" s="15">
        <f>IF(41&lt;=$G166, NY166-NX166, "")</f>
        <v/>
      </c>
      <c r="OA166" s="15">
        <f>IF(41&lt;=$G166, NW166-NZ166, "")</f>
        <v/>
      </c>
      <c r="OB166" s="15">
        <f>IF(41&lt;=$G166, ROUND(NT166*$Q166, 2), "")</f>
        <v/>
      </c>
      <c r="OC166" s="15">
        <f>IF(41&lt;=$G166, NT166+OB166, "")</f>
        <v/>
      </c>
      <c r="OD166" s="15">
        <f>IF(41&lt;=$G166, NX166+OB166, "")</f>
        <v/>
      </c>
      <c r="OE166" s="15">
        <f>IF(41&lt;=$G166, ($G166-41)*$N166, "")</f>
        <v/>
      </c>
      <c r="OF166" s="15">
        <f>IF(42&lt;=$G166, OA166, "")</f>
        <v/>
      </c>
      <c r="OG166" s="15">
        <f>IF(42&lt;=$G166, ROUND(OF166*$Q166, 2), "")</f>
        <v/>
      </c>
      <c r="OH166" s="15">
        <f>IF(42&lt;=$G166, $N166, "")</f>
        <v/>
      </c>
      <c r="OI166" s="15">
        <f>IF(42&lt;=$G166, OH166-OG166, "")</f>
        <v/>
      </c>
      <c r="OJ166" s="15">
        <f>IF(42&lt;=$G166, OF166-OI166, "")</f>
        <v/>
      </c>
      <c r="OK166" s="15">
        <f>IF(42&lt;=$G166, ROUND(OC166*$Q166, 2), "")</f>
        <v/>
      </c>
      <c r="OL166" s="15">
        <f>IF(42&lt;=$G166, OC166+OK166, "")</f>
        <v/>
      </c>
      <c r="OM166" s="15">
        <f>IF(42&lt;=$G166, OG166+OK166, "")</f>
        <v/>
      </c>
      <c r="ON166" s="15">
        <f>IF(42&lt;=$G166, ($G166-42)*$N166, "")</f>
        <v/>
      </c>
      <c r="OO166" s="15">
        <f>IF(43&lt;=$G166, OJ166, "")</f>
        <v/>
      </c>
      <c r="OP166" s="15">
        <f>IF(43&lt;=$G166, ROUND(OO166*$Q166, 2), "")</f>
        <v/>
      </c>
      <c r="OQ166" s="15">
        <f>IF(43&lt;=$G166, $N166, "")</f>
        <v/>
      </c>
      <c r="OR166" s="15">
        <f>IF(43&lt;=$G166, OQ166-OP166, "")</f>
        <v/>
      </c>
      <c r="OS166" s="15">
        <f>IF(43&lt;=$G166, OO166-OR166, "")</f>
        <v/>
      </c>
      <c r="OT166" s="15">
        <f>IF(43&lt;=$G166, ROUND(OL166*$Q166, 2), "")</f>
        <v/>
      </c>
      <c r="OU166" s="15">
        <f>IF(43&lt;=$G166, OL166+OT166, "")</f>
        <v/>
      </c>
      <c r="OV166" s="15">
        <f>IF(43&lt;=$G166, OP166+OT166, "")</f>
        <v/>
      </c>
      <c r="OW166" s="15">
        <f>IF(43&lt;=$G166, ($G166-43)*$N166, "")</f>
        <v/>
      </c>
      <c r="OX166" s="15">
        <f>IF(44&lt;=$G166, OS166, "")</f>
        <v/>
      </c>
      <c r="OY166" s="15">
        <f>IF(44&lt;=$G166, ROUND(OX166*$Q166, 2), "")</f>
        <v/>
      </c>
      <c r="OZ166" s="15">
        <f>IF(44&lt;=$G166, $N166, "")</f>
        <v/>
      </c>
      <c r="PA166" s="15">
        <f>IF(44&lt;=$G166, OZ166-OY166, "")</f>
        <v/>
      </c>
      <c r="PB166" s="15">
        <f>IF(44&lt;=$G166, OX166-PA166, "")</f>
        <v/>
      </c>
      <c r="PC166" s="15">
        <f>IF(44&lt;=$G166, ROUND(OU166*$Q166, 2), "")</f>
        <v/>
      </c>
      <c r="PD166" s="15">
        <f>IF(44&lt;=$G166, OU166+PC166, "")</f>
        <v/>
      </c>
      <c r="PE166" s="15">
        <f>IF(44&lt;=$G166, OY166+PC166, "")</f>
        <v/>
      </c>
      <c r="PF166" s="15">
        <f>IF(44&lt;=$G166, ($G166-44)*$N166, "")</f>
        <v/>
      </c>
      <c r="PG166" s="15">
        <f>IF(45&lt;=$G166, PB166, "")</f>
        <v/>
      </c>
      <c r="PH166" s="15">
        <f>IF(45&lt;=$G166, ROUND(PG166*$Q166, 2), "")</f>
        <v/>
      </c>
      <c r="PI166" s="15">
        <f>IF(45&lt;=$G166, $N166, "")</f>
        <v/>
      </c>
      <c r="PJ166" s="15">
        <f>IF(45&lt;=$G166, PI166-PH166, "")</f>
        <v/>
      </c>
      <c r="PK166" s="15">
        <f>IF(45&lt;=$G166, PG166-PJ166, "")</f>
        <v/>
      </c>
      <c r="PL166" s="15">
        <f>IF(45&lt;=$G166, ROUND(PD166*$Q166, 2), "")</f>
        <v/>
      </c>
      <c r="PM166" s="15">
        <f>IF(45&lt;=$G166, PD166+PL166, "")</f>
        <v/>
      </c>
      <c r="PN166" s="15">
        <f>IF(45&lt;=$G166, PH166+PL166, "")</f>
        <v/>
      </c>
      <c r="PO166" s="15">
        <f>IF(45&lt;=$G166, ($G166-45)*$N166, "")</f>
        <v/>
      </c>
      <c r="PP166" s="15">
        <f>IF(46&lt;=$G166, PK166, "")</f>
        <v/>
      </c>
      <c r="PQ166" s="15">
        <f>IF(46&lt;=$G166, ROUND(PP166*$Q166, 2), "")</f>
        <v/>
      </c>
      <c r="PR166" s="15">
        <f>IF(46&lt;=$G166, $N166, "")</f>
        <v/>
      </c>
      <c r="PS166" s="15">
        <f>IF(46&lt;=$G166, PR166-PQ166, "")</f>
        <v/>
      </c>
      <c r="PT166" s="15">
        <f>IF(46&lt;=$G166, PP166-PS166, "")</f>
        <v/>
      </c>
      <c r="PU166" s="15">
        <f>IF(46&lt;=$G166, ROUND(PM166*$Q166, 2), "")</f>
        <v/>
      </c>
      <c r="PV166" s="15">
        <f>IF(46&lt;=$G166, PM166+PU166, "")</f>
        <v/>
      </c>
      <c r="PW166" s="15">
        <f>IF(46&lt;=$G166, PQ166+PU166, "")</f>
        <v/>
      </c>
      <c r="PX166" s="15">
        <f>IF(46&lt;=$G166, ($G166-46)*$N166, "")</f>
        <v/>
      </c>
      <c r="PY166" s="15">
        <f>IF(47&lt;=$G166, PT166, "")</f>
        <v/>
      </c>
      <c r="PZ166" s="15">
        <f>IF(47&lt;=$G166, ROUND(PY166*$Q166, 2), "")</f>
        <v/>
      </c>
      <c r="QA166" s="15">
        <f>IF(47&lt;=$G166, $N166, "")</f>
        <v/>
      </c>
      <c r="QB166" s="15">
        <f>IF(47&lt;=$G166, QA166-PZ166, "")</f>
        <v/>
      </c>
      <c r="QC166" s="15">
        <f>IF(47&lt;=$G166, PY166-QB166, "")</f>
        <v/>
      </c>
      <c r="QD166" s="15">
        <f>IF(47&lt;=$G166, ROUND(PV166*$Q166, 2), "")</f>
        <v/>
      </c>
      <c r="QE166" s="15">
        <f>IF(47&lt;=$G166, PV166+QD166, "")</f>
        <v/>
      </c>
      <c r="QF166" s="15">
        <f>IF(47&lt;=$G166, PZ166+QD166, "")</f>
        <v/>
      </c>
      <c r="QG166" s="15">
        <f>IF(47&lt;=$G166, ($G166-47)*$N166, "")</f>
        <v/>
      </c>
      <c r="QH166" s="15">
        <f>IF(48&lt;=$G166, QC166, "")</f>
        <v/>
      </c>
      <c r="QI166" s="15">
        <f>IF(48&lt;=$G166, ROUND(QH166*$Q166, 2), "")</f>
        <v/>
      </c>
      <c r="QJ166" s="15">
        <f>IF(48&lt;=$G166, $N166, "")</f>
        <v/>
      </c>
      <c r="QK166" s="15">
        <f>IF(48&lt;=$G166, QJ166-QI166, "")</f>
        <v/>
      </c>
      <c r="QL166" s="15">
        <f>IF(48&lt;=$G166, QH166-QK166, "")</f>
        <v/>
      </c>
      <c r="QM166" s="15">
        <f>IF(48&lt;=$G166, ROUND(QE166*$Q166, 2), "")</f>
        <v/>
      </c>
      <c r="QN166" s="15">
        <f>IF(48&lt;=$G166, QE166+QM166, "")</f>
        <v/>
      </c>
      <c r="QO166" s="15">
        <f>IF(48&lt;=$G166, QI166+QM166, "")</f>
        <v/>
      </c>
      <c r="QP166" s="15">
        <f>IF(48&lt;=$G166, ($G166-48)*$N166, "")</f>
        <v/>
      </c>
    </row>
    <row r="167">
      <c r="A167" s="6" t="inlineStr">
        <is>
          <t>0689-0001</t>
        </is>
      </c>
      <c r="B167" s="7" t="inlineStr">
        <is>
          <t>Daniela Lizette Vargas Machuca</t>
        </is>
      </c>
      <c r="C167" s="7" t="inlineStr">
        <is>
          <t>1500 TUNGSTEN</t>
        </is>
      </c>
      <c r="D167" s="6" t="inlineStr">
        <is>
          <t>ACTIVO</t>
        </is>
      </c>
      <c r="E167" s="6" t="inlineStr">
        <is>
          <t>2025-02-26</t>
        </is>
      </c>
      <c r="F167" s="6" t="inlineStr">
        <is>
          <t>2028-02-26</t>
        </is>
      </c>
      <c r="G167" s="8" t="n">
        <v>36</v>
      </c>
      <c r="H167" s="9" t="n">
        <v>1552500</v>
      </c>
      <c r="I167" s="10" t="n">
        <v>0.1</v>
      </c>
      <c r="J167" s="9">
        <f>ROUND(H167*I167, 2)</f>
        <v/>
      </c>
      <c r="K167" s="9">
        <f>ROUND(H167-J167, 2)</f>
        <v/>
      </c>
      <c r="L167" s="10" t="n">
        <v>0.02</v>
      </c>
      <c r="M167" s="9">
        <f>ROUND(H167*L167, 2)</f>
        <v/>
      </c>
      <c r="N167" s="9" t="n">
        <v>55588.31</v>
      </c>
      <c r="O167" s="10" t="n">
        <v>0.2</v>
      </c>
      <c r="P167" s="9">
        <f>ROUND(H167*O167, 2)</f>
        <v/>
      </c>
      <c r="Q167" s="11" t="n">
        <v>0.02664304</v>
      </c>
      <c r="R167" s="11">
        <f>RATE(G167, -N167, K167, -P167)</f>
        <v/>
      </c>
      <c r="S167" s="11">
        <f>ROUND(Q167*12, 8)</f>
        <v/>
      </c>
      <c r="T167" s="11">
        <f>ROUND(((1+Q167)^12)-1, 8)</f>
        <v/>
      </c>
      <c r="U167" s="9">
        <f>ROUND(PV(Q167, G167, 0, -P167), 2)</f>
        <v/>
      </c>
      <c r="V167" s="9">
        <f>SUMIF($AA$4:$QP$4, "Interes_Leasing", AA167:QP167)</f>
        <v/>
      </c>
      <c r="W167" s="9">
        <f>SUMIF($AA$4:$QP$4, "Interes_Residual", AA167:QP167)</f>
        <v/>
      </c>
      <c r="X167" s="9">
        <f>ROUND(V167+W167, 2)</f>
        <v/>
      </c>
      <c r="Y167" s="9">
        <f>ROUND((N167*G167+P167+M167)-K167, 2)</f>
        <v/>
      </c>
      <c r="Z167" s="10">
        <f>ROUND(Y167/K167, 4)</f>
        <v/>
      </c>
      <c r="AA167" s="9">
        <f>IF(1&lt;=$G167, $K167, "")</f>
        <v/>
      </c>
      <c r="AB167" s="9">
        <f>IF(1&lt;=$G167, ROUND(AA167*$Q167, 2), "")</f>
        <v/>
      </c>
      <c r="AC167" s="9">
        <f>IF(1&lt;=$G167, $N167, "")</f>
        <v/>
      </c>
      <c r="AD167" s="9">
        <f>IF(1&lt;=$G167, AC167-AB167, "")</f>
        <v/>
      </c>
      <c r="AE167" s="9">
        <f>IF(1&lt;=$G167, AA167-AD167, "")</f>
        <v/>
      </c>
      <c r="AF167" s="9">
        <f>IF(1&lt;=$G167, ROUND($U167*$Q167, 2), "")</f>
        <v/>
      </c>
      <c r="AG167" s="9">
        <f>IF(1&lt;=$G167, $U167+AF167, "")</f>
        <v/>
      </c>
      <c r="AH167" s="9">
        <f>IF(1&lt;=$G167, AB167+AF167, "")</f>
        <v/>
      </c>
      <c r="AI167" s="9">
        <f>IF(1&lt;=$G167, ($G167-1)*$N167, "")</f>
        <v/>
      </c>
      <c r="AJ167" s="9">
        <f>IF(2&lt;=$G167, AE167, "")</f>
        <v/>
      </c>
      <c r="AK167" s="9">
        <f>IF(2&lt;=$G167, ROUND(AJ167*$Q167, 2), "")</f>
        <v/>
      </c>
      <c r="AL167" s="9">
        <f>IF(2&lt;=$G167, $N167, "")</f>
        <v/>
      </c>
      <c r="AM167" s="9">
        <f>IF(2&lt;=$G167, AL167-AK167, "")</f>
        <v/>
      </c>
      <c r="AN167" s="9">
        <f>IF(2&lt;=$G167, AJ167-AM167, "")</f>
        <v/>
      </c>
      <c r="AO167" s="9">
        <f>IF(2&lt;=$G167, ROUND(AG167*$Q167, 2), "")</f>
        <v/>
      </c>
      <c r="AP167" s="9">
        <f>IF(2&lt;=$G167, AG167+AO167, "")</f>
        <v/>
      </c>
      <c r="AQ167" s="9">
        <f>IF(2&lt;=$G167, AK167+AO167, "")</f>
        <v/>
      </c>
      <c r="AR167" s="9">
        <f>IF(2&lt;=$G167, ($G167-2)*$N167, "")</f>
        <v/>
      </c>
      <c r="AS167" s="9">
        <f>IF(3&lt;=$G167, AN167, "")</f>
        <v/>
      </c>
      <c r="AT167" s="9">
        <f>IF(3&lt;=$G167, ROUND(AS167*$Q167, 2), "")</f>
        <v/>
      </c>
      <c r="AU167" s="9">
        <f>IF(3&lt;=$G167, $N167, "")</f>
        <v/>
      </c>
      <c r="AV167" s="9">
        <f>IF(3&lt;=$G167, AU167-AT167, "")</f>
        <v/>
      </c>
      <c r="AW167" s="9">
        <f>IF(3&lt;=$G167, AS167-AV167, "")</f>
        <v/>
      </c>
      <c r="AX167" s="9">
        <f>IF(3&lt;=$G167, ROUND(AP167*$Q167, 2), "")</f>
        <v/>
      </c>
      <c r="AY167" s="9">
        <f>IF(3&lt;=$G167, AP167+AX167, "")</f>
        <v/>
      </c>
      <c r="AZ167" s="9">
        <f>IF(3&lt;=$G167, AT167+AX167, "")</f>
        <v/>
      </c>
      <c r="BA167" s="9">
        <f>IF(3&lt;=$G167, ($G167-3)*$N167, "")</f>
        <v/>
      </c>
      <c r="BB167" s="9">
        <f>IF(4&lt;=$G167, AW167, "")</f>
        <v/>
      </c>
      <c r="BC167" s="9">
        <f>IF(4&lt;=$G167, ROUND(BB167*$Q167, 2), "")</f>
        <v/>
      </c>
      <c r="BD167" s="9">
        <f>IF(4&lt;=$G167, $N167, "")</f>
        <v/>
      </c>
      <c r="BE167" s="9">
        <f>IF(4&lt;=$G167, BD167-BC167, "")</f>
        <v/>
      </c>
      <c r="BF167" s="9">
        <f>IF(4&lt;=$G167, BB167-BE167, "")</f>
        <v/>
      </c>
      <c r="BG167" s="9">
        <f>IF(4&lt;=$G167, ROUND(AY167*$Q167, 2), "")</f>
        <v/>
      </c>
      <c r="BH167" s="9">
        <f>IF(4&lt;=$G167, AY167+BG167, "")</f>
        <v/>
      </c>
      <c r="BI167" s="9">
        <f>IF(4&lt;=$G167, BC167+BG167, "")</f>
        <v/>
      </c>
      <c r="BJ167" s="9">
        <f>IF(4&lt;=$G167, ($G167-4)*$N167, "")</f>
        <v/>
      </c>
      <c r="BK167" s="9">
        <f>IF(5&lt;=$G167, BF167, "")</f>
        <v/>
      </c>
      <c r="BL167" s="9">
        <f>IF(5&lt;=$G167, ROUND(BK167*$Q167, 2), "")</f>
        <v/>
      </c>
      <c r="BM167" s="9">
        <f>IF(5&lt;=$G167, $N167, "")</f>
        <v/>
      </c>
      <c r="BN167" s="9">
        <f>IF(5&lt;=$G167, BM167-BL167, "")</f>
        <v/>
      </c>
      <c r="BO167" s="9">
        <f>IF(5&lt;=$G167, BK167-BN167, "")</f>
        <v/>
      </c>
      <c r="BP167" s="9">
        <f>IF(5&lt;=$G167, ROUND(BH167*$Q167, 2), "")</f>
        <v/>
      </c>
      <c r="BQ167" s="9">
        <f>IF(5&lt;=$G167, BH167+BP167, "")</f>
        <v/>
      </c>
      <c r="BR167" s="9">
        <f>IF(5&lt;=$G167, BL167+BP167, "")</f>
        <v/>
      </c>
      <c r="BS167" s="9">
        <f>IF(5&lt;=$G167, ($G167-5)*$N167, "")</f>
        <v/>
      </c>
      <c r="BT167" s="9">
        <f>IF(6&lt;=$G167, BO167, "")</f>
        <v/>
      </c>
      <c r="BU167" s="9">
        <f>IF(6&lt;=$G167, ROUND(BT167*$Q167, 2), "")</f>
        <v/>
      </c>
      <c r="BV167" s="9">
        <f>IF(6&lt;=$G167, $N167, "")</f>
        <v/>
      </c>
      <c r="BW167" s="9">
        <f>IF(6&lt;=$G167, BV167-BU167, "")</f>
        <v/>
      </c>
      <c r="BX167" s="9">
        <f>IF(6&lt;=$G167, BT167-BW167, "")</f>
        <v/>
      </c>
      <c r="BY167" s="9">
        <f>IF(6&lt;=$G167, ROUND(BQ167*$Q167, 2), "")</f>
        <v/>
      </c>
      <c r="BZ167" s="9">
        <f>IF(6&lt;=$G167, BQ167+BY167, "")</f>
        <v/>
      </c>
      <c r="CA167" s="9">
        <f>IF(6&lt;=$G167, BU167+BY167, "")</f>
        <v/>
      </c>
      <c r="CB167" s="9">
        <f>IF(6&lt;=$G167, ($G167-6)*$N167, "")</f>
        <v/>
      </c>
      <c r="CC167" s="9">
        <f>IF(7&lt;=$G167, BX167, "")</f>
        <v/>
      </c>
      <c r="CD167" s="9">
        <f>IF(7&lt;=$G167, ROUND(CC167*$Q167, 2), "")</f>
        <v/>
      </c>
      <c r="CE167" s="9">
        <f>IF(7&lt;=$G167, $N167, "")</f>
        <v/>
      </c>
      <c r="CF167" s="9">
        <f>IF(7&lt;=$G167, CE167-CD167, "")</f>
        <v/>
      </c>
      <c r="CG167" s="9">
        <f>IF(7&lt;=$G167, CC167-CF167, "")</f>
        <v/>
      </c>
      <c r="CH167" s="9">
        <f>IF(7&lt;=$G167, ROUND(BZ167*$Q167, 2), "")</f>
        <v/>
      </c>
      <c r="CI167" s="9">
        <f>IF(7&lt;=$G167, BZ167+CH167, "")</f>
        <v/>
      </c>
      <c r="CJ167" s="9">
        <f>IF(7&lt;=$G167, CD167+CH167, "")</f>
        <v/>
      </c>
      <c r="CK167" s="9">
        <f>IF(7&lt;=$G167, ($G167-7)*$N167, "")</f>
        <v/>
      </c>
      <c r="CL167" s="9">
        <f>IF(8&lt;=$G167, CG167, "")</f>
        <v/>
      </c>
      <c r="CM167" s="9">
        <f>IF(8&lt;=$G167, ROUND(CL167*$Q167, 2), "")</f>
        <v/>
      </c>
      <c r="CN167" s="9">
        <f>IF(8&lt;=$G167, $N167, "")</f>
        <v/>
      </c>
      <c r="CO167" s="9">
        <f>IF(8&lt;=$G167, CN167-CM167, "")</f>
        <v/>
      </c>
      <c r="CP167" s="9">
        <f>IF(8&lt;=$G167, CL167-CO167, "")</f>
        <v/>
      </c>
      <c r="CQ167" s="9">
        <f>IF(8&lt;=$G167, ROUND(CI167*$Q167, 2), "")</f>
        <v/>
      </c>
      <c r="CR167" s="9">
        <f>IF(8&lt;=$G167, CI167+CQ167, "")</f>
        <v/>
      </c>
      <c r="CS167" s="9">
        <f>IF(8&lt;=$G167, CM167+CQ167, "")</f>
        <v/>
      </c>
      <c r="CT167" s="9">
        <f>IF(8&lt;=$G167, ($G167-8)*$N167, "")</f>
        <v/>
      </c>
      <c r="CU167" s="9">
        <f>IF(9&lt;=$G167, CP167, "")</f>
        <v/>
      </c>
      <c r="CV167" s="9">
        <f>IF(9&lt;=$G167, ROUND(CU167*$Q167, 2), "")</f>
        <v/>
      </c>
      <c r="CW167" s="9">
        <f>IF(9&lt;=$G167, $N167, "")</f>
        <v/>
      </c>
      <c r="CX167" s="9">
        <f>IF(9&lt;=$G167, CW167-CV167, "")</f>
        <v/>
      </c>
      <c r="CY167" s="9">
        <f>IF(9&lt;=$G167, CU167-CX167, "")</f>
        <v/>
      </c>
      <c r="CZ167" s="9">
        <f>IF(9&lt;=$G167, ROUND(CR167*$Q167, 2), "")</f>
        <v/>
      </c>
      <c r="DA167" s="9">
        <f>IF(9&lt;=$G167, CR167+CZ167, "")</f>
        <v/>
      </c>
      <c r="DB167" s="9">
        <f>IF(9&lt;=$G167, CV167+CZ167, "")</f>
        <v/>
      </c>
      <c r="DC167" s="9">
        <f>IF(9&lt;=$G167, ($G167-9)*$N167, "")</f>
        <v/>
      </c>
      <c r="DD167" s="9">
        <f>IF(10&lt;=$G167, CY167, "")</f>
        <v/>
      </c>
      <c r="DE167" s="9">
        <f>IF(10&lt;=$G167, ROUND(DD167*$Q167, 2), "")</f>
        <v/>
      </c>
      <c r="DF167" s="9">
        <f>IF(10&lt;=$G167, $N167, "")</f>
        <v/>
      </c>
      <c r="DG167" s="9">
        <f>IF(10&lt;=$G167, DF167-DE167, "")</f>
        <v/>
      </c>
      <c r="DH167" s="9">
        <f>IF(10&lt;=$G167, DD167-DG167, "")</f>
        <v/>
      </c>
      <c r="DI167" s="9">
        <f>IF(10&lt;=$G167, ROUND(DA167*$Q167, 2), "")</f>
        <v/>
      </c>
      <c r="DJ167" s="9">
        <f>IF(10&lt;=$G167, DA167+DI167, "")</f>
        <v/>
      </c>
      <c r="DK167" s="9">
        <f>IF(10&lt;=$G167, DE167+DI167, "")</f>
        <v/>
      </c>
      <c r="DL167" s="9">
        <f>IF(10&lt;=$G167, ($G167-10)*$N167, "")</f>
        <v/>
      </c>
      <c r="DM167" s="9">
        <f>IF(11&lt;=$G167, DH167, "")</f>
        <v/>
      </c>
      <c r="DN167" s="9">
        <f>IF(11&lt;=$G167, ROUND(DM167*$Q167, 2), "")</f>
        <v/>
      </c>
      <c r="DO167" s="9">
        <f>IF(11&lt;=$G167, $N167, "")</f>
        <v/>
      </c>
      <c r="DP167" s="9">
        <f>IF(11&lt;=$G167, DO167-DN167, "")</f>
        <v/>
      </c>
      <c r="DQ167" s="9">
        <f>IF(11&lt;=$G167, DM167-DP167, "")</f>
        <v/>
      </c>
      <c r="DR167" s="9">
        <f>IF(11&lt;=$G167, ROUND(DJ167*$Q167, 2), "")</f>
        <v/>
      </c>
      <c r="DS167" s="9">
        <f>IF(11&lt;=$G167, DJ167+DR167, "")</f>
        <v/>
      </c>
      <c r="DT167" s="9">
        <f>IF(11&lt;=$G167, DN167+DR167, "")</f>
        <v/>
      </c>
      <c r="DU167" s="9">
        <f>IF(11&lt;=$G167, ($G167-11)*$N167, "")</f>
        <v/>
      </c>
      <c r="DV167" s="9">
        <f>IF(12&lt;=$G167, DQ167, "")</f>
        <v/>
      </c>
      <c r="DW167" s="9">
        <f>IF(12&lt;=$G167, ROUND(DV167*$Q167, 2), "")</f>
        <v/>
      </c>
      <c r="DX167" s="9">
        <f>IF(12&lt;=$G167, $N167, "")</f>
        <v/>
      </c>
      <c r="DY167" s="9">
        <f>IF(12&lt;=$G167, DX167-DW167, "")</f>
        <v/>
      </c>
      <c r="DZ167" s="9">
        <f>IF(12&lt;=$G167, DV167-DY167, "")</f>
        <v/>
      </c>
      <c r="EA167" s="9">
        <f>IF(12&lt;=$G167, ROUND(DS167*$Q167, 2), "")</f>
        <v/>
      </c>
      <c r="EB167" s="9">
        <f>IF(12&lt;=$G167, DS167+EA167, "")</f>
        <v/>
      </c>
      <c r="EC167" s="9">
        <f>IF(12&lt;=$G167, DW167+EA167, "")</f>
        <v/>
      </c>
      <c r="ED167" s="9">
        <f>IF(12&lt;=$G167, ($G167-12)*$N167, "")</f>
        <v/>
      </c>
      <c r="EE167" s="9">
        <f>IF(13&lt;=$G167, DZ167, "")</f>
        <v/>
      </c>
      <c r="EF167" s="9">
        <f>IF(13&lt;=$G167, ROUND(EE167*$Q167, 2), "")</f>
        <v/>
      </c>
      <c r="EG167" s="9">
        <f>IF(13&lt;=$G167, $N167, "")</f>
        <v/>
      </c>
      <c r="EH167" s="9">
        <f>IF(13&lt;=$G167, EG167-EF167, "")</f>
        <v/>
      </c>
      <c r="EI167" s="9">
        <f>IF(13&lt;=$G167, EE167-EH167, "")</f>
        <v/>
      </c>
      <c r="EJ167" s="9">
        <f>IF(13&lt;=$G167, ROUND(EB167*$Q167, 2), "")</f>
        <v/>
      </c>
      <c r="EK167" s="9">
        <f>IF(13&lt;=$G167, EB167+EJ167, "")</f>
        <v/>
      </c>
      <c r="EL167" s="9">
        <f>IF(13&lt;=$G167, EF167+EJ167, "")</f>
        <v/>
      </c>
      <c r="EM167" s="9">
        <f>IF(13&lt;=$G167, ($G167-13)*$N167, "")</f>
        <v/>
      </c>
      <c r="EN167" s="9">
        <f>IF(14&lt;=$G167, EI167, "")</f>
        <v/>
      </c>
      <c r="EO167" s="9">
        <f>IF(14&lt;=$G167, ROUND(EN167*$Q167, 2), "")</f>
        <v/>
      </c>
      <c r="EP167" s="9">
        <f>IF(14&lt;=$G167, $N167, "")</f>
        <v/>
      </c>
      <c r="EQ167" s="9">
        <f>IF(14&lt;=$G167, EP167-EO167, "")</f>
        <v/>
      </c>
      <c r="ER167" s="9">
        <f>IF(14&lt;=$G167, EN167-EQ167, "")</f>
        <v/>
      </c>
      <c r="ES167" s="9">
        <f>IF(14&lt;=$G167, ROUND(EK167*$Q167, 2), "")</f>
        <v/>
      </c>
      <c r="ET167" s="9">
        <f>IF(14&lt;=$G167, EK167+ES167, "")</f>
        <v/>
      </c>
      <c r="EU167" s="9">
        <f>IF(14&lt;=$G167, EO167+ES167, "")</f>
        <v/>
      </c>
      <c r="EV167" s="9">
        <f>IF(14&lt;=$G167, ($G167-14)*$N167, "")</f>
        <v/>
      </c>
      <c r="EW167" s="9">
        <f>IF(15&lt;=$G167, ER167, "")</f>
        <v/>
      </c>
      <c r="EX167" s="9">
        <f>IF(15&lt;=$G167, ROUND(EW167*$Q167, 2), "")</f>
        <v/>
      </c>
      <c r="EY167" s="9">
        <f>IF(15&lt;=$G167, $N167, "")</f>
        <v/>
      </c>
      <c r="EZ167" s="9">
        <f>IF(15&lt;=$G167, EY167-EX167, "")</f>
        <v/>
      </c>
      <c r="FA167" s="9">
        <f>IF(15&lt;=$G167, EW167-EZ167, "")</f>
        <v/>
      </c>
      <c r="FB167" s="9">
        <f>IF(15&lt;=$G167, ROUND(ET167*$Q167, 2), "")</f>
        <v/>
      </c>
      <c r="FC167" s="9">
        <f>IF(15&lt;=$G167, ET167+FB167, "")</f>
        <v/>
      </c>
      <c r="FD167" s="9">
        <f>IF(15&lt;=$G167, EX167+FB167, "")</f>
        <v/>
      </c>
      <c r="FE167" s="9">
        <f>IF(15&lt;=$G167, ($G167-15)*$N167, "")</f>
        <v/>
      </c>
      <c r="FF167" s="9">
        <f>IF(16&lt;=$G167, FA167, "")</f>
        <v/>
      </c>
      <c r="FG167" s="9">
        <f>IF(16&lt;=$G167, ROUND(FF167*$Q167, 2), "")</f>
        <v/>
      </c>
      <c r="FH167" s="9">
        <f>IF(16&lt;=$G167, $N167, "")</f>
        <v/>
      </c>
      <c r="FI167" s="9">
        <f>IF(16&lt;=$G167, FH167-FG167, "")</f>
        <v/>
      </c>
      <c r="FJ167" s="9">
        <f>IF(16&lt;=$G167, FF167-FI167, "")</f>
        <v/>
      </c>
      <c r="FK167" s="9">
        <f>IF(16&lt;=$G167, ROUND(FC167*$Q167, 2), "")</f>
        <v/>
      </c>
      <c r="FL167" s="9">
        <f>IF(16&lt;=$G167, FC167+FK167, "")</f>
        <v/>
      </c>
      <c r="FM167" s="9">
        <f>IF(16&lt;=$G167, FG167+FK167, "")</f>
        <v/>
      </c>
      <c r="FN167" s="9">
        <f>IF(16&lt;=$G167, ($G167-16)*$N167, "")</f>
        <v/>
      </c>
      <c r="FO167" s="9">
        <f>IF(17&lt;=$G167, FJ167, "")</f>
        <v/>
      </c>
      <c r="FP167" s="9">
        <f>IF(17&lt;=$G167, ROUND(FO167*$Q167, 2), "")</f>
        <v/>
      </c>
      <c r="FQ167" s="9">
        <f>IF(17&lt;=$G167, $N167, "")</f>
        <v/>
      </c>
      <c r="FR167" s="9">
        <f>IF(17&lt;=$G167, FQ167-FP167, "")</f>
        <v/>
      </c>
      <c r="FS167" s="9">
        <f>IF(17&lt;=$G167, FO167-FR167, "")</f>
        <v/>
      </c>
      <c r="FT167" s="9">
        <f>IF(17&lt;=$G167, ROUND(FL167*$Q167, 2), "")</f>
        <v/>
      </c>
      <c r="FU167" s="9">
        <f>IF(17&lt;=$G167, FL167+FT167, "")</f>
        <v/>
      </c>
      <c r="FV167" s="9">
        <f>IF(17&lt;=$G167, FP167+FT167, "")</f>
        <v/>
      </c>
      <c r="FW167" s="9">
        <f>IF(17&lt;=$G167, ($G167-17)*$N167, "")</f>
        <v/>
      </c>
      <c r="FX167" s="9">
        <f>IF(18&lt;=$G167, FS167, "")</f>
        <v/>
      </c>
      <c r="FY167" s="9">
        <f>IF(18&lt;=$G167, ROUND(FX167*$Q167, 2), "")</f>
        <v/>
      </c>
      <c r="FZ167" s="9">
        <f>IF(18&lt;=$G167, $N167, "")</f>
        <v/>
      </c>
      <c r="GA167" s="9">
        <f>IF(18&lt;=$G167, FZ167-FY167, "")</f>
        <v/>
      </c>
      <c r="GB167" s="9">
        <f>IF(18&lt;=$G167, FX167-GA167, "")</f>
        <v/>
      </c>
      <c r="GC167" s="9">
        <f>IF(18&lt;=$G167, ROUND(FU167*$Q167, 2), "")</f>
        <v/>
      </c>
      <c r="GD167" s="9">
        <f>IF(18&lt;=$G167, FU167+GC167, "")</f>
        <v/>
      </c>
      <c r="GE167" s="9">
        <f>IF(18&lt;=$G167, FY167+GC167, "")</f>
        <v/>
      </c>
      <c r="GF167" s="9">
        <f>IF(18&lt;=$G167, ($G167-18)*$N167, "")</f>
        <v/>
      </c>
      <c r="GG167" s="9">
        <f>IF(19&lt;=$G167, GB167, "")</f>
        <v/>
      </c>
      <c r="GH167" s="9">
        <f>IF(19&lt;=$G167, ROUND(GG167*$Q167, 2), "")</f>
        <v/>
      </c>
      <c r="GI167" s="9">
        <f>IF(19&lt;=$G167, $N167, "")</f>
        <v/>
      </c>
      <c r="GJ167" s="9">
        <f>IF(19&lt;=$G167, GI167-GH167, "")</f>
        <v/>
      </c>
      <c r="GK167" s="9">
        <f>IF(19&lt;=$G167, GG167-GJ167, "")</f>
        <v/>
      </c>
      <c r="GL167" s="9">
        <f>IF(19&lt;=$G167, ROUND(GD167*$Q167, 2), "")</f>
        <v/>
      </c>
      <c r="GM167" s="9">
        <f>IF(19&lt;=$G167, GD167+GL167, "")</f>
        <v/>
      </c>
      <c r="GN167" s="9">
        <f>IF(19&lt;=$G167, GH167+GL167, "")</f>
        <v/>
      </c>
      <c r="GO167" s="9">
        <f>IF(19&lt;=$G167, ($G167-19)*$N167, "")</f>
        <v/>
      </c>
      <c r="GP167" s="9">
        <f>IF(20&lt;=$G167, GK167, "")</f>
        <v/>
      </c>
      <c r="GQ167" s="9">
        <f>IF(20&lt;=$G167, ROUND(GP167*$Q167, 2), "")</f>
        <v/>
      </c>
      <c r="GR167" s="9">
        <f>IF(20&lt;=$G167, $N167, "")</f>
        <v/>
      </c>
      <c r="GS167" s="9">
        <f>IF(20&lt;=$G167, GR167-GQ167, "")</f>
        <v/>
      </c>
      <c r="GT167" s="9">
        <f>IF(20&lt;=$G167, GP167-GS167, "")</f>
        <v/>
      </c>
      <c r="GU167" s="9">
        <f>IF(20&lt;=$G167, ROUND(GM167*$Q167, 2), "")</f>
        <v/>
      </c>
      <c r="GV167" s="9">
        <f>IF(20&lt;=$G167, GM167+GU167, "")</f>
        <v/>
      </c>
      <c r="GW167" s="9">
        <f>IF(20&lt;=$G167, GQ167+GU167, "")</f>
        <v/>
      </c>
      <c r="GX167" s="9">
        <f>IF(20&lt;=$G167, ($G167-20)*$N167, "")</f>
        <v/>
      </c>
      <c r="GY167" s="9">
        <f>IF(21&lt;=$G167, GT167, "")</f>
        <v/>
      </c>
      <c r="GZ167" s="9">
        <f>IF(21&lt;=$G167, ROUND(GY167*$Q167, 2), "")</f>
        <v/>
      </c>
      <c r="HA167" s="9">
        <f>IF(21&lt;=$G167, $N167, "")</f>
        <v/>
      </c>
      <c r="HB167" s="9">
        <f>IF(21&lt;=$G167, HA167-GZ167, "")</f>
        <v/>
      </c>
      <c r="HC167" s="9">
        <f>IF(21&lt;=$G167, GY167-HB167, "")</f>
        <v/>
      </c>
      <c r="HD167" s="9">
        <f>IF(21&lt;=$G167, ROUND(GV167*$Q167, 2), "")</f>
        <v/>
      </c>
      <c r="HE167" s="9">
        <f>IF(21&lt;=$G167, GV167+HD167, "")</f>
        <v/>
      </c>
      <c r="HF167" s="9">
        <f>IF(21&lt;=$G167, GZ167+HD167, "")</f>
        <v/>
      </c>
      <c r="HG167" s="9">
        <f>IF(21&lt;=$G167, ($G167-21)*$N167, "")</f>
        <v/>
      </c>
      <c r="HH167" s="9">
        <f>IF(22&lt;=$G167, HC167, "")</f>
        <v/>
      </c>
      <c r="HI167" s="9">
        <f>IF(22&lt;=$G167, ROUND(HH167*$Q167, 2), "")</f>
        <v/>
      </c>
      <c r="HJ167" s="9">
        <f>IF(22&lt;=$G167, $N167, "")</f>
        <v/>
      </c>
      <c r="HK167" s="9">
        <f>IF(22&lt;=$G167, HJ167-HI167, "")</f>
        <v/>
      </c>
      <c r="HL167" s="9">
        <f>IF(22&lt;=$G167, HH167-HK167, "")</f>
        <v/>
      </c>
      <c r="HM167" s="9">
        <f>IF(22&lt;=$G167, ROUND(HE167*$Q167, 2), "")</f>
        <v/>
      </c>
      <c r="HN167" s="9">
        <f>IF(22&lt;=$G167, HE167+HM167, "")</f>
        <v/>
      </c>
      <c r="HO167" s="9">
        <f>IF(22&lt;=$G167, HI167+HM167, "")</f>
        <v/>
      </c>
      <c r="HP167" s="9">
        <f>IF(22&lt;=$G167, ($G167-22)*$N167, "")</f>
        <v/>
      </c>
      <c r="HQ167" s="9">
        <f>IF(23&lt;=$G167, HL167, "")</f>
        <v/>
      </c>
      <c r="HR167" s="9">
        <f>IF(23&lt;=$G167, ROUND(HQ167*$Q167, 2), "")</f>
        <v/>
      </c>
      <c r="HS167" s="9">
        <f>IF(23&lt;=$G167, $N167, "")</f>
        <v/>
      </c>
      <c r="HT167" s="9">
        <f>IF(23&lt;=$G167, HS167-HR167, "")</f>
        <v/>
      </c>
      <c r="HU167" s="9">
        <f>IF(23&lt;=$G167, HQ167-HT167, "")</f>
        <v/>
      </c>
      <c r="HV167" s="9">
        <f>IF(23&lt;=$G167, ROUND(HN167*$Q167, 2), "")</f>
        <v/>
      </c>
      <c r="HW167" s="9">
        <f>IF(23&lt;=$G167, HN167+HV167, "")</f>
        <v/>
      </c>
      <c r="HX167" s="9">
        <f>IF(23&lt;=$G167, HR167+HV167, "")</f>
        <v/>
      </c>
      <c r="HY167" s="9">
        <f>IF(23&lt;=$G167, ($G167-23)*$N167, "")</f>
        <v/>
      </c>
      <c r="HZ167" s="9">
        <f>IF(24&lt;=$G167, HU167, "")</f>
        <v/>
      </c>
      <c r="IA167" s="9">
        <f>IF(24&lt;=$G167, ROUND(HZ167*$Q167, 2), "")</f>
        <v/>
      </c>
      <c r="IB167" s="9">
        <f>IF(24&lt;=$G167, $N167, "")</f>
        <v/>
      </c>
      <c r="IC167" s="9">
        <f>IF(24&lt;=$G167, IB167-IA167, "")</f>
        <v/>
      </c>
      <c r="ID167" s="9">
        <f>IF(24&lt;=$G167, HZ167-IC167, "")</f>
        <v/>
      </c>
      <c r="IE167" s="9">
        <f>IF(24&lt;=$G167, ROUND(HW167*$Q167, 2), "")</f>
        <v/>
      </c>
      <c r="IF167" s="9">
        <f>IF(24&lt;=$G167, HW167+IE167, "")</f>
        <v/>
      </c>
      <c r="IG167" s="9">
        <f>IF(24&lt;=$G167, IA167+IE167, "")</f>
        <v/>
      </c>
      <c r="IH167" s="9">
        <f>IF(24&lt;=$G167, ($G167-24)*$N167, "")</f>
        <v/>
      </c>
      <c r="II167" s="9">
        <f>IF(25&lt;=$G167, ID167, "")</f>
        <v/>
      </c>
      <c r="IJ167" s="9">
        <f>IF(25&lt;=$G167, ROUND(II167*$Q167, 2), "")</f>
        <v/>
      </c>
      <c r="IK167" s="9">
        <f>IF(25&lt;=$G167, $N167, "")</f>
        <v/>
      </c>
      <c r="IL167" s="9">
        <f>IF(25&lt;=$G167, IK167-IJ167, "")</f>
        <v/>
      </c>
      <c r="IM167" s="9">
        <f>IF(25&lt;=$G167, II167-IL167, "")</f>
        <v/>
      </c>
      <c r="IN167" s="9">
        <f>IF(25&lt;=$G167, ROUND(IF167*$Q167, 2), "")</f>
        <v/>
      </c>
      <c r="IO167" s="9">
        <f>IF(25&lt;=$G167, IF167+IN167, "")</f>
        <v/>
      </c>
      <c r="IP167" s="9">
        <f>IF(25&lt;=$G167, IJ167+IN167, "")</f>
        <v/>
      </c>
      <c r="IQ167" s="9">
        <f>IF(25&lt;=$G167, ($G167-25)*$N167, "")</f>
        <v/>
      </c>
      <c r="IR167" s="9">
        <f>IF(26&lt;=$G167, IM167, "")</f>
        <v/>
      </c>
      <c r="IS167" s="9">
        <f>IF(26&lt;=$G167, ROUND(IR167*$Q167, 2), "")</f>
        <v/>
      </c>
      <c r="IT167" s="9">
        <f>IF(26&lt;=$G167, $N167, "")</f>
        <v/>
      </c>
      <c r="IU167" s="9">
        <f>IF(26&lt;=$G167, IT167-IS167, "")</f>
        <v/>
      </c>
      <c r="IV167" s="9">
        <f>IF(26&lt;=$G167, IR167-IU167, "")</f>
        <v/>
      </c>
      <c r="IW167" s="9">
        <f>IF(26&lt;=$G167, ROUND(IO167*$Q167, 2), "")</f>
        <v/>
      </c>
      <c r="IX167" s="9">
        <f>IF(26&lt;=$G167, IO167+IW167, "")</f>
        <v/>
      </c>
      <c r="IY167" s="9">
        <f>IF(26&lt;=$G167, IS167+IW167, "")</f>
        <v/>
      </c>
      <c r="IZ167" s="9">
        <f>IF(26&lt;=$G167, ($G167-26)*$N167, "")</f>
        <v/>
      </c>
      <c r="JA167" s="9">
        <f>IF(27&lt;=$G167, IV167, "")</f>
        <v/>
      </c>
      <c r="JB167" s="9">
        <f>IF(27&lt;=$G167, ROUND(JA167*$Q167, 2), "")</f>
        <v/>
      </c>
      <c r="JC167" s="9">
        <f>IF(27&lt;=$G167, $N167, "")</f>
        <v/>
      </c>
      <c r="JD167" s="9">
        <f>IF(27&lt;=$G167, JC167-JB167, "")</f>
        <v/>
      </c>
      <c r="JE167" s="9">
        <f>IF(27&lt;=$G167, JA167-JD167, "")</f>
        <v/>
      </c>
      <c r="JF167" s="9">
        <f>IF(27&lt;=$G167, ROUND(IX167*$Q167, 2), "")</f>
        <v/>
      </c>
      <c r="JG167" s="9">
        <f>IF(27&lt;=$G167, IX167+JF167, "")</f>
        <v/>
      </c>
      <c r="JH167" s="9">
        <f>IF(27&lt;=$G167, JB167+JF167, "")</f>
        <v/>
      </c>
      <c r="JI167" s="9">
        <f>IF(27&lt;=$G167, ($G167-27)*$N167, "")</f>
        <v/>
      </c>
      <c r="JJ167" s="9">
        <f>IF(28&lt;=$G167, JE167, "")</f>
        <v/>
      </c>
      <c r="JK167" s="9">
        <f>IF(28&lt;=$G167, ROUND(JJ167*$Q167, 2), "")</f>
        <v/>
      </c>
      <c r="JL167" s="9">
        <f>IF(28&lt;=$G167, $N167, "")</f>
        <v/>
      </c>
      <c r="JM167" s="9">
        <f>IF(28&lt;=$G167, JL167-JK167, "")</f>
        <v/>
      </c>
      <c r="JN167" s="9">
        <f>IF(28&lt;=$G167, JJ167-JM167, "")</f>
        <v/>
      </c>
      <c r="JO167" s="9">
        <f>IF(28&lt;=$G167, ROUND(JG167*$Q167, 2), "")</f>
        <v/>
      </c>
      <c r="JP167" s="9">
        <f>IF(28&lt;=$G167, JG167+JO167, "")</f>
        <v/>
      </c>
      <c r="JQ167" s="9">
        <f>IF(28&lt;=$G167, JK167+JO167, "")</f>
        <v/>
      </c>
      <c r="JR167" s="9">
        <f>IF(28&lt;=$G167, ($G167-28)*$N167, "")</f>
        <v/>
      </c>
      <c r="JS167" s="9">
        <f>IF(29&lt;=$G167, JN167, "")</f>
        <v/>
      </c>
      <c r="JT167" s="9">
        <f>IF(29&lt;=$G167, ROUND(JS167*$Q167, 2), "")</f>
        <v/>
      </c>
      <c r="JU167" s="9">
        <f>IF(29&lt;=$G167, $N167, "")</f>
        <v/>
      </c>
      <c r="JV167" s="9">
        <f>IF(29&lt;=$G167, JU167-JT167, "")</f>
        <v/>
      </c>
      <c r="JW167" s="9">
        <f>IF(29&lt;=$G167, JS167-JV167, "")</f>
        <v/>
      </c>
      <c r="JX167" s="9">
        <f>IF(29&lt;=$G167, ROUND(JP167*$Q167, 2), "")</f>
        <v/>
      </c>
      <c r="JY167" s="9">
        <f>IF(29&lt;=$G167, JP167+JX167, "")</f>
        <v/>
      </c>
      <c r="JZ167" s="9">
        <f>IF(29&lt;=$G167, JT167+JX167, "")</f>
        <v/>
      </c>
      <c r="KA167" s="9">
        <f>IF(29&lt;=$G167, ($G167-29)*$N167, "")</f>
        <v/>
      </c>
      <c r="KB167" s="9">
        <f>IF(30&lt;=$G167, JW167, "")</f>
        <v/>
      </c>
      <c r="KC167" s="9">
        <f>IF(30&lt;=$G167, ROUND(KB167*$Q167, 2), "")</f>
        <v/>
      </c>
      <c r="KD167" s="9">
        <f>IF(30&lt;=$G167, $N167, "")</f>
        <v/>
      </c>
      <c r="KE167" s="9">
        <f>IF(30&lt;=$G167, KD167-KC167, "")</f>
        <v/>
      </c>
      <c r="KF167" s="9">
        <f>IF(30&lt;=$G167, KB167-KE167, "")</f>
        <v/>
      </c>
      <c r="KG167" s="9">
        <f>IF(30&lt;=$G167, ROUND(JY167*$Q167, 2), "")</f>
        <v/>
      </c>
      <c r="KH167" s="9">
        <f>IF(30&lt;=$G167, JY167+KG167, "")</f>
        <v/>
      </c>
      <c r="KI167" s="9">
        <f>IF(30&lt;=$G167, KC167+KG167, "")</f>
        <v/>
      </c>
      <c r="KJ167" s="9">
        <f>IF(30&lt;=$G167, ($G167-30)*$N167, "")</f>
        <v/>
      </c>
      <c r="KK167" s="9">
        <f>IF(31&lt;=$G167, KF167, "")</f>
        <v/>
      </c>
      <c r="KL167" s="9">
        <f>IF(31&lt;=$G167, ROUND(KK167*$Q167, 2), "")</f>
        <v/>
      </c>
      <c r="KM167" s="9">
        <f>IF(31&lt;=$G167, $N167, "")</f>
        <v/>
      </c>
      <c r="KN167" s="9">
        <f>IF(31&lt;=$G167, KM167-KL167, "")</f>
        <v/>
      </c>
      <c r="KO167" s="9">
        <f>IF(31&lt;=$G167, KK167-KN167, "")</f>
        <v/>
      </c>
      <c r="KP167" s="9">
        <f>IF(31&lt;=$G167, ROUND(KH167*$Q167, 2), "")</f>
        <v/>
      </c>
      <c r="KQ167" s="9">
        <f>IF(31&lt;=$G167, KH167+KP167, "")</f>
        <v/>
      </c>
      <c r="KR167" s="9">
        <f>IF(31&lt;=$G167, KL167+KP167, "")</f>
        <v/>
      </c>
      <c r="KS167" s="9">
        <f>IF(31&lt;=$G167, ($G167-31)*$N167, "")</f>
        <v/>
      </c>
      <c r="KT167" s="9">
        <f>IF(32&lt;=$G167, KO167, "")</f>
        <v/>
      </c>
      <c r="KU167" s="9">
        <f>IF(32&lt;=$G167, ROUND(KT167*$Q167, 2), "")</f>
        <v/>
      </c>
      <c r="KV167" s="9">
        <f>IF(32&lt;=$G167, $N167, "")</f>
        <v/>
      </c>
      <c r="KW167" s="9">
        <f>IF(32&lt;=$G167, KV167-KU167, "")</f>
        <v/>
      </c>
      <c r="KX167" s="9">
        <f>IF(32&lt;=$G167, KT167-KW167, "")</f>
        <v/>
      </c>
      <c r="KY167" s="9">
        <f>IF(32&lt;=$G167, ROUND(KQ167*$Q167, 2), "")</f>
        <v/>
      </c>
      <c r="KZ167" s="9">
        <f>IF(32&lt;=$G167, KQ167+KY167, "")</f>
        <v/>
      </c>
      <c r="LA167" s="9">
        <f>IF(32&lt;=$G167, KU167+KY167, "")</f>
        <v/>
      </c>
      <c r="LB167" s="9">
        <f>IF(32&lt;=$G167, ($G167-32)*$N167, "")</f>
        <v/>
      </c>
      <c r="LC167" s="9">
        <f>IF(33&lt;=$G167, KX167, "")</f>
        <v/>
      </c>
      <c r="LD167" s="9">
        <f>IF(33&lt;=$G167, ROUND(LC167*$Q167, 2), "")</f>
        <v/>
      </c>
      <c r="LE167" s="9">
        <f>IF(33&lt;=$G167, $N167, "")</f>
        <v/>
      </c>
      <c r="LF167" s="9">
        <f>IF(33&lt;=$G167, LE167-LD167, "")</f>
        <v/>
      </c>
      <c r="LG167" s="9">
        <f>IF(33&lt;=$G167, LC167-LF167, "")</f>
        <v/>
      </c>
      <c r="LH167" s="9">
        <f>IF(33&lt;=$G167, ROUND(KZ167*$Q167, 2), "")</f>
        <v/>
      </c>
      <c r="LI167" s="9">
        <f>IF(33&lt;=$G167, KZ167+LH167, "")</f>
        <v/>
      </c>
      <c r="LJ167" s="9">
        <f>IF(33&lt;=$G167, LD167+LH167, "")</f>
        <v/>
      </c>
      <c r="LK167" s="9">
        <f>IF(33&lt;=$G167, ($G167-33)*$N167, "")</f>
        <v/>
      </c>
      <c r="LL167" s="9">
        <f>IF(34&lt;=$G167, LG167, "")</f>
        <v/>
      </c>
      <c r="LM167" s="9">
        <f>IF(34&lt;=$G167, ROUND(LL167*$Q167, 2), "")</f>
        <v/>
      </c>
      <c r="LN167" s="9">
        <f>IF(34&lt;=$G167, $N167, "")</f>
        <v/>
      </c>
      <c r="LO167" s="9">
        <f>IF(34&lt;=$G167, LN167-LM167, "")</f>
        <v/>
      </c>
      <c r="LP167" s="9">
        <f>IF(34&lt;=$G167, LL167-LO167, "")</f>
        <v/>
      </c>
      <c r="LQ167" s="9">
        <f>IF(34&lt;=$G167, ROUND(LI167*$Q167, 2), "")</f>
        <v/>
      </c>
      <c r="LR167" s="9">
        <f>IF(34&lt;=$G167, LI167+LQ167, "")</f>
        <v/>
      </c>
      <c r="LS167" s="9">
        <f>IF(34&lt;=$G167, LM167+LQ167, "")</f>
        <v/>
      </c>
      <c r="LT167" s="9">
        <f>IF(34&lt;=$G167, ($G167-34)*$N167, "")</f>
        <v/>
      </c>
      <c r="LU167" s="9">
        <f>IF(35&lt;=$G167, LP167, "")</f>
        <v/>
      </c>
      <c r="LV167" s="9">
        <f>IF(35&lt;=$G167, ROUND(LU167*$Q167, 2), "")</f>
        <v/>
      </c>
      <c r="LW167" s="9">
        <f>IF(35&lt;=$G167, $N167, "")</f>
        <v/>
      </c>
      <c r="LX167" s="9">
        <f>IF(35&lt;=$G167, LW167-LV167, "")</f>
        <v/>
      </c>
      <c r="LY167" s="9">
        <f>IF(35&lt;=$G167, LU167-LX167, "")</f>
        <v/>
      </c>
      <c r="LZ167" s="9">
        <f>IF(35&lt;=$G167, ROUND(LR167*$Q167, 2), "")</f>
        <v/>
      </c>
      <c r="MA167" s="9">
        <f>IF(35&lt;=$G167, LR167+LZ167, "")</f>
        <v/>
      </c>
      <c r="MB167" s="9">
        <f>IF(35&lt;=$G167, LV167+LZ167, "")</f>
        <v/>
      </c>
      <c r="MC167" s="9">
        <f>IF(35&lt;=$G167, ($G167-35)*$N167, "")</f>
        <v/>
      </c>
      <c r="MD167" s="9">
        <f>IF(36&lt;=$G167, LY167, "")</f>
        <v/>
      </c>
      <c r="ME167" s="9">
        <f>IF(36&lt;=$G167, ROUND(MD167*$Q167, 2), "")</f>
        <v/>
      </c>
      <c r="MF167" s="9">
        <f>IF(36&lt;=$G167, $N167, "")</f>
        <v/>
      </c>
      <c r="MG167" s="9">
        <f>IF(36&lt;=$G167, MF167-ME167, "")</f>
        <v/>
      </c>
      <c r="MH167" s="9">
        <f>IF(36&lt;=$G167, MD167-MG167, "")</f>
        <v/>
      </c>
      <c r="MI167" s="9">
        <f>IF(36&lt;=$G167, ROUND(MA167*$Q167, 2), "")</f>
        <v/>
      </c>
      <c r="MJ167" s="9">
        <f>IF(36&lt;=$G167, MA167+MI167, "")</f>
        <v/>
      </c>
      <c r="MK167" s="9">
        <f>IF(36&lt;=$G167, ME167+MI167, "")</f>
        <v/>
      </c>
      <c r="ML167" s="9">
        <f>IF(36&lt;=$G167, ($G167-36)*$N167, "")</f>
        <v/>
      </c>
      <c r="MM167" s="9">
        <f>IF(37&lt;=$G167, MH167, "")</f>
        <v/>
      </c>
      <c r="MN167" s="9">
        <f>IF(37&lt;=$G167, ROUND(MM167*$Q167, 2), "")</f>
        <v/>
      </c>
      <c r="MO167" s="9">
        <f>IF(37&lt;=$G167, $N167, "")</f>
        <v/>
      </c>
      <c r="MP167" s="9">
        <f>IF(37&lt;=$G167, MO167-MN167, "")</f>
        <v/>
      </c>
      <c r="MQ167" s="9">
        <f>IF(37&lt;=$G167, MM167-MP167, "")</f>
        <v/>
      </c>
      <c r="MR167" s="9">
        <f>IF(37&lt;=$G167, ROUND(MJ167*$Q167, 2), "")</f>
        <v/>
      </c>
      <c r="MS167" s="9">
        <f>IF(37&lt;=$G167, MJ167+MR167, "")</f>
        <v/>
      </c>
      <c r="MT167" s="9">
        <f>IF(37&lt;=$G167, MN167+MR167, "")</f>
        <v/>
      </c>
      <c r="MU167" s="9">
        <f>IF(37&lt;=$G167, ($G167-37)*$N167, "")</f>
        <v/>
      </c>
      <c r="MV167" s="9">
        <f>IF(38&lt;=$G167, MQ167, "")</f>
        <v/>
      </c>
      <c r="MW167" s="9">
        <f>IF(38&lt;=$G167, ROUND(MV167*$Q167, 2), "")</f>
        <v/>
      </c>
      <c r="MX167" s="9">
        <f>IF(38&lt;=$G167, $N167, "")</f>
        <v/>
      </c>
      <c r="MY167" s="9">
        <f>IF(38&lt;=$G167, MX167-MW167, "")</f>
        <v/>
      </c>
      <c r="MZ167" s="9">
        <f>IF(38&lt;=$G167, MV167-MY167, "")</f>
        <v/>
      </c>
      <c r="NA167" s="9">
        <f>IF(38&lt;=$G167, ROUND(MS167*$Q167, 2), "")</f>
        <v/>
      </c>
      <c r="NB167" s="9">
        <f>IF(38&lt;=$G167, MS167+NA167, "")</f>
        <v/>
      </c>
      <c r="NC167" s="9">
        <f>IF(38&lt;=$G167, MW167+NA167, "")</f>
        <v/>
      </c>
      <c r="ND167" s="9">
        <f>IF(38&lt;=$G167, ($G167-38)*$N167, "")</f>
        <v/>
      </c>
      <c r="NE167" s="9">
        <f>IF(39&lt;=$G167, MZ167, "")</f>
        <v/>
      </c>
      <c r="NF167" s="9">
        <f>IF(39&lt;=$G167, ROUND(NE167*$Q167, 2), "")</f>
        <v/>
      </c>
      <c r="NG167" s="9">
        <f>IF(39&lt;=$G167, $N167, "")</f>
        <v/>
      </c>
      <c r="NH167" s="9">
        <f>IF(39&lt;=$G167, NG167-NF167, "")</f>
        <v/>
      </c>
      <c r="NI167" s="9">
        <f>IF(39&lt;=$G167, NE167-NH167, "")</f>
        <v/>
      </c>
      <c r="NJ167" s="9">
        <f>IF(39&lt;=$G167, ROUND(NB167*$Q167, 2), "")</f>
        <v/>
      </c>
      <c r="NK167" s="9">
        <f>IF(39&lt;=$G167, NB167+NJ167, "")</f>
        <v/>
      </c>
      <c r="NL167" s="9">
        <f>IF(39&lt;=$G167, NF167+NJ167, "")</f>
        <v/>
      </c>
      <c r="NM167" s="9">
        <f>IF(39&lt;=$G167, ($G167-39)*$N167, "")</f>
        <v/>
      </c>
      <c r="NN167" s="9">
        <f>IF(40&lt;=$G167, NI167, "")</f>
        <v/>
      </c>
      <c r="NO167" s="9">
        <f>IF(40&lt;=$G167, ROUND(NN167*$Q167, 2), "")</f>
        <v/>
      </c>
      <c r="NP167" s="9">
        <f>IF(40&lt;=$G167, $N167, "")</f>
        <v/>
      </c>
      <c r="NQ167" s="9">
        <f>IF(40&lt;=$G167, NP167-NO167, "")</f>
        <v/>
      </c>
      <c r="NR167" s="9">
        <f>IF(40&lt;=$G167, NN167-NQ167, "")</f>
        <v/>
      </c>
      <c r="NS167" s="9">
        <f>IF(40&lt;=$G167, ROUND(NK167*$Q167, 2), "")</f>
        <v/>
      </c>
      <c r="NT167" s="9">
        <f>IF(40&lt;=$G167, NK167+NS167, "")</f>
        <v/>
      </c>
      <c r="NU167" s="9">
        <f>IF(40&lt;=$G167, NO167+NS167, "")</f>
        <v/>
      </c>
      <c r="NV167" s="9">
        <f>IF(40&lt;=$G167, ($G167-40)*$N167, "")</f>
        <v/>
      </c>
      <c r="NW167" s="9">
        <f>IF(41&lt;=$G167, NR167, "")</f>
        <v/>
      </c>
      <c r="NX167" s="9">
        <f>IF(41&lt;=$G167, ROUND(NW167*$Q167, 2), "")</f>
        <v/>
      </c>
      <c r="NY167" s="9">
        <f>IF(41&lt;=$G167, $N167, "")</f>
        <v/>
      </c>
      <c r="NZ167" s="9">
        <f>IF(41&lt;=$G167, NY167-NX167, "")</f>
        <v/>
      </c>
      <c r="OA167" s="9">
        <f>IF(41&lt;=$G167, NW167-NZ167, "")</f>
        <v/>
      </c>
      <c r="OB167" s="9">
        <f>IF(41&lt;=$G167, ROUND(NT167*$Q167, 2), "")</f>
        <v/>
      </c>
      <c r="OC167" s="9">
        <f>IF(41&lt;=$G167, NT167+OB167, "")</f>
        <v/>
      </c>
      <c r="OD167" s="9">
        <f>IF(41&lt;=$G167, NX167+OB167, "")</f>
        <v/>
      </c>
      <c r="OE167" s="9">
        <f>IF(41&lt;=$G167, ($G167-41)*$N167, "")</f>
        <v/>
      </c>
      <c r="OF167" s="9">
        <f>IF(42&lt;=$G167, OA167, "")</f>
        <v/>
      </c>
      <c r="OG167" s="9">
        <f>IF(42&lt;=$G167, ROUND(OF167*$Q167, 2), "")</f>
        <v/>
      </c>
      <c r="OH167" s="9">
        <f>IF(42&lt;=$G167, $N167, "")</f>
        <v/>
      </c>
      <c r="OI167" s="9">
        <f>IF(42&lt;=$G167, OH167-OG167, "")</f>
        <v/>
      </c>
      <c r="OJ167" s="9">
        <f>IF(42&lt;=$G167, OF167-OI167, "")</f>
        <v/>
      </c>
      <c r="OK167" s="9">
        <f>IF(42&lt;=$G167, ROUND(OC167*$Q167, 2), "")</f>
        <v/>
      </c>
      <c r="OL167" s="9">
        <f>IF(42&lt;=$G167, OC167+OK167, "")</f>
        <v/>
      </c>
      <c r="OM167" s="9">
        <f>IF(42&lt;=$G167, OG167+OK167, "")</f>
        <v/>
      </c>
      <c r="ON167" s="9">
        <f>IF(42&lt;=$G167, ($G167-42)*$N167, "")</f>
        <v/>
      </c>
      <c r="OO167" s="9">
        <f>IF(43&lt;=$G167, OJ167, "")</f>
        <v/>
      </c>
      <c r="OP167" s="9">
        <f>IF(43&lt;=$G167, ROUND(OO167*$Q167, 2), "")</f>
        <v/>
      </c>
      <c r="OQ167" s="9">
        <f>IF(43&lt;=$G167, $N167, "")</f>
        <v/>
      </c>
      <c r="OR167" s="9">
        <f>IF(43&lt;=$G167, OQ167-OP167, "")</f>
        <v/>
      </c>
      <c r="OS167" s="9">
        <f>IF(43&lt;=$G167, OO167-OR167, "")</f>
        <v/>
      </c>
      <c r="OT167" s="9">
        <f>IF(43&lt;=$G167, ROUND(OL167*$Q167, 2), "")</f>
        <v/>
      </c>
      <c r="OU167" s="9">
        <f>IF(43&lt;=$G167, OL167+OT167, "")</f>
        <v/>
      </c>
      <c r="OV167" s="9">
        <f>IF(43&lt;=$G167, OP167+OT167, "")</f>
        <v/>
      </c>
      <c r="OW167" s="9">
        <f>IF(43&lt;=$G167, ($G167-43)*$N167, "")</f>
        <v/>
      </c>
      <c r="OX167" s="9">
        <f>IF(44&lt;=$G167, OS167, "")</f>
        <v/>
      </c>
      <c r="OY167" s="9">
        <f>IF(44&lt;=$G167, ROUND(OX167*$Q167, 2), "")</f>
        <v/>
      </c>
      <c r="OZ167" s="9">
        <f>IF(44&lt;=$G167, $N167, "")</f>
        <v/>
      </c>
      <c r="PA167" s="9">
        <f>IF(44&lt;=$G167, OZ167-OY167, "")</f>
        <v/>
      </c>
      <c r="PB167" s="9">
        <f>IF(44&lt;=$G167, OX167-PA167, "")</f>
        <v/>
      </c>
      <c r="PC167" s="9">
        <f>IF(44&lt;=$G167, ROUND(OU167*$Q167, 2), "")</f>
        <v/>
      </c>
      <c r="PD167" s="9">
        <f>IF(44&lt;=$G167, OU167+PC167, "")</f>
        <v/>
      </c>
      <c r="PE167" s="9">
        <f>IF(44&lt;=$G167, OY167+PC167, "")</f>
        <v/>
      </c>
      <c r="PF167" s="9">
        <f>IF(44&lt;=$G167, ($G167-44)*$N167, "")</f>
        <v/>
      </c>
      <c r="PG167" s="9">
        <f>IF(45&lt;=$G167, PB167, "")</f>
        <v/>
      </c>
      <c r="PH167" s="9">
        <f>IF(45&lt;=$G167, ROUND(PG167*$Q167, 2), "")</f>
        <v/>
      </c>
      <c r="PI167" s="9">
        <f>IF(45&lt;=$G167, $N167, "")</f>
        <v/>
      </c>
      <c r="PJ167" s="9">
        <f>IF(45&lt;=$G167, PI167-PH167, "")</f>
        <v/>
      </c>
      <c r="PK167" s="9">
        <f>IF(45&lt;=$G167, PG167-PJ167, "")</f>
        <v/>
      </c>
      <c r="PL167" s="9">
        <f>IF(45&lt;=$G167, ROUND(PD167*$Q167, 2), "")</f>
        <v/>
      </c>
      <c r="PM167" s="9">
        <f>IF(45&lt;=$G167, PD167+PL167, "")</f>
        <v/>
      </c>
      <c r="PN167" s="9">
        <f>IF(45&lt;=$G167, PH167+PL167, "")</f>
        <v/>
      </c>
      <c r="PO167" s="9">
        <f>IF(45&lt;=$G167, ($G167-45)*$N167, "")</f>
        <v/>
      </c>
      <c r="PP167" s="9">
        <f>IF(46&lt;=$G167, PK167, "")</f>
        <v/>
      </c>
      <c r="PQ167" s="9">
        <f>IF(46&lt;=$G167, ROUND(PP167*$Q167, 2), "")</f>
        <v/>
      </c>
      <c r="PR167" s="9">
        <f>IF(46&lt;=$G167, $N167, "")</f>
        <v/>
      </c>
      <c r="PS167" s="9">
        <f>IF(46&lt;=$G167, PR167-PQ167, "")</f>
        <v/>
      </c>
      <c r="PT167" s="9">
        <f>IF(46&lt;=$G167, PP167-PS167, "")</f>
        <v/>
      </c>
      <c r="PU167" s="9">
        <f>IF(46&lt;=$G167, ROUND(PM167*$Q167, 2), "")</f>
        <v/>
      </c>
      <c r="PV167" s="9">
        <f>IF(46&lt;=$G167, PM167+PU167, "")</f>
        <v/>
      </c>
      <c r="PW167" s="9">
        <f>IF(46&lt;=$G167, PQ167+PU167, "")</f>
        <v/>
      </c>
      <c r="PX167" s="9">
        <f>IF(46&lt;=$G167, ($G167-46)*$N167, "")</f>
        <v/>
      </c>
      <c r="PY167" s="9">
        <f>IF(47&lt;=$G167, PT167, "")</f>
        <v/>
      </c>
      <c r="PZ167" s="9">
        <f>IF(47&lt;=$G167, ROUND(PY167*$Q167, 2), "")</f>
        <v/>
      </c>
      <c r="QA167" s="9">
        <f>IF(47&lt;=$G167, $N167, "")</f>
        <v/>
      </c>
      <c r="QB167" s="9">
        <f>IF(47&lt;=$G167, QA167-PZ167, "")</f>
        <v/>
      </c>
      <c r="QC167" s="9">
        <f>IF(47&lt;=$G167, PY167-QB167, "")</f>
        <v/>
      </c>
      <c r="QD167" s="9">
        <f>IF(47&lt;=$G167, ROUND(PV167*$Q167, 2), "")</f>
        <v/>
      </c>
      <c r="QE167" s="9">
        <f>IF(47&lt;=$G167, PV167+QD167, "")</f>
        <v/>
      </c>
      <c r="QF167" s="9">
        <f>IF(47&lt;=$G167, PZ167+QD167, "")</f>
        <v/>
      </c>
      <c r="QG167" s="9">
        <f>IF(47&lt;=$G167, ($G167-47)*$N167, "")</f>
        <v/>
      </c>
      <c r="QH167" s="9">
        <f>IF(48&lt;=$G167, QC167, "")</f>
        <v/>
      </c>
      <c r="QI167" s="9">
        <f>IF(48&lt;=$G167, ROUND(QH167*$Q167, 2), "")</f>
        <v/>
      </c>
      <c r="QJ167" s="9">
        <f>IF(48&lt;=$G167, $N167, "")</f>
        <v/>
      </c>
      <c r="QK167" s="9">
        <f>IF(48&lt;=$G167, QJ167-QI167, "")</f>
        <v/>
      </c>
      <c r="QL167" s="9">
        <f>IF(48&lt;=$G167, QH167-QK167, "")</f>
        <v/>
      </c>
      <c r="QM167" s="9">
        <f>IF(48&lt;=$G167, ROUND(QE167*$Q167, 2), "")</f>
        <v/>
      </c>
      <c r="QN167" s="9">
        <f>IF(48&lt;=$G167, QE167+QM167, "")</f>
        <v/>
      </c>
      <c r="QO167" s="9">
        <f>IF(48&lt;=$G167, QI167+QM167, "")</f>
        <v/>
      </c>
      <c r="QP167" s="9">
        <f>IF(48&lt;=$G167, ($G167-48)*$N167, "")</f>
        <v/>
      </c>
    </row>
    <row r="168">
      <c r="A168" s="12" t="inlineStr">
        <is>
          <t>0690-0001</t>
        </is>
      </c>
      <c r="B168" s="13" t="inlineStr">
        <is>
          <t>Rogelio Sanchez Partida</t>
        </is>
      </c>
      <c r="C168" s="13" t="inlineStr">
        <is>
          <t>Grand Cherokee Limited</t>
        </is>
      </c>
      <c r="D168" s="12" t="inlineStr">
        <is>
          <t>ACTIVO</t>
        </is>
      </c>
      <c r="E168" s="12" t="inlineStr">
        <is>
          <t>2025-03-19</t>
        </is>
      </c>
      <c r="F168" s="12" t="inlineStr">
        <is>
          <t>2028-03-19</t>
        </is>
      </c>
      <c r="G168" s="14" t="n">
        <v>36</v>
      </c>
      <c r="H168" s="15" t="n">
        <v>1110775.86</v>
      </c>
      <c r="I168" s="16" t="n">
        <v>0.4</v>
      </c>
      <c r="J168" s="15">
        <f>ROUND(H168*I168, 2)</f>
        <v/>
      </c>
      <c r="K168" s="15">
        <f>ROUND(H168-J168, 2)</f>
        <v/>
      </c>
      <c r="L168" s="16" t="n">
        <v>0.02</v>
      </c>
      <c r="M168" s="15">
        <f>ROUND(H168*L168, 2)</f>
        <v/>
      </c>
      <c r="N168" s="15" t="n">
        <v>28123.47</v>
      </c>
      <c r="O168" s="16" t="n">
        <v>0.1</v>
      </c>
      <c r="P168" s="15">
        <f>ROUND(H168*O168, 2)</f>
        <v/>
      </c>
      <c r="Q168" s="17" t="n">
        <v>0.02867475</v>
      </c>
      <c r="R168" s="17">
        <f>RATE(G168, -N168, K168, -P168)</f>
        <v/>
      </c>
      <c r="S168" s="17">
        <f>ROUND(Q168*12, 8)</f>
        <v/>
      </c>
      <c r="T168" s="17">
        <f>ROUND(((1+Q168)^12)-1, 8)</f>
        <v/>
      </c>
      <c r="U168" s="15">
        <f>ROUND(PV(Q168, G168, 0, -P168), 2)</f>
        <v/>
      </c>
      <c r="V168" s="15">
        <f>SUMIF($AA$4:$QP$4, "Interes_Leasing", AA168:QP168)</f>
        <v/>
      </c>
      <c r="W168" s="15">
        <f>SUMIF($AA$4:$QP$4, "Interes_Residual", AA168:QP168)</f>
        <v/>
      </c>
      <c r="X168" s="15">
        <f>ROUND(V168+W168, 2)</f>
        <v/>
      </c>
      <c r="Y168" s="15">
        <f>ROUND((N168*G168+P168+M168)-K168, 2)</f>
        <v/>
      </c>
      <c r="Z168" s="16">
        <f>ROUND(Y168/K168, 4)</f>
        <v/>
      </c>
      <c r="AA168" s="15">
        <f>IF(1&lt;=$G168, $K168, "")</f>
        <v/>
      </c>
      <c r="AB168" s="15">
        <f>IF(1&lt;=$G168, ROUND(AA168*$Q168, 2), "")</f>
        <v/>
      </c>
      <c r="AC168" s="15">
        <f>IF(1&lt;=$G168, $N168, "")</f>
        <v/>
      </c>
      <c r="AD168" s="15">
        <f>IF(1&lt;=$G168, AC168-AB168, "")</f>
        <v/>
      </c>
      <c r="AE168" s="15">
        <f>IF(1&lt;=$G168, AA168-AD168, "")</f>
        <v/>
      </c>
      <c r="AF168" s="15">
        <f>IF(1&lt;=$G168, ROUND($U168*$Q168, 2), "")</f>
        <v/>
      </c>
      <c r="AG168" s="15">
        <f>IF(1&lt;=$G168, $U168+AF168, "")</f>
        <v/>
      </c>
      <c r="AH168" s="15">
        <f>IF(1&lt;=$G168, AB168+AF168, "")</f>
        <v/>
      </c>
      <c r="AI168" s="15">
        <f>IF(1&lt;=$G168, ($G168-1)*$N168, "")</f>
        <v/>
      </c>
      <c r="AJ168" s="15">
        <f>IF(2&lt;=$G168, AE168, "")</f>
        <v/>
      </c>
      <c r="AK168" s="15">
        <f>IF(2&lt;=$G168, ROUND(AJ168*$Q168, 2), "")</f>
        <v/>
      </c>
      <c r="AL168" s="15">
        <f>IF(2&lt;=$G168, $N168, "")</f>
        <v/>
      </c>
      <c r="AM168" s="15">
        <f>IF(2&lt;=$G168, AL168-AK168, "")</f>
        <v/>
      </c>
      <c r="AN168" s="15">
        <f>IF(2&lt;=$G168, AJ168-AM168, "")</f>
        <v/>
      </c>
      <c r="AO168" s="15">
        <f>IF(2&lt;=$G168, ROUND(AG168*$Q168, 2), "")</f>
        <v/>
      </c>
      <c r="AP168" s="15">
        <f>IF(2&lt;=$G168, AG168+AO168, "")</f>
        <v/>
      </c>
      <c r="AQ168" s="15">
        <f>IF(2&lt;=$G168, AK168+AO168, "")</f>
        <v/>
      </c>
      <c r="AR168" s="15">
        <f>IF(2&lt;=$G168, ($G168-2)*$N168, "")</f>
        <v/>
      </c>
      <c r="AS168" s="15">
        <f>IF(3&lt;=$G168, AN168, "")</f>
        <v/>
      </c>
      <c r="AT168" s="15">
        <f>IF(3&lt;=$G168, ROUND(AS168*$Q168, 2), "")</f>
        <v/>
      </c>
      <c r="AU168" s="15">
        <f>IF(3&lt;=$G168, $N168, "")</f>
        <v/>
      </c>
      <c r="AV168" s="15">
        <f>IF(3&lt;=$G168, AU168-AT168, "")</f>
        <v/>
      </c>
      <c r="AW168" s="15">
        <f>IF(3&lt;=$G168, AS168-AV168, "")</f>
        <v/>
      </c>
      <c r="AX168" s="15">
        <f>IF(3&lt;=$G168, ROUND(AP168*$Q168, 2), "")</f>
        <v/>
      </c>
      <c r="AY168" s="15">
        <f>IF(3&lt;=$G168, AP168+AX168, "")</f>
        <v/>
      </c>
      <c r="AZ168" s="15">
        <f>IF(3&lt;=$G168, AT168+AX168, "")</f>
        <v/>
      </c>
      <c r="BA168" s="15">
        <f>IF(3&lt;=$G168, ($G168-3)*$N168, "")</f>
        <v/>
      </c>
      <c r="BB168" s="15">
        <f>IF(4&lt;=$G168, AW168, "")</f>
        <v/>
      </c>
      <c r="BC168" s="15">
        <f>IF(4&lt;=$G168, ROUND(BB168*$Q168, 2), "")</f>
        <v/>
      </c>
      <c r="BD168" s="15">
        <f>IF(4&lt;=$G168, $N168, "")</f>
        <v/>
      </c>
      <c r="BE168" s="15">
        <f>IF(4&lt;=$G168, BD168-BC168, "")</f>
        <v/>
      </c>
      <c r="BF168" s="15">
        <f>IF(4&lt;=$G168, BB168-BE168, "")</f>
        <v/>
      </c>
      <c r="BG168" s="15">
        <f>IF(4&lt;=$G168, ROUND(AY168*$Q168, 2), "")</f>
        <v/>
      </c>
      <c r="BH168" s="15">
        <f>IF(4&lt;=$G168, AY168+BG168, "")</f>
        <v/>
      </c>
      <c r="BI168" s="15">
        <f>IF(4&lt;=$G168, BC168+BG168, "")</f>
        <v/>
      </c>
      <c r="BJ168" s="15">
        <f>IF(4&lt;=$G168, ($G168-4)*$N168, "")</f>
        <v/>
      </c>
      <c r="BK168" s="15">
        <f>IF(5&lt;=$G168, BF168, "")</f>
        <v/>
      </c>
      <c r="BL168" s="15">
        <f>IF(5&lt;=$G168, ROUND(BK168*$Q168, 2), "")</f>
        <v/>
      </c>
      <c r="BM168" s="15">
        <f>IF(5&lt;=$G168, $N168, "")</f>
        <v/>
      </c>
      <c r="BN168" s="15">
        <f>IF(5&lt;=$G168, BM168-BL168, "")</f>
        <v/>
      </c>
      <c r="BO168" s="15">
        <f>IF(5&lt;=$G168, BK168-BN168, "")</f>
        <v/>
      </c>
      <c r="BP168" s="15">
        <f>IF(5&lt;=$G168, ROUND(BH168*$Q168, 2), "")</f>
        <v/>
      </c>
      <c r="BQ168" s="15">
        <f>IF(5&lt;=$G168, BH168+BP168, "")</f>
        <v/>
      </c>
      <c r="BR168" s="15">
        <f>IF(5&lt;=$G168, BL168+BP168, "")</f>
        <v/>
      </c>
      <c r="BS168" s="15">
        <f>IF(5&lt;=$G168, ($G168-5)*$N168, "")</f>
        <v/>
      </c>
      <c r="BT168" s="15">
        <f>IF(6&lt;=$G168, BO168, "")</f>
        <v/>
      </c>
      <c r="BU168" s="15">
        <f>IF(6&lt;=$G168, ROUND(BT168*$Q168, 2), "")</f>
        <v/>
      </c>
      <c r="BV168" s="15">
        <f>IF(6&lt;=$G168, $N168, "")</f>
        <v/>
      </c>
      <c r="BW168" s="15">
        <f>IF(6&lt;=$G168, BV168-BU168, "")</f>
        <v/>
      </c>
      <c r="BX168" s="15">
        <f>IF(6&lt;=$G168, BT168-BW168, "")</f>
        <v/>
      </c>
      <c r="BY168" s="15">
        <f>IF(6&lt;=$G168, ROUND(BQ168*$Q168, 2), "")</f>
        <v/>
      </c>
      <c r="BZ168" s="15">
        <f>IF(6&lt;=$G168, BQ168+BY168, "")</f>
        <v/>
      </c>
      <c r="CA168" s="15">
        <f>IF(6&lt;=$G168, BU168+BY168, "")</f>
        <v/>
      </c>
      <c r="CB168" s="15">
        <f>IF(6&lt;=$G168, ($G168-6)*$N168, "")</f>
        <v/>
      </c>
      <c r="CC168" s="15">
        <f>IF(7&lt;=$G168, BX168, "")</f>
        <v/>
      </c>
      <c r="CD168" s="15">
        <f>IF(7&lt;=$G168, ROUND(CC168*$Q168, 2), "")</f>
        <v/>
      </c>
      <c r="CE168" s="15">
        <f>IF(7&lt;=$G168, $N168, "")</f>
        <v/>
      </c>
      <c r="CF168" s="15">
        <f>IF(7&lt;=$G168, CE168-CD168, "")</f>
        <v/>
      </c>
      <c r="CG168" s="15">
        <f>IF(7&lt;=$G168, CC168-CF168, "")</f>
        <v/>
      </c>
      <c r="CH168" s="15">
        <f>IF(7&lt;=$G168, ROUND(BZ168*$Q168, 2), "")</f>
        <v/>
      </c>
      <c r="CI168" s="15">
        <f>IF(7&lt;=$G168, BZ168+CH168, "")</f>
        <v/>
      </c>
      <c r="CJ168" s="15">
        <f>IF(7&lt;=$G168, CD168+CH168, "")</f>
        <v/>
      </c>
      <c r="CK168" s="15">
        <f>IF(7&lt;=$G168, ($G168-7)*$N168, "")</f>
        <v/>
      </c>
      <c r="CL168" s="15">
        <f>IF(8&lt;=$G168, CG168, "")</f>
        <v/>
      </c>
      <c r="CM168" s="15">
        <f>IF(8&lt;=$G168, ROUND(CL168*$Q168, 2), "")</f>
        <v/>
      </c>
      <c r="CN168" s="15">
        <f>IF(8&lt;=$G168, $N168, "")</f>
        <v/>
      </c>
      <c r="CO168" s="15">
        <f>IF(8&lt;=$G168, CN168-CM168, "")</f>
        <v/>
      </c>
      <c r="CP168" s="15">
        <f>IF(8&lt;=$G168, CL168-CO168, "")</f>
        <v/>
      </c>
      <c r="CQ168" s="15">
        <f>IF(8&lt;=$G168, ROUND(CI168*$Q168, 2), "")</f>
        <v/>
      </c>
      <c r="CR168" s="15">
        <f>IF(8&lt;=$G168, CI168+CQ168, "")</f>
        <v/>
      </c>
      <c r="CS168" s="15">
        <f>IF(8&lt;=$G168, CM168+CQ168, "")</f>
        <v/>
      </c>
      <c r="CT168" s="15">
        <f>IF(8&lt;=$G168, ($G168-8)*$N168, "")</f>
        <v/>
      </c>
      <c r="CU168" s="15">
        <f>IF(9&lt;=$G168, CP168, "")</f>
        <v/>
      </c>
      <c r="CV168" s="15">
        <f>IF(9&lt;=$G168, ROUND(CU168*$Q168, 2), "")</f>
        <v/>
      </c>
      <c r="CW168" s="15">
        <f>IF(9&lt;=$G168, $N168, "")</f>
        <v/>
      </c>
      <c r="CX168" s="15">
        <f>IF(9&lt;=$G168, CW168-CV168, "")</f>
        <v/>
      </c>
      <c r="CY168" s="15">
        <f>IF(9&lt;=$G168, CU168-CX168, "")</f>
        <v/>
      </c>
      <c r="CZ168" s="15">
        <f>IF(9&lt;=$G168, ROUND(CR168*$Q168, 2), "")</f>
        <v/>
      </c>
      <c r="DA168" s="15">
        <f>IF(9&lt;=$G168, CR168+CZ168, "")</f>
        <v/>
      </c>
      <c r="DB168" s="15">
        <f>IF(9&lt;=$G168, CV168+CZ168, "")</f>
        <v/>
      </c>
      <c r="DC168" s="15">
        <f>IF(9&lt;=$G168, ($G168-9)*$N168, "")</f>
        <v/>
      </c>
      <c r="DD168" s="15">
        <f>IF(10&lt;=$G168, CY168, "")</f>
        <v/>
      </c>
      <c r="DE168" s="15">
        <f>IF(10&lt;=$G168, ROUND(DD168*$Q168, 2), "")</f>
        <v/>
      </c>
      <c r="DF168" s="15">
        <f>IF(10&lt;=$G168, $N168, "")</f>
        <v/>
      </c>
      <c r="DG168" s="15">
        <f>IF(10&lt;=$G168, DF168-DE168, "")</f>
        <v/>
      </c>
      <c r="DH168" s="15">
        <f>IF(10&lt;=$G168, DD168-DG168, "")</f>
        <v/>
      </c>
      <c r="DI168" s="15">
        <f>IF(10&lt;=$G168, ROUND(DA168*$Q168, 2), "")</f>
        <v/>
      </c>
      <c r="DJ168" s="15">
        <f>IF(10&lt;=$G168, DA168+DI168, "")</f>
        <v/>
      </c>
      <c r="DK168" s="15">
        <f>IF(10&lt;=$G168, DE168+DI168, "")</f>
        <v/>
      </c>
      <c r="DL168" s="15">
        <f>IF(10&lt;=$G168, ($G168-10)*$N168, "")</f>
        <v/>
      </c>
      <c r="DM168" s="15">
        <f>IF(11&lt;=$G168, DH168, "")</f>
        <v/>
      </c>
      <c r="DN168" s="15">
        <f>IF(11&lt;=$G168, ROUND(DM168*$Q168, 2), "")</f>
        <v/>
      </c>
      <c r="DO168" s="15">
        <f>IF(11&lt;=$G168, $N168, "")</f>
        <v/>
      </c>
      <c r="DP168" s="15">
        <f>IF(11&lt;=$G168, DO168-DN168, "")</f>
        <v/>
      </c>
      <c r="DQ168" s="15">
        <f>IF(11&lt;=$G168, DM168-DP168, "")</f>
        <v/>
      </c>
      <c r="DR168" s="15">
        <f>IF(11&lt;=$G168, ROUND(DJ168*$Q168, 2), "")</f>
        <v/>
      </c>
      <c r="DS168" s="15">
        <f>IF(11&lt;=$G168, DJ168+DR168, "")</f>
        <v/>
      </c>
      <c r="DT168" s="15">
        <f>IF(11&lt;=$G168, DN168+DR168, "")</f>
        <v/>
      </c>
      <c r="DU168" s="15">
        <f>IF(11&lt;=$G168, ($G168-11)*$N168, "")</f>
        <v/>
      </c>
      <c r="DV168" s="15">
        <f>IF(12&lt;=$G168, DQ168, "")</f>
        <v/>
      </c>
      <c r="DW168" s="15">
        <f>IF(12&lt;=$G168, ROUND(DV168*$Q168, 2), "")</f>
        <v/>
      </c>
      <c r="DX168" s="15">
        <f>IF(12&lt;=$G168, $N168, "")</f>
        <v/>
      </c>
      <c r="DY168" s="15">
        <f>IF(12&lt;=$G168, DX168-DW168, "")</f>
        <v/>
      </c>
      <c r="DZ168" s="15">
        <f>IF(12&lt;=$G168, DV168-DY168, "")</f>
        <v/>
      </c>
      <c r="EA168" s="15">
        <f>IF(12&lt;=$G168, ROUND(DS168*$Q168, 2), "")</f>
        <v/>
      </c>
      <c r="EB168" s="15">
        <f>IF(12&lt;=$G168, DS168+EA168, "")</f>
        <v/>
      </c>
      <c r="EC168" s="15">
        <f>IF(12&lt;=$G168, DW168+EA168, "")</f>
        <v/>
      </c>
      <c r="ED168" s="15">
        <f>IF(12&lt;=$G168, ($G168-12)*$N168, "")</f>
        <v/>
      </c>
      <c r="EE168" s="15">
        <f>IF(13&lt;=$G168, DZ168, "")</f>
        <v/>
      </c>
      <c r="EF168" s="15">
        <f>IF(13&lt;=$G168, ROUND(EE168*$Q168, 2), "")</f>
        <v/>
      </c>
      <c r="EG168" s="15">
        <f>IF(13&lt;=$G168, $N168, "")</f>
        <v/>
      </c>
      <c r="EH168" s="15">
        <f>IF(13&lt;=$G168, EG168-EF168, "")</f>
        <v/>
      </c>
      <c r="EI168" s="15">
        <f>IF(13&lt;=$G168, EE168-EH168, "")</f>
        <v/>
      </c>
      <c r="EJ168" s="15">
        <f>IF(13&lt;=$G168, ROUND(EB168*$Q168, 2), "")</f>
        <v/>
      </c>
      <c r="EK168" s="15">
        <f>IF(13&lt;=$G168, EB168+EJ168, "")</f>
        <v/>
      </c>
      <c r="EL168" s="15">
        <f>IF(13&lt;=$G168, EF168+EJ168, "")</f>
        <v/>
      </c>
      <c r="EM168" s="15">
        <f>IF(13&lt;=$G168, ($G168-13)*$N168, "")</f>
        <v/>
      </c>
      <c r="EN168" s="15">
        <f>IF(14&lt;=$G168, EI168, "")</f>
        <v/>
      </c>
      <c r="EO168" s="15">
        <f>IF(14&lt;=$G168, ROUND(EN168*$Q168, 2), "")</f>
        <v/>
      </c>
      <c r="EP168" s="15">
        <f>IF(14&lt;=$G168, $N168, "")</f>
        <v/>
      </c>
      <c r="EQ168" s="15">
        <f>IF(14&lt;=$G168, EP168-EO168, "")</f>
        <v/>
      </c>
      <c r="ER168" s="15">
        <f>IF(14&lt;=$G168, EN168-EQ168, "")</f>
        <v/>
      </c>
      <c r="ES168" s="15">
        <f>IF(14&lt;=$G168, ROUND(EK168*$Q168, 2), "")</f>
        <v/>
      </c>
      <c r="ET168" s="15">
        <f>IF(14&lt;=$G168, EK168+ES168, "")</f>
        <v/>
      </c>
      <c r="EU168" s="15">
        <f>IF(14&lt;=$G168, EO168+ES168, "")</f>
        <v/>
      </c>
      <c r="EV168" s="15">
        <f>IF(14&lt;=$G168, ($G168-14)*$N168, "")</f>
        <v/>
      </c>
      <c r="EW168" s="15">
        <f>IF(15&lt;=$G168, ER168, "")</f>
        <v/>
      </c>
      <c r="EX168" s="15">
        <f>IF(15&lt;=$G168, ROUND(EW168*$Q168, 2), "")</f>
        <v/>
      </c>
      <c r="EY168" s="15">
        <f>IF(15&lt;=$G168, $N168, "")</f>
        <v/>
      </c>
      <c r="EZ168" s="15">
        <f>IF(15&lt;=$G168, EY168-EX168, "")</f>
        <v/>
      </c>
      <c r="FA168" s="15">
        <f>IF(15&lt;=$G168, EW168-EZ168, "")</f>
        <v/>
      </c>
      <c r="FB168" s="15">
        <f>IF(15&lt;=$G168, ROUND(ET168*$Q168, 2), "")</f>
        <v/>
      </c>
      <c r="FC168" s="15">
        <f>IF(15&lt;=$G168, ET168+FB168, "")</f>
        <v/>
      </c>
      <c r="FD168" s="15">
        <f>IF(15&lt;=$G168, EX168+FB168, "")</f>
        <v/>
      </c>
      <c r="FE168" s="15">
        <f>IF(15&lt;=$G168, ($G168-15)*$N168, "")</f>
        <v/>
      </c>
      <c r="FF168" s="15">
        <f>IF(16&lt;=$G168, FA168, "")</f>
        <v/>
      </c>
      <c r="FG168" s="15">
        <f>IF(16&lt;=$G168, ROUND(FF168*$Q168, 2), "")</f>
        <v/>
      </c>
      <c r="FH168" s="15">
        <f>IF(16&lt;=$G168, $N168, "")</f>
        <v/>
      </c>
      <c r="FI168" s="15">
        <f>IF(16&lt;=$G168, FH168-FG168, "")</f>
        <v/>
      </c>
      <c r="FJ168" s="15">
        <f>IF(16&lt;=$G168, FF168-FI168, "")</f>
        <v/>
      </c>
      <c r="FK168" s="15">
        <f>IF(16&lt;=$G168, ROUND(FC168*$Q168, 2), "")</f>
        <v/>
      </c>
      <c r="FL168" s="15">
        <f>IF(16&lt;=$G168, FC168+FK168, "")</f>
        <v/>
      </c>
      <c r="FM168" s="15">
        <f>IF(16&lt;=$G168, FG168+FK168, "")</f>
        <v/>
      </c>
      <c r="FN168" s="15">
        <f>IF(16&lt;=$G168, ($G168-16)*$N168, "")</f>
        <v/>
      </c>
      <c r="FO168" s="15">
        <f>IF(17&lt;=$G168, FJ168, "")</f>
        <v/>
      </c>
      <c r="FP168" s="15">
        <f>IF(17&lt;=$G168, ROUND(FO168*$Q168, 2), "")</f>
        <v/>
      </c>
      <c r="FQ168" s="15">
        <f>IF(17&lt;=$G168, $N168, "")</f>
        <v/>
      </c>
      <c r="FR168" s="15">
        <f>IF(17&lt;=$G168, FQ168-FP168, "")</f>
        <v/>
      </c>
      <c r="FS168" s="15">
        <f>IF(17&lt;=$G168, FO168-FR168, "")</f>
        <v/>
      </c>
      <c r="FT168" s="15">
        <f>IF(17&lt;=$G168, ROUND(FL168*$Q168, 2), "")</f>
        <v/>
      </c>
      <c r="FU168" s="15">
        <f>IF(17&lt;=$G168, FL168+FT168, "")</f>
        <v/>
      </c>
      <c r="FV168" s="15">
        <f>IF(17&lt;=$G168, FP168+FT168, "")</f>
        <v/>
      </c>
      <c r="FW168" s="15">
        <f>IF(17&lt;=$G168, ($G168-17)*$N168, "")</f>
        <v/>
      </c>
      <c r="FX168" s="15">
        <f>IF(18&lt;=$G168, FS168, "")</f>
        <v/>
      </c>
      <c r="FY168" s="15">
        <f>IF(18&lt;=$G168, ROUND(FX168*$Q168, 2), "")</f>
        <v/>
      </c>
      <c r="FZ168" s="15">
        <f>IF(18&lt;=$G168, $N168, "")</f>
        <v/>
      </c>
      <c r="GA168" s="15">
        <f>IF(18&lt;=$G168, FZ168-FY168, "")</f>
        <v/>
      </c>
      <c r="GB168" s="15">
        <f>IF(18&lt;=$G168, FX168-GA168, "")</f>
        <v/>
      </c>
      <c r="GC168" s="15">
        <f>IF(18&lt;=$G168, ROUND(FU168*$Q168, 2), "")</f>
        <v/>
      </c>
      <c r="GD168" s="15">
        <f>IF(18&lt;=$G168, FU168+GC168, "")</f>
        <v/>
      </c>
      <c r="GE168" s="15">
        <f>IF(18&lt;=$G168, FY168+GC168, "")</f>
        <v/>
      </c>
      <c r="GF168" s="15">
        <f>IF(18&lt;=$G168, ($G168-18)*$N168, "")</f>
        <v/>
      </c>
      <c r="GG168" s="15">
        <f>IF(19&lt;=$G168, GB168, "")</f>
        <v/>
      </c>
      <c r="GH168" s="15">
        <f>IF(19&lt;=$G168, ROUND(GG168*$Q168, 2), "")</f>
        <v/>
      </c>
      <c r="GI168" s="15">
        <f>IF(19&lt;=$G168, $N168, "")</f>
        <v/>
      </c>
      <c r="GJ168" s="15">
        <f>IF(19&lt;=$G168, GI168-GH168, "")</f>
        <v/>
      </c>
      <c r="GK168" s="15">
        <f>IF(19&lt;=$G168, GG168-GJ168, "")</f>
        <v/>
      </c>
      <c r="GL168" s="15">
        <f>IF(19&lt;=$G168, ROUND(GD168*$Q168, 2), "")</f>
        <v/>
      </c>
      <c r="GM168" s="15">
        <f>IF(19&lt;=$G168, GD168+GL168, "")</f>
        <v/>
      </c>
      <c r="GN168" s="15">
        <f>IF(19&lt;=$G168, GH168+GL168, "")</f>
        <v/>
      </c>
      <c r="GO168" s="15">
        <f>IF(19&lt;=$G168, ($G168-19)*$N168, "")</f>
        <v/>
      </c>
      <c r="GP168" s="15">
        <f>IF(20&lt;=$G168, GK168, "")</f>
        <v/>
      </c>
      <c r="GQ168" s="15">
        <f>IF(20&lt;=$G168, ROUND(GP168*$Q168, 2), "")</f>
        <v/>
      </c>
      <c r="GR168" s="15">
        <f>IF(20&lt;=$G168, $N168, "")</f>
        <v/>
      </c>
      <c r="GS168" s="15">
        <f>IF(20&lt;=$G168, GR168-GQ168, "")</f>
        <v/>
      </c>
      <c r="GT168" s="15">
        <f>IF(20&lt;=$G168, GP168-GS168, "")</f>
        <v/>
      </c>
      <c r="GU168" s="15">
        <f>IF(20&lt;=$G168, ROUND(GM168*$Q168, 2), "")</f>
        <v/>
      </c>
      <c r="GV168" s="15">
        <f>IF(20&lt;=$G168, GM168+GU168, "")</f>
        <v/>
      </c>
      <c r="GW168" s="15">
        <f>IF(20&lt;=$G168, GQ168+GU168, "")</f>
        <v/>
      </c>
      <c r="GX168" s="15">
        <f>IF(20&lt;=$G168, ($G168-20)*$N168, "")</f>
        <v/>
      </c>
      <c r="GY168" s="15">
        <f>IF(21&lt;=$G168, GT168, "")</f>
        <v/>
      </c>
      <c r="GZ168" s="15">
        <f>IF(21&lt;=$G168, ROUND(GY168*$Q168, 2), "")</f>
        <v/>
      </c>
      <c r="HA168" s="15">
        <f>IF(21&lt;=$G168, $N168, "")</f>
        <v/>
      </c>
      <c r="HB168" s="15">
        <f>IF(21&lt;=$G168, HA168-GZ168, "")</f>
        <v/>
      </c>
      <c r="HC168" s="15">
        <f>IF(21&lt;=$G168, GY168-HB168, "")</f>
        <v/>
      </c>
      <c r="HD168" s="15">
        <f>IF(21&lt;=$G168, ROUND(GV168*$Q168, 2), "")</f>
        <v/>
      </c>
      <c r="HE168" s="15">
        <f>IF(21&lt;=$G168, GV168+HD168, "")</f>
        <v/>
      </c>
      <c r="HF168" s="15">
        <f>IF(21&lt;=$G168, GZ168+HD168, "")</f>
        <v/>
      </c>
      <c r="HG168" s="15">
        <f>IF(21&lt;=$G168, ($G168-21)*$N168, "")</f>
        <v/>
      </c>
      <c r="HH168" s="15">
        <f>IF(22&lt;=$G168, HC168, "")</f>
        <v/>
      </c>
      <c r="HI168" s="15">
        <f>IF(22&lt;=$G168, ROUND(HH168*$Q168, 2), "")</f>
        <v/>
      </c>
      <c r="HJ168" s="15">
        <f>IF(22&lt;=$G168, $N168, "")</f>
        <v/>
      </c>
      <c r="HK168" s="15">
        <f>IF(22&lt;=$G168, HJ168-HI168, "")</f>
        <v/>
      </c>
      <c r="HL168" s="15">
        <f>IF(22&lt;=$G168, HH168-HK168, "")</f>
        <v/>
      </c>
      <c r="HM168" s="15">
        <f>IF(22&lt;=$G168, ROUND(HE168*$Q168, 2), "")</f>
        <v/>
      </c>
      <c r="HN168" s="15">
        <f>IF(22&lt;=$G168, HE168+HM168, "")</f>
        <v/>
      </c>
      <c r="HO168" s="15">
        <f>IF(22&lt;=$G168, HI168+HM168, "")</f>
        <v/>
      </c>
      <c r="HP168" s="15">
        <f>IF(22&lt;=$G168, ($G168-22)*$N168, "")</f>
        <v/>
      </c>
      <c r="HQ168" s="15">
        <f>IF(23&lt;=$G168, HL168, "")</f>
        <v/>
      </c>
      <c r="HR168" s="15">
        <f>IF(23&lt;=$G168, ROUND(HQ168*$Q168, 2), "")</f>
        <v/>
      </c>
      <c r="HS168" s="15">
        <f>IF(23&lt;=$G168, $N168, "")</f>
        <v/>
      </c>
      <c r="HT168" s="15">
        <f>IF(23&lt;=$G168, HS168-HR168, "")</f>
        <v/>
      </c>
      <c r="HU168" s="15">
        <f>IF(23&lt;=$G168, HQ168-HT168, "")</f>
        <v/>
      </c>
      <c r="HV168" s="15">
        <f>IF(23&lt;=$G168, ROUND(HN168*$Q168, 2), "")</f>
        <v/>
      </c>
      <c r="HW168" s="15">
        <f>IF(23&lt;=$G168, HN168+HV168, "")</f>
        <v/>
      </c>
      <c r="HX168" s="15">
        <f>IF(23&lt;=$G168, HR168+HV168, "")</f>
        <v/>
      </c>
      <c r="HY168" s="15">
        <f>IF(23&lt;=$G168, ($G168-23)*$N168, "")</f>
        <v/>
      </c>
      <c r="HZ168" s="15">
        <f>IF(24&lt;=$G168, HU168, "")</f>
        <v/>
      </c>
      <c r="IA168" s="15">
        <f>IF(24&lt;=$G168, ROUND(HZ168*$Q168, 2), "")</f>
        <v/>
      </c>
      <c r="IB168" s="15">
        <f>IF(24&lt;=$G168, $N168, "")</f>
        <v/>
      </c>
      <c r="IC168" s="15">
        <f>IF(24&lt;=$G168, IB168-IA168, "")</f>
        <v/>
      </c>
      <c r="ID168" s="15">
        <f>IF(24&lt;=$G168, HZ168-IC168, "")</f>
        <v/>
      </c>
      <c r="IE168" s="15">
        <f>IF(24&lt;=$G168, ROUND(HW168*$Q168, 2), "")</f>
        <v/>
      </c>
      <c r="IF168" s="15">
        <f>IF(24&lt;=$G168, HW168+IE168, "")</f>
        <v/>
      </c>
      <c r="IG168" s="15">
        <f>IF(24&lt;=$G168, IA168+IE168, "")</f>
        <v/>
      </c>
      <c r="IH168" s="15">
        <f>IF(24&lt;=$G168, ($G168-24)*$N168, "")</f>
        <v/>
      </c>
      <c r="II168" s="15">
        <f>IF(25&lt;=$G168, ID168, "")</f>
        <v/>
      </c>
      <c r="IJ168" s="15">
        <f>IF(25&lt;=$G168, ROUND(II168*$Q168, 2), "")</f>
        <v/>
      </c>
      <c r="IK168" s="15">
        <f>IF(25&lt;=$G168, $N168, "")</f>
        <v/>
      </c>
      <c r="IL168" s="15">
        <f>IF(25&lt;=$G168, IK168-IJ168, "")</f>
        <v/>
      </c>
      <c r="IM168" s="15">
        <f>IF(25&lt;=$G168, II168-IL168, "")</f>
        <v/>
      </c>
      <c r="IN168" s="15">
        <f>IF(25&lt;=$G168, ROUND(IF168*$Q168, 2), "")</f>
        <v/>
      </c>
      <c r="IO168" s="15">
        <f>IF(25&lt;=$G168, IF168+IN168, "")</f>
        <v/>
      </c>
      <c r="IP168" s="15">
        <f>IF(25&lt;=$G168, IJ168+IN168, "")</f>
        <v/>
      </c>
      <c r="IQ168" s="15">
        <f>IF(25&lt;=$G168, ($G168-25)*$N168, "")</f>
        <v/>
      </c>
      <c r="IR168" s="15">
        <f>IF(26&lt;=$G168, IM168, "")</f>
        <v/>
      </c>
      <c r="IS168" s="15">
        <f>IF(26&lt;=$G168, ROUND(IR168*$Q168, 2), "")</f>
        <v/>
      </c>
      <c r="IT168" s="15">
        <f>IF(26&lt;=$G168, $N168, "")</f>
        <v/>
      </c>
      <c r="IU168" s="15">
        <f>IF(26&lt;=$G168, IT168-IS168, "")</f>
        <v/>
      </c>
      <c r="IV168" s="15">
        <f>IF(26&lt;=$G168, IR168-IU168, "")</f>
        <v/>
      </c>
      <c r="IW168" s="15">
        <f>IF(26&lt;=$G168, ROUND(IO168*$Q168, 2), "")</f>
        <v/>
      </c>
      <c r="IX168" s="15">
        <f>IF(26&lt;=$G168, IO168+IW168, "")</f>
        <v/>
      </c>
      <c r="IY168" s="15">
        <f>IF(26&lt;=$G168, IS168+IW168, "")</f>
        <v/>
      </c>
      <c r="IZ168" s="15">
        <f>IF(26&lt;=$G168, ($G168-26)*$N168, "")</f>
        <v/>
      </c>
      <c r="JA168" s="15">
        <f>IF(27&lt;=$G168, IV168, "")</f>
        <v/>
      </c>
      <c r="JB168" s="15">
        <f>IF(27&lt;=$G168, ROUND(JA168*$Q168, 2), "")</f>
        <v/>
      </c>
      <c r="JC168" s="15">
        <f>IF(27&lt;=$G168, $N168, "")</f>
        <v/>
      </c>
      <c r="JD168" s="15">
        <f>IF(27&lt;=$G168, JC168-JB168, "")</f>
        <v/>
      </c>
      <c r="JE168" s="15">
        <f>IF(27&lt;=$G168, JA168-JD168, "")</f>
        <v/>
      </c>
      <c r="JF168" s="15">
        <f>IF(27&lt;=$G168, ROUND(IX168*$Q168, 2), "")</f>
        <v/>
      </c>
      <c r="JG168" s="15">
        <f>IF(27&lt;=$G168, IX168+JF168, "")</f>
        <v/>
      </c>
      <c r="JH168" s="15">
        <f>IF(27&lt;=$G168, JB168+JF168, "")</f>
        <v/>
      </c>
      <c r="JI168" s="15">
        <f>IF(27&lt;=$G168, ($G168-27)*$N168, "")</f>
        <v/>
      </c>
      <c r="JJ168" s="15">
        <f>IF(28&lt;=$G168, JE168, "")</f>
        <v/>
      </c>
      <c r="JK168" s="15">
        <f>IF(28&lt;=$G168, ROUND(JJ168*$Q168, 2), "")</f>
        <v/>
      </c>
      <c r="JL168" s="15">
        <f>IF(28&lt;=$G168, $N168, "")</f>
        <v/>
      </c>
      <c r="JM168" s="15">
        <f>IF(28&lt;=$G168, JL168-JK168, "")</f>
        <v/>
      </c>
      <c r="JN168" s="15">
        <f>IF(28&lt;=$G168, JJ168-JM168, "")</f>
        <v/>
      </c>
      <c r="JO168" s="15">
        <f>IF(28&lt;=$G168, ROUND(JG168*$Q168, 2), "")</f>
        <v/>
      </c>
      <c r="JP168" s="15">
        <f>IF(28&lt;=$G168, JG168+JO168, "")</f>
        <v/>
      </c>
      <c r="JQ168" s="15">
        <f>IF(28&lt;=$G168, JK168+JO168, "")</f>
        <v/>
      </c>
      <c r="JR168" s="15">
        <f>IF(28&lt;=$G168, ($G168-28)*$N168, "")</f>
        <v/>
      </c>
      <c r="JS168" s="15">
        <f>IF(29&lt;=$G168, JN168, "")</f>
        <v/>
      </c>
      <c r="JT168" s="15">
        <f>IF(29&lt;=$G168, ROUND(JS168*$Q168, 2), "")</f>
        <v/>
      </c>
      <c r="JU168" s="15">
        <f>IF(29&lt;=$G168, $N168, "")</f>
        <v/>
      </c>
      <c r="JV168" s="15">
        <f>IF(29&lt;=$G168, JU168-JT168, "")</f>
        <v/>
      </c>
      <c r="JW168" s="15">
        <f>IF(29&lt;=$G168, JS168-JV168, "")</f>
        <v/>
      </c>
      <c r="JX168" s="15">
        <f>IF(29&lt;=$G168, ROUND(JP168*$Q168, 2), "")</f>
        <v/>
      </c>
      <c r="JY168" s="15">
        <f>IF(29&lt;=$G168, JP168+JX168, "")</f>
        <v/>
      </c>
      <c r="JZ168" s="15">
        <f>IF(29&lt;=$G168, JT168+JX168, "")</f>
        <v/>
      </c>
      <c r="KA168" s="15">
        <f>IF(29&lt;=$G168, ($G168-29)*$N168, "")</f>
        <v/>
      </c>
      <c r="KB168" s="15">
        <f>IF(30&lt;=$G168, JW168, "")</f>
        <v/>
      </c>
      <c r="KC168" s="15">
        <f>IF(30&lt;=$G168, ROUND(KB168*$Q168, 2), "")</f>
        <v/>
      </c>
      <c r="KD168" s="15">
        <f>IF(30&lt;=$G168, $N168, "")</f>
        <v/>
      </c>
      <c r="KE168" s="15">
        <f>IF(30&lt;=$G168, KD168-KC168, "")</f>
        <v/>
      </c>
      <c r="KF168" s="15">
        <f>IF(30&lt;=$G168, KB168-KE168, "")</f>
        <v/>
      </c>
      <c r="KG168" s="15">
        <f>IF(30&lt;=$G168, ROUND(JY168*$Q168, 2), "")</f>
        <v/>
      </c>
      <c r="KH168" s="15">
        <f>IF(30&lt;=$G168, JY168+KG168, "")</f>
        <v/>
      </c>
      <c r="KI168" s="15">
        <f>IF(30&lt;=$G168, KC168+KG168, "")</f>
        <v/>
      </c>
      <c r="KJ168" s="15">
        <f>IF(30&lt;=$G168, ($G168-30)*$N168, "")</f>
        <v/>
      </c>
      <c r="KK168" s="15">
        <f>IF(31&lt;=$G168, KF168, "")</f>
        <v/>
      </c>
      <c r="KL168" s="15">
        <f>IF(31&lt;=$G168, ROUND(KK168*$Q168, 2), "")</f>
        <v/>
      </c>
      <c r="KM168" s="15">
        <f>IF(31&lt;=$G168, $N168, "")</f>
        <v/>
      </c>
      <c r="KN168" s="15">
        <f>IF(31&lt;=$G168, KM168-KL168, "")</f>
        <v/>
      </c>
      <c r="KO168" s="15">
        <f>IF(31&lt;=$G168, KK168-KN168, "")</f>
        <v/>
      </c>
      <c r="KP168" s="15">
        <f>IF(31&lt;=$G168, ROUND(KH168*$Q168, 2), "")</f>
        <v/>
      </c>
      <c r="KQ168" s="15">
        <f>IF(31&lt;=$G168, KH168+KP168, "")</f>
        <v/>
      </c>
      <c r="KR168" s="15">
        <f>IF(31&lt;=$G168, KL168+KP168, "")</f>
        <v/>
      </c>
      <c r="KS168" s="15">
        <f>IF(31&lt;=$G168, ($G168-31)*$N168, "")</f>
        <v/>
      </c>
      <c r="KT168" s="15">
        <f>IF(32&lt;=$G168, KO168, "")</f>
        <v/>
      </c>
      <c r="KU168" s="15">
        <f>IF(32&lt;=$G168, ROUND(KT168*$Q168, 2), "")</f>
        <v/>
      </c>
      <c r="KV168" s="15">
        <f>IF(32&lt;=$G168, $N168, "")</f>
        <v/>
      </c>
      <c r="KW168" s="15">
        <f>IF(32&lt;=$G168, KV168-KU168, "")</f>
        <v/>
      </c>
      <c r="KX168" s="15">
        <f>IF(32&lt;=$G168, KT168-KW168, "")</f>
        <v/>
      </c>
      <c r="KY168" s="15">
        <f>IF(32&lt;=$G168, ROUND(KQ168*$Q168, 2), "")</f>
        <v/>
      </c>
      <c r="KZ168" s="15">
        <f>IF(32&lt;=$G168, KQ168+KY168, "")</f>
        <v/>
      </c>
      <c r="LA168" s="15">
        <f>IF(32&lt;=$G168, KU168+KY168, "")</f>
        <v/>
      </c>
      <c r="LB168" s="15">
        <f>IF(32&lt;=$G168, ($G168-32)*$N168, "")</f>
        <v/>
      </c>
      <c r="LC168" s="15">
        <f>IF(33&lt;=$G168, KX168, "")</f>
        <v/>
      </c>
      <c r="LD168" s="15">
        <f>IF(33&lt;=$G168, ROUND(LC168*$Q168, 2), "")</f>
        <v/>
      </c>
      <c r="LE168" s="15">
        <f>IF(33&lt;=$G168, $N168, "")</f>
        <v/>
      </c>
      <c r="LF168" s="15">
        <f>IF(33&lt;=$G168, LE168-LD168, "")</f>
        <v/>
      </c>
      <c r="LG168" s="15">
        <f>IF(33&lt;=$G168, LC168-LF168, "")</f>
        <v/>
      </c>
      <c r="LH168" s="15">
        <f>IF(33&lt;=$G168, ROUND(KZ168*$Q168, 2), "")</f>
        <v/>
      </c>
      <c r="LI168" s="15">
        <f>IF(33&lt;=$G168, KZ168+LH168, "")</f>
        <v/>
      </c>
      <c r="LJ168" s="15">
        <f>IF(33&lt;=$G168, LD168+LH168, "")</f>
        <v/>
      </c>
      <c r="LK168" s="15">
        <f>IF(33&lt;=$G168, ($G168-33)*$N168, "")</f>
        <v/>
      </c>
      <c r="LL168" s="15">
        <f>IF(34&lt;=$G168, LG168, "")</f>
        <v/>
      </c>
      <c r="LM168" s="15">
        <f>IF(34&lt;=$G168, ROUND(LL168*$Q168, 2), "")</f>
        <v/>
      </c>
      <c r="LN168" s="15">
        <f>IF(34&lt;=$G168, $N168, "")</f>
        <v/>
      </c>
      <c r="LO168" s="15">
        <f>IF(34&lt;=$G168, LN168-LM168, "")</f>
        <v/>
      </c>
      <c r="LP168" s="15">
        <f>IF(34&lt;=$G168, LL168-LO168, "")</f>
        <v/>
      </c>
      <c r="LQ168" s="15">
        <f>IF(34&lt;=$G168, ROUND(LI168*$Q168, 2), "")</f>
        <v/>
      </c>
      <c r="LR168" s="15">
        <f>IF(34&lt;=$G168, LI168+LQ168, "")</f>
        <v/>
      </c>
      <c r="LS168" s="15">
        <f>IF(34&lt;=$G168, LM168+LQ168, "")</f>
        <v/>
      </c>
      <c r="LT168" s="15">
        <f>IF(34&lt;=$G168, ($G168-34)*$N168, "")</f>
        <v/>
      </c>
      <c r="LU168" s="15">
        <f>IF(35&lt;=$G168, LP168, "")</f>
        <v/>
      </c>
      <c r="LV168" s="15">
        <f>IF(35&lt;=$G168, ROUND(LU168*$Q168, 2), "")</f>
        <v/>
      </c>
      <c r="LW168" s="15">
        <f>IF(35&lt;=$G168, $N168, "")</f>
        <v/>
      </c>
      <c r="LX168" s="15">
        <f>IF(35&lt;=$G168, LW168-LV168, "")</f>
        <v/>
      </c>
      <c r="LY168" s="15">
        <f>IF(35&lt;=$G168, LU168-LX168, "")</f>
        <v/>
      </c>
      <c r="LZ168" s="15">
        <f>IF(35&lt;=$G168, ROUND(LR168*$Q168, 2), "")</f>
        <v/>
      </c>
      <c r="MA168" s="15">
        <f>IF(35&lt;=$G168, LR168+LZ168, "")</f>
        <v/>
      </c>
      <c r="MB168" s="15">
        <f>IF(35&lt;=$G168, LV168+LZ168, "")</f>
        <v/>
      </c>
      <c r="MC168" s="15">
        <f>IF(35&lt;=$G168, ($G168-35)*$N168, "")</f>
        <v/>
      </c>
      <c r="MD168" s="15">
        <f>IF(36&lt;=$G168, LY168, "")</f>
        <v/>
      </c>
      <c r="ME168" s="15">
        <f>IF(36&lt;=$G168, ROUND(MD168*$Q168, 2), "")</f>
        <v/>
      </c>
      <c r="MF168" s="15">
        <f>IF(36&lt;=$G168, $N168, "")</f>
        <v/>
      </c>
      <c r="MG168" s="15">
        <f>IF(36&lt;=$G168, MF168-ME168, "")</f>
        <v/>
      </c>
      <c r="MH168" s="15">
        <f>IF(36&lt;=$G168, MD168-MG168, "")</f>
        <v/>
      </c>
      <c r="MI168" s="15">
        <f>IF(36&lt;=$G168, ROUND(MA168*$Q168, 2), "")</f>
        <v/>
      </c>
      <c r="MJ168" s="15">
        <f>IF(36&lt;=$G168, MA168+MI168, "")</f>
        <v/>
      </c>
      <c r="MK168" s="15">
        <f>IF(36&lt;=$G168, ME168+MI168, "")</f>
        <v/>
      </c>
      <c r="ML168" s="15">
        <f>IF(36&lt;=$G168, ($G168-36)*$N168, "")</f>
        <v/>
      </c>
      <c r="MM168" s="15">
        <f>IF(37&lt;=$G168, MH168, "")</f>
        <v/>
      </c>
      <c r="MN168" s="15">
        <f>IF(37&lt;=$G168, ROUND(MM168*$Q168, 2), "")</f>
        <v/>
      </c>
      <c r="MO168" s="15">
        <f>IF(37&lt;=$G168, $N168, "")</f>
        <v/>
      </c>
      <c r="MP168" s="15">
        <f>IF(37&lt;=$G168, MO168-MN168, "")</f>
        <v/>
      </c>
      <c r="MQ168" s="15">
        <f>IF(37&lt;=$G168, MM168-MP168, "")</f>
        <v/>
      </c>
      <c r="MR168" s="15">
        <f>IF(37&lt;=$G168, ROUND(MJ168*$Q168, 2), "")</f>
        <v/>
      </c>
      <c r="MS168" s="15">
        <f>IF(37&lt;=$G168, MJ168+MR168, "")</f>
        <v/>
      </c>
      <c r="MT168" s="15">
        <f>IF(37&lt;=$G168, MN168+MR168, "")</f>
        <v/>
      </c>
      <c r="MU168" s="15">
        <f>IF(37&lt;=$G168, ($G168-37)*$N168, "")</f>
        <v/>
      </c>
      <c r="MV168" s="15">
        <f>IF(38&lt;=$G168, MQ168, "")</f>
        <v/>
      </c>
      <c r="MW168" s="15">
        <f>IF(38&lt;=$G168, ROUND(MV168*$Q168, 2), "")</f>
        <v/>
      </c>
      <c r="MX168" s="15">
        <f>IF(38&lt;=$G168, $N168, "")</f>
        <v/>
      </c>
      <c r="MY168" s="15">
        <f>IF(38&lt;=$G168, MX168-MW168, "")</f>
        <v/>
      </c>
      <c r="MZ168" s="15">
        <f>IF(38&lt;=$G168, MV168-MY168, "")</f>
        <v/>
      </c>
      <c r="NA168" s="15">
        <f>IF(38&lt;=$G168, ROUND(MS168*$Q168, 2), "")</f>
        <v/>
      </c>
      <c r="NB168" s="15">
        <f>IF(38&lt;=$G168, MS168+NA168, "")</f>
        <v/>
      </c>
      <c r="NC168" s="15">
        <f>IF(38&lt;=$G168, MW168+NA168, "")</f>
        <v/>
      </c>
      <c r="ND168" s="15">
        <f>IF(38&lt;=$G168, ($G168-38)*$N168, "")</f>
        <v/>
      </c>
      <c r="NE168" s="15">
        <f>IF(39&lt;=$G168, MZ168, "")</f>
        <v/>
      </c>
      <c r="NF168" s="15">
        <f>IF(39&lt;=$G168, ROUND(NE168*$Q168, 2), "")</f>
        <v/>
      </c>
      <c r="NG168" s="15">
        <f>IF(39&lt;=$G168, $N168, "")</f>
        <v/>
      </c>
      <c r="NH168" s="15">
        <f>IF(39&lt;=$G168, NG168-NF168, "")</f>
        <v/>
      </c>
      <c r="NI168" s="15">
        <f>IF(39&lt;=$G168, NE168-NH168, "")</f>
        <v/>
      </c>
      <c r="NJ168" s="15">
        <f>IF(39&lt;=$G168, ROUND(NB168*$Q168, 2), "")</f>
        <v/>
      </c>
      <c r="NK168" s="15">
        <f>IF(39&lt;=$G168, NB168+NJ168, "")</f>
        <v/>
      </c>
      <c r="NL168" s="15">
        <f>IF(39&lt;=$G168, NF168+NJ168, "")</f>
        <v/>
      </c>
      <c r="NM168" s="15">
        <f>IF(39&lt;=$G168, ($G168-39)*$N168, "")</f>
        <v/>
      </c>
      <c r="NN168" s="15">
        <f>IF(40&lt;=$G168, NI168, "")</f>
        <v/>
      </c>
      <c r="NO168" s="15">
        <f>IF(40&lt;=$G168, ROUND(NN168*$Q168, 2), "")</f>
        <v/>
      </c>
      <c r="NP168" s="15">
        <f>IF(40&lt;=$G168, $N168, "")</f>
        <v/>
      </c>
      <c r="NQ168" s="15">
        <f>IF(40&lt;=$G168, NP168-NO168, "")</f>
        <v/>
      </c>
      <c r="NR168" s="15">
        <f>IF(40&lt;=$G168, NN168-NQ168, "")</f>
        <v/>
      </c>
      <c r="NS168" s="15">
        <f>IF(40&lt;=$G168, ROUND(NK168*$Q168, 2), "")</f>
        <v/>
      </c>
      <c r="NT168" s="15">
        <f>IF(40&lt;=$G168, NK168+NS168, "")</f>
        <v/>
      </c>
      <c r="NU168" s="15">
        <f>IF(40&lt;=$G168, NO168+NS168, "")</f>
        <v/>
      </c>
      <c r="NV168" s="15">
        <f>IF(40&lt;=$G168, ($G168-40)*$N168, "")</f>
        <v/>
      </c>
      <c r="NW168" s="15">
        <f>IF(41&lt;=$G168, NR168, "")</f>
        <v/>
      </c>
      <c r="NX168" s="15">
        <f>IF(41&lt;=$G168, ROUND(NW168*$Q168, 2), "")</f>
        <v/>
      </c>
      <c r="NY168" s="15">
        <f>IF(41&lt;=$G168, $N168, "")</f>
        <v/>
      </c>
      <c r="NZ168" s="15">
        <f>IF(41&lt;=$G168, NY168-NX168, "")</f>
        <v/>
      </c>
      <c r="OA168" s="15">
        <f>IF(41&lt;=$G168, NW168-NZ168, "")</f>
        <v/>
      </c>
      <c r="OB168" s="15">
        <f>IF(41&lt;=$G168, ROUND(NT168*$Q168, 2), "")</f>
        <v/>
      </c>
      <c r="OC168" s="15">
        <f>IF(41&lt;=$G168, NT168+OB168, "")</f>
        <v/>
      </c>
      <c r="OD168" s="15">
        <f>IF(41&lt;=$G168, NX168+OB168, "")</f>
        <v/>
      </c>
      <c r="OE168" s="15">
        <f>IF(41&lt;=$G168, ($G168-41)*$N168, "")</f>
        <v/>
      </c>
      <c r="OF168" s="15">
        <f>IF(42&lt;=$G168, OA168, "")</f>
        <v/>
      </c>
      <c r="OG168" s="15">
        <f>IF(42&lt;=$G168, ROUND(OF168*$Q168, 2), "")</f>
        <v/>
      </c>
      <c r="OH168" s="15">
        <f>IF(42&lt;=$G168, $N168, "")</f>
        <v/>
      </c>
      <c r="OI168" s="15">
        <f>IF(42&lt;=$G168, OH168-OG168, "")</f>
        <v/>
      </c>
      <c r="OJ168" s="15">
        <f>IF(42&lt;=$G168, OF168-OI168, "")</f>
        <v/>
      </c>
      <c r="OK168" s="15">
        <f>IF(42&lt;=$G168, ROUND(OC168*$Q168, 2), "")</f>
        <v/>
      </c>
      <c r="OL168" s="15">
        <f>IF(42&lt;=$G168, OC168+OK168, "")</f>
        <v/>
      </c>
      <c r="OM168" s="15">
        <f>IF(42&lt;=$G168, OG168+OK168, "")</f>
        <v/>
      </c>
      <c r="ON168" s="15">
        <f>IF(42&lt;=$G168, ($G168-42)*$N168, "")</f>
        <v/>
      </c>
      <c r="OO168" s="15">
        <f>IF(43&lt;=$G168, OJ168, "")</f>
        <v/>
      </c>
      <c r="OP168" s="15">
        <f>IF(43&lt;=$G168, ROUND(OO168*$Q168, 2), "")</f>
        <v/>
      </c>
      <c r="OQ168" s="15">
        <f>IF(43&lt;=$G168, $N168, "")</f>
        <v/>
      </c>
      <c r="OR168" s="15">
        <f>IF(43&lt;=$G168, OQ168-OP168, "")</f>
        <v/>
      </c>
      <c r="OS168" s="15">
        <f>IF(43&lt;=$G168, OO168-OR168, "")</f>
        <v/>
      </c>
      <c r="OT168" s="15">
        <f>IF(43&lt;=$G168, ROUND(OL168*$Q168, 2), "")</f>
        <v/>
      </c>
      <c r="OU168" s="15">
        <f>IF(43&lt;=$G168, OL168+OT168, "")</f>
        <v/>
      </c>
      <c r="OV168" s="15">
        <f>IF(43&lt;=$G168, OP168+OT168, "")</f>
        <v/>
      </c>
      <c r="OW168" s="15">
        <f>IF(43&lt;=$G168, ($G168-43)*$N168, "")</f>
        <v/>
      </c>
      <c r="OX168" s="15">
        <f>IF(44&lt;=$G168, OS168, "")</f>
        <v/>
      </c>
      <c r="OY168" s="15">
        <f>IF(44&lt;=$G168, ROUND(OX168*$Q168, 2), "")</f>
        <v/>
      </c>
      <c r="OZ168" s="15">
        <f>IF(44&lt;=$G168, $N168, "")</f>
        <v/>
      </c>
      <c r="PA168" s="15">
        <f>IF(44&lt;=$G168, OZ168-OY168, "")</f>
        <v/>
      </c>
      <c r="PB168" s="15">
        <f>IF(44&lt;=$G168, OX168-PA168, "")</f>
        <v/>
      </c>
      <c r="PC168" s="15">
        <f>IF(44&lt;=$G168, ROUND(OU168*$Q168, 2), "")</f>
        <v/>
      </c>
      <c r="PD168" s="15">
        <f>IF(44&lt;=$G168, OU168+PC168, "")</f>
        <v/>
      </c>
      <c r="PE168" s="15">
        <f>IF(44&lt;=$G168, OY168+PC168, "")</f>
        <v/>
      </c>
      <c r="PF168" s="15">
        <f>IF(44&lt;=$G168, ($G168-44)*$N168, "")</f>
        <v/>
      </c>
      <c r="PG168" s="15">
        <f>IF(45&lt;=$G168, PB168, "")</f>
        <v/>
      </c>
      <c r="PH168" s="15">
        <f>IF(45&lt;=$G168, ROUND(PG168*$Q168, 2), "")</f>
        <v/>
      </c>
      <c r="PI168" s="15">
        <f>IF(45&lt;=$G168, $N168, "")</f>
        <v/>
      </c>
      <c r="PJ168" s="15">
        <f>IF(45&lt;=$G168, PI168-PH168, "")</f>
        <v/>
      </c>
      <c r="PK168" s="15">
        <f>IF(45&lt;=$G168, PG168-PJ168, "")</f>
        <v/>
      </c>
      <c r="PL168" s="15">
        <f>IF(45&lt;=$G168, ROUND(PD168*$Q168, 2), "")</f>
        <v/>
      </c>
      <c r="PM168" s="15">
        <f>IF(45&lt;=$G168, PD168+PL168, "")</f>
        <v/>
      </c>
      <c r="PN168" s="15">
        <f>IF(45&lt;=$G168, PH168+PL168, "")</f>
        <v/>
      </c>
      <c r="PO168" s="15">
        <f>IF(45&lt;=$G168, ($G168-45)*$N168, "")</f>
        <v/>
      </c>
      <c r="PP168" s="15">
        <f>IF(46&lt;=$G168, PK168, "")</f>
        <v/>
      </c>
      <c r="PQ168" s="15">
        <f>IF(46&lt;=$G168, ROUND(PP168*$Q168, 2), "")</f>
        <v/>
      </c>
      <c r="PR168" s="15">
        <f>IF(46&lt;=$G168, $N168, "")</f>
        <v/>
      </c>
      <c r="PS168" s="15">
        <f>IF(46&lt;=$G168, PR168-PQ168, "")</f>
        <v/>
      </c>
      <c r="PT168" s="15">
        <f>IF(46&lt;=$G168, PP168-PS168, "")</f>
        <v/>
      </c>
      <c r="PU168" s="15">
        <f>IF(46&lt;=$G168, ROUND(PM168*$Q168, 2), "")</f>
        <v/>
      </c>
      <c r="PV168" s="15">
        <f>IF(46&lt;=$G168, PM168+PU168, "")</f>
        <v/>
      </c>
      <c r="PW168" s="15">
        <f>IF(46&lt;=$G168, PQ168+PU168, "")</f>
        <v/>
      </c>
      <c r="PX168" s="15">
        <f>IF(46&lt;=$G168, ($G168-46)*$N168, "")</f>
        <v/>
      </c>
      <c r="PY168" s="15">
        <f>IF(47&lt;=$G168, PT168, "")</f>
        <v/>
      </c>
      <c r="PZ168" s="15">
        <f>IF(47&lt;=$G168, ROUND(PY168*$Q168, 2), "")</f>
        <v/>
      </c>
      <c r="QA168" s="15">
        <f>IF(47&lt;=$G168, $N168, "")</f>
        <v/>
      </c>
      <c r="QB168" s="15">
        <f>IF(47&lt;=$G168, QA168-PZ168, "")</f>
        <v/>
      </c>
      <c r="QC168" s="15">
        <f>IF(47&lt;=$G168, PY168-QB168, "")</f>
        <v/>
      </c>
      <c r="QD168" s="15">
        <f>IF(47&lt;=$G168, ROUND(PV168*$Q168, 2), "")</f>
        <v/>
      </c>
      <c r="QE168" s="15">
        <f>IF(47&lt;=$G168, PV168+QD168, "")</f>
        <v/>
      </c>
      <c r="QF168" s="15">
        <f>IF(47&lt;=$G168, PZ168+QD168, "")</f>
        <v/>
      </c>
      <c r="QG168" s="15">
        <f>IF(47&lt;=$G168, ($G168-47)*$N168, "")</f>
        <v/>
      </c>
      <c r="QH168" s="15">
        <f>IF(48&lt;=$G168, QC168, "")</f>
        <v/>
      </c>
      <c r="QI168" s="15">
        <f>IF(48&lt;=$G168, ROUND(QH168*$Q168, 2), "")</f>
        <v/>
      </c>
      <c r="QJ168" s="15">
        <f>IF(48&lt;=$G168, $N168, "")</f>
        <v/>
      </c>
      <c r="QK168" s="15">
        <f>IF(48&lt;=$G168, QJ168-QI168, "")</f>
        <v/>
      </c>
      <c r="QL168" s="15">
        <f>IF(48&lt;=$G168, QH168-QK168, "")</f>
        <v/>
      </c>
      <c r="QM168" s="15">
        <f>IF(48&lt;=$G168, ROUND(QE168*$Q168, 2), "")</f>
        <v/>
      </c>
      <c r="QN168" s="15">
        <f>IF(48&lt;=$G168, QE168+QM168, "")</f>
        <v/>
      </c>
      <c r="QO168" s="15">
        <f>IF(48&lt;=$G168, QI168+QM168, "")</f>
        <v/>
      </c>
      <c r="QP168" s="15">
        <f>IF(48&lt;=$G168, ($G168-48)*$N168, "")</f>
        <v/>
      </c>
    </row>
    <row r="169">
      <c r="A169" s="6" t="inlineStr">
        <is>
          <t>0691-0001</t>
        </is>
      </c>
      <c r="B169" s="7" t="inlineStr">
        <is>
          <t>Pfc Films</t>
        </is>
      </c>
      <c r="C169" s="7" t="inlineStr">
        <is>
          <t>2008 allure Pack</t>
        </is>
      </c>
      <c r="D169" s="6" t="inlineStr">
        <is>
          <t>ACTIVO</t>
        </is>
      </c>
      <c r="E169" s="6" t="inlineStr">
        <is>
          <t>2025-03-20</t>
        </is>
      </c>
      <c r="F169" s="6" t="inlineStr">
        <is>
          <t>2027-03-20</t>
        </is>
      </c>
      <c r="G169" s="8" t="n">
        <v>24</v>
      </c>
      <c r="H169" s="9" t="n">
        <v>408534.48</v>
      </c>
      <c r="I169" s="10" t="n">
        <v>0.4</v>
      </c>
      <c r="J169" s="9">
        <f>ROUND(H169*I169, 2)</f>
        <v/>
      </c>
      <c r="K169" s="9">
        <f>ROUND(H169-J169, 2)</f>
        <v/>
      </c>
      <c r="L169" s="10" t="n">
        <v>0.02</v>
      </c>
      <c r="M169" s="9">
        <f>ROUND(H169*L169, 2)</f>
        <v/>
      </c>
      <c r="N169" s="9" t="n">
        <v>12611.79</v>
      </c>
      <c r="O169" s="10" t="n">
        <v>0.1</v>
      </c>
      <c r="P169" s="9">
        <f>ROUND(H169*O169, 2)</f>
        <v/>
      </c>
      <c r="Q169" s="11" t="n">
        <v>0.02601128</v>
      </c>
      <c r="R169" s="11">
        <f>RATE(G169, -N169, K169, -P169)</f>
        <v/>
      </c>
      <c r="S169" s="11">
        <f>ROUND(Q169*12, 8)</f>
        <v/>
      </c>
      <c r="T169" s="11">
        <f>ROUND(((1+Q169)^12)-1, 8)</f>
        <v/>
      </c>
      <c r="U169" s="9">
        <f>ROUND(PV(Q169, G169, 0, -P169), 2)</f>
        <v/>
      </c>
      <c r="V169" s="9">
        <f>SUMIF($AA$4:$QP$4, "Interes_Leasing", AA169:QP169)</f>
        <v/>
      </c>
      <c r="W169" s="9">
        <f>SUMIF($AA$4:$QP$4, "Interes_Residual", AA169:QP169)</f>
        <v/>
      </c>
      <c r="X169" s="9">
        <f>ROUND(V169+W169, 2)</f>
        <v/>
      </c>
      <c r="Y169" s="9">
        <f>ROUND((N169*G169+P169+M169)-K169, 2)</f>
        <v/>
      </c>
      <c r="Z169" s="10">
        <f>ROUND(Y169/K169, 4)</f>
        <v/>
      </c>
      <c r="AA169" s="9">
        <f>IF(1&lt;=$G169, $K169, "")</f>
        <v/>
      </c>
      <c r="AB169" s="9">
        <f>IF(1&lt;=$G169, ROUND(AA169*$Q169, 2), "")</f>
        <v/>
      </c>
      <c r="AC169" s="9">
        <f>IF(1&lt;=$G169, $N169, "")</f>
        <v/>
      </c>
      <c r="AD169" s="9">
        <f>IF(1&lt;=$G169, AC169-AB169, "")</f>
        <v/>
      </c>
      <c r="AE169" s="9">
        <f>IF(1&lt;=$G169, AA169-AD169, "")</f>
        <v/>
      </c>
      <c r="AF169" s="9">
        <f>IF(1&lt;=$G169, ROUND($U169*$Q169, 2), "")</f>
        <v/>
      </c>
      <c r="AG169" s="9">
        <f>IF(1&lt;=$G169, $U169+AF169, "")</f>
        <v/>
      </c>
      <c r="AH169" s="9">
        <f>IF(1&lt;=$G169, AB169+AF169, "")</f>
        <v/>
      </c>
      <c r="AI169" s="9">
        <f>IF(1&lt;=$G169, ($G169-1)*$N169, "")</f>
        <v/>
      </c>
      <c r="AJ169" s="9">
        <f>IF(2&lt;=$G169, AE169, "")</f>
        <v/>
      </c>
      <c r="AK169" s="9">
        <f>IF(2&lt;=$G169, ROUND(AJ169*$Q169, 2), "")</f>
        <v/>
      </c>
      <c r="AL169" s="9">
        <f>IF(2&lt;=$G169, $N169, "")</f>
        <v/>
      </c>
      <c r="AM169" s="9">
        <f>IF(2&lt;=$G169, AL169-AK169, "")</f>
        <v/>
      </c>
      <c r="AN169" s="9">
        <f>IF(2&lt;=$G169, AJ169-AM169, "")</f>
        <v/>
      </c>
      <c r="AO169" s="9">
        <f>IF(2&lt;=$G169, ROUND(AG169*$Q169, 2), "")</f>
        <v/>
      </c>
      <c r="AP169" s="9">
        <f>IF(2&lt;=$G169, AG169+AO169, "")</f>
        <v/>
      </c>
      <c r="AQ169" s="9">
        <f>IF(2&lt;=$G169, AK169+AO169, "")</f>
        <v/>
      </c>
      <c r="AR169" s="9">
        <f>IF(2&lt;=$G169, ($G169-2)*$N169, "")</f>
        <v/>
      </c>
      <c r="AS169" s="9">
        <f>IF(3&lt;=$G169, AN169, "")</f>
        <v/>
      </c>
      <c r="AT169" s="9">
        <f>IF(3&lt;=$G169, ROUND(AS169*$Q169, 2), "")</f>
        <v/>
      </c>
      <c r="AU169" s="9">
        <f>IF(3&lt;=$G169, $N169, "")</f>
        <v/>
      </c>
      <c r="AV169" s="9">
        <f>IF(3&lt;=$G169, AU169-AT169, "")</f>
        <v/>
      </c>
      <c r="AW169" s="9">
        <f>IF(3&lt;=$G169, AS169-AV169, "")</f>
        <v/>
      </c>
      <c r="AX169" s="9">
        <f>IF(3&lt;=$G169, ROUND(AP169*$Q169, 2), "")</f>
        <v/>
      </c>
      <c r="AY169" s="9">
        <f>IF(3&lt;=$G169, AP169+AX169, "")</f>
        <v/>
      </c>
      <c r="AZ169" s="9">
        <f>IF(3&lt;=$G169, AT169+AX169, "")</f>
        <v/>
      </c>
      <c r="BA169" s="9">
        <f>IF(3&lt;=$G169, ($G169-3)*$N169, "")</f>
        <v/>
      </c>
      <c r="BB169" s="9">
        <f>IF(4&lt;=$G169, AW169, "")</f>
        <v/>
      </c>
      <c r="BC169" s="9">
        <f>IF(4&lt;=$G169, ROUND(BB169*$Q169, 2), "")</f>
        <v/>
      </c>
      <c r="BD169" s="9">
        <f>IF(4&lt;=$G169, $N169, "")</f>
        <v/>
      </c>
      <c r="BE169" s="9">
        <f>IF(4&lt;=$G169, BD169-BC169, "")</f>
        <v/>
      </c>
      <c r="BF169" s="9">
        <f>IF(4&lt;=$G169, BB169-BE169, "")</f>
        <v/>
      </c>
      <c r="BG169" s="9">
        <f>IF(4&lt;=$G169, ROUND(AY169*$Q169, 2), "")</f>
        <v/>
      </c>
      <c r="BH169" s="9">
        <f>IF(4&lt;=$G169, AY169+BG169, "")</f>
        <v/>
      </c>
      <c r="BI169" s="9">
        <f>IF(4&lt;=$G169, BC169+BG169, "")</f>
        <v/>
      </c>
      <c r="BJ169" s="9">
        <f>IF(4&lt;=$G169, ($G169-4)*$N169, "")</f>
        <v/>
      </c>
      <c r="BK169" s="9">
        <f>IF(5&lt;=$G169, BF169, "")</f>
        <v/>
      </c>
      <c r="BL169" s="9">
        <f>IF(5&lt;=$G169, ROUND(BK169*$Q169, 2), "")</f>
        <v/>
      </c>
      <c r="BM169" s="9">
        <f>IF(5&lt;=$G169, $N169, "")</f>
        <v/>
      </c>
      <c r="BN169" s="9">
        <f>IF(5&lt;=$G169, BM169-BL169, "")</f>
        <v/>
      </c>
      <c r="BO169" s="9">
        <f>IF(5&lt;=$G169, BK169-BN169, "")</f>
        <v/>
      </c>
      <c r="BP169" s="9">
        <f>IF(5&lt;=$G169, ROUND(BH169*$Q169, 2), "")</f>
        <v/>
      </c>
      <c r="BQ169" s="9">
        <f>IF(5&lt;=$G169, BH169+BP169, "")</f>
        <v/>
      </c>
      <c r="BR169" s="9">
        <f>IF(5&lt;=$G169, BL169+BP169, "")</f>
        <v/>
      </c>
      <c r="BS169" s="9">
        <f>IF(5&lt;=$G169, ($G169-5)*$N169, "")</f>
        <v/>
      </c>
      <c r="BT169" s="9">
        <f>IF(6&lt;=$G169, BO169, "")</f>
        <v/>
      </c>
      <c r="BU169" s="9">
        <f>IF(6&lt;=$G169, ROUND(BT169*$Q169, 2), "")</f>
        <v/>
      </c>
      <c r="BV169" s="9">
        <f>IF(6&lt;=$G169, $N169, "")</f>
        <v/>
      </c>
      <c r="BW169" s="9">
        <f>IF(6&lt;=$G169, BV169-BU169, "")</f>
        <v/>
      </c>
      <c r="BX169" s="9">
        <f>IF(6&lt;=$G169, BT169-BW169, "")</f>
        <v/>
      </c>
      <c r="BY169" s="9">
        <f>IF(6&lt;=$G169, ROUND(BQ169*$Q169, 2), "")</f>
        <v/>
      </c>
      <c r="BZ169" s="9">
        <f>IF(6&lt;=$G169, BQ169+BY169, "")</f>
        <v/>
      </c>
      <c r="CA169" s="9">
        <f>IF(6&lt;=$G169, BU169+BY169, "")</f>
        <v/>
      </c>
      <c r="CB169" s="9">
        <f>IF(6&lt;=$G169, ($G169-6)*$N169, "")</f>
        <v/>
      </c>
      <c r="CC169" s="9">
        <f>IF(7&lt;=$G169, BX169, "")</f>
        <v/>
      </c>
      <c r="CD169" s="9">
        <f>IF(7&lt;=$G169, ROUND(CC169*$Q169, 2), "")</f>
        <v/>
      </c>
      <c r="CE169" s="9">
        <f>IF(7&lt;=$G169, $N169, "")</f>
        <v/>
      </c>
      <c r="CF169" s="9">
        <f>IF(7&lt;=$G169, CE169-CD169, "")</f>
        <v/>
      </c>
      <c r="CG169" s="9">
        <f>IF(7&lt;=$G169, CC169-CF169, "")</f>
        <v/>
      </c>
      <c r="CH169" s="9">
        <f>IF(7&lt;=$G169, ROUND(BZ169*$Q169, 2), "")</f>
        <v/>
      </c>
      <c r="CI169" s="9">
        <f>IF(7&lt;=$G169, BZ169+CH169, "")</f>
        <v/>
      </c>
      <c r="CJ169" s="9">
        <f>IF(7&lt;=$G169, CD169+CH169, "")</f>
        <v/>
      </c>
      <c r="CK169" s="9">
        <f>IF(7&lt;=$G169, ($G169-7)*$N169, "")</f>
        <v/>
      </c>
      <c r="CL169" s="9">
        <f>IF(8&lt;=$G169, CG169, "")</f>
        <v/>
      </c>
      <c r="CM169" s="9">
        <f>IF(8&lt;=$G169, ROUND(CL169*$Q169, 2), "")</f>
        <v/>
      </c>
      <c r="CN169" s="9">
        <f>IF(8&lt;=$G169, $N169, "")</f>
        <v/>
      </c>
      <c r="CO169" s="9">
        <f>IF(8&lt;=$G169, CN169-CM169, "")</f>
        <v/>
      </c>
      <c r="CP169" s="9">
        <f>IF(8&lt;=$G169, CL169-CO169, "")</f>
        <v/>
      </c>
      <c r="CQ169" s="9">
        <f>IF(8&lt;=$G169, ROUND(CI169*$Q169, 2), "")</f>
        <v/>
      </c>
      <c r="CR169" s="9">
        <f>IF(8&lt;=$G169, CI169+CQ169, "")</f>
        <v/>
      </c>
      <c r="CS169" s="9">
        <f>IF(8&lt;=$G169, CM169+CQ169, "")</f>
        <v/>
      </c>
      <c r="CT169" s="9">
        <f>IF(8&lt;=$G169, ($G169-8)*$N169, "")</f>
        <v/>
      </c>
      <c r="CU169" s="9">
        <f>IF(9&lt;=$G169, CP169, "")</f>
        <v/>
      </c>
      <c r="CV169" s="9">
        <f>IF(9&lt;=$G169, ROUND(CU169*$Q169, 2), "")</f>
        <v/>
      </c>
      <c r="CW169" s="9">
        <f>IF(9&lt;=$G169, $N169, "")</f>
        <v/>
      </c>
      <c r="CX169" s="9">
        <f>IF(9&lt;=$G169, CW169-CV169, "")</f>
        <v/>
      </c>
      <c r="CY169" s="9">
        <f>IF(9&lt;=$G169, CU169-CX169, "")</f>
        <v/>
      </c>
      <c r="CZ169" s="9">
        <f>IF(9&lt;=$G169, ROUND(CR169*$Q169, 2), "")</f>
        <v/>
      </c>
      <c r="DA169" s="9">
        <f>IF(9&lt;=$G169, CR169+CZ169, "")</f>
        <v/>
      </c>
      <c r="DB169" s="9">
        <f>IF(9&lt;=$G169, CV169+CZ169, "")</f>
        <v/>
      </c>
      <c r="DC169" s="9">
        <f>IF(9&lt;=$G169, ($G169-9)*$N169, "")</f>
        <v/>
      </c>
      <c r="DD169" s="9">
        <f>IF(10&lt;=$G169, CY169, "")</f>
        <v/>
      </c>
      <c r="DE169" s="9">
        <f>IF(10&lt;=$G169, ROUND(DD169*$Q169, 2), "")</f>
        <v/>
      </c>
      <c r="DF169" s="9">
        <f>IF(10&lt;=$G169, $N169, "")</f>
        <v/>
      </c>
      <c r="DG169" s="9">
        <f>IF(10&lt;=$G169, DF169-DE169, "")</f>
        <v/>
      </c>
      <c r="DH169" s="9">
        <f>IF(10&lt;=$G169, DD169-DG169, "")</f>
        <v/>
      </c>
      <c r="DI169" s="9">
        <f>IF(10&lt;=$G169, ROUND(DA169*$Q169, 2), "")</f>
        <v/>
      </c>
      <c r="DJ169" s="9">
        <f>IF(10&lt;=$G169, DA169+DI169, "")</f>
        <v/>
      </c>
      <c r="DK169" s="9">
        <f>IF(10&lt;=$G169, DE169+DI169, "")</f>
        <v/>
      </c>
      <c r="DL169" s="9">
        <f>IF(10&lt;=$G169, ($G169-10)*$N169, "")</f>
        <v/>
      </c>
      <c r="DM169" s="9">
        <f>IF(11&lt;=$G169, DH169, "")</f>
        <v/>
      </c>
      <c r="DN169" s="9">
        <f>IF(11&lt;=$G169, ROUND(DM169*$Q169, 2), "")</f>
        <v/>
      </c>
      <c r="DO169" s="9">
        <f>IF(11&lt;=$G169, $N169, "")</f>
        <v/>
      </c>
      <c r="DP169" s="9">
        <f>IF(11&lt;=$G169, DO169-DN169, "")</f>
        <v/>
      </c>
      <c r="DQ169" s="9">
        <f>IF(11&lt;=$G169, DM169-DP169, "")</f>
        <v/>
      </c>
      <c r="DR169" s="9">
        <f>IF(11&lt;=$G169, ROUND(DJ169*$Q169, 2), "")</f>
        <v/>
      </c>
      <c r="DS169" s="9">
        <f>IF(11&lt;=$G169, DJ169+DR169, "")</f>
        <v/>
      </c>
      <c r="DT169" s="9">
        <f>IF(11&lt;=$G169, DN169+DR169, "")</f>
        <v/>
      </c>
      <c r="DU169" s="9">
        <f>IF(11&lt;=$G169, ($G169-11)*$N169, "")</f>
        <v/>
      </c>
      <c r="DV169" s="9">
        <f>IF(12&lt;=$G169, DQ169, "")</f>
        <v/>
      </c>
      <c r="DW169" s="9">
        <f>IF(12&lt;=$G169, ROUND(DV169*$Q169, 2), "")</f>
        <v/>
      </c>
      <c r="DX169" s="9">
        <f>IF(12&lt;=$G169, $N169, "")</f>
        <v/>
      </c>
      <c r="DY169" s="9">
        <f>IF(12&lt;=$G169, DX169-DW169, "")</f>
        <v/>
      </c>
      <c r="DZ169" s="9">
        <f>IF(12&lt;=$G169, DV169-DY169, "")</f>
        <v/>
      </c>
      <c r="EA169" s="9">
        <f>IF(12&lt;=$G169, ROUND(DS169*$Q169, 2), "")</f>
        <v/>
      </c>
      <c r="EB169" s="9">
        <f>IF(12&lt;=$G169, DS169+EA169, "")</f>
        <v/>
      </c>
      <c r="EC169" s="9">
        <f>IF(12&lt;=$G169, DW169+EA169, "")</f>
        <v/>
      </c>
      <c r="ED169" s="9">
        <f>IF(12&lt;=$G169, ($G169-12)*$N169, "")</f>
        <v/>
      </c>
      <c r="EE169" s="9">
        <f>IF(13&lt;=$G169, DZ169, "")</f>
        <v/>
      </c>
      <c r="EF169" s="9">
        <f>IF(13&lt;=$G169, ROUND(EE169*$Q169, 2), "")</f>
        <v/>
      </c>
      <c r="EG169" s="9">
        <f>IF(13&lt;=$G169, $N169, "")</f>
        <v/>
      </c>
      <c r="EH169" s="9">
        <f>IF(13&lt;=$G169, EG169-EF169, "")</f>
        <v/>
      </c>
      <c r="EI169" s="9">
        <f>IF(13&lt;=$G169, EE169-EH169, "")</f>
        <v/>
      </c>
      <c r="EJ169" s="9">
        <f>IF(13&lt;=$G169, ROUND(EB169*$Q169, 2), "")</f>
        <v/>
      </c>
      <c r="EK169" s="9">
        <f>IF(13&lt;=$G169, EB169+EJ169, "")</f>
        <v/>
      </c>
      <c r="EL169" s="9">
        <f>IF(13&lt;=$G169, EF169+EJ169, "")</f>
        <v/>
      </c>
      <c r="EM169" s="9">
        <f>IF(13&lt;=$G169, ($G169-13)*$N169, "")</f>
        <v/>
      </c>
      <c r="EN169" s="9">
        <f>IF(14&lt;=$G169, EI169, "")</f>
        <v/>
      </c>
      <c r="EO169" s="9">
        <f>IF(14&lt;=$G169, ROUND(EN169*$Q169, 2), "")</f>
        <v/>
      </c>
      <c r="EP169" s="9">
        <f>IF(14&lt;=$G169, $N169, "")</f>
        <v/>
      </c>
      <c r="EQ169" s="9">
        <f>IF(14&lt;=$G169, EP169-EO169, "")</f>
        <v/>
      </c>
      <c r="ER169" s="9">
        <f>IF(14&lt;=$G169, EN169-EQ169, "")</f>
        <v/>
      </c>
      <c r="ES169" s="9">
        <f>IF(14&lt;=$G169, ROUND(EK169*$Q169, 2), "")</f>
        <v/>
      </c>
      <c r="ET169" s="9">
        <f>IF(14&lt;=$G169, EK169+ES169, "")</f>
        <v/>
      </c>
      <c r="EU169" s="9">
        <f>IF(14&lt;=$G169, EO169+ES169, "")</f>
        <v/>
      </c>
      <c r="EV169" s="9">
        <f>IF(14&lt;=$G169, ($G169-14)*$N169, "")</f>
        <v/>
      </c>
      <c r="EW169" s="9">
        <f>IF(15&lt;=$G169, ER169, "")</f>
        <v/>
      </c>
      <c r="EX169" s="9">
        <f>IF(15&lt;=$G169, ROUND(EW169*$Q169, 2), "")</f>
        <v/>
      </c>
      <c r="EY169" s="9">
        <f>IF(15&lt;=$G169, $N169, "")</f>
        <v/>
      </c>
      <c r="EZ169" s="9">
        <f>IF(15&lt;=$G169, EY169-EX169, "")</f>
        <v/>
      </c>
      <c r="FA169" s="9">
        <f>IF(15&lt;=$G169, EW169-EZ169, "")</f>
        <v/>
      </c>
      <c r="FB169" s="9">
        <f>IF(15&lt;=$G169, ROUND(ET169*$Q169, 2), "")</f>
        <v/>
      </c>
      <c r="FC169" s="9">
        <f>IF(15&lt;=$G169, ET169+FB169, "")</f>
        <v/>
      </c>
      <c r="FD169" s="9">
        <f>IF(15&lt;=$G169, EX169+FB169, "")</f>
        <v/>
      </c>
      <c r="FE169" s="9">
        <f>IF(15&lt;=$G169, ($G169-15)*$N169, "")</f>
        <v/>
      </c>
      <c r="FF169" s="9">
        <f>IF(16&lt;=$G169, FA169, "")</f>
        <v/>
      </c>
      <c r="FG169" s="9">
        <f>IF(16&lt;=$G169, ROUND(FF169*$Q169, 2), "")</f>
        <v/>
      </c>
      <c r="FH169" s="9">
        <f>IF(16&lt;=$G169, $N169, "")</f>
        <v/>
      </c>
      <c r="FI169" s="9">
        <f>IF(16&lt;=$G169, FH169-FG169, "")</f>
        <v/>
      </c>
      <c r="FJ169" s="9">
        <f>IF(16&lt;=$G169, FF169-FI169, "")</f>
        <v/>
      </c>
      <c r="FK169" s="9">
        <f>IF(16&lt;=$G169, ROUND(FC169*$Q169, 2), "")</f>
        <v/>
      </c>
      <c r="FL169" s="9">
        <f>IF(16&lt;=$G169, FC169+FK169, "")</f>
        <v/>
      </c>
      <c r="FM169" s="9">
        <f>IF(16&lt;=$G169, FG169+FK169, "")</f>
        <v/>
      </c>
      <c r="FN169" s="9">
        <f>IF(16&lt;=$G169, ($G169-16)*$N169, "")</f>
        <v/>
      </c>
      <c r="FO169" s="9">
        <f>IF(17&lt;=$G169, FJ169, "")</f>
        <v/>
      </c>
      <c r="FP169" s="9">
        <f>IF(17&lt;=$G169, ROUND(FO169*$Q169, 2), "")</f>
        <v/>
      </c>
      <c r="FQ169" s="9">
        <f>IF(17&lt;=$G169, $N169, "")</f>
        <v/>
      </c>
      <c r="FR169" s="9">
        <f>IF(17&lt;=$G169, FQ169-FP169, "")</f>
        <v/>
      </c>
      <c r="FS169" s="9">
        <f>IF(17&lt;=$G169, FO169-FR169, "")</f>
        <v/>
      </c>
      <c r="FT169" s="9">
        <f>IF(17&lt;=$G169, ROUND(FL169*$Q169, 2), "")</f>
        <v/>
      </c>
      <c r="FU169" s="9">
        <f>IF(17&lt;=$G169, FL169+FT169, "")</f>
        <v/>
      </c>
      <c r="FV169" s="9">
        <f>IF(17&lt;=$G169, FP169+FT169, "")</f>
        <v/>
      </c>
      <c r="FW169" s="9">
        <f>IF(17&lt;=$G169, ($G169-17)*$N169, "")</f>
        <v/>
      </c>
      <c r="FX169" s="9">
        <f>IF(18&lt;=$G169, FS169, "")</f>
        <v/>
      </c>
      <c r="FY169" s="9">
        <f>IF(18&lt;=$G169, ROUND(FX169*$Q169, 2), "")</f>
        <v/>
      </c>
      <c r="FZ169" s="9">
        <f>IF(18&lt;=$G169, $N169, "")</f>
        <v/>
      </c>
      <c r="GA169" s="9">
        <f>IF(18&lt;=$G169, FZ169-FY169, "")</f>
        <v/>
      </c>
      <c r="GB169" s="9">
        <f>IF(18&lt;=$G169, FX169-GA169, "")</f>
        <v/>
      </c>
      <c r="GC169" s="9">
        <f>IF(18&lt;=$G169, ROUND(FU169*$Q169, 2), "")</f>
        <v/>
      </c>
      <c r="GD169" s="9">
        <f>IF(18&lt;=$G169, FU169+GC169, "")</f>
        <v/>
      </c>
      <c r="GE169" s="9">
        <f>IF(18&lt;=$G169, FY169+GC169, "")</f>
        <v/>
      </c>
      <c r="GF169" s="9">
        <f>IF(18&lt;=$G169, ($G169-18)*$N169, "")</f>
        <v/>
      </c>
      <c r="GG169" s="9">
        <f>IF(19&lt;=$G169, GB169, "")</f>
        <v/>
      </c>
      <c r="GH169" s="9">
        <f>IF(19&lt;=$G169, ROUND(GG169*$Q169, 2), "")</f>
        <v/>
      </c>
      <c r="GI169" s="9">
        <f>IF(19&lt;=$G169, $N169, "")</f>
        <v/>
      </c>
      <c r="GJ169" s="9">
        <f>IF(19&lt;=$G169, GI169-GH169, "")</f>
        <v/>
      </c>
      <c r="GK169" s="9">
        <f>IF(19&lt;=$G169, GG169-GJ169, "")</f>
        <v/>
      </c>
      <c r="GL169" s="9">
        <f>IF(19&lt;=$G169, ROUND(GD169*$Q169, 2), "")</f>
        <v/>
      </c>
      <c r="GM169" s="9">
        <f>IF(19&lt;=$G169, GD169+GL169, "")</f>
        <v/>
      </c>
      <c r="GN169" s="9">
        <f>IF(19&lt;=$G169, GH169+GL169, "")</f>
        <v/>
      </c>
      <c r="GO169" s="9">
        <f>IF(19&lt;=$G169, ($G169-19)*$N169, "")</f>
        <v/>
      </c>
      <c r="GP169" s="9">
        <f>IF(20&lt;=$G169, GK169, "")</f>
        <v/>
      </c>
      <c r="GQ169" s="9">
        <f>IF(20&lt;=$G169, ROUND(GP169*$Q169, 2), "")</f>
        <v/>
      </c>
      <c r="GR169" s="9">
        <f>IF(20&lt;=$G169, $N169, "")</f>
        <v/>
      </c>
      <c r="GS169" s="9">
        <f>IF(20&lt;=$G169, GR169-GQ169, "")</f>
        <v/>
      </c>
      <c r="GT169" s="9">
        <f>IF(20&lt;=$G169, GP169-GS169, "")</f>
        <v/>
      </c>
      <c r="GU169" s="9">
        <f>IF(20&lt;=$G169, ROUND(GM169*$Q169, 2), "")</f>
        <v/>
      </c>
      <c r="GV169" s="9">
        <f>IF(20&lt;=$G169, GM169+GU169, "")</f>
        <v/>
      </c>
      <c r="GW169" s="9">
        <f>IF(20&lt;=$G169, GQ169+GU169, "")</f>
        <v/>
      </c>
      <c r="GX169" s="9">
        <f>IF(20&lt;=$G169, ($G169-20)*$N169, "")</f>
        <v/>
      </c>
      <c r="GY169" s="9">
        <f>IF(21&lt;=$G169, GT169, "")</f>
        <v/>
      </c>
      <c r="GZ169" s="9">
        <f>IF(21&lt;=$G169, ROUND(GY169*$Q169, 2), "")</f>
        <v/>
      </c>
      <c r="HA169" s="9">
        <f>IF(21&lt;=$G169, $N169, "")</f>
        <v/>
      </c>
      <c r="HB169" s="9">
        <f>IF(21&lt;=$G169, HA169-GZ169, "")</f>
        <v/>
      </c>
      <c r="HC169" s="9">
        <f>IF(21&lt;=$G169, GY169-HB169, "")</f>
        <v/>
      </c>
      <c r="HD169" s="9">
        <f>IF(21&lt;=$G169, ROUND(GV169*$Q169, 2), "")</f>
        <v/>
      </c>
      <c r="HE169" s="9">
        <f>IF(21&lt;=$G169, GV169+HD169, "")</f>
        <v/>
      </c>
      <c r="HF169" s="9">
        <f>IF(21&lt;=$G169, GZ169+HD169, "")</f>
        <v/>
      </c>
      <c r="HG169" s="9">
        <f>IF(21&lt;=$G169, ($G169-21)*$N169, "")</f>
        <v/>
      </c>
      <c r="HH169" s="9">
        <f>IF(22&lt;=$G169, HC169, "")</f>
        <v/>
      </c>
      <c r="HI169" s="9">
        <f>IF(22&lt;=$G169, ROUND(HH169*$Q169, 2), "")</f>
        <v/>
      </c>
      <c r="HJ169" s="9">
        <f>IF(22&lt;=$G169, $N169, "")</f>
        <v/>
      </c>
      <c r="HK169" s="9">
        <f>IF(22&lt;=$G169, HJ169-HI169, "")</f>
        <v/>
      </c>
      <c r="HL169" s="9">
        <f>IF(22&lt;=$G169, HH169-HK169, "")</f>
        <v/>
      </c>
      <c r="HM169" s="9">
        <f>IF(22&lt;=$G169, ROUND(HE169*$Q169, 2), "")</f>
        <v/>
      </c>
      <c r="HN169" s="9">
        <f>IF(22&lt;=$G169, HE169+HM169, "")</f>
        <v/>
      </c>
      <c r="HO169" s="9">
        <f>IF(22&lt;=$G169, HI169+HM169, "")</f>
        <v/>
      </c>
      <c r="HP169" s="9">
        <f>IF(22&lt;=$G169, ($G169-22)*$N169, "")</f>
        <v/>
      </c>
      <c r="HQ169" s="9">
        <f>IF(23&lt;=$G169, HL169, "")</f>
        <v/>
      </c>
      <c r="HR169" s="9">
        <f>IF(23&lt;=$G169, ROUND(HQ169*$Q169, 2), "")</f>
        <v/>
      </c>
      <c r="HS169" s="9">
        <f>IF(23&lt;=$G169, $N169, "")</f>
        <v/>
      </c>
      <c r="HT169" s="9">
        <f>IF(23&lt;=$G169, HS169-HR169, "")</f>
        <v/>
      </c>
      <c r="HU169" s="9">
        <f>IF(23&lt;=$G169, HQ169-HT169, "")</f>
        <v/>
      </c>
      <c r="HV169" s="9">
        <f>IF(23&lt;=$G169, ROUND(HN169*$Q169, 2), "")</f>
        <v/>
      </c>
      <c r="HW169" s="9">
        <f>IF(23&lt;=$G169, HN169+HV169, "")</f>
        <v/>
      </c>
      <c r="HX169" s="9">
        <f>IF(23&lt;=$G169, HR169+HV169, "")</f>
        <v/>
      </c>
      <c r="HY169" s="9">
        <f>IF(23&lt;=$G169, ($G169-23)*$N169, "")</f>
        <v/>
      </c>
      <c r="HZ169" s="9">
        <f>IF(24&lt;=$G169, HU169, "")</f>
        <v/>
      </c>
      <c r="IA169" s="9">
        <f>IF(24&lt;=$G169, ROUND(HZ169*$Q169, 2), "")</f>
        <v/>
      </c>
      <c r="IB169" s="9">
        <f>IF(24&lt;=$G169, $N169, "")</f>
        <v/>
      </c>
      <c r="IC169" s="9">
        <f>IF(24&lt;=$G169, IB169-IA169, "")</f>
        <v/>
      </c>
      <c r="ID169" s="9">
        <f>IF(24&lt;=$G169, HZ169-IC169, "")</f>
        <v/>
      </c>
      <c r="IE169" s="9">
        <f>IF(24&lt;=$G169, ROUND(HW169*$Q169, 2), "")</f>
        <v/>
      </c>
      <c r="IF169" s="9">
        <f>IF(24&lt;=$G169, HW169+IE169, "")</f>
        <v/>
      </c>
      <c r="IG169" s="9">
        <f>IF(24&lt;=$G169, IA169+IE169, "")</f>
        <v/>
      </c>
      <c r="IH169" s="9">
        <f>IF(24&lt;=$G169, ($G169-24)*$N169, "")</f>
        <v/>
      </c>
      <c r="II169" s="9">
        <f>IF(25&lt;=$G169, ID169, "")</f>
        <v/>
      </c>
      <c r="IJ169" s="9">
        <f>IF(25&lt;=$G169, ROUND(II169*$Q169, 2), "")</f>
        <v/>
      </c>
      <c r="IK169" s="9">
        <f>IF(25&lt;=$G169, $N169, "")</f>
        <v/>
      </c>
      <c r="IL169" s="9">
        <f>IF(25&lt;=$G169, IK169-IJ169, "")</f>
        <v/>
      </c>
      <c r="IM169" s="9">
        <f>IF(25&lt;=$G169, II169-IL169, "")</f>
        <v/>
      </c>
      <c r="IN169" s="9">
        <f>IF(25&lt;=$G169, ROUND(IF169*$Q169, 2), "")</f>
        <v/>
      </c>
      <c r="IO169" s="9">
        <f>IF(25&lt;=$G169, IF169+IN169, "")</f>
        <v/>
      </c>
      <c r="IP169" s="9">
        <f>IF(25&lt;=$G169, IJ169+IN169, "")</f>
        <v/>
      </c>
      <c r="IQ169" s="9">
        <f>IF(25&lt;=$G169, ($G169-25)*$N169, "")</f>
        <v/>
      </c>
      <c r="IR169" s="9">
        <f>IF(26&lt;=$G169, IM169, "")</f>
        <v/>
      </c>
      <c r="IS169" s="9">
        <f>IF(26&lt;=$G169, ROUND(IR169*$Q169, 2), "")</f>
        <v/>
      </c>
      <c r="IT169" s="9">
        <f>IF(26&lt;=$G169, $N169, "")</f>
        <v/>
      </c>
      <c r="IU169" s="9">
        <f>IF(26&lt;=$G169, IT169-IS169, "")</f>
        <v/>
      </c>
      <c r="IV169" s="9">
        <f>IF(26&lt;=$G169, IR169-IU169, "")</f>
        <v/>
      </c>
      <c r="IW169" s="9">
        <f>IF(26&lt;=$G169, ROUND(IO169*$Q169, 2), "")</f>
        <v/>
      </c>
      <c r="IX169" s="9">
        <f>IF(26&lt;=$G169, IO169+IW169, "")</f>
        <v/>
      </c>
      <c r="IY169" s="9">
        <f>IF(26&lt;=$G169, IS169+IW169, "")</f>
        <v/>
      </c>
      <c r="IZ169" s="9">
        <f>IF(26&lt;=$G169, ($G169-26)*$N169, "")</f>
        <v/>
      </c>
      <c r="JA169" s="9">
        <f>IF(27&lt;=$G169, IV169, "")</f>
        <v/>
      </c>
      <c r="JB169" s="9">
        <f>IF(27&lt;=$G169, ROUND(JA169*$Q169, 2), "")</f>
        <v/>
      </c>
      <c r="JC169" s="9">
        <f>IF(27&lt;=$G169, $N169, "")</f>
        <v/>
      </c>
      <c r="JD169" s="9">
        <f>IF(27&lt;=$G169, JC169-JB169, "")</f>
        <v/>
      </c>
      <c r="JE169" s="9">
        <f>IF(27&lt;=$G169, JA169-JD169, "")</f>
        <v/>
      </c>
      <c r="JF169" s="9">
        <f>IF(27&lt;=$G169, ROUND(IX169*$Q169, 2), "")</f>
        <v/>
      </c>
      <c r="JG169" s="9">
        <f>IF(27&lt;=$G169, IX169+JF169, "")</f>
        <v/>
      </c>
      <c r="JH169" s="9">
        <f>IF(27&lt;=$G169, JB169+JF169, "")</f>
        <v/>
      </c>
      <c r="JI169" s="9">
        <f>IF(27&lt;=$G169, ($G169-27)*$N169, "")</f>
        <v/>
      </c>
      <c r="JJ169" s="9">
        <f>IF(28&lt;=$G169, JE169, "")</f>
        <v/>
      </c>
      <c r="JK169" s="9">
        <f>IF(28&lt;=$G169, ROUND(JJ169*$Q169, 2), "")</f>
        <v/>
      </c>
      <c r="JL169" s="9">
        <f>IF(28&lt;=$G169, $N169, "")</f>
        <v/>
      </c>
      <c r="JM169" s="9">
        <f>IF(28&lt;=$G169, JL169-JK169, "")</f>
        <v/>
      </c>
      <c r="JN169" s="9">
        <f>IF(28&lt;=$G169, JJ169-JM169, "")</f>
        <v/>
      </c>
      <c r="JO169" s="9">
        <f>IF(28&lt;=$G169, ROUND(JG169*$Q169, 2), "")</f>
        <v/>
      </c>
      <c r="JP169" s="9">
        <f>IF(28&lt;=$G169, JG169+JO169, "")</f>
        <v/>
      </c>
      <c r="JQ169" s="9">
        <f>IF(28&lt;=$G169, JK169+JO169, "")</f>
        <v/>
      </c>
      <c r="JR169" s="9">
        <f>IF(28&lt;=$G169, ($G169-28)*$N169, "")</f>
        <v/>
      </c>
      <c r="JS169" s="9">
        <f>IF(29&lt;=$G169, JN169, "")</f>
        <v/>
      </c>
      <c r="JT169" s="9">
        <f>IF(29&lt;=$G169, ROUND(JS169*$Q169, 2), "")</f>
        <v/>
      </c>
      <c r="JU169" s="9">
        <f>IF(29&lt;=$G169, $N169, "")</f>
        <v/>
      </c>
      <c r="JV169" s="9">
        <f>IF(29&lt;=$G169, JU169-JT169, "")</f>
        <v/>
      </c>
      <c r="JW169" s="9">
        <f>IF(29&lt;=$G169, JS169-JV169, "")</f>
        <v/>
      </c>
      <c r="JX169" s="9">
        <f>IF(29&lt;=$G169, ROUND(JP169*$Q169, 2), "")</f>
        <v/>
      </c>
      <c r="JY169" s="9">
        <f>IF(29&lt;=$G169, JP169+JX169, "")</f>
        <v/>
      </c>
      <c r="JZ169" s="9">
        <f>IF(29&lt;=$G169, JT169+JX169, "")</f>
        <v/>
      </c>
      <c r="KA169" s="9">
        <f>IF(29&lt;=$G169, ($G169-29)*$N169, "")</f>
        <v/>
      </c>
      <c r="KB169" s="9">
        <f>IF(30&lt;=$G169, JW169, "")</f>
        <v/>
      </c>
      <c r="KC169" s="9">
        <f>IF(30&lt;=$G169, ROUND(KB169*$Q169, 2), "")</f>
        <v/>
      </c>
      <c r="KD169" s="9">
        <f>IF(30&lt;=$G169, $N169, "")</f>
        <v/>
      </c>
      <c r="KE169" s="9">
        <f>IF(30&lt;=$G169, KD169-KC169, "")</f>
        <v/>
      </c>
      <c r="KF169" s="9">
        <f>IF(30&lt;=$G169, KB169-KE169, "")</f>
        <v/>
      </c>
      <c r="KG169" s="9">
        <f>IF(30&lt;=$G169, ROUND(JY169*$Q169, 2), "")</f>
        <v/>
      </c>
      <c r="KH169" s="9">
        <f>IF(30&lt;=$G169, JY169+KG169, "")</f>
        <v/>
      </c>
      <c r="KI169" s="9">
        <f>IF(30&lt;=$G169, KC169+KG169, "")</f>
        <v/>
      </c>
      <c r="KJ169" s="9">
        <f>IF(30&lt;=$G169, ($G169-30)*$N169, "")</f>
        <v/>
      </c>
      <c r="KK169" s="9">
        <f>IF(31&lt;=$G169, KF169, "")</f>
        <v/>
      </c>
      <c r="KL169" s="9">
        <f>IF(31&lt;=$G169, ROUND(KK169*$Q169, 2), "")</f>
        <v/>
      </c>
      <c r="KM169" s="9">
        <f>IF(31&lt;=$G169, $N169, "")</f>
        <v/>
      </c>
      <c r="KN169" s="9">
        <f>IF(31&lt;=$G169, KM169-KL169, "")</f>
        <v/>
      </c>
      <c r="KO169" s="9">
        <f>IF(31&lt;=$G169, KK169-KN169, "")</f>
        <v/>
      </c>
      <c r="KP169" s="9">
        <f>IF(31&lt;=$G169, ROUND(KH169*$Q169, 2), "")</f>
        <v/>
      </c>
      <c r="KQ169" s="9">
        <f>IF(31&lt;=$G169, KH169+KP169, "")</f>
        <v/>
      </c>
      <c r="KR169" s="9">
        <f>IF(31&lt;=$G169, KL169+KP169, "")</f>
        <v/>
      </c>
      <c r="KS169" s="9">
        <f>IF(31&lt;=$G169, ($G169-31)*$N169, "")</f>
        <v/>
      </c>
      <c r="KT169" s="9">
        <f>IF(32&lt;=$G169, KO169, "")</f>
        <v/>
      </c>
      <c r="KU169" s="9">
        <f>IF(32&lt;=$G169, ROUND(KT169*$Q169, 2), "")</f>
        <v/>
      </c>
      <c r="KV169" s="9">
        <f>IF(32&lt;=$G169, $N169, "")</f>
        <v/>
      </c>
      <c r="KW169" s="9">
        <f>IF(32&lt;=$G169, KV169-KU169, "")</f>
        <v/>
      </c>
      <c r="KX169" s="9">
        <f>IF(32&lt;=$G169, KT169-KW169, "")</f>
        <v/>
      </c>
      <c r="KY169" s="9">
        <f>IF(32&lt;=$G169, ROUND(KQ169*$Q169, 2), "")</f>
        <v/>
      </c>
      <c r="KZ169" s="9">
        <f>IF(32&lt;=$G169, KQ169+KY169, "")</f>
        <v/>
      </c>
      <c r="LA169" s="9">
        <f>IF(32&lt;=$G169, KU169+KY169, "")</f>
        <v/>
      </c>
      <c r="LB169" s="9">
        <f>IF(32&lt;=$G169, ($G169-32)*$N169, "")</f>
        <v/>
      </c>
      <c r="LC169" s="9">
        <f>IF(33&lt;=$G169, KX169, "")</f>
        <v/>
      </c>
      <c r="LD169" s="9">
        <f>IF(33&lt;=$G169, ROUND(LC169*$Q169, 2), "")</f>
        <v/>
      </c>
      <c r="LE169" s="9">
        <f>IF(33&lt;=$G169, $N169, "")</f>
        <v/>
      </c>
      <c r="LF169" s="9">
        <f>IF(33&lt;=$G169, LE169-LD169, "")</f>
        <v/>
      </c>
      <c r="LG169" s="9">
        <f>IF(33&lt;=$G169, LC169-LF169, "")</f>
        <v/>
      </c>
      <c r="LH169" s="9">
        <f>IF(33&lt;=$G169, ROUND(KZ169*$Q169, 2), "")</f>
        <v/>
      </c>
      <c r="LI169" s="9">
        <f>IF(33&lt;=$G169, KZ169+LH169, "")</f>
        <v/>
      </c>
      <c r="LJ169" s="9">
        <f>IF(33&lt;=$G169, LD169+LH169, "")</f>
        <v/>
      </c>
      <c r="LK169" s="9">
        <f>IF(33&lt;=$G169, ($G169-33)*$N169, "")</f>
        <v/>
      </c>
      <c r="LL169" s="9">
        <f>IF(34&lt;=$G169, LG169, "")</f>
        <v/>
      </c>
      <c r="LM169" s="9">
        <f>IF(34&lt;=$G169, ROUND(LL169*$Q169, 2), "")</f>
        <v/>
      </c>
      <c r="LN169" s="9">
        <f>IF(34&lt;=$G169, $N169, "")</f>
        <v/>
      </c>
      <c r="LO169" s="9">
        <f>IF(34&lt;=$G169, LN169-LM169, "")</f>
        <v/>
      </c>
      <c r="LP169" s="9">
        <f>IF(34&lt;=$G169, LL169-LO169, "")</f>
        <v/>
      </c>
      <c r="LQ169" s="9">
        <f>IF(34&lt;=$G169, ROUND(LI169*$Q169, 2), "")</f>
        <v/>
      </c>
      <c r="LR169" s="9">
        <f>IF(34&lt;=$G169, LI169+LQ169, "")</f>
        <v/>
      </c>
      <c r="LS169" s="9">
        <f>IF(34&lt;=$G169, LM169+LQ169, "")</f>
        <v/>
      </c>
      <c r="LT169" s="9">
        <f>IF(34&lt;=$G169, ($G169-34)*$N169, "")</f>
        <v/>
      </c>
      <c r="LU169" s="9">
        <f>IF(35&lt;=$G169, LP169, "")</f>
        <v/>
      </c>
      <c r="LV169" s="9">
        <f>IF(35&lt;=$G169, ROUND(LU169*$Q169, 2), "")</f>
        <v/>
      </c>
      <c r="LW169" s="9">
        <f>IF(35&lt;=$G169, $N169, "")</f>
        <v/>
      </c>
      <c r="LX169" s="9">
        <f>IF(35&lt;=$G169, LW169-LV169, "")</f>
        <v/>
      </c>
      <c r="LY169" s="9">
        <f>IF(35&lt;=$G169, LU169-LX169, "")</f>
        <v/>
      </c>
      <c r="LZ169" s="9">
        <f>IF(35&lt;=$G169, ROUND(LR169*$Q169, 2), "")</f>
        <v/>
      </c>
      <c r="MA169" s="9">
        <f>IF(35&lt;=$G169, LR169+LZ169, "")</f>
        <v/>
      </c>
      <c r="MB169" s="9">
        <f>IF(35&lt;=$G169, LV169+LZ169, "")</f>
        <v/>
      </c>
      <c r="MC169" s="9">
        <f>IF(35&lt;=$G169, ($G169-35)*$N169, "")</f>
        <v/>
      </c>
      <c r="MD169" s="9">
        <f>IF(36&lt;=$G169, LY169, "")</f>
        <v/>
      </c>
      <c r="ME169" s="9">
        <f>IF(36&lt;=$G169, ROUND(MD169*$Q169, 2), "")</f>
        <v/>
      </c>
      <c r="MF169" s="9">
        <f>IF(36&lt;=$G169, $N169, "")</f>
        <v/>
      </c>
      <c r="MG169" s="9">
        <f>IF(36&lt;=$G169, MF169-ME169, "")</f>
        <v/>
      </c>
      <c r="MH169" s="9">
        <f>IF(36&lt;=$G169, MD169-MG169, "")</f>
        <v/>
      </c>
      <c r="MI169" s="9">
        <f>IF(36&lt;=$G169, ROUND(MA169*$Q169, 2), "")</f>
        <v/>
      </c>
      <c r="MJ169" s="9">
        <f>IF(36&lt;=$G169, MA169+MI169, "")</f>
        <v/>
      </c>
      <c r="MK169" s="9">
        <f>IF(36&lt;=$G169, ME169+MI169, "")</f>
        <v/>
      </c>
      <c r="ML169" s="9">
        <f>IF(36&lt;=$G169, ($G169-36)*$N169, "")</f>
        <v/>
      </c>
      <c r="MM169" s="9">
        <f>IF(37&lt;=$G169, MH169, "")</f>
        <v/>
      </c>
      <c r="MN169" s="9">
        <f>IF(37&lt;=$G169, ROUND(MM169*$Q169, 2), "")</f>
        <v/>
      </c>
      <c r="MO169" s="9">
        <f>IF(37&lt;=$G169, $N169, "")</f>
        <v/>
      </c>
      <c r="MP169" s="9">
        <f>IF(37&lt;=$G169, MO169-MN169, "")</f>
        <v/>
      </c>
      <c r="MQ169" s="9">
        <f>IF(37&lt;=$G169, MM169-MP169, "")</f>
        <v/>
      </c>
      <c r="MR169" s="9">
        <f>IF(37&lt;=$G169, ROUND(MJ169*$Q169, 2), "")</f>
        <v/>
      </c>
      <c r="MS169" s="9">
        <f>IF(37&lt;=$G169, MJ169+MR169, "")</f>
        <v/>
      </c>
      <c r="MT169" s="9">
        <f>IF(37&lt;=$G169, MN169+MR169, "")</f>
        <v/>
      </c>
      <c r="MU169" s="9">
        <f>IF(37&lt;=$G169, ($G169-37)*$N169, "")</f>
        <v/>
      </c>
      <c r="MV169" s="9">
        <f>IF(38&lt;=$G169, MQ169, "")</f>
        <v/>
      </c>
      <c r="MW169" s="9">
        <f>IF(38&lt;=$G169, ROUND(MV169*$Q169, 2), "")</f>
        <v/>
      </c>
      <c r="MX169" s="9">
        <f>IF(38&lt;=$G169, $N169, "")</f>
        <v/>
      </c>
      <c r="MY169" s="9">
        <f>IF(38&lt;=$G169, MX169-MW169, "")</f>
        <v/>
      </c>
      <c r="MZ169" s="9">
        <f>IF(38&lt;=$G169, MV169-MY169, "")</f>
        <v/>
      </c>
      <c r="NA169" s="9">
        <f>IF(38&lt;=$G169, ROUND(MS169*$Q169, 2), "")</f>
        <v/>
      </c>
      <c r="NB169" s="9">
        <f>IF(38&lt;=$G169, MS169+NA169, "")</f>
        <v/>
      </c>
      <c r="NC169" s="9">
        <f>IF(38&lt;=$G169, MW169+NA169, "")</f>
        <v/>
      </c>
      <c r="ND169" s="9">
        <f>IF(38&lt;=$G169, ($G169-38)*$N169, "")</f>
        <v/>
      </c>
      <c r="NE169" s="9">
        <f>IF(39&lt;=$G169, MZ169, "")</f>
        <v/>
      </c>
      <c r="NF169" s="9">
        <f>IF(39&lt;=$G169, ROUND(NE169*$Q169, 2), "")</f>
        <v/>
      </c>
      <c r="NG169" s="9">
        <f>IF(39&lt;=$G169, $N169, "")</f>
        <v/>
      </c>
      <c r="NH169" s="9">
        <f>IF(39&lt;=$G169, NG169-NF169, "")</f>
        <v/>
      </c>
      <c r="NI169" s="9">
        <f>IF(39&lt;=$G169, NE169-NH169, "")</f>
        <v/>
      </c>
      <c r="NJ169" s="9">
        <f>IF(39&lt;=$G169, ROUND(NB169*$Q169, 2), "")</f>
        <v/>
      </c>
      <c r="NK169" s="9">
        <f>IF(39&lt;=$G169, NB169+NJ169, "")</f>
        <v/>
      </c>
      <c r="NL169" s="9">
        <f>IF(39&lt;=$G169, NF169+NJ169, "")</f>
        <v/>
      </c>
      <c r="NM169" s="9">
        <f>IF(39&lt;=$G169, ($G169-39)*$N169, "")</f>
        <v/>
      </c>
      <c r="NN169" s="9">
        <f>IF(40&lt;=$G169, NI169, "")</f>
        <v/>
      </c>
      <c r="NO169" s="9">
        <f>IF(40&lt;=$G169, ROUND(NN169*$Q169, 2), "")</f>
        <v/>
      </c>
      <c r="NP169" s="9">
        <f>IF(40&lt;=$G169, $N169, "")</f>
        <v/>
      </c>
      <c r="NQ169" s="9">
        <f>IF(40&lt;=$G169, NP169-NO169, "")</f>
        <v/>
      </c>
      <c r="NR169" s="9">
        <f>IF(40&lt;=$G169, NN169-NQ169, "")</f>
        <v/>
      </c>
      <c r="NS169" s="9">
        <f>IF(40&lt;=$G169, ROUND(NK169*$Q169, 2), "")</f>
        <v/>
      </c>
      <c r="NT169" s="9">
        <f>IF(40&lt;=$G169, NK169+NS169, "")</f>
        <v/>
      </c>
      <c r="NU169" s="9">
        <f>IF(40&lt;=$G169, NO169+NS169, "")</f>
        <v/>
      </c>
      <c r="NV169" s="9">
        <f>IF(40&lt;=$G169, ($G169-40)*$N169, "")</f>
        <v/>
      </c>
      <c r="NW169" s="9">
        <f>IF(41&lt;=$G169, NR169, "")</f>
        <v/>
      </c>
      <c r="NX169" s="9">
        <f>IF(41&lt;=$G169, ROUND(NW169*$Q169, 2), "")</f>
        <v/>
      </c>
      <c r="NY169" s="9">
        <f>IF(41&lt;=$G169, $N169, "")</f>
        <v/>
      </c>
      <c r="NZ169" s="9">
        <f>IF(41&lt;=$G169, NY169-NX169, "")</f>
        <v/>
      </c>
      <c r="OA169" s="9">
        <f>IF(41&lt;=$G169, NW169-NZ169, "")</f>
        <v/>
      </c>
      <c r="OB169" s="9">
        <f>IF(41&lt;=$G169, ROUND(NT169*$Q169, 2), "")</f>
        <v/>
      </c>
      <c r="OC169" s="9">
        <f>IF(41&lt;=$G169, NT169+OB169, "")</f>
        <v/>
      </c>
      <c r="OD169" s="9">
        <f>IF(41&lt;=$G169, NX169+OB169, "")</f>
        <v/>
      </c>
      <c r="OE169" s="9">
        <f>IF(41&lt;=$G169, ($G169-41)*$N169, "")</f>
        <v/>
      </c>
      <c r="OF169" s="9">
        <f>IF(42&lt;=$G169, OA169, "")</f>
        <v/>
      </c>
      <c r="OG169" s="9">
        <f>IF(42&lt;=$G169, ROUND(OF169*$Q169, 2), "")</f>
        <v/>
      </c>
      <c r="OH169" s="9">
        <f>IF(42&lt;=$G169, $N169, "")</f>
        <v/>
      </c>
      <c r="OI169" s="9">
        <f>IF(42&lt;=$G169, OH169-OG169, "")</f>
        <v/>
      </c>
      <c r="OJ169" s="9">
        <f>IF(42&lt;=$G169, OF169-OI169, "")</f>
        <v/>
      </c>
      <c r="OK169" s="9">
        <f>IF(42&lt;=$G169, ROUND(OC169*$Q169, 2), "")</f>
        <v/>
      </c>
      <c r="OL169" s="9">
        <f>IF(42&lt;=$G169, OC169+OK169, "")</f>
        <v/>
      </c>
      <c r="OM169" s="9">
        <f>IF(42&lt;=$G169, OG169+OK169, "")</f>
        <v/>
      </c>
      <c r="ON169" s="9">
        <f>IF(42&lt;=$G169, ($G169-42)*$N169, "")</f>
        <v/>
      </c>
      <c r="OO169" s="9">
        <f>IF(43&lt;=$G169, OJ169, "")</f>
        <v/>
      </c>
      <c r="OP169" s="9">
        <f>IF(43&lt;=$G169, ROUND(OO169*$Q169, 2), "")</f>
        <v/>
      </c>
      <c r="OQ169" s="9">
        <f>IF(43&lt;=$G169, $N169, "")</f>
        <v/>
      </c>
      <c r="OR169" s="9">
        <f>IF(43&lt;=$G169, OQ169-OP169, "")</f>
        <v/>
      </c>
      <c r="OS169" s="9">
        <f>IF(43&lt;=$G169, OO169-OR169, "")</f>
        <v/>
      </c>
      <c r="OT169" s="9">
        <f>IF(43&lt;=$G169, ROUND(OL169*$Q169, 2), "")</f>
        <v/>
      </c>
      <c r="OU169" s="9">
        <f>IF(43&lt;=$G169, OL169+OT169, "")</f>
        <v/>
      </c>
      <c r="OV169" s="9">
        <f>IF(43&lt;=$G169, OP169+OT169, "")</f>
        <v/>
      </c>
      <c r="OW169" s="9">
        <f>IF(43&lt;=$G169, ($G169-43)*$N169, "")</f>
        <v/>
      </c>
      <c r="OX169" s="9">
        <f>IF(44&lt;=$G169, OS169, "")</f>
        <v/>
      </c>
      <c r="OY169" s="9">
        <f>IF(44&lt;=$G169, ROUND(OX169*$Q169, 2), "")</f>
        <v/>
      </c>
      <c r="OZ169" s="9">
        <f>IF(44&lt;=$G169, $N169, "")</f>
        <v/>
      </c>
      <c r="PA169" s="9">
        <f>IF(44&lt;=$G169, OZ169-OY169, "")</f>
        <v/>
      </c>
      <c r="PB169" s="9">
        <f>IF(44&lt;=$G169, OX169-PA169, "")</f>
        <v/>
      </c>
      <c r="PC169" s="9">
        <f>IF(44&lt;=$G169, ROUND(OU169*$Q169, 2), "")</f>
        <v/>
      </c>
      <c r="PD169" s="9">
        <f>IF(44&lt;=$G169, OU169+PC169, "")</f>
        <v/>
      </c>
      <c r="PE169" s="9">
        <f>IF(44&lt;=$G169, OY169+PC169, "")</f>
        <v/>
      </c>
      <c r="PF169" s="9">
        <f>IF(44&lt;=$G169, ($G169-44)*$N169, "")</f>
        <v/>
      </c>
      <c r="PG169" s="9">
        <f>IF(45&lt;=$G169, PB169, "")</f>
        <v/>
      </c>
      <c r="PH169" s="9">
        <f>IF(45&lt;=$G169, ROUND(PG169*$Q169, 2), "")</f>
        <v/>
      </c>
      <c r="PI169" s="9">
        <f>IF(45&lt;=$G169, $N169, "")</f>
        <v/>
      </c>
      <c r="PJ169" s="9">
        <f>IF(45&lt;=$G169, PI169-PH169, "")</f>
        <v/>
      </c>
      <c r="PK169" s="9">
        <f>IF(45&lt;=$G169, PG169-PJ169, "")</f>
        <v/>
      </c>
      <c r="PL169" s="9">
        <f>IF(45&lt;=$G169, ROUND(PD169*$Q169, 2), "")</f>
        <v/>
      </c>
      <c r="PM169" s="9">
        <f>IF(45&lt;=$G169, PD169+PL169, "")</f>
        <v/>
      </c>
      <c r="PN169" s="9">
        <f>IF(45&lt;=$G169, PH169+PL169, "")</f>
        <v/>
      </c>
      <c r="PO169" s="9">
        <f>IF(45&lt;=$G169, ($G169-45)*$N169, "")</f>
        <v/>
      </c>
      <c r="PP169" s="9">
        <f>IF(46&lt;=$G169, PK169, "")</f>
        <v/>
      </c>
      <c r="PQ169" s="9">
        <f>IF(46&lt;=$G169, ROUND(PP169*$Q169, 2), "")</f>
        <v/>
      </c>
      <c r="PR169" s="9">
        <f>IF(46&lt;=$G169, $N169, "")</f>
        <v/>
      </c>
      <c r="PS169" s="9">
        <f>IF(46&lt;=$G169, PR169-PQ169, "")</f>
        <v/>
      </c>
      <c r="PT169" s="9">
        <f>IF(46&lt;=$G169, PP169-PS169, "")</f>
        <v/>
      </c>
      <c r="PU169" s="9">
        <f>IF(46&lt;=$G169, ROUND(PM169*$Q169, 2), "")</f>
        <v/>
      </c>
      <c r="PV169" s="9">
        <f>IF(46&lt;=$G169, PM169+PU169, "")</f>
        <v/>
      </c>
      <c r="PW169" s="9">
        <f>IF(46&lt;=$G169, PQ169+PU169, "")</f>
        <v/>
      </c>
      <c r="PX169" s="9">
        <f>IF(46&lt;=$G169, ($G169-46)*$N169, "")</f>
        <v/>
      </c>
      <c r="PY169" s="9">
        <f>IF(47&lt;=$G169, PT169, "")</f>
        <v/>
      </c>
      <c r="PZ169" s="9">
        <f>IF(47&lt;=$G169, ROUND(PY169*$Q169, 2), "")</f>
        <v/>
      </c>
      <c r="QA169" s="9">
        <f>IF(47&lt;=$G169, $N169, "")</f>
        <v/>
      </c>
      <c r="QB169" s="9">
        <f>IF(47&lt;=$G169, QA169-PZ169, "")</f>
        <v/>
      </c>
      <c r="QC169" s="9">
        <f>IF(47&lt;=$G169, PY169-QB169, "")</f>
        <v/>
      </c>
      <c r="QD169" s="9">
        <f>IF(47&lt;=$G169, ROUND(PV169*$Q169, 2), "")</f>
        <v/>
      </c>
      <c r="QE169" s="9">
        <f>IF(47&lt;=$G169, PV169+QD169, "")</f>
        <v/>
      </c>
      <c r="QF169" s="9">
        <f>IF(47&lt;=$G169, PZ169+QD169, "")</f>
        <v/>
      </c>
      <c r="QG169" s="9">
        <f>IF(47&lt;=$G169, ($G169-47)*$N169, "")</f>
        <v/>
      </c>
      <c r="QH169" s="9">
        <f>IF(48&lt;=$G169, QC169, "")</f>
        <v/>
      </c>
      <c r="QI169" s="9">
        <f>IF(48&lt;=$G169, ROUND(QH169*$Q169, 2), "")</f>
        <v/>
      </c>
      <c r="QJ169" s="9">
        <f>IF(48&lt;=$G169, $N169, "")</f>
        <v/>
      </c>
      <c r="QK169" s="9">
        <f>IF(48&lt;=$G169, QJ169-QI169, "")</f>
        <v/>
      </c>
      <c r="QL169" s="9">
        <f>IF(48&lt;=$G169, QH169-QK169, "")</f>
        <v/>
      </c>
      <c r="QM169" s="9">
        <f>IF(48&lt;=$G169, ROUND(QE169*$Q169, 2), "")</f>
        <v/>
      </c>
      <c r="QN169" s="9">
        <f>IF(48&lt;=$G169, QE169+QM169, "")</f>
        <v/>
      </c>
      <c r="QO169" s="9">
        <f>IF(48&lt;=$G169, QI169+QM169, "")</f>
        <v/>
      </c>
      <c r="QP169" s="9">
        <f>IF(48&lt;=$G169, ($G169-48)*$N169, "")</f>
        <v/>
      </c>
    </row>
    <row r="170">
      <c r="A170" s="12" t="inlineStr">
        <is>
          <t>0692-0001</t>
        </is>
      </c>
      <c r="B170" s="13" t="inlineStr">
        <is>
          <t>Operadora de Centros Familiares Gato</t>
        </is>
      </c>
      <c r="C170" s="13" t="inlineStr">
        <is>
          <t>Partner Rapid</t>
        </is>
      </c>
      <c r="D170" s="12" t="inlineStr">
        <is>
          <t>ACTIVO</t>
        </is>
      </c>
      <c r="E170" s="12" t="inlineStr">
        <is>
          <t>2025-04-23</t>
        </is>
      </c>
      <c r="F170" s="12" t="inlineStr">
        <is>
          <t>2027-04-23</t>
        </is>
      </c>
      <c r="G170" s="14" t="n">
        <v>24</v>
      </c>
      <c r="H170" s="15" t="n">
        <v>247844.83</v>
      </c>
      <c r="I170" s="16" t="n">
        <v>0.09</v>
      </c>
      <c r="J170" s="15">
        <f>ROUND(H170*I170, 2)</f>
        <v/>
      </c>
      <c r="K170" s="15">
        <f>ROUND(H170-J170, 2)</f>
        <v/>
      </c>
      <c r="L170" s="16" t="n">
        <v>0.02</v>
      </c>
      <c r="M170" s="15">
        <f>ROUND(H170*L170, 2)</f>
        <v/>
      </c>
      <c r="N170" s="15" t="n">
        <v>12540.23</v>
      </c>
      <c r="O170" s="16" t="n">
        <v>1</v>
      </c>
      <c r="P170" s="15">
        <f>ROUND(H170*O170, 2)</f>
        <v/>
      </c>
      <c r="Q170" s="17" t="n">
        <v>0.02504518</v>
      </c>
      <c r="R170" s="17">
        <f>RATE(G170, -N170, K170, -P170)</f>
        <v/>
      </c>
      <c r="S170" s="17">
        <f>ROUND(Q170*12, 8)</f>
        <v/>
      </c>
      <c r="T170" s="17">
        <f>ROUND(((1+Q170)^12)-1, 8)</f>
        <v/>
      </c>
      <c r="U170" s="15">
        <f>ROUND(PV(Q170, G170, 0, -P170), 2)</f>
        <v/>
      </c>
      <c r="V170" s="15">
        <f>SUMIF($AA$4:$QP$4, "Interes_Leasing", AA170:QP170)</f>
        <v/>
      </c>
      <c r="W170" s="15">
        <f>SUMIF($AA$4:$QP$4, "Interes_Residual", AA170:QP170)</f>
        <v/>
      </c>
      <c r="X170" s="15">
        <f>ROUND(V170+W170, 2)</f>
        <v/>
      </c>
      <c r="Y170" s="15">
        <f>ROUND((N170*G170+P170+M170)-K170, 2)</f>
        <v/>
      </c>
      <c r="Z170" s="16">
        <f>ROUND(Y170/K170, 4)</f>
        <v/>
      </c>
      <c r="AA170" s="15">
        <f>IF(1&lt;=$G170, $K170, "")</f>
        <v/>
      </c>
      <c r="AB170" s="15">
        <f>IF(1&lt;=$G170, ROUND(AA170*$Q170, 2), "")</f>
        <v/>
      </c>
      <c r="AC170" s="15">
        <f>IF(1&lt;=$G170, $N170, "")</f>
        <v/>
      </c>
      <c r="AD170" s="15">
        <f>IF(1&lt;=$G170, AC170-AB170, "")</f>
        <v/>
      </c>
      <c r="AE170" s="15">
        <f>IF(1&lt;=$G170, AA170-AD170, "")</f>
        <v/>
      </c>
      <c r="AF170" s="15">
        <f>IF(1&lt;=$G170, ROUND($U170*$Q170, 2), "")</f>
        <v/>
      </c>
      <c r="AG170" s="15">
        <f>IF(1&lt;=$G170, $U170+AF170, "")</f>
        <v/>
      </c>
      <c r="AH170" s="15">
        <f>IF(1&lt;=$G170, AB170+AF170, "")</f>
        <v/>
      </c>
      <c r="AI170" s="15">
        <f>IF(1&lt;=$G170, ($G170-1)*$N170, "")</f>
        <v/>
      </c>
      <c r="AJ170" s="15">
        <f>IF(2&lt;=$G170, AE170, "")</f>
        <v/>
      </c>
      <c r="AK170" s="15">
        <f>IF(2&lt;=$G170, ROUND(AJ170*$Q170, 2), "")</f>
        <v/>
      </c>
      <c r="AL170" s="15">
        <f>IF(2&lt;=$G170, $N170, "")</f>
        <v/>
      </c>
      <c r="AM170" s="15">
        <f>IF(2&lt;=$G170, AL170-AK170, "")</f>
        <v/>
      </c>
      <c r="AN170" s="15">
        <f>IF(2&lt;=$G170, AJ170-AM170, "")</f>
        <v/>
      </c>
      <c r="AO170" s="15">
        <f>IF(2&lt;=$G170, ROUND(AG170*$Q170, 2), "")</f>
        <v/>
      </c>
      <c r="AP170" s="15">
        <f>IF(2&lt;=$G170, AG170+AO170, "")</f>
        <v/>
      </c>
      <c r="AQ170" s="15">
        <f>IF(2&lt;=$G170, AK170+AO170, "")</f>
        <v/>
      </c>
      <c r="AR170" s="15">
        <f>IF(2&lt;=$G170, ($G170-2)*$N170, "")</f>
        <v/>
      </c>
      <c r="AS170" s="15">
        <f>IF(3&lt;=$G170, AN170, "")</f>
        <v/>
      </c>
      <c r="AT170" s="15">
        <f>IF(3&lt;=$G170, ROUND(AS170*$Q170, 2), "")</f>
        <v/>
      </c>
      <c r="AU170" s="15">
        <f>IF(3&lt;=$G170, $N170, "")</f>
        <v/>
      </c>
      <c r="AV170" s="15">
        <f>IF(3&lt;=$G170, AU170-AT170, "")</f>
        <v/>
      </c>
      <c r="AW170" s="15">
        <f>IF(3&lt;=$G170, AS170-AV170, "")</f>
        <v/>
      </c>
      <c r="AX170" s="15">
        <f>IF(3&lt;=$G170, ROUND(AP170*$Q170, 2), "")</f>
        <v/>
      </c>
      <c r="AY170" s="15">
        <f>IF(3&lt;=$G170, AP170+AX170, "")</f>
        <v/>
      </c>
      <c r="AZ170" s="15">
        <f>IF(3&lt;=$G170, AT170+AX170, "")</f>
        <v/>
      </c>
      <c r="BA170" s="15">
        <f>IF(3&lt;=$G170, ($G170-3)*$N170, "")</f>
        <v/>
      </c>
      <c r="BB170" s="15">
        <f>IF(4&lt;=$G170, AW170, "")</f>
        <v/>
      </c>
      <c r="BC170" s="15">
        <f>IF(4&lt;=$G170, ROUND(BB170*$Q170, 2), "")</f>
        <v/>
      </c>
      <c r="BD170" s="15">
        <f>IF(4&lt;=$G170, $N170, "")</f>
        <v/>
      </c>
      <c r="BE170" s="15">
        <f>IF(4&lt;=$G170, BD170-BC170, "")</f>
        <v/>
      </c>
      <c r="BF170" s="15">
        <f>IF(4&lt;=$G170, BB170-BE170, "")</f>
        <v/>
      </c>
      <c r="BG170" s="15">
        <f>IF(4&lt;=$G170, ROUND(AY170*$Q170, 2), "")</f>
        <v/>
      </c>
      <c r="BH170" s="15">
        <f>IF(4&lt;=$G170, AY170+BG170, "")</f>
        <v/>
      </c>
      <c r="BI170" s="15">
        <f>IF(4&lt;=$G170, BC170+BG170, "")</f>
        <v/>
      </c>
      <c r="BJ170" s="15">
        <f>IF(4&lt;=$G170, ($G170-4)*$N170, "")</f>
        <v/>
      </c>
      <c r="BK170" s="15">
        <f>IF(5&lt;=$G170, BF170, "")</f>
        <v/>
      </c>
      <c r="BL170" s="15">
        <f>IF(5&lt;=$G170, ROUND(BK170*$Q170, 2), "")</f>
        <v/>
      </c>
      <c r="BM170" s="15">
        <f>IF(5&lt;=$G170, $N170, "")</f>
        <v/>
      </c>
      <c r="BN170" s="15">
        <f>IF(5&lt;=$G170, BM170-BL170, "")</f>
        <v/>
      </c>
      <c r="BO170" s="15">
        <f>IF(5&lt;=$G170, BK170-BN170, "")</f>
        <v/>
      </c>
      <c r="BP170" s="15">
        <f>IF(5&lt;=$G170, ROUND(BH170*$Q170, 2), "")</f>
        <v/>
      </c>
      <c r="BQ170" s="15">
        <f>IF(5&lt;=$G170, BH170+BP170, "")</f>
        <v/>
      </c>
      <c r="BR170" s="15">
        <f>IF(5&lt;=$G170, BL170+BP170, "")</f>
        <v/>
      </c>
      <c r="BS170" s="15">
        <f>IF(5&lt;=$G170, ($G170-5)*$N170, "")</f>
        <v/>
      </c>
      <c r="BT170" s="15">
        <f>IF(6&lt;=$G170, BO170, "")</f>
        <v/>
      </c>
      <c r="BU170" s="15">
        <f>IF(6&lt;=$G170, ROUND(BT170*$Q170, 2), "")</f>
        <v/>
      </c>
      <c r="BV170" s="15">
        <f>IF(6&lt;=$G170, $N170, "")</f>
        <v/>
      </c>
      <c r="BW170" s="15">
        <f>IF(6&lt;=$G170, BV170-BU170, "")</f>
        <v/>
      </c>
      <c r="BX170" s="15">
        <f>IF(6&lt;=$G170, BT170-BW170, "")</f>
        <v/>
      </c>
      <c r="BY170" s="15">
        <f>IF(6&lt;=$G170, ROUND(BQ170*$Q170, 2), "")</f>
        <v/>
      </c>
      <c r="BZ170" s="15">
        <f>IF(6&lt;=$G170, BQ170+BY170, "")</f>
        <v/>
      </c>
      <c r="CA170" s="15">
        <f>IF(6&lt;=$G170, BU170+BY170, "")</f>
        <v/>
      </c>
      <c r="CB170" s="15">
        <f>IF(6&lt;=$G170, ($G170-6)*$N170, "")</f>
        <v/>
      </c>
      <c r="CC170" s="15">
        <f>IF(7&lt;=$G170, BX170, "")</f>
        <v/>
      </c>
      <c r="CD170" s="15">
        <f>IF(7&lt;=$G170, ROUND(CC170*$Q170, 2), "")</f>
        <v/>
      </c>
      <c r="CE170" s="15">
        <f>IF(7&lt;=$G170, $N170, "")</f>
        <v/>
      </c>
      <c r="CF170" s="15">
        <f>IF(7&lt;=$G170, CE170-CD170, "")</f>
        <v/>
      </c>
      <c r="CG170" s="15">
        <f>IF(7&lt;=$G170, CC170-CF170, "")</f>
        <v/>
      </c>
      <c r="CH170" s="15">
        <f>IF(7&lt;=$G170, ROUND(BZ170*$Q170, 2), "")</f>
        <v/>
      </c>
      <c r="CI170" s="15">
        <f>IF(7&lt;=$G170, BZ170+CH170, "")</f>
        <v/>
      </c>
      <c r="CJ170" s="15">
        <f>IF(7&lt;=$G170, CD170+CH170, "")</f>
        <v/>
      </c>
      <c r="CK170" s="15">
        <f>IF(7&lt;=$G170, ($G170-7)*$N170, "")</f>
        <v/>
      </c>
      <c r="CL170" s="15">
        <f>IF(8&lt;=$G170, CG170, "")</f>
        <v/>
      </c>
      <c r="CM170" s="15">
        <f>IF(8&lt;=$G170, ROUND(CL170*$Q170, 2), "")</f>
        <v/>
      </c>
      <c r="CN170" s="15">
        <f>IF(8&lt;=$G170, $N170, "")</f>
        <v/>
      </c>
      <c r="CO170" s="15">
        <f>IF(8&lt;=$G170, CN170-CM170, "")</f>
        <v/>
      </c>
      <c r="CP170" s="15">
        <f>IF(8&lt;=$G170, CL170-CO170, "")</f>
        <v/>
      </c>
      <c r="CQ170" s="15">
        <f>IF(8&lt;=$G170, ROUND(CI170*$Q170, 2), "")</f>
        <v/>
      </c>
      <c r="CR170" s="15">
        <f>IF(8&lt;=$G170, CI170+CQ170, "")</f>
        <v/>
      </c>
      <c r="CS170" s="15">
        <f>IF(8&lt;=$G170, CM170+CQ170, "")</f>
        <v/>
      </c>
      <c r="CT170" s="15">
        <f>IF(8&lt;=$G170, ($G170-8)*$N170, "")</f>
        <v/>
      </c>
      <c r="CU170" s="15">
        <f>IF(9&lt;=$G170, CP170, "")</f>
        <v/>
      </c>
      <c r="CV170" s="15">
        <f>IF(9&lt;=$G170, ROUND(CU170*$Q170, 2), "")</f>
        <v/>
      </c>
      <c r="CW170" s="15">
        <f>IF(9&lt;=$G170, $N170, "")</f>
        <v/>
      </c>
      <c r="CX170" s="15">
        <f>IF(9&lt;=$G170, CW170-CV170, "")</f>
        <v/>
      </c>
      <c r="CY170" s="15">
        <f>IF(9&lt;=$G170, CU170-CX170, "")</f>
        <v/>
      </c>
      <c r="CZ170" s="15">
        <f>IF(9&lt;=$G170, ROUND(CR170*$Q170, 2), "")</f>
        <v/>
      </c>
      <c r="DA170" s="15">
        <f>IF(9&lt;=$G170, CR170+CZ170, "")</f>
        <v/>
      </c>
      <c r="DB170" s="15">
        <f>IF(9&lt;=$G170, CV170+CZ170, "")</f>
        <v/>
      </c>
      <c r="DC170" s="15">
        <f>IF(9&lt;=$G170, ($G170-9)*$N170, "")</f>
        <v/>
      </c>
      <c r="DD170" s="15">
        <f>IF(10&lt;=$G170, CY170, "")</f>
        <v/>
      </c>
      <c r="DE170" s="15">
        <f>IF(10&lt;=$G170, ROUND(DD170*$Q170, 2), "")</f>
        <v/>
      </c>
      <c r="DF170" s="15">
        <f>IF(10&lt;=$G170, $N170, "")</f>
        <v/>
      </c>
      <c r="DG170" s="15">
        <f>IF(10&lt;=$G170, DF170-DE170, "")</f>
        <v/>
      </c>
      <c r="DH170" s="15">
        <f>IF(10&lt;=$G170, DD170-DG170, "")</f>
        <v/>
      </c>
      <c r="DI170" s="15">
        <f>IF(10&lt;=$G170, ROUND(DA170*$Q170, 2), "")</f>
        <v/>
      </c>
      <c r="DJ170" s="15">
        <f>IF(10&lt;=$G170, DA170+DI170, "")</f>
        <v/>
      </c>
      <c r="DK170" s="15">
        <f>IF(10&lt;=$G170, DE170+DI170, "")</f>
        <v/>
      </c>
      <c r="DL170" s="15">
        <f>IF(10&lt;=$G170, ($G170-10)*$N170, "")</f>
        <v/>
      </c>
      <c r="DM170" s="15">
        <f>IF(11&lt;=$G170, DH170, "")</f>
        <v/>
      </c>
      <c r="DN170" s="15">
        <f>IF(11&lt;=$G170, ROUND(DM170*$Q170, 2), "")</f>
        <v/>
      </c>
      <c r="DO170" s="15">
        <f>IF(11&lt;=$G170, $N170, "")</f>
        <v/>
      </c>
      <c r="DP170" s="15">
        <f>IF(11&lt;=$G170, DO170-DN170, "")</f>
        <v/>
      </c>
      <c r="DQ170" s="15">
        <f>IF(11&lt;=$G170, DM170-DP170, "")</f>
        <v/>
      </c>
      <c r="DR170" s="15">
        <f>IF(11&lt;=$G170, ROUND(DJ170*$Q170, 2), "")</f>
        <v/>
      </c>
      <c r="DS170" s="15">
        <f>IF(11&lt;=$G170, DJ170+DR170, "")</f>
        <v/>
      </c>
      <c r="DT170" s="15">
        <f>IF(11&lt;=$G170, DN170+DR170, "")</f>
        <v/>
      </c>
      <c r="DU170" s="15">
        <f>IF(11&lt;=$G170, ($G170-11)*$N170, "")</f>
        <v/>
      </c>
      <c r="DV170" s="15">
        <f>IF(12&lt;=$G170, DQ170, "")</f>
        <v/>
      </c>
      <c r="DW170" s="15">
        <f>IF(12&lt;=$G170, ROUND(DV170*$Q170, 2), "")</f>
        <v/>
      </c>
      <c r="DX170" s="15">
        <f>IF(12&lt;=$G170, $N170, "")</f>
        <v/>
      </c>
      <c r="DY170" s="15">
        <f>IF(12&lt;=$G170, DX170-DW170, "")</f>
        <v/>
      </c>
      <c r="DZ170" s="15">
        <f>IF(12&lt;=$G170, DV170-DY170, "")</f>
        <v/>
      </c>
      <c r="EA170" s="15">
        <f>IF(12&lt;=$G170, ROUND(DS170*$Q170, 2), "")</f>
        <v/>
      </c>
      <c r="EB170" s="15">
        <f>IF(12&lt;=$G170, DS170+EA170, "")</f>
        <v/>
      </c>
      <c r="EC170" s="15">
        <f>IF(12&lt;=$G170, DW170+EA170, "")</f>
        <v/>
      </c>
      <c r="ED170" s="15">
        <f>IF(12&lt;=$G170, ($G170-12)*$N170, "")</f>
        <v/>
      </c>
      <c r="EE170" s="15">
        <f>IF(13&lt;=$G170, DZ170, "")</f>
        <v/>
      </c>
      <c r="EF170" s="15">
        <f>IF(13&lt;=$G170, ROUND(EE170*$Q170, 2), "")</f>
        <v/>
      </c>
      <c r="EG170" s="15">
        <f>IF(13&lt;=$G170, $N170, "")</f>
        <v/>
      </c>
      <c r="EH170" s="15">
        <f>IF(13&lt;=$G170, EG170-EF170, "")</f>
        <v/>
      </c>
      <c r="EI170" s="15">
        <f>IF(13&lt;=$G170, EE170-EH170, "")</f>
        <v/>
      </c>
      <c r="EJ170" s="15">
        <f>IF(13&lt;=$G170, ROUND(EB170*$Q170, 2), "")</f>
        <v/>
      </c>
      <c r="EK170" s="15">
        <f>IF(13&lt;=$G170, EB170+EJ170, "")</f>
        <v/>
      </c>
      <c r="EL170" s="15">
        <f>IF(13&lt;=$G170, EF170+EJ170, "")</f>
        <v/>
      </c>
      <c r="EM170" s="15">
        <f>IF(13&lt;=$G170, ($G170-13)*$N170, "")</f>
        <v/>
      </c>
      <c r="EN170" s="15">
        <f>IF(14&lt;=$G170, EI170, "")</f>
        <v/>
      </c>
      <c r="EO170" s="15">
        <f>IF(14&lt;=$G170, ROUND(EN170*$Q170, 2), "")</f>
        <v/>
      </c>
      <c r="EP170" s="15">
        <f>IF(14&lt;=$G170, $N170, "")</f>
        <v/>
      </c>
      <c r="EQ170" s="15">
        <f>IF(14&lt;=$G170, EP170-EO170, "")</f>
        <v/>
      </c>
      <c r="ER170" s="15">
        <f>IF(14&lt;=$G170, EN170-EQ170, "")</f>
        <v/>
      </c>
      <c r="ES170" s="15">
        <f>IF(14&lt;=$G170, ROUND(EK170*$Q170, 2), "")</f>
        <v/>
      </c>
      <c r="ET170" s="15">
        <f>IF(14&lt;=$G170, EK170+ES170, "")</f>
        <v/>
      </c>
      <c r="EU170" s="15">
        <f>IF(14&lt;=$G170, EO170+ES170, "")</f>
        <v/>
      </c>
      <c r="EV170" s="15">
        <f>IF(14&lt;=$G170, ($G170-14)*$N170, "")</f>
        <v/>
      </c>
      <c r="EW170" s="15">
        <f>IF(15&lt;=$G170, ER170, "")</f>
        <v/>
      </c>
      <c r="EX170" s="15">
        <f>IF(15&lt;=$G170, ROUND(EW170*$Q170, 2), "")</f>
        <v/>
      </c>
      <c r="EY170" s="15">
        <f>IF(15&lt;=$G170, $N170, "")</f>
        <v/>
      </c>
      <c r="EZ170" s="15">
        <f>IF(15&lt;=$G170, EY170-EX170, "")</f>
        <v/>
      </c>
      <c r="FA170" s="15">
        <f>IF(15&lt;=$G170, EW170-EZ170, "")</f>
        <v/>
      </c>
      <c r="FB170" s="15">
        <f>IF(15&lt;=$G170, ROUND(ET170*$Q170, 2), "")</f>
        <v/>
      </c>
      <c r="FC170" s="15">
        <f>IF(15&lt;=$G170, ET170+FB170, "")</f>
        <v/>
      </c>
      <c r="FD170" s="15">
        <f>IF(15&lt;=$G170, EX170+FB170, "")</f>
        <v/>
      </c>
      <c r="FE170" s="15">
        <f>IF(15&lt;=$G170, ($G170-15)*$N170, "")</f>
        <v/>
      </c>
      <c r="FF170" s="15">
        <f>IF(16&lt;=$G170, FA170, "")</f>
        <v/>
      </c>
      <c r="FG170" s="15">
        <f>IF(16&lt;=$G170, ROUND(FF170*$Q170, 2), "")</f>
        <v/>
      </c>
      <c r="FH170" s="15">
        <f>IF(16&lt;=$G170, $N170, "")</f>
        <v/>
      </c>
      <c r="FI170" s="15">
        <f>IF(16&lt;=$G170, FH170-FG170, "")</f>
        <v/>
      </c>
      <c r="FJ170" s="15">
        <f>IF(16&lt;=$G170, FF170-FI170, "")</f>
        <v/>
      </c>
      <c r="FK170" s="15">
        <f>IF(16&lt;=$G170, ROUND(FC170*$Q170, 2), "")</f>
        <v/>
      </c>
      <c r="FL170" s="15">
        <f>IF(16&lt;=$G170, FC170+FK170, "")</f>
        <v/>
      </c>
      <c r="FM170" s="15">
        <f>IF(16&lt;=$G170, FG170+FK170, "")</f>
        <v/>
      </c>
      <c r="FN170" s="15">
        <f>IF(16&lt;=$G170, ($G170-16)*$N170, "")</f>
        <v/>
      </c>
      <c r="FO170" s="15">
        <f>IF(17&lt;=$G170, FJ170, "")</f>
        <v/>
      </c>
      <c r="FP170" s="15">
        <f>IF(17&lt;=$G170, ROUND(FO170*$Q170, 2), "")</f>
        <v/>
      </c>
      <c r="FQ170" s="15">
        <f>IF(17&lt;=$G170, $N170, "")</f>
        <v/>
      </c>
      <c r="FR170" s="15">
        <f>IF(17&lt;=$G170, FQ170-FP170, "")</f>
        <v/>
      </c>
      <c r="FS170" s="15">
        <f>IF(17&lt;=$G170, FO170-FR170, "")</f>
        <v/>
      </c>
      <c r="FT170" s="15">
        <f>IF(17&lt;=$G170, ROUND(FL170*$Q170, 2), "")</f>
        <v/>
      </c>
      <c r="FU170" s="15">
        <f>IF(17&lt;=$G170, FL170+FT170, "")</f>
        <v/>
      </c>
      <c r="FV170" s="15">
        <f>IF(17&lt;=$G170, FP170+FT170, "")</f>
        <v/>
      </c>
      <c r="FW170" s="15">
        <f>IF(17&lt;=$G170, ($G170-17)*$N170, "")</f>
        <v/>
      </c>
      <c r="FX170" s="15">
        <f>IF(18&lt;=$G170, FS170, "")</f>
        <v/>
      </c>
      <c r="FY170" s="15">
        <f>IF(18&lt;=$G170, ROUND(FX170*$Q170, 2), "")</f>
        <v/>
      </c>
      <c r="FZ170" s="15">
        <f>IF(18&lt;=$G170, $N170, "")</f>
        <v/>
      </c>
      <c r="GA170" s="15">
        <f>IF(18&lt;=$G170, FZ170-FY170, "")</f>
        <v/>
      </c>
      <c r="GB170" s="15">
        <f>IF(18&lt;=$G170, FX170-GA170, "")</f>
        <v/>
      </c>
      <c r="GC170" s="15">
        <f>IF(18&lt;=$G170, ROUND(FU170*$Q170, 2), "")</f>
        <v/>
      </c>
      <c r="GD170" s="15">
        <f>IF(18&lt;=$G170, FU170+GC170, "")</f>
        <v/>
      </c>
      <c r="GE170" s="15">
        <f>IF(18&lt;=$G170, FY170+GC170, "")</f>
        <v/>
      </c>
      <c r="GF170" s="15">
        <f>IF(18&lt;=$G170, ($G170-18)*$N170, "")</f>
        <v/>
      </c>
      <c r="GG170" s="15">
        <f>IF(19&lt;=$G170, GB170, "")</f>
        <v/>
      </c>
      <c r="GH170" s="15">
        <f>IF(19&lt;=$G170, ROUND(GG170*$Q170, 2), "")</f>
        <v/>
      </c>
      <c r="GI170" s="15">
        <f>IF(19&lt;=$G170, $N170, "")</f>
        <v/>
      </c>
      <c r="GJ170" s="15">
        <f>IF(19&lt;=$G170, GI170-GH170, "")</f>
        <v/>
      </c>
      <c r="GK170" s="15">
        <f>IF(19&lt;=$G170, GG170-GJ170, "")</f>
        <v/>
      </c>
      <c r="GL170" s="15">
        <f>IF(19&lt;=$G170, ROUND(GD170*$Q170, 2), "")</f>
        <v/>
      </c>
      <c r="GM170" s="15">
        <f>IF(19&lt;=$G170, GD170+GL170, "")</f>
        <v/>
      </c>
      <c r="GN170" s="15">
        <f>IF(19&lt;=$G170, GH170+GL170, "")</f>
        <v/>
      </c>
      <c r="GO170" s="15">
        <f>IF(19&lt;=$G170, ($G170-19)*$N170, "")</f>
        <v/>
      </c>
      <c r="GP170" s="15">
        <f>IF(20&lt;=$G170, GK170, "")</f>
        <v/>
      </c>
      <c r="GQ170" s="15">
        <f>IF(20&lt;=$G170, ROUND(GP170*$Q170, 2), "")</f>
        <v/>
      </c>
      <c r="GR170" s="15">
        <f>IF(20&lt;=$G170, $N170, "")</f>
        <v/>
      </c>
      <c r="GS170" s="15">
        <f>IF(20&lt;=$G170, GR170-GQ170, "")</f>
        <v/>
      </c>
      <c r="GT170" s="15">
        <f>IF(20&lt;=$G170, GP170-GS170, "")</f>
        <v/>
      </c>
      <c r="GU170" s="15">
        <f>IF(20&lt;=$G170, ROUND(GM170*$Q170, 2), "")</f>
        <v/>
      </c>
      <c r="GV170" s="15">
        <f>IF(20&lt;=$G170, GM170+GU170, "")</f>
        <v/>
      </c>
      <c r="GW170" s="15">
        <f>IF(20&lt;=$G170, GQ170+GU170, "")</f>
        <v/>
      </c>
      <c r="GX170" s="15">
        <f>IF(20&lt;=$G170, ($G170-20)*$N170, "")</f>
        <v/>
      </c>
      <c r="GY170" s="15">
        <f>IF(21&lt;=$G170, GT170, "")</f>
        <v/>
      </c>
      <c r="GZ170" s="15">
        <f>IF(21&lt;=$G170, ROUND(GY170*$Q170, 2), "")</f>
        <v/>
      </c>
      <c r="HA170" s="15">
        <f>IF(21&lt;=$G170, $N170, "")</f>
        <v/>
      </c>
      <c r="HB170" s="15">
        <f>IF(21&lt;=$G170, HA170-GZ170, "")</f>
        <v/>
      </c>
      <c r="HC170" s="15">
        <f>IF(21&lt;=$G170, GY170-HB170, "")</f>
        <v/>
      </c>
      <c r="HD170" s="15">
        <f>IF(21&lt;=$G170, ROUND(GV170*$Q170, 2), "")</f>
        <v/>
      </c>
      <c r="HE170" s="15">
        <f>IF(21&lt;=$G170, GV170+HD170, "")</f>
        <v/>
      </c>
      <c r="HF170" s="15">
        <f>IF(21&lt;=$G170, GZ170+HD170, "")</f>
        <v/>
      </c>
      <c r="HG170" s="15">
        <f>IF(21&lt;=$G170, ($G170-21)*$N170, "")</f>
        <v/>
      </c>
      <c r="HH170" s="15">
        <f>IF(22&lt;=$G170, HC170, "")</f>
        <v/>
      </c>
      <c r="HI170" s="15">
        <f>IF(22&lt;=$G170, ROUND(HH170*$Q170, 2), "")</f>
        <v/>
      </c>
      <c r="HJ170" s="15">
        <f>IF(22&lt;=$G170, $N170, "")</f>
        <v/>
      </c>
      <c r="HK170" s="15">
        <f>IF(22&lt;=$G170, HJ170-HI170, "")</f>
        <v/>
      </c>
      <c r="HL170" s="15">
        <f>IF(22&lt;=$G170, HH170-HK170, "")</f>
        <v/>
      </c>
      <c r="HM170" s="15">
        <f>IF(22&lt;=$G170, ROUND(HE170*$Q170, 2), "")</f>
        <v/>
      </c>
      <c r="HN170" s="15">
        <f>IF(22&lt;=$G170, HE170+HM170, "")</f>
        <v/>
      </c>
      <c r="HO170" s="15">
        <f>IF(22&lt;=$G170, HI170+HM170, "")</f>
        <v/>
      </c>
      <c r="HP170" s="15">
        <f>IF(22&lt;=$G170, ($G170-22)*$N170, "")</f>
        <v/>
      </c>
      <c r="HQ170" s="15">
        <f>IF(23&lt;=$G170, HL170, "")</f>
        <v/>
      </c>
      <c r="HR170" s="15">
        <f>IF(23&lt;=$G170, ROUND(HQ170*$Q170, 2), "")</f>
        <v/>
      </c>
      <c r="HS170" s="15">
        <f>IF(23&lt;=$G170, $N170, "")</f>
        <v/>
      </c>
      <c r="HT170" s="15">
        <f>IF(23&lt;=$G170, HS170-HR170, "")</f>
        <v/>
      </c>
      <c r="HU170" s="15">
        <f>IF(23&lt;=$G170, HQ170-HT170, "")</f>
        <v/>
      </c>
      <c r="HV170" s="15">
        <f>IF(23&lt;=$G170, ROUND(HN170*$Q170, 2), "")</f>
        <v/>
      </c>
      <c r="HW170" s="15">
        <f>IF(23&lt;=$G170, HN170+HV170, "")</f>
        <v/>
      </c>
      <c r="HX170" s="15">
        <f>IF(23&lt;=$G170, HR170+HV170, "")</f>
        <v/>
      </c>
      <c r="HY170" s="15">
        <f>IF(23&lt;=$G170, ($G170-23)*$N170, "")</f>
        <v/>
      </c>
      <c r="HZ170" s="15">
        <f>IF(24&lt;=$G170, HU170, "")</f>
        <v/>
      </c>
      <c r="IA170" s="15">
        <f>IF(24&lt;=$G170, ROUND(HZ170*$Q170, 2), "")</f>
        <v/>
      </c>
      <c r="IB170" s="15">
        <f>IF(24&lt;=$G170, $N170, "")</f>
        <v/>
      </c>
      <c r="IC170" s="15">
        <f>IF(24&lt;=$G170, IB170-IA170, "")</f>
        <v/>
      </c>
      <c r="ID170" s="15">
        <f>IF(24&lt;=$G170, HZ170-IC170, "")</f>
        <v/>
      </c>
      <c r="IE170" s="15">
        <f>IF(24&lt;=$G170, ROUND(HW170*$Q170, 2), "")</f>
        <v/>
      </c>
      <c r="IF170" s="15">
        <f>IF(24&lt;=$G170, HW170+IE170, "")</f>
        <v/>
      </c>
      <c r="IG170" s="15">
        <f>IF(24&lt;=$G170, IA170+IE170, "")</f>
        <v/>
      </c>
      <c r="IH170" s="15">
        <f>IF(24&lt;=$G170, ($G170-24)*$N170, "")</f>
        <v/>
      </c>
      <c r="II170" s="15">
        <f>IF(25&lt;=$G170, ID170, "")</f>
        <v/>
      </c>
      <c r="IJ170" s="15">
        <f>IF(25&lt;=$G170, ROUND(II170*$Q170, 2), "")</f>
        <v/>
      </c>
      <c r="IK170" s="15">
        <f>IF(25&lt;=$G170, $N170, "")</f>
        <v/>
      </c>
      <c r="IL170" s="15">
        <f>IF(25&lt;=$G170, IK170-IJ170, "")</f>
        <v/>
      </c>
      <c r="IM170" s="15">
        <f>IF(25&lt;=$G170, II170-IL170, "")</f>
        <v/>
      </c>
      <c r="IN170" s="15">
        <f>IF(25&lt;=$G170, ROUND(IF170*$Q170, 2), "")</f>
        <v/>
      </c>
      <c r="IO170" s="15">
        <f>IF(25&lt;=$G170, IF170+IN170, "")</f>
        <v/>
      </c>
      <c r="IP170" s="15">
        <f>IF(25&lt;=$G170, IJ170+IN170, "")</f>
        <v/>
      </c>
      <c r="IQ170" s="15">
        <f>IF(25&lt;=$G170, ($G170-25)*$N170, "")</f>
        <v/>
      </c>
      <c r="IR170" s="15">
        <f>IF(26&lt;=$G170, IM170, "")</f>
        <v/>
      </c>
      <c r="IS170" s="15">
        <f>IF(26&lt;=$G170, ROUND(IR170*$Q170, 2), "")</f>
        <v/>
      </c>
      <c r="IT170" s="15">
        <f>IF(26&lt;=$G170, $N170, "")</f>
        <v/>
      </c>
      <c r="IU170" s="15">
        <f>IF(26&lt;=$G170, IT170-IS170, "")</f>
        <v/>
      </c>
      <c r="IV170" s="15">
        <f>IF(26&lt;=$G170, IR170-IU170, "")</f>
        <v/>
      </c>
      <c r="IW170" s="15">
        <f>IF(26&lt;=$G170, ROUND(IO170*$Q170, 2), "")</f>
        <v/>
      </c>
      <c r="IX170" s="15">
        <f>IF(26&lt;=$G170, IO170+IW170, "")</f>
        <v/>
      </c>
      <c r="IY170" s="15">
        <f>IF(26&lt;=$G170, IS170+IW170, "")</f>
        <v/>
      </c>
      <c r="IZ170" s="15">
        <f>IF(26&lt;=$G170, ($G170-26)*$N170, "")</f>
        <v/>
      </c>
      <c r="JA170" s="15">
        <f>IF(27&lt;=$G170, IV170, "")</f>
        <v/>
      </c>
      <c r="JB170" s="15">
        <f>IF(27&lt;=$G170, ROUND(JA170*$Q170, 2), "")</f>
        <v/>
      </c>
      <c r="JC170" s="15">
        <f>IF(27&lt;=$G170, $N170, "")</f>
        <v/>
      </c>
      <c r="JD170" s="15">
        <f>IF(27&lt;=$G170, JC170-JB170, "")</f>
        <v/>
      </c>
      <c r="JE170" s="15">
        <f>IF(27&lt;=$G170, JA170-JD170, "")</f>
        <v/>
      </c>
      <c r="JF170" s="15">
        <f>IF(27&lt;=$G170, ROUND(IX170*$Q170, 2), "")</f>
        <v/>
      </c>
      <c r="JG170" s="15">
        <f>IF(27&lt;=$G170, IX170+JF170, "")</f>
        <v/>
      </c>
      <c r="JH170" s="15">
        <f>IF(27&lt;=$G170, JB170+JF170, "")</f>
        <v/>
      </c>
      <c r="JI170" s="15">
        <f>IF(27&lt;=$G170, ($G170-27)*$N170, "")</f>
        <v/>
      </c>
      <c r="JJ170" s="15">
        <f>IF(28&lt;=$G170, JE170, "")</f>
        <v/>
      </c>
      <c r="JK170" s="15">
        <f>IF(28&lt;=$G170, ROUND(JJ170*$Q170, 2), "")</f>
        <v/>
      </c>
      <c r="JL170" s="15">
        <f>IF(28&lt;=$G170, $N170, "")</f>
        <v/>
      </c>
      <c r="JM170" s="15">
        <f>IF(28&lt;=$G170, JL170-JK170, "")</f>
        <v/>
      </c>
      <c r="JN170" s="15">
        <f>IF(28&lt;=$G170, JJ170-JM170, "")</f>
        <v/>
      </c>
      <c r="JO170" s="15">
        <f>IF(28&lt;=$G170, ROUND(JG170*$Q170, 2), "")</f>
        <v/>
      </c>
      <c r="JP170" s="15">
        <f>IF(28&lt;=$G170, JG170+JO170, "")</f>
        <v/>
      </c>
      <c r="JQ170" s="15">
        <f>IF(28&lt;=$G170, JK170+JO170, "")</f>
        <v/>
      </c>
      <c r="JR170" s="15">
        <f>IF(28&lt;=$G170, ($G170-28)*$N170, "")</f>
        <v/>
      </c>
      <c r="JS170" s="15">
        <f>IF(29&lt;=$G170, JN170, "")</f>
        <v/>
      </c>
      <c r="JT170" s="15">
        <f>IF(29&lt;=$G170, ROUND(JS170*$Q170, 2), "")</f>
        <v/>
      </c>
      <c r="JU170" s="15">
        <f>IF(29&lt;=$G170, $N170, "")</f>
        <v/>
      </c>
      <c r="JV170" s="15">
        <f>IF(29&lt;=$G170, JU170-JT170, "")</f>
        <v/>
      </c>
      <c r="JW170" s="15">
        <f>IF(29&lt;=$G170, JS170-JV170, "")</f>
        <v/>
      </c>
      <c r="JX170" s="15">
        <f>IF(29&lt;=$G170, ROUND(JP170*$Q170, 2), "")</f>
        <v/>
      </c>
      <c r="JY170" s="15">
        <f>IF(29&lt;=$G170, JP170+JX170, "")</f>
        <v/>
      </c>
      <c r="JZ170" s="15">
        <f>IF(29&lt;=$G170, JT170+JX170, "")</f>
        <v/>
      </c>
      <c r="KA170" s="15">
        <f>IF(29&lt;=$G170, ($G170-29)*$N170, "")</f>
        <v/>
      </c>
      <c r="KB170" s="15">
        <f>IF(30&lt;=$G170, JW170, "")</f>
        <v/>
      </c>
      <c r="KC170" s="15">
        <f>IF(30&lt;=$G170, ROUND(KB170*$Q170, 2), "")</f>
        <v/>
      </c>
      <c r="KD170" s="15">
        <f>IF(30&lt;=$G170, $N170, "")</f>
        <v/>
      </c>
      <c r="KE170" s="15">
        <f>IF(30&lt;=$G170, KD170-KC170, "")</f>
        <v/>
      </c>
      <c r="KF170" s="15">
        <f>IF(30&lt;=$G170, KB170-KE170, "")</f>
        <v/>
      </c>
      <c r="KG170" s="15">
        <f>IF(30&lt;=$G170, ROUND(JY170*$Q170, 2), "")</f>
        <v/>
      </c>
      <c r="KH170" s="15">
        <f>IF(30&lt;=$G170, JY170+KG170, "")</f>
        <v/>
      </c>
      <c r="KI170" s="15">
        <f>IF(30&lt;=$G170, KC170+KG170, "")</f>
        <v/>
      </c>
      <c r="KJ170" s="15">
        <f>IF(30&lt;=$G170, ($G170-30)*$N170, "")</f>
        <v/>
      </c>
      <c r="KK170" s="15">
        <f>IF(31&lt;=$G170, KF170, "")</f>
        <v/>
      </c>
      <c r="KL170" s="15">
        <f>IF(31&lt;=$G170, ROUND(KK170*$Q170, 2), "")</f>
        <v/>
      </c>
      <c r="KM170" s="15">
        <f>IF(31&lt;=$G170, $N170, "")</f>
        <v/>
      </c>
      <c r="KN170" s="15">
        <f>IF(31&lt;=$G170, KM170-KL170, "")</f>
        <v/>
      </c>
      <c r="KO170" s="15">
        <f>IF(31&lt;=$G170, KK170-KN170, "")</f>
        <v/>
      </c>
      <c r="KP170" s="15">
        <f>IF(31&lt;=$G170, ROUND(KH170*$Q170, 2), "")</f>
        <v/>
      </c>
      <c r="KQ170" s="15">
        <f>IF(31&lt;=$G170, KH170+KP170, "")</f>
        <v/>
      </c>
      <c r="KR170" s="15">
        <f>IF(31&lt;=$G170, KL170+KP170, "")</f>
        <v/>
      </c>
      <c r="KS170" s="15">
        <f>IF(31&lt;=$G170, ($G170-31)*$N170, "")</f>
        <v/>
      </c>
      <c r="KT170" s="15">
        <f>IF(32&lt;=$G170, KO170, "")</f>
        <v/>
      </c>
      <c r="KU170" s="15">
        <f>IF(32&lt;=$G170, ROUND(KT170*$Q170, 2), "")</f>
        <v/>
      </c>
      <c r="KV170" s="15">
        <f>IF(32&lt;=$G170, $N170, "")</f>
        <v/>
      </c>
      <c r="KW170" s="15">
        <f>IF(32&lt;=$G170, KV170-KU170, "")</f>
        <v/>
      </c>
      <c r="KX170" s="15">
        <f>IF(32&lt;=$G170, KT170-KW170, "")</f>
        <v/>
      </c>
      <c r="KY170" s="15">
        <f>IF(32&lt;=$G170, ROUND(KQ170*$Q170, 2), "")</f>
        <v/>
      </c>
      <c r="KZ170" s="15">
        <f>IF(32&lt;=$G170, KQ170+KY170, "")</f>
        <v/>
      </c>
      <c r="LA170" s="15">
        <f>IF(32&lt;=$G170, KU170+KY170, "")</f>
        <v/>
      </c>
      <c r="LB170" s="15">
        <f>IF(32&lt;=$G170, ($G170-32)*$N170, "")</f>
        <v/>
      </c>
      <c r="LC170" s="15">
        <f>IF(33&lt;=$G170, KX170, "")</f>
        <v/>
      </c>
      <c r="LD170" s="15">
        <f>IF(33&lt;=$G170, ROUND(LC170*$Q170, 2), "")</f>
        <v/>
      </c>
      <c r="LE170" s="15">
        <f>IF(33&lt;=$G170, $N170, "")</f>
        <v/>
      </c>
      <c r="LF170" s="15">
        <f>IF(33&lt;=$G170, LE170-LD170, "")</f>
        <v/>
      </c>
      <c r="LG170" s="15">
        <f>IF(33&lt;=$G170, LC170-LF170, "")</f>
        <v/>
      </c>
      <c r="LH170" s="15">
        <f>IF(33&lt;=$G170, ROUND(KZ170*$Q170, 2), "")</f>
        <v/>
      </c>
      <c r="LI170" s="15">
        <f>IF(33&lt;=$G170, KZ170+LH170, "")</f>
        <v/>
      </c>
      <c r="LJ170" s="15">
        <f>IF(33&lt;=$G170, LD170+LH170, "")</f>
        <v/>
      </c>
      <c r="LK170" s="15">
        <f>IF(33&lt;=$G170, ($G170-33)*$N170, "")</f>
        <v/>
      </c>
      <c r="LL170" s="15">
        <f>IF(34&lt;=$G170, LG170, "")</f>
        <v/>
      </c>
      <c r="LM170" s="15">
        <f>IF(34&lt;=$G170, ROUND(LL170*$Q170, 2), "")</f>
        <v/>
      </c>
      <c r="LN170" s="15">
        <f>IF(34&lt;=$G170, $N170, "")</f>
        <v/>
      </c>
      <c r="LO170" s="15">
        <f>IF(34&lt;=$G170, LN170-LM170, "")</f>
        <v/>
      </c>
      <c r="LP170" s="15">
        <f>IF(34&lt;=$G170, LL170-LO170, "")</f>
        <v/>
      </c>
      <c r="LQ170" s="15">
        <f>IF(34&lt;=$G170, ROUND(LI170*$Q170, 2), "")</f>
        <v/>
      </c>
      <c r="LR170" s="15">
        <f>IF(34&lt;=$G170, LI170+LQ170, "")</f>
        <v/>
      </c>
      <c r="LS170" s="15">
        <f>IF(34&lt;=$G170, LM170+LQ170, "")</f>
        <v/>
      </c>
      <c r="LT170" s="15">
        <f>IF(34&lt;=$G170, ($G170-34)*$N170, "")</f>
        <v/>
      </c>
      <c r="LU170" s="15">
        <f>IF(35&lt;=$G170, LP170, "")</f>
        <v/>
      </c>
      <c r="LV170" s="15">
        <f>IF(35&lt;=$G170, ROUND(LU170*$Q170, 2), "")</f>
        <v/>
      </c>
      <c r="LW170" s="15">
        <f>IF(35&lt;=$G170, $N170, "")</f>
        <v/>
      </c>
      <c r="LX170" s="15">
        <f>IF(35&lt;=$G170, LW170-LV170, "")</f>
        <v/>
      </c>
      <c r="LY170" s="15">
        <f>IF(35&lt;=$G170, LU170-LX170, "")</f>
        <v/>
      </c>
      <c r="LZ170" s="15">
        <f>IF(35&lt;=$G170, ROUND(LR170*$Q170, 2), "")</f>
        <v/>
      </c>
      <c r="MA170" s="15">
        <f>IF(35&lt;=$G170, LR170+LZ170, "")</f>
        <v/>
      </c>
      <c r="MB170" s="15">
        <f>IF(35&lt;=$G170, LV170+LZ170, "")</f>
        <v/>
      </c>
      <c r="MC170" s="15">
        <f>IF(35&lt;=$G170, ($G170-35)*$N170, "")</f>
        <v/>
      </c>
      <c r="MD170" s="15">
        <f>IF(36&lt;=$G170, LY170, "")</f>
        <v/>
      </c>
      <c r="ME170" s="15">
        <f>IF(36&lt;=$G170, ROUND(MD170*$Q170, 2), "")</f>
        <v/>
      </c>
      <c r="MF170" s="15">
        <f>IF(36&lt;=$G170, $N170, "")</f>
        <v/>
      </c>
      <c r="MG170" s="15">
        <f>IF(36&lt;=$G170, MF170-ME170, "")</f>
        <v/>
      </c>
      <c r="MH170" s="15">
        <f>IF(36&lt;=$G170, MD170-MG170, "")</f>
        <v/>
      </c>
      <c r="MI170" s="15">
        <f>IF(36&lt;=$G170, ROUND(MA170*$Q170, 2), "")</f>
        <v/>
      </c>
      <c r="MJ170" s="15">
        <f>IF(36&lt;=$G170, MA170+MI170, "")</f>
        <v/>
      </c>
      <c r="MK170" s="15">
        <f>IF(36&lt;=$G170, ME170+MI170, "")</f>
        <v/>
      </c>
      <c r="ML170" s="15">
        <f>IF(36&lt;=$G170, ($G170-36)*$N170, "")</f>
        <v/>
      </c>
      <c r="MM170" s="15">
        <f>IF(37&lt;=$G170, MH170, "")</f>
        <v/>
      </c>
      <c r="MN170" s="15">
        <f>IF(37&lt;=$G170, ROUND(MM170*$Q170, 2), "")</f>
        <v/>
      </c>
      <c r="MO170" s="15">
        <f>IF(37&lt;=$G170, $N170, "")</f>
        <v/>
      </c>
      <c r="MP170" s="15">
        <f>IF(37&lt;=$G170, MO170-MN170, "")</f>
        <v/>
      </c>
      <c r="MQ170" s="15">
        <f>IF(37&lt;=$G170, MM170-MP170, "")</f>
        <v/>
      </c>
      <c r="MR170" s="15">
        <f>IF(37&lt;=$G170, ROUND(MJ170*$Q170, 2), "")</f>
        <v/>
      </c>
      <c r="MS170" s="15">
        <f>IF(37&lt;=$G170, MJ170+MR170, "")</f>
        <v/>
      </c>
      <c r="MT170" s="15">
        <f>IF(37&lt;=$G170, MN170+MR170, "")</f>
        <v/>
      </c>
      <c r="MU170" s="15">
        <f>IF(37&lt;=$G170, ($G170-37)*$N170, "")</f>
        <v/>
      </c>
      <c r="MV170" s="15">
        <f>IF(38&lt;=$G170, MQ170, "")</f>
        <v/>
      </c>
      <c r="MW170" s="15">
        <f>IF(38&lt;=$G170, ROUND(MV170*$Q170, 2), "")</f>
        <v/>
      </c>
      <c r="MX170" s="15">
        <f>IF(38&lt;=$G170, $N170, "")</f>
        <v/>
      </c>
      <c r="MY170" s="15">
        <f>IF(38&lt;=$G170, MX170-MW170, "")</f>
        <v/>
      </c>
      <c r="MZ170" s="15">
        <f>IF(38&lt;=$G170, MV170-MY170, "")</f>
        <v/>
      </c>
      <c r="NA170" s="15">
        <f>IF(38&lt;=$G170, ROUND(MS170*$Q170, 2), "")</f>
        <v/>
      </c>
      <c r="NB170" s="15">
        <f>IF(38&lt;=$G170, MS170+NA170, "")</f>
        <v/>
      </c>
      <c r="NC170" s="15">
        <f>IF(38&lt;=$G170, MW170+NA170, "")</f>
        <v/>
      </c>
      <c r="ND170" s="15">
        <f>IF(38&lt;=$G170, ($G170-38)*$N170, "")</f>
        <v/>
      </c>
      <c r="NE170" s="15">
        <f>IF(39&lt;=$G170, MZ170, "")</f>
        <v/>
      </c>
      <c r="NF170" s="15">
        <f>IF(39&lt;=$G170, ROUND(NE170*$Q170, 2), "")</f>
        <v/>
      </c>
      <c r="NG170" s="15">
        <f>IF(39&lt;=$G170, $N170, "")</f>
        <v/>
      </c>
      <c r="NH170" s="15">
        <f>IF(39&lt;=$G170, NG170-NF170, "")</f>
        <v/>
      </c>
      <c r="NI170" s="15">
        <f>IF(39&lt;=$G170, NE170-NH170, "")</f>
        <v/>
      </c>
      <c r="NJ170" s="15">
        <f>IF(39&lt;=$G170, ROUND(NB170*$Q170, 2), "")</f>
        <v/>
      </c>
      <c r="NK170" s="15">
        <f>IF(39&lt;=$G170, NB170+NJ170, "")</f>
        <v/>
      </c>
      <c r="NL170" s="15">
        <f>IF(39&lt;=$G170, NF170+NJ170, "")</f>
        <v/>
      </c>
      <c r="NM170" s="15">
        <f>IF(39&lt;=$G170, ($G170-39)*$N170, "")</f>
        <v/>
      </c>
      <c r="NN170" s="15">
        <f>IF(40&lt;=$G170, NI170, "")</f>
        <v/>
      </c>
      <c r="NO170" s="15">
        <f>IF(40&lt;=$G170, ROUND(NN170*$Q170, 2), "")</f>
        <v/>
      </c>
      <c r="NP170" s="15">
        <f>IF(40&lt;=$G170, $N170, "")</f>
        <v/>
      </c>
      <c r="NQ170" s="15">
        <f>IF(40&lt;=$G170, NP170-NO170, "")</f>
        <v/>
      </c>
      <c r="NR170" s="15">
        <f>IF(40&lt;=$G170, NN170-NQ170, "")</f>
        <v/>
      </c>
      <c r="NS170" s="15">
        <f>IF(40&lt;=$G170, ROUND(NK170*$Q170, 2), "")</f>
        <v/>
      </c>
      <c r="NT170" s="15">
        <f>IF(40&lt;=$G170, NK170+NS170, "")</f>
        <v/>
      </c>
      <c r="NU170" s="15">
        <f>IF(40&lt;=$G170, NO170+NS170, "")</f>
        <v/>
      </c>
      <c r="NV170" s="15">
        <f>IF(40&lt;=$G170, ($G170-40)*$N170, "")</f>
        <v/>
      </c>
      <c r="NW170" s="15">
        <f>IF(41&lt;=$G170, NR170, "")</f>
        <v/>
      </c>
      <c r="NX170" s="15">
        <f>IF(41&lt;=$G170, ROUND(NW170*$Q170, 2), "")</f>
        <v/>
      </c>
      <c r="NY170" s="15">
        <f>IF(41&lt;=$G170, $N170, "")</f>
        <v/>
      </c>
      <c r="NZ170" s="15">
        <f>IF(41&lt;=$G170, NY170-NX170, "")</f>
        <v/>
      </c>
      <c r="OA170" s="15">
        <f>IF(41&lt;=$G170, NW170-NZ170, "")</f>
        <v/>
      </c>
      <c r="OB170" s="15">
        <f>IF(41&lt;=$G170, ROUND(NT170*$Q170, 2), "")</f>
        <v/>
      </c>
      <c r="OC170" s="15">
        <f>IF(41&lt;=$G170, NT170+OB170, "")</f>
        <v/>
      </c>
      <c r="OD170" s="15">
        <f>IF(41&lt;=$G170, NX170+OB170, "")</f>
        <v/>
      </c>
      <c r="OE170" s="15">
        <f>IF(41&lt;=$G170, ($G170-41)*$N170, "")</f>
        <v/>
      </c>
      <c r="OF170" s="15">
        <f>IF(42&lt;=$G170, OA170, "")</f>
        <v/>
      </c>
      <c r="OG170" s="15">
        <f>IF(42&lt;=$G170, ROUND(OF170*$Q170, 2), "")</f>
        <v/>
      </c>
      <c r="OH170" s="15">
        <f>IF(42&lt;=$G170, $N170, "")</f>
        <v/>
      </c>
      <c r="OI170" s="15">
        <f>IF(42&lt;=$G170, OH170-OG170, "")</f>
        <v/>
      </c>
      <c r="OJ170" s="15">
        <f>IF(42&lt;=$G170, OF170-OI170, "")</f>
        <v/>
      </c>
      <c r="OK170" s="15">
        <f>IF(42&lt;=$G170, ROUND(OC170*$Q170, 2), "")</f>
        <v/>
      </c>
      <c r="OL170" s="15">
        <f>IF(42&lt;=$G170, OC170+OK170, "")</f>
        <v/>
      </c>
      <c r="OM170" s="15">
        <f>IF(42&lt;=$G170, OG170+OK170, "")</f>
        <v/>
      </c>
      <c r="ON170" s="15">
        <f>IF(42&lt;=$G170, ($G170-42)*$N170, "")</f>
        <v/>
      </c>
      <c r="OO170" s="15">
        <f>IF(43&lt;=$G170, OJ170, "")</f>
        <v/>
      </c>
      <c r="OP170" s="15">
        <f>IF(43&lt;=$G170, ROUND(OO170*$Q170, 2), "")</f>
        <v/>
      </c>
      <c r="OQ170" s="15">
        <f>IF(43&lt;=$G170, $N170, "")</f>
        <v/>
      </c>
      <c r="OR170" s="15">
        <f>IF(43&lt;=$G170, OQ170-OP170, "")</f>
        <v/>
      </c>
      <c r="OS170" s="15">
        <f>IF(43&lt;=$G170, OO170-OR170, "")</f>
        <v/>
      </c>
      <c r="OT170" s="15">
        <f>IF(43&lt;=$G170, ROUND(OL170*$Q170, 2), "")</f>
        <v/>
      </c>
      <c r="OU170" s="15">
        <f>IF(43&lt;=$G170, OL170+OT170, "")</f>
        <v/>
      </c>
      <c r="OV170" s="15">
        <f>IF(43&lt;=$G170, OP170+OT170, "")</f>
        <v/>
      </c>
      <c r="OW170" s="15">
        <f>IF(43&lt;=$G170, ($G170-43)*$N170, "")</f>
        <v/>
      </c>
      <c r="OX170" s="15">
        <f>IF(44&lt;=$G170, OS170, "")</f>
        <v/>
      </c>
      <c r="OY170" s="15">
        <f>IF(44&lt;=$G170, ROUND(OX170*$Q170, 2), "")</f>
        <v/>
      </c>
      <c r="OZ170" s="15">
        <f>IF(44&lt;=$G170, $N170, "")</f>
        <v/>
      </c>
      <c r="PA170" s="15">
        <f>IF(44&lt;=$G170, OZ170-OY170, "")</f>
        <v/>
      </c>
      <c r="PB170" s="15">
        <f>IF(44&lt;=$G170, OX170-PA170, "")</f>
        <v/>
      </c>
      <c r="PC170" s="15">
        <f>IF(44&lt;=$G170, ROUND(OU170*$Q170, 2), "")</f>
        <v/>
      </c>
      <c r="PD170" s="15">
        <f>IF(44&lt;=$G170, OU170+PC170, "")</f>
        <v/>
      </c>
      <c r="PE170" s="15">
        <f>IF(44&lt;=$G170, OY170+PC170, "")</f>
        <v/>
      </c>
      <c r="PF170" s="15">
        <f>IF(44&lt;=$G170, ($G170-44)*$N170, "")</f>
        <v/>
      </c>
      <c r="PG170" s="15">
        <f>IF(45&lt;=$G170, PB170, "")</f>
        <v/>
      </c>
      <c r="PH170" s="15">
        <f>IF(45&lt;=$G170, ROUND(PG170*$Q170, 2), "")</f>
        <v/>
      </c>
      <c r="PI170" s="15">
        <f>IF(45&lt;=$G170, $N170, "")</f>
        <v/>
      </c>
      <c r="PJ170" s="15">
        <f>IF(45&lt;=$G170, PI170-PH170, "")</f>
        <v/>
      </c>
      <c r="PK170" s="15">
        <f>IF(45&lt;=$G170, PG170-PJ170, "")</f>
        <v/>
      </c>
      <c r="PL170" s="15">
        <f>IF(45&lt;=$G170, ROUND(PD170*$Q170, 2), "")</f>
        <v/>
      </c>
      <c r="PM170" s="15">
        <f>IF(45&lt;=$G170, PD170+PL170, "")</f>
        <v/>
      </c>
      <c r="PN170" s="15">
        <f>IF(45&lt;=$G170, PH170+PL170, "")</f>
        <v/>
      </c>
      <c r="PO170" s="15">
        <f>IF(45&lt;=$G170, ($G170-45)*$N170, "")</f>
        <v/>
      </c>
      <c r="PP170" s="15">
        <f>IF(46&lt;=$G170, PK170, "")</f>
        <v/>
      </c>
      <c r="PQ170" s="15">
        <f>IF(46&lt;=$G170, ROUND(PP170*$Q170, 2), "")</f>
        <v/>
      </c>
      <c r="PR170" s="15">
        <f>IF(46&lt;=$G170, $N170, "")</f>
        <v/>
      </c>
      <c r="PS170" s="15">
        <f>IF(46&lt;=$G170, PR170-PQ170, "")</f>
        <v/>
      </c>
      <c r="PT170" s="15">
        <f>IF(46&lt;=$G170, PP170-PS170, "")</f>
        <v/>
      </c>
      <c r="PU170" s="15">
        <f>IF(46&lt;=$G170, ROUND(PM170*$Q170, 2), "")</f>
        <v/>
      </c>
      <c r="PV170" s="15">
        <f>IF(46&lt;=$G170, PM170+PU170, "")</f>
        <v/>
      </c>
      <c r="PW170" s="15">
        <f>IF(46&lt;=$G170, PQ170+PU170, "")</f>
        <v/>
      </c>
      <c r="PX170" s="15">
        <f>IF(46&lt;=$G170, ($G170-46)*$N170, "")</f>
        <v/>
      </c>
      <c r="PY170" s="15">
        <f>IF(47&lt;=$G170, PT170, "")</f>
        <v/>
      </c>
      <c r="PZ170" s="15">
        <f>IF(47&lt;=$G170, ROUND(PY170*$Q170, 2), "")</f>
        <v/>
      </c>
      <c r="QA170" s="15">
        <f>IF(47&lt;=$G170, $N170, "")</f>
        <v/>
      </c>
      <c r="QB170" s="15">
        <f>IF(47&lt;=$G170, QA170-PZ170, "")</f>
        <v/>
      </c>
      <c r="QC170" s="15">
        <f>IF(47&lt;=$G170, PY170-QB170, "")</f>
        <v/>
      </c>
      <c r="QD170" s="15">
        <f>IF(47&lt;=$G170, ROUND(PV170*$Q170, 2), "")</f>
        <v/>
      </c>
      <c r="QE170" s="15">
        <f>IF(47&lt;=$G170, PV170+QD170, "")</f>
        <v/>
      </c>
      <c r="QF170" s="15">
        <f>IF(47&lt;=$G170, PZ170+QD170, "")</f>
        <v/>
      </c>
      <c r="QG170" s="15">
        <f>IF(47&lt;=$G170, ($G170-47)*$N170, "")</f>
        <v/>
      </c>
      <c r="QH170" s="15">
        <f>IF(48&lt;=$G170, QC170, "")</f>
        <v/>
      </c>
      <c r="QI170" s="15">
        <f>IF(48&lt;=$G170, ROUND(QH170*$Q170, 2), "")</f>
        <v/>
      </c>
      <c r="QJ170" s="15">
        <f>IF(48&lt;=$G170, $N170, "")</f>
        <v/>
      </c>
      <c r="QK170" s="15">
        <f>IF(48&lt;=$G170, QJ170-QI170, "")</f>
        <v/>
      </c>
      <c r="QL170" s="15">
        <f>IF(48&lt;=$G170, QH170-QK170, "")</f>
        <v/>
      </c>
      <c r="QM170" s="15">
        <f>IF(48&lt;=$G170, ROUND(QE170*$Q170, 2), "")</f>
        <v/>
      </c>
      <c r="QN170" s="15">
        <f>IF(48&lt;=$G170, QE170+QM170, "")</f>
        <v/>
      </c>
      <c r="QO170" s="15">
        <f>IF(48&lt;=$G170, QI170+QM170, "")</f>
        <v/>
      </c>
      <c r="QP170" s="15">
        <f>IF(48&lt;=$G170, ($G170-48)*$N170, "")</f>
        <v/>
      </c>
    </row>
    <row r="171">
      <c r="A171" s="6" t="inlineStr">
        <is>
          <t>0692-0002</t>
        </is>
      </c>
      <c r="B171" s="7" t="inlineStr">
        <is>
          <t>Operadora de Centros Familiares Gato</t>
        </is>
      </c>
      <c r="C171" s="7" t="inlineStr">
        <is>
          <t>Partner Rapid</t>
        </is>
      </c>
      <c r="D171" s="6" t="inlineStr">
        <is>
          <t>ACTIVO</t>
        </is>
      </c>
      <c r="E171" s="6" t="inlineStr">
        <is>
          <t>2025-04-23</t>
        </is>
      </c>
      <c r="F171" s="6" t="inlineStr">
        <is>
          <t>2027-04-23</t>
        </is>
      </c>
      <c r="G171" s="8" t="n">
        <v>24</v>
      </c>
      <c r="H171" s="9" t="n">
        <v>247844.83</v>
      </c>
      <c r="I171" s="10" t="n">
        <v>0.09</v>
      </c>
      <c r="J171" s="9">
        <f>ROUND(H171*I171, 2)</f>
        <v/>
      </c>
      <c r="K171" s="9">
        <f>ROUND(H171-J171, 2)</f>
        <v/>
      </c>
      <c r="L171" s="10" t="n">
        <v>0.02</v>
      </c>
      <c r="M171" s="9">
        <f>ROUND(H171*L171, 2)</f>
        <v/>
      </c>
      <c r="N171" s="9" t="n">
        <v>12540.23</v>
      </c>
      <c r="O171" s="10" t="n">
        <v>1</v>
      </c>
      <c r="P171" s="9">
        <f>ROUND(H171*O171, 2)</f>
        <v/>
      </c>
      <c r="Q171" s="11" t="n">
        <v>0.02504518</v>
      </c>
      <c r="R171" s="11">
        <f>RATE(G171, -N171, K171, -P171)</f>
        <v/>
      </c>
      <c r="S171" s="11">
        <f>ROUND(Q171*12, 8)</f>
        <v/>
      </c>
      <c r="T171" s="11">
        <f>ROUND(((1+Q171)^12)-1, 8)</f>
        <v/>
      </c>
      <c r="U171" s="9">
        <f>ROUND(PV(Q171, G171, 0, -P171), 2)</f>
        <v/>
      </c>
      <c r="V171" s="9">
        <f>SUMIF($AA$4:$QP$4, "Interes_Leasing", AA171:QP171)</f>
        <v/>
      </c>
      <c r="W171" s="9">
        <f>SUMIF($AA$4:$QP$4, "Interes_Residual", AA171:QP171)</f>
        <v/>
      </c>
      <c r="X171" s="9">
        <f>ROUND(V171+W171, 2)</f>
        <v/>
      </c>
      <c r="Y171" s="9">
        <f>ROUND((N171*G171+P171+M171)-K171, 2)</f>
        <v/>
      </c>
      <c r="Z171" s="10">
        <f>ROUND(Y171/K171, 4)</f>
        <v/>
      </c>
      <c r="AA171" s="9">
        <f>IF(1&lt;=$G171, $K171, "")</f>
        <v/>
      </c>
      <c r="AB171" s="9">
        <f>IF(1&lt;=$G171, ROUND(AA171*$Q171, 2), "")</f>
        <v/>
      </c>
      <c r="AC171" s="9">
        <f>IF(1&lt;=$G171, $N171, "")</f>
        <v/>
      </c>
      <c r="AD171" s="9">
        <f>IF(1&lt;=$G171, AC171-AB171, "")</f>
        <v/>
      </c>
      <c r="AE171" s="9">
        <f>IF(1&lt;=$G171, AA171-AD171, "")</f>
        <v/>
      </c>
      <c r="AF171" s="9">
        <f>IF(1&lt;=$G171, ROUND($U171*$Q171, 2), "")</f>
        <v/>
      </c>
      <c r="AG171" s="9">
        <f>IF(1&lt;=$G171, $U171+AF171, "")</f>
        <v/>
      </c>
      <c r="AH171" s="9">
        <f>IF(1&lt;=$G171, AB171+AF171, "")</f>
        <v/>
      </c>
      <c r="AI171" s="9">
        <f>IF(1&lt;=$G171, ($G171-1)*$N171, "")</f>
        <v/>
      </c>
      <c r="AJ171" s="9">
        <f>IF(2&lt;=$G171, AE171, "")</f>
        <v/>
      </c>
      <c r="AK171" s="9">
        <f>IF(2&lt;=$G171, ROUND(AJ171*$Q171, 2), "")</f>
        <v/>
      </c>
      <c r="AL171" s="9">
        <f>IF(2&lt;=$G171, $N171, "")</f>
        <v/>
      </c>
      <c r="AM171" s="9">
        <f>IF(2&lt;=$G171, AL171-AK171, "")</f>
        <v/>
      </c>
      <c r="AN171" s="9">
        <f>IF(2&lt;=$G171, AJ171-AM171, "")</f>
        <v/>
      </c>
      <c r="AO171" s="9">
        <f>IF(2&lt;=$G171, ROUND(AG171*$Q171, 2), "")</f>
        <v/>
      </c>
      <c r="AP171" s="9">
        <f>IF(2&lt;=$G171, AG171+AO171, "")</f>
        <v/>
      </c>
      <c r="AQ171" s="9">
        <f>IF(2&lt;=$G171, AK171+AO171, "")</f>
        <v/>
      </c>
      <c r="AR171" s="9">
        <f>IF(2&lt;=$G171, ($G171-2)*$N171, "")</f>
        <v/>
      </c>
      <c r="AS171" s="9">
        <f>IF(3&lt;=$G171, AN171, "")</f>
        <v/>
      </c>
      <c r="AT171" s="9">
        <f>IF(3&lt;=$G171, ROUND(AS171*$Q171, 2), "")</f>
        <v/>
      </c>
      <c r="AU171" s="9">
        <f>IF(3&lt;=$G171, $N171, "")</f>
        <v/>
      </c>
      <c r="AV171" s="9">
        <f>IF(3&lt;=$G171, AU171-AT171, "")</f>
        <v/>
      </c>
      <c r="AW171" s="9">
        <f>IF(3&lt;=$G171, AS171-AV171, "")</f>
        <v/>
      </c>
      <c r="AX171" s="9">
        <f>IF(3&lt;=$G171, ROUND(AP171*$Q171, 2), "")</f>
        <v/>
      </c>
      <c r="AY171" s="9">
        <f>IF(3&lt;=$G171, AP171+AX171, "")</f>
        <v/>
      </c>
      <c r="AZ171" s="9">
        <f>IF(3&lt;=$G171, AT171+AX171, "")</f>
        <v/>
      </c>
      <c r="BA171" s="9">
        <f>IF(3&lt;=$G171, ($G171-3)*$N171, "")</f>
        <v/>
      </c>
      <c r="BB171" s="9">
        <f>IF(4&lt;=$G171, AW171, "")</f>
        <v/>
      </c>
      <c r="BC171" s="9">
        <f>IF(4&lt;=$G171, ROUND(BB171*$Q171, 2), "")</f>
        <v/>
      </c>
      <c r="BD171" s="9">
        <f>IF(4&lt;=$G171, $N171, "")</f>
        <v/>
      </c>
      <c r="BE171" s="9">
        <f>IF(4&lt;=$G171, BD171-BC171, "")</f>
        <v/>
      </c>
      <c r="BF171" s="9">
        <f>IF(4&lt;=$G171, BB171-BE171, "")</f>
        <v/>
      </c>
      <c r="BG171" s="9">
        <f>IF(4&lt;=$G171, ROUND(AY171*$Q171, 2), "")</f>
        <v/>
      </c>
      <c r="BH171" s="9">
        <f>IF(4&lt;=$G171, AY171+BG171, "")</f>
        <v/>
      </c>
      <c r="BI171" s="9">
        <f>IF(4&lt;=$G171, BC171+BG171, "")</f>
        <v/>
      </c>
      <c r="BJ171" s="9">
        <f>IF(4&lt;=$G171, ($G171-4)*$N171, "")</f>
        <v/>
      </c>
      <c r="BK171" s="9">
        <f>IF(5&lt;=$G171, BF171, "")</f>
        <v/>
      </c>
      <c r="BL171" s="9">
        <f>IF(5&lt;=$G171, ROUND(BK171*$Q171, 2), "")</f>
        <v/>
      </c>
      <c r="BM171" s="9">
        <f>IF(5&lt;=$G171, $N171, "")</f>
        <v/>
      </c>
      <c r="BN171" s="9">
        <f>IF(5&lt;=$G171, BM171-BL171, "")</f>
        <v/>
      </c>
      <c r="BO171" s="9">
        <f>IF(5&lt;=$G171, BK171-BN171, "")</f>
        <v/>
      </c>
      <c r="BP171" s="9">
        <f>IF(5&lt;=$G171, ROUND(BH171*$Q171, 2), "")</f>
        <v/>
      </c>
      <c r="BQ171" s="9">
        <f>IF(5&lt;=$G171, BH171+BP171, "")</f>
        <v/>
      </c>
      <c r="BR171" s="9">
        <f>IF(5&lt;=$G171, BL171+BP171, "")</f>
        <v/>
      </c>
      <c r="BS171" s="9">
        <f>IF(5&lt;=$G171, ($G171-5)*$N171, "")</f>
        <v/>
      </c>
      <c r="BT171" s="9">
        <f>IF(6&lt;=$G171, BO171, "")</f>
        <v/>
      </c>
      <c r="BU171" s="9">
        <f>IF(6&lt;=$G171, ROUND(BT171*$Q171, 2), "")</f>
        <v/>
      </c>
      <c r="BV171" s="9">
        <f>IF(6&lt;=$G171, $N171, "")</f>
        <v/>
      </c>
      <c r="BW171" s="9">
        <f>IF(6&lt;=$G171, BV171-BU171, "")</f>
        <v/>
      </c>
      <c r="BX171" s="9">
        <f>IF(6&lt;=$G171, BT171-BW171, "")</f>
        <v/>
      </c>
      <c r="BY171" s="9">
        <f>IF(6&lt;=$G171, ROUND(BQ171*$Q171, 2), "")</f>
        <v/>
      </c>
      <c r="BZ171" s="9">
        <f>IF(6&lt;=$G171, BQ171+BY171, "")</f>
        <v/>
      </c>
      <c r="CA171" s="9">
        <f>IF(6&lt;=$G171, BU171+BY171, "")</f>
        <v/>
      </c>
      <c r="CB171" s="9">
        <f>IF(6&lt;=$G171, ($G171-6)*$N171, "")</f>
        <v/>
      </c>
      <c r="CC171" s="9">
        <f>IF(7&lt;=$G171, BX171, "")</f>
        <v/>
      </c>
      <c r="CD171" s="9">
        <f>IF(7&lt;=$G171, ROUND(CC171*$Q171, 2), "")</f>
        <v/>
      </c>
      <c r="CE171" s="9">
        <f>IF(7&lt;=$G171, $N171, "")</f>
        <v/>
      </c>
      <c r="CF171" s="9">
        <f>IF(7&lt;=$G171, CE171-CD171, "")</f>
        <v/>
      </c>
      <c r="CG171" s="9">
        <f>IF(7&lt;=$G171, CC171-CF171, "")</f>
        <v/>
      </c>
      <c r="CH171" s="9">
        <f>IF(7&lt;=$G171, ROUND(BZ171*$Q171, 2), "")</f>
        <v/>
      </c>
      <c r="CI171" s="9">
        <f>IF(7&lt;=$G171, BZ171+CH171, "")</f>
        <v/>
      </c>
      <c r="CJ171" s="9">
        <f>IF(7&lt;=$G171, CD171+CH171, "")</f>
        <v/>
      </c>
      <c r="CK171" s="9">
        <f>IF(7&lt;=$G171, ($G171-7)*$N171, "")</f>
        <v/>
      </c>
      <c r="CL171" s="9">
        <f>IF(8&lt;=$G171, CG171, "")</f>
        <v/>
      </c>
      <c r="CM171" s="9">
        <f>IF(8&lt;=$G171, ROUND(CL171*$Q171, 2), "")</f>
        <v/>
      </c>
      <c r="CN171" s="9">
        <f>IF(8&lt;=$G171, $N171, "")</f>
        <v/>
      </c>
      <c r="CO171" s="9">
        <f>IF(8&lt;=$G171, CN171-CM171, "")</f>
        <v/>
      </c>
      <c r="CP171" s="9">
        <f>IF(8&lt;=$G171, CL171-CO171, "")</f>
        <v/>
      </c>
      <c r="CQ171" s="9">
        <f>IF(8&lt;=$G171, ROUND(CI171*$Q171, 2), "")</f>
        <v/>
      </c>
      <c r="CR171" s="9">
        <f>IF(8&lt;=$G171, CI171+CQ171, "")</f>
        <v/>
      </c>
      <c r="CS171" s="9">
        <f>IF(8&lt;=$G171, CM171+CQ171, "")</f>
        <v/>
      </c>
      <c r="CT171" s="9">
        <f>IF(8&lt;=$G171, ($G171-8)*$N171, "")</f>
        <v/>
      </c>
      <c r="CU171" s="9">
        <f>IF(9&lt;=$G171, CP171, "")</f>
        <v/>
      </c>
      <c r="CV171" s="9">
        <f>IF(9&lt;=$G171, ROUND(CU171*$Q171, 2), "")</f>
        <v/>
      </c>
      <c r="CW171" s="9">
        <f>IF(9&lt;=$G171, $N171, "")</f>
        <v/>
      </c>
      <c r="CX171" s="9">
        <f>IF(9&lt;=$G171, CW171-CV171, "")</f>
        <v/>
      </c>
      <c r="CY171" s="9">
        <f>IF(9&lt;=$G171, CU171-CX171, "")</f>
        <v/>
      </c>
      <c r="CZ171" s="9">
        <f>IF(9&lt;=$G171, ROUND(CR171*$Q171, 2), "")</f>
        <v/>
      </c>
      <c r="DA171" s="9">
        <f>IF(9&lt;=$G171, CR171+CZ171, "")</f>
        <v/>
      </c>
      <c r="DB171" s="9">
        <f>IF(9&lt;=$G171, CV171+CZ171, "")</f>
        <v/>
      </c>
      <c r="DC171" s="9">
        <f>IF(9&lt;=$G171, ($G171-9)*$N171, "")</f>
        <v/>
      </c>
      <c r="DD171" s="9">
        <f>IF(10&lt;=$G171, CY171, "")</f>
        <v/>
      </c>
      <c r="DE171" s="9">
        <f>IF(10&lt;=$G171, ROUND(DD171*$Q171, 2), "")</f>
        <v/>
      </c>
      <c r="DF171" s="9">
        <f>IF(10&lt;=$G171, $N171, "")</f>
        <v/>
      </c>
      <c r="DG171" s="9">
        <f>IF(10&lt;=$G171, DF171-DE171, "")</f>
        <v/>
      </c>
      <c r="DH171" s="9">
        <f>IF(10&lt;=$G171, DD171-DG171, "")</f>
        <v/>
      </c>
      <c r="DI171" s="9">
        <f>IF(10&lt;=$G171, ROUND(DA171*$Q171, 2), "")</f>
        <v/>
      </c>
      <c r="DJ171" s="9">
        <f>IF(10&lt;=$G171, DA171+DI171, "")</f>
        <v/>
      </c>
      <c r="DK171" s="9">
        <f>IF(10&lt;=$G171, DE171+DI171, "")</f>
        <v/>
      </c>
      <c r="DL171" s="9">
        <f>IF(10&lt;=$G171, ($G171-10)*$N171, "")</f>
        <v/>
      </c>
      <c r="DM171" s="9">
        <f>IF(11&lt;=$G171, DH171, "")</f>
        <v/>
      </c>
      <c r="DN171" s="9">
        <f>IF(11&lt;=$G171, ROUND(DM171*$Q171, 2), "")</f>
        <v/>
      </c>
      <c r="DO171" s="9">
        <f>IF(11&lt;=$G171, $N171, "")</f>
        <v/>
      </c>
      <c r="DP171" s="9">
        <f>IF(11&lt;=$G171, DO171-DN171, "")</f>
        <v/>
      </c>
      <c r="DQ171" s="9">
        <f>IF(11&lt;=$G171, DM171-DP171, "")</f>
        <v/>
      </c>
      <c r="DR171" s="9">
        <f>IF(11&lt;=$G171, ROUND(DJ171*$Q171, 2), "")</f>
        <v/>
      </c>
      <c r="DS171" s="9">
        <f>IF(11&lt;=$G171, DJ171+DR171, "")</f>
        <v/>
      </c>
      <c r="DT171" s="9">
        <f>IF(11&lt;=$G171, DN171+DR171, "")</f>
        <v/>
      </c>
      <c r="DU171" s="9">
        <f>IF(11&lt;=$G171, ($G171-11)*$N171, "")</f>
        <v/>
      </c>
      <c r="DV171" s="9">
        <f>IF(12&lt;=$G171, DQ171, "")</f>
        <v/>
      </c>
      <c r="DW171" s="9">
        <f>IF(12&lt;=$G171, ROUND(DV171*$Q171, 2), "")</f>
        <v/>
      </c>
      <c r="DX171" s="9">
        <f>IF(12&lt;=$G171, $N171, "")</f>
        <v/>
      </c>
      <c r="DY171" s="9">
        <f>IF(12&lt;=$G171, DX171-DW171, "")</f>
        <v/>
      </c>
      <c r="DZ171" s="9">
        <f>IF(12&lt;=$G171, DV171-DY171, "")</f>
        <v/>
      </c>
      <c r="EA171" s="9">
        <f>IF(12&lt;=$G171, ROUND(DS171*$Q171, 2), "")</f>
        <v/>
      </c>
      <c r="EB171" s="9">
        <f>IF(12&lt;=$G171, DS171+EA171, "")</f>
        <v/>
      </c>
      <c r="EC171" s="9">
        <f>IF(12&lt;=$G171, DW171+EA171, "")</f>
        <v/>
      </c>
      <c r="ED171" s="9">
        <f>IF(12&lt;=$G171, ($G171-12)*$N171, "")</f>
        <v/>
      </c>
      <c r="EE171" s="9">
        <f>IF(13&lt;=$G171, DZ171, "")</f>
        <v/>
      </c>
      <c r="EF171" s="9">
        <f>IF(13&lt;=$G171, ROUND(EE171*$Q171, 2), "")</f>
        <v/>
      </c>
      <c r="EG171" s="9">
        <f>IF(13&lt;=$G171, $N171, "")</f>
        <v/>
      </c>
      <c r="EH171" s="9">
        <f>IF(13&lt;=$G171, EG171-EF171, "")</f>
        <v/>
      </c>
      <c r="EI171" s="9">
        <f>IF(13&lt;=$G171, EE171-EH171, "")</f>
        <v/>
      </c>
      <c r="EJ171" s="9">
        <f>IF(13&lt;=$G171, ROUND(EB171*$Q171, 2), "")</f>
        <v/>
      </c>
      <c r="EK171" s="9">
        <f>IF(13&lt;=$G171, EB171+EJ171, "")</f>
        <v/>
      </c>
      <c r="EL171" s="9">
        <f>IF(13&lt;=$G171, EF171+EJ171, "")</f>
        <v/>
      </c>
      <c r="EM171" s="9">
        <f>IF(13&lt;=$G171, ($G171-13)*$N171, "")</f>
        <v/>
      </c>
      <c r="EN171" s="9">
        <f>IF(14&lt;=$G171, EI171, "")</f>
        <v/>
      </c>
      <c r="EO171" s="9">
        <f>IF(14&lt;=$G171, ROUND(EN171*$Q171, 2), "")</f>
        <v/>
      </c>
      <c r="EP171" s="9">
        <f>IF(14&lt;=$G171, $N171, "")</f>
        <v/>
      </c>
      <c r="EQ171" s="9">
        <f>IF(14&lt;=$G171, EP171-EO171, "")</f>
        <v/>
      </c>
      <c r="ER171" s="9">
        <f>IF(14&lt;=$G171, EN171-EQ171, "")</f>
        <v/>
      </c>
      <c r="ES171" s="9">
        <f>IF(14&lt;=$G171, ROUND(EK171*$Q171, 2), "")</f>
        <v/>
      </c>
      <c r="ET171" s="9">
        <f>IF(14&lt;=$G171, EK171+ES171, "")</f>
        <v/>
      </c>
      <c r="EU171" s="9">
        <f>IF(14&lt;=$G171, EO171+ES171, "")</f>
        <v/>
      </c>
      <c r="EV171" s="9">
        <f>IF(14&lt;=$G171, ($G171-14)*$N171, "")</f>
        <v/>
      </c>
      <c r="EW171" s="9">
        <f>IF(15&lt;=$G171, ER171, "")</f>
        <v/>
      </c>
      <c r="EX171" s="9">
        <f>IF(15&lt;=$G171, ROUND(EW171*$Q171, 2), "")</f>
        <v/>
      </c>
      <c r="EY171" s="9">
        <f>IF(15&lt;=$G171, $N171, "")</f>
        <v/>
      </c>
      <c r="EZ171" s="9">
        <f>IF(15&lt;=$G171, EY171-EX171, "")</f>
        <v/>
      </c>
      <c r="FA171" s="9">
        <f>IF(15&lt;=$G171, EW171-EZ171, "")</f>
        <v/>
      </c>
      <c r="FB171" s="9">
        <f>IF(15&lt;=$G171, ROUND(ET171*$Q171, 2), "")</f>
        <v/>
      </c>
      <c r="FC171" s="9">
        <f>IF(15&lt;=$G171, ET171+FB171, "")</f>
        <v/>
      </c>
      <c r="FD171" s="9">
        <f>IF(15&lt;=$G171, EX171+FB171, "")</f>
        <v/>
      </c>
      <c r="FE171" s="9">
        <f>IF(15&lt;=$G171, ($G171-15)*$N171, "")</f>
        <v/>
      </c>
      <c r="FF171" s="9">
        <f>IF(16&lt;=$G171, FA171, "")</f>
        <v/>
      </c>
      <c r="FG171" s="9">
        <f>IF(16&lt;=$G171, ROUND(FF171*$Q171, 2), "")</f>
        <v/>
      </c>
      <c r="FH171" s="9">
        <f>IF(16&lt;=$G171, $N171, "")</f>
        <v/>
      </c>
      <c r="FI171" s="9">
        <f>IF(16&lt;=$G171, FH171-FG171, "")</f>
        <v/>
      </c>
      <c r="FJ171" s="9">
        <f>IF(16&lt;=$G171, FF171-FI171, "")</f>
        <v/>
      </c>
      <c r="FK171" s="9">
        <f>IF(16&lt;=$G171, ROUND(FC171*$Q171, 2), "")</f>
        <v/>
      </c>
      <c r="FL171" s="9">
        <f>IF(16&lt;=$G171, FC171+FK171, "")</f>
        <v/>
      </c>
      <c r="FM171" s="9">
        <f>IF(16&lt;=$G171, FG171+FK171, "")</f>
        <v/>
      </c>
      <c r="FN171" s="9">
        <f>IF(16&lt;=$G171, ($G171-16)*$N171, "")</f>
        <v/>
      </c>
      <c r="FO171" s="9">
        <f>IF(17&lt;=$G171, FJ171, "")</f>
        <v/>
      </c>
      <c r="FP171" s="9">
        <f>IF(17&lt;=$G171, ROUND(FO171*$Q171, 2), "")</f>
        <v/>
      </c>
      <c r="FQ171" s="9">
        <f>IF(17&lt;=$G171, $N171, "")</f>
        <v/>
      </c>
      <c r="FR171" s="9">
        <f>IF(17&lt;=$G171, FQ171-FP171, "")</f>
        <v/>
      </c>
      <c r="FS171" s="9">
        <f>IF(17&lt;=$G171, FO171-FR171, "")</f>
        <v/>
      </c>
      <c r="FT171" s="9">
        <f>IF(17&lt;=$G171, ROUND(FL171*$Q171, 2), "")</f>
        <v/>
      </c>
      <c r="FU171" s="9">
        <f>IF(17&lt;=$G171, FL171+FT171, "")</f>
        <v/>
      </c>
      <c r="FV171" s="9">
        <f>IF(17&lt;=$G171, FP171+FT171, "")</f>
        <v/>
      </c>
      <c r="FW171" s="9">
        <f>IF(17&lt;=$G171, ($G171-17)*$N171, "")</f>
        <v/>
      </c>
      <c r="FX171" s="9">
        <f>IF(18&lt;=$G171, FS171, "")</f>
        <v/>
      </c>
      <c r="FY171" s="9">
        <f>IF(18&lt;=$G171, ROUND(FX171*$Q171, 2), "")</f>
        <v/>
      </c>
      <c r="FZ171" s="9">
        <f>IF(18&lt;=$G171, $N171, "")</f>
        <v/>
      </c>
      <c r="GA171" s="9">
        <f>IF(18&lt;=$G171, FZ171-FY171, "")</f>
        <v/>
      </c>
      <c r="GB171" s="9">
        <f>IF(18&lt;=$G171, FX171-GA171, "")</f>
        <v/>
      </c>
      <c r="GC171" s="9">
        <f>IF(18&lt;=$G171, ROUND(FU171*$Q171, 2), "")</f>
        <v/>
      </c>
      <c r="GD171" s="9">
        <f>IF(18&lt;=$G171, FU171+GC171, "")</f>
        <v/>
      </c>
      <c r="GE171" s="9">
        <f>IF(18&lt;=$G171, FY171+GC171, "")</f>
        <v/>
      </c>
      <c r="GF171" s="9">
        <f>IF(18&lt;=$G171, ($G171-18)*$N171, "")</f>
        <v/>
      </c>
      <c r="GG171" s="9">
        <f>IF(19&lt;=$G171, GB171, "")</f>
        <v/>
      </c>
      <c r="GH171" s="9">
        <f>IF(19&lt;=$G171, ROUND(GG171*$Q171, 2), "")</f>
        <v/>
      </c>
      <c r="GI171" s="9">
        <f>IF(19&lt;=$G171, $N171, "")</f>
        <v/>
      </c>
      <c r="GJ171" s="9">
        <f>IF(19&lt;=$G171, GI171-GH171, "")</f>
        <v/>
      </c>
      <c r="GK171" s="9">
        <f>IF(19&lt;=$G171, GG171-GJ171, "")</f>
        <v/>
      </c>
      <c r="GL171" s="9">
        <f>IF(19&lt;=$G171, ROUND(GD171*$Q171, 2), "")</f>
        <v/>
      </c>
      <c r="GM171" s="9">
        <f>IF(19&lt;=$G171, GD171+GL171, "")</f>
        <v/>
      </c>
      <c r="GN171" s="9">
        <f>IF(19&lt;=$G171, GH171+GL171, "")</f>
        <v/>
      </c>
      <c r="GO171" s="9">
        <f>IF(19&lt;=$G171, ($G171-19)*$N171, "")</f>
        <v/>
      </c>
      <c r="GP171" s="9">
        <f>IF(20&lt;=$G171, GK171, "")</f>
        <v/>
      </c>
      <c r="GQ171" s="9">
        <f>IF(20&lt;=$G171, ROUND(GP171*$Q171, 2), "")</f>
        <v/>
      </c>
      <c r="GR171" s="9">
        <f>IF(20&lt;=$G171, $N171, "")</f>
        <v/>
      </c>
      <c r="GS171" s="9">
        <f>IF(20&lt;=$G171, GR171-GQ171, "")</f>
        <v/>
      </c>
      <c r="GT171" s="9">
        <f>IF(20&lt;=$G171, GP171-GS171, "")</f>
        <v/>
      </c>
      <c r="GU171" s="9">
        <f>IF(20&lt;=$G171, ROUND(GM171*$Q171, 2), "")</f>
        <v/>
      </c>
      <c r="GV171" s="9">
        <f>IF(20&lt;=$G171, GM171+GU171, "")</f>
        <v/>
      </c>
      <c r="GW171" s="9">
        <f>IF(20&lt;=$G171, GQ171+GU171, "")</f>
        <v/>
      </c>
      <c r="GX171" s="9">
        <f>IF(20&lt;=$G171, ($G171-20)*$N171, "")</f>
        <v/>
      </c>
      <c r="GY171" s="9">
        <f>IF(21&lt;=$G171, GT171, "")</f>
        <v/>
      </c>
      <c r="GZ171" s="9">
        <f>IF(21&lt;=$G171, ROUND(GY171*$Q171, 2), "")</f>
        <v/>
      </c>
      <c r="HA171" s="9">
        <f>IF(21&lt;=$G171, $N171, "")</f>
        <v/>
      </c>
      <c r="HB171" s="9">
        <f>IF(21&lt;=$G171, HA171-GZ171, "")</f>
        <v/>
      </c>
      <c r="HC171" s="9">
        <f>IF(21&lt;=$G171, GY171-HB171, "")</f>
        <v/>
      </c>
      <c r="HD171" s="9">
        <f>IF(21&lt;=$G171, ROUND(GV171*$Q171, 2), "")</f>
        <v/>
      </c>
      <c r="HE171" s="9">
        <f>IF(21&lt;=$G171, GV171+HD171, "")</f>
        <v/>
      </c>
      <c r="HF171" s="9">
        <f>IF(21&lt;=$G171, GZ171+HD171, "")</f>
        <v/>
      </c>
      <c r="HG171" s="9">
        <f>IF(21&lt;=$G171, ($G171-21)*$N171, "")</f>
        <v/>
      </c>
      <c r="HH171" s="9">
        <f>IF(22&lt;=$G171, HC171, "")</f>
        <v/>
      </c>
      <c r="HI171" s="9">
        <f>IF(22&lt;=$G171, ROUND(HH171*$Q171, 2), "")</f>
        <v/>
      </c>
      <c r="HJ171" s="9">
        <f>IF(22&lt;=$G171, $N171, "")</f>
        <v/>
      </c>
      <c r="HK171" s="9">
        <f>IF(22&lt;=$G171, HJ171-HI171, "")</f>
        <v/>
      </c>
      <c r="HL171" s="9">
        <f>IF(22&lt;=$G171, HH171-HK171, "")</f>
        <v/>
      </c>
      <c r="HM171" s="9">
        <f>IF(22&lt;=$G171, ROUND(HE171*$Q171, 2), "")</f>
        <v/>
      </c>
      <c r="HN171" s="9">
        <f>IF(22&lt;=$G171, HE171+HM171, "")</f>
        <v/>
      </c>
      <c r="HO171" s="9">
        <f>IF(22&lt;=$G171, HI171+HM171, "")</f>
        <v/>
      </c>
      <c r="HP171" s="9">
        <f>IF(22&lt;=$G171, ($G171-22)*$N171, "")</f>
        <v/>
      </c>
      <c r="HQ171" s="9">
        <f>IF(23&lt;=$G171, HL171, "")</f>
        <v/>
      </c>
      <c r="HR171" s="9">
        <f>IF(23&lt;=$G171, ROUND(HQ171*$Q171, 2), "")</f>
        <v/>
      </c>
      <c r="HS171" s="9">
        <f>IF(23&lt;=$G171, $N171, "")</f>
        <v/>
      </c>
      <c r="HT171" s="9">
        <f>IF(23&lt;=$G171, HS171-HR171, "")</f>
        <v/>
      </c>
      <c r="HU171" s="9">
        <f>IF(23&lt;=$G171, HQ171-HT171, "")</f>
        <v/>
      </c>
      <c r="HV171" s="9">
        <f>IF(23&lt;=$G171, ROUND(HN171*$Q171, 2), "")</f>
        <v/>
      </c>
      <c r="HW171" s="9">
        <f>IF(23&lt;=$G171, HN171+HV171, "")</f>
        <v/>
      </c>
      <c r="HX171" s="9">
        <f>IF(23&lt;=$G171, HR171+HV171, "")</f>
        <v/>
      </c>
      <c r="HY171" s="9">
        <f>IF(23&lt;=$G171, ($G171-23)*$N171, "")</f>
        <v/>
      </c>
      <c r="HZ171" s="9">
        <f>IF(24&lt;=$G171, HU171, "")</f>
        <v/>
      </c>
      <c r="IA171" s="9">
        <f>IF(24&lt;=$G171, ROUND(HZ171*$Q171, 2), "")</f>
        <v/>
      </c>
      <c r="IB171" s="9">
        <f>IF(24&lt;=$G171, $N171, "")</f>
        <v/>
      </c>
      <c r="IC171" s="9">
        <f>IF(24&lt;=$G171, IB171-IA171, "")</f>
        <v/>
      </c>
      <c r="ID171" s="9">
        <f>IF(24&lt;=$G171, HZ171-IC171, "")</f>
        <v/>
      </c>
      <c r="IE171" s="9">
        <f>IF(24&lt;=$G171, ROUND(HW171*$Q171, 2), "")</f>
        <v/>
      </c>
      <c r="IF171" s="9">
        <f>IF(24&lt;=$G171, HW171+IE171, "")</f>
        <v/>
      </c>
      <c r="IG171" s="9">
        <f>IF(24&lt;=$G171, IA171+IE171, "")</f>
        <v/>
      </c>
      <c r="IH171" s="9">
        <f>IF(24&lt;=$G171, ($G171-24)*$N171, "")</f>
        <v/>
      </c>
      <c r="II171" s="9">
        <f>IF(25&lt;=$G171, ID171, "")</f>
        <v/>
      </c>
      <c r="IJ171" s="9">
        <f>IF(25&lt;=$G171, ROUND(II171*$Q171, 2), "")</f>
        <v/>
      </c>
      <c r="IK171" s="9">
        <f>IF(25&lt;=$G171, $N171, "")</f>
        <v/>
      </c>
      <c r="IL171" s="9">
        <f>IF(25&lt;=$G171, IK171-IJ171, "")</f>
        <v/>
      </c>
      <c r="IM171" s="9">
        <f>IF(25&lt;=$G171, II171-IL171, "")</f>
        <v/>
      </c>
      <c r="IN171" s="9">
        <f>IF(25&lt;=$G171, ROUND(IF171*$Q171, 2), "")</f>
        <v/>
      </c>
      <c r="IO171" s="9">
        <f>IF(25&lt;=$G171, IF171+IN171, "")</f>
        <v/>
      </c>
      <c r="IP171" s="9">
        <f>IF(25&lt;=$G171, IJ171+IN171, "")</f>
        <v/>
      </c>
      <c r="IQ171" s="9">
        <f>IF(25&lt;=$G171, ($G171-25)*$N171, "")</f>
        <v/>
      </c>
      <c r="IR171" s="9">
        <f>IF(26&lt;=$G171, IM171, "")</f>
        <v/>
      </c>
      <c r="IS171" s="9">
        <f>IF(26&lt;=$G171, ROUND(IR171*$Q171, 2), "")</f>
        <v/>
      </c>
      <c r="IT171" s="9">
        <f>IF(26&lt;=$G171, $N171, "")</f>
        <v/>
      </c>
      <c r="IU171" s="9">
        <f>IF(26&lt;=$G171, IT171-IS171, "")</f>
        <v/>
      </c>
      <c r="IV171" s="9">
        <f>IF(26&lt;=$G171, IR171-IU171, "")</f>
        <v/>
      </c>
      <c r="IW171" s="9">
        <f>IF(26&lt;=$G171, ROUND(IO171*$Q171, 2), "")</f>
        <v/>
      </c>
      <c r="IX171" s="9">
        <f>IF(26&lt;=$G171, IO171+IW171, "")</f>
        <v/>
      </c>
      <c r="IY171" s="9">
        <f>IF(26&lt;=$G171, IS171+IW171, "")</f>
        <v/>
      </c>
      <c r="IZ171" s="9">
        <f>IF(26&lt;=$G171, ($G171-26)*$N171, "")</f>
        <v/>
      </c>
      <c r="JA171" s="9">
        <f>IF(27&lt;=$G171, IV171, "")</f>
        <v/>
      </c>
      <c r="JB171" s="9">
        <f>IF(27&lt;=$G171, ROUND(JA171*$Q171, 2), "")</f>
        <v/>
      </c>
      <c r="JC171" s="9">
        <f>IF(27&lt;=$G171, $N171, "")</f>
        <v/>
      </c>
      <c r="JD171" s="9">
        <f>IF(27&lt;=$G171, JC171-JB171, "")</f>
        <v/>
      </c>
      <c r="JE171" s="9">
        <f>IF(27&lt;=$G171, JA171-JD171, "")</f>
        <v/>
      </c>
      <c r="JF171" s="9">
        <f>IF(27&lt;=$G171, ROUND(IX171*$Q171, 2), "")</f>
        <v/>
      </c>
      <c r="JG171" s="9">
        <f>IF(27&lt;=$G171, IX171+JF171, "")</f>
        <v/>
      </c>
      <c r="JH171" s="9">
        <f>IF(27&lt;=$G171, JB171+JF171, "")</f>
        <v/>
      </c>
      <c r="JI171" s="9">
        <f>IF(27&lt;=$G171, ($G171-27)*$N171, "")</f>
        <v/>
      </c>
      <c r="JJ171" s="9">
        <f>IF(28&lt;=$G171, JE171, "")</f>
        <v/>
      </c>
      <c r="JK171" s="9">
        <f>IF(28&lt;=$G171, ROUND(JJ171*$Q171, 2), "")</f>
        <v/>
      </c>
      <c r="JL171" s="9">
        <f>IF(28&lt;=$G171, $N171, "")</f>
        <v/>
      </c>
      <c r="JM171" s="9">
        <f>IF(28&lt;=$G171, JL171-JK171, "")</f>
        <v/>
      </c>
      <c r="JN171" s="9">
        <f>IF(28&lt;=$G171, JJ171-JM171, "")</f>
        <v/>
      </c>
      <c r="JO171" s="9">
        <f>IF(28&lt;=$G171, ROUND(JG171*$Q171, 2), "")</f>
        <v/>
      </c>
      <c r="JP171" s="9">
        <f>IF(28&lt;=$G171, JG171+JO171, "")</f>
        <v/>
      </c>
      <c r="JQ171" s="9">
        <f>IF(28&lt;=$G171, JK171+JO171, "")</f>
        <v/>
      </c>
      <c r="JR171" s="9">
        <f>IF(28&lt;=$G171, ($G171-28)*$N171, "")</f>
        <v/>
      </c>
      <c r="JS171" s="9">
        <f>IF(29&lt;=$G171, JN171, "")</f>
        <v/>
      </c>
      <c r="JT171" s="9">
        <f>IF(29&lt;=$G171, ROUND(JS171*$Q171, 2), "")</f>
        <v/>
      </c>
      <c r="JU171" s="9">
        <f>IF(29&lt;=$G171, $N171, "")</f>
        <v/>
      </c>
      <c r="JV171" s="9">
        <f>IF(29&lt;=$G171, JU171-JT171, "")</f>
        <v/>
      </c>
      <c r="JW171" s="9">
        <f>IF(29&lt;=$G171, JS171-JV171, "")</f>
        <v/>
      </c>
      <c r="JX171" s="9">
        <f>IF(29&lt;=$G171, ROUND(JP171*$Q171, 2), "")</f>
        <v/>
      </c>
      <c r="JY171" s="9">
        <f>IF(29&lt;=$G171, JP171+JX171, "")</f>
        <v/>
      </c>
      <c r="JZ171" s="9">
        <f>IF(29&lt;=$G171, JT171+JX171, "")</f>
        <v/>
      </c>
      <c r="KA171" s="9">
        <f>IF(29&lt;=$G171, ($G171-29)*$N171, "")</f>
        <v/>
      </c>
      <c r="KB171" s="9">
        <f>IF(30&lt;=$G171, JW171, "")</f>
        <v/>
      </c>
      <c r="KC171" s="9">
        <f>IF(30&lt;=$G171, ROUND(KB171*$Q171, 2), "")</f>
        <v/>
      </c>
      <c r="KD171" s="9">
        <f>IF(30&lt;=$G171, $N171, "")</f>
        <v/>
      </c>
      <c r="KE171" s="9">
        <f>IF(30&lt;=$G171, KD171-KC171, "")</f>
        <v/>
      </c>
      <c r="KF171" s="9">
        <f>IF(30&lt;=$G171, KB171-KE171, "")</f>
        <v/>
      </c>
      <c r="KG171" s="9">
        <f>IF(30&lt;=$G171, ROUND(JY171*$Q171, 2), "")</f>
        <v/>
      </c>
      <c r="KH171" s="9">
        <f>IF(30&lt;=$G171, JY171+KG171, "")</f>
        <v/>
      </c>
      <c r="KI171" s="9">
        <f>IF(30&lt;=$G171, KC171+KG171, "")</f>
        <v/>
      </c>
      <c r="KJ171" s="9">
        <f>IF(30&lt;=$G171, ($G171-30)*$N171, "")</f>
        <v/>
      </c>
      <c r="KK171" s="9">
        <f>IF(31&lt;=$G171, KF171, "")</f>
        <v/>
      </c>
      <c r="KL171" s="9">
        <f>IF(31&lt;=$G171, ROUND(KK171*$Q171, 2), "")</f>
        <v/>
      </c>
      <c r="KM171" s="9">
        <f>IF(31&lt;=$G171, $N171, "")</f>
        <v/>
      </c>
      <c r="KN171" s="9">
        <f>IF(31&lt;=$G171, KM171-KL171, "")</f>
        <v/>
      </c>
      <c r="KO171" s="9">
        <f>IF(31&lt;=$G171, KK171-KN171, "")</f>
        <v/>
      </c>
      <c r="KP171" s="9">
        <f>IF(31&lt;=$G171, ROUND(KH171*$Q171, 2), "")</f>
        <v/>
      </c>
      <c r="KQ171" s="9">
        <f>IF(31&lt;=$G171, KH171+KP171, "")</f>
        <v/>
      </c>
      <c r="KR171" s="9">
        <f>IF(31&lt;=$G171, KL171+KP171, "")</f>
        <v/>
      </c>
      <c r="KS171" s="9">
        <f>IF(31&lt;=$G171, ($G171-31)*$N171, "")</f>
        <v/>
      </c>
      <c r="KT171" s="9">
        <f>IF(32&lt;=$G171, KO171, "")</f>
        <v/>
      </c>
      <c r="KU171" s="9">
        <f>IF(32&lt;=$G171, ROUND(KT171*$Q171, 2), "")</f>
        <v/>
      </c>
      <c r="KV171" s="9">
        <f>IF(32&lt;=$G171, $N171, "")</f>
        <v/>
      </c>
      <c r="KW171" s="9">
        <f>IF(32&lt;=$G171, KV171-KU171, "")</f>
        <v/>
      </c>
      <c r="KX171" s="9">
        <f>IF(32&lt;=$G171, KT171-KW171, "")</f>
        <v/>
      </c>
      <c r="KY171" s="9">
        <f>IF(32&lt;=$G171, ROUND(KQ171*$Q171, 2), "")</f>
        <v/>
      </c>
      <c r="KZ171" s="9">
        <f>IF(32&lt;=$G171, KQ171+KY171, "")</f>
        <v/>
      </c>
      <c r="LA171" s="9">
        <f>IF(32&lt;=$G171, KU171+KY171, "")</f>
        <v/>
      </c>
      <c r="LB171" s="9">
        <f>IF(32&lt;=$G171, ($G171-32)*$N171, "")</f>
        <v/>
      </c>
      <c r="LC171" s="9">
        <f>IF(33&lt;=$G171, KX171, "")</f>
        <v/>
      </c>
      <c r="LD171" s="9">
        <f>IF(33&lt;=$G171, ROUND(LC171*$Q171, 2), "")</f>
        <v/>
      </c>
      <c r="LE171" s="9">
        <f>IF(33&lt;=$G171, $N171, "")</f>
        <v/>
      </c>
      <c r="LF171" s="9">
        <f>IF(33&lt;=$G171, LE171-LD171, "")</f>
        <v/>
      </c>
      <c r="LG171" s="9">
        <f>IF(33&lt;=$G171, LC171-LF171, "")</f>
        <v/>
      </c>
      <c r="LH171" s="9">
        <f>IF(33&lt;=$G171, ROUND(KZ171*$Q171, 2), "")</f>
        <v/>
      </c>
      <c r="LI171" s="9">
        <f>IF(33&lt;=$G171, KZ171+LH171, "")</f>
        <v/>
      </c>
      <c r="LJ171" s="9">
        <f>IF(33&lt;=$G171, LD171+LH171, "")</f>
        <v/>
      </c>
      <c r="LK171" s="9">
        <f>IF(33&lt;=$G171, ($G171-33)*$N171, "")</f>
        <v/>
      </c>
      <c r="LL171" s="9">
        <f>IF(34&lt;=$G171, LG171, "")</f>
        <v/>
      </c>
      <c r="LM171" s="9">
        <f>IF(34&lt;=$G171, ROUND(LL171*$Q171, 2), "")</f>
        <v/>
      </c>
      <c r="LN171" s="9">
        <f>IF(34&lt;=$G171, $N171, "")</f>
        <v/>
      </c>
      <c r="LO171" s="9">
        <f>IF(34&lt;=$G171, LN171-LM171, "")</f>
        <v/>
      </c>
      <c r="LP171" s="9">
        <f>IF(34&lt;=$G171, LL171-LO171, "")</f>
        <v/>
      </c>
      <c r="LQ171" s="9">
        <f>IF(34&lt;=$G171, ROUND(LI171*$Q171, 2), "")</f>
        <v/>
      </c>
      <c r="LR171" s="9">
        <f>IF(34&lt;=$G171, LI171+LQ171, "")</f>
        <v/>
      </c>
      <c r="LS171" s="9">
        <f>IF(34&lt;=$G171, LM171+LQ171, "")</f>
        <v/>
      </c>
      <c r="LT171" s="9">
        <f>IF(34&lt;=$G171, ($G171-34)*$N171, "")</f>
        <v/>
      </c>
      <c r="LU171" s="9">
        <f>IF(35&lt;=$G171, LP171, "")</f>
        <v/>
      </c>
      <c r="LV171" s="9">
        <f>IF(35&lt;=$G171, ROUND(LU171*$Q171, 2), "")</f>
        <v/>
      </c>
      <c r="LW171" s="9">
        <f>IF(35&lt;=$G171, $N171, "")</f>
        <v/>
      </c>
      <c r="LX171" s="9">
        <f>IF(35&lt;=$G171, LW171-LV171, "")</f>
        <v/>
      </c>
      <c r="LY171" s="9">
        <f>IF(35&lt;=$G171, LU171-LX171, "")</f>
        <v/>
      </c>
      <c r="LZ171" s="9">
        <f>IF(35&lt;=$G171, ROUND(LR171*$Q171, 2), "")</f>
        <v/>
      </c>
      <c r="MA171" s="9">
        <f>IF(35&lt;=$G171, LR171+LZ171, "")</f>
        <v/>
      </c>
      <c r="MB171" s="9">
        <f>IF(35&lt;=$G171, LV171+LZ171, "")</f>
        <v/>
      </c>
      <c r="MC171" s="9">
        <f>IF(35&lt;=$G171, ($G171-35)*$N171, "")</f>
        <v/>
      </c>
      <c r="MD171" s="9">
        <f>IF(36&lt;=$G171, LY171, "")</f>
        <v/>
      </c>
      <c r="ME171" s="9">
        <f>IF(36&lt;=$G171, ROUND(MD171*$Q171, 2), "")</f>
        <v/>
      </c>
      <c r="MF171" s="9">
        <f>IF(36&lt;=$G171, $N171, "")</f>
        <v/>
      </c>
      <c r="MG171" s="9">
        <f>IF(36&lt;=$G171, MF171-ME171, "")</f>
        <v/>
      </c>
      <c r="MH171" s="9">
        <f>IF(36&lt;=$G171, MD171-MG171, "")</f>
        <v/>
      </c>
      <c r="MI171" s="9">
        <f>IF(36&lt;=$G171, ROUND(MA171*$Q171, 2), "")</f>
        <v/>
      </c>
      <c r="MJ171" s="9">
        <f>IF(36&lt;=$G171, MA171+MI171, "")</f>
        <v/>
      </c>
      <c r="MK171" s="9">
        <f>IF(36&lt;=$G171, ME171+MI171, "")</f>
        <v/>
      </c>
      <c r="ML171" s="9">
        <f>IF(36&lt;=$G171, ($G171-36)*$N171, "")</f>
        <v/>
      </c>
      <c r="MM171" s="9">
        <f>IF(37&lt;=$G171, MH171, "")</f>
        <v/>
      </c>
      <c r="MN171" s="9">
        <f>IF(37&lt;=$G171, ROUND(MM171*$Q171, 2), "")</f>
        <v/>
      </c>
      <c r="MO171" s="9">
        <f>IF(37&lt;=$G171, $N171, "")</f>
        <v/>
      </c>
      <c r="MP171" s="9">
        <f>IF(37&lt;=$G171, MO171-MN171, "")</f>
        <v/>
      </c>
      <c r="MQ171" s="9">
        <f>IF(37&lt;=$G171, MM171-MP171, "")</f>
        <v/>
      </c>
      <c r="MR171" s="9">
        <f>IF(37&lt;=$G171, ROUND(MJ171*$Q171, 2), "")</f>
        <v/>
      </c>
      <c r="MS171" s="9">
        <f>IF(37&lt;=$G171, MJ171+MR171, "")</f>
        <v/>
      </c>
      <c r="MT171" s="9">
        <f>IF(37&lt;=$G171, MN171+MR171, "")</f>
        <v/>
      </c>
      <c r="MU171" s="9">
        <f>IF(37&lt;=$G171, ($G171-37)*$N171, "")</f>
        <v/>
      </c>
      <c r="MV171" s="9">
        <f>IF(38&lt;=$G171, MQ171, "")</f>
        <v/>
      </c>
      <c r="MW171" s="9">
        <f>IF(38&lt;=$G171, ROUND(MV171*$Q171, 2), "")</f>
        <v/>
      </c>
      <c r="MX171" s="9">
        <f>IF(38&lt;=$G171, $N171, "")</f>
        <v/>
      </c>
      <c r="MY171" s="9">
        <f>IF(38&lt;=$G171, MX171-MW171, "")</f>
        <v/>
      </c>
      <c r="MZ171" s="9">
        <f>IF(38&lt;=$G171, MV171-MY171, "")</f>
        <v/>
      </c>
      <c r="NA171" s="9">
        <f>IF(38&lt;=$G171, ROUND(MS171*$Q171, 2), "")</f>
        <v/>
      </c>
      <c r="NB171" s="9">
        <f>IF(38&lt;=$G171, MS171+NA171, "")</f>
        <v/>
      </c>
      <c r="NC171" s="9">
        <f>IF(38&lt;=$G171, MW171+NA171, "")</f>
        <v/>
      </c>
      <c r="ND171" s="9">
        <f>IF(38&lt;=$G171, ($G171-38)*$N171, "")</f>
        <v/>
      </c>
      <c r="NE171" s="9">
        <f>IF(39&lt;=$G171, MZ171, "")</f>
        <v/>
      </c>
      <c r="NF171" s="9">
        <f>IF(39&lt;=$G171, ROUND(NE171*$Q171, 2), "")</f>
        <v/>
      </c>
      <c r="NG171" s="9">
        <f>IF(39&lt;=$G171, $N171, "")</f>
        <v/>
      </c>
      <c r="NH171" s="9">
        <f>IF(39&lt;=$G171, NG171-NF171, "")</f>
        <v/>
      </c>
      <c r="NI171" s="9">
        <f>IF(39&lt;=$G171, NE171-NH171, "")</f>
        <v/>
      </c>
      <c r="NJ171" s="9">
        <f>IF(39&lt;=$G171, ROUND(NB171*$Q171, 2), "")</f>
        <v/>
      </c>
      <c r="NK171" s="9">
        <f>IF(39&lt;=$G171, NB171+NJ171, "")</f>
        <v/>
      </c>
      <c r="NL171" s="9">
        <f>IF(39&lt;=$G171, NF171+NJ171, "")</f>
        <v/>
      </c>
      <c r="NM171" s="9">
        <f>IF(39&lt;=$G171, ($G171-39)*$N171, "")</f>
        <v/>
      </c>
      <c r="NN171" s="9">
        <f>IF(40&lt;=$G171, NI171, "")</f>
        <v/>
      </c>
      <c r="NO171" s="9">
        <f>IF(40&lt;=$G171, ROUND(NN171*$Q171, 2), "")</f>
        <v/>
      </c>
      <c r="NP171" s="9">
        <f>IF(40&lt;=$G171, $N171, "")</f>
        <v/>
      </c>
      <c r="NQ171" s="9">
        <f>IF(40&lt;=$G171, NP171-NO171, "")</f>
        <v/>
      </c>
      <c r="NR171" s="9">
        <f>IF(40&lt;=$G171, NN171-NQ171, "")</f>
        <v/>
      </c>
      <c r="NS171" s="9">
        <f>IF(40&lt;=$G171, ROUND(NK171*$Q171, 2), "")</f>
        <v/>
      </c>
      <c r="NT171" s="9">
        <f>IF(40&lt;=$G171, NK171+NS171, "")</f>
        <v/>
      </c>
      <c r="NU171" s="9">
        <f>IF(40&lt;=$G171, NO171+NS171, "")</f>
        <v/>
      </c>
      <c r="NV171" s="9">
        <f>IF(40&lt;=$G171, ($G171-40)*$N171, "")</f>
        <v/>
      </c>
      <c r="NW171" s="9">
        <f>IF(41&lt;=$G171, NR171, "")</f>
        <v/>
      </c>
      <c r="NX171" s="9">
        <f>IF(41&lt;=$G171, ROUND(NW171*$Q171, 2), "")</f>
        <v/>
      </c>
      <c r="NY171" s="9">
        <f>IF(41&lt;=$G171, $N171, "")</f>
        <v/>
      </c>
      <c r="NZ171" s="9">
        <f>IF(41&lt;=$G171, NY171-NX171, "")</f>
        <v/>
      </c>
      <c r="OA171" s="9">
        <f>IF(41&lt;=$G171, NW171-NZ171, "")</f>
        <v/>
      </c>
      <c r="OB171" s="9">
        <f>IF(41&lt;=$G171, ROUND(NT171*$Q171, 2), "")</f>
        <v/>
      </c>
      <c r="OC171" s="9">
        <f>IF(41&lt;=$G171, NT171+OB171, "")</f>
        <v/>
      </c>
      <c r="OD171" s="9">
        <f>IF(41&lt;=$G171, NX171+OB171, "")</f>
        <v/>
      </c>
      <c r="OE171" s="9">
        <f>IF(41&lt;=$G171, ($G171-41)*$N171, "")</f>
        <v/>
      </c>
      <c r="OF171" s="9">
        <f>IF(42&lt;=$G171, OA171, "")</f>
        <v/>
      </c>
      <c r="OG171" s="9">
        <f>IF(42&lt;=$G171, ROUND(OF171*$Q171, 2), "")</f>
        <v/>
      </c>
      <c r="OH171" s="9">
        <f>IF(42&lt;=$G171, $N171, "")</f>
        <v/>
      </c>
      <c r="OI171" s="9">
        <f>IF(42&lt;=$G171, OH171-OG171, "")</f>
        <v/>
      </c>
      <c r="OJ171" s="9">
        <f>IF(42&lt;=$G171, OF171-OI171, "")</f>
        <v/>
      </c>
      <c r="OK171" s="9">
        <f>IF(42&lt;=$G171, ROUND(OC171*$Q171, 2), "")</f>
        <v/>
      </c>
      <c r="OL171" s="9">
        <f>IF(42&lt;=$G171, OC171+OK171, "")</f>
        <v/>
      </c>
      <c r="OM171" s="9">
        <f>IF(42&lt;=$G171, OG171+OK171, "")</f>
        <v/>
      </c>
      <c r="ON171" s="9">
        <f>IF(42&lt;=$G171, ($G171-42)*$N171, "")</f>
        <v/>
      </c>
      <c r="OO171" s="9">
        <f>IF(43&lt;=$G171, OJ171, "")</f>
        <v/>
      </c>
      <c r="OP171" s="9">
        <f>IF(43&lt;=$G171, ROUND(OO171*$Q171, 2), "")</f>
        <v/>
      </c>
      <c r="OQ171" s="9">
        <f>IF(43&lt;=$G171, $N171, "")</f>
        <v/>
      </c>
      <c r="OR171" s="9">
        <f>IF(43&lt;=$G171, OQ171-OP171, "")</f>
        <v/>
      </c>
      <c r="OS171" s="9">
        <f>IF(43&lt;=$G171, OO171-OR171, "")</f>
        <v/>
      </c>
      <c r="OT171" s="9">
        <f>IF(43&lt;=$G171, ROUND(OL171*$Q171, 2), "")</f>
        <v/>
      </c>
      <c r="OU171" s="9">
        <f>IF(43&lt;=$G171, OL171+OT171, "")</f>
        <v/>
      </c>
      <c r="OV171" s="9">
        <f>IF(43&lt;=$G171, OP171+OT171, "")</f>
        <v/>
      </c>
      <c r="OW171" s="9">
        <f>IF(43&lt;=$G171, ($G171-43)*$N171, "")</f>
        <v/>
      </c>
      <c r="OX171" s="9">
        <f>IF(44&lt;=$G171, OS171, "")</f>
        <v/>
      </c>
      <c r="OY171" s="9">
        <f>IF(44&lt;=$G171, ROUND(OX171*$Q171, 2), "")</f>
        <v/>
      </c>
      <c r="OZ171" s="9">
        <f>IF(44&lt;=$G171, $N171, "")</f>
        <v/>
      </c>
      <c r="PA171" s="9">
        <f>IF(44&lt;=$G171, OZ171-OY171, "")</f>
        <v/>
      </c>
      <c r="PB171" s="9">
        <f>IF(44&lt;=$G171, OX171-PA171, "")</f>
        <v/>
      </c>
      <c r="PC171" s="9">
        <f>IF(44&lt;=$G171, ROUND(OU171*$Q171, 2), "")</f>
        <v/>
      </c>
      <c r="PD171" s="9">
        <f>IF(44&lt;=$G171, OU171+PC171, "")</f>
        <v/>
      </c>
      <c r="PE171" s="9">
        <f>IF(44&lt;=$G171, OY171+PC171, "")</f>
        <v/>
      </c>
      <c r="PF171" s="9">
        <f>IF(44&lt;=$G171, ($G171-44)*$N171, "")</f>
        <v/>
      </c>
      <c r="PG171" s="9">
        <f>IF(45&lt;=$G171, PB171, "")</f>
        <v/>
      </c>
      <c r="PH171" s="9">
        <f>IF(45&lt;=$G171, ROUND(PG171*$Q171, 2), "")</f>
        <v/>
      </c>
      <c r="PI171" s="9">
        <f>IF(45&lt;=$G171, $N171, "")</f>
        <v/>
      </c>
      <c r="PJ171" s="9">
        <f>IF(45&lt;=$G171, PI171-PH171, "")</f>
        <v/>
      </c>
      <c r="PK171" s="9">
        <f>IF(45&lt;=$G171, PG171-PJ171, "")</f>
        <v/>
      </c>
      <c r="PL171" s="9">
        <f>IF(45&lt;=$G171, ROUND(PD171*$Q171, 2), "")</f>
        <v/>
      </c>
      <c r="PM171" s="9">
        <f>IF(45&lt;=$G171, PD171+PL171, "")</f>
        <v/>
      </c>
      <c r="PN171" s="9">
        <f>IF(45&lt;=$G171, PH171+PL171, "")</f>
        <v/>
      </c>
      <c r="PO171" s="9">
        <f>IF(45&lt;=$G171, ($G171-45)*$N171, "")</f>
        <v/>
      </c>
      <c r="PP171" s="9">
        <f>IF(46&lt;=$G171, PK171, "")</f>
        <v/>
      </c>
      <c r="PQ171" s="9">
        <f>IF(46&lt;=$G171, ROUND(PP171*$Q171, 2), "")</f>
        <v/>
      </c>
      <c r="PR171" s="9">
        <f>IF(46&lt;=$G171, $N171, "")</f>
        <v/>
      </c>
      <c r="PS171" s="9">
        <f>IF(46&lt;=$G171, PR171-PQ171, "")</f>
        <v/>
      </c>
      <c r="PT171" s="9">
        <f>IF(46&lt;=$G171, PP171-PS171, "")</f>
        <v/>
      </c>
      <c r="PU171" s="9">
        <f>IF(46&lt;=$G171, ROUND(PM171*$Q171, 2), "")</f>
        <v/>
      </c>
      <c r="PV171" s="9">
        <f>IF(46&lt;=$G171, PM171+PU171, "")</f>
        <v/>
      </c>
      <c r="PW171" s="9">
        <f>IF(46&lt;=$G171, PQ171+PU171, "")</f>
        <v/>
      </c>
      <c r="PX171" s="9">
        <f>IF(46&lt;=$G171, ($G171-46)*$N171, "")</f>
        <v/>
      </c>
      <c r="PY171" s="9">
        <f>IF(47&lt;=$G171, PT171, "")</f>
        <v/>
      </c>
      <c r="PZ171" s="9">
        <f>IF(47&lt;=$G171, ROUND(PY171*$Q171, 2), "")</f>
        <v/>
      </c>
      <c r="QA171" s="9">
        <f>IF(47&lt;=$G171, $N171, "")</f>
        <v/>
      </c>
      <c r="QB171" s="9">
        <f>IF(47&lt;=$G171, QA171-PZ171, "")</f>
        <v/>
      </c>
      <c r="QC171" s="9">
        <f>IF(47&lt;=$G171, PY171-QB171, "")</f>
        <v/>
      </c>
      <c r="QD171" s="9">
        <f>IF(47&lt;=$G171, ROUND(PV171*$Q171, 2), "")</f>
        <v/>
      </c>
      <c r="QE171" s="9">
        <f>IF(47&lt;=$G171, PV171+QD171, "")</f>
        <v/>
      </c>
      <c r="QF171" s="9">
        <f>IF(47&lt;=$G171, PZ171+QD171, "")</f>
        <v/>
      </c>
      <c r="QG171" s="9">
        <f>IF(47&lt;=$G171, ($G171-47)*$N171, "")</f>
        <v/>
      </c>
      <c r="QH171" s="9">
        <f>IF(48&lt;=$G171, QC171, "")</f>
        <v/>
      </c>
      <c r="QI171" s="9">
        <f>IF(48&lt;=$G171, ROUND(QH171*$Q171, 2), "")</f>
        <v/>
      </c>
      <c r="QJ171" s="9">
        <f>IF(48&lt;=$G171, $N171, "")</f>
        <v/>
      </c>
      <c r="QK171" s="9">
        <f>IF(48&lt;=$G171, QJ171-QI171, "")</f>
        <v/>
      </c>
      <c r="QL171" s="9">
        <f>IF(48&lt;=$G171, QH171-QK171, "")</f>
        <v/>
      </c>
      <c r="QM171" s="9">
        <f>IF(48&lt;=$G171, ROUND(QE171*$Q171, 2), "")</f>
        <v/>
      </c>
      <c r="QN171" s="9">
        <f>IF(48&lt;=$G171, QE171+QM171, "")</f>
        <v/>
      </c>
      <c r="QO171" s="9">
        <f>IF(48&lt;=$G171, QI171+QM171, "")</f>
        <v/>
      </c>
      <c r="QP171" s="9">
        <f>IF(48&lt;=$G171, ($G171-48)*$N171, "")</f>
        <v/>
      </c>
    </row>
    <row r="172">
      <c r="A172" s="12" t="inlineStr">
        <is>
          <t>0692-0003</t>
        </is>
      </c>
      <c r="B172" s="13" t="inlineStr">
        <is>
          <t>Operadora de Centros Familiares Gato</t>
        </is>
      </c>
      <c r="C172" s="13" t="inlineStr">
        <is>
          <t>Partner Rapid</t>
        </is>
      </c>
      <c r="D172" s="12" t="inlineStr">
        <is>
          <t>ACTIVO</t>
        </is>
      </c>
      <c r="E172" s="12" t="inlineStr">
        <is>
          <t>2025-04-23</t>
        </is>
      </c>
      <c r="F172" s="12" t="inlineStr">
        <is>
          <t>2027-04-23</t>
        </is>
      </c>
      <c r="G172" s="14" t="n">
        <v>24</v>
      </c>
      <c r="H172" s="15" t="n">
        <v>247844.83</v>
      </c>
      <c r="I172" s="16" t="n">
        <v>0.09</v>
      </c>
      <c r="J172" s="15">
        <f>ROUND(H172*I172, 2)</f>
        <v/>
      </c>
      <c r="K172" s="15">
        <f>ROUND(H172-J172, 2)</f>
        <v/>
      </c>
      <c r="L172" s="16" t="n">
        <v>0.02</v>
      </c>
      <c r="M172" s="15">
        <f>ROUND(H172*L172, 2)</f>
        <v/>
      </c>
      <c r="N172" s="15" t="n">
        <v>12540.23</v>
      </c>
      <c r="O172" s="16" t="n">
        <v>1</v>
      </c>
      <c r="P172" s="15">
        <f>ROUND(H172*O172, 2)</f>
        <v/>
      </c>
      <c r="Q172" s="17" t="n">
        <v>0.02504518</v>
      </c>
      <c r="R172" s="17">
        <f>RATE(G172, -N172, K172, -P172)</f>
        <v/>
      </c>
      <c r="S172" s="17">
        <f>ROUND(Q172*12, 8)</f>
        <v/>
      </c>
      <c r="T172" s="17">
        <f>ROUND(((1+Q172)^12)-1, 8)</f>
        <v/>
      </c>
      <c r="U172" s="15">
        <f>ROUND(PV(Q172, G172, 0, -P172), 2)</f>
        <v/>
      </c>
      <c r="V172" s="15">
        <f>SUMIF($AA$4:$QP$4, "Interes_Leasing", AA172:QP172)</f>
        <v/>
      </c>
      <c r="W172" s="15">
        <f>SUMIF($AA$4:$QP$4, "Interes_Residual", AA172:QP172)</f>
        <v/>
      </c>
      <c r="X172" s="15">
        <f>ROUND(V172+W172, 2)</f>
        <v/>
      </c>
      <c r="Y172" s="15">
        <f>ROUND((N172*G172+P172+M172)-K172, 2)</f>
        <v/>
      </c>
      <c r="Z172" s="16">
        <f>ROUND(Y172/K172, 4)</f>
        <v/>
      </c>
      <c r="AA172" s="15">
        <f>IF(1&lt;=$G172, $K172, "")</f>
        <v/>
      </c>
      <c r="AB172" s="15">
        <f>IF(1&lt;=$G172, ROUND(AA172*$Q172, 2), "")</f>
        <v/>
      </c>
      <c r="AC172" s="15">
        <f>IF(1&lt;=$G172, $N172, "")</f>
        <v/>
      </c>
      <c r="AD172" s="15">
        <f>IF(1&lt;=$G172, AC172-AB172, "")</f>
        <v/>
      </c>
      <c r="AE172" s="15">
        <f>IF(1&lt;=$G172, AA172-AD172, "")</f>
        <v/>
      </c>
      <c r="AF172" s="15">
        <f>IF(1&lt;=$G172, ROUND($U172*$Q172, 2), "")</f>
        <v/>
      </c>
      <c r="AG172" s="15">
        <f>IF(1&lt;=$G172, $U172+AF172, "")</f>
        <v/>
      </c>
      <c r="AH172" s="15">
        <f>IF(1&lt;=$G172, AB172+AF172, "")</f>
        <v/>
      </c>
      <c r="AI172" s="15">
        <f>IF(1&lt;=$G172, ($G172-1)*$N172, "")</f>
        <v/>
      </c>
      <c r="AJ172" s="15">
        <f>IF(2&lt;=$G172, AE172, "")</f>
        <v/>
      </c>
      <c r="AK172" s="15">
        <f>IF(2&lt;=$G172, ROUND(AJ172*$Q172, 2), "")</f>
        <v/>
      </c>
      <c r="AL172" s="15">
        <f>IF(2&lt;=$G172, $N172, "")</f>
        <v/>
      </c>
      <c r="AM172" s="15">
        <f>IF(2&lt;=$G172, AL172-AK172, "")</f>
        <v/>
      </c>
      <c r="AN172" s="15">
        <f>IF(2&lt;=$G172, AJ172-AM172, "")</f>
        <v/>
      </c>
      <c r="AO172" s="15">
        <f>IF(2&lt;=$G172, ROUND(AG172*$Q172, 2), "")</f>
        <v/>
      </c>
      <c r="AP172" s="15">
        <f>IF(2&lt;=$G172, AG172+AO172, "")</f>
        <v/>
      </c>
      <c r="AQ172" s="15">
        <f>IF(2&lt;=$G172, AK172+AO172, "")</f>
        <v/>
      </c>
      <c r="AR172" s="15">
        <f>IF(2&lt;=$G172, ($G172-2)*$N172, "")</f>
        <v/>
      </c>
      <c r="AS172" s="15">
        <f>IF(3&lt;=$G172, AN172, "")</f>
        <v/>
      </c>
      <c r="AT172" s="15">
        <f>IF(3&lt;=$G172, ROUND(AS172*$Q172, 2), "")</f>
        <v/>
      </c>
      <c r="AU172" s="15">
        <f>IF(3&lt;=$G172, $N172, "")</f>
        <v/>
      </c>
      <c r="AV172" s="15">
        <f>IF(3&lt;=$G172, AU172-AT172, "")</f>
        <v/>
      </c>
      <c r="AW172" s="15">
        <f>IF(3&lt;=$G172, AS172-AV172, "")</f>
        <v/>
      </c>
      <c r="AX172" s="15">
        <f>IF(3&lt;=$G172, ROUND(AP172*$Q172, 2), "")</f>
        <v/>
      </c>
      <c r="AY172" s="15">
        <f>IF(3&lt;=$G172, AP172+AX172, "")</f>
        <v/>
      </c>
      <c r="AZ172" s="15">
        <f>IF(3&lt;=$G172, AT172+AX172, "")</f>
        <v/>
      </c>
      <c r="BA172" s="15">
        <f>IF(3&lt;=$G172, ($G172-3)*$N172, "")</f>
        <v/>
      </c>
      <c r="BB172" s="15">
        <f>IF(4&lt;=$G172, AW172, "")</f>
        <v/>
      </c>
      <c r="BC172" s="15">
        <f>IF(4&lt;=$G172, ROUND(BB172*$Q172, 2), "")</f>
        <v/>
      </c>
      <c r="BD172" s="15">
        <f>IF(4&lt;=$G172, $N172, "")</f>
        <v/>
      </c>
      <c r="BE172" s="15">
        <f>IF(4&lt;=$G172, BD172-BC172, "")</f>
        <v/>
      </c>
      <c r="BF172" s="15">
        <f>IF(4&lt;=$G172, BB172-BE172, "")</f>
        <v/>
      </c>
      <c r="BG172" s="15">
        <f>IF(4&lt;=$G172, ROUND(AY172*$Q172, 2), "")</f>
        <v/>
      </c>
      <c r="BH172" s="15">
        <f>IF(4&lt;=$G172, AY172+BG172, "")</f>
        <v/>
      </c>
      <c r="BI172" s="15">
        <f>IF(4&lt;=$G172, BC172+BG172, "")</f>
        <v/>
      </c>
      <c r="BJ172" s="15">
        <f>IF(4&lt;=$G172, ($G172-4)*$N172, "")</f>
        <v/>
      </c>
      <c r="BK172" s="15">
        <f>IF(5&lt;=$G172, BF172, "")</f>
        <v/>
      </c>
      <c r="BL172" s="15">
        <f>IF(5&lt;=$G172, ROUND(BK172*$Q172, 2), "")</f>
        <v/>
      </c>
      <c r="BM172" s="15">
        <f>IF(5&lt;=$G172, $N172, "")</f>
        <v/>
      </c>
      <c r="BN172" s="15">
        <f>IF(5&lt;=$G172, BM172-BL172, "")</f>
        <v/>
      </c>
      <c r="BO172" s="15">
        <f>IF(5&lt;=$G172, BK172-BN172, "")</f>
        <v/>
      </c>
      <c r="BP172" s="15">
        <f>IF(5&lt;=$G172, ROUND(BH172*$Q172, 2), "")</f>
        <v/>
      </c>
      <c r="BQ172" s="15">
        <f>IF(5&lt;=$G172, BH172+BP172, "")</f>
        <v/>
      </c>
      <c r="BR172" s="15">
        <f>IF(5&lt;=$G172, BL172+BP172, "")</f>
        <v/>
      </c>
      <c r="BS172" s="15">
        <f>IF(5&lt;=$G172, ($G172-5)*$N172, "")</f>
        <v/>
      </c>
      <c r="BT172" s="15">
        <f>IF(6&lt;=$G172, BO172, "")</f>
        <v/>
      </c>
      <c r="BU172" s="15">
        <f>IF(6&lt;=$G172, ROUND(BT172*$Q172, 2), "")</f>
        <v/>
      </c>
      <c r="BV172" s="15">
        <f>IF(6&lt;=$G172, $N172, "")</f>
        <v/>
      </c>
      <c r="BW172" s="15">
        <f>IF(6&lt;=$G172, BV172-BU172, "")</f>
        <v/>
      </c>
      <c r="BX172" s="15">
        <f>IF(6&lt;=$G172, BT172-BW172, "")</f>
        <v/>
      </c>
      <c r="BY172" s="15">
        <f>IF(6&lt;=$G172, ROUND(BQ172*$Q172, 2), "")</f>
        <v/>
      </c>
      <c r="BZ172" s="15">
        <f>IF(6&lt;=$G172, BQ172+BY172, "")</f>
        <v/>
      </c>
      <c r="CA172" s="15">
        <f>IF(6&lt;=$G172, BU172+BY172, "")</f>
        <v/>
      </c>
      <c r="CB172" s="15">
        <f>IF(6&lt;=$G172, ($G172-6)*$N172, "")</f>
        <v/>
      </c>
      <c r="CC172" s="15">
        <f>IF(7&lt;=$G172, BX172, "")</f>
        <v/>
      </c>
      <c r="CD172" s="15">
        <f>IF(7&lt;=$G172, ROUND(CC172*$Q172, 2), "")</f>
        <v/>
      </c>
      <c r="CE172" s="15">
        <f>IF(7&lt;=$G172, $N172, "")</f>
        <v/>
      </c>
      <c r="CF172" s="15">
        <f>IF(7&lt;=$G172, CE172-CD172, "")</f>
        <v/>
      </c>
      <c r="CG172" s="15">
        <f>IF(7&lt;=$G172, CC172-CF172, "")</f>
        <v/>
      </c>
      <c r="CH172" s="15">
        <f>IF(7&lt;=$G172, ROUND(BZ172*$Q172, 2), "")</f>
        <v/>
      </c>
      <c r="CI172" s="15">
        <f>IF(7&lt;=$G172, BZ172+CH172, "")</f>
        <v/>
      </c>
      <c r="CJ172" s="15">
        <f>IF(7&lt;=$G172, CD172+CH172, "")</f>
        <v/>
      </c>
      <c r="CK172" s="15">
        <f>IF(7&lt;=$G172, ($G172-7)*$N172, "")</f>
        <v/>
      </c>
      <c r="CL172" s="15">
        <f>IF(8&lt;=$G172, CG172, "")</f>
        <v/>
      </c>
      <c r="CM172" s="15">
        <f>IF(8&lt;=$G172, ROUND(CL172*$Q172, 2), "")</f>
        <v/>
      </c>
      <c r="CN172" s="15">
        <f>IF(8&lt;=$G172, $N172, "")</f>
        <v/>
      </c>
      <c r="CO172" s="15">
        <f>IF(8&lt;=$G172, CN172-CM172, "")</f>
        <v/>
      </c>
      <c r="CP172" s="15">
        <f>IF(8&lt;=$G172, CL172-CO172, "")</f>
        <v/>
      </c>
      <c r="CQ172" s="15">
        <f>IF(8&lt;=$G172, ROUND(CI172*$Q172, 2), "")</f>
        <v/>
      </c>
      <c r="CR172" s="15">
        <f>IF(8&lt;=$G172, CI172+CQ172, "")</f>
        <v/>
      </c>
      <c r="CS172" s="15">
        <f>IF(8&lt;=$G172, CM172+CQ172, "")</f>
        <v/>
      </c>
      <c r="CT172" s="15">
        <f>IF(8&lt;=$G172, ($G172-8)*$N172, "")</f>
        <v/>
      </c>
      <c r="CU172" s="15">
        <f>IF(9&lt;=$G172, CP172, "")</f>
        <v/>
      </c>
      <c r="CV172" s="15">
        <f>IF(9&lt;=$G172, ROUND(CU172*$Q172, 2), "")</f>
        <v/>
      </c>
      <c r="CW172" s="15">
        <f>IF(9&lt;=$G172, $N172, "")</f>
        <v/>
      </c>
      <c r="CX172" s="15">
        <f>IF(9&lt;=$G172, CW172-CV172, "")</f>
        <v/>
      </c>
      <c r="CY172" s="15">
        <f>IF(9&lt;=$G172, CU172-CX172, "")</f>
        <v/>
      </c>
      <c r="CZ172" s="15">
        <f>IF(9&lt;=$G172, ROUND(CR172*$Q172, 2), "")</f>
        <v/>
      </c>
      <c r="DA172" s="15">
        <f>IF(9&lt;=$G172, CR172+CZ172, "")</f>
        <v/>
      </c>
      <c r="DB172" s="15">
        <f>IF(9&lt;=$G172, CV172+CZ172, "")</f>
        <v/>
      </c>
      <c r="DC172" s="15">
        <f>IF(9&lt;=$G172, ($G172-9)*$N172, "")</f>
        <v/>
      </c>
      <c r="DD172" s="15">
        <f>IF(10&lt;=$G172, CY172, "")</f>
        <v/>
      </c>
      <c r="DE172" s="15">
        <f>IF(10&lt;=$G172, ROUND(DD172*$Q172, 2), "")</f>
        <v/>
      </c>
      <c r="DF172" s="15">
        <f>IF(10&lt;=$G172, $N172, "")</f>
        <v/>
      </c>
      <c r="DG172" s="15">
        <f>IF(10&lt;=$G172, DF172-DE172, "")</f>
        <v/>
      </c>
      <c r="DH172" s="15">
        <f>IF(10&lt;=$G172, DD172-DG172, "")</f>
        <v/>
      </c>
      <c r="DI172" s="15">
        <f>IF(10&lt;=$G172, ROUND(DA172*$Q172, 2), "")</f>
        <v/>
      </c>
      <c r="DJ172" s="15">
        <f>IF(10&lt;=$G172, DA172+DI172, "")</f>
        <v/>
      </c>
      <c r="DK172" s="15">
        <f>IF(10&lt;=$G172, DE172+DI172, "")</f>
        <v/>
      </c>
      <c r="DL172" s="15">
        <f>IF(10&lt;=$G172, ($G172-10)*$N172, "")</f>
        <v/>
      </c>
      <c r="DM172" s="15">
        <f>IF(11&lt;=$G172, DH172, "")</f>
        <v/>
      </c>
      <c r="DN172" s="15">
        <f>IF(11&lt;=$G172, ROUND(DM172*$Q172, 2), "")</f>
        <v/>
      </c>
      <c r="DO172" s="15">
        <f>IF(11&lt;=$G172, $N172, "")</f>
        <v/>
      </c>
      <c r="DP172" s="15">
        <f>IF(11&lt;=$G172, DO172-DN172, "")</f>
        <v/>
      </c>
      <c r="DQ172" s="15">
        <f>IF(11&lt;=$G172, DM172-DP172, "")</f>
        <v/>
      </c>
      <c r="DR172" s="15">
        <f>IF(11&lt;=$G172, ROUND(DJ172*$Q172, 2), "")</f>
        <v/>
      </c>
      <c r="DS172" s="15">
        <f>IF(11&lt;=$G172, DJ172+DR172, "")</f>
        <v/>
      </c>
      <c r="DT172" s="15">
        <f>IF(11&lt;=$G172, DN172+DR172, "")</f>
        <v/>
      </c>
      <c r="DU172" s="15">
        <f>IF(11&lt;=$G172, ($G172-11)*$N172, "")</f>
        <v/>
      </c>
      <c r="DV172" s="15">
        <f>IF(12&lt;=$G172, DQ172, "")</f>
        <v/>
      </c>
      <c r="DW172" s="15">
        <f>IF(12&lt;=$G172, ROUND(DV172*$Q172, 2), "")</f>
        <v/>
      </c>
      <c r="DX172" s="15">
        <f>IF(12&lt;=$G172, $N172, "")</f>
        <v/>
      </c>
      <c r="DY172" s="15">
        <f>IF(12&lt;=$G172, DX172-DW172, "")</f>
        <v/>
      </c>
      <c r="DZ172" s="15">
        <f>IF(12&lt;=$G172, DV172-DY172, "")</f>
        <v/>
      </c>
      <c r="EA172" s="15">
        <f>IF(12&lt;=$G172, ROUND(DS172*$Q172, 2), "")</f>
        <v/>
      </c>
      <c r="EB172" s="15">
        <f>IF(12&lt;=$G172, DS172+EA172, "")</f>
        <v/>
      </c>
      <c r="EC172" s="15">
        <f>IF(12&lt;=$G172, DW172+EA172, "")</f>
        <v/>
      </c>
      <c r="ED172" s="15">
        <f>IF(12&lt;=$G172, ($G172-12)*$N172, "")</f>
        <v/>
      </c>
      <c r="EE172" s="15">
        <f>IF(13&lt;=$G172, DZ172, "")</f>
        <v/>
      </c>
      <c r="EF172" s="15">
        <f>IF(13&lt;=$G172, ROUND(EE172*$Q172, 2), "")</f>
        <v/>
      </c>
      <c r="EG172" s="15">
        <f>IF(13&lt;=$G172, $N172, "")</f>
        <v/>
      </c>
      <c r="EH172" s="15">
        <f>IF(13&lt;=$G172, EG172-EF172, "")</f>
        <v/>
      </c>
      <c r="EI172" s="15">
        <f>IF(13&lt;=$G172, EE172-EH172, "")</f>
        <v/>
      </c>
      <c r="EJ172" s="15">
        <f>IF(13&lt;=$G172, ROUND(EB172*$Q172, 2), "")</f>
        <v/>
      </c>
      <c r="EK172" s="15">
        <f>IF(13&lt;=$G172, EB172+EJ172, "")</f>
        <v/>
      </c>
      <c r="EL172" s="15">
        <f>IF(13&lt;=$G172, EF172+EJ172, "")</f>
        <v/>
      </c>
      <c r="EM172" s="15">
        <f>IF(13&lt;=$G172, ($G172-13)*$N172, "")</f>
        <v/>
      </c>
      <c r="EN172" s="15">
        <f>IF(14&lt;=$G172, EI172, "")</f>
        <v/>
      </c>
      <c r="EO172" s="15">
        <f>IF(14&lt;=$G172, ROUND(EN172*$Q172, 2), "")</f>
        <v/>
      </c>
      <c r="EP172" s="15">
        <f>IF(14&lt;=$G172, $N172, "")</f>
        <v/>
      </c>
      <c r="EQ172" s="15">
        <f>IF(14&lt;=$G172, EP172-EO172, "")</f>
        <v/>
      </c>
      <c r="ER172" s="15">
        <f>IF(14&lt;=$G172, EN172-EQ172, "")</f>
        <v/>
      </c>
      <c r="ES172" s="15">
        <f>IF(14&lt;=$G172, ROUND(EK172*$Q172, 2), "")</f>
        <v/>
      </c>
      <c r="ET172" s="15">
        <f>IF(14&lt;=$G172, EK172+ES172, "")</f>
        <v/>
      </c>
      <c r="EU172" s="15">
        <f>IF(14&lt;=$G172, EO172+ES172, "")</f>
        <v/>
      </c>
      <c r="EV172" s="15">
        <f>IF(14&lt;=$G172, ($G172-14)*$N172, "")</f>
        <v/>
      </c>
      <c r="EW172" s="15">
        <f>IF(15&lt;=$G172, ER172, "")</f>
        <v/>
      </c>
      <c r="EX172" s="15">
        <f>IF(15&lt;=$G172, ROUND(EW172*$Q172, 2), "")</f>
        <v/>
      </c>
      <c r="EY172" s="15">
        <f>IF(15&lt;=$G172, $N172, "")</f>
        <v/>
      </c>
      <c r="EZ172" s="15">
        <f>IF(15&lt;=$G172, EY172-EX172, "")</f>
        <v/>
      </c>
      <c r="FA172" s="15">
        <f>IF(15&lt;=$G172, EW172-EZ172, "")</f>
        <v/>
      </c>
      <c r="FB172" s="15">
        <f>IF(15&lt;=$G172, ROUND(ET172*$Q172, 2), "")</f>
        <v/>
      </c>
      <c r="FC172" s="15">
        <f>IF(15&lt;=$G172, ET172+FB172, "")</f>
        <v/>
      </c>
      <c r="FD172" s="15">
        <f>IF(15&lt;=$G172, EX172+FB172, "")</f>
        <v/>
      </c>
      <c r="FE172" s="15">
        <f>IF(15&lt;=$G172, ($G172-15)*$N172, "")</f>
        <v/>
      </c>
      <c r="FF172" s="15">
        <f>IF(16&lt;=$G172, FA172, "")</f>
        <v/>
      </c>
      <c r="FG172" s="15">
        <f>IF(16&lt;=$G172, ROUND(FF172*$Q172, 2), "")</f>
        <v/>
      </c>
      <c r="FH172" s="15">
        <f>IF(16&lt;=$G172, $N172, "")</f>
        <v/>
      </c>
      <c r="FI172" s="15">
        <f>IF(16&lt;=$G172, FH172-FG172, "")</f>
        <v/>
      </c>
      <c r="FJ172" s="15">
        <f>IF(16&lt;=$G172, FF172-FI172, "")</f>
        <v/>
      </c>
      <c r="FK172" s="15">
        <f>IF(16&lt;=$G172, ROUND(FC172*$Q172, 2), "")</f>
        <v/>
      </c>
      <c r="FL172" s="15">
        <f>IF(16&lt;=$G172, FC172+FK172, "")</f>
        <v/>
      </c>
      <c r="FM172" s="15">
        <f>IF(16&lt;=$G172, FG172+FK172, "")</f>
        <v/>
      </c>
      <c r="FN172" s="15">
        <f>IF(16&lt;=$G172, ($G172-16)*$N172, "")</f>
        <v/>
      </c>
      <c r="FO172" s="15">
        <f>IF(17&lt;=$G172, FJ172, "")</f>
        <v/>
      </c>
      <c r="FP172" s="15">
        <f>IF(17&lt;=$G172, ROUND(FO172*$Q172, 2), "")</f>
        <v/>
      </c>
      <c r="FQ172" s="15">
        <f>IF(17&lt;=$G172, $N172, "")</f>
        <v/>
      </c>
      <c r="FR172" s="15">
        <f>IF(17&lt;=$G172, FQ172-FP172, "")</f>
        <v/>
      </c>
      <c r="FS172" s="15">
        <f>IF(17&lt;=$G172, FO172-FR172, "")</f>
        <v/>
      </c>
      <c r="FT172" s="15">
        <f>IF(17&lt;=$G172, ROUND(FL172*$Q172, 2), "")</f>
        <v/>
      </c>
      <c r="FU172" s="15">
        <f>IF(17&lt;=$G172, FL172+FT172, "")</f>
        <v/>
      </c>
      <c r="FV172" s="15">
        <f>IF(17&lt;=$G172, FP172+FT172, "")</f>
        <v/>
      </c>
      <c r="FW172" s="15">
        <f>IF(17&lt;=$G172, ($G172-17)*$N172, "")</f>
        <v/>
      </c>
      <c r="FX172" s="15">
        <f>IF(18&lt;=$G172, FS172, "")</f>
        <v/>
      </c>
      <c r="FY172" s="15">
        <f>IF(18&lt;=$G172, ROUND(FX172*$Q172, 2), "")</f>
        <v/>
      </c>
      <c r="FZ172" s="15">
        <f>IF(18&lt;=$G172, $N172, "")</f>
        <v/>
      </c>
      <c r="GA172" s="15">
        <f>IF(18&lt;=$G172, FZ172-FY172, "")</f>
        <v/>
      </c>
      <c r="GB172" s="15">
        <f>IF(18&lt;=$G172, FX172-GA172, "")</f>
        <v/>
      </c>
      <c r="GC172" s="15">
        <f>IF(18&lt;=$G172, ROUND(FU172*$Q172, 2), "")</f>
        <v/>
      </c>
      <c r="GD172" s="15">
        <f>IF(18&lt;=$G172, FU172+GC172, "")</f>
        <v/>
      </c>
      <c r="GE172" s="15">
        <f>IF(18&lt;=$G172, FY172+GC172, "")</f>
        <v/>
      </c>
      <c r="GF172" s="15">
        <f>IF(18&lt;=$G172, ($G172-18)*$N172, "")</f>
        <v/>
      </c>
      <c r="GG172" s="15">
        <f>IF(19&lt;=$G172, GB172, "")</f>
        <v/>
      </c>
      <c r="GH172" s="15">
        <f>IF(19&lt;=$G172, ROUND(GG172*$Q172, 2), "")</f>
        <v/>
      </c>
      <c r="GI172" s="15">
        <f>IF(19&lt;=$G172, $N172, "")</f>
        <v/>
      </c>
      <c r="GJ172" s="15">
        <f>IF(19&lt;=$G172, GI172-GH172, "")</f>
        <v/>
      </c>
      <c r="GK172" s="15">
        <f>IF(19&lt;=$G172, GG172-GJ172, "")</f>
        <v/>
      </c>
      <c r="GL172" s="15">
        <f>IF(19&lt;=$G172, ROUND(GD172*$Q172, 2), "")</f>
        <v/>
      </c>
      <c r="GM172" s="15">
        <f>IF(19&lt;=$G172, GD172+GL172, "")</f>
        <v/>
      </c>
      <c r="GN172" s="15">
        <f>IF(19&lt;=$G172, GH172+GL172, "")</f>
        <v/>
      </c>
      <c r="GO172" s="15">
        <f>IF(19&lt;=$G172, ($G172-19)*$N172, "")</f>
        <v/>
      </c>
      <c r="GP172" s="15">
        <f>IF(20&lt;=$G172, GK172, "")</f>
        <v/>
      </c>
      <c r="GQ172" s="15">
        <f>IF(20&lt;=$G172, ROUND(GP172*$Q172, 2), "")</f>
        <v/>
      </c>
      <c r="GR172" s="15">
        <f>IF(20&lt;=$G172, $N172, "")</f>
        <v/>
      </c>
      <c r="GS172" s="15">
        <f>IF(20&lt;=$G172, GR172-GQ172, "")</f>
        <v/>
      </c>
      <c r="GT172" s="15">
        <f>IF(20&lt;=$G172, GP172-GS172, "")</f>
        <v/>
      </c>
      <c r="GU172" s="15">
        <f>IF(20&lt;=$G172, ROUND(GM172*$Q172, 2), "")</f>
        <v/>
      </c>
      <c r="GV172" s="15">
        <f>IF(20&lt;=$G172, GM172+GU172, "")</f>
        <v/>
      </c>
      <c r="GW172" s="15">
        <f>IF(20&lt;=$G172, GQ172+GU172, "")</f>
        <v/>
      </c>
      <c r="GX172" s="15">
        <f>IF(20&lt;=$G172, ($G172-20)*$N172, "")</f>
        <v/>
      </c>
      <c r="GY172" s="15">
        <f>IF(21&lt;=$G172, GT172, "")</f>
        <v/>
      </c>
      <c r="GZ172" s="15">
        <f>IF(21&lt;=$G172, ROUND(GY172*$Q172, 2), "")</f>
        <v/>
      </c>
      <c r="HA172" s="15">
        <f>IF(21&lt;=$G172, $N172, "")</f>
        <v/>
      </c>
      <c r="HB172" s="15">
        <f>IF(21&lt;=$G172, HA172-GZ172, "")</f>
        <v/>
      </c>
      <c r="HC172" s="15">
        <f>IF(21&lt;=$G172, GY172-HB172, "")</f>
        <v/>
      </c>
      <c r="HD172" s="15">
        <f>IF(21&lt;=$G172, ROUND(GV172*$Q172, 2), "")</f>
        <v/>
      </c>
      <c r="HE172" s="15">
        <f>IF(21&lt;=$G172, GV172+HD172, "")</f>
        <v/>
      </c>
      <c r="HF172" s="15">
        <f>IF(21&lt;=$G172, GZ172+HD172, "")</f>
        <v/>
      </c>
      <c r="HG172" s="15">
        <f>IF(21&lt;=$G172, ($G172-21)*$N172, "")</f>
        <v/>
      </c>
      <c r="HH172" s="15">
        <f>IF(22&lt;=$G172, HC172, "")</f>
        <v/>
      </c>
      <c r="HI172" s="15">
        <f>IF(22&lt;=$G172, ROUND(HH172*$Q172, 2), "")</f>
        <v/>
      </c>
      <c r="HJ172" s="15">
        <f>IF(22&lt;=$G172, $N172, "")</f>
        <v/>
      </c>
      <c r="HK172" s="15">
        <f>IF(22&lt;=$G172, HJ172-HI172, "")</f>
        <v/>
      </c>
      <c r="HL172" s="15">
        <f>IF(22&lt;=$G172, HH172-HK172, "")</f>
        <v/>
      </c>
      <c r="HM172" s="15">
        <f>IF(22&lt;=$G172, ROUND(HE172*$Q172, 2), "")</f>
        <v/>
      </c>
      <c r="HN172" s="15">
        <f>IF(22&lt;=$G172, HE172+HM172, "")</f>
        <v/>
      </c>
      <c r="HO172" s="15">
        <f>IF(22&lt;=$G172, HI172+HM172, "")</f>
        <v/>
      </c>
      <c r="HP172" s="15">
        <f>IF(22&lt;=$G172, ($G172-22)*$N172, "")</f>
        <v/>
      </c>
      <c r="HQ172" s="15">
        <f>IF(23&lt;=$G172, HL172, "")</f>
        <v/>
      </c>
      <c r="HR172" s="15">
        <f>IF(23&lt;=$G172, ROUND(HQ172*$Q172, 2), "")</f>
        <v/>
      </c>
      <c r="HS172" s="15">
        <f>IF(23&lt;=$G172, $N172, "")</f>
        <v/>
      </c>
      <c r="HT172" s="15">
        <f>IF(23&lt;=$G172, HS172-HR172, "")</f>
        <v/>
      </c>
      <c r="HU172" s="15">
        <f>IF(23&lt;=$G172, HQ172-HT172, "")</f>
        <v/>
      </c>
      <c r="HV172" s="15">
        <f>IF(23&lt;=$G172, ROUND(HN172*$Q172, 2), "")</f>
        <v/>
      </c>
      <c r="HW172" s="15">
        <f>IF(23&lt;=$G172, HN172+HV172, "")</f>
        <v/>
      </c>
      <c r="HX172" s="15">
        <f>IF(23&lt;=$G172, HR172+HV172, "")</f>
        <v/>
      </c>
      <c r="HY172" s="15">
        <f>IF(23&lt;=$G172, ($G172-23)*$N172, "")</f>
        <v/>
      </c>
      <c r="HZ172" s="15">
        <f>IF(24&lt;=$G172, HU172, "")</f>
        <v/>
      </c>
      <c r="IA172" s="15">
        <f>IF(24&lt;=$G172, ROUND(HZ172*$Q172, 2), "")</f>
        <v/>
      </c>
      <c r="IB172" s="15">
        <f>IF(24&lt;=$G172, $N172, "")</f>
        <v/>
      </c>
      <c r="IC172" s="15">
        <f>IF(24&lt;=$G172, IB172-IA172, "")</f>
        <v/>
      </c>
      <c r="ID172" s="15">
        <f>IF(24&lt;=$G172, HZ172-IC172, "")</f>
        <v/>
      </c>
      <c r="IE172" s="15">
        <f>IF(24&lt;=$G172, ROUND(HW172*$Q172, 2), "")</f>
        <v/>
      </c>
      <c r="IF172" s="15">
        <f>IF(24&lt;=$G172, HW172+IE172, "")</f>
        <v/>
      </c>
      <c r="IG172" s="15">
        <f>IF(24&lt;=$G172, IA172+IE172, "")</f>
        <v/>
      </c>
      <c r="IH172" s="15">
        <f>IF(24&lt;=$G172, ($G172-24)*$N172, "")</f>
        <v/>
      </c>
      <c r="II172" s="15">
        <f>IF(25&lt;=$G172, ID172, "")</f>
        <v/>
      </c>
      <c r="IJ172" s="15">
        <f>IF(25&lt;=$G172, ROUND(II172*$Q172, 2), "")</f>
        <v/>
      </c>
      <c r="IK172" s="15">
        <f>IF(25&lt;=$G172, $N172, "")</f>
        <v/>
      </c>
      <c r="IL172" s="15">
        <f>IF(25&lt;=$G172, IK172-IJ172, "")</f>
        <v/>
      </c>
      <c r="IM172" s="15">
        <f>IF(25&lt;=$G172, II172-IL172, "")</f>
        <v/>
      </c>
      <c r="IN172" s="15">
        <f>IF(25&lt;=$G172, ROUND(IF172*$Q172, 2), "")</f>
        <v/>
      </c>
      <c r="IO172" s="15">
        <f>IF(25&lt;=$G172, IF172+IN172, "")</f>
        <v/>
      </c>
      <c r="IP172" s="15">
        <f>IF(25&lt;=$G172, IJ172+IN172, "")</f>
        <v/>
      </c>
      <c r="IQ172" s="15">
        <f>IF(25&lt;=$G172, ($G172-25)*$N172, "")</f>
        <v/>
      </c>
      <c r="IR172" s="15">
        <f>IF(26&lt;=$G172, IM172, "")</f>
        <v/>
      </c>
      <c r="IS172" s="15">
        <f>IF(26&lt;=$G172, ROUND(IR172*$Q172, 2), "")</f>
        <v/>
      </c>
      <c r="IT172" s="15">
        <f>IF(26&lt;=$G172, $N172, "")</f>
        <v/>
      </c>
      <c r="IU172" s="15">
        <f>IF(26&lt;=$G172, IT172-IS172, "")</f>
        <v/>
      </c>
      <c r="IV172" s="15">
        <f>IF(26&lt;=$G172, IR172-IU172, "")</f>
        <v/>
      </c>
      <c r="IW172" s="15">
        <f>IF(26&lt;=$G172, ROUND(IO172*$Q172, 2), "")</f>
        <v/>
      </c>
      <c r="IX172" s="15">
        <f>IF(26&lt;=$G172, IO172+IW172, "")</f>
        <v/>
      </c>
      <c r="IY172" s="15">
        <f>IF(26&lt;=$G172, IS172+IW172, "")</f>
        <v/>
      </c>
      <c r="IZ172" s="15">
        <f>IF(26&lt;=$G172, ($G172-26)*$N172, "")</f>
        <v/>
      </c>
      <c r="JA172" s="15">
        <f>IF(27&lt;=$G172, IV172, "")</f>
        <v/>
      </c>
      <c r="JB172" s="15">
        <f>IF(27&lt;=$G172, ROUND(JA172*$Q172, 2), "")</f>
        <v/>
      </c>
      <c r="JC172" s="15">
        <f>IF(27&lt;=$G172, $N172, "")</f>
        <v/>
      </c>
      <c r="JD172" s="15">
        <f>IF(27&lt;=$G172, JC172-JB172, "")</f>
        <v/>
      </c>
      <c r="JE172" s="15">
        <f>IF(27&lt;=$G172, JA172-JD172, "")</f>
        <v/>
      </c>
      <c r="JF172" s="15">
        <f>IF(27&lt;=$G172, ROUND(IX172*$Q172, 2), "")</f>
        <v/>
      </c>
      <c r="JG172" s="15">
        <f>IF(27&lt;=$G172, IX172+JF172, "")</f>
        <v/>
      </c>
      <c r="JH172" s="15">
        <f>IF(27&lt;=$G172, JB172+JF172, "")</f>
        <v/>
      </c>
      <c r="JI172" s="15">
        <f>IF(27&lt;=$G172, ($G172-27)*$N172, "")</f>
        <v/>
      </c>
      <c r="JJ172" s="15">
        <f>IF(28&lt;=$G172, JE172, "")</f>
        <v/>
      </c>
      <c r="JK172" s="15">
        <f>IF(28&lt;=$G172, ROUND(JJ172*$Q172, 2), "")</f>
        <v/>
      </c>
      <c r="JL172" s="15">
        <f>IF(28&lt;=$G172, $N172, "")</f>
        <v/>
      </c>
      <c r="JM172" s="15">
        <f>IF(28&lt;=$G172, JL172-JK172, "")</f>
        <v/>
      </c>
      <c r="JN172" s="15">
        <f>IF(28&lt;=$G172, JJ172-JM172, "")</f>
        <v/>
      </c>
      <c r="JO172" s="15">
        <f>IF(28&lt;=$G172, ROUND(JG172*$Q172, 2), "")</f>
        <v/>
      </c>
      <c r="JP172" s="15">
        <f>IF(28&lt;=$G172, JG172+JO172, "")</f>
        <v/>
      </c>
      <c r="JQ172" s="15">
        <f>IF(28&lt;=$G172, JK172+JO172, "")</f>
        <v/>
      </c>
      <c r="JR172" s="15">
        <f>IF(28&lt;=$G172, ($G172-28)*$N172, "")</f>
        <v/>
      </c>
      <c r="JS172" s="15">
        <f>IF(29&lt;=$G172, JN172, "")</f>
        <v/>
      </c>
      <c r="JT172" s="15">
        <f>IF(29&lt;=$G172, ROUND(JS172*$Q172, 2), "")</f>
        <v/>
      </c>
      <c r="JU172" s="15">
        <f>IF(29&lt;=$G172, $N172, "")</f>
        <v/>
      </c>
      <c r="JV172" s="15">
        <f>IF(29&lt;=$G172, JU172-JT172, "")</f>
        <v/>
      </c>
      <c r="JW172" s="15">
        <f>IF(29&lt;=$G172, JS172-JV172, "")</f>
        <v/>
      </c>
      <c r="JX172" s="15">
        <f>IF(29&lt;=$G172, ROUND(JP172*$Q172, 2), "")</f>
        <v/>
      </c>
      <c r="JY172" s="15">
        <f>IF(29&lt;=$G172, JP172+JX172, "")</f>
        <v/>
      </c>
      <c r="JZ172" s="15">
        <f>IF(29&lt;=$G172, JT172+JX172, "")</f>
        <v/>
      </c>
      <c r="KA172" s="15">
        <f>IF(29&lt;=$G172, ($G172-29)*$N172, "")</f>
        <v/>
      </c>
      <c r="KB172" s="15">
        <f>IF(30&lt;=$G172, JW172, "")</f>
        <v/>
      </c>
      <c r="KC172" s="15">
        <f>IF(30&lt;=$G172, ROUND(KB172*$Q172, 2), "")</f>
        <v/>
      </c>
      <c r="KD172" s="15">
        <f>IF(30&lt;=$G172, $N172, "")</f>
        <v/>
      </c>
      <c r="KE172" s="15">
        <f>IF(30&lt;=$G172, KD172-KC172, "")</f>
        <v/>
      </c>
      <c r="KF172" s="15">
        <f>IF(30&lt;=$G172, KB172-KE172, "")</f>
        <v/>
      </c>
      <c r="KG172" s="15">
        <f>IF(30&lt;=$G172, ROUND(JY172*$Q172, 2), "")</f>
        <v/>
      </c>
      <c r="KH172" s="15">
        <f>IF(30&lt;=$G172, JY172+KG172, "")</f>
        <v/>
      </c>
      <c r="KI172" s="15">
        <f>IF(30&lt;=$G172, KC172+KG172, "")</f>
        <v/>
      </c>
      <c r="KJ172" s="15">
        <f>IF(30&lt;=$G172, ($G172-30)*$N172, "")</f>
        <v/>
      </c>
      <c r="KK172" s="15">
        <f>IF(31&lt;=$G172, KF172, "")</f>
        <v/>
      </c>
      <c r="KL172" s="15">
        <f>IF(31&lt;=$G172, ROUND(KK172*$Q172, 2), "")</f>
        <v/>
      </c>
      <c r="KM172" s="15">
        <f>IF(31&lt;=$G172, $N172, "")</f>
        <v/>
      </c>
      <c r="KN172" s="15">
        <f>IF(31&lt;=$G172, KM172-KL172, "")</f>
        <v/>
      </c>
      <c r="KO172" s="15">
        <f>IF(31&lt;=$G172, KK172-KN172, "")</f>
        <v/>
      </c>
      <c r="KP172" s="15">
        <f>IF(31&lt;=$G172, ROUND(KH172*$Q172, 2), "")</f>
        <v/>
      </c>
      <c r="KQ172" s="15">
        <f>IF(31&lt;=$G172, KH172+KP172, "")</f>
        <v/>
      </c>
      <c r="KR172" s="15">
        <f>IF(31&lt;=$G172, KL172+KP172, "")</f>
        <v/>
      </c>
      <c r="KS172" s="15">
        <f>IF(31&lt;=$G172, ($G172-31)*$N172, "")</f>
        <v/>
      </c>
      <c r="KT172" s="15">
        <f>IF(32&lt;=$G172, KO172, "")</f>
        <v/>
      </c>
      <c r="KU172" s="15">
        <f>IF(32&lt;=$G172, ROUND(KT172*$Q172, 2), "")</f>
        <v/>
      </c>
      <c r="KV172" s="15">
        <f>IF(32&lt;=$G172, $N172, "")</f>
        <v/>
      </c>
      <c r="KW172" s="15">
        <f>IF(32&lt;=$G172, KV172-KU172, "")</f>
        <v/>
      </c>
      <c r="KX172" s="15">
        <f>IF(32&lt;=$G172, KT172-KW172, "")</f>
        <v/>
      </c>
      <c r="KY172" s="15">
        <f>IF(32&lt;=$G172, ROUND(KQ172*$Q172, 2), "")</f>
        <v/>
      </c>
      <c r="KZ172" s="15">
        <f>IF(32&lt;=$G172, KQ172+KY172, "")</f>
        <v/>
      </c>
      <c r="LA172" s="15">
        <f>IF(32&lt;=$G172, KU172+KY172, "")</f>
        <v/>
      </c>
      <c r="LB172" s="15">
        <f>IF(32&lt;=$G172, ($G172-32)*$N172, "")</f>
        <v/>
      </c>
      <c r="LC172" s="15">
        <f>IF(33&lt;=$G172, KX172, "")</f>
        <v/>
      </c>
      <c r="LD172" s="15">
        <f>IF(33&lt;=$G172, ROUND(LC172*$Q172, 2), "")</f>
        <v/>
      </c>
      <c r="LE172" s="15">
        <f>IF(33&lt;=$G172, $N172, "")</f>
        <v/>
      </c>
      <c r="LF172" s="15">
        <f>IF(33&lt;=$G172, LE172-LD172, "")</f>
        <v/>
      </c>
      <c r="LG172" s="15">
        <f>IF(33&lt;=$G172, LC172-LF172, "")</f>
        <v/>
      </c>
      <c r="LH172" s="15">
        <f>IF(33&lt;=$G172, ROUND(KZ172*$Q172, 2), "")</f>
        <v/>
      </c>
      <c r="LI172" s="15">
        <f>IF(33&lt;=$G172, KZ172+LH172, "")</f>
        <v/>
      </c>
      <c r="LJ172" s="15">
        <f>IF(33&lt;=$G172, LD172+LH172, "")</f>
        <v/>
      </c>
      <c r="LK172" s="15">
        <f>IF(33&lt;=$G172, ($G172-33)*$N172, "")</f>
        <v/>
      </c>
      <c r="LL172" s="15">
        <f>IF(34&lt;=$G172, LG172, "")</f>
        <v/>
      </c>
      <c r="LM172" s="15">
        <f>IF(34&lt;=$G172, ROUND(LL172*$Q172, 2), "")</f>
        <v/>
      </c>
      <c r="LN172" s="15">
        <f>IF(34&lt;=$G172, $N172, "")</f>
        <v/>
      </c>
      <c r="LO172" s="15">
        <f>IF(34&lt;=$G172, LN172-LM172, "")</f>
        <v/>
      </c>
      <c r="LP172" s="15">
        <f>IF(34&lt;=$G172, LL172-LO172, "")</f>
        <v/>
      </c>
      <c r="LQ172" s="15">
        <f>IF(34&lt;=$G172, ROUND(LI172*$Q172, 2), "")</f>
        <v/>
      </c>
      <c r="LR172" s="15">
        <f>IF(34&lt;=$G172, LI172+LQ172, "")</f>
        <v/>
      </c>
      <c r="LS172" s="15">
        <f>IF(34&lt;=$G172, LM172+LQ172, "")</f>
        <v/>
      </c>
      <c r="LT172" s="15">
        <f>IF(34&lt;=$G172, ($G172-34)*$N172, "")</f>
        <v/>
      </c>
      <c r="LU172" s="15">
        <f>IF(35&lt;=$G172, LP172, "")</f>
        <v/>
      </c>
      <c r="LV172" s="15">
        <f>IF(35&lt;=$G172, ROUND(LU172*$Q172, 2), "")</f>
        <v/>
      </c>
      <c r="LW172" s="15">
        <f>IF(35&lt;=$G172, $N172, "")</f>
        <v/>
      </c>
      <c r="LX172" s="15">
        <f>IF(35&lt;=$G172, LW172-LV172, "")</f>
        <v/>
      </c>
      <c r="LY172" s="15">
        <f>IF(35&lt;=$G172, LU172-LX172, "")</f>
        <v/>
      </c>
      <c r="LZ172" s="15">
        <f>IF(35&lt;=$G172, ROUND(LR172*$Q172, 2), "")</f>
        <v/>
      </c>
      <c r="MA172" s="15">
        <f>IF(35&lt;=$G172, LR172+LZ172, "")</f>
        <v/>
      </c>
      <c r="MB172" s="15">
        <f>IF(35&lt;=$G172, LV172+LZ172, "")</f>
        <v/>
      </c>
      <c r="MC172" s="15">
        <f>IF(35&lt;=$G172, ($G172-35)*$N172, "")</f>
        <v/>
      </c>
      <c r="MD172" s="15">
        <f>IF(36&lt;=$G172, LY172, "")</f>
        <v/>
      </c>
      <c r="ME172" s="15">
        <f>IF(36&lt;=$G172, ROUND(MD172*$Q172, 2), "")</f>
        <v/>
      </c>
      <c r="MF172" s="15">
        <f>IF(36&lt;=$G172, $N172, "")</f>
        <v/>
      </c>
      <c r="MG172" s="15">
        <f>IF(36&lt;=$G172, MF172-ME172, "")</f>
        <v/>
      </c>
      <c r="MH172" s="15">
        <f>IF(36&lt;=$G172, MD172-MG172, "")</f>
        <v/>
      </c>
      <c r="MI172" s="15">
        <f>IF(36&lt;=$G172, ROUND(MA172*$Q172, 2), "")</f>
        <v/>
      </c>
      <c r="MJ172" s="15">
        <f>IF(36&lt;=$G172, MA172+MI172, "")</f>
        <v/>
      </c>
      <c r="MK172" s="15">
        <f>IF(36&lt;=$G172, ME172+MI172, "")</f>
        <v/>
      </c>
      <c r="ML172" s="15">
        <f>IF(36&lt;=$G172, ($G172-36)*$N172, "")</f>
        <v/>
      </c>
      <c r="MM172" s="15">
        <f>IF(37&lt;=$G172, MH172, "")</f>
        <v/>
      </c>
      <c r="MN172" s="15">
        <f>IF(37&lt;=$G172, ROUND(MM172*$Q172, 2), "")</f>
        <v/>
      </c>
      <c r="MO172" s="15">
        <f>IF(37&lt;=$G172, $N172, "")</f>
        <v/>
      </c>
      <c r="MP172" s="15">
        <f>IF(37&lt;=$G172, MO172-MN172, "")</f>
        <v/>
      </c>
      <c r="MQ172" s="15">
        <f>IF(37&lt;=$G172, MM172-MP172, "")</f>
        <v/>
      </c>
      <c r="MR172" s="15">
        <f>IF(37&lt;=$G172, ROUND(MJ172*$Q172, 2), "")</f>
        <v/>
      </c>
      <c r="MS172" s="15">
        <f>IF(37&lt;=$G172, MJ172+MR172, "")</f>
        <v/>
      </c>
      <c r="MT172" s="15">
        <f>IF(37&lt;=$G172, MN172+MR172, "")</f>
        <v/>
      </c>
      <c r="MU172" s="15">
        <f>IF(37&lt;=$G172, ($G172-37)*$N172, "")</f>
        <v/>
      </c>
      <c r="MV172" s="15">
        <f>IF(38&lt;=$G172, MQ172, "")</f>
        <v/>
      </c>
      <c r="MW172" s="15">
        <f>IF(38&lt;=$G172, ROUND(MV172*$Q172, 2), "")</f>
        <v/>
      </c>
      <c r="MX172" s="15">
        <f>IF(38&lt;=$G172, $N172, "")</f>
        <v/>
      </c>
      <c r="MY172" s="15">
        <f>IF(38&lt;=$G172, MX172-MW172, "")</f>
        <v/>
      </c>
      <c r="MZ172" s="15">
        <f>IF(38&lt;=$G172, MV172-MY172, "")</f>
        <v/>
      </c>
      <c r="NA172" s="15">
        <f>IF(38&lt;=$G172, ROUND(MS172*$Q172, 2), "")</f>
        <v/>
      </c>
      <c r="NB172" s="15">
        <f>IF(38&lt;=$G172, MS172+NA172, "")</f>
        <v/>
      </c>
      <c r="NC172" s="15">
        <f>IF(38&lt;=$G172, MW172+NA172, "")</f>
        <v/>
      </c>
      <c r="ND172" s="15">
        <f>IF(38&lt;=$G172, ($G172-38)*$N172, "")</f>
        <v/>
      </c>
      <c r="NE172" s="15">
        <f>IF(39&lt;=$G172, MZ172, "")</f>
        <v/>
      </c>
      <c r="NF172" s="15">
        <f>IF(39&lt;=$G172, ROUND(NE172*$Q172, 2), "")</f>
        <v/>
      </c>
      <c r="NG172" s="15">
        <f>IF(39&lt;=$G172, $N172, "")</f>
        <v/>
      </c>
      <c r="NH172" s="15">
        <f>IF(39&lt;=$G172, NG172-NF172, "")</f>
        <v/>
      </c>
      <c r="NI172" s="15">
        <f>IF(39&lt;=$G172, NE172-NH172, "")</f>
        <v/>
      </c>
      <c r="NJ172" s="15">
        <f>IF(39&lt;=$G172, ROUND(NB172*$Q172, 2), "")</f>
        <v/>
      </c>
      <c r="NK172" s="15">
        <f>IF(39&lt;=$G172, NB172+NJ172, "")</f>
        <v/>
      </c>
      <c r="NL172" s="15">
        <f>IF(39&lt;=$G172, NF172+NJ172, "")</f>
        <v/>
      </c>
      <c r="NM172" s="15">
        <f>IF(39&lt;=$G172, ($G172-39)*$N172, "")</f>
        <v/>
      </c>
      <c r="NN172" s="15">
        <f>IF(40&lt;=$G172, NI172, "")</f>
        <v/>
      </c>
      <c r="NO172" s="15">
        <f>IF(40&lt;=$G172, ROUND(NN172*$Q172, 2), "")</f>
        <v/>
      </c>
      <c r="NP172" s="15">
        <f>IF(40&lt;=$G172, $N172, "")</f>
        <v/>
      </c>
      <c r="NQ172" s="15">
        <f>IF(40&lt;=$G172, NP172-NO172, "")</f>
        <v/>
      </c>
      <c r="NR172" s="15">
        <f>IF(40&lt;=$G172, NN172-NQ172, "")</f>
        <v/>
      </c>
      <c r="NS172" s="15">
        <f>IF(40&lt;=$G172, ROUND(NK172*$Q172, 2), "")</f>
        <v/>
      </c>
      <c r="NT172" s="15">
        <f>IF(40&lt;=$G172, NK172+NS172, "")</f>
        <v/>
      </c>
      <c r="NU172" s="15">
        <f>IF(40&lt;=$G172, NO172+NS172, "")</f>
        <v/>
      </c>
      <c r="NV172" s="15">
        <f>IF(40&lt;=$G172, ($G172-40)*$N172, "")</f>
        <v/>
      </c>
      <c r="NW172" s="15">
        <f>IF(41&lt;=$G172, NR172, "")</f>
        <v/>
      </c>
      <c r="NX172" s="15">
        <f>IF(41&lt;=$G172, ROUND(NW172*$Q172, 2), "")</f>
        <v/>
      </c>
      <c r="NY172" s="15">
        <f>IF(41&lt;=$G172, $N172, "")</f>
        <v/>
      </c>
      <c r="NZ172" s="15">
        <f>IF(41&lt;=$G172, NY172-NX172, "")</f>
        <v/>
      </c>
      <c r="OA172" s="15">
        <f>IF(41&lt;=$G172, NW172-NZ172, "")</f>
        <v/>
      </c>
      <c r="OB172" s="15">
        <f>IF(41&lt;=$G172, ROUND(NT172*$Q172, 2), "")</f>
        <v/>
      </c>
      <c r="OC172" s="15">
        <f>IF(41&lt;=$G172, NT172+OB172, "")</f>
        <v/>
      </c>
      <c r="OD172" s="15">
        <f>IF(41&lt;=$G172, NX172+OB172, "")</f>
        <v/>
      </c>
      <c r="OE172" s="15">
        <f>IF(41&lt;=$G172, ($G172-41)*$N172, "")</f>
        <v/>
      </c>
      <c r="OF172" s="15">
        <f>IF(42&lt;=$G172, OA172, "")</f>
        <v/>
      </c>
      <c r="OG172" s="15">
        <f>IF(42&lt;=$G172, ROUND(OF172*$Q172, 2), "")</f>
        <v/>
      </c>
      <c r="OH172" s="15">
        <f>IF(42&lt;=$G172, $N172, "")</f>
        <v/>
      </c>
      <c r="OI172" s="15">
        <f>IF(42&lt;=$G172, OH172-OG172, "")</f>
        <v/>
      </c>
      <c r="OJ172" s="15">
        <f>IF(42&lt;=$G172, OF172-OI172, "")</f>
        <v/>
      </c>
      <c r="OK172" s="15">
        <f>IF(42&lt;=$G172, ROUND(OC172*$Q172, 2), "")</f>
        <v/>
      </c>
      <c r="OL172" s="15">
        <f>IF(42&lt;=$G172, OC172+OK172, "")</f>
        <v/>
      </c>
      <c r="OM172" s="15">
        <f>IF(42&lt;=$G172, OG172+OK172, "")</f>
        <v/>
      </c>
      <c r="ON172" s="15">
        <f>IF(42&lt;=$G172, ($G172-42)*$N172, "")</f>
        <v/>
      </c>
      <c r="OO172" s="15">
        <f>IF(43&lt;=$G172, OJ172, "")</f>
        <v/>
      </c>
      <c r="OP172" s="15">
        <f>IF(43&lt;=$G172, ROUND(OO172*$Q172, 2), "")</f>
        <v/>
      </c>
      <c r="OQ172" s="15">
        <f>IF(43&lt;=$G172, $N172, "")</f>
        <v/>
      </c>
      <c r="OR172" s="15">
        <f>IF(43&lt;=$G172, OQ172-OP172, "")</f>
        <v/>
      </c>
      <c r="OS172" s="15">
        <f>IF(43&lt;=$G172, OO172-OR172, "")</f>
        <v/>
      </c>
      <c r="OT172" s="15">
        <f>IF(43&lt;=$G172, ROUND(OL172*$Q172, 2), "")</f>
        <v/>
      </c>
      <c r="OU172" s="15">
        <f>IF(43&lt;=$G172, OL172+OT172, "")</f>
        <v/>
      </c>
      <c r="OV172" s="15">
        <f>IF(43&lt;=$G172, OP172+OT172, "")</f>
        <v/>
      </c>
      <c r="OW172" s="15">
        <f>IF(43&lt;=$G172, ($G172-43)*$N172, "")</f>
        <v/>
      </c>
      <c r="OX172" s="15">
        <f>IF(44&lt;=$G172, OS172, "")</f>
        <v/>
      </c>
      <c r="OY172" s="15">
        <f>IF(44&lt;=$G172, ROUND(OX172*$Q172, 2), "")</f>
        <v/>
      </c>
      <c r="OZ172" s="15">
        <f>IF(44&lt;=$G172, $N172, "")</f>
        <v/>
      </c>
      <c r="PA172" s="15">
        <f>IF(44&lt;=$G172, OZ172-OY172, "")</f>
        <v/>
      </c>
      <c r="PB172" s="15">
        <f>IF(44&lt;=$G172, OX172-PA172, "")</f>
        <v/>
      </c>
      <c r="PC172" s="15">
        <f>IF(44&lt;=$G172, ROUND(OU172*$Q172, 2), "")</f>
        <v/>
      </c>
      <c r="PD172" s="15">
        <f>IF(44&lt;=$G172, OU172+PC172, "")</f>
        <v/>
      </c>
      <c r="PE172" s="15">
        <f>IF(44&lt;=$G172, OY172+PC172, "")</f>
        <v/>
      </c>
      <c r="PF172" s="15">
        <f>IF(44&lt;=$G172, ($G172-44)*$N172, "")</f>
        <v/>
      </c>
      <c r="PG172" s="15">
        <f>IF(45&lt;=$G172, PB172, "")</f>
        <v/>
      </c>
      <c r="PH172" s="15">
        <f>IF(45&lt;=$G172, ROUND(PG172*$Q172, 2), "")</f>
        <v/>
      </c>
      <c r="PI172" s="15">
        <f>IF(45&lt;=$G172, $N172, "")</f>
        <v/>
      </c>
      <c r="PJ172" s="15">
        <f>IF(45&lt;=$G172, PI172-PH172, "")</f>
        <v/>
      </c>
      <c r="PK172" s="15">
        <f>IF(45&lt;=$G172, PG172-PJ172, "")</f>
        <v/>
      </c>
      <c r="PL172" s="15">
        <f>IF(45&lt;=$G172, ROUND(PD172*$Q172, 2), "")</f>
        <v/>
      </c>
      <c r="PM172" s="15">
        <f>IF(45&lt;=$G172, PD172+PL172, "")</f>
        <v/>
      </c>
      <c r="PN172" s="15">
        <f>IF(45&lt;=$G172, PH172+PL172, "")</f>
        <v/>
      </c>
      <c r="PO172" s="15">
        <f>IF(45&lt;=$G172, ($G172-45)*$N172, "")</f>
        <v/>
      </c>
      <c r="PP172" s="15">
        <f>IF(46&lt;=$G172, PK172, "")</f>
        <v/>
      </c>
      <c r="PQ172" s="15">
        <f>IF(46&lt;=$G172, ROUND(PP172*$Q172, 2), "")</f>
        <v/>
      </c>
      <c r="PR172" s="15">
        <f>IF(46&lt;=$G172, $N172, "")</f>
        <v/>
      </c>
      <c r="PS172" s="15">
        <f>IF(46&lt;=$G172, PR172-PQ172, "")</f>
        <v/>
      </c>
      <c r="PT172" s="15">
        <f>IF(46&lt;=$G172, PP172-PS172, "")</f>
        <v/>
      </c>
      <c r="PU172" s="15">
        <f>IF(46&lt;=$G172, ROUND(PM172*$Q172, 2), "")</f>
        <v/>
      </c>
      <c r="PV172" s="15">
        <f>IF(46&lt;=$G172, PM172+PU172, "")</f>
        <v/>
      </c>
      <c r="PW172" s="15">
        <f>IF(46&lt;=$G172, PQ172+PU172, "")</f>
        <v/>
      </c>
      <c r="PX172" s="15">
        <f>IF(46&lt;=$G172, ($G172-46)*$N172, "")</f>
        <v/>
      </c>
      <c r="PY172" s="15">
        <f>IF(47&lt;=$G172, PT172, "")</f>
        <v/>
      </c>
      <c r="PZ172" s="15">
        <f>IF(47&lt;=$G172, ROUND(PY172*$Q172, 2), "")</f>
        <v/>
      </c>
      <c r="QA172" s="15">
        <f>IF(47&lt;=$G172, $N172, "")</f>
        <v/>
      </c>
      <c r="QB172" s="15">
        <f>IF(47&lt;=$G172, QA172-PZ172, "")</f>
        <v/>
      </c>
      <c r="QC172" s="15">
        <f>IF(47&lt;=$G172, PY172-QB172, "")</f>
        <v/>
      </c>
      <c r="QD172" s="15">
        <f>IF(47&lt;=$G172, ROUND(PV172*$Q172, 2), "")</f>
        <v/>
      </c>
      <c r="QE172" s="15">
        <f>IF(47&lt;=$G172, PV172+QD172, "")</f>
        <v/>
      </c>
      <c r="QF172" s="15">
        <f>IF(47&lt;=$G172, PZ172+QD172, "")</f>
        <v/>
      </c>
      <c r="QG172" s="15">
        <f>IF(47&lt;=$G172, ($G172-47)*$N172, "")</f>
        <v/>
      </c>
      <c r="QH172" s="15">
        <f>IF(48&lt;=$G172, QC172, "")</f>
        <v/>
      </c>
      <c r="QI172" s="15">
        <f>IF(48&lt;=$G172, ROUND(QH172*$Q172, 2), "")</f>
        <v/>
      </c>
      <c r="QJ172" s="15">
        <f>IF(48&lt;=$G172, $N172, "")</f>
        <v/>
      </c>
      <c r="QK172" s="15">
        <f>IF(48&lt;=$G172, QJ172-QI172, "")</f>
        <v/>
      </c>
      <c r="QL172" s="15">
        <f>IF(48&lt;=$G172, QH172-QK172, "")</f>
        <v/>
      </c>
      <c r="QM172" s="15">
        <f>IF(48&lt;=$G172, ROUND(QE172*$Q172, 2), "")</f>
        <v/>
      </c>
      <c r="QN172" s="15">
        <f>IF(48&lt;=$G172, QE172+QM172, "")</f>
        <v/>
      </c>
      <c r="QO172" s="15">
        <f>IF(48&lt;=$G172, QI172+QM172, "")</f>
        <v/>
      </c>
      <c r="QP172" s="15">
        <f>IF(48&lt;=$G172, ($G172-48)*$N172, "")</f>
        <v/>
      </c>
    </row>
    <row r="173">
      <c r="A173" s="6" t="inlineStr">
        <is>
          <t>0693-0001</t>
        </is>
      </c>
      <c r="B173" s="7" t="inlineStr">
        <is>
          <t>Neurovim</t>
        </is>
      </c>
      <c r="C173" s="7" t="inlineStr">
        <is>
          <t>Equipo Medico</t>
        </is>
      </c>
      <c r="D173" s="6" t="inlineStr">
        <is>
          <t>ACTIVO</t>
        </is>
      </c>
      <c r="E173" s="6" t="inlineStr">
        <is>
          <t>2025-04-25</t>
        </is>
      </c>
      <c r="F173" s="6" t="inlineStr">
        <is>
          <t>2028-04-25</t>
        </is>
      </c>
      <c r="G173" s="8" t="n">
        <v>36</v>
      </c>
      <c r="H173" s="9" t="n">
        <v>1820815.2</v>
      </c>
      <c r="I173" s="10" t="n">
        <v>0.08749999999999999</v>
      </c>
      <c r="J173" s="9">
        <f>ROUND(H173*I173, 2)</f>
        <v/>
      </c>
      <c r="K173" s="9">
        <f>ROUND(H173-J173, 2)</f>
        <v/>
      </c>
      <c r="L173" s="10" t="n">
        <v>0</v>
      </c>
      <c r="M173" s="9">
        <f>ROUND(H173*L173, 2)</f>
        <v/>
      </c>
      <c r="N173" s="9" t="n">
        <v>62790.66</v>
      </c>
      <c r="O173" s="10" t="n">
        <v>0.35</v>
      </c>
      <c r="P173" s="9">
        <f>ROUND(H173*O173, 2)</f>
        <v/>
      </c>
      <c r="Q173" s="11" t="n">
        <v>0.02756504</v>
      </c>
      <c r="R173" s="11">
        <f>RATE(G173, -N173, K173, -P173)</f>
        <v/>
      </c>
      <c r="S173" s="11">
        <f>ROUND(Q173*12, 8)</f>
        <v/>
      </c>
      <c r="T173" s="11">
        <f>ROUND(((1+Q173)^12)-1, 8)</f>
        <v/>
      </c>
      <c r="U173" s="9">
        <f>ROUND(PV(Q173, G173, 0, -P173), 2)</f>
        <v/>
      </c>
      <c r="V173" s="9">
        <f>SUMIF($AA$4:$QP$4, "Interes_Leasing", AA173:QP173)</f>
        <v/>
      </c>
      <c r="W173" s="9">
        <f>SUMIF($AA$4:$QP$4, "Interes_Residual", AA173:QP173)</f>
        <v/>
      </c>
      <c r="X173" s="9">
        <f>ROUND(V173+W173, 2)</f>
        <v/>
      </c>
      <c r="Y173" s="9">
        <f>ROUND((N173*G173+P173+M173)-K173, 2)</f>
        <v/>
      </c>
      <c r="Z173" s="10">
        <f>ROUND(Y173/K173, 4)</f>
        <v/>
      </c>
      <c r="AA173" s="9">
        <f>IF(1&lt;=$G173, $K173, "")</f>
        <v/>
      </c>
      <c r="AB173" s="9">
        <f>IF(1&lt;=$G173, ROUND(AA173*$Q173, 2), "")</f>
        <v/>
      </c>
      <c r="AC173" s="9">
        <f>IF(1&lt;=$G173, $N173, "")</f>
        <v/>
      </c>
      <c r="AD173" s="9">
        <f>IF(1&lt;=$G173, AC173-AB173, "")</f>
        <v/>
      </c>
      <c r="AE173" s="9">
        <f>IF(1&lt;=$G173, AA173-AD173, "")</f>
        <v/>
      </c>
      <c r="AF173" s="9">
        <f>IF(1&lt;=$G173, ROUND($U173*$Q173, 2), "")</f>
        <v/>
      </c>
      <c r="AG173" s="9">
        <f>IF(1&lt;=$G173, $U173+AF173, "")</f>
        <v/>
      </c>
      <c r="AH173" s="9">
        <f>IF(1&lt;=$G173, AB173+AF173, "")</f>
        <v/>
      </c>
      <c r="AI173" s="9">
        <f>IF(1&lt;=$G173, ($G173-1)*$N173, "")</f>
        <v/>
      </c>
      <c r="AJ173" s="9">
        <f>IF(2&lt;=$G173, AE173, "")</f>
        <v/>
      </c>
      <c r="AK173" s="9">
        <f>IF(2&lt;=$G173, ROUND(AJ173*$Q173, 2), "")</f>
        <v/>
      </c>
      <c r="AL173" s="9">
        <f>IF(2&lt;=$G173, $N173, "")</f>
        <v/>
      </c>
      <c r="AM173" s="9">
        <f>IF(2&lt;=$G173, AL173-AK173, "")</f>
        <v/>
      </c>
      <c r="AN173" s="9">
        <f>IF(2&lt;=$G173, AJ173-AM173, "")</f>
        <v/>
      </c>
      <c r="AO173" s="9">
        <f>IF(2&lt;=$G173, ROUND(AG173*$Q173, 2), "")</f>
        <v/>
      </c>
      <c r="AP173" s="9">
        <f>IF(2&lt;=$G173, AG173+AO173, "")</f>
        <v/>
      </c>
      <c r="AQ173" s="9">
        <f>IF(2&lt;=$G173, AK173+AO173, "")</f>
        <v/>
      </c>
      <c r="AR173" s="9">
        <f>IF(2&lt;=$G173, ($G173-2)*$N173, "")</f>
        <v/>
      </c>
      <c r="AS173" s="9">
        <f>IF(3&lt;=$G173, AN173, "")</f>
        <v/>
      </c>
      <c r="AT173" s="9">
        <f>IF(3&lt;=$G173, ROUND(AS173*$Q173, 2), "")</f>
        <v/>
      </c>
      <c r="AU173" s="9">
        <f>IF(3&lt;=$G173, $N173, "")</f>
        <v/>
      </c>
      <c r="AV173" s="9">
        <f>IF(3&lt;=$G173, AU173-AT173, "")</f>
        <v/>
      </c>
      <c r="AW173" s="9">
        <f>IF(3&lt;=$G173, AS173-AV173, "")</f>
        <v/>
      </c>
      <c r="AX173" s="9">
        <f>IF(3&lt;=$G173, ROUND(AP173*$Q173, 2), "")</f>
        <v/>
      </c>
      <c r="AY173" s="9">
        <f>IF(3&lt;=$G173, AP173+AX173, "")</f>
        <v/>
      </c>
      <c r="AZ173" s="9">
        <f>IF(3&lt;=$G173, AT173+AX173, "")</f>
        <v/>
      </c>
      <c r="BA173" s="9">
        <f>IF(3&lt;=$G173, ($G173-3)*$N173, "")</f>
        <v/>
      </c>
      <c r="BB173" s="9">
        <f>IF(4&lt;=$G173, AW173, "")</f>
        <v/>
      </c>
      <c r="BC173" s="9">
        <f>IF(4&lt;=$G173, ROUND(BB173*$Q173, 2), "")</f>
        <v/>
      </c>
      <c r="BD173" s="9">
        <f>IF(4&lt;=$G173, $N173, "")</f>
        <v/>
      </c>
      <c r="BE173" s="9">
        <f>IF(4&lt;=$G173, BD173-BC173, "")</f>
        <v/>
      </c>
      <c r="BF173" s="9">
        <f>IF(4&lt;=$G173, BB173-BE173, "")</f>
        <v/>
      </c>
      <c r="BG173" s="9">
        <f>IF(4&lt;=$G173, ROUND(AY173*$Q173, 2), "")</f>
        <v/>
      </c>
      <c r="BH173" s="9">
        <f>IF(4&lt;=$G173, AY173+BG173, "")</f>
        <v/>
      </c>
      <c r="BI173" s="9">
        <f>IF(4&lt;=$G173, BC173+BG173, "")</f>
        <v/>
      </c>
      <c r="BJ173" s="9">
        <f>IF(4&lt;=$G173, ($G173-4)*$N173, "")</f>
        <v/>
      </c>
      <c r="BK173" s="9">
        <f>IF(5&lt;=$G173, BF173, "")</f>
        <v/>
      </c>
      <c r="BL173" s="9">
        <f>IF(5&lt;=$G173, ROUND(BK173*$Q173, 2), "")</f>
        <v/>
      </c>
      <c r="BM173" s="9">
        <f>IF(5&lt;=$G173, $N173, "")</f>
        <v/>
      </c>
      <c r="BN173" s="9">
        <f>IF(5&lt;=$G173, BM173-BL173, "")</f>
        <v/>
      </c>
      <c r="BO173" s="9">
        <f>IF(5&lt;=$G173, BK173-BN173, "")</f>
        <v/>
      </c>
      <c r="BP173" s="9">
        <f>IF(5&lt;=$G173, ROUND(BH173*$Q173, 2), "")</f>
        <v/>
      </c>
      <c r="BQ173" s="9">
        <f>IF(5&lt;=$G173, BH173+BP173, "")</f>
        <v/>
      </c>
      <c r="BR173" s="9">
        <f>IF(5&lt;=$G173, BL173+BP173, "")</f>
        <v/>
      </c>
      <c r="BS173" s="9">
        <f>IF(5&lt;=$G173, ($G173-5)*$N173, "")</f>
        <v/>
      </c>
      <c r="BT173" s="9">
        <f>IF(6&lt;=$G173, BO173, "")</f>
        <v/>
      </c>
      <c r="BU173" s="9">
        <f>IF(6&lt;=$G173, ROUND(BT173*$Q173, 2), "")</f>
        <v/>
      </c>
      <c r="BV173" s="9">
        <f>IF(6&lt;=$G173, $N173, "")</f>
        <v/>
      </c>
      <c r="BW173" s="9">
        <f>IF(6&lt;=$G173, BV173-BU173, "")</f>
        <v/>
      </c>
      <c r="BX173" s="9">
        <f>IF(6&lt;=$G173, BT173-BW173, "")</f>
        <v/>
      </c>
      <c r="BY173" s="9">
        <f>IF(6&lt;=$G173, ROUND(BQ173*$Q173, 2), "")</f>
        <v/>
      </c>
      <c r="BZ173" s="9">
        <f>IF(6&lt;=$G173, BQ173+BY173, "")</f>
        <v/>
      </c>
      <c r="CA173" s="9">
        <f>IF(6&lt;=$G173, BU173+BY173, "")</f>
        <v/>
      </c>
      <c r="CB173" s="9">
        <f>IF(6&lt;=$G173, ($G173-6)*$N173, "")</f>
        <v/>
      </c>
      <c r="CC173" s="9">
        <f>IF(7&lt;=$G173, BX173, "")</f>
        <v/>
      </c>
      <c r="CD173" s="9">
        <f>IF(7&lt;=$G173, ROUND(CC173*$Q173, 2), "")</f>
        <v/>
      </c>
      <c r="CE173" s="9">
        <f>IF(7&lt;=$G173, $N173, "")</f>
        <v/>
      </c>
      <c r="CF173" s="9">
        <f>IF(7&lt;=$G173, CE173-CD173, "")</f>
        <v/>
      </c>
      <c r="CG173" s="9">
        <f>IF(7&lt;=$G173, CC173-CF173, "")</f>
        <v/>
      </c>
      <c r="CH173" s="9">
        <f>IF(7&lt;=$G173, ROUND(BZ173*$Q173, 2), "")</f>
        <v/>
      </c>
      <c r="CI173" s="9">
        <f>IF(7&lt;=$G173, BZ173+CH173, "")</f>
        <v/>
      </c>
      <c r="CJ173" s="9">
        <f>IF(7&lt;=$G173, CD173+CH173, "")</f>
        <v/>
      </c>
      <c r="CK173" s="9">
        <f>IF(7&lt;=$G173, ($G173-7)*$N173, "")</f>
        <v/>
      </c>
      <c r="CL173" s="9">
        <f>IF(8&lt;=$G173, CG173, "")</f>
        <v/>
      </c>
      <c r="CM173" s="9">
        <f>IF(8&lt;=$G173, ROUND(CL173*$Q173, 2), "")</f>
        <v/>
      </c>
      <c r="CN173" s="9">
        <f>IF(8&lt;=$G173, $N173, "")</f>
        <v/>
      </c>
      <c r="CO173" s="9">
        <f>IF(8&lt;=$G173, CN173-CM173, "")</f>
        <v/>
      </c>
      <c r="CP173" s="9">
        <f>IF(8&lt;=$G173, CL173-CO173, "")</f>
        <v/>
      </c>
      <c r="CQ173" s="9">
        <f>IF(8&lt;=$G173, ROUND(CI173*$Q173, 2), "")</f>
        <v/>
      </c>
      <c r="CR173" s="9">
        <f>IF(8&lt;=$G173, CI173+CQ173, "")</f>
        <v/>
      </c>
      <c r="CS173" s="9">
        <f>IF(8&lt;=$G173, CM173+CQ173, "")</f>
        <v/>
      </c>
      <c r="CT173" s="9">
        <f>IF(8&lt;=$G173, ($G173-8)*$N173, "")</f>
        <v/>
      </c>
      <c r="CU173" s="9">
        <f>IF(9&lt;=$G173, CP173, "")</f>
        <v/>
      </c>
      <c r="CV173" s="9">
        <f>IF(9&lt;=$G173, ROUND(CU173*$Q173, 2), "")</f>
        <v/>
      </c>
      <c r="CW173" s="9">
        <f>IF(9&lt;=$G173, $N173, "")</f>
        <v/>
      </c>
      <c r="CX173" s="9">
        <f>IF(9&lt;=$G173, CW173-CV173, "")</f>
        <v/>
      </c>
      <c r="CY173" s="9">
        <f>IF(9&lt;=$G173, CU173-CX173, "")</f>
        <v/>
      </c>
      <c r="CZ173" s="9">
        <f>IF(9&lt;=$G173, ROUND(CR173*$Q173, 2), "")</f>
        <v/>
      </c>
      <c r="DA173" s="9">
        <f>IF(9&lt;=$G173, CR173+CZ173, "")</f>
        <v/>
      </c>
      <c r="DB173" s="9">
        <f>IF(9&lt;=$G173, CV173+CZ173, "")</f>
        <v/>
      </c>
      <c r="DC173" s="9">
        <f>IF(9&lt;=$G173, ($G173-9)*$N173, "")</f>
        <v/>
      </c>
      <c r="DD173" s="9">
        <f>IF(10&lt;=$G173, CY173, "")</f>
        <v/>
      </c>
      <c r="DE173" s="9">
        <f>IF(10&lt;=$G173, ROUND(DD173*$Q173, 2), "")</f>
        <v/>
      </c>
      <c r="DF173" s="9">
        <f>IF(10&lt;=$G173, $N173, "")</f>
        <v/>
      </c>
      <c r="DG173" s="9">
        <f>IF(10&lt;=$G173, DF173-DE173, "")</f>
        <v/>
      </c>
      <c r="DH173" s="9">
        <f>IF(10&lt;=$G173, DD173-DG173, "")</f>
        <v/>
      </c>
      <c r="DI173" s="9">
        <f>IF(10&lt;=$G173, ROUND(DA173*$Q173, 2), "")</f>
        <v/>
      </c>
      <c r="DJ173" s="9">
        <f>IF(10&lt;=$G173, DA173+DI173, "")</f>
        <v/>
      </c>
      <c r="DK173" s="9">
        <f>IF(10&lt;=$G173, DE173+DI173, "")</f>
        <v/>
      </c>
      <c r="DL173" s="9">
        <f>IF(10&lt;=$G173, ($G173-10)*$N173, "")</f>
        <v/>
      </c>
      <c r="DM173" s="9">
        <f>IF(11&lt;=$G173, DH173, "")</f>
        <v/>
      </c>
      <c r="DN173" s="9">
        <f>IF(11&lt;=$G173, ROUND(DM173*$Q173, 2), "")</f>
        <v/>
      </c>
      <c r="DO173" s="9">
        <f>IF(11&lt;=$G173, $N173, "")</f>
        <v/>
      </c>
      <c r="DP173" s="9">
        <f>IF(11&lt;=$G173, DO173-DN173, "")</f>
        <v/>
      </c>
      <c r="DQ173" s="9">
        <f>IF(11&lt;=$G173, DM173-DP173, "")</f>
        <v/>
      </c>
      <c r="DR173" s="9">
        <f>IF(11&lt;=$G173, ROUND(DJ173*$Q173, 2), "")</f>
        <v/>
      </c>
      <c r="DS173" s="9">
        <f>IF(11&lt;=$G173, DJ173+DR173, "")</f>
        <v/>
      </c>
      <c r="DT173" s="9">
        <f>IF(11&lt;=$G173, DN173+DR173, "")</f>
        <v/>
      </c>
      <c r="DU173" s="9">
        <f>IF(11&lt;=$G173, ($G173-11)*$N173, "")</f>
        <v/>
      </c>
      <c r="DV173" s="9">
        <f>IF(12&lt;=$G173, DQ173, "")</f>
        <v/>
      </c>
      <c r="DW173" s="9">
        <f>IF(12&lt;=$G173, ROUND(DV173*$Q173, 2), "")</f>
        <v/>
      </c>
      <c r="DX173" s="9">
        <f>IF(12&lt;=$G173, $N173, "")</f>
        <v/>
      </c>
      <c r="DY173" s="9">
        <f>IF(12&lt;=$G173, DX173-DW173, "")</f>
        <v/>
      </c>
      <c r="DZ173" s="9">
        <f>IF(12&lt;=$G173, DV173-DY173, "")</f>
        <v/>
      </c>
      <c r="EA173" s="9">
        <f>IF(12&lt;=$G173, ROUND(DS173*$Q173, 2), "")</f>
        <v/>
      </c>
      <c r="EB173" s="9">
        <f>IF(12&lt;=$G173, DS173+EA173, "")</f>
        <v/>
      </c>
      <c r="EC173" s="9">
        <f>IF(12&lt;=$G173, DW173+EA173, "")</f>
        <v/>
      </c>
      <c r="ED173" s="9">
        <f>IF(12&lt;=$G173, ($G173-12)*$N173, "")</f>
        <v/>
      </c>
      <c r="EE173" s="9">
        <f>IF(13&lt;=$G173, DZ173, "")</f>
        <v/>
      </c>
      <c r="EF173" s="9">
        <f>IF(13&lt;=$G173, ROUND(EE173*$Q173, 2), "")</f>
        <v/>
      </c>
      <c r="EG173" s="9">
        <f>IF(13&lt;=$G173, $N173, "")</f>
        <v/>
      </c>
      <c r="EH173" s="9">
        <f>IF(13&lt;=$G173, EG173-EF173, "")</f>
        <v/>
      </c>
      <c r="EI173" s="9">
        <f>IF(13&lt;=$G173, EE173-EH173, "")</f>
        <v/>
      </c>
      <c r="EJ173" s="9">
        <f>IF(13&lt;=$G173, ROUND(EB173*$Q173, 2), "")</f>
        <v/>
      </c>
      <c r="EK173" s="9">
        <f>IF(13&lt;=$G173, EB173+EJ173, "")</f>
        <v/>
      </c>
      <c r="EL173" s="9">
        <f>IF(13&lt;=$G173, EF173+EJ173, "")</f>
        <v/>
      </c>
      <c r="EM173" s="9">
        <f>IF(13&lt;=$G173, ($G173-13)*$N173, "")</f>
        <v/>
      </c>
      <c r="EN173" s="9">
        <f>IF(14&lt;=$G173, EI173, "")</f>
        <v/>
      </c>
      <c r="EO173" s="9">
        <f>IF(14&lt;=$G173, ROUND(EN173*$Q173, 2), "")</f>
        <v/>
      </c>
      <c r="EP173" s="9">
        <f>IF(14&lt;=$G173, $N173, "")</f>
        <v/>
      </c>
      <c r="EQ173" s="9">
        <f>IF(14&lt;=$G173, EP173-EO173, "")</f>
        <v/>
      </c>
      <c r="ER173" s="9">
        <f>IF(14&lt;=$G173, EN173-EQ173, "")</f>
        <v/>
      </c>
      <c r="ES173" s="9">
        <f>IF(14&lt;=$G173, ROUND(EK173*$Q173, 2), "")</f>
        <v/>
      </c>
      <c r="ET173" s="9">
        <f>IF(14&lt;=$G173, EK173+ES173, "")</f>
        <v/>
      </c>
      <c r="EU173" s="9">
        <f>IF(14&lt;=$G173, EO173+ES173, "")</f>
        <v/>
      </c>
      <c r="EV173" s="9">
        <f>IF(14&lt;=$G173, ($G173-14)*$N173, "")</f>
        <v/>
      </c>
      <c r="EW173" s="9">
        <f>IF(15&lt;=$G173, ER173, "")</f>
        <v/>
      </c>
      <c r="EX173" s="9">
        <f>IF(15&lt;=$G173, ROUND(EW173*$Q173, 2), "")</f>
        <v/>
      </c>
      <c r="EY173" s="9">
        <f>IF(15&lt;=$G173, $N173, "")</f>
        <v/>
      </c>
      <c r="EZ173" s="9">
        <f>IF(15&lt;=$G173, EY173-EX173, "")</f>
        <v/>
      </c>
      <c r="FA173" s="9">
        <f>IF(15&lt;=$G173, EW173-EZ173, "")</f>
        <v/>
      </c>
      <c r="FB173" s="9">
        <f>IF(15&lt;=$G173, ROUND(ET173*$Q173, 2), "")</f>
        <v/>
      </c>
      <c r="FC173" s="9">
        <f>IF(15&lt;=$G173, ET173+FB173, "")</f>
        <v/>
      </c>
      <c r="FD173" s="9">
        <f>IF(15&lt;=$G173, EX173+FB173, "")</f>
        <v/>
      </c>
      <c r="FE173" s="9">
        <f>IF(15&lt;=$G173, ($G173-15)*$N173, "")</f>
        <v/>
      </c>
      <c r="FF173" s="9">
        <f>IF(16&lt;=$G173, FA173, "")</f>
        <v/>
      </c>
      <c r="FG173" s="9">
        <f>IF(16&lt;=$G173, ROUND(FF173*$Q173, 2), "")</f>
        <v/>
      </c>
      <c r="FH173" s="9">
        <f>IF(16&lt;=$G173, $N173, "")</f>
        <v/>
      </c>
      <c r="FI173" s="9">
        <f>IF(16&lt;=$G173, FH173-FG173, "")</f>
        <v/>
      </c>
      <c r="FJ173" s="9">
        <f>IF(16&lt;=$G173, FF173-FI173, "")</f>
        <v/>
      </c>
      <c r="FK173" s="9">
        <f>IF(16&lt;=$G173, ROUND(FC173*$Q173, 2), "")</f>
        <v/>
      </c>
      <c r="FL173" s="9">
        <f>IF(16&lt;=$G173, FC173+FK173, "")</f>
        <v/>
      </c>
      <c r="FM173" s="9">
        <f>IF(16&lt;=$G173, FG173+FK173, "")</f>
        <v/>
      </c>
      <c r="FN173" s="9">
        <f>IF(16&lt;=$G173, ($G173-16)*$N173, "")</f>
        <v/>
      </c>
      <c r="FO173" s="9">
        <f>IF(17&lt;=$G173, FJ173, "")</f>
        <v/>
      </c>
      <c r="FP173" s="9">
        <f>IF(17&lt;=$G173, ROUND(FO173*$Q173, 2), "")</f>
        <v/>
      </c>
      <c r="FQ173" s="9">
        <f>IF(17&lt;=$G173, $N173, "")</f>
        <v/>
      </c>
      <c r="FR173" s="9">
        <f>IF(17&lt;=$G173, FQ173-FP173, "")</f>
        <v/>
      </c>
      <c r="FS173" s="9">
        <f>IF(17&lt;=$G173, FO173-FR173, "")</f>
        <v/>
      </c>
      <c r="FT173" s="9">
        <f>IF(17&lt;=$G173, ROUND(FL173*$Q173, 2), "")</f>
        <v/>
      </c>
      <c r="FU173" s="9">
        <f>IF(17&lt;=$G173, FL173+FT173, "")</f>
        <v/>
      </c>
      <c r="FV173" s="9">
        <f>IF(17&lt;=$G173, FP173+FT173, "")</f>
        <v/>
      </c>
      <c r="FW173" s="9">
        <f>IF(17&lt;=$G173, ($G173-17)*$N173, "")</f>
        <v/>
      </c>
      <c r="FX173" s="9">
        <f>IF(18&lt;=$G173, FS173, "")</f>
        <v/>
      </c>
      <c r="FY173" s="9">
        <f>IF(18&lt;=$G173, ROUND(FX173*$Q173, 2), "")</f>
        <v/>
      </c>
      <c r="FZ173" s="9">
        <f>IF(18&lt;=$G173, $N173, "")</f>
        <v/>
      </c>
      <c r="GA173" s="9">
        <f>IF(18&lt;=$G173, FZ173-FY173, "")</f>
        <v/>
      </c>
      <c r="GB173" s="9">
        <f>IF(18&lt;=$G173, FX173-GA173, "")</f>
        <v/>
      </c>
      <c r="GC173" s="9">
        <f>IF(18&lt;=$G173, ROUND(FU173*$Q173, 2), "")</f>
        <v/>
      </c>
      <c r="GD173" s="9">
        <f>IF(18&lt;=$G173, FU173+GC173, "")</f>
        <v/>
      </c>
      <c r="GE173" s="9">
        <f>IF(18&lt;=$G173, FY173+GC173, "")</f>
        <v/>
      </c>
      <c r="GF173" s="9">
        <f>IF(18&lt;=$G173, ($G173-18)*$N173, "")</f>
        <v/>
      </c>
      <c r="GG173" s="9">
        <f>IF(19&lt;=$G173, GB173, "")</f>
        <v/>
      </c>
      <c r="GH173" s="9">
        <f>IF(19&lt;=$G173, ROUND(GG173*$Q173, 2), "")</f>
        <v/>
      </c>
      <c r="GI173" s="9">
        <f>IF(19&lt;=$G173, $N173, "")</f>
        <v/>
      </c>
      <c r="GJ173" s="9">
        <f>IF(19&lt;=$G173, GI173-GH173, "")</f>
        <v/>
      </c>
      <c r="GK173" s="9">
        <f>IF(19&lt;=$G173, GG173-GJ173, "")</f>
        <v/>
      </c>
      <c r="GL173" s="9">
        <f>IF(19&lt;=$G173, ROUND(GD173*$Q173, 2), "")</f>
        <v/>
      </c>
      <c r="GM173" s="9">
        <f>IF(19&lt;=$G173, GD173+GL173, "")</f>
        <v/>
      </c>
      <c r="GN173" s="9">
        <f>IF(19&lt;=$G173, GH173+GL173, "")</f>
        <v/>
      </c>
      <c r="GO173" s="9">
        <f>IF(19&lt;=$G173, ($G173-19)*$N173, "")</f>
        <v/>
      </c>
      <c r="GP173" s="9">
        <f>IF(20&lt;=$G173, GK173, "")</f>
        <v/>
      </c>
      <c r="GQ173" s="9">
        <f>IF(20&lt;=$G173, ROUND(GP173*$Q173, 2), "")</f>
        <v/>
      </c>
      <c r="GR173" s="9">
        <f>IF(20&lt;=$G173, $N173, "")</f>
        <v/>
      </c>
      <c r="GS173" s="9">
        <f>IF(20&lt;=$G173, GR173-GQ173, "")</f>
        <v/>
      </c>
      <c r="GT173" s="9">
        <f>IF(20&lt;=$G173, GP173-GS173, "")</f>
        <v/>
      </c>
      <c r="GU173" s="9">
        <f>IF(20&lt;=$G173, ROUND(GM173*$Q173, 2), "")</f>
        <v/>
      </c>
      <c r="GV173" s="9">
        <f>IF(20&lt;=$G173, GM173+GU173, "")</f>
        <v/>
      </c>
      <c r="GW173" s="9">
        <f>IF(20&lt;=$G173, GQ173+GU173, "")</f>
        <v/>
      </c>
      <c r="GX173" s="9">
        <f>IF(20&lt;=$G173, ($G173-20)*$N173, "")</f>
        <v/>
      </c>
      <c r="GY173" s="9">
        <f>IF(21&lt;=$G173, GT173, "")</f>
        <v/>
      </c>
      <c r="GZ173" s="9">
        <f>IF(21&lt;=$G173, ROUND(GY173*$Q173, 2), "")</f>
        <v/>
      </c>
      <c r="HA173" s="9">
        <f>IF(21&lt;=$G173, $N173, "")</f>
        <v/>
      </c>
      <c r="HB173" s="9">
        <f>IF(21&lt;=$G173, HA173-GZ173, "")</f>
        <v/>
      </c>
      <c r="HC173" s="9">
        <f>IF(21&lt;=$G173, GY173-HB173, "")</f>
        <v/>
      </c>
      <c r="HD173" s="9">
        <f>IF(21&lt;=$G173, ROUND(GV173*$Q173, 2), "")</f>
        <v/>
      </c>
      <c r="HE173" s="9">
        <f>IF(21&lt;=$G173, GV173+HD173, "")</f>
        <v/>
      </c>
      <c r="HF173" s="9">
        <f>IF(21&lt;=$G173, GZ173+HD173, "")</f>
        <v/>
      </c>
      <c r="HG173" s="9">
        <f>IF(21&lt;=$G173, ($G173-21)*$N173, "")</f>
        <v/>
      </c>
      <c r="HH173" s="9">
        <f>IF(22&lt;=$G173, HC173, "")</f>
        <v/>
      </c>
      <c r="HI173" s="9">
        <f>IF(22&lt;=$G173, ROUND(HH173*$Q173, 2), "")</f>
        <v/>
      </c>
      <c r="HJ173" s="9">
        <f>IF(22&lt;=$G173, $N173, "")</f>
        <v/>
      </c>
      <c r="HK173" s="9">
        <f>IF(22&lt;=$G173, HJ173-HI173, "")</f>
        <v/>
      </c>
      <c r="HL173" s="9">
        <f>IF(22&lt;=$G173, HH173-HK173, "")</f>
        <v/>
      </c>
      <c r="HM173" s="9">
        <f>IF(22&lt;=$G173, ROUND(HE173*$Q173, 2), "")</f>
        <v/>
      </c>
      <c r="HN173" s="9">
        <f>IF(22&lt;=$G173, HE173+HM173, "")</f>
        <v/>
      </c>
      <c r="HO173" s="9">
        <f>IF(22&lt;=$G173, HI173+HM173, "")</f>
        <v/>
      </c>
      <c r="HP173" s="9">
        <f>IF(22&lt;=$G173, ($G173-22)*$N173, "")</f>
        <v/>
      </c>
      <c r="HQ173" s="9">
        <f>IF(23&lt;=$G173, HL173, "")</f>
        <v/>
      </c>
      <c r="HR173" s="9">
        <f>IF(23&lt;=$G173, ROUND(HQ173*$Q173, 2), "")</f>
        <v/>
      </c>
      <c r="HS173" s="9">
        <f>IF(23&lt;=$G173, $N173, "")</f>
        <v/>
      </c>
      <c r="HT173" s="9">
        <f>IF(23&lt;=$G173, HS173-HR173, "")</f>
        <v/>
      </c>
      <c r="HU173" s="9">
        <f>IF(23&lt;=$G173, HQ173-HT173, "")</f>
        <v/>
      </c>
      <c r="HV173" s="9">
        <f>IF(23&lt;=$G173, ROUND(HN173*$Q173, 2), "")</f>
        <v/>
      </c>
      <c r="HW173" s="9">
        <f>IF(23&lt;=$G173, HN173+HV173, "")</f>
        <v/>
      </c>
      <c r="HX173" s="9">
        <f>IF(23&lt;=$G173, HR173+HV173, "")</f>
        <v/>
      </c>
      <c r="HY173" s="9">
        <f>IF(23&lt;=$G173, ($G173-23)*$N173, "")</f>
        <v/>
      </c>
      <c r="HZ173" s="9">
        <f>IF(24&lt;=$G173, HU173, "")</f>
        <v/>
      </c>
      <c r="IA173" s="9">
        <f>IF(24&lt;=$G173, ROUND(HZ173*$Q173, 2), "")</f>
        <v/>
      </c>
      <c r="IB173" s="9">
        <f>IF(24&lt;=$G173, $N173, "")</f>
        <v/>
      </c>
      <c r="IC173" s="9">
        <f>IF(24&lt;=$G173, IB173-IA173, "")</f>
        <v/>
      </c>
      <c r="ID173" s="9">
        <f>IF(24&lt;=$G173, HZ173-IC173, "")</f>
        <v/>
      </c>
      <c r="IE173" s="9">
        <f>IF(24&lt;=$G173, ROUND(HW173*$Q173, 2), "")</f>
        <v/>
      </c>
      <c r="IF173" s="9">
        <f>IF(24&lt;=$G173, HW173+IE173, "")</f>
        <v/>
      </c>
      <c r="IG173" s="9">
        <f>IF(24&lt;=$G173, IA173+IE173, "")</f>
        <v/>
      </c>
      <c r="IH173" s="9">
        <f>IF(24&lt;=$G173, ($G173-24)*$N173, "")</f>
        <v/>
      </c>
      <c r="II173" s="9">
        <f>IF(25&lt;=$G173, ID173, "")</f>
        <v/>
      </c>
      <c r="IJ173" s="9">
        <f>IF(25&lt;=$G173, ROUND(II173*$Q173, 2), "")</f>
        <v/>
      </c>
      <c r="IK173" s="9">
        <f>IF(25&lt;=$G173, $N173, "")</f>
        <v/>
      </c>
      <c r="IL173" s="9">
        <f>IF(25&lt;=$G173, IK173-IJ173, "")</f>
        <v/>
      </c>
      <c r="IM173" s="9">
        <f>IF(25&lt;=$G173, II173-IL173, "")</f>
        <v/>
      </c>
      <c r="IN173" s="9">
        <f>IF(25&lt;=$G173, ROUND(IF173*$Q173, 2), "")</f>
        <v/>
      </c>
      <c r="IO173" s="9">
        <f>IF(25&lt;=$G173, IF173+IN173, "")</f>
        <v/>
      </c>
      <c r="IP173" s="9">
        <f>IF(25&lt;=$G173, IJ173+IN173, "")</f>
        <v/>
      </c>
      <c r="IQ173" s="9">
        <f>IF(25&lt;=$G173, ($G173-25)*$N173, "")</f>
        <v/>
      </c>
      <c r="IR173" s="9">
        <f>IF(26&lt;=$G173, IM173, "")</f>
        <v/>
      </c>
      <c r="IS173" s="9">
        <f>IF(26&lt;=$G173, ROUND(IR173*$Q173, 2), "")</f>
        <v/>
      </c>
      <c r="IT173" s="9">
        <f>IF(26&lt;=$G173, $N173, "")</f>
        <v/>
      </c>
      <c r="IU173" s="9">
        <f>IF(26&lt;=$G173, IT173-IS173, "")</f>
        <v/>
      </c>
      <c r="IV173" s="9">
        <f>IF(26&lt;=$G173, IR173-IU173, "")</f>
        <v/>
      </c>
      <c r="IW173" s="9">
        <f>IF(26&lt;=$G173, ROUND(IO173*$Q173, 2), "")</f>
        <v/>
      </c>
      <c r="IX173" s="9">
        <f>IF(26&lt;=$G173, IO173+IW173, "")</f>
        <v/>
      </c>
      <c r="IY173" s="9">
        <f>IF(26&lt;=$G173, IS173+IW173, "")</f>
        <v/>
      </c>
      <c r="IZ173" s="9">
        <f>IF(26&lt;=$G173, ($G173-26)*$N173, "")</f>
        <v/>
      </c>
      <c r="JA173" s="9">
        <f>IF(27&lt;=$G173, IV173, "")</f>
        <v/>
      </c>
      <c r="JB173" s="9">
        <f>IF(27&lt;=$G173, ROUND(JA173*$Q173, 2), "")</f>
        <v/>
      </c>
      <c r="JC173" s="9">
        <f>IF(27&lt;=$G173, $N173, "")</f>
        <v/>
      </c>
      <c r="JD173" s="9">
        <f>IF(27&lt;=$G173, JC173-JB173, "")</f>
        <v/>
      </c>
      <c r="JE173" s="9">
        <f>IF(27&lt;=$G173, JA173-JD173, "")</f>
        <v/>
      </c>
      <c r="JF173" s="9">
        <f>IF(27&lt;=$G173, ROUND(IX173*$Q173, 2), "")</f>
        <v/>
      </c>
      <c r="JG173" s="9">
        <f>IF(27&lt;=$G173, IX173+JF173, "")</f>
        <v/>
      </c>
      <c r="JH173" s="9">
        <f>IF(27&lt;=$G173, JB173+JF173, "")</f>
        <v/>
      </c>
      <c r="JI173" s="9">
        <f>IF(27&lt;=$G173, ($G173-27)*$N173, "")</f>
        <v/>
      </c>
      <c r="JJ173" s="9">
        <f>IF(28&lt;=$G173, JE173, "")</f>
        <v/>
      </c>
      <c r="JK173" s="9">
        <f>IF(28&lt;=$G173, ROUND(JJ173*$Q173, 2), "")</f>
        <v/>
      </c>
      <c r="JL173" s="9">
        <f>IF(28&lt;=$G173, $N173, "")</f>
        <v/>
      </c>
      <c r="JM173" s="9">
        <f>IF(28&lt;=$G173, JL173-JK173, "")</f>
        <v/>
      </c>
      <c r="JN173" s="9">
        <f>IF(28&lt;=$G173, JJ173-JM173, "")</f>
        <v/>
      </c>
      <c r="JO173" s="9">
        <f>IF(28&lt;=$G173, ROUND(JG173*$Q173, 2), "")</f>
        <v/>
      </c>
      <c r="JP173" s="9">
        <f>IF(28&lt;=$G173, JG173+JO173, "")</f>
        <v/>
      </c>
      <c r="JQ173" s="9">
        <f>IF(28&lt;=$G173, JK173+JO173, "")</f>
        <v/>
      </c>
      <c r="JR173" s="9">
        <f>IF(28&lt;=$G173, ($G173-28)*$N173, "")</f>
        <v/>
      </c>
      <c r="JS173" s="9">
        <f>IF(29&lt;=$G173, JN173, "")</f>
        <v/>
      </c>
      <c r="JT173" s="9">
        <f>IF(29&lt;=$G173, ROUND(JS173*$Q173, 2), "")</f>
        <v/>
      </c>
      <c r="JU173" s="9">
        <f>IF(29&lt;=$G173, $N173, "")</f>
        <v/>
      </c>
      <c r="JV173" s="9">
        <f>IF(29&lt;=$G173, JU173-JT173, "")</f>
        <v/>
      </c>
      <c r="JW173" s="9">
        <f>IF(29&lt;=$G173, JS173-JV173, "")</f>
        <v/>
      </c>
      <c r="JX173" s="9">
        <f>IF(29&lt;=$G173, ROUND(JP173*$Q173, 2), "")</f>
        <v/>
      </c>
      <c r="JY173" s="9">
        <f>IF(29&lt;=$G173, JP173+JX173, "")</f>
        <v/>
      </c>
      <c r="JZ173" s="9">
        <f>IF(29&lt;=$G173, JT173+JX173, "")</f>
        <v/>
      </c>
      <c r="KA173" s="9">
        <f>IF(29&lt;=$G173, ($G173-29)*$N173, "")</f>
        <v/>
      </c>
      <c r="KB173" s="9">
        <f>IF(30&lt;=$G173, JW173, "")</f>
        <v/>
      </c>
      <c r="KC173" s="9">
        <f>IF(30&lt;=$G173, ROUND(KB173*$Q173, 2), "")</f>
        <v/>
      </c>
      <c r="KD173" s="9">
        <f>IF(30&lt;=$G173, $N173, "")</f>
        <v/>
      </c>
      <c r="KE173" s="9">
        <f>IF(30&lt;=$G173, KD173-KC173, "")</f>
        <v/>
      </c>
      <c r="KF173" s="9">
        <f>IF(30&lt;=$G173, KB173-KE173, "")</f>
        <v/>
      </c>
      <c r="KG173" s="9">
        <f>IF(30&lt;=$G173, ROUND(JY173*$Q173, 2), "")</f>
        <v/>
      </c>
      <c r="KH173" s="9">
        <f>IF(30&lt;=$G173, JY173+KG173, "")</f>
        <v/>
      </c>
      <c r="KI173" s="9">
        <f>IF(30&lt;=$G173, KC173+KG173, "")</f>
        <v/>
      </c>
      <c r="KJ173" s="9">
        <f>IF(30&lt;=$G173, ($G173-30)*$N173, "")</f>
        <v/>
      </c>
      <c r="KK173" s="9">
        <f>IF(31&lt;=$G173, KF173, "")</f>
        <v/>
      </c>
      <c r="KL173" s="9">
        <f>IF(31&lt;=$G173, ROUND(KK173*$Q173, 2), "")</f>
        <v/>
      </c>
      <c r="KM173" s="9">
        <f>IF(31&lt;=$G173, $N173, "")</f>
        <v/>
      </c>
      <c r="KN173" s="9">
        <f>IF(31&lt;=$G173, KM173-KL173, "")</f>
        <v/>
      </c>
      <c r="KO173" s="9">
        <f>IF(31&lt;=$G173, KK173-KN173, "")</f>
        <v/>
      </c>
      <c r="KP173" s="9">
        <f>IF(31&lt;=$G173, ROUND(KH173*$Q173, 2), "")</f>
        <v/>
      </c>
      <c r="KQ173" s="9">
        <f>IF(31&lt;=$G173, KH173+KP173, "")</f>
        <v/>
      </c>
      <c r="KR173" s="9">
        <f>IF(31&lt;=$G173, KL173+KP173, "")</f>
        <v/>
      </c>
      <c r="KS173" s="9">
        <f>IF(31&lt;=$G173, ($G173-31)*$N173, "")</f>
        <v/>
      </c>
      <c r="KT173" s="9">
        <f>IF(32&lt;=$G173, KO173, "")</f>
        <v/>
      </c>
      <c r="KU173" s="9">
        <f>IF(32&lt;=$G173, ROUND(KT173*$Q173, 2), "")</f>
        <v/>
      </c>
      <c r="KV173" s="9">
        <f>IF(32&lt;=$G173, $N173, "")</f>
        <v/>
      </c>
      <c r="KW173" s="9">
        <f>IF(32&lt;=$G173, KV173-KU173, "")</f>
        <v/>
      </c>
      <c r="KX173" s="9">
        <f>IF(32&lt;=$G173, KT173-KW173, "")</f>
        <v/>
      </c>
      <c r="KY173" s="9">
        <f>IF(32&lt;=$G173, ROUND(KQ173*$Q173, 2), "")</f>
        <v/>
      </c>
      <c r="KZ173" s="9">
        <f>IF(32&lt;=$G173, KQ173+KY173, "")</f>
        <v/>
      </c>
      <c r="LA173" s="9">
        <f>IF(32&lt;=$G173, KU173+KY173, "")</f>
        <v/>
      </c>
      <c r="LB173" s="9">
        <f>IF(32&lt;=$G173, ($G173-32)*$N173, "")</f>
        <v/>
      </c>
      <c r="LC173" s="9">
        <f>IF(33&lt;=$G173, KX173, "")</f>
        <v/>
      </c>
      <c r="LD173" s="9">
        <f>IF(33&lt;=$G173, ROUND(LC173*$Q173, 2), "")</f>
        <v/>
      </c>
      <c r="LE173" s="9">
        <f>IF(33&lt;=$G173, $N173, "")</f>
        <v/>
      </c>
      <c r="LF173" s="9">
        <f>IF(33&lt;=$G173, LE173-LD173, "")</f>
        <v/>
      </c>
      <c r="LG173" s="9">
        <f>IF(33&lt;=$G173, LC173-LF173, "")</f>
        <v/>
      </c>
      <c r="LH173" s="9">
        <f>IF(33&lt;=$G173, ROUND(KZ173*$Q173, 2), "")</f>
        <v/>
      </c>
      <c r="LI173" s="9">
        <f>IF(33&lt;=$G173, KZ173+LH173, "")</f>
        <v/>
      </c>
      <c r="LJ173" s="9">
        <f>IF(33&lt;=$G173, LD173+LH173, "")</f>
        <v/>
      </c>
      <c r="LK173" s="9">
        <f>IF(33&lt;=$G173, ($G173-33)*$N173, "")</f>
        <v/>
      </c>
      <c r="LL173" s="9">
        <f>IF(34&lt;=$G173, LG173, "")</f>
        <v/>
      </c>
      <c r="LM173" s="9">
        <f>IF(34&lt;=$G173, ROUND(LL173*$Q173, 2), "")</f>
        <v/>
      </c>
      <c r="LN173" s="9">
        <f>IF(34&lt;=$G173, $N173, "")</f>
        <v/>
      </c>
      <c r="LO173" s="9">
        <f>IF(34&lt;=$G173, LN173-LM173, "")</f>
        <v/>
      </c>
      <c r="LP173" s="9">
        <f>IF(34&lt;=$G173, LL173-LO173, "")</f>
        <v/>
      </c>
      <c r="LQ173" s="9">
        <f>IF(34&lt;=$G173, ROUND(LI173*$Q173, 2), "")</f>
        <v/>
      </c>
      <c r="LR173" s="9">
        <f>IF(34&lt;=$G173, LI173+LQ173, "")</f>
        <v/>
      </c>
      <c r="LS173" s="9">
        <f>IF(34&lt;=$G173, LM173+LQ173, "")</f>
        <v/>
      </c>
      <c r="LT173" s="9">
        <f>IF(34&lt;=$G173, ($G173-34)*$N173, "")</f>
        <v/>
      </c>
      <c r="LU173" s="9">
        <f>IF(35&lt;=$G173, LP173, "")</f>
        <v/>
      </c>
      <c r="LV173" s="9">
        <f>IF(35&lt;=$G173, ROUND(LU173*$Q173, 2), "")</f>
        <v/>
      </c>
      <c r="LW173" s="9">
        <f>IF(35&lt;=$G173, $N173, "")</f>
        <v/>
      </c>
      <c r="LX173" s="9">
        <f>IF(35&lt;=$G173, LW173-LV173, "")</f>
        <v/>
      </c>
      <c r="LY173" s="9">
        <f>IF(35&lt;=$G173, LU173-LX173, "")</f>
        <v/>
      </c>
      <c r="LZ173" s="9">
        <f>IF(35&lt;=$G173, ROUND(LR173*$Q173, 2), "")</f>
        <v/>
      </c>
      <c r="MA173" s="9">
        <f>IF(35&lt;=$G173, LR173+LZ173, "")</f>
        <v/>
      </c>
      <c r="MB173" s="9">
        <f>IF(35&lt;=$G173, LV173+LZ173, "")</f>
        <v/>
      </c>
      <c r="MC173" s="9">
        <f>IF(35&lt;=$G173, ($G173-35)*$N173, "")</f>
        <v/>
      </c>
      <c r="MD173" s="9">
        <f>IF(36&lt;=$G173, LY173, "")</f>
        <v/>
      </c>
      <c r="ME173" s="9">
        <f>IF(36&lt;=$G173, ROUND(MD173*$Q173, 2), "")</f>
        <v/>
      </c>
      <c r="MF173" s="9">
        <f>IF(36&lt;=$G173, $N173, "")</f>
        <v/>
      </c>
      <c r="MG173" s="9">
        <f>IF(36&lt;=$G173, MF173-ME173, "")</f>
        <v/>
      </c>
      <c r="MH173" s="9">
        <f>IF(36&lt;=$G173, MD173-MG173, "")</f>
        <v/>
      </c>
      <c r="MI173" s="9">
        <f>IF(36&lt;=$G173, ROUND(MA173*$Q173, 2), "")</f>
        <v/>
      </c>
      <c r="MJ173" s="9">
        <f>IF(36&lt;=$G173, MA173+MI173, "")</f>
        <v/>
      </c>
      <c r="MK173" s="9">
        <f>IF(36&lt;=$G173, ME173+MI173, "")</f>
        <v/>
      </c>
      <c r="ML173" s="9">
        <f>IF(36&lt;=$G173, ($G173-36)*$N173, "")</f>
        <v/>
      </c>
      <c r="MM173" s="9">
        <f>IF(37&lt;=$G173, MH173, "")</f>
        <v/>
      </c>
      <c r="MN173" s="9">
        <f>IF(37&lt;=$G173, ROUND(MM173*$Q173, 2), "")</f>
        <v/>
      </c>
      <c r="MO173" s="9">
        <f>IF(37&lt;=$G173, $N173, "")</f>
        <v/>
      </c>
      <c r="MP173" s="9">
        <f>IF(37&lt;=$G173, MO173-MN173, "")</f>
        <v/>
      </c>
      <c r="MQ173" s="9">
        <f>IF(37&lt;=$G173, MM173-MP173, "")</f>
        <v/>
      </c>
      <c r="MR173" s="9">
        <f>IF(37&lt;=$G173, ROUND(MJ173*$Q173, 2), "")</f>
        <v/>
      </c>
      <c r="MS173" s="9">
        <f>IF(37&lt;=$G173, MJ173+MR173, "")</f>
        <v/>
      </c>
      <c r="MT173" s="9">
        <f>IF(37&lt;=$G173, MN173+MR173, "")</f>
        <v/>
      </c>
      <c r="MU173" s="9">
        <f>IF(37&lt;=$G173, ($G173-37)*$N173, "")</f>
        <v/>
      </c>
      <c r="MV173" s="9">
        <f>IF(38&lt;=$G173, MQ173, "")</f>
        <v/>
      </c>
      <c r="MW173" s="9">
        <f>IF(38&lt;=$G173, ROUND(MV173*$Q173, 2), "")</f>
        <v/>
      </c>
      <c r="MX173" s="9">
        <f>IF(38&lt;=$G173, $N173, "")</f>
        <v/>
      </c>
      <c r="MY173" s="9">
        <f>IF(38&lt;=$G173, MX173-MW173, "")</f>
        <v/>
      </c>
      <c r="MZ173" s="9">
        <f>IF(38&lt;=$G173, MV173-MY173, "")</f>
        <v/>
      </c>
      <c r="NA173" s="9">
        <f>IF(38&lt;=$G173, ROUND(MS173*$Q173, 2), "")</f>
        <v/>
      </c>
      <c r="NB173" s="9">
        <f>IF(38&lt;=$G173, MS173+NA173, "")</f>
        <v/>
      </c>
      <c r="NC173" s="9">
        <f>IF(38&lt;=$G173, MW173+NA173, "")</f>
        <v/>
      </c>
      <c r="ND173" s="9">
        <f>IF(38&lt;=$G173, ($G173-38)*$N173, "")</f>
        <v/>
      </c>
      <c r="NE173" s="9">
        <f>IF(39&lt;=$G173, MZ173, "")</f>
        <v/>
      </c>
      <c r="NF173" s="9">
        <f>IF(39&lt;=$G173, ROUND(NE173*$Q173, 2), "")</f>
        <v/>
      </c>
      <c r="NG173" s="9">
        <f>IF(39&lt;=$G173, $N173, "")</f>
        <v/>
      </c>
      <c r="NH173" s="9">
        <f>IF(39&lt;=$G173, NG173-NF173, "")</f>
        <v/>
      </c>
      <c r="NI173" s="9">
        <f>IF(39&lt;=$G173, NE173-NH173, "")</f>
        <v/>
      </c>
      <c r="NJ173" s="9">
        <f>IF(39&lt;=$G173, ROUND(NB173*$Q173, 2), "")</f>
        <v/>
      </c>
      <c r="NK173" s="9">
        <f>IF(39&lt;=$G173, NB173+NJ173, "")</f>
        <v/>
      </c>
      <c r="NL173" s="9">
        <f>IF(39&lt;=$G173, NF173+NJ173, "")</f>
        <v/>
      </c>
      <c r="NM173" s="9">
        <f>IF(39&lt;=$G173, ($G173-39)*$N173, "")</f>
        <v/>
      </c>
      <c r="NN173" s="9">
        <f>IF(40&lt;=$G173, NI173, "")</f>
        <v/>
      </c>
      <c r="NO173" s="9">
        <f>IF(40&lt;=$G173, ROUND(NN173*$Q173, 2), "")</f>
        <v/>
      </c>
      <c r="NP173" s="9">
        <f>IF(40&lt;=$G173, $N173, "")</f>
        <v/>
      </c>
      <c r="NQ173" s="9">
        <f>IF(40&lt;=$G173, NP173-NO173, "")</f>
        <v/>
      </c>
      <c r="NR173" s="9">
        <f>IF(40&lt;=$G173, NN173-NQ173, "")</f>
        <v/>
      </c>
      <c r="NS173" s="9">
        <f>IF(40&lt;=$G173, ROUND(NK173*$Q173, 2), "")</f>
        <v/>
      </c>
      <c r="NT173" s="9">
        <f>IF(40&lt;=$G173, NK173+NS173, "")</f>
        <v/>
      </c>
      <c r="NU173" s="9">
        <f>IF(40&lt;=$G173, NO173+NS173, "")</f>
        <v/>
      </c>
      <c r="NV173" s="9">
        <f>IF(40&lt;=$G173, ($G173-40)*$N173, "")</f>
        <v/>
      </c>
      <c r="NW173" s="9">
        <f>IF(41&lt;=$G173, NR173, "")</f>
        <v/>
      </c>
      <c r="NX173" s="9">
        <f>IF(41&lt;=$G173, ROUND(NW173*$Q173, 2), "")</f>
        <v/>
      </c>
      <c r="NY173" s="9">
        <f>IF(41&lt;=$G173, $N173, "")</f>
        <v/>
      </c>
      <c r="NZ173" s="9">
        <f>IF(41&lt;=$G173, NY173-NX173, "")</f>
        <v/>
      </c>
      <c r="OA173" s="9">
        <f>IF(41&lt;=$G173, NW173-NZ173, "")</f>
        <v/>
      </c>
      <c r="OB173" s="9">
        <f>IF(41&lt;=$G173, ROUND(NT173*$Q173, 2), "")</f>
        <v/>
      </c>
      <c r="OC173" s="9">
        <f>IF(41&lt;=$G173, NT173+OB173, "")</f>
        <v/>
      </c>
      <c r="OD173" s="9">
        <f>IF(41&lt;=$G173, NX173+OB173, "")</f>
        <v/>
      </c>
      <c r="OE173" s="9">
        <f>IF(41&lt;=$G173, ($G173-41)*$N173, "")</f>
        <v/>
      </c>
      <c r="OF173" s="9">
        <f>IF(42&lt;=$G173, OA173, "")</f>
        <v/>
      </c>
      <c r="OG173" s="9">
        <f>IF(42&lt;=$G173, ROUND(OF173*$Q173, 2), "")</f>
        <v/>
      </c>
      <c r="OH173" s="9">
        <f>IF(42&lt;=$G173, $N173, "")</f>
        <v/>
      </c>
      <c r="OI173" s="9">
        <f>IF(42&lt;=$G173, OH173-OG173, "")</f>
        <v/>
      </c>
      <c r="OJ173" s="9">
        <f>IF(42&lt;=$G173, OF173-OI173, "")</f>
        <v/>
      </c>
      <c r="OK173" s="9">
        <f>IF(42&lt;=$G173, ROUND(OC173*$Q173, 2), "")</f>
        <v/>
      </c>
      <c r="OL173" s="9">
        <f>IF(42&lt;=$G173, OC173+OK173, "")</f>
        <v/>
      </c>
      <c r="OM173" s="9">
        <f>IF(42&lt;=$G173, OG173+OK173, "")</f>
        <v/>
      </c>
      <c r="ON173" s="9">
        <f>IF(42&lt;=$G173, ($G173-42)*$N173, "")</f>
        <v/>
      </c>
      <c r="OO173" s="9">
        <f>IF(43&lt;=$G173, OJ173, "")</f>
        <v/>
      </c>
      <c r="OP173" s="9">
        <f>IF(43&lt;=$G173, ROUND(OO173*$Q173, 2), "")</f>
        <v/>
      </c>
      <c r="OQ173" s="9">
        <f>IF(43&lt;=$G173, $N173, "")</f>
        <v/>
      </c>
      <c r="OR173" s="9">
        <f>IF(43&lt;=$G173, OQ173-OP173, "")</f>
        <v/>
      </c>
      <c r="OS173" s="9">
        <f>IF(43&lt;=$G173, OO173-OR173, "")</f>
        <v/>
      </c>
      <c r="OT173" s="9">
        <f>IF(43&lt;=$G173, ROUND(OL173*$Q173, 2), "")</f>
        <v/>
      </c>
      <c r="OU173" s="9">
        <f>IF(43&lt;=$G173, OL173+OT173, "")</f>
        <v/>
      </c>
      <c r="OV173" s="9">
        <f>IF(43&lt;=$G173, OP173+OT173, "")</f>
        <v/>
      </c>
      <c r="OW173" s="9">
        <f>IF(43&lt;=$G173, ($G173-43)*$N173, "")</f>
        <v/>
      </c>
      <c r="OX173" s="9">
        <f>IF(44&lt;=$G173, OS173, "")</f>
        <v/>
      </c>
      <c r="OY173" s="9">
        <f>IF(44&lt;=$G173, ROUND(OX173*$Q173, 2), "")</f>
        <v/>
      </c>
      <c r="OZ173" s="9">
        <f>IF(44&lt;=$G173, $N173, "")</f>
        <v/>
      </c>
      <c r="PA173" s="9">
        <f>IF(44&lt;=$G173, OZ173-OY173, "")</f>
        <v/>
      </c>
      <c r="PB173" s="9">
        <f>IF(44&lt;=$G173, OX173-PA173, "")</f>
        <v/>
      </c>
      <c r="PC173" s="9">
        <f>IF(44&lt;=$G173, ROUND(OU173*$Q173, 2), "")</f>
        <v/>
      </c>
      <c r="PD173" s="9">
        <f>IF(44&lt;=$G173, OU173+PC173, "")</f>
        <v/>
      </c>
      <c r="PE173" s="9">
        <f>IF(44&lt;=$G173, OY173+PC173, "")</f>
        <v/>
      </c>
      <c r="PF173" s="9">
        <f>IF(44&lt;=$G173, ($G173-44)*$N173, "")</f>
        <v/>
      </c>
      <c r="PG173" s="9">
        <f>IF(45&lt;=$G173, PB173, "")</f>
        <v/>
      </c>
      <c r="PH173" s="9">
        <f>IF(45&lt;=$G173, ROUND(PG173*$Q173, 2), "")</f>
        <v/>
      </c>
      <c r="PI173" s="9">
        <f>IF(45&lt;=$G173, $N173, "")</f>
        <v/>
      </c>
      <c r="PJ173" s="9">
        <f>IF(45&lt;=$G173, PI173-PH173, "")</f>
        <v/>
      </c>
      <c r="PK173" s="9">
        <f>IF(45&lt;=$G173, PG173-PJ173, "")</f>
        <v/>
      </c>
      <c r="PL173" s="9">
        <f>IF(45&lt;=$G173, ROUND(PD173*$Q173, 2), "")</f>
        <v/>
      </c>
      <c r="PM173" s="9">
        <f>IF(45&lt;=$G173, PD173+PL173, "")</f>
        <v/>
      </c>
      <c r="PN173" s="9">
        <f>IF(45&lt;=$G173, PH173+PL173, "")</f>
        <v/>
      </c>
      <c r="PO173" s="9">
        <f>IF(45&lt;=$G173, ($G173-45)*$N173, "")</f>
        <v/>
      </c>
      <c r="PP173" s="9">
        <f>IF(46&lt;=$G173, PK173, "")</f>
        <v/>
      </c>
      <c r="PQ173" s="9">
        <f>IF(46&lt;=$G173, ROUND(PP173*$Q173, 2), "")</f>
        <v/>
      </c>
      <c r="PR173" s="9">
        <f>IF(46&lt;=$G173, $N173, "")</f>
        <v/>
      </c>
      <c r="PS173" s="9">
        <f>IF(46&lt;=$G173, PR173-PQ173, "")</f>
        <v/>
      </c>
      <c r="PT173" s="9">
        <f>IF(46&lt;=$G173, PP173-PS173, "")</f>
        <v/>
      </c>
      <c r="PU173" s="9">
        <f>IF(46&lt;=$G173, ROUND(PM173*$Q173, 2), "")</f>
        <v/>
      </c>
      <c r="PV173" s="9">
        <f>IF(46&lt;=$G173, PM173+PU173, "")</f>
        <v/>
      </c>
      <c r="PW173" s="9">
        <f>IF(46&lt;=$G173, PQ173+PU173, "")</f>
        <v/>
      </c>
      <c r="PX173" s="9">
        <f>IF(46&lt;=$G173, ($G173-46)*$N173, "")</f>
        <v/>
      </c>
      <c r="PY173" s="9">
        <f>IF(47&lt;=$G173, PT173, "")</f>
        <v/>
      </c>
      <c r="PZ173" s="9">
        <f>IF(47&lt;=$G173, ROUND(PY173*$Q173, 2), "")</f>
        <v/>
      </c>
      <c r="QA173" s="9">
        <f>IF(47&lt;=$G173, $N173, "")</f>
        <v/>
      </c>
      <c r="QB173" s="9">
        <f>IF(47&lt;=$G173, QA173-PZ173, "")</f>
        <v/>
      </c>
      <c r="QC173" s="9">
        <f>IF(47&lt;=$G173, PY173-QB173, "")</f>
        <v/>
      </c>
      <c r="QD173" s="9">
        <f>IF(47&lt;=$G173, ROUND(PV173*$Q173, 2), "")</f>
        <v/>
      </c>
      <c r="QE173" s="9">
        <f>IF(47&lt;=$G173, PV173+QD173, "")</f>
        <v/>
      </c>
      <c r="QF173" s="9">
        <f>IF(47&lt;=$G173, PZ173+QD173, "")</f>
        <v/>
      </c>
      <c r="QG173" s="9">
        <f>IF(47&lt;=$G173, ($G173-47)*$N173, "")</f>
        <v/>
      </c>
      <c r="QH173" s="9">
        <f>IF(48&lt;=$G173, QC173, "")</f>
        <v/>
      </c>
      <c r="QI173" s="9">
        <f>IF(48&lt;=$G173, ROUND(QH173*$Q173, 2), "")</f>
        <v/>
      </c>
      <c r="QJ173" s="9">
        <f>IF(48&lt;=$G173, $N173, "")</f>
        <v/>
      </c>
      <c r="QK173" s="9">
        <f>IF(48&lt;=$G173, QJ173-QI173, "")</f>
        <v/>
      </c>
      <c r="QL173" s="9">
        <f>IF(48&lt;=$G173, QH173-QK173, "")</f>
        <v/>
      </c>
      <c r="QM173" s="9">
        <f>IF(48&lt;=$G173, ROUND(QE173*$Q173, 2), "")</f>
        <v/>
      </c>
      <c r="QN173" s="9">
        <f>IF(48&lt;=$G173, QE173+QM173, "")</f>
        <v/>
      </c>
      <c r="QO173" s="9">
        <f>IF(48&lt;=$G173, QI173+QM173, "")</f>
        <v/>
      </c>
      <c r="QP173" s="9">
        <f>IF(48&lt;=$G173, ($G173-48)*$N173, "")</f>
        <v/>
      </c>
    </row>
    <row r="174">
      <c r="A174" s="12" t="inlineStr">
        <is>
          <t>0694-0001</t>
        </is>
      </c>
      <c r="B174" s="13" t="inlineStr">
        <is>
          <t>Jose Gelacio Limon Reyes</t>
        </is>
      </c>
      <c r="C174" s="13" t="inlineStr">
        <is>
          <t>Outlander Sport</t>
        </is>
      </c>
      <c r="D174" s="12" t="inlineStr">
        <is>
          <t>ACTIVO</t>
        </is>
      </c>
      <c r="E174" s="12" t="inlineStr">
        <is>
          <t>2025-05-26</t>
        </is>
      </c>
      <c r="F174" s="12" t="inlineStr">
        <is>
          <t>2029-05-26</t>
        </is>
      </c>
      <c r="G174" s="14" t="n">
        <v>48</v>
      </c>
      <c r="H174" s="15" t="n">
        <v>430775.86</v>
      </c>
      <c r="I174" s="16" t="n">
        <v>0.1</v>
      </c>
      <c r="J174" s="15">
        <f>ROUND(H174*I174, 2)</f>
        <v/>
      </c>
      <c r="K174" s="15">
        <f>ROUND(H174-J174, 2)</f>
        <v/>
      </c>
      <c r="L174" s="16" t="n">
        <v>0.02</v>
      </c>
      <c r="M174" s="15">
        <f>ROUND(H174*L174, 2)</f>
        <v/>
      </c>
      <c r="N174" s="15" t="n">
        <v>14033.49</v>
      </c>
      <c r="O174" s="16" t="n">
        <v>0.1</v>
      </c>
      <c r="P174" s="15">
        <f>ROUND(H174*O174, 2)</f>
        <v/>
      </c>
      <c r="Q174" s="17" t="n">
        <v>0.02691791</v>
      </c>
      <c r="R174" s="17">
        <f>RATE(G174, -N174, K174, -P174)</f>
        <v/>
      </c>
      <c r="S174" s="17">
        <f>ROUND(Q174*12, 8)</f>
        <v/>
      </c>
      <c r="T174" s="17">
        <f>ROUND(((1+Q174)^12)-1, 8)</f>
        <v/>
      </c>
      <c r="U174" s="15">
        <f>ROUND(PV(Q174, G174, 0, -P174), 2)</f>
        <v/>
      </c>
      <c r="V174" s="15">
        <f>SUMIF($AA$4:$QP$4, "Interes_Leasing", AA174:QP174)</f>
        <v/>
      </c>
      <c r="W174" s="15">
        <f>SUMIF($AA$4:$QP$4, "Interes_Residual", AA174:QP174)</f>
        <v/>
      </c>
      <c r="X174" s="15">
        <f>ROUND(V174+W174, 2)</f>
        <v/>
      </c>
      <c r="Y174" s="15">
        <f>ROUND((N174*G174+P174+M174)-K174, 2)</f>
        <v/>
      </c>
      <c r="Z174" s="16">
        <f>ROUND(Y174/K174, 4)</f>
        <v/>
      </c>
      <c r="AA174" s="15">
        <f>IF(1&lt;=$G174, $K174, "")</f>
        <v/>
      </c>
      <c r="AB174" s="15">
        <f>IF(1&lt;=$G174, ROUND(AA174*$Q174, 2), "")</f>
        <v/>
      </c>
      <c r="AC174" s="15">
        <f>IF(1&lt;=$G174, $N174, "")</f>
        <v/>
      </c>
      <c r="AD174" s="15">
        <f>IF(1&lt;=$G174, AC174-AB174, "")</f>
        <v/>
      </c>
      <c r="AE174" s="15">
        <f>IF(1&lt;=$G174, AA174-AD174, "")</f>
        <v/>
      </c>
      <c r="AF174" s="15">
        <f>IF(1&lt;=$G174, ROUND($U174*$Q174, 2), "")</f>
        <v/>
      </c>
      <c r="AG174" s="15">
        <f>IF(1&lt;=$G174, $U174+AF174, "")</f>
        <v/>
      </c>
      <c r="AH174" s="15">
        <f>IF(1&lt;=$G174, AB174+AF174, "")</f>
        <v/>
      </c>
      <c r="AI174" s="15">
        <f>IF(1&lt;=$G174, ($G174-1)*$N174, "")</f>
        <v/>
      </c>
      <c r="AJ174" s="15">
        <f>IF(2&lt;=$G174, AE174, "")</f>
        <v/>
      </c>
      <c r="AK174" s="15">
        <f>IF(2&lt;=$G174, ROUND(AJ174*$Q174, 2), "")</f>
        <v/>
      </c>
      <c r="AL174" s="15">
        <f>IF(2&lt;=$G174, $N174, "")</f>
        <v/>
      </c>
      <c r="AM174" s="15">
        <f>IF(2&lt;=$G174, AL174-AK174, "")</f>
        <v/>
      </c>
      <c r="AN174" s="15">
        <f>IF(2&lt;=$G174, AJ174-AM174, "")</f>
        <v/>
      </c>
      <c r="AO174" s="15">
        <f>IF(2&lt;=$G174, ROUND(AG174*$Q174, 2), "")</f>
        <v/>
      </c>
      <c r="AP174" s="15">
        <f>IF(2&lt;=$G174, AG174+AO174, "")</f>
        <v/>
      </c>
      <c r="AQ174" s="15">
        <f>IF(2&lt;=$G174, AK174+AO174, "")</f>
        <v/>
      </c>
      <c r="AR174" s="15">
        <f>IF(2&lt;=$G174, ($G174-2)*$N174, "")</f>
        <v/>
      </c>
      <c r="AS174" s="15">
        <f>IF(3&lt;=$G174, AN174, "")</f>
        <v/>
      </c>
      <c r="AT174" s="15">
        <f>IF(3&lt;=$G174, ROUND(AS174*$Q174, 2), "")</f>
        <v/>
      </c>
      <c r="AU174" s="15">
        <f>IF(3&lt;=$G174, $N174, "")</f>
        <v/>
      </c>
      <c r="AV174" s="15">
        <f>IF(3&lt;=$G174, AU174-AT174, "")</f>
        <v/>
      </c>
      <c r="AW174" s="15">
        <f>IF(3&lt;=$G174, AS174-AV174, "")</f>
        <v/>
      </c>
      <c r="AX174" s="15">
        <f>IF(3&lt;=$G174, ROUND(AP174*$Q174, 2), "")</f>
        <v/>
      </c>
      <c r="AY174" s="15">
        <f>IF(3&lt;=$G174, AP174+AX174, "")</f>
        <v/>
      </c>
      <c r="AZ174" s="15">
        <f>IF(3&lt;=$G174, AT174+AX174, "")</f>
        <v/>
      </c>
      <c r="BA174" s="15">
        <f>IF(3&lt;=$G174, ($G174-3)*$N174, "")</f>
        <v/>
      </c>
      <c r="BB174" s="15">
        <f>IF(4&lt;=$G174, AW174, "")</f>
        <v/>
      </c>
      <c r="BC174" s="15">
        <f>IF(4&lt;=$G174, ROUND(BB174*$Q174, 2), "")</f>
        <v/>
      </c>
      <c r="BD174" s="15">
        <f>IF(4&lt;=$G174, $N174, "")</f>
        <v/>
      </c>
      <c r="BE174" s="15">
        <f>IF(4&lt;=$G174, BD174-BC174, "")</f>
        <v/>
      </c>
      <c r="BF174" s="15">
        <f>IF(4&lt;=$G174, BB174-BE174, "")</f>
        <v/>
      </c>
      <c r="BG174" s="15">
        <f>IF(4&lt;=$G174, ROUND(AY174*$Q174, 2), "")</f>
        <v/>
      </c>
      <c r="BH174" s="15">
        <f>IF(4&lt;=$G174, AY174+BG174, "")</f>
        <v/>
      </c>
      <c r="BI174" s="15">
        <f>IF(4&lt;=$G174, BC174+BG174, "")</f>
        <v/>
      </c>
      <c r="BJ174" s="15">
        <f>IF(4&lt;=$G174, ($G174-4)*$N174, "")</f>
        <v/>
      </c>
      <c r="BK174" s="15">
        <f>IF(5&lt;=$G174, BF174, "")</f>
        <v/>
      </c>
      <c r="BL174" s="15">
        <f>IF(5&lt;=$G174, ROUND(BK174*$Q174, 2), "")</f>
        <v/>
      </c>
      <c r="BM174" s="15">
        <f>IF(5&lt;=$G174, $N174, "")</f>
        <v/>
      </c>
      <c r="BN174" s="15">
        <f>IF(5&lt;=$G174, BM174-BL174, "")</f>
        <v/>
      </c>
      <c r="BO174" s="15">
        <f>IF(5&lt;=$G174, BK174-BN174, "")</f>
        <v/>
      </c>
      <c r="BP174" s="15">
        <f>IF(5&lt;=$G174, ROUND(BH174*$Q174, 2), "")</f>
        <v/>
      </c>
      <c r="BQ174" s="15">
        <f>IF(5&lt;=$G174, BH174+BP174, "")</f>
        <v/>
      </c>
      <c r="BR174" s="15">
        <f>IF(5&lt;=$G174, BL174+BP174, "")</f>
        <v/>
      </c>
      <c r="BS174" s="15">
        <f>IF(5&lt;=$G174, ($G174-5)*$N174, "")</f>
        <v/>
      </c>
      <c r="BT174" s="15">
        <f>IF(6&lt;=$G174, BO174, "")</f>
        <v/>
      </c>
      <c r="BU174" s="15">
        <f>IF(6&lt;=$G174, ROUND(BT174*$Q174, 2), "")</f>
        <v/>
      </c>
      <c r="BV174" s="15">
        <f>IF(6&lt;=$G174, $N174, "")</f>
        <v/>
      </c>
      <c r="BW174" s="15">
        <f>IF(6&lt;=$G174, BV174-BU174, "")</f>
        <v/>
      </c>
      <c r="BX174" s="15">
        <f>IF(6&lt;=$G174, BT174-BW174, "")</f>
        <v/>
      </c>
      <c r="BY174" s="15">
        <f>IF(6&lt;=$G174, ROUND(BQ174*$Q174, 2), "")</f>
        <v/>
      </c>
      <c r="BZ174" s="15">
        <f>IF(6&lt;=$G174, BQ174+BY174, "")</f>
        <v/>
      </c>
      <c r="CA174" s="15">
        <f>IF(6&lt;=$G174, BU174+BY174, "")</f>
        <v/>
      </c>
      <c r="CB174" s="15">
        <f>IF(6&lt;=$G174, ($G174-6)*$N174, "")</f>
        <v/>
      </c>
      <c r="CC174" s="15">
        <f>IF(7&lt;=$G174, BX174, "")</f>
        <v/>
      </c>
      <c r="CD174" s="15">
        <f>IF(7&lt;=$G174, ROUND(CC174*$Q174, 2), "")</f>
        <v/>
      </c>
      <c r="CE174" s="15">
        <f>IF(7&lt;=$G174, $N174, "")</f>
        <v/>
      </c>
      <c r="CF174" s="15">
        <f>IF(7&lt;=$G174, CE174-CD174, "")</f>
        <v/>
      </c>
      <c r="CG174" s="15">
        <f>IF(7&lt;=$G174, CC174-CF174, "")</f>
        <v/>
      </c>
      <c r="CH174" s="15">
        <f>IF(7&lt;=$G174, ROUND(BZ174*$Q174, 2), "")</f>
        <v/>
      </c>
      <c r="CI174" s="15">
        <f>IF(7&lt;=$G174, BZ174+CH174, "")</f>
        <v/>
      </c>
      <c r="CJ174" s="15">
        <f>IF(7&lt;=$G174, CD174+CH174, "")</f>
        <v/>
      </c>
      <c r="CK174" s="15">
        <f>IF(7&lt;=$G174, ($G174-7)*$N174, "")</f>
        <v/>
      </c>
      <c r="CL174" s="15">
        <f>IF(8&lt;=$G174, CG174, "")</f>
        <v/>
      </c>
      <c r="CM174" s="15">
        <f>IF(8&lt;=$G174, ROUND(CL174*$Q174, 2), "")</f>
        <v/>
      </c>
      <c r="CN174" s="15">
        <f>IF(8&lt;=$G174, $N174, "")</f>
        <v/>
      </c>
      <c r="CO174" s="15">
        <f>IF(8&lt;=$G174, CN174-CM174, "")</f>
        <v/>
      </c>
      <c r="CP174" s="15">
        <f>IF(8&lt;=$G174, CL174-CO174, "")</f>
        <v/>
      </c>
      <c r="CQ174" s="15">
        <f>IF(8&lt;=$G174, ROUND(CI174*$Q174, 2), "")</f>
        <v/>
      </c>
      <c r="CR174" s="15">
        <f>IF(8&lt;=$G174, CI174+CQ174, "")</f>
        <v/>
      </c>
      <c r="CS174" s="15">
        <f>IF(8&lt;=$G174, CM174+CQ174, "")</f>
        <v/>
      </c>
      <c r="CT174" s="15">
        <f>IF(8&lt;=$G174, ($G174-8)*$N174, "")</f>
        <v/>
      </c>
      <c r="CU174" s="15">
        <f>IF(9&lt;=$G174, CP174, "")</f>
        <v/>
      </c>
      <c r="CV174" s="15">
        <f>IF(9&lt;=$G174, ROUND(CU174*$Q174, 2), "")</f>
        <v/>
      </c>
      <c r="CW174" s="15">
        <f>IF(9&lt;=$G174, $N174, "")</f>
        <v/>
      </c>
      <c r="CX174" s="15">
        <f>IF(9&lt;=$G174, CW174-CV174, "")</f>
        <v/>
      </c>
      <c r="CY174" s="15">
        <f>IF(9&lt;=$G174, CU174-CX174, "")</f>
        <v/>
      </c>
      <c r="CZ174" s="15">
        <f>IF(9&lt;=$G174, ROUND(CR174*$Q174, 2), "")</f>
        <v/>
      </c>
      <c r="DA174" s="15">
        <f>IF(9&lt;=$G174, CR174+CZ174, "")</f>
        <v/>
      </c>
      <c r="DB174" s="15">
        <f>IF(9&lt;=$G174, CV174+CZ174, "")</f>
        <v/>
      </c>
      <c r="DC174" s="15">
        <f>IF(9&lt;=$G174, ($G174-9)*$N174, "")</f>
        <v/>
      </c>
      <c r="DD174" s="15">
        <f>IF(10&lt;=$G174, CY174, "")</f>
        <v/>
      </c>
      <c r="DE174" s="15">
        <f>IF(10&lt;=$G174, ROUND(DD174*$Q174, 2), "")</f>
        <v/>
      </c>
      <c r="DF174" s="15">
        <f>IF(10&lt;=$G174, $N174, "")</f>
        <v/>
      </c>
      <c r="DG174" s="15">
        <f>IF(10&lt;=$G174, DF174-DE174, "")</f>
        <v/>
      </c>
      <c r="DH174" s="15">
        <f>IF(10&lt;=$G174, DD174-DG174, "")</f>
        <v/>
      </c>
      <c r="DI174" s="15">
        <f>IF(10&lt;=$G174, ROUND(DA174*$Q174, 2), "")</f>
        <v/>
      </c>
      <c r="DJ174" s="15">
        <f>IF(10&lt;=$G174, DA174+DI174, "")</f>
        <v/>
      </c>
      <c r="DK174" s="15">
        <f>IF(10&lt;=$G174, DE174+DI174, "")</f>
        <v/>
      </c>
      <c r="DL174" s="15">
        <f>IF(10&lt;=$G174, ($G174-10)*$N174, "")</f>
        <v/>
      </c>
      <c r="DM174" s="15">
        <f>IF(11&lt;=$G174, DH174, "")</f>
        <v/>
      </c>
      <c r="DN174" s="15">
        <f>IF(11&lt;=$G174, ROUND(DM174*$Q174, 2), "")</f>
        <v/>
      </c>
      <c r="DO174" s="15">
        <f>IF(11&lt;=$G174, $N174, "")</f>
        <v/>
      </c>
      <c r="DP174" s="15">
        <f>IF(11&lt;=$G174, DO174-DN174, "")</f>
        <v/>
      </c>
      <c r="DQ174" s="15">
        <f>IF(11&lt;=$G174, DM174-DP174, "")</f>
        <v/>
      </c>
      <c r="DR174" s="15">
        <f>IF(11&lt;=$G174, ROUND(DJ174*$Q174, 2), "")</f>
        <v/>
      </c>
      <c r="DS174" s="15">
        <f>IF(11&lt;=$G174, DJ174+DR174, "")</f>
        <v/>
      </c>
      <c r="DT174" s="15">
        <f>IF(11&lt;=$G174, DN174+DR174, "")</f>
        <v/>
      </c>
      <c r="DU174" s="15">
        <f>IF(11&lt;=$G174, ($G174-11)*$N174, "")</f>
        <v/>
      </c>
      <c r="DV174" s="15">
        <f>IF(12&lt;=$G174, DQ174, "")</f>
        <v/>
      </c>
      <c r="DW174" s="15">
        <f>IF(12&lt;=$G174, ROUND(DV174*$Q174, 2), "")</f>
        <v/>
      </c>
      <c r="DX174" s="15">
        <f>IF(12&lt;=$G174, $N174, "")</f>
        <v/>
      </c>
      <c r="DY174" s="15">
        <f>IF(12&lt;=$G174, DX174-DW174, "")</f>
        <v/>
      </c>
      <c r="DZ174" s="15">
        <f>IF(12&lt;=$G174, DV174-DY174, "")</f>
        <v/>
      </c>
      <c r="EA174" s="15">
        <f>IF(12&lt;=$G174, ROUND(DS174*$Q174, 2), "")</f>
        <v/>
      </c>
      <c r="EB174" s="15">
        <f>IF(12&lt;=$G174, DS174+EA174, "")</f>
        <v/>
      </c>
      <c r="EC174" s="15">
        <f>IF(12&lt;=$G174, DW174+EA174, "")</f>
        <v/>
      </c>
      <c r="ED174" s="15">
        <f>IF(12&lt;=$G174, ($G174-12)*$N174, "")</f>
        <v/>
      </c>
      <c r="EE174" s="15">
        <f>IF(13&lt;=$G174, DZ174, "")</f>
        <v/>
      </c>
      <c r="EF174" s="15">
        <f>IF(13&lt;=$G174, ROUND(EE174*$Q174, 2), "")</f>
        <v/>
      </c>
      <c r="EG174" s="15">
        <f>IF(13&lt;=$G174, $N174, "")</f>
        <v/>
      </c>
      <c r="EH174" s="15">
        <f>IF(13&lt;=$G174, EG174-EF174, "")</f>
        <v/>
      </c>
      <c r="EI174" s="15">
        <f>IF(13&lt;=$G174, EE174-EH174, "")</f>
        <v/>
      </c>
      <c r="EJ174" s="15">
        <f>IF(13&lt;=$G174, ROUND(EB174*$Q174, 2), "")</f>
        <v/>
      </c>
      <c r="EK174" s="15">
        <f>IF(13&lt;=$G174, EB174+EJ174, "")</f>
        <v/>
      </c>
      <c r="EL174" s="15">
        <f>IF(13&lt;=$G174, EF174+EJ174, "")</f>
        <v/>
      </c>
      <c r="EM174" s="15">
        <f>IF(13&lt;=$G174, ($G174-13)*$N174, "")</f>
        <v/>
      </c>
      <c r="EN174" s="15">
        <f>IF(14&lt;=$G174, EI174, "")</f>
        <v/>
      </c>
      <c r="EO174" s="15">
        <f>IF(14&lt;=$G174, ROUND(EN174*$Q174, 2), "")</f>
        <v/>
      </c>
      <c r="EP174" s="15">
        <f>IF(14&lt;=$G174, $N174, "")</f>
        <v/>
      </c>
      <c r="EQ174" s="15">
        <f>IF(14&lt;=$G174, EP174-EO174, "")</f>
        <v/>
      </c>
      <c r="ER174" s="15">
        <f>IF(14&lt;=$G174, EN174-EQ174, "")</f>
        <v/>
      </c>
      <c r="ES174" s="15">
        <f>IF(14&lt;=$G174, ROUND(EK174*$Q174, 2), "")</f>
        <v/>
      </c>
      <c r="ET174" s="15">
        <f>IF(14&lt;=$G174, EK174+ES174, "")</f>
        <v/>
      </c>
      <c r="EU174" s="15">
        <f>IF(14&lt;=$G174, EO174+ES174, "")</f>
        <v/>
      </c>
      <c r="EV174" s="15">
        <f>IF(14&lt;=$G174, ($G174-14)*$N174, "")</f>
        <v/>
      </c>
      <c r="EW174" s="15">
        <f>IF(15&lt;=$G174, ER174, "")</f>
        <v/>
      </c>
      <c r="EX174" s="15">
        <f>IF(15&lt;=$G174, ROUND(EW174*$Q174, 2), "")</f>
        <v/>
      </c>
      <c r="EY174" s="15">
        <f>IF(15&lt;=$G174, $N174, "")</f>
        <v/>
      </c>
      <c r="EZ174" s="15">
        <f>IF(15&lt;=$G174, EY174-EX174, "")</f>
        <v/>
      </c>
      <c r="FA174" s="15">
        <f>IF(15&lt;=$G174, EW174-EZ174, "")</f>
        <v/>
      </c>
      <c r="FB174" s="15">
        <f>IF(15&lt;=$G174, ROUND(ET174*$Q174, 2), "")</f>
        <v/>
      </c>
      <c r="FC174" s="15">
        <f>IF(15&lt;=$G174, ET174+FB174, "")</f>
        <v/>
      </c>
      <c r="FD174" s="15">
        <f>IF(15&lt;=$G174, EX174+FB174, "")</f>
        <v/>
      </c>
      <c r="FE174" s="15">
        <f>IF(15&lt;=$G174, ($G174-15)*$N174, "")</f>
        <v/>
      </c>
      <c r="FF174" s="15">
        <f>IF(16&lt;=$G174, FA174, "")</f>
        <v/>
      </c>
      <c r="FG174" s="15">
        <f>IF(16&lt;=$G174, ROUND(FF174*$Q174, 2), "")</f>
        <v/>
      </c>
      <c r="FH174" s="15">
        <f>IF(16&lt;=$G174, $N174, "")</f>
        <v/>
      </c>
      <c r="FI174" s="15">
        <f>IF(16&lt;=$G174, FH174-FG174, "")</f>
        <v/>
      </c>
      <c r="FJ174" s="15">
        <f>IF(16&lt;=$G174, FF174-FI174, "")</f>
        <v/>
      </c>
      <c r="FK174" s="15">
        <f>IF(16&lt;=$G174, ROUND(FC174*$Q174, 2), "")</f>
        <v/>
      </c>
      <c r="FL174" s="15">
        <f>IF(16&lt;=$G174, FC174+FK174, "")</f>
        <v/>
      </c>
      <c r="FM174" s="15">
        <f>IF(16&lt;=$G174, FG174+FK174, "")</f>
        <v/>
      </c>
      <c r="FN174" s="15">
        <f>IF(16&lt;=$G174, ($G174-16)*$N174, "")</f>
        <v/>
      </c>
      <c r="FO174" s="15">
        <f>IF(17&lt;=$G174, FJ174, "")</f>
        <v/>
      </c>
      <c r="FP174" s="15">
        <f>IF(17&lt;=$G174, ROUND(FO174*$Q174, 2), "")</f>
        <v/>
      </c>
      <c r="FQ174" s="15">
        <f>IF(17&lt;=$G174, $N174, "")</f>
        <v/>
      </c>
      <c r="FR174" s="15">
        <f>IF(17&lt;=$G174, FQ174-FP174, "")</f>
        <v/>
      </c>
      <c r="FS174" s="15">
        <f>IF(17&lt;=$G174, FO174-FR174, "")</f>
        <v/>
      </c>
      <c r="FT174" s="15">
        <f>IF(17&lt;=$G174, ROUND(FL174*$Q174, 2), "")</f>
        <v/>
      </c>
      <c r="FU174" s="15">
        <f>IF(17&lt;=$G174, FL174+FT174, "")</f>
        <v/>
      </c>
      <c r="FV174" s="15">
        <f>IF(17&lt;=$G174, FP174+FT174, "")</f>
        <v/>
      </c>
      <c r="FW174" s="15">
        <f>IF(17&lt;=$G174, ($G174-17)*$N174, "")</f>
        <v/>
      </c>
      <c r="FX174" s="15">
        <f>IF(18&lt;=$G174, FS174, "")</f>
        <v/>
      </c>
      <c r="FY174" s="15">
        <f>IF(18&lt;=$G174, ROUND(FX174*$Q174, 2), "")</f>
        <v/>
      </c>
      <c r="FZ174" s="15">
        <f>IF(18&lt;=$G174, $N174, "")</f>
        <v/>
      </c>
      <c r="GA174" s="15">
        <f>IF(18&lt;=$G174, FZ174-FY174, "")</f>
        <v/>
      </c>
      <c r="GB174" s="15">
        <f>IF(18&lt;=$G174, FX174-GA174, "")</f>
        <v/>
      </c>
      <c r="GC174" s="15">
        <f>IF(18&lt;=$G174, ROUND(FU174*$Q174, 2), "")</f>
        <v/>
      </c>
      <c r="GD174" s="15">
        <f>IF(18&lt;=$G174, FU174+GC174, "")</f>
        <v/>
      </c>
      <c r="GE174" s="15">
        <f>IF(18&lt;=$G174, FY174+GC174, "")</f>
        <v/>
      </c>
      <c r="GF174" s="15">
        <f>IF(18&lt;=$G174, ($G174-18)*$N174, "")</f>
        <v/>
      </c>
      <c r="GG174" s="15">
        <f>IF(19&lt;=$G174, GB174, "")</f>
        <v/>
      </c>
      <c r="GH174" s="15">
        <f>IF(19&lt;=$G174, ROUND(GG174*$Q174, 2), "")</f>
        <v/>
      </c>
      <c r="GI174" s="15">
        <f>IF(19&lt;=$G174, $N174, "")</f>
        <v/>
      </c>
      <c r="GJ174" s="15">
        <f>IF(19&lt;=$G174, GI174-GH174, "")</f>
        <v/>
      </c>
      <c r="GK174" s="15">
        <f>IF(19&lt;=$G174, GG174-GJ174, "")</f>
        <v/>
      </c>
      <c r="GL174" s="15">
        <f>IF(19&lt;=$G174, ROUND(GD174*$Q174, 2), "")</f>
        <v/>
      </c>
      <c r="GM174" s="15">
        <f>IF(19&lt;=$G174, GD174+GL174, "")</f>
        <v/>
      </c>
      <c r="GN174" s="15">
        <f>IF(19&lt;=$G174, GH174+GL174, "")</f>
        <v/>
      </c>
      <c r="GO174" s="15">
        <f>IF(19&lt;=$G174, ($G174-19)*$N174, "")</f>
        <v/>
      </c>
      <c r="GP174" s="15">
        <f>IF(20&lt;=$G174, GK174, "")</f>
        <v/>
      </c>
      <c r="GQ174" s="15">
        <f>IF(20&lt;=$G174, ROUND(GP174*$Q174, 2), "")</f>
        <v/>
      </c>
      <c r="GR174" s="15">
        <f>IF(20&lt;=$G174, $N174, "")</f>
        <v/>
      </c>
      <c r="GS174" s="15">
        <f>IF(20&lt;=$G174, GR174-GQ174, "")</f>
        <v/>
      </c>
      <c r="GT174" s="15">
        <f>IF(20&lt;=$G174, GP174-GS174, "")</f>
        <v/>
      </c>
      <c r="GU174" s="15">
        <f>IF(20&lt;=$G174, ROUND(GM174*$Q174, 2), "")</f>
        <v/>
      </c>
      <c r="GV174" s="15">
        <f>IF(20&lt;=$G174, GM174+GU174, "")</f>
        <v/>
      </c>
      <c r="GW174" s="15">
        <f>IF(20&lt;=$G174, GQ174+GU174, "")</f>
        <v/>
      </c>
      <c r="GX174" s="15">
        <f>IF(20&lt;=$G174, ($G174-20)*$N174, "")</f>
        <v/>
      </c>
      <c r="GY174" s="15">
        <f>IF(21&lt;=$G174, GT174, "")</f>
        <v/>
      </c>
      <c r="GZ174" s="15">
        <f>IF(21&lt;=$G174, ROUND(GY174*$Q174, 2), "")</f>
        <v/>
      </c>
      <c r="HA174" s="15">
        <f>IF(21&lt;=$G174, $N174, "")</f>
        <v/>
      </c>
      <c r="HB174" s="15">
        <f>IF(21&lt;=$G174, HA174-GZ174, "")</f>
        <v/>
      </c>
      <c r="HC174" s="15">
        <f>IF(21&lt;=$G174, GY174-HB174, "")</f>
        <v/>
      </c>
      <c r="HD174" s="15">
        <f>IF(21&lt;=$G174, ROUND(GV174*$Q174, 2), "")</f>
        <v/>
      </c>
      <c r="HE174" s="15">
        <f>IF(21&lt;=$G174, GV174+HD174, "")</f>
        <v/>
      </c>
      <c r="HF174" s="15">
        <f>IF(21&lt;=$G174, GZ174+HD174, "")</f>
        <v/>
      </c>
      <c r="HG174" s="15">
        <f>IF(21&lt;=$G174, ($G174-21)*$N174, "")</f>
        <v/>
      </c>
      <c r="HH174" s="15">
        <f>IF(22&lt;=$G174, HC174, "")</f>
        <v/>
      </c>
      <c r="HI174" s="15">
        <f>IF(22&lt;=$G174, ROUND(HH174*$Q174, 2), "")</f>
        <v/>
      </c>
      <c r="HJ174" s="15">
        <f>IF(22&lt;=$G174, $N174, "")</f>
        <v/>
      </c>
      <c r="HK174" s="15">
        <f>IF(22&lt;=$G174, HJ174-HI174, "")</f>
        <v/>
      </c>
      <c r="HL174" s="15">
        <f>IF(22&lt;=$G174, HH174-HK174, "")</f>
        <v/>
      </c>
      <c r="HM174" s="15">
        <f>IF(22&lt;=$G174, ROUND(HE174*$Q174, 2), "")</f>
        <v/>
      </c>
      <c r="HN174" s="15">
        <f>IF(22&lt;=$G174, HE174+HM174, "")</f>
        <v/>
      </c>
      <c r="HO174" s="15">
        <f>IF(22&lt;=$G174, HI174+HM174, "")</f>
        <v/>
      </c>
      <c r="HP174" s="15">
        <f>IF(22&lt;=$G174, ($G174-22)*$N174, "")</f>
        <v/>
      </c>
      <c r="HQ174" s="15">
        <f>IF(23&lt;=$G174, HL174, "")</f>
        <v/>
      </c>
      <c r="HR174" s="15">
        <f>IF(23&lt;=$G174, ROUND(HQ174*$Q174, 2), "")</f>
        <v/>
      </c>
      <c r="HS174" s="15">
        <f>IF(23&lt;=$G174, $N174, "")</f>
        <v/>
      </c>
      <c r="HT174" s="15">
        <f>IF(23&lt;=$G174, HS174-HR174, "")</f>
        <v/>
      </c>
      <c r="HU174" s="15">
        <f>IF(23&lt;=$G174, HQ174-HT174, "")</f>
        <v/>
      </c>
      <c r="HV174" s="15">
        <f>IF(23&lt;=$G174, ROUND(HN174*$Q174, 2), "")</f>
        <v/>
      </c>
      <c r="HW174" s="15">
        <f>IF(23&lt;=$G174, HN174+HV174, "")</f>
        <v/>
      </c>
      <c r="HX174" s="15">
        <f>IF(23&lt;=$G174, HR174+HV174, "")</f>
        <v/>
      </c>
      <c r="HY174" s="15">
        <f>IF(23&lt;=$G174, ($G174-23)*$N174, "")</f>
        <v/>
      </c>
      <c r="HZ174" s="15">
        <f>IF(24&lt;=$G174, HU174, "")</f>
        <v/>
      </c>
      <c r="IA174" s="15">
        <f>IF(24&lt;=$G174, ROUND(HZ174*$Q174, 2), "")</f>
        <v/>
      </c>
      <c r="IB174" s="15">
        <f>IF(24&lt;=$G174, $N174, "")</f>
        <v/>
      </c>
      <c r="IC174" s="15">
        <f>IF(24&lt;=$G174, IB174-IA174, "")</f>
        <v/>
      </c>
      <c r="ID174" s="15">
        <f>IF(24&lt;=$G174, HZ174-IC174, "")</f>
        <v/>
      </c>
      <c r="IE174" s="15">
        <f>IF(24&lt;=$G174, ROUND(HW174*$Q174, 2), "")</f>
        <v/>
      </c>
      <c r="IF174" s="15">
        <f>IF(24&lt;=$G174, HW174+IE174, "")</f>
        <v/>
      </c>
      <c r="IG174" s="15">
        <f>IF(24&lt;=$G174, IA174+IE174, "")</f>
        <v/>
      </c>
      <c r="IH174" s="15">
        <f>IF(24&lt;=$G174, ($G174-24)*$N174, "")</f>
        <v/>
      </c>
      <c r="II174" s="15">
        <f>IF(25&lt;=$G174, ID174, "")</f>
        <v/>
      </c>
      <c r="IJ174" s="15">
        <f>IF(25&lt;=$G174, ROUND(II174*$Q174, 2), "")</f>
        <v/>
      </c>
      <c r="IK174" s="15">
        <f>IF(25&lt;=$G174, $N174, "")</f>
        <v/>
      </c>
      <c r="IL174" s="15">
        <f>IF(25&lt;=$G174, IK174-IJ174, "")</f>
        <v/>
      </c>
      <c r="IM174" s="15">
        <f>IF(25&lt;=$G174, II174-IL174, "")</f>
        <v/>
      </c>
      <c r="IN174" s="15">
        <f>IF(25&lt;=$G174, ROUND(IF174*$Q174, 2), "")</f>
        <v/>
      </c>
      <c r="IO174" s="15">
        <f>IF(25&lt;=$G174, IF174+IN174, "")</f>
        <v/>
      </c>
      <c r="IP174" s="15">
        <f>IF(25&lt;=$G174, IJ174+IN174, "")</f>
        <v/>
      </c>
      <c r="IQ174" s="15">
        <f>IF(25&lt;=$G174, ($G174-25)*$N174, "")</f>
        <v/>
      </c>
      <c r="IR174" s="15">
        <f>IF(26&lt;=$G174, IM174, "")</f>
        <v/>
      </c>
      <c r="IS174" s="15">
        <f>IF(26&lt;=$G174, ROUND(IR174*$Q174, 2), "")</f>
        <v/>
      </c>
      <c r="IT174" s="15">
        <f>IF(26&lt;=$G174, $N174, "")</f>
        <v/>
      </c>
      <c r="IU174" s="15">
        <f>IF(26&lt;=$G174, IT174-IS174, "")</f>
        <v/>
      </c>
      <c r="IV174" s="15">
        <f>IF(26&lt;=$G174, IR174-IU174, "")</f>
        <v/>
      </c>
      <c r="IW174" s="15">
        <f>IF(26&lt;=$G174, ROUND(IO174*$Q174, 2), "")</f>
        <v/>
      </c>
      <c r="IX174" s="15">
        <f>IF(26&lt;=$G174, IO174+IW174, "")</f>
        <v/>
      </c>
      <c r="IY174" s="15">
        <f>IF(26&lt;=$G174, IS174+IW174, "")</f>
        <v/>
      </c>
      <c r="IZ174" s="15">
        <f>IF(26&lt;=$G174, ($G174-26)*$N174, "")</f>
        <v/>
      </c>
      <c r="JA174" s="15">
        <f>IF(27&lt;=$G174, IV174, "")</f>
        <v/>
      </c>
      <c r="JB174" s="15">
        <f>IF(27&lt;=$G174, ROUND(JA174*$Q174, 2), "")</f>
        <v/>
      </c>
      <c r="JC174" s="15">
        <f>IF(27&lt;=$G174, $N174, "")</f>
        <v/>
      </c>
      <c r="JD174" s="15">
        <f>IF(27&lt;=$G174, JC174-JB174, "")</f>
        <v/>
      </c>
      <c r="JE174" s="15">
        <f>IF(27&lt;=$G174, JA174-JD174, "")</f>
        <v/>
      </c>
      <c r="JF174" s="15">
        <f>IF(27&lt;=$G174, ROUND(IX174*$Q174, 2), "")</f>
        <v/>
      </c>
      <c r="JG174" s="15">
        <f>IF(27&lt;=$G174, IX174+JF174, "")</f>
        <v/>
      </c>
      <c r="JH174" s="15">
        <f>IF(27&lt;=$G174, JB174+JF174, "")</f>
        <v/>
      </c>
      <c r="JI174" s="15">
        <f>IF(27&lt;=$G174, ($G174-27)*$N174, "")</f>
        <v/>
      </c>
      <c r="JJ174" s="15">
        <f>IF(28&lt;=$G174, JE174, "")</f>
        <v/>
      </c>
      <c r="JK174" s="15">
        <f>IF(28&lt;=$G174, ROUND(JJ174*$Q174, 2), "")</f>
        <v/>
      </c>
      <c r="JL174" s="15">
        <f>IF(28&lt;=$G174, $N174, "")</f>
        <v/>
      </c>
      <c r="JM174" s="15">
        <f>IF(28&lt;=$G174, JL174-JK174, "")</f>
        <v/>
      </c>
      <c r="JN174" s="15">
        <f>IF(28&lt;=$G174, JJ174-JM174, "")</f>
        <v/>
      </c>
      <c r="JO174" s="15">
        <f>IF(28&lt;=$G174, ROUND(JG174*$Q174, 2), "")</f>
        <v/>
      </c>
      <c r="JP174" s="15">
        <f>IF(28&lt;=$G174, JG174+JO174, "")</f>
        <v/>
      </c>
      <c r="JQ174" s="15">
        <f>IF(28&lt;=$G174, JK174+JO174, "")</f>
        <v/>
      </c>
      <c r="JR174" s="15">
        <f>IF(28&lt;=$G174, ($G174-28)*$N174, "")</f>
        <v/>
      </c>
      <c r="JS174" s="15">
        <f>IF(29&lt;=$G174, JN174, "")</f>
        <v/>
      </c>
      <c r="JT174" s="15">
        <f>IF(29&lt;=$G174, ROUND(JS174*$Q174, 2), "")</f>
        <v/>
      </c>
      <c r="JU174" s="15">
        <f>IF(29&lt;=$G174, $N174, "")</f>
        <v/>
      </c>
      <c r="JV174" s="15">
        <f>IF(29&lt;=$G174, JU174-JT174, "")</f>
        <v/>
      </c>
      <c r="JW174" s="15">
        <f>IF(29&lt;=$G174, JS174-JV174, "")</f>
        <v/>
      </c>
      <c r="JX174" s="15">
        <f>IF(29&lt;=$G174, ROUND(JP174*$Q174, 2), "")</f>
        <v/>
      </c>
      <c r="JY174" s="15">
        <f>IF(29&lt;=$G174, JP174+JX174, "")</f>
        <v/>
      </c>
      <c r="JZ174" s="15">
        <f>IF(29&lt;=$G174, JT174+JX174, "")</f>
        <v/>
      </c>
      <c r="KA174" s="15">
        <f>IF(29&lt;=$G174, ($G174-29)*$N174, "")</f>
        <v/>
      </c>
      <c r="KB174" s="15">
        <f>IF(30&lt;=$G174, JW174, "")</f>
        <v/>
      </c>
      <c r="KC174" s="15">
        <f>IF(30&lt;=$G174, ROUND(KB174*$Q174, 2), "")</f>
        <v/>
      </c>
      <c r="KD174" s="15">
        <f>IF(30&lt;=$G174, $N174, "")</f>
        <v/>
      </c>
      <c r="KE174" s="15">
        <f>IF(30&lt;=$G174, KD174-KC174, "")</f>
        <v/>
      </c>
      <c r="KF174" s="15">
        <f>IF(30&lt;=$G174, KB174-KE174, "")</f>
        <v/>
      </c>
      <c r="KG174" s="15">
        <f>IF(30&lt;=$G174, ROUND(JY174*$Q174, 2), "")</f>
        <v/>
      </c>
      <c r="KH174" s="15">
        <f>IF(30&lt;=$G174, JY174+KG174, "")</f>
        <v/>
      </c>
      <c r="KI174" s="15">
        <f>IF(30&lt;=$G174, KC174+KG174, "")</f>
        <v/>
      </c>
      <c r="KJ174" s="15">
        <f>IF(30&lt;=$G174, ($G174-30)*$N174, "")</f>
        <v/>
      </c>
      <c r="KK174" s="15">
        <f>IF(31&lt;=$G174, KF174, "")</f>
        <v/>
      </c>
      <c r="KL174" s="15">
        <f>IF(31&lt;=$G174, ROUND(KK174*$Q174, 2), "")</f>
        <v/>
      </c>
      <c r="KM174" s="15">
        <f>IF(31&lt;=$G174, $N174, "")</f>
        <v/>
      </c>
      <c r="KN174" s="15">
        <f>IF(31&lt;=$G174, KM174-KL174, "")</f>
        <v/>
      </c>
      <c r="KO174" s="15">
        <f>IF(31&lt;=$G174, KK174-KN174, "")</f>
        <v/>
      </c>
      <c r="KP174" s="15">
        <f>IF(31&lt;=$G174, ROUND(KH174*$Q174, 2), "")</f>
        <v/>
      </c>
      <c r="KQ174" s="15">
        <f>IF(31&lt;=$G174, KH174+KP174, "")</f>
        <v/>
      </c>
      <c r="KR174" s="15">
        <f>IF(31&lt;=$G174, KL174+KP174, "")</f>
        <v/>
      </c>
      <c r="KS174" s="15">
        <f>IF(31&lt;=$G174, ($G174-31)*$N174, "")</f>
        <v/>
      </c>
      <c r="KT174" s="15">
        <f>IF(32&lt;=$G174, KO174, "")</f>
        <v/>
      </c>
      <c r="KU174" s="15">
        <f>IF(32&lt;=$G174, ROUND(KT174*$Q174, 2), "")</f>
        <v/>
      </c>
      <c r="KV174" s="15">
        <f>IF(32&lt;=$G174, $N174, "")</f>
        <v/>
      </c>
      <c r="KW174" s="15">
        <f>IF(32&lt;=$G174, KV174-KU174, "")</f>
        <v/>
      </c>
      <c r="KX174" s="15">
        <f>IF(32&lt;=$G174, KT174-KW174, "")</f>
        <v/>
      </c>
      <c r="KY174" s="15">
        <f>IF(32&lt;=$G174, ROUND(KQ174*$Q174, 2), "")</f>
        <v/>
      </c>
      <c r="KZ174" s="15">
        <f>IF(32&lt;=$G174, KQ174+KY174, "")</f>
        <v/>
      </c>
      <c r="LA174" s="15">
        <f>IF(32&lt;=$G174, KU174+KY174, "")</f>
        <v/>
      </c>
      <c r="LB174" s="15">
        <f>IF(32&lt;=$G174, ($G174-32)*$N174, "")</f>
        <v/>
      </c>
      <c r="LC174" s="15">
        <f>IF(33&lt;=$G174, KX174, "")</f>
        <v/>
      </c>
      <c r="LD174" s="15">
        <f>IF(33&lt;=$G174, ROUND(LC174*$Q174, 2), "")</f>
        <v/>
      </c>
      <c r="LE174" s="15">
        <f>IF(33&lt;=$G174, $N174, "")</f>
        <v/>
      </c>
      <c r="LF174" s="15">
        <f>IF(33&lt;=$G174, LE174-LD174, "")</f>
        <v/>
      </c>
      <c r="LG174" s="15">
        <f>IF(33&lt;=$G174, LC174-LF174, "")</f>
        <v/>
      </c>
      <c r="LH174" s="15">
        <f>IF(33&lt;=$G174, ROUND(KZ174*$Q174, 2), "")</f>
        <v/>
      </c>
      <c r="LI174" s="15">
        <f>IF(33&lt;=$G174, KZ174+LH174, "")</f>
        <v/>
      </c>
      <c r="LJ174" s="15">
        <f>IF(33&lt;=$G174, LD174+LH174, "")</f>
        <v/>
      </c>
      <c r="LK174" s="15">
        <f>IF(33&lt;=$G174, ($G174-33)*$N174, "")</f>
        <v/>
      </c>
      <c r="LL174" s="15">
        <f>IF(34&lt;=$G174, LG174, "")</f>
        <v/>
      </c>
      <c r="LM174" s="15">
        <f>IF(34&lt;=$G174, ROUND(LL174*$Q174, 2), "")</f>
        <v/>
      </c>
      <c r="LN174" s="15">
        <f>IF(34&lt;=$G174, $N174, "")</f>
        <v/>
      </c>
      <c r="LO174" s="15">
        <f>IF(34&lt;=$G174, LN174-LM174, "")</f>
        <v/>
      </c>
      <c r="LP174" s="15">
        <f>IF(34&lt;=$G174, LL174-LO174, "")</f>
        <v/>
      </c>
      <c r="LQ174" s="15">
        <f>IF(34&lt;=$G174, ROUND(LI174*$Q174, 2), "")</f>
        <v/>
      </c>
      <c r="LR174" s="15">
        <f>IF(34&lt;=$G174, LI174+LQ174, "")</f>
        <v/>
      </c>
      <c r="LS174" s="15">
        <f>IF(34&lt;=$G174, LM174+LQ174, "")</f>
        <v/>
      </c>
      <c r="LT174" s="15">
        <f>IF(34&lt;=$G174, ($G174-34)*$N174, "")</f>
        <v/>
      </c>
      <c r="LU174" s="15">
        <f>IF(35&lt;=$G174, LP174, "")</f>
        <v/>
      </c>
      <c r="LV174" s="15">
        <f>IF(35&lt;=$G174, ROUND(LU174*$Q174, 2), "")</f>
        <v/>
      </c>
      <c r="LW174" s="15">
        <f>IF(35&lt;=$G174, $N174, "")</f>
        <v/>
      </c>
      <c r="LX174" s="15">
        <f>IF(35&lt;=$G174, LW174-LV174, "")</f>
        <v/>
      </c>
      <c r="LY174" s="15">
        <f>IF(35&lt;=$G174, LU174-LX174, "")</f>
        <v/>
      </c>
      <c r="LZ174" s="15">
        <f>IF(35&lt;=$G174, ROUND(LR174*$Q174, 2), "")</f>
        <v/>
      </c>
      <c r="MA174" s="15">
        <f>IF(35&lt;=$G174, LR174+LZ174, "")</f>
        <v/>
      </c>
      <c r="MB174" s="15">
        <f>IF(35&lt;=$G174, LV174+LZ174, "")</f>
        <v/>
      </c>
      <c r="MC174" s="15">
        <f>IF(35&lt;=$G174, ($G174-35)*$N174, "")</f>
        <v/>
      </c>
      <c r="MD174" s="15">
        <f>IF(36&lt;=$G174, LY174, "")</f>
        <v/>
      </c>
      <c r="ME174" s="15">
        <f>IF(36&lt;=$G174, ROUND(MD174*$Q174, 2), "")</f>
        <v/>
      </c>
      <c r="MF174" s="15">
        <f>IF(36&lt;=$G174, $N174, "")</f>
        <v/>
      </c>
      <c r="MG174" s="15">
        <f>IF(36&lt;=$G174, MF174-ME174, "")</f>
        <v/>
      </c>
      <c r="MH174" s="15">
        <f>IF(36&lt;=$G174, MD174-MG174, "")</f>
        <v/>
      </c>
      <c r="MI174" s="15">
        <f>IF(36&lt;=$G174, ROUND(MA174*$Q174, 2), "")</f>
        <v/>
      </c>
      <c r="MJ174" s="15">
        <f>IF(36&lt;=$G174, MA174+MI174, "")</f>
        <v/>
      </c>
      <c r="MK174" s="15">
        <f>IF(36&lt;=$G174, ME174+MI174, "")</f>
        <v/>
      </c>
      <c r="ML174" s="15">
        <f>IF(36&lt;=$G174, ($G174-36)*$N174, "")</f>
        <v/>
      </c>
      <c r="MM174" s="15">
        <f>IF(37&lt;=$G174, MH174, "")</f>
        <v/>
      </c>
      <c r="MN174" s="15">
        <f>IF(37&lt;=$G174, ROUND(MM174*$Q174, 2), "")</f>
        <v/>
      </c>
      <c r="MO174" s="15">
        <f>IF(37&lt;=$G174, $N174, "")</f>
        <v/>
      </c>
      <c r="MP174" s="15">
        <f>IF(37&lt;=$G174, MO174-MN174, "")</f>
        <v/>
      </c>
      <c r="MQ174" s="15">
        <f>IF(37&lt;=$G174, MM174-MP174, "")</f>
        <v/>
      </c>
      <c r="MR174" s="15">
        <f>IF(37&lt;=$G174, ROUND(MJ174*$Q174, 2), "")</f>
        <v/>
      </c>
      <c r="MS174" s="15">
        <f>IF(37&lt;=$G174, MJ174+MR174, "")</f>
        <v/>
      </c>
      <c r="MT174" s="15">
        <f>IF(37&lt;=$G174, MN174+MR174, "")</f>
        <v/>
      </c>
      <c r="MU174" s="15">
        <f>IF(37&lt;=$G174, ($G174-37)*$N174, "")</f>
        <v/>
      </c>
      <c r="MV174" s="15">
        <f>IF(38&lt;=$G174, MQ174, "")</f>
        <v/>
      </c>
      <c r="MW174" s="15">
        <f>IF(38&lt;=$G174, ROUND(MV174*$Q174, 2), "")</f>
        <v/>
      </c>
      <c r="MX174" s="15">
        <f>IF(38&lt;=$G174, $N174, "")</f>
        <v/>
      </c>
      <c r="MY174" s="15">
        <f>IF(38&lt;=$G174, MX174-MW174, "")</f>
        <v/>
      </c>
      <c r="MZ174" s="15">
        <f>IF(38&lt;=$G174, MV174-MY174, "")</f>
        <v/>
      </c>
      <c r="NA174" s="15">
        <f>IF(38&lt;=$G174, ROUND(MS174*$Q174, 2), "")</f>
        <v/>
      </c>
      <c r="NB174" s="15">
        <f>IF(38&lt;=$G174, MS174+NA174, "")</f>
        <v/>
      </c>
      <c r="NC174" s="15">
        <f>IF(38&lt;=$G174, MW174+NA174, "")</f>
        <v/>
      </c>
      <c r="ND174" s="15">
        <f>IF(38&lt;=$G174, ($G174-38)*$N174, "")</f>
        <v/>
      </c>
      <c r="NE174" s="15">
        <f>IF(39&lt;=$G174, MZ174, "")</f>
        <v/>
      </c>
      <c r="NF174" s="15">
        <f>IF(39&lt;=$G174, ROUND(NE174*$Q174, 2), "")</f>
        <v/>
      </c>
      <c r="NG174" s="15">
        <f>IF(39&lt;=$G174, $N174, "")</f>
        <v/>
      </c>
      <c r="NH174" s="15">
        <f>IF(39&lt;=$G174, NG174-NF174, "")</f>
        <v/>
      </c>
      <c r="NI174" s="15">
        <f>IF(39&lt;=$G174, NE174-NH174, "")</f>
        <v/>
      </c>
      <c r="NJ174" s="15">
        <f>IF(39&lt;=$G174, ROUND(NB174*$Q174, 2), "")</f>
        <v/>
      </c>
      <c r="NK174" s="15">
        <f>IF(39&lt;=$G174, NB174+NJ174, "")</f>
        <v/>
      </c>
      <c r="NL174" s="15">
        <f>IF(39&lt;=$G174, NF174+NJ174, "")</f>
        <v/>
      </c>
      <c r="NM174" s="15">
        <f>IF(39&lt;=$G174, ($G174-39)*$N174, "")</f>
        <v/>
      </c>
      <c r="NN174" s="15">
        <f>IF(40&lt;=$G174, NI174, "")</f>
        <v/>
      </c>
      <c r="NO174" s="15">
        <f>IF(40&lt;=$G174, ROUND(NN174*$Q174, 2), "")</f>
        <v/>
      </c>
      <c r="NP174" s="15">
        <f>IF(40&lt;=$G174, $N174, "")</f>
        <v/>
      </c>
      <c r="NQ174" s="15">
        <f>IF(40&lt;=$G174, NP174-NO174, "")</f>
        <v/>
      </c>
      <c r="NR174" s="15">
        <f>IF(40&lt;=$G174, NN174-NQ174, "")</f>
        <v/>
      </c>
      <c r="NS174" s="15">
        <f>IF(40&lt;=$G174, ROUND(NK174*$Q174, 2), "")</f>
        <v/>
      </c>
      <c r="NT174" s="15">
        <f>IF(40&lt;=$G174, NK174+NS174, "")</f>
        <v/>
      </c>
      <c r="NU174" s="15">
        <f>IF(40&lt;=$G174, NO174+NS174, "")</f>
        <v/>
      </c>
      <c r="NV174" s="15">
        <f>IF(40&lt;=$G174, ($G174-40)*$N174, "")</f>
        <v/>
      </c>
      <c r="NW174" s="15">
        <f>IF(41&lt;=$G174, NR174, "")</f>
        <v/>
      </c>
      <c r="NX174" s="15">
        <f>IF(41&lt;=$G174, ROUND(NW174*$Q174, 2), "")</f>
        <v/>
      </c>
      <c r="NY174" s="15">
        <f>IF(41&lt;=$G174, $N174, "")</f>
        <v/>
      </c>
      <c r="NZ174" s="15">
        <f>IF(41&lt;=$G174, NY174-NX174, "")</f>
        <v/>
      </c>
      <c r="OA174" s="15">
        <f>IF(41&lt;=$G174, NW174-NZ174, "")</f>
        <v/>
      </c>
      <c r="OB174" s="15">
        <f>IF(41&lt;=$G174, ROUND(NT174*$Q174, 2), "")</f>
        <v/>
      </c>
      <c r="OC174" s="15">
        <f>IF(41&lt;=$G174, NT174+OB174, "")</f>
        <v/>
      </c>
      <c r="OD174" s="15">
        <f>IF(41&lt;=$G174, NX174+OB174, "")</f>
        <v/>
      </c>
      <c r="OE174" s="15">
        <f>IF(41&lt;=$G174, ($G174-41)*$N174, "")</f>
        <v/>
      </c>
      <c r="OF174" s="15">
        <f>IF(42&lt;=$G174, OA174, "")</f>
        <v/>
      </c>
      <c r="OG174" s="15">
        <f>IF(42&lt;=$G174, ROUND(OF174*$Q174, 2), "")</f>
        <v/>
      </c>
      <c r="OH174" s="15">
        <f>IF(42&lt;=$G174, $N174, "")</f>
        <v/>
      </c>
      <c r="OI174" s="15">
        <f>IF(42&lt;=$G174, OH174-OG174, "")</f>
        <v/>
      </c>
      <c r="OJ174" s="15">
        <f>IF(42&lt;=$G174, OF174-OI174, "")</f>
        <v/>
      </c>
      <c r="OK174" s="15">
        <f>IF(42&lt;=$G174, ROUND(OC174*$Q174, 2), "")</f>
        <v/>
      </c>
      <c r="OL174" s="15">
        <f>IF(42&lt;=$G174, OC174+OK174, "")</f>
        <v/>
      </c>
      <c r="OM174" s="15">
        <f>IF(42&lt;=$G174, OG174+OK174, "")</f>
        <v/>
      </c>
      <c r="ON174" s="15">
        <f>IF(42&lt;=$G174, ($G174-42)*$N174, "")</f>
        <v/>
      </c>
      <c r="OO174" s="15">
        <f>IF(43&lt;=$G174, OJ174, "")</f>
        <v/>
      </c>
      <c r="OP174" s="15">
        <f>IF(43&lt;=$G174, ROUND(OO174*$Q174, 2), "")</f>
        <v/>
      </c>
      <c r="OQ174" s="15">
        <f>IF(43&lt;=$G174, $N174, "")</f>
        <v/>
      </c>
      <c r="OR174" s="15">
        <f>IF(43&lt;=$G174, OQ174-OP174, "")</f>
        <v/>
      </c>
      <c r="OS174" s="15">
        <f>IF(43&lt;=$G174, OO174-OR174, "")</f>
        <v/>
      </c>
      <c r="OT174" s="15">
        <f>IF(43&lt;=$G174, ROUND(OL174*$Q174, 2), "")</f>
        <v/>
      </c>
      <c r="OU174" s="15">
        <f>IF(43&lt;=$G174, OL174+OT174, "")</f>
        <v/>
      </c>
      <c r="OV174" s="15">
        <f>IF(43&lt;=$G174, OP174+OT174, "")</f>
        <v/>
      </c>
      <c r="OW174" s="15">
        <f>IF(43&lt;=$G174, ($G174-43)*$N174, "")</f>
        <v/>
      </c>
      <c r="OX174" s="15">
        <f>IF(44&lt;=$G174, OS174, "")</f>
        <v/>
      </c>
      <c r="OY174" s="15">
        <f>IF(44&lt;=$G174, ROUND(OX174*$Q174, 2), "")</f>
        <v/>
      </c>
      <c r="OZ174" s="15">
        <f>IF(44&lt;=$G174, $N174, "")</f>
        <v/>
      </c>
      <c r="PA174" s="15">
        <f>IF(44&lt;=$G174, OZ174-OY174, "")</f>
        <v/>
      </c>
      <c r="PB174" s="15">
        <f>IF(44&lt;=$G174, OX174-PA174, "")</f>
        <v/>
      </c>
      <c r="PC174" s="15">
        <f>IF(44&lt;=$G174, ROUND(OU174*$Q174, 2), "")</f>
        <v/>
      </c>
      <c r="PD174" s="15">
        <f>IF(44&lt;=$G174, OU174+PC174, "")</f>
        <v/>
      </c>
      <c r="PE174" s="15">
        <f>IF(44&lt;=$G174, OY174+PC174, "")</f>
        <v/>
      </c>
      <c r="PF174" s="15">
        <f>IF(44&lt;=$G174, ($G174-44)*$N174, "")</f>
        <v/>
      </c>
      <c r="PG174" s="15">
        <f>IF(45&lt;=$G174, PB174, "")</f>
        <v/>
      </c>
      <c r="PH174" s="15">
        <f>IF(45&lt;=$G174, ROUND(PG174*$Q174, 2), "")</f>
        <v/>
      </c>
      <c r="PI174" s="15">
        <f>IF(45&lt;=$G174, $N174, "")</f>
        <v/>
      </c>
      <c r="PJ174" s="15">
        <f>IF(45&lt;=$G174, PI174-PH174, "")</f>
        <v/>
      </c>
      <c r="PK174" s="15">
        <f>IF(45&lt;=$G174, PG174-PJ174, "")</f>
        <v/>
      </c>
      <c r="PL174" s="15">
        <f>IF(45&lt;=$G174, ROUND(PD174*$Q174, 2), "")</f>
        <v/>
      </c>
      <c r="PM174" s="15">
        <f>IF(45&lt;=$G174, PD174+PL174, "")</f>
        <v/>
      </c>
      <c r="PN174" s="15">
        <f>IF(45&lt;=$G174, PH174+PL174, "")</f>
        <v/>
      </c>
      <c r="PO174" s="15">
        <f>IF(45&lt;=$G174, ($G174-45)*$N174, "")</f>
        <v/>
      </c>
      <c r="PP174" s="15">
        <f>IF(46&lt;=$G174, PK174, "")</f>
        <v/>
      </c>
      <c r="PQ174" s="15">
        <f>IF(46&lt;=$G174, ROUND(PP174*$Q174, 2), "")</f>
        <v/>
      </c>
      <c r="PR174" s="15">
        <f>IF(46&lt;=$G174, $N174, "")</f>
        <v/>
      </c>
      <c r="PS174" s="15">
        <f>IF(46&lt;=$G174, PR174-PQ174, "")</f>
        <v/>
      </c>
      <c r="PT174" s="15">
        <f>IF(46&lt;=$G174, PP174-PS174, "")</f>
        <v/>
      </c>
      <c r="PU174" s="15">
        <f>IF(46&lt;=$G174, ROUND(PM174*$Q174, 2), "")</f>
        <v/>
      </c>
      <c r="PV174" s="15">
        <f>IF(46&lt;=$G174, PM174+PU174, "")</f>
        <v/>
      </c>
      <c r="PW174" s="15">
        <f>IF(46&lt;=$G174, PQ174+PU174, "")</f>
        <v/>
      </c>
      <c r="PX174" s="15">
        <f>IF(46&lt;=$G174, ($G174-46)*$N174, "")</f>
        <v/>
      </c>
      <c r="PY174" s="15">
        <f>IF(47&lt;=$G174, PT174, "")</f>
        <v/>
      </c>
      <c r="PZ174" s="15">
        <f>IF(47&lt;=$G174, ROUND(PY174*$Q174, 2), "")</f>
        <v/>
      </c>
      <c r="QA174" s="15">
        <f>IF(47&lt;=$G174, $N174, "")</f>
        <v/>
      </c>
      <c r="QB174" s="15">
        <f>IF(47&lt;=$G174, QA174-PZ174, "")</f>
        <v/>
      </c>
      <c r="QC174" s="15">
        <f>IF(47&lt;=$G174, PY174-QB174, "")</f>
        <v/>
      </c>
      <c r="QD174" s="15">
        <f>IF(47&lt;=$G174, ROUND(PV174*$Q174, 2), "")</f>
        <v/>
      </c>
      <c r="QE174" s="15">
        <f>IF(47&lt;=$G174, PV174+QD174, "")</f>
        <v/>
      </c>
      <c r="QF174" s="15">
        <f>IF(47&lt;=$G174, PZ174+QD174, "")</f>
        <v/>
      </c>
      <c r="QG174" s="15">
        <f>IF(47&lt;=$G174, ($G174-47)*$N174, "")</f>
        <v/>
      </c>
      <c r="QH174" s="15">
        <f>IF(48&lt;=$G174, QC174, "")</f>
        <v/>
      </c>
      <c r="QI174" s="15">
        <f>IF(48&lt;=$G174, ROUND(QH174*$Q174, 2), "")</f>
        <v/>
      </c>
      <c r="QJ174" s="15">
        <f>IF(48&lt;=$G174, $N174, "")</f>
        <v/>
      </c>
      <c r="QK174" s="15">
        <f>IF(48&lt;=$G174, QJ174-QI174, "")</f>
        <v/>
      </c>
      <c r="QL174" s="15">
        <f>IF(48&lt;=$G174, QH174-QK174, "")</f>
        <v/>
      </c>
      <c r="QM174" s="15">
        <f>IF(48&lt;=$G174, ROUND(QE174*$Q174, 2), "")</f>
        <v/>
      </c>
      <c r="QN174" s="15">
        <f>IF(48&lt;=$G174, QE174+QM174, "")</f>
        <v/>
      </c>
      <c r="QO174" s="15">
        <f>IF(48&lt;=$G174, QI174+QM174, "")</f>
        <v/>
      </c>
      <c r="QP174" s="15">
        <f>IF(48&lt;=$G174, ($G174-48)*$N174, "")</f>
        <v/>
      </c>
    </row>
    <row r="175">
      <c r="A175" s="6" t="inlineStr">
        <is>
          <t>0695-0001</t>
        </is>
      </c>
      <c r="B175" s="7" t="inlineStr">
        <is>
          <t>Sistemas de Seguridad Privada Ssp</t>
        </is>
      </c>
      <c r="C175" s="7" t="inlineStr">
        <is>
          <t>Attitude Sport</t>
        </is>
      </c>
      <c r="D175" s="6" t="inlineStr">
        <is>
          <t>ACTIVO</t>
        </is>
      </c>
      <c r="E175" s="6" t="inlineStr">
        <is>
          <t>2025-05-26</t>
        </is>
      </c>
      <c r="F175" s="6" t="inlineStr">
        <is>
          <t>2027-05-26</t>
        </is>
      </c>
      <c r="G175" s="8" t="n">
        <v>24</v>
      </c>
      <c r="H175" s="9" t="n">
        <v>400775.86</v>
      </c>
      <c r="I175" s="10" t="n">
        <v>0.2</v>
      </c>
      <c r="J175" s="9">
        <f>ROUND(H175*I175, 2)</f>
        <v/>
      </c>
      <c r="K175" s="9">
        <f>ROUND(H175-J175, 2)</f>
        <v/>
      </c>
      <c r="L175" s="10" t="n">
        <v>0.02</v>
      </c>
      <c r="M175" s="9">
        <f>ROUND(H175*L175, 2)</f>
        <v/>
      </c>
      <c r="N175" s="9" t="n">
        <v>13443.77</v>
      </c>
      <c r="O175" s="10" t="n">
        <v>0.2</v>
      </c>
      <c r="P175" s="9">
        <f>ROUND(H175*O175, 2)</f>
        <v/>
      </c>
      <c r="Q175" s="11" t="n">
        <v>0.01607423</v>
      </c>
      <c r="R175" s="11">
        <f>RATE(G175, -N175, K175, -P175)</f>
        <v/>
      </c>
      <c r="S175" s="11">
        <f>ROUND(Q175*12, 8)</f>
        <v/>
      </c>
      <c r="T175" s="11">
        <f>ROUND(((1+Q175)^12)-1, 8)</f>
        <v/>
      </c>
      <c r="U175" s="9">
        <f>ROUND(PV(Q175, G175, 0, -P175), 2)</f>
        <v/>
      </c>
      <c r="V175" s="9">
        <f>SUMIF($AA$4:$QP$4, "Interes_Leasing", AA175:QP175)</f>
        <v/>
      </c>
      <c r="W175" s="9">
        <f>SUMIF($AA$4:$QP$4, "Interes_Residual", AA175:QP175)</f>
        <v/>
      </c>
      <c r="X175" s="9">
        <f>ROUND(V175+W175, 2)</f>
        <v/>
      </c>
      <c r="Y175" s="9">
        <f>ROUND((N175*G175+P175+M175)-K175, 2)</f>
        <v/>
      </c>
      <c r="Z175" s="10">
        <f>ROUND(Y175/K175, 4)</f>
        <v/>
      </c>
      <c r="AA175" s="9">
        <f>IF(1&lt;=$G175, $K175, "")</f>
        <v/>
      </c>
      <c r="AB175" s="9">
        <f>IF(1&lt;=$G175, ROUND(AA175*$Q175, 2), "")</f>
        <v/>
      </c>
      <c r="AC175" s="9">
        <f>IF(1&lt;=$G175, $N175, "")</f>
        <v/>
      </c>
      <c r="AD175" s="9">
        <f>IF(1&lt;=$G175, AC175-AB175, "")</f>
        <v/>
      </c>
      <c r="AE175" s="9">
        <f>IF(1&lt;=$G175, AA175-AD175, "")</f>
        <v/>
      </c>
      <c r="AF175" s="9">
        <f>IF(1&lt;=$G175, ROUND($U175*$Q175, 2), "")</f>
        <v/>
      </c>
      <c r="AG175" s="9">
        <f>IF(1&lt;=$G175, $U175+AF175, "")</f>
        <v/>
      </c>
      <c r="AH175" s="9">
        <f>IF(1&lt;=$G175, AB175+AF175, "")</f>
        <v/>
      </c>
      <c r="AI175" s="9">
        <f>IF(1&lt;=$G175, ($G175-1)*$N175, "")</f>
        <v/>
      </c>
      <c r="AJ175" s="9">
        <f>IF(2&lt;=$G175, AE175, "")</f>
        <v/>
      </c>
      <c r="AK175" s="9">
        <f>IF(2&lt;=$G175, ROUND(AJ175*$Q175, 2), "")</f>
        <v/>
      </c>
      <c r="AL175" s="9">
        <f>IF(2&lt;=$G175, $N175, "")</f>
        <v/>
      </c>
      <c r="AM175" s="9">
        <f>IF(2&lt;=$G175, AL175-AK175, "")</f>
        <v/>
      </c>
      <c r="AN175" s="9">
        <f>IF(2&lt;=$G175, AJ175-AM175, "")</f>
        <v/>
      </c>
      <c r="AO175" s="9">
        <f>IF(2&lt;=$G175, ROUND(AG175*$Q175, 2), "")</f>
        <v/>
      </c>
      <c r="AP175" s="9">
        <f>IF(2&lt;=$G175, AG175+AO175, "")</f>
        <v/>
      </c>
      <c r="AQ175" s="9">
        <f>IF(2&lt;=$G175, AK175+AO175, "")</f>
        <v/>
      </c>
      <c r="AR175" s="9">
        <f>IF(2&lt;=$G175, ($G175-2)*$N175, "")</f>
        <v/>
      </c>
      <c r="AS175" s="9">
        <f>IF(3&lt;=$G175, AN175, "")</f>
        <v/>
      </c>
      <c r="AT175" s="9">
        <f>IF(3&lt;=$G175, ROUND(AS175*$Q175, 2), "")</f>
        <v/>
      </c>
      <c r="AU175" s="9">
        <f>IF(3&lt;=$G175, $N175, "")</f>
        <v/>
      </c>
      <c r="AV175" s="9">
        <f>IF(3&lt;=$G175, AU175-AT175, "")</f>
        <v/>
      </c>
      <c r="AW175" s="9">
        <f>IF(3&lt;=$G175, AS175-AV175, "")</f>
        <v/>
      </c>
      <c r="AX175" s="9">
        <f>IF(3&lt;=$G175, ROUND(AP175*$Q175, 2), "")</f>
        <v/>
      </c>
      <c r="AY175" s="9">
        <f>IF(3&lt;=$G175, AP175+AX175, "")</f>
        <v/>
      </c>
      <c r="AZ175" s="9">
        <f>IF(3&lt;=$G175, AT175+AX175, "")</f>
        <v/>
      </c>
      <c r="BA175" s="9">
        <f>IF(3&lt;=$G175, ($G175-3)*$N175, "")</f>
        <v/>
      </c>
      <c r="BB175" s="9">
        <f>IF(4&lt;=$G175, AW175, "")</f>
        <v/>
      </c>
      <c r="BC175" s="9">
        <f>IF(4&lt;=$G175, ROUND(BB175*$Q175, 2), "")</f>
        <v/>
      </c>
      <c r="BD175" s="9">
        <f>IF(4&lt;=$G175, $N175, "")</f>
        <v/>
      </c>
      <c r="BE175" s="9">
        <f>IF(4&lt;=$G175, BD175-BC175, "")</f>
        <v/>
      </c>
      <c r="BF175" s="9">
        <f>IF(4&lt;=$G175, BB175-BE175, "")</f>
        <v/>
      </c>
      <c r="BG175" s="9">
        <f>IF(4&lt;=$G175, ROUND(AY175*$Q175, 2), "")</f>
        <v/>
      </c>
      <c r="BH175" s="9">
        <f>IF(4&lt;=$G175, AY175+BG175, "")</f>
        <v/>
      </c>
      <c r="BI175" s="9">
        <f>IF(4&lt;=$G175, BC175+BG175, "")</f>
        <v/>
      </c>
      <c r="BJ175" s="9">
        <f>IF(4&lt;=$G175, ($G175-4)*$N175, "")</f>
        <v/>
      </c>
      <c r="BK175" s="9">
        <f>IF(5&lt;=$G175, BF175, "")</f>
        <v/>
      </c>
      <c r="BL175" s="9">
        <f>IF(5&lt;=$G175, ROUND(BK175*$Q175, 2), "")</f>
        <v/>
      </c>
      <c r="BM175" s="9">
        <f>IF(5&lt;=$G175, $N175, "")</f>
        <v/>
      </c>
      <c r="BN175" s="9">
        <f>IF(5&lt;=$G175, BM175-BL175, "")</f>
        <v/>
      </c>
      <c r="BO175" s="9">
        <f>IF(5&lt;=$G175, BK175-BN175, "")</f>
        <v/>
      </c>
      <c r="BP175" s="9">
        <f>IF(5&lt;=$G175, ROUND(BH175*$Q175, 2), "")</f>
        <v/>
      </c>
      <c r="BQ175" s="9">
        <f>IF(5&lt;=$G175, BH175+BP175, "")</f>
        <v/>
      </c>
      <c r="BR175" s="9">
        <f>IF(5&lt;=$G175, BL175+BP175, "")</f>
        <v/>
      </c>
      <c r="BS175" s="9">
        <f>IF(5&lt;=$G175, ($G175-5)*$N175, "")</f>
        <v/>
      </c>
      <c r="BT175" s="9">
        <f>IF(6&lt;=$G175, BO175, "")</f>
        <v/>
      </c>
      <c r="BU175" s="9">
        <f>IF(6&lt;=$G175, ROUND(BT175*$Q175, 2), "")</f>
        <v/>
      </c>
      <c r="BV175" s="9">
        <f>IF(6&lt;=$G175, $N175, "")</f>
        <v/>
      </c>
      <c r="BW175" s="9">
        <f>IF(6&lt;=$G175, BV175-BU175, "")</f>
        <v/>
      </c>
      <c r="BX175" s="9">
        <f>IF(6&lt;=$G175, BT175-BW175, "")</f>
        <v/>
      </c>
      <c r="BY175" s="9">
        <f>IF(6&lt;=$G175, ROUND(BQ175*$Q175, 2), "")</f>
        <v/>
      </c>
      <c r="BZ175" s="9">
        <f>IF(6&lt;=$G175, BQ175+BY175, "")</f>
        <v/>
      </c>
      <c r="CA175" s="9">
        <f>IF(6&lt;=$G175, BU175+BY175, "")</f>
        <v/>
      </c>
      <c r="CB175" s="9">
        <f>IF(6&lt;=$G175, ($G175-6)*$N175, "")</f>
        <v/>
      </c>
      <c r="CC175" s="9">
        <f>IF(7&lt;=$G175, BX175, "")</f>
        <v/>
      </c>
      <c r="CD175" s="9">
        <f>IF(7&lt;=$G175, ROUND(CC175*$Q175, 2), "")</f>
        <v/>
      </c>
      <c r="CE175" s="9">
        <f>IF(7&lt;=$G175, $N175, "")</f>
        <v/>
      </c>
      <c r="CF175" s="9">
        <f>IF(7&lt;=$G175, CE175-CD175, "")</f>
        <v/>
      </c>
      <c r="CG175" s="9">
        <f>IF(7&lt;=$G175, CC175-CF175, "")</f>
        <v/>
      </c>
      <c r="CH175" s="9">
        <f>IF(7&lt;=$G175, ROUND(BZ175*$Q175, 2), "")</f>
        <v/>
      </c>
      <c r="CI175" s="9">
        <f>IF(7&lt;=$G175, BZ175+CH175, "")</f>
        <v/>
      </c>
      <c r="CJ175" s="9">
        <f>IF(7&lt;=$G175, CD175+CH175, "")</f>
        <v/>
      </c>
      <c r="CK175" s="9">
        <f>IF(7&lt;=$G175, ($G175-7)*$N175, "")</f>
        <v/>
      </c>
      <c r="CL175" s="9">
        <f>IF(8&lt;=$G175, CG175, "")</f>
        <v/>
      </c>
      <c r="CM175" s="9">
        <f>IF(8&lt;=$G175, ROUND(CL175*$Q175, 2), "")</f>
        <v/>
      </c>
      <c r="CN175" s="9">
        <f>IF(8&lt;=$G175, $N175, "")</f>
        <v/>
      </c>
      <c r="CO175" s="9">
        <f>IF(8&lt;=$G175, CN175-CM175, "")</f>
        <v/>
      </c>
      <c r="CP175" s="9">
        <f>IF(8&lt;=$G175, CL175-CO175, "")</f>
        <v/>
      </c>
      <c r="CQ175" s="9">
        <f>IF(8&lt;=$G175, ROUND(CI175*$Q175, 2), "")</f>
        <v/>
      </c>
      <c r="CR175" s="9">
        <f>IF(8&lt;=$G175, CI175+CQ175, "")</f>
        <v/>
      </c>
      <c r="CS175" s="9">
        <f>IF(8&lt;=$G175, CM175+CQ175, "")</f>
        <v/>
      </c>
      <c r="CT175" s="9">
        <f>IF(8&lt;=$G175, ($G175-8)*$N175, "")</f>
        <v/>
      </c>
      <c r="CU175" s="9">
        <f>IF(9&lt;=$G175, CP175, "")</f>
        <v/>
      </c>
      <c r="CV175" s="9">
        <f>IF(9&lt;=$G175, ROUND(CU175*$Q175, 2), "")</f>
        <v/>
      </c>
      <c r="CW175" s="9">
        <f>IF(9&lt;=$G175, $N175, "")</f>
        <v/>
      </c>
      <c r="CX175" s="9">
        <f>IF(9&lt;=$G175, CW175-CV175, "")</f>
        <v/>
      </c>
      <c r="CY175" s="9">
        <f>IF(9&lt;=$G175, CU175-CX175, "")</f>
        <v/>
      </c>
      <c r="CZ175" s="9">
        <f>IF(9&lt;=$G175, ROUND(CR175*$Q175, 2), "")</f>
        <v/>
      </c>
      <c r="DA175" s="9">
        <f>IF(9&lt;=$G175, CR175+CZ175, "")</f>
        <v/>
      </c>
      <c r="DB175" s="9">
        <f>IF(9&lt;=$G175, CV175+CZ175, "")</f>
        <v/>
      </c>
      <c r="DC175" s="9">
        <f>IF(9&lt;=$G175, ($G175-9)*$N175, "")</f>
        <v/>
      </c>
      <c r="DD175" s="9">
        <f>IF(10&lt;=$G175, CY175, "")</f>
        <v/>
      </c>
      <c r="DE175" s="9">
        <f>IF(10&lt;=$G175, ROUND(DD175*$Q175, 2), "")</f>
        <v/>
      </c>
      <c r="DF175" s="9">
        <f>IF(10&lt;=$G175, $N175, "")</f>
        <v/>
      </c>
      <c r="DG175" s="9">
        <f>IF(10&lt;=$G175, DF175-DE175, "")</f>
        <v/>
      </c>
      <c r="DH175" s="9">
        <f>IF(10&lt;=$G175, DD175-DG175, "")</f>
        <v/>
      </c>
      <c r="DI175" s="9">
        <f>IF(10&lt;=$G175, ROUND(DA175*$Q175, 2), "")</f>
        <v/>
      </c>
      <c r="DJ175" s="9">
        <f>IF(10&lt;=$G175, DA175+DI175, "")</f>
        <v/>
      </c>
      <c r="DK175" s="9">
        <f>IF(10&lt;=$G175, DE175+DI175, "")</f>
        <v/>
      </c>
      <c r="DL175" s="9">
        <f>IF(10&lt;=$G175, ($G175-10)*$N175, "")</f>
        <v/>
      </c>
      <c r="DM175" s="9">
        <f>IF(11&lt;=$G175, DH175, "")</f>
        <v/>
      </c>
      <c r="DN175" s="9">
        <f>IF(11&lt;=$G175, ROUND(DM175*$Q175, 2), "")</f>
        <v/>
      </c>
      <c r="DO175" s="9">
        <f>IF(11&lt;=$G175, $N175, "")</f>
        <v/>
      </c>
      <c r="DP175" s="9">
        <f>IF(11&lt;=$G175, DO175-DN175, "")</f>
        <v/>
      </c>
      <c r="DQ175" s="9">
        <f>IF(11&lt;=$G175, DM175-DP175, "")</f>
        <v/>
      </c>
      <c r="DR175" s="9">
        <f>IF(11&lt;=$G175, ROUND(DJ175*$Q175, 2), "")</f>
        <v/>
      </c>
      <c r="DS175" s="9">
        <f>IF(11&lt;=$G175, DJ175+DR175, "")</f>
        <v/>
      </c>
      <c r="DT175" s="9">
        <f>IF(11&lt;=$G175, DN175+DR175, "")</f>
        <v/>
      </c>
      <c r="DU175" s="9">
        <f>IF(11&lt;=$G175, ($G175-11)*$N175, "")</f>
        <v/>
      </c>
      <c r="DV175" s="9">
        <f>IF(12&lt;=$G175, DQ175, "")</f>
        <v/>
      </c>
      <c r="DW175" s="9">
        <f>IF(12&lt;=$G175, ROUND(DV175*$Q175, 2), "")</f>
        <v/>
      </c>
      <c r="DX175" s="9">
        <f>IF(12&lt;=$G175, $N175, "")</f>
        <v/>
      </c>
      <c r="DY175" s="9">
        <f>IF(12&lt;=$G175, DX175-DW175, "")</f>
        <v/>
      </c>
      <c r="DZ175" s="9">
        <f>IF(12&lt;=$G175, DV175-DY175, "")</f>
        <v/>
      </c>
      <c r="EA175" s="9">
        <f>IF(12&lt;=$G175, ROUND(DS175*$Q175, 2), "")</f>
        <v/>
      </c>
      <c r="EB175" s="9">
        <f>IF(12&lt;=$G175, DS175+EA175, "")</f>
        <v/>
      </c>
      <c r="EC175" s="9">
        <f>IF(12&lt;=$G175, DW175+EA175, "")</f>
        <v/>
      </c>
      <c r="ED175" s="9">
        <f>IF(12&lt;=$G175, ($G175-12)*$N175, "")</f>
        <v/>
      </c>
      <c r="EE175" s="9">
        <f>IF(13&lt;=$G175, DZ175, "")</f>
        <v/>
      </c>
      <c r="EF175" s="9">
        <f>IF(13&lt;=$G175, ROUND(EE175*$Q175, 2), "")</f>
        <v/>
      </c>
      <c r="EG175" s="9">
        <f>IF(13&lt;=$G175, $N175, "")</f>
        <v/>
      </c>
      <c r="EH175" s="9">
        <f>IF(13&lt;=$G175, EG175-EF175, "")</f>
        <v/>
      </c>
      <c r="EI175" s="9">
        <f>IF(13&lt;=$G175, EE175-EH175, "")</f>
        <v/>
      </c>
      <c r="EJ175" s="9">
        <f>IF(13&lt;=$G175, ROUND(EB175*$Q175, 2), "")</f>
        <v/>
      </c>
      <c r="EK175" s="9">
        <f>IF(13&lt;=$G175, EB175+EJ175, "")</f>
        <v/>
      </c>
      <c r="EL175" s="9">
        <f>IF(13&lt;=$G175, EF175+EJ175, "")</f>
        <v/>
      </c>
      <c r="EM175" s="9">
        <f>IF(13&lt;=$G175, ($G175-13)*$N175, "")</f>
        <v/>
      </c>
      <c r="EN175" s="9">
        <f>IF(14&lt;=$G175, EI175, "")</f>
        <v/>
      </c>
      <c r="EO175" s="9">
        <f>IF(14&lt;=$G175, ROUND(EN175*$Q175, 2), "")</f>
        <v/>
      </c>
      <c r="EP175" s="9">
        <f>IF(14&lt;=$G175, $N175, "")</f>
        <v/>
      </c>
      <c r="EQ175" s="9">
        <f>IF(14&lt;=$G175, EP175-EO175, "")</f>
        <v/>
      </c>
      <c r="ER175" s="9">
        <f>IF(14&lt;=$G175, EN175-EQ175, "")</f>
        <v/>
      </c>
      <c r="ES175" s="9">
        <f>IF(14&lt;=$G175, ROUND(EK175*$Q175, 2), "")</f>
        <v/>
      </c>
      <c r="ET175" s="9">
        <f>IF(14&lt;=$G175, EK175+ES175, "")</f>
        <v/>
      </c>
      <c r="EU175" s="9">
        <f>IF(14&lt;=$G175, EO175+ES175, "")</f>
        <v/>
      </c>
      <c r="EV175" s="9">
        <f>IF(14&lt;=$G175, ($G175-14)*$N175, "")</f>
        <v/>
      </c>
      <c r="EW175" s="9">
        <f>IF(15&lt;=$G175, ER175, "")</f>
        <v/>
      </c>
      <c r="EX175" s="9">
        <f>IF(15&lt;=$G175, ROUND(EW175*$Q175, 2), "")</f>
        <v/>
      </c>
      <c r="EY175" s="9">
        <f>IF(15&lt;=$G175, $N175, "")</f>
        <v/>
      </c>
      <c r="EZ175" s="9">
        <f>IF(15&lt;=$G175, EY175-EX175, "")</f>
        <v/>
      </c>
      <c r="FA175" s="9">
        <f>IF(15&lt;=$G175, EW175-EZ175, "")</f>
        <v/>
      </c>
      <c r="FB175" s="9">
        <f>IF(15&lt;=$G175, ROUND(ET175*$Q175, 2), "")</f>
        <v/>
      </c>
      <c r="FC175" s="9">
        <f>IF(15&lt;=$G175, ET175+FB175, "")</f>
        <v/>
      </c>
      <c r="FD175" s="9">
        <f>IF(15&lt;=$G175, EX175+FB175, "")</f>
        <v/>
      </c>
      <c r="FE175" s="9">
        <f>IF(15&lt;=$G175, ($G175-15)*$N175, "")</f>
        <v/>
      </c>
      <c r="FF175" s="9">
        <f>IF(16&lt;=$G175, FA175, "")</f>
        <v/>
      </c>
      <c r="FG175" s="9">
        <f>IF(16&lt;=$G175, ROUND(FF175*$Q175, 2), "")</f>
        <v/>
      </c>
      <c r="FH175" s="9">
        <f>IF(16&lt;=$G175, $N175, "")</f>
        <v/>
      </c>
      <c r="FI175" s="9">
        <f>IF(16&lt;=$G175, FH175-FG175, "")</f>
        <v/>
      </c>
      <c r="FJ175" s="9">
        <f>IF(16&lt;=$G175, FF175-FI175, "")</f>
        <v/>
      </c>
      <c r="FK175" s="9">
        <f>IF(16&lt;=$G175, ROUND(FC175*$Q175, 2), "")</f>
        <v/>
      </c>
      <c r="FL175" s="9">
        <f>IF(16&lt;=$G175, FC175+FK175, "")</f>
        <v/>
      </c>
      <c r="FM175" s="9">
        <f>IF(16&lt;=$G175, FG175+FK175, "")</f>
        <v/>
      </c>
      <c r="FN175" s="9">
        <f>IF(16&lt;=$G175, ($G175-16)*$N175, "")</f>
        <v/>
      </c>
      <c r="FO175" s="9">
        <f>IF(17&lt;=$G175, FJ175, "")</f>
        <v/>
      </c>
      <c r="FP175" s="9">
        <f>IF(17&lt;=$G175, ROUND(FO175*$Q175, 2), "")</f>
        <v/>
      </c>
      <c r="FQ175" s="9">
        <f>IF(17&lt;=$G175, $N175, "")</f>
        <v/>
      </c>
      <c r="FR175" s="9">
        <f>IF(17&lt;=$G175, FQ175-FP175, "")</f>
        <v/>
      </c>
      <c r="FS175" s="9">
        <f>IF(17&lt;=$G175, FO175-FR175, "")</f>
        <v/>
      </c>
      <c r="FT175" s="9">
        <f>IF(17&lt;=$G175, ROUND(FL175*$Q175, 2), "")</f>
        <v/>
      </c>
      <c r="FU175" s="9">
        <f>IF(17&lt;=$G175, FL175+FT175, "")</f>
        <v/>
      </c>
      <c r="FV175" s="9">
        <f>IF(17&lt;=$G175, FP175+FT175, "")</f>
        <v/>
      </c>
      <c r="FW175" s="9">
        <f>IF(17&lt;=$G175, ($G175-17)*$N175, "")</f>
        <v/>
      </c>
      <c r="FX175" s="9">
        <f>IF(18&lt;=$G175, FS175, "")</f>
        <v/>
      </c>
      <c r="FY175" s="9">
        <f>IF(18&lt;=$G175, ROUND(FX175*$Q175, 2), "")</f>
        <v/>
      </c>
      <c r="FZ175" s="9">
        <f>IF(18&lt;=$G175, $N175, "")</f>
        <v/>
      </c>
      <c r="GA175" s="9">
        <f>IF(18&lt;=$G175, FZ175-FY175, "")</f>
        <v/>
      </c>
      <c r="GB175" s="9">
        <f>IF(18&lt;=$G175, FX175-GA175, "")</f>
        <v/>
      </c>
      <c r="GC175" s="9">
        <f>IF(18&lt;=$G175, ROUND(FU175*$Q175, 2), "")</f>
        <v/>
      </c>
      <c r="GD175" s="9">
        <f>IF(18&lt;=$G175, FU175+GC175, "")</f>
        <v/>
      </c>
      <c r="GE175" s="9">
        <f>IF(18&lt;=$G175, FY175+GC175, "")</f>
        <v/>
      </c>
      <c r="GF175" s="9">
        <f>IF(18&lt;=$G175, ($G175-18)*$N175, "")</f>
        <v/>
      </c>
      <c r="GG175" s="9">
        <f>IF(19&lt;=$G175, GB175, "")</f>
        <v/>
      </c>
      <c r="GH175" s="9">
        <f>IF(19&lt;=$G175, ROUND(GG175*$Q175, 2), "")</f>
        <v/>
      </c>
      <c r="GI175" s="9">
        <f>IF(19&lt;=$G175, $N175, "")</f>
        <v/>
      </c>
      <c r="GJ175" s="9">
        <f>IF(19&lt;=$G175, GI175-GH175, "")</f>
        <v/>
      </c>
      <c r="GK175" s="9">
        <f>IF(19&lt;=$G175, GG175-GJ175, "")</f>
        <v/>
      </c>
      <c r="GL175" s="9">
        <f>IF(19&lt;=$G175, ROUND(GD175*$Q175, 2), "")</f>
        <v/>
      </c>
      <c r="GM175" s="9">
        <f>IF(19&lt;=$G175, GD175+GL175, "")</f>
        <v/>
      </c>
      <c r="GN175" s="9">
        <f>IF(19&lt;=$G175, GH175+GL175, "")</f>
        <v/>
      </c>
      <c r="GO175" s="9">
        <f>IF(19&lt;=$G175, ($G175-19)*$N175, "")</f>
        <v/>
      </c>
      <c r="GP175" s="9">
        <f>IF(20&lt;=$G175, GK175, "")</f>
        <v/>
      </c>
      <c r="GQ175" s="9">
        <f>IF(20&lt;=$G175, ROUND(GP175*$Q175, 2), "")</f>
        <v/>
      </c>
      <c r="GR175" s="9">
        <f>IF(20&lt;=$G175, $N175, "")</f>
        <v/>
      </c>
      <c r="GS175" s="9">
        <f>IF(20&lt;=$G175, GR175-GQ175, "")</f>
        <v/>
      </c>
      <c r="GT175" s="9">
        <f>IF(20&lt;=$G175, GP175-GS175, "")</f>
        <v/>
      </c>
      <c r="GU175" s="9">
        <f>IF(20&lt;=$G175, ROUND(GM175*$Q175, 2), "")</f>
        <v/>
      </c>
      <c r="GV175" s="9">
        <f>IF(20&lt;=$G175, GM175+GU175, "")</f>
        <v/>
      </c>
      <c r="GW175" s="9">
        <f>IF(20&lt;=$G175, GQ175+GU175, "")</f>
        <v/>
      </c>
      <c r="GX175" s="9">
        <f>IF(20&lt;=$G175, ($G175-20)*$N175, "")</f>
        <v/>
      </c>
      <c r="GY175" s="9">
        <f>IF(21&lt;=$G175, GT175, "")</f>
        <v/>
      </c>
      <c r="GZ175" s="9">
        <f>IF(21&lt;=$G175, ROUND(GY175*$Q175, 2), "")</f>
        <v/>
      </c>
      <c r="HA175" s="9">
        <f>IF(21&lt;=$G175, $N175, "")</f>
        <v/>
      </c>
      <c r="HB175" s="9">
        <f>IF(21&lt;=$G175, HA175-GZ175, "")</f>
        <v/>
      </c>
      <c r="HC175" s="9">
        <f>IF(21&lt;=$G175, GY175-HB175, "")</f>
        <v/>
      </c>
      <c r="HD175" s="9">
        <f>IF(21&lt;=$G175, ROUND(GV175*$Q175, 2), "")</f>
        <v/>
      </c>
      <c r="HE175" s="9">
        <f>IF(21&lt;=$G175, GV175+HD175, "")</f>
        <v/>
      </c>
      <c r="HF175" s="9">
        <f>IF(21&lt;=$G175, GZ175+HD175, "")</f>
        <v/>
      </c>
      <c r="HG175" s="9">
        <f>IF(21&lt;=$G175, ($G175-21)*$N175, "")</f>
        <v/>
      </c>
      <c r="HH175" s="9">
        <f>IF(22&lt;=$G175, HC175, "")</f>
        <v/>
      </c>
      <c r="HI175" s="9">
        <f>IF(22&lt;=$G175, ROUND(HH175*$Q175, 2), "")</f>
        <v/>
      </c>
      <c r="HJ175" s="9">
        <f>IF(22&lt;=$G175, $N175, "")</f>
        <v/>
      </c>
      <c r="HK175" s="9">
        <f>IF(22&lt;=$G175, HJ175-HI175, "")</f>
        <v/>
      </c>
      <c r="HL175" s="9">
        <f>IF(22&lt;=$G175, HH175-HK175, "")</f>
        <v/>
      </c>
      <c r="HM175" s="9">
        <f>IF(22&lt;=$G175, ROUND(HE175*$Q175, 2), "")</f>
        <v/>
      </c>
      <c r="HN175" s="9">
        <f>IF(22&lt;=$G175, HE175+HM175, "")</f>
        <v/>
      </c>
      <c r="HO175" s="9">
        <f>IF(22&lt;=$G175, HI175+HM175, "")</f>
        <v/>
      </c>
      <c r="HP175" s="9">
        <f>IF(22&lt;=$G175, ($G175-22)*$N175, "")</f>
        <v/>
      </c>
      <c r="HQ175" s="9">
        <f>IF(23&lt;=$G175, HL175, "")</f>
        <v/>
      </c>
      <c r="HR175" s="9">
        <f>IF(23&lt;=$G175, ROUND(HQ175*$Q175, 2), "")</f>
        <v/>
      </c>
      <c r="HS175" s="9">
        <f>IF(23&lt;=$G175, $N175, "")</f>
        <v/>
      </c>
      <c r="HT175" s="9">
        <f>IF(23&lt;=$G175, HS175-HR175, "")</f>
        <v/>
      </c>
      <c r="HU175" s="9">
        <f>IF(23&lt;=$G175, HQ175-HT175, "")</f>
        <v/>
      </c>
      <c r="HV175" s="9">
        <f>IF(23&lt;=$G175, ROUND(HN175*$Q175, 2), "")</f>
        <v/>
      </c>
      <c r="HW175" s="9">
        <f>IF(23&lt;=$G175, HN175+HV175, "")</f>
        <v/>
      </c>
      <c r="HX175" s="9">
        <f>IF(23&lt;=$G175, HR175+HV175, "")</f>
        <v/>
      </c>
      <c r="HY175" s="9">
        <f>IF(23&lt;=$G175, ($G175-23)*$N175, "")</f>
        <v/>
      </c>
      <c r="HZ175" s="9">
        <f>IF(24&lt;=$G175, HU175, "")</f>
        <v/>
      </c>
      <c r="IA175" s="9">
        <f>IF(24&lt;=$G175, ROUND(HZ175*$Q175, 2), "")</f>
        <v/>
      </c>
      <c r="IB175" s="9">
        <f>IF(24&lt;=$G175, $N175, "")</f>
        <v/>
      </c>
      <c r="IC175" s="9">
        <f>IF(24&lt;=$G175, IB175-IA175, "")</f>
        <v/>
      </c>
      <c r="ID175" s="9">
        <f>IF(24&lt;=$G175, HZ175-IC175, "")</f>
        <v/>
      </c>
      <c r="IE175" s="9">
        <f>IF(24&lt;=$G175, ROUND(HW175*$Q175, 2), "")</f>
        <v/>
      </c>
      <c r="IF175" s="9">
        <f>IF(24&lt;=$G175, HW175+IE175, "")</f>
        <v/>
      </c>
      <c r="IG175" s="9">
        <f>IF(24&lt;=$G175, IA175+IE175, "")</f>
        <v/>
      </c>
      <c r="IH175" s="9">
        <f>IF(24&lt;=$G175, ($G175-24)*$N175, "")</f>
        <v/>
      </c>
      <c r="II175" s="9">
        <f>IF(25&lt;=$G175, ID175, "")</f>
        <v/>
      </c>
      <c r="IJ175" s="9">
        <f>IF(25&lt;=$G175, ROUND(II175*$Q175, 2), "")</f>
        <v/>
      </c>
      <c r="IK175" s="9">
        <f>IF(25&lt;=$G175, $N175, "")</f>
        <v/>
      </c>
      <c r="IL175" s="9">
        <f>IF(25&lt;=$G175, IK175-IJ175, "")</f>
        <v/>
      </c>
      <c r="IM175" s="9">
        <f>IF(25&lt;=$G175, II175-IL175, "")</f>
        <v/>
      </c>
      <c r="IN175" s="9">
        <f>IF(25&lt;=$G175, ROUND(IF175*$Q175, 2), "")</f>
        <v/>
      </c>
      <c r="IO175" s="9">
        <f>IF(25&lt;=$G175, IF175+IN175, "")</f>
        <v/>
      </c>
      <c r="IP175" s="9">
        <f>IF(25&lt;=$G175, IJ175+IN175, "")</f>
        <v/>
      </c>
      <c r="IQ175" s="9">
        <f>IF(25&lt;=$G175, ($G175-25)*$N175, "")</f>
        <v/>
      </c>
      <c r="IR175" s="9">
        <f>IF(26&lt;=$G175, IM175, "")</f>
        <v/>
      </c>
      <c r="IS175" s="9">
        <f>IF(26&lt;=$G175, ROUND(IR175*$Q175, 2), "")</f>
        <v/>
      </c>
      <c r="IT175" s="9">
        <f>IF(26&lt;=$G175, $N175, "")</f>
        <v/>
      </c>
      <c r="IU175" s="9">
        <f>IF(26&lt;=$G175, IT175-IS175, "")</f>
        <v/>
      </c>
      <c r="IV175" s="9">
        <f>IF(26&lt;=$G175, IR175-IU175, "")</f>
        <v/>
      </c>
      <c r="IW175" s="9">
        <f>IF(26&lt;=$G175, ROUND(IO175*$Q175, 2), "")</f>
        <v/>
      </c>
      <c r="IX175" s="9">
        <f>IF(26&lt;=$G175, IO175+IW175, "")</f>
        <v/>
      </c>
      <c r="IY175" s="9">
        <f>IF(26&lt;=$G175, IS175+IW175, "")</f>
        <v/>
      </c>
      <c r="IZ175" s="9">
        <f>IF(26&lt;=$G175, ($G175-26)*$N175, "")</f>
        <v/>
      </c>
      <c r="JA175" s="9">
        <f>IF(27&lt;=$G175, IV175, "")</f>
        <v/>
      </c>
      <c r="JB175" s="9">
        <f>IF(27&lt;=$G175, ROUND(JA175*$Q175, 2), "")</f>
        <v/>
      </c>
      <c r="JC175" s="9">
        <f>IF(27&lt;=$G175, $N175, "")</f>
        <v/>
      </c>
      <c r="JD175" s="9">
        <f>IF(27&lt;=$G175, JC175-JB175, "")</f>
        <v/>
      </c>
      <c r="JE175" s="9">
        <f>IF(27&lt;=$G175, JA175-JD175, "")</f>
        <v/>
      </c>
      <c r="JF175" s="9">
        <f>IF(27&lt;=$G175, ROUND(IX175*$Q175, 2), "")</f>
        <v/>
      </c>
      <c r="JG175" s="9">
        <f>IF(27&lt;=$G175, IX175+JF175, "")</f>
        <v/>
      </c>
      <c r="JH175" s="9">
        <f>IF(27&lt;=$G175, JB175+JF175, "")</f>
        <v/>
      </c>
      <c r="JI175" s="9">
        <f>IF(27&lt;=$G175, ($G175-27)*$N175, "")</f>
        <v/>
      </c>
      <c r="JJ175" s="9">
        <f>IF(28&lt;=$G175, JE175, "")</f>
        <v/>
      </c>
      <c r="JK175" s="9">
        <f>IF(28&lt;=$G175, ROUND(JJ175*$Q175, 2), "")</f>
        <v/>
      </c>
      <c r="JL175" s="9">
        <f>IF(28&lt;=$G175, $N175, "")</f>
        <v/>
      </c>
      <c r="JM175" s="9">
        <f>IF(28&lt;=$G175, JL175-JK175, "")</f>
        <v/>
      </c>
      <c r="JN175" s="9">
        <f>IF(28&lt;=$G175, JJ175-JM175, "")</f>
        <v/>
      </c>
      <c r="JO175" s="9">
        <f>IF(28&lt;=$G175, ROUND(JG175*$Q175, 2), "")</f>
        <v/>
      </c>
      <c r="JP175" s="9">
        <f>IF(28&lt;=$G175, JG175+JO175, "")</f>
        <v/>
      </c>
      <c r="JQ175" s="9">
        <f>IF(28&lt;=$G175, JK175+JO175, "")</f>
        <v/>
      </c>
      <c r="JR175" s="9">
        <f>IF(28&lt;=$G175, ($G175-28)*$N175, "")</f>
        <v/>
      </c>
      <c r="JS175" s="9">
        <f>IF(29&lt;=$G175, JN175, "")</f>
        <v/>
      </c>
      <c r="JT175" s="9">
        <f>IF(29&lt;=$G175, ROUND(JS175*$Q175, 2), "")</f>
        <v/>
      </c>
      <c r="JU175" s="9">
        <f>IF(29&lt;=$G175, $N175, "")</f>
        <v/>
      </c>
      <c r="JV175" s="9">
        <f>IF(29&lt;=$G175, JU175-JT175, "")</f>
        <v/>
      </c>
      <c r="JW175" s="9">
        <f>IF(29&lt;=$G175, JS175-JV175, "")</f>
        <v/>
      </c>
      <c r="JX175" s="9">
        <f>IF(29&lt;=$G175, ROUND(JP175*$Q175, 2), "")</f>
        <v/>
      </c>
      <c r="JY175" s="9">
        <f>IF(29&lt;=$G175, JP175+JX175, "")</f>
        <v/>
      </c>
      <c r="JZ175" s="9">
        <f>IF(29&lt;=$G175, JT175+JX175, "")</f>
        <v/>
      </c>
      <c r="KA175" s="9">
        <f>IF(29&lt;=$G175, ($G175-29)*$N175, "")</f>
        <v/>
      </c>
      <c r="KB175" s="9">
        <f>IF(30&lt;=$G175, JW175, "")</f>
        <v/>
      </c>
      <c r="KC175" s="9">
        <f>IF(30&lt;=$G175, ROUND(KB175*$Q175, 2), "")</f>
        <v/>
      </c>
      <c r="KD175" s="9">
        <f>IF(30&lt;=$G175, $N175, "")</f>
        <v/>
      </c>
      <c r="KE175" s="9">
        <f>IF(30&lt;=$G175, KD175-KC175, "")</f>
        <v/>
      </c>
      <c r="KF175" s="9">
        <f>IF(30&lt;=$G175, KB175-KE175, "")</f>
        <v/>
      </c>
      <c r="KG175" s="9">
        <f>IF(30&lt;=$G175, ROUND(JY175*$Q175, 2), "")</f>
        <v/>
      </c>
      <c r="KH175" s="9">
        <f>IF(30&lt;=$G175, JY175+KG175, "")</f>
        <v/>
      </c>
      <c r="KI175" s="9">
        <f>IF(30&lt;=$G175, KC175+KG175, "")</f>
        <v/>
      </c>
      <c r="KJ175" s="9">
        <f>IF(30&lt;=$G175, ($G175-30)*$N175, "")</f>
        <v/>
      </c>
      <c r="KK175" s="9">
        <f>IF(31&lt;=$G175, KF175, "")</f>
        <v/>
      </c>
      <c r="KL175" s="9">
        <f>IF(31&lt;=$G175, ROUND(KK175*$Q175, 2), "")</f>
        <v/>
      </c>
      <c r="KM175" s="9">
        <f>IF(31&lt;=$G175, $N175, "")</f>
        <v/>
      </c>
      <c r="KN175" s="9">
        <f>IF(31&lt;=$G175, KM175-KL175, "")</f>
        <v/>
      </c>
      <c r="KO175" s="9">
        <f>IF(31&lt;=$G175, KK175-KN175, "")</f>
        <v/>
      </c>
      <c r="KP175" s="9">
        <f>IF(31&lt;=$G175, ROUND(KH175*$Q175, 2), "")</f>
        <v/>
      </c>
      <c r="KQ175" s="9">
        <f>IF(31&lt;=$G175, KH175+KP175, "")</f>
        <v/>
      </c>
      <c r="KR175" s="9">
        <f>IF(31&lt;=$G175, KL175+KP175, "")</f>
        <v/>
      </c>
      <c r="KS175" s="9">
        <f>IF(31&lt;=$G175, ($G175-31)*$N175, "")</f>
        <v/>
      </c>
      <c r="KT175" s="9">
        <f>IF(32&lt;=$G175, KO175, "")</f>
        <v/>
      </c>
      <c r="KU175" s="9">
        <f>IF(32&lt;=$G175, ROUND(KT175*$Q175, 2), "")</f>
        <v/>
      </c>
      <c r="KV175" s="9">
        <f>IF(32&lt;=$G175, $N175, "")</f>
        <v/>
      </c>
      <c r="KW175" s="9">
        <f>IF(32&lt;=$G175, KV175-KU175, "")</f>
        <v/>
      </c>
      <c r="KX175" s="9">
        <f>IF(32&lt;=$G175, KT175-KW175, "")</f>
        <v/>
      </c>
      <c r="KY175" s="9">
        <f>IF(32&lt;=$G175, ROUND(KQ175*$Q175, 2), "")</f>
        <v/>
      </c>
      <c r="KZ175" s="9">
        <f>IF(32&lt;=$G175, KQ175+KY175, "")</f>
        <v/>
      </c>
      <c r="LA175" s="9">
        <f>IF(32&lt;=$G175, KU175+KY175, "")</f>
        <v/>
      </c>
      <c r="LB175" s="9">
        <f>IF(32&lt;=$G175, ($G175-32)*$N175, "")</f>
        <v/>
      </c>
      <c r="LC175" s="9">
        <f>IF(33&lt;=$G175, KX175, "")</f>
        <v/>
      </c>
      <c r="LD175" s="9">
        <f>IF(33&lt;=$G175, ROUND(LC175*$Q175, 2), "")</f>
        <v/>
      </c>
      <c r="LE175" s="9">
        <f>IF(33&lt;=$G175, $N175, "")</f>
        <v/>
      </c>
      <c r="LF175" s="9">
        <f>IF(33&lt;=$G175, LE175-LD175, "")</f>
        <v/>
      </c>
      <c r="LG175" s="9">
        <f>IF(33&lt;=$G175, LC175-LF175, "")</f>
        <v/>
      </c>
      <c r="LH175" s="9">
        <f>IF(33&lt;=$G175, ROUND(KZ175*$Q175, 2), "")</f>
        <v/>
      </c>
      <c r="LI175" s="9">
        <f>IF(33&lt;=$G175, KZ175+LH175, "")</f>
        <v/>
      </c>
      <c r="LJ175" s="9">
        <f>IF(33&lt;=$G175, LD175+LH175, "")</f>
        <v/>
      </c>
      <c r="LK175" s="9">
        <f>IF(33&lt;=$G175, ($G175-33)*$N175, "")</f>
        <v/>
      </c>
      <c r="LL175" s="9">
        <f>IF(34&lt;=$G175, LG175, "")</f>
        <v/>
      </c>
      <c r="LM175" s="9">
        <f>IF(34&lt;=$G175, ROUND(LL175*$Q175, 2), "")</f>
        <v/>
      </c>
      <c r="LN175" s="9">
        <f>IF(34&lt;=$G175, $N175, "")</f>
        <v/>
      </c>
      <c r="LO175" s="9">
        <f>IF(34&lt;=$G175, LN175-LM175, "")</f>
        <v/>
      </c>
      <c r="LP175" s="9">
        <f>IF(34&lt;=$G175, LL175-LO175, "")</f>
        <v/>
      </c>
      <c r="LQ175" s="9">
        <f>IF(34&lt;=$G175, ROUND(LI175*$Q175, 2), "")</f>
        <v/>
      </c>
      <c r="LR175" s="9">
        <f>IF(34&lt;=$G175, LI175+LQ175, "")</f>
        <v/>
      </c>
      <c r="LS175" s="9">
        <f>IF(34&lt;=$G175, LM175+LQ175, "")</f>
        <v/>
      </c>
      <c r="LT175" s="9">
        <f>IF(34&lt;=$G175, ($G175-34)*$N175, "")</f>
        <v/>
      </c>
      <c r="LU175" s="9">
        <f>IF(35&lt;=$G175, LP175, "")</f>
        <v/>
      </c>
      <c r="LV175" s="9">
        <f>IF(35&lt;=$G175, ROUND(LU175*$Q175, 2), "")</f>
        <v/>
      </c>
      <c r="LW175" s="9">
        <f>IF(35&lt;=$G175, $N175, "")</f>
        <v/>
      </c>
      <c r="LX175" s="9">
        <f>IF(35&lt;=$G175, LW175-LV175, "")</f>
        <v/>
      </c>
      <c r="LY175" s="9">
        <f>IF(35&lt;=$G175, LU175-LX175, "")</f>
        <v/>
      </c>
      <c r="LZ175" s="9">
        <f>IF(35&lt;=$G175, ROUND(LR175*$Q175, 2), "")</f>
        <v/>
      </c>
      <c r="MA175" s="9">
        <f>IF(35&lt;=$G175, LR175+LZ175, "")</f>
        <v/>
      </c>
      <c r="MB175" s="9">
        <f>IF(35&lt;=$G175, LV175+LZ175, "")</f>
        <v/>
      </c>
      <c r="MC175" s="9">
        <f>IF(35&lt;=$G175, ($G175-35)*$N175, "")</f>
        <v/>
      </c>
      <c r="MD175" s="9">
        <f>IF(36&lt;=$G175, LY175, "")</f>
        <v/>
      </c>
      <c r="ME175" s="9">
        <f>IF(36&lt;=$G175, ROUND(MD175*$Q175, 2), "")</f>
        <v/>
      </c>
      <c r="MF175" s="9">
        <f>IF(36&lt;=$G175, $N175, "")</f>
        <v/>
      </c>
      <c r="MG175" s="9">
        <f>IF(36&lt;=$G175, MF175-ME175, "")</f>
        <v/>
      </c>
      <c r="MH175" s="9">
        <f>IF(36&lt;=$G175, MD175-MG175, "")</f>
        <v/>
      </c>
      <c r="MI175" s="9">
        <f>IF(36&lt;=$G175, ROUND(MA175*$Q175, 2), "")</f>
        <v/>
      </c>
      <c r="MJ175" s="9">
        <f>IF(36&lt;=$G175, MA175+MI175, "")</f>
        <v/>
      </c>
      <c r="MK175" s="9">
        <f>IF(36&lt;=$G175, ME175+MI175, "")</f>
        <v/>
      </c>
      <c r="ML175" s="9">
        <f>IF(36&lt;=$G175, ($G175-36)*$N175, "")</f>
        <v/>
      </c>
      <c r="MM175" s="9">
        <f>IF(37&lt;=$G175, MH175, "")</f>
        <v/>
      </c>
      <c r="MN175" s="9">
        <f>IF(37&lt;=$G175, ROUND(MM175*$Q175, 2), "")</f>
        <v/>
      </c>
      <c r="MO175" s="9">
        <f>IF(37&lt;=$G175, $N175, "")</f>
        <v/>
      </c>
      <c r="MP175" s="9">
        <f>IF(37&lt;=$G175, MO175-MN175, "")</f>
        <v/>
      </c>
      <c r="MQ175" s="9">
        <f>IF(37&lt;=$G175, MM175-MP175, "")</f>
        <v/>
      </c>
      <c r="MR175" s="9">
        <f>IF(37&lt;=$G175, ROUND(MJ175*$Q175, 2), "")</f>
        <v/>
      </c>
      <c r="MS175" s="9">
        <f>IF(37&lt;=$G175, MJ175+MR175, "")</f>
        <v/>
      </c>
      <c r="MT175" s="9">
        <f>IF(37&lt;=$G175, MN175+MR175, "")</f>
        <v/>
      </c>
      <c r="MU175" s="9">
        <f>IF(37&lt;=$G175, ($G175-37)*$N175, "")</f>
        <v/>
      </c>
      <c r="MV175" s="9">
        <f>IF(38&lt;=$G175, MQ175, "")</f>
        <v/>
      </c>
      <c r="MW175" s="9">
        <f>IF(38&lt;=$G175, ROUND(MV175*$Q175, 2), "")</f>
        <v/>
      </c>
      <c r="MX175" s="9">
        <f>IF(38&lt;=$G175, $N175, "")</f>
        <v/>
      </c>
      <c r="MY175" s="9">
        <f>IF(38&lt;=$G175, MX175-MW175, "")</f>
        <v/>
      </c>
      <c r="MZ175" s="9">
        <f>IF(38&lt;=$G175, MV175-MY175, "")</f>
        <v/>
      </c>
      <c r="NA175" s="9">
        <f>IF(38&lt;=$G175, ROUND(MS175*$Q175, 2), "")</f>
        <v/>
      </c>
      <c r="NB175" s="9">
        <f>IF(38&lt;=$G175, MS175+NA175, "")</f>
        <v/>
      </c>
      <c r="NC175" s="9">
        <f>IF(38&lt;=$G175, MW175+NA175, "")</f>
        <v/>
      </c>
      <c r="ND175" s="9">
        <f>IF(38&lt;=$G175, ($G175-38)*$N175, "")</f>
        <v/>
      </c>
      <c r="NE175" s="9">
        <f>IF(39&lt;=$G175, MZ175, "")</f>
        <v/>
      </c>
      <c r="NF175" s="9">
        <f>IF(39&lt;=$G175, ROUND(NE175*$Q175, 2), "")</f>
        <v/>
      </c>
      <c r="NG175" s="9">
        <f>IF(39&lt;=$G175, $N175, "")</f>
        <v/>
      </c>
      <c r="NH175" s="9">
        <f>IF(39&lt;=$G175, NG175-NF175, "")</f>
        <v/>
      </c>
      <c r="NI175" s="9">
        <f>IF(39&lt;=$G175, NE175-NH175, "")</f>
        <v/>
      </c>
      <c r="NJ175" s="9">
        <f>IF(39&lt;=$G175, ROUND(NB175*$Q175, 2), "")</f>
        <v/>
      </c>
      <c r="NK175" s="9">
        <f>IF(39&lt;=$G175, NB175+NJ175, "")</f>
        <v/>
      </c>
      <c r="NL175" s="9">
        <f>IF(39&lt;=$G175, NF175+NJ175, "")</f>
        <v/>
      </c>
      <c r="NM175" s="9">
        <f>IF(39&lt;=$G175, ($G175-39)*$N175, "")</f>
        <v/>
      </c>
      <c r="NN175" s="9">
        <f>IF(40&lt;=$G175, NI175, "")</f>
        <v/>
      </c>
      <c r="NO175" s="9">
        <f>IF(40&lt;=$G175, ROUND(NN175*$Q175, 2), "")</f>
        <v/>
      </c>
      <c r="NP175" s="9">
        <f>IF(40&lt;=$G175, $N175, "")</f>
        <v/>
      </c>
      <c r="NQ175" s="9">
        <f>IF(40&lt;=$G175, NP175-NO175, "")</f>
        <v/>
      </c>
      <c r="NR175" s="9">
        <f>IF(40&lt;=$G175, NN175-NQ175, "")</f>
        <v/>
      </c>
      <c r="NS175" s="9">
        <f>IF(40&lt;=$G175, ROUND(NK175*$Q175, 2), "")</f>
        <v/>
      </c>
      <c r="NT175" s="9">
        <f>IF(40&lt;=$G175, NK175+NS175, "")</f>
        <v/>
      </c>
      <c r="NU175" s="9">
        <f>IF(40&lt;=$G175, NO175+NS175, "")</f>
        <v/>
      </c>
      <c r="NV175" s="9">
        <f>IF(40&lt;=$G175, ($G175-40)*$N175, "")</f>
        <v/>
      </c>
      <c r="NW175" s="9">
        <f>IF(41&lt;=$G175, NR175, "")</f>
        <v/>
      </c>
      <c r="NX175" s="9">
        <f>IF(41&lt;=$G175, ROUND(NW175*$Q175, 2), "")</f>
        <v/>
      </c>
      <c r="NY175" s="9">
        <f>IF(41&lt;=$G175, $N175, "")</f>
        <v/>
      </c>
      <c r="NZ175" s="9">
        <f>IF(41&lt;=$G175, NY175-NX175, "")</f>
        <v/>
      </c>
      <c r="OA175" s="9">
        <f>IF(41&lt;=$G175, NW175-NZ175, "")</f>
        <v/>
      </c>
      <c r="OB175" s="9">
        <f>IF(41&lt;=$G175, ROUND(NT175*$Q175, 2), "")</f>
        <v/>
      </c>
      <c r="OC175" s="9">
        <f>IF(41&lt;=$G175, NT175+OB175, "")</f>
        <v/>
      </c>
      <c r="OD175" s="9">
        <f>IF(41&lt;=$G175, NX175+OB175, "")</f>
        <v/>
      </c>
      <c r="OE175" s="9">
        <f>IF(41&lt;=$G175, ($G175-41)*$N175, "")</f>
        <v/>
      </c>
      <c r="OF175" s="9">
        <f>IF(42&lt;=$G175, OA175, "")</f>
        <v/>
      </c>
      <c r="OG175" s="9">
        <f>IF(42&lt;=$G175, ROUND(OF175*$Q175, 2), "")</f>
        <v/>
      </c>
      <c r="OH175" s="9">
        <f>IF(42&lt;=$G175, $N175, "")</f>
        <v/>
      </c>
      <c r="OI175" s="9">
        <f>IF(42&lt;=$G175, OH175-OG175, "")</f>
        <v/>
      </c>
      <c r="OJ175" s="9">
        <f>IF(42&lt;=$G175, OF175-OI175, "")</f>
        <v/>
      </c>
      <c r="OK175" s="9">
        <f>IF(42&lt;=$G175, ROUND(OC175*$Q175, 2), "")</f>
        <v/>
      </c>
      <c r="OL175" s="9">
        <f>IF(42&lt;=$G175, OC175+OK175, "")</f>
        <v/>
      </c>
      <c r="OM175" s="9">
        <f>IF(42&lt;=$G175, OG175+OK175, "")</f>
        <v/>
      </c>
      <c r="ON175" s="9">
        <f>IF(42&lt;=$G175, ($G175-42)*$N175, "")</f>
        <v/>
      </c>
      <c r="OO175" s="9">
        <f>IF(43&lt;=$G175, OJ175, "")</f>
        <v/>
      </c>
      <c r="OP175" s="9">
        <f>IF(43&lt;=$G175, ROUND(OO175*$Q175, 2), "")</f>
        <v/>
      </c>
      <c r="OQ175" s="9">
        <f>IF(43&lt;=$G175, $N175, "")</f>
        <v/>
      </c>
      <c r="OR175" s="9">
        <f>IF(43&lt;=$G175, OQ175-OP175, "")</f>
        <v/>
      </c>
      <c r="OS175" s="9">
        <f>IF(43&lt;=$G175, OO175-OR175, "")</f>
        <v/>
      </c>
      <c r="OT175" s="9">
        <f>IF(43&lt;=$G175, ROUND(OL175*$Q175, 2), "")</f>
        <v/>
      </c>
      <c r="OU175" s="9">
        <f>IF(43&lt;=$G175, OL175+OT175, "")</f>
        <v/>
      </c>
      <c r="OV175" s="9">
        <f>IF(43&lt;=$G175, OP175+OT175, "")</f>
        <v/>
      </c>
      <c r="OW175" s="9">
        <f>IF(43&lt;=$G175, ($G175-43)*$N175, "")</f>
        <v/>
      </c>
      <c r="OX175" s="9">
        <f>IF(44&lt;=$G175, OS175, "")</f>
        <v/>
      </c>
      <c r="OY175" s="9">
        <f>IF(44&lt;=$G175, ROUND(OX175*$Q175, 2), "")</f>
        <v/>
      </c>
      <c r="OZ175" s="9">
        <f>IF(44&lt;=$G175, $N175, "")</f>
        <v/>
      </c>
      <c r="PA175" s="9">
        <f>IF(44&lt;=$G175, OZ175-OY175, "")</f>
        <v/>
      </c>
      <c r="PB175" s="9">
        <f>IF(44&lt;=$G175, OX175-PA175, "")</f>
        <v/>
      </c>
      <c r="PC175" s="9">
        <f>IF(44&lt;=$G175, ROUND(OU175*$Q175, 2), "")</f>
        <v/>
      </c>
      <c r="PD175" s="9">
        <f>IF(44&lt;=$G175, OU175+PC175, "")</f>
        <v/>
      </c>
      <c r="PE175" s="9">
        <f>IF(44&lt;=$G175, OY175+PC175, "")</f>
        <v/>
      </c>
      <c r="PF175" s="9">
        <f>IF(44&lt;=$G175, ($G175-44)*$N175, "")</f>
        <v/>
      </c>
      <c r="PG175" s="9">
        <f>IF(45&lt;=$G175, PB175, "")</f>
        <v/>
      </c>
      <c r="PH175" s="9">
        <f>IF(45&lt;=$G175, ROUND(PG175*$Q175, 2), "")</f>
        <v/>
      </c>
      <c r="PI175" s="9">
        <f>IF(45&lt;=$G175, $N175, "")</f>
        <v/>
      </c>
      <c r="PJ175" s="9">
        <f>IF(45&lt;=$G175, PI175-PH175, "")</f>
        <v/>
      </c>
      <c r="PK175" s="9">
        <f>IF(45&lt;=$G175, PG175-PJ175, "")</f>
        <v/>
      </c>
      <c r="PL175" s="9">
        <f>IF(45&lt;=$G175, ROUND(PD175*$Q175, 2), "")</f>
        <v/>
      </c>
      <c r="PM175" s="9">
        <f>IF(45&lt;=$G175, PD175+PL175, "")</f>
        <v/>
      </c>
      <c r="PN175" s="9">
        <f>IF(45&lt;=$G175, PH175+PL175, "")</f>
        <v/>
      </c>
      <c r="PO175" s="9">
        <f>IF(45&lt;=$G175, ($G175-45)*$N175, "")</f>
        <v/>
      </c>
      <c r="PP175" s="9">
        <f>IF(46&lt;=$G175, PK175, "")</f>
        <v/>
      </c>
      <c r="PQ175" s="9">
        <f>IF(46&lt;=$G175, ROUND(PP175*$Q175, 2), "")</f>
        <v/>
      </c>
      <c r="PR175" s="9">
        <f>IF(46&lt;=$G175, $N175, "")</f>
        <v/>
      </c>
      <c r="PS175" s="9">
        <f>IF(46&lt;=$G175, PR175-PQ175, "")</f>
        <v/>
      </c>
      <c r="PT175" s="9">
        <f>IF(46&lt;=$G175, PP175-PS175, "")</f>
        <v/>
      </c>
      <c r="PU175" s="9">
        <f>IF(46&lt;=$G175, ROUND(PM175*$Q175, 2), "")</f>
        <v/>
      </c>
      <c r="PV175" s="9">
        <f>IF(46&lt;=$G175, PM175+PU175, "")</f>
        <v/>
      </c>
      <c r="PW175" s="9">
        <f>IF(46&lt;=$G175, PQ175+PU175, "")</f>
        <v/>
      </c>
      <c r="PX175" s="9">
        <f>IF(46&lt;=$G175, ($G175-46)*$N175, "")</f>
        <v/>
      </c>
      <c r="PY175" s="9">
        <f>IF(47&lt;=$G175, PT175, "")</f>
        <v/>
      </c>
      <c r="PZ175" s="9">
        <f>IF(47&lt;=$G175, ROUND(PY175*$Q175, 2), "")</f>
        <v/>
      </c>
      <c r="QA175" s="9">
        <f>IF(47&lt;=$G175, $N175, "")</f>
        <v/>
      </c>
      <c r="QB175" s="9">
        <f>IF(47&lt;=$G175, QA175-PZ175, "")</f>
        <v/>
      </c>
      <c r="QC175" s="9">
        <f>IF(47&lt;=$G175, PY175-QB175, "")</f>
        <v/>
      </c>
      <c r="QD175" s="9">
        <f>IF(47&lt;=$G175, ROUND(PV175*$Q175, 2), "")</f>
        <v/>
      </c>
      <c r="QE175" s="9">
        <f>IF(47&lt;=$G175, PV175+QD175, "")</f>
        <v/>
      </c>
      <c r="QF175" s="9">
        <f>IF(47&lt;=$G175, PZ175+QD175, "")</f>
        <v/>
      </c>
      <c r="QG175" s="9">
        <f>IF(47&lt;=$G175, ($G175-47)*$N175, "")</f>
        <v/>
      </c>
      <c r="QH175" s="9">
        <f>IF(48&lt;=$G175, QC175, "")</f>
        <v/>
      </c>
      <c r="QI175" s="9">
        <f>IF(48&lt;=$G175, ROUND(QH175*$Q175, 2), "")</f>
        <v/>
      </c>
      <c r="QJ175" s="9">
        <f>IF(48&lt;=$G175, $N175, "")</f>
        <v/>
      </c>
      <c r="QK175" s="9">
        <f>IF(48&lt;=$G175, QJ175-QI175, "")</f>
        <v/>
      </c>
      <c r="QL175" s="9">
        <f>IF(48&lt;=$G175, QH175-QK175, "")</f>
        <v/>
      </c>
      <c r="QM175" s="9">
        <f>IF(48&lt;=$G175, ROUND(QE175*$Q175, 2), "")</f>
        <v/>
      </c>
      <c r="QN175" s="9">
        <f>IF(48&lt;=$G175, QE175+QM175, "")</f>
        <v/>
      </c>
      <c r="QO175" s="9">
        <f>IF(48&lt;=$G175, QI175+QM175, "")</f>
        <v/>
      </c>
      <c r="QP175" s="9">
        <f>IF(48&lt;=$G175, ($G175-48)*$N175, "")</f>
        <v/>
      </c>
    </row>
    <row r="176">
      <c r="A176" s="12" t="inlineStr">
        <is>
          <t>0696-0001</t>
        </is>
      </c>
      <c r="B176" s="13" t="inlineStr">
        <is>
          <t>Karina Rocio Sanchez Cardenas</t>
        </is>
      </c>
      <c r="C176" s="13" t="inlineStr">
        <is>
          <t>Atittude GT</t>
        </is>
      </c>
      <c r="D176" s="12" t="inlineStr">
        <is>
          <t>ACTIVO</t>
        </is>
      </c>
      <c r="E176" s="12" t="inlineStr">
        <is>
          <t>2025-05-28</t>
        </is>
      </c>
      <c r="F176" s="12" t="inlineStr">
        <is>
          <t>2029-05-28</t>
        </is>
      </c>
      <c r="G176" s="14" t="n">
        <v>48</v>
      </c>
      <c r="H176" s="15" t="n">
        <v>430948.28</v>
      </c>
      <c r="I176" s="16" t="n">
        <v>0.1</v>
      </c>
      <c r="J176" s="15">
        <f>ROUND(H176*I176, 2)</f>
        <v/>
      </c>
      <c r="K176" s="15">
        <f>ROUND(H176-J176, 2)</f>
        <v/>
      </c>
      <c r="L176" s="16" t="n">
        <v>0.02</v>
      </c>
      <c r="M176" s="15">
        <f>ROUND(H176*L176, 2)</f>
        <v/>
      </c>
      <c r="N176" s="15" t="n">
        <v>14039.1</v>
      </c>
      <c r="O176" s="16" t="n">
        <v>0.1</v>
      </c>
      <c r="P176" s="15">
        <f>ROUND(H176*O176, 2)</f>
        <v/>
      </c>
      <c r="Q176" s="17" t="n">
        <v>0.0269179</v>
      </c>
      <c r="R176" s="17">
        <f>RATE(G176, -N176, K176, -P176)</f>
        <v/>
      </c>
      <c r="S176" s="17">
        <f>ROUND(Q176*12, 8)</f>
        <v/>
      </c>
      <c r="T176" s="17">
        <f>ROUND(((1+Q176)^12)-1, 8)</f>
        <v/>
      </c>
      <c r="U176" s="15">
        <f>ROUND(PV(Q176, G176, 0, -P176), 2)</f>
        <v/>
      </c>
      <c r="V176" s="15">
        <f>SUMIF($AA$4:$QP$4, "Interes_Leasing", AA176:QP176)</f>
        <v/>
      </c>
      <c r="W176" s="15">
        <f>SUMIF($AA$4:$QP$4, "Interes_Residual", AA176:QP176)</f>
        <v/>
      </c>
      <c r="X176" s="15">
        <f>ROUND(V176+W176, 2)</f>
        <v/>
      </c>
      <c r="Y176" s="15">
        <f>ROUND((N176*G176+P176+M176)-K176, 2)</f>
        <v/>
      </c>
      <c r="Z176" s="16">
        <f>ROUND(Y176/K176, 4)</f>
        <v/>
      </c>
      <c r="AA176" s="15">
        <f>IF(1&lt;=$G176, $K176, "")</f>
        <v/>
      </c>
      <c r="AB176" s="15">
        <f>IF(1&lt;=$G176, ROUND(AA176*$Q176, 2), "")</f>
        <v/>
      </c>
      <c r="AC176" s="15">
        <f>IF(1&lt;=$G176, $N176, "")</f>
        <v/>
      </c>
      <c r="AD176" s="15">
        <f>IF(1&lt;=$G176, AC176-AB176, "")</f>
        <v/>
      </c>
      <c r="AE176" s="15">
        <f>IF(1&lt;=$G176, AA176-AD176, "")</f>
        <v/>
      </c>
      <c r="AF176" s="15">
        <f>IF(1&lt;=$G176, ROUND($U176*$Q176, 2), "")</f>
        <v/>
      </c>
      <c r="AG176" s="15">
        <f>IF(1&lt;=$G176, $U176+AF176, "")</f>
        <v/>
      </c>
      <c r="AH176" s="15">
        <f>IF(1&lt;=$G176, AB176+AF176, "")</f>
        <v/>
      </c>
      <c r="AI176" s="15">
        <f>IF(1&lt;=$G176, ($G176-1)*$N176, "")</f>
        <v/>
      </c>
      <c r="AJ176" s="15">
        <f>IF(2&lt;=$G176, AE176, "")</f>
        <v/>
      </c>
      <c r="AK176" s="15">
        <f>IF(2&lt;=$G176, ROUND(AJ176*$Q176, 2), "")</f>
        <v/>
      </c>
      <c r="AL176" s="15">
        <f>IF(2&lt;=$G176, $N176, "")</f>
        <v/>
      </c>
      <c r="AM176" s="15">
        <f>IF(2&lt;=$G176, AL176-AK176, "")</f>
        <v/>
      </c>
      <c r="AN176" s="15">
        <f>IF(2&lt;=$G176, AJ176-AM176, "")</f>
        <v/>
      </c>
      <c r="AO176" s="15">
        <f>IF(2&lt;=$G176, ROUND(AG176*$Q176, 2), "")</f>
        <v/>
      </c>
      <c r="AP176" s="15">
        <f>IF(2&lt;=$G176, AG176+AO176, "")</f>
        <v/>
      </c>
      <c r="AQ176" s="15">
        <f>IF(2&lt;=$G176, AK176+AO176, "")</f>
        <v/>
      </c>
      <c r="AR176" s="15">
        <f>IF(2&lt;=$G176, ($G176-2)*$N176, "")</f>
        <v/>
      </c>
      <c r="AS176" s="15">
        <f>IF(3&lt;=$G176, AN176, "")</f>
        <v/>
      </c>
      <c r="AT176" s="15">
        <f>IF(3&lt;=$G176, ROUND(AS176*$Q176, 2), "")</f>
        <v/>
      </c>
      <c r="AU176" s="15">
        <f>IF(3&lt;=$G176, $N176, "")</f>
        <v/>
      </c>
      <c r="AV176" s="15">
        <f>IF(3&lt;=$G176, AU176-AT176, "")</f>
        <v/>
      </c>
      <c r="AW176" s="15">
        <f>IF(3&lt;=$G176, AS176-AV176, "")</f>
        <v/>
      </c>
      <c r="AX176" s="15">
        <f>IF(3&lt;=$G176, ROUND(AP176*$Q176, 2), "")</f>
        <v/>
      </c>
      <c r="AY176" s="15">
        <f>IF(3&lt;=$G176, AP176+AX176, "")</f>
        <v/>
      </c>
      <c r="AZ176" s="15">
        <f>IF(3&lt;=$G176, AT176+AX176, "")</f>
        <v/>
      </c>
      <c r="BA176" s="15">
        <f>IF(3&lt;=$G176, ($G176-3)*$N176, "")</f>
        <v/>
      </c>
      <c r="BB176" s="15">
        <f>IF(4&lt;=$G176, AW176, "")</f>
        <v/>
      </c>
      <c r="BC176" s="15">
        <f>IF(4&lt;=$G176, ROUND(BB176*$Q176, 2), "")</f>
        <v/>
      </c>
      <c r="BD176" s="15">
        <f>IF(4&lt;=$G176, $N176, "")</f>
        <v/>
      </c>
      <c r="BE176" s="15">
        <f>IF(4&lt;=$G176, BD176-BC176, "")</f>
        <v/>
      </c>
      <c r="BF176" s="15">
        <f>IF(4&lt;=$G176, BB176-BE176, "")</f>
        <v/>
      </c>
      <c r="BG176" s="15">
        <f>IF(4&lt;=$G176, ROUND(AY176*$Q176, 2), "")</f>
        <v/>
      </c>
      <c r="BH176" s="15">
        <f>IF(4&lt;=$G176, AY176+BG176, "")</f>
        <v/>
      </c>
      <c r="BI176" s="15">
        <f>IF(4&lt;=$G176, BC176+BG176, "")</f>
        <v/>
      </c>
      <c r="BJ176" s="15">
        <f>IF(4&lt;=$G176, ($G176-4)*$N176, "")</f>
        <v/>
      </c>
      <c r="BK176" s="15">
        <f>IF(5&lt;=$G176, BF176, "")</f>
        <v/>
      </c>
      <c r="BL176" s="15">
        <f>IF(5&lt;=$G176, ROUND(BK176*$Q176, 2), "")</f>
        <v/>
      </c>
      <c r="BM176" s="15">
        <f>IF(5&lt;=$G176, $N176, "")</f>
        <v/>
      </c>
      <c r="BN176" s="15">
        <f>IF(5&lt;=$G176, BM176-BL176, "")</f>
        <v/>
      </c>
      <c r="BO176" s="15">
        <f>IF(5&lt;=$G176, BK176-BN176, "")</f>
        <v/>
      </c>
      <c r="BP176" s="15">
        <f>IF(5&lt;=$G176, ROUND(BH176*$Q176, 2), "")</f>
        <v/>
      </c>
      <c r="BQ176" s="15">
        <f>IF(5&lt;=$G176, BH176+BP176, "")</f>
        <v/>
      </c>
      <c r="BR176" s="15">
        <f>IF(5&lt;=$G176, BL176+BP176, "")</f>
        <v/>
      </c>
      <c r="BS176" s="15">
        <f>IF(5&lt;=$G176, ($G176-5)*$N176, "")</f>
        <v/>
      </c>
      <c r="BT176" s="15">
        <f>IF(6&lt;=$G176, BO176, "")</f>
        <v/>
      </c>
      <c r="BU176" s="15">
        <f>IF(6&lt;=$G176, ROUND(BT176*$Q176, 2), "")</f>
        <v/>
      </c>
      <c r="BV176" s="15">
        <f>IF(6&lt;=$G176, $N176, "")</f>
        <v/>
      </c>
      <c r="BW176" s="15">
        <f>IF(6&lt;=$G176, BV176-BU176, "")</f>
        <v/>
      </c>
      <c r="BX176" s="15">
        <f>IF(6&lt;=$G176, BT176-BW176, "")</f>
        <v/>
      </c>
      <c r="BY176" s="15">
        <f>IF(6&lt;=$G176, ROUND(BQ176*$Q176, 2), "")</f>
        <v/>
      </c>
      <c r="BZ176" s="15">
        <f>IF(6&lt;=$G176, BQ176+BY176, "")</f>
        <v/>
      </c>
      <c r="CA176" s="15">
        <f>IF(6&lt;=$G176, BU176+BY176, "")</f>
        <v/>
      </c>
      <c r="CB176" s="15">
        <f>IF(6&lt;=$G176, ($G176-6)*$N176, "")</f>
        <v/>
      </c>
      <c r="CC176" s="15">
        <f>IF(7&lt;=$G176, BX176, "")</f>
        <v/>
      </c>
      <c r="CD176" s="15">
        <f>IF(7&lt;=$G176, ROUND(CC176*$Q176, 2), "")</f>
        <v/>
      </c>
      <c r="CE176" s="15">
        <f>IF(7&lt;=$G176, $N176, "")</f>
        <v/>
      </c>
      <c r="CF176" s="15">
        <f>IF(7&lt;=$G176, CE176-CD176, "")</f>
        <v/>
      </c>
      <c r="CG176" s="15">
        <f>IF(7&lt;=$G176, CC176-CF176, "")</f>
        <v/>
      </c>
      <c r="CH176" s="15">
        <f>IF(7&lt;=$G176, ROUND(BZ176*$Q176, 2), "")</f>
        <v/>
      </c>
      <c r="CI176" s="15">
        <f>IF(7&lt;=$G176, BZ176+CH176, "")</f>
        <v/>
      </c>
      <c r="CJ176" s="15">
        <f>IF(7&lt;=$G176, CD176+CH176, "")</f>
        <v/>
      </c>
      <c r="CK176" s="15">
        <f>IF(7&lt;=$G176, ($G176-7)*$N176, "")</f>
        <v/>
      </c>
      <c r="CL176" s="15">
        <f>IF(8&lt;=$G176, CG176, "")</f>
        <v/>
      </c>
      <c r="CM176" s="15">
        <f>IF(8&lt;=$G176, ROUND(CL176*$Q176, 2), "")</f>
        <v/>
      </c>
      <c r="CN176" s="15">
        <f>IF(8&lt;=$G176, $N176, "")</f>
        <v/>
      </c>
      <c r="CO176" s="15">
        <f>IF(8&lt;=$G176, CN176-CM176, "")</f>
        <v/>
      </c>
      <c r="CP176" s="15">
        <f>IF(8&lt;=$G176, CL176-CO176, "")</f>
        <v/>
      </c>
      <c r="CQ176" s="15">
        <f>IF(8&lt;=$G176, ROUND(CI176*$Q176, 2), "")</f>
        <v/>
      </c>
      <c r="CR176" s="15">
        <f>IF(8&lt;=$G176, CI176+CQ176, "")</f>
        <v/>
      </c>
      <c r="CS176" s="15">
        <f>IF(8&lt;=$G176, CM176+CQ176, "")</f>
        <v/>
      </c>
      <c r="CT176" s="15">
        <f>IF(8&lt;=$G176, ($G176-8)*$N176, "")</f>
        <v/>
      </c>
      <c r="CU176" s="15">
        <f>IF(9&lt;=$G176, CP176, "")</f>
        <v/>
      </c>
      <c r="CV176" s="15">
        <f>IF(9&lt;=$G176, ROUND(CU176*$Q176, 2), "")</f>
        <v/>
      </c>
      <c r="CW176" s="15">
        <f>IF(9&lt;=$G176, $N176, "")</f>
        <v/>
      </c>
      <c r="CX176" s="15">
        <f>IF(9&lt;=$G176, CW176-CV176, "")</f>
        <v/>
      </c>
      <c r="CY176" s="15">
        <f>IF(9&lt;=$G176, CU176-CX176, "")</f>
        <v/>
      </c>
      <c r="CZ176" s="15">
        <f>IF(9&lt;=$G176, ROUND(CR176*$Q176, 2), "")</f>
        <v/>
      </c>
      <c r="DA176" s="15">
        <f>IF(9&lt;=$G176, CR176+CZ176, "")</f>
        <v/>
      </c>
      <c r="DB176" s="15">
        <f>IF(9&lt;=$G176, CV176+CZ176, "")</f>
        <v/>
      </c>
      <c r="DC176" s="15">
        <f>IF(9&lt;=$G176, ($G176-9)*$N176, "")</f>
        <v/>
      </c>
      <c r="DD176" s="15">
        <f>IF(10&lt;=$G176, CY176, "")</f>
        <v/>
      </c>
      <c r="DE176" s="15">
        <f>IF(10&lt;=$G176, ROUND(DD176*$Q176, 2), "")</f>
        <v/>
      </c>
      <c r="DF176" s="15">
        <f>IF(10&lt;=$G176, $N176, "")</f>
        <v/>
      </c>
      <c r="DG176" s="15">
        <f>IF(10&lt;=$G176, DF176-DE176, "")</f>
        <v/>
      </c>
      <c r="DH176" s="15">
        <f>IF(10&lt;=$G176, DD176-DG176, "")</f>
        <v/>
      </c>
      <c r="DI176" s="15">
        <f>IF(10&lt;=$G176, ROUND(DA176*$Q176, 2), "")</f>
        <v/>
      </c>
      <c r="DJ176" s="15">
        <f>IF(10&lt;=$G176, DA176+DI176, "")</f>
        <v/>
      </c>
      <c r="DK176" s="15">
        <f>IF(10&lt;=$G176, DE176+DI176, "")</f>
        <v/>
      </c>
      <c r="DL176" s="15">
        <f>IF(10&lt;=$G176, ($G176-10)*$N176, "")</f>
        <v/>
      </c>
      <c r="DM176" s="15">
        <f>IF(11&lt;=$G176, DH176, "")</f>
        <v/>
      </c>
      <c r="DN176" s="15">
        <f>IF(11&lt;=$G176, ROUND(DM176*$Q176, 2), "")</f>
        <v/>
      </c>
      <c r="DO176" s="15">
        <f>IF(11&lt;=$G176, $N176, "")</f>
        <v/>
      </c>
      <c r="DP176" s="15">
        <f>IF(11&lt;=$G176, DO176-DN176, "")</f>
        <v/>
      </c>
      <c r="DQ176" s="15">
        <f>IF(11&lt;=$G176, DM176-DP176, "")</f>
        <v/>
      </c>
      <c r="DR176" s="15">
        <f>IF(11&lt;=$G176, ROUND(DJ176*$Q176, 2), "")</f>
        <v/>
      </c>
      <c r="DS176" s="15">
        <f>IF(11&lt;=$G176, DJ176+DR176, "")</f>
        <v/>
      </c>
      <c r="DT176" s="15">
        <f>IF(11&lt;=$G176, DN176+DR176, "")</f>
        <v/>
      </c>
      <c r="DU176" s="15">
        <f>IF(11&lt;=$G176, ($G176-11)*$N176, "")</f>
        <v/>
      </c>
      <c r="DV176" s="15">
        <f>IF(12&lt;=$G176, DQ176, "")</f>
        <v/>
      </c>
      <c r="DW176" s="15">
        <f>IF(12&lt;=$G176, ROUND(DV176*$Q176, 2), "")</f>
        <v/>
      </c>
      <c r="DX176" s="15">
        <f>IF(12&lt;=$G176, $N176, "")</f>
        <v/>
      </c>
      <c r="DY176" s="15">
        <f>IF(12&lt;=$G176, DX176-DW176, "")</f>
        <v/>
      </c>
      <c r="DZ176" s="15">
        <f>IF(12&lt;=$G176, DV176-DY176, "")</f>
        <v/>
      </c>
      <c r="EA176" s="15">
        <f>IF(12&lt;=$G176, ROUND(DS176*$Q176, 2), "")</f>
        <v/>
      </c>
      <c r="EB176" s="15">
        <f>IF(12&lt;=$G176, DS176+EA176, "")</f>
        <v/>
      </c>
      <c r="EC176" s="15">
        <f>IF(12&lt;=$G176, DW176+EA176, "")</f>
        <v/>
      </c>
      <c r="ED176" s="15">
        <f>IF(12&lt;=$G176, ($G176-12)*$N176, "")</f>
        <v/>
      </c>
      <c r="EE176" s="15">
        <f>IF(13&lt;=$G176, DZ176, "")</f>
        <v/>
      </c>
      <c r="EF176" s="15">
        <f>IF(13&lt;=$G176, ROUND(EE176*$Q176, 2), "")</f>
        <v/>
      </c>
      <c r="EG176" s="15">
        <f>IF(13&lt;=$G176, $N176, "")</f>
        <v/>
      </c>
      <c r="EH176" s="15">
        <f>IF(13&lt;=$G176, EG176-EF176, "")</f>
        <v/>
      </c>
      <c r="EI176" s="15">
        <f>IF(13&lt;=$G176, EE176-EH176, "")</f>
        <v/>
      </c>
      <c r="EJ176" s="15">
        <f>IF(13&lt;=$G176, ROUND(EB176*$Q176, 2), "")</f>
        <v/>
      </c>
      <c r="EK176" s="15">
        <f>IF(13&lt;=$G176, EB176+EJ176, "")</f>
        <v/>
      </c>
      <c r="EL176" s="15">
        <f>IF(13&lt;=$G176, EF176+EJ176, "")</f>
        <v/>
      </c>
      <c r="EM176" s="15">
        <f>IF(13&lt;=$G176, ($G176-13)*$N176, "")</f>
        <v/>
      </c>
      <c r="EN176" s="15">
        <f>IF(14&lt;=$G176, EI176, "")</f>
        <v/>
      </c>
      <c r="EO176" s="15">
        <f>IF(14&lt;=$G176, ROUND(EN176*$Q176, 2), "")</f>
        <v/>
      </c>
      <c r="EP176" s="15">
        <f>IF(14&lt;=$G176, $N176, "")</f>
        <v/>
      </c>
      <c r="EQ176" s="15">
        <f>IF(14&lt;=$G176, EP176-EO176, "")</f>
        <v/>
      </c>
      <c r="ER176" s="15">
        <f>IF(14&lt;=$G176, EN176-EQ176, "")</f>
        <v/>
      </c>
      <c r="ES176" s="15">
        <f>IF(14&lt;=$G176, ROUND(EK176*$Q176, 2), "")</f>
        <v/>
      </c>
      <c r="ET176" s="15">
        <f>IF(14&lt;=$G176, EK176+ES176, "")</f>
        <v/>
      </c>
      <c r="EU176" s="15">
        <f>IF(14&lt;=$G176, EO176+ES176, "")</f>
        <v/>
      </c>
      <c r="EV176" s="15">
        <f>IF(14&lt;=$G176, ($G176-14)*$N176, "")</f>
        <v/>
      </c>
      <c r="EW176" s="15">
        <f>IF(15&lt;=$G176, ER176, "")</f>
        <v/>
      </c>
      <c r="EX176" s="15">
        <f>IF(15&lt;=$G176, ROUND(EW176*$Q176, 2), "")</f>
        <v/>
      </c>
      <c r="EY176" s="15">
        <f>IF(15&lt;=$G176, $N176, "")</f>
        <v/>
      </c>
      <c r="EZ176" s="15">
        <f>IF(15&lt;=$G176, EY176-EX176, "")</f>
        <v/>
      </c>
      <c r="FA176" s="15">
        <f>IF(15&lt;=$G176, EW176-EZ176, "")</f>
        <v/>
      </c>
      <c r="FB176" s="15">
        <f>IF(15&lt;=$G176, ROUND(ET176*$Q176, 2), "")</f>
        <v/>
      </c>
      <c r="FC176" s="15">
        <f>IF(15&lt;=$G176, ET176+FB176, "")</f>
        <v/>
      </c>
      <c r="FD176" s="15">
        <f>IF(15&lt;=$G176, EX176+FB176, "")</f>
        <v/>
      </c>
      <c r="FE176" s="15">
        <f>IF(15&lt;=$G176, ($G176-15)*$N176, "")</f>
        <v/>
      </c>
      <c r="FF176" s="15">
        <f>IF(16&lt;=$G176, FA176, "")</f>
        <v/>
      </c>
      <c r="FG176" s="15">
        <f>IF(16&lt;=$G176, ROUND(FF176*$Q176, 2), "")</f>
        <v/>
      </c>
      <c r="FH176" s="15">
        <f>IF(16&lt;=$G176, $N176, "")</f>
        <v/>
      </c>
      <c r="FI176" s="15">
        <f>IF(16&lt;=$G176, FH176-FG176, "")</f>
        <v/>
      </c>
      <c r="FJ176" s="15">
        <f>IF(16&lt;=$G176, FF176-FI176, "")</f>
        <v/>
      </c>
      <c r="FK176" s="15">
        <f>IF(16&lt;=$G176, ROUND(FC176*$Q176, 2), "")</f>
        <v/>
      </c>
      <c r="FL176" s="15">
        <f>IF(16&lt;=$G176, FC176+FK176, "")</f>
        <v/>
      </c>
      <c r="FM176" s="15">
        <f>IF(16&lt;=$G176, FG176+FK176, "")</f>
        <v/>
      </c>
      <c r="FN176" s="15">
        <f>IF(16&lt;=$G176, ($G176-16)*$N176, "")</f>
        <v/>
      </c>
      <c r="FO176" s="15">
        <f>IF(17&lt;=$G176, FJ176, "")</f>
        <v/>
      </c>
      <c r="FP176" s="15">
        <f>IF(17&lt;=$G176, ROUND(FO176*$Q176, 2), "")</f>
        <v/>
      </c>
      <c r="FQ176" s="15">
        <f>IF(17&lt;=$G176, $N176, "")</f>
        <v/>
      </c>
      <c r="FR176" s="15">
        <f>IF(17&lt;=$G176, FQ176-FP176, "")</f>
        <v/>
      </c>
      <c r="FS176" s="15">
        <f>IF(17&lt;=$G176, FO176-FR176, "")</f>
        <v/>
      </c>
      <c r="FT176" s="15">
        <f>IF(17&lt;=$G176, ROUND(FL176*$Q176, 2), "")</f>
        <v/>
      </c>
      <c r="FU176" s="15">
        <f>IF(17&lt;=$G176, FL176+FT176, "")</f>
        <v/>
      </c>
      <c r="FV176" s="15">
        <f>IF(17&lt;=$G176, FP176+FT176, "")</f>
        <v/>
      </c>
      <c r="FW176" s="15">
        <f>IF(17&lt;=$G176, ($G176-17)*$N176, "")</f>
        <v/>
      </c>
      <c r="FX176" s="15">
        <f>IF(18&lt;=$G176, FS176, "")</f>
        <v/>
      </c>
      <c r="FY176" s="15">
        <f>IF(18&lt;=$G176, ROUND(FX176*$Q176, 2), "")</f>
        <v/>
      </c>
      <c r="FZ176" s="15">
        <f>IF(18&lt;=$G176, $N176, "")</f>
        <v/>
      </c>
      <c r="GA176" s="15">
        <f>IF(18&lt;=$G176, FZ176-FY176, "")</f>
        <v/>
      </c>
      <c r="GB176" s="15">
        <f>IF(18&lt;=$G176, FX176-GA176, "")</f>
        <v/>
      </c>
      <c r="GC176" s="15">
        <f>IF(18&lt;=$G176, ROUND(FU176*$Q176, 2), "")</f>
        <v/>
      </c>
      <c r="GD176" s="15">
        <f>IF(18&lt;=$G176, FU176+GC176, "")</f>
        <v/>
      </c>
      <c r="GE176" s="15">
        <f>IF(18&lt;=$G176, FY176+GC176, "")</f>
        <v/>
      </c>
      <c r="GF176" s="15">
        <f>IF(18&lt;=$G176, ($G176-18)*$N176, "")</f>
        <v/>
      </c>
      <c r="GG176" s="15">
        <f>IF(19&lt;=$G176, GB176, "")</f>
        <v/>
      </c>
      <c r="GH176" s="15">
        <f>IF(19&lt;=$G176, ROUND(GG176*$Q176, 2), "")</f>
        <v/>
      </c>
      <c r="GI176" s="15">
        <f>IF(19&lt;=$G176, $N176, "")</f>
        <v/>
      </c>
      <c r="GJ176" s="15">
        <f>IF(19&lt;=$G176, GI176-GH176, "")</f>
        <v/>
      </c>
      <c r="GK176" s="15">
        <f>IF(19&lt;=$G176, GG176-GJ176, "")</f>
        <v/>
      </c>
      <c r="GL176" s="15">
        <f>IF(19&lt;=$G176, ROUND(GD176*$Q176, 2), "")</f>
        <v/>
      </c>
      <c r="GM176" s="15">
        <f>IF(19&lt;=$G176, GD176+GL176, "")</f>
        <v/>
      </c>
      <c r="GN176" s="15">
        <f>IF(19&lt;=$G176, GH176+GL176, "")</f>
        <v/>
      </c>
      <c r="GO176" s="15">
        <f>IF(19&lt;=$G176, ($G176-19)*$N176, "")</f>
        <v/>
      </c>
      <c r="GP176" s="15">
        <f>IF(20&lt;=$G176, GK176, "")</f>
        <v/>
      </c>
      <c r="GQ176" s="15">
        <f>IF(20&lt;=$G176, ROUND(GP176*$Q176, 2), "")</f>
        <v/>
      </c>
      <c r="GR176" s="15">
        <f>IF(20&lt;=$G176, $N176, "")</f>
        <v/>
      </c>
      <c r="GS176" s="15">
        <f>IF(20&lt;=$G176, GR176-GQ176, "")</f>
        <v/>
      </c>
      <c r="GT176" s="15">
        <f>IF(20&lt;=$G176, GP176-GS176, "")</f>
        <v/>
      </c>
      <c r="GU176" s="15">
        <f>IF(20&lt;=$G176, ROUND(GM176*$Q176, 2), "")</f>
        <v/>
      </c>
      <c r="GV176" s="15">
        <f>IF(20&lt;=$G176, GM176+GU176, "")</f>
        <v/>
      </c>
      <c r="GW176" s="15">
        <f>IF(20&lt;=$G176, GQ176+GU176, "")</f>
        <v/>
      </c>
      <c r="GX176" s="15">
        <f>IF(20&lt;=$G176, ($G176-20)*$N176, "")</f>
        <v/>
      </c>
      <c r="GY176" s="15">
        <f>IF(21&lt;=$G176, GT176, "")</f>
        <v/>
      </c>
      <c r="GZ176" s="15">
        <f>IF(21&lt;=$G176, ROUND(GY176*$Q176, 2), "")</f>
        <v/>
      </c>
      <c r="HA176" s="15">
        <f>IF(21&lt;=$G176, $N176, "")</f>
        <v/>
      </c>
      <c r="HB176" s="15">
        <f>IF(21&lt;=$G176, HA176-GZ176, "")</f>
        <v/>
      </c>
      <c r="HC176" s="15">
        <f>IF(21&lt;=$G176, GY176-HB176, "")</f>
        <v/>
      </c>
      <c r="HD176" s="15">
        <f>IF(21&lt;=$G176, ROUND(GV176*$Q176, 2), "")</f>
        <v/>
      </c>
      <c r="HE176" s="15">
        <f>IF(21&lt;=$G176, GV176+HD176, "")</f>
        <v/>
      </c>
      <c r="HF176" s="15">
        <f>IF(21&lt;=$G176, GZ176+HD176, "")</f>
        <v/>
      </c>
      <c r="HG176" s="15">
        <f>IF(21&lt;=$G176, ($G176-21)*$N176, "")</f>
        <v/>
      </c>
      <c r="HH176" s="15">
        <f>IF(22&lt;=$G176, HC176, "")</f>
        <v/>
      </c>
      <c r="HI176" s="15">
        <f>IF(22&lt;=$G176, ROUND(HH176*$Q176, 2), "")</f>
        <v/>
      </c>
      <c r="HJ176" s="15">
        <f>IF(22&lt;=$G176, $N176, "")</f>
        <v/>
      </c>
      <c r="HK176" s="15">
        <f>IF(22&lt;=$G176, HJ176-HI176, "")</f>
        <v/>
      </c>
      <c r="HL176" s="15">
        <f>IF(22&lt;=$G176, HH176-HK176, "")</f>
        <v/>
      </c>
      <c r="HM176" s="15">
        <f>IF(22&lt;=$G176, ROUND(HE176*$Q176, 2), "")</f>
        <v/>
      </c>
      <c r="HN176" s="15">
        <f>IF(22&lt;=$G176, HE176+HM176, "")</f>
        <v/>
      </c>
      <c r="HO176" s="15">
        <f>IF(22&lt;=$G176, HI176+HM176, "")</f>
        <v/>
      </c>
      <c r="HP176" s="15">
        <f>IF(22&lt;=$G176, ($G176-22)*$N176, "")</f>
        <v/>
      </c>
      <c r="HQ176" s="15">
        <f>IF(23&lt;=$G176, HL176, "")</f>
        <v/>
      </c>
      <c r="HR176" s="15">
        <f>IF(23&lt;=$G176, ROUND(HQ176*$Q176, 2), "")</f>
        <v/>
      </c>
      <c r="HS176" s="15">
        <f>IF(23&lt;=$G176, $N176, "")</f>
        <v/>
      </c>
      <c r="HT176" s="15">
        <f>IF(23&lt;=$G176, HS176-HR176, "")</f>
        <v/>
      </c>
      <c r="HU176" s="15">
        <f>IF(23&lt;=$G176, HQ176-HT176, "")</f>
        <v/>
      </c>
      <c r="HV176" s="15">
        <f>IF(23&lt;=$G176, ROUND(HN176*$Q176, 2), "")</f>
        <v/>
      </c>
      <c r="HW176" s="15">
        <f>IF(23&lt;=$G176, HN176+HV176, "")</f>
        <v/>
      </c>
      <c r="HX176" s="15">
        <f>IF(23&lt;=$G176, HR176+HV176, "")</f>
        <v/>
      </c>
      <c r="HY176" s="15">
        <f>IF(23&lt;=$G176, ($G176-23)*$N176, "")</f>
        <v/>
      </c>
      <c r="HZ176" s="15">
        <f>IF(24&lt;=$G176, HU176, "")</f>
        <v/>
      </c>
      <c r="IA176" s="15">
        <f>IF(24&lt;=$G176, ROUND(HZ176*$Q176, 2), "")</f>
        <v/>
      </c>
      <c r="IB176" s="15">
        <f>IF(24&lt;=$G176, $N176, "")</f>
        <v/>
      </c>
      <c r="IC176" s="15">
        <f>IF(24&lt;=$G176, IB176-IA176, "")</f>
        <v/>
      </c>
      <c r="ID176" s="15">
        <f>IF(24&lt;=$G176, HZ176-IC176, "")</f>
        <v/>
      </c>
      <c r="IE176" s="15">
        <f>IF(24&lt;=$G176, ROUND(HW176*$Q176, 2), "")</f>
        <v/>
      </c>
      <c r="IF176" s="15">
        <f>IF(24&lt;=$G176, HW176+IE176, "")</f>
        <v/>
      </c>
      <c r="IG176" s="15">
        <f>IF(24&lt;=$G176, IA176+IE176, "")</f>
        <v/>
      </c>
      <c r="IH176" s="15">
        <f>IF(24&lt;=$G176, ($G176-24)*$N176, "")</f>
        <v/>
      </c>
      <c r="II176" s="15">
        <f>IF(25&lt;=$G176, ID176, "")</f>
        <v/>
      </c>
      <c r="IJ176" s="15">
        <f>IF(25&lt;=$G176, ROUND(II176*$Q176, 2), "")</f>
        <v/>
      </c>
      <c r="IK176" s="15">
        <f>IF(25&lt;=$G176, $N176, "")</f>
        <v/>
      </c>
      <c r="IL176" s="15">
        <f>IF(25&lt;=$G176, IK176-IJ176, "")</f>
        <v/>
      </c>
      <c r="IM176" s="15">
        <f>IF(25&lt;=$G176, II176-IL176, "")</f>
        <v/>
      </c>
      <c r="IN176" s="15">
        <f>IF(25&lt;=$G176, ROUND(IF176*$Q176, 2), "")</f>
        <v/>
      </c>
      <c r="IO176" s="15">
        <f>IF(25&lt;=$G176, IF176+IN176, "")</f>
        <v/>
      </c>
      <c r="IP176" s="15">
        <f>IF(25&lt;=$G176, IJ176+IN176, "")</f>
        <v/>
      </c>
      <c r="IQ176" s="15">
        <f>IF(25&lt;=$G176, ($G176-25)*$N176, "")</f>
        <v/>
      </c>
      <c r="IR176" s="15">
        <f>IF(26&lt;=$G176, IM176, "")</f>
        <v/>
      </c>
      <c r="IS176" s="15">
        <f>IF(26&lt;=$G176, ROUND(IR176*$Q176, 2), "")</f>
        <v/>
      </c>
      <c r="IT176" s="15">
        <f>IF(26&lt;=$G176, $N176, "")</f>
        <v/>
      </c>
      <c r="IU176" s="15">
        <f>IF(26&lt;=$G176, IT176-IS176, "")</f>
        <v/>
      </c>
      <c r="IV176" s="15">
        <f>IF(26&lt;=$G176, IR176-IU176, "")</f>
        <v/>
      </c>
      <c r="IW176" s="15">
        <f>IF(26&lt;=$G176, ROUND(IO176*$Q176, 2), "")</f>
        <v/>
      </c>
      <c r="IX176" s="15">
        <f>IF(26&lt;=$G176, IO176+IW176, "")</f>
        <v/>
      </c>
      <c r="IY176" s="15">
        <f>IF(26&lt;=$G176, IS176+IW176, "")</f>
        <v/>
      </c>
      <c r="IZ176" s="15">
        <f>IF(26&lt;=$G176, ($G176-26)*$N176, "")</f>
        <v/>
      </c>
      <c r="JA176" s="15">
        <f>IF(27&lt;=$G176, IV176, "")</f>
        <v/>
      </c>
      <c r="JB176" s="15">
        <f>IF(27&lt;=$G176, ROUND(JA176*$Q176, 2), "")</f>
        <v/>
      </c>
      <c r="JC176" s="15">
        <f>IF(27&lt;=$G176, $N176, "")</f>
        <v/>
      </c>
      <c r="JD176" s="15">
        <f>IF(27&lt;=$G176, JC176-JB176, "")</f>
        <v/>
      </c>
      <c r="JE176" s="15">
        <f>IF(27&lt;=$G176, JA176-JD176, "")</f>
        <v/>
      </c>
      <c r="JF176" s="15">
        <f>IF(27&lt;=$G176, ROUND(IX176*$Q176, 2), "")</f>
        <v/>
      </c>
      <c r="JG176" s="15">
        <f>IF(27&lt;=$G176, IX176+JF176, "")</f>
        <v/>
      </c>
      <c r="JH176" s="15">
        <f>IF(27&lt;=$G176, JB176+JF176, "")</f>
        <v/>
      </c>
      <c r="JI176" s="15">
        <f>IF(27&lt;=$G176, ($G176-27)*$N176, "")</f>
        <v/>
      </c>
      <c r="JJ176" s="15">
        <f>IF(28&lt;=$G176, JE176, "")</f>
        <v/>
      </c>
      <c r="JK176" s="15">
        <f>IF(28&lt;=$G176, ROUND(JJ176*$Q176, 2), "")</f>
        <v/>
      </c>
      <c r="JL176" s="15">
        <f>IF(28&lt;=$G176, $N176, "")</f>
        <v/>
      </c>
      <c r="JM176" s="15">
        <f>IF(28&lt;=$G176, JL176-JK176, "")</f>
        <v/>
      </c>
      <c r="JN176" s="15">
        <f>IF(28&lt;=$G176, JJ176-JM176, "")</f>
        <v/>
      </c>
      <c r="JO176" s="15">
        <f>IF(28&lt;=$G176, ROUND(JG176*$Q176, 2), "")</f>
        <v/>
      </c>
      <c r="JP176" s="15">
        <f>IF(28&lt;=$G176, JG176+JO176, "")</f>
        <v/>
      </c>
      <c r="JQ176" s="15">
        <f>IF(28&lt;=$G176, JK176+JO176, "")</f>
        <v/>
      </c>
      <c r="JR176" s="15">
        <f>IF(28&lt;=$G176, ($G176-28)*$N176, "")</f>
        <v/>
      </c>
      <c r="JS176" s="15">
        <f>IF(29&lt;=$G176, JN176, "")</f>
        <v/>
      </c>
      <c r="JT176" s="15">
        <f>IF(29&lt;=$G176, ROUND(JS176*$Q176, 2), "")</f>
        <v/>
      </c>
      <c r="JU176" s="15">
        <f>IF(29&lt;=$G176, $N176, "")</f>
        <v/>
      </c>
      <c r="JV176" s="15">
        <f>IF(29&lt;=$G176, JU176-JT176, "")</f>
        <v/>
      </c>
      <c r="JW176" s="15">
        <f>IF(29&lt;=$G176, JS176-JV176, "")</f>
        <v/>
      </c>
      <c r="JX176" s="15">
        <f>IF(29&lt;=$G176, ROUND(JP176*$Q176, 2), "")</f>
        <v/>
      </c>
      <c r="JY176" s="15">
        <f>IF(29&lt;=$G176, JP176+JX176, "")</f>
        <v/>
      </c>
      <c r="JZ176" s="15">
        <f>IF(29&lt;=$G176, JT176+JX176, "")</f>
        <v/>
      </c>
      <c r="KA176" s="15">
        <f>IF(29&lt;=$G176, ($G176-29)*$N176, "")</f>
        <v/>
      </c>
      <c r="KB176" s="15">
        <f>IF(30&lt;=$G176, JW176, "")</f>
        <v/>
      </c>
      <c r="KC176" s="15">
        <f>IF(30&lt;=$G176, ROUND(KB176*$Q176, 2), "")</f>
        <v/>
      </c>
      <c r="KD176" s="15">
        <f>IF(30&lt;=$G176, $N176, "")</f>
        <v/>
      </c>
      <c r="KE176" s="15">
        <f>IF(30&lt;=$G176, KD176-KC176, "")</f>
        <v/>
      </c>
      <c r="KF176" s="15">
        <f>IF(30&lt;=$G176, KB176-KE176, "")</f>
        <v/>
      </c>
      <c r="KG176" s="15">
        <f>IF(30&lt;=$G176, ROUND(JY176*$Q176, 2), "")</f>
        <v/>
      </c>
      <c r="KH176" s="15">
        <f>IF(30&lt;=$G176, JY176+KG176, "")</f>
        <v/>
      </c>
      <c r="KI176" s="15">
        <f>IF(30&lt;=$G176, KC176+KG176, "")</f>
        <v/>
      </c>
      <c r="KJ176" s="15">
        <f>IF(30&lt;=$G176, ($G176-30)*$N176, "")</f>
        <v/>
      </c>
      <c r="KK176" s="15">
        <f>IF(31&lt;=$G176, KF176, "")</f>
        <v/>
      </c>
      <c r="KL176" s="15">
        <f>IF(31&lt;=$G176, ROUND(KK176*$Q176, 2), "")</f>
        <v/>
      </c>
      <c r="KM176" s="15">
        <f>IF(31&lt;=$G176, $N176, "")</f>
        <v/>
      </c>
      <c r="KN176" s="15">
        <f>IF(31&lt;=$G176, KM176-KL176, "")</f>
        <v/>
      </c>
      <c r="KO176" s="15">
        <f>IF(31&lt;=$G176, KK176-KN176, "")</f>
        <v/>
      </c>
      <c r="KP176" s="15">
        <f>IF(31&lt;=$G176, ROUND(KH176*$Q176, 2), "")</f>
        <v/>
      </c>
      <c r="KQ176" s="15">
        <f>IF(31&lt;=$G176, KH176+KP176, "")</f>
        <v/>
      </c>
      <c r="KR176" s="15">
        <f>IF(31&lt;=$G176, KL176+KP176, "")</f>
        <v/>
      </c>
      <c r="KS176" s="15">
        <f>IF(31&lt;=$G176, ($G176-31)*$N176, "")</f>
        <v/>
      </c>
      <c r="KT176" s="15">
        <f>IF(32&lt;=$G176, KO176, "")</f>
        <v/>
      </c>
      <c r="KU176" s="15">
        <f>IF(32&lt;=$G176, ROUND(KT176*$Q176, 2), "")</f>
        <v/>
      </c>
      <c r="KV176" s="15">
        <f>IF(32&lt;=$G176, $N176, "")</f>
        <v/>
      </c>
      <c r="KW176" s="15">
        <f>IF(32&lt;=$G176, KV176-KU176, "")</f>
        <v/>
      </c>
      <c r="KX176" s="15">
        <f>IF(32&lt;=$G176, KT176-KW176, "")</f>
        <v/>
      </c>
      <c r="KY176" s="15">
        <f>IF(32&lt;=$G176, ROUND(KQ176*$Q176, 2), "")</f>
        <v/>
      </c>
      <c r="KZ176" s="15">
        <f>IF(32&lt;=$G176, KQ176+KY176, "")</f>
        <v/>
      </c>
      <c r="LA176" s="15">
        <f>IF(32&lt;=$G176, KU176+KY176, "")</f>
        <v/>
      </c>
      <c r="LB176" s="15">
        <f>IF(32&lt;=$G176, ($G176-32)*$N176, "")</f>
        <v/>
      </c>
      <c r="LC176" s="15">
        <f>IF(33&lt;=$G176, KX176, "")</f>
        <v/>
      </c>
      <c r="LD176" s="15">
        <f>IF(33&lt;=$G176, ROUND(LC176*$Q176, 2), "")</f>
        <v/>
      </c>
      <c r="LE176" s="15">
        <f>IF(33&lt;=$G176, $N176, "")</f>
        <v/>
      </c>
      <c r="LF176" s="15">
        <f>IF(33&lt;=$G176, LE176-LD176, "")</f>
        <v/>
      </c>
      <c r="LG176" s="15">
        <f>IF(33&lt;=$G176, LC176-LF176, "")</f>
        <v/>
      </c>
      <c r="LH176" s="15">
        <f>IF(33&lt;=$G176, ROUND(KZ176*$Q176, 2), "")</f>
        <v/>
      </c>
      <c r="LI176" s="15">
        <f>IF(33&lt;=$G176, KZ176+LH176, "")</f>
        <v/>
      </c>
      <c r="LJ176" s="15">
        <f>IF(33&lt;=$G176, LD176+LH176, "")</f>
        <v/>
      </c>
      <c r="LK176" s="15">
        <f>IF(33&lt;=$G176, ($G176-33)*$N176, "")</f>
        <v/>
      </c>
      <c r="LL176" s="15">
        <f>IF(34&lt;=$G176, LG176, "")</f>
        <v/>
      </c>
      <c r="LM176" s="15">
        <f>IF(34&lt;=$G176, ROUND(LL176*$Q176, 2), "")</f>
        <v/>
      </c>
      <c r="LN176" s="15">
        <f>IF(34&lt;=$G176, $N176, "")</f>
        <v/>
      </c>
      <c r="LO176" s="15">
        <f>IF(34&lt;=$G176, LN176-LM176, "")</f>
        <v/>
      </c>
      <c r="LP176" s="15">
        <f>IF(34&lt;=$G176, LL176-LO176, "")</f>
        <v/>
      </c>
      <c r="LQ176" s="15">
        <f>IF(34&lt;=$G176, ROUND(LI176*$Q176, 2), "")</f>
        <v/>
      </c>
      <c r="LR176" s="15">
        <f>IF(34&lt;=$G176, LI176+LQ176, "")</f>
        <v/>
      </c>
      <c r="LS176" s="15">
        <f>IF(34&lt;=$G176, LM176+LQ176, "")</f>
        <v/>
      </c>
      <c r="LT176" s="15">
        <f>IF(34&lt;=$G176, ($G176-34)*$N176, "")</f>
        <v/>
      </c>
      <c r="LU176" s="15">
        <f>IF(35&lt;=$G176, LP176, "")</f>
        <v/>
      </c>
      <c r="LV176" s="15">
        <f>IF(35&lt;=$G176, ROUND(LU176*$Q176, 2), "")</f>
        <v/>
      </c>
      <c r="LW176" s="15">
        <f>IF(35&lt;=$G176, $N176, "")</f>
        <v/>
      </c>
      <c r="LX176" s="15">
        <f>IF(35&lt;=$G176, LW176-LV176, "")</f>
        <v/>
      </c>
      <c r="LY176" s="15">
        <f>IF(35&lt;=$G176, LU176-LX176, "")</f>
        <v/>
      </c>
      <c r="LZ176" s="15">
        <f>IF(35&lt;=$G176, ROUND(LR176*$Q176, 2), "")</f>
        <v/>
      </c>
      <c r="MA176" s="15">
        <f>IF(35&lt;=$G176, LR176+LZ176, "")</f>
        <v/>
      </c>
      <c r="MB176" s="15">
        <f>IF(35&lt;=$G176, LV176+LZ176, "")</f>
        <v/>
      </c>
      <c r="MC176" s="15">
        <f>IF(35&lt;=$G176, ($G176-35)*$N176, "")</f>
        <v/>
      </c>
      <c r="MD176" s="15">
        <f>IF(36&lt;=$G176, LY176, "")</f>
        <v/>
      </c>
      <c r="ME176" s="15">
        <f>IF(36&lt;=$G176, ROUND(MD176*$Q176, 2), "")</f>
        <v/>
      </c>
      <c r="MF176" s="15">
        <f>IF(36&lt;=$G176, $N176, "")</f>
        <v/>
      </c>
      <c r="MG176" s="15">
        <f>IF(36&lt;=$G176, MF176-ME176, "")</f>
        <v/>
      </c>
      <c r="MH176" s="15">
        <f>IF(36&lt;=$G176, MD176-MG176, "")</f>
        <v/>
      </c>
      <c r="MI176" s="15">
        <f>IF(36&lt;=$G176, ROUND(MA176*$Q176, 2), "")</f>
        <v/>
      </c>
      <c r="MJ176" s="15">
        <f>IF(36&lt;=$G176, MA176+MI176, "")</f>
        <v/>
      </c>
      <c r="MK176" s="15">
        <f>IF(36&lt;=$G176, ME176+MI176, "")</f>
        <v/>
      </c>
      <c r="ML176" s="15">
        <f>IF(36&lt;=$G176, ($G176-36)*$N176, "")</f>
        <v/>
      </c>
      <c r="MM176" s="15">
        <f>IF(37&lt;=$G176, MH176, "")</f>
        <v/>
      </c>
      <c r="MN176" s="15">
        <f>IF(37&lt;=$G176, ROUND(MM176*$Q176, 2), "")</f>
        <v/>
      </c>
      <c r="MO176" s="15">
        <f>IF(37&lt;=$G176, $N176, "")</f>
        <v/>
      </c>
      <c r="MP176" s="15">
        <f>IF(37&lt;=$G176, MO176-MN176, "")</f>
        <v/>
      </c>
      <c r="MQ176" s="15">
        <f>IF(37&lt;=$G176, MM176-MP176, "")</f>
        <v/>
      </c>
      <c r="MR176" s="15">
        <f>IF(37&lt;=$G176, ROUND(MJ176*$Q176, 2), "")</f>
        <v/>
      </c>
      <c r="MS176" s="15">
        <f>IF(37&lt;=$G176, MJ176+MR176, "")</f>
        <v/>
      </c>
      <c r="MT176" s="15">
        <f>IF(37&lt;=$G176, MN176+MR176, "")</f>
        <v/>
      </c>
      <c r="MU176" s="15">
        <f>IF(37&lt;=$G176, ($G176-37)*$N176, "")</f>
        <v/>
      </c>
      <c r="MV176" s="15">
        <f>IF(38&lt;=$G176, MQ176, "")</f>
        <v/>
      </c>
      <c r="MW176" s="15">
        <f>IF(38&lt;=$G176, ROUND(MV176*$Q176, 2), "")</f>
        <v/>
      </c>
      <c r="MX176" s="15">
        <f>IF(38&lt;=$G176, $N176, "")</f>
        <v/>
      </c>
      <c r="MY176" s="15">
        <f>IF(38&lt;=$G176, MX176-MW176, "")</f>
        <v/>
      </c>
      <c r="MZ176" s="15">
        <f>IF(38&lt;=$G176, MV176-MY176, "")</f>
        <v/>
      </c>
      <c r="NA176" s="15">
        <f>IF(38&lt;=$G176, ROUND(MS176*$Q176, 2), "")</f>
        <v/>
      </c>
      <c r="NB176" s="15">
        <f>IF(38&lt;=$G176, MS176+NA176, "")</f>
        <v/>
      </c>
      <c r="NC176" s="15">
        <f>IF(38&lt;=$G176, MW176+NA176, "")</f>
        <v/>
      </c>
      <c r="ND176" s="15">
        <f>IF(38&lt;=$G176, ($G176-38)*$N176, "")</f>
        <v/>
      </c>
      <c r="NE176" s="15">
        <f>IF(39&lt;=$G176, MZ176, "")</f>
        <v/>
      </c>
      <c r="NF176" s="15">
        <f>IF(39&lt;=$G176, ROUND(NE176*$Q176, 2), "")</f>
        <v/>
      </c>
      <c r="NG176" s="15">
        <f>IF(39&lt;=$G176, $N176, "")</f>
        <v/>
      </c>
      <c r="NH176" s="15">
        <f>IF(39&lt;=$G176, NG176-NF176, "")</f>
        <v/>
      </c>
      <c r="NI176" s="15">
        <f>IF(39&lt;=$G176, NE176-NH176, "")</f>
        <v/>
      </c>
      <c r="NJ176" s="15">
        <f>IF(39&lt;=$G176, ROUND(NB176*$Q176, 2), "")</f>
        <v/>
      </c>
      <c r="NK176" s="15">
        <f>IF(39&lt;=$G176, NB176+NJ176, "")</f>
        <v/>
      </c>
      <c r="NL176" s="15">
        <f>IF(39&lt;=$G176, NF176+NJ176, "")</f>
        <v/>
      </c>
      <c r="NM176" s="15">
        <f>IF(39&lt;=$G176, ($G176-39)*$N176, "")</f>
        <v/>
      </c>
      <c r="NN176" s="15">
        <f>IF(40&lt;=$G176, NI176, "")</f>
        <v/>
      </c>
      <c r="NO176" s="15">
        <f>IF(40&lt;=$G176, ROUND(NN176*$Q176, 2), "")</f>
        <v/>
      </c>
      <c r="NP176" s="15">
        <f>IF(40&lt;=$G176, $N176, "")</f>
        <v/>
      </c>
      <c r="NQ176" s="15">
        <f>IF(40&lt;=$G176, NP176-NO176, "")</f>
        <v/>
      </c>
      <c r="NR176" s="15">
        <f>IF(40&lt;=$G176, NN176-NQ176, "")</f>
        <v/>
      </c>
      <c r="NS176" s="15">
        <f>IF(40&lt;=$G176, ROUND(NK176*$Q176, 2), "")</f>
        <v/>
      </c>
      <c r="NT176" s="15">
        <f>IF(40&lt;=$G176, NK176+NS176, "")</f>
        <v/>
      </c>
      <c r="NU176" s="15">
        <f>IF(40&lt;=$G176, NO176+NS176, "")</f>
        <v/>
      </c>
      <c r="NV176" s="15">
        <f>IF(40&lt;=$G176, ($G176-40)*$N176, "")</f>
        <v/>
      </c>
      <c r="NW176" s="15">
        <f>IF(41&lt;=$G176, NR176, "")</f>
        <v/>
      </c>
      <c r="NX176" s="15">
        <f>IF(41&lt;=$G176, ROUND(NW176*$Q176, 2), "")</f>
        <v/>
      </c>
      <c r="NY176" s="15">
        <f>IF(41&lt;=$G176, $N176, "")</f>
        <v/>
      </c>
      <c r="NZ176" s="15">
        <f>IF(41&lt;=$G176, NY176-NX176, "")</f>
        <v/>
      </c>
      <c r="OA176" s="15">
        <f>IF(41&lt;=$G176, NW176-NZ176, "")</f>
        <v/>
      </c>
      <c r="OB176" s="15">
        <f>IF(41&lt;=$G176, ROUND(NT176*$Q176, 2), "")</f>
        <v/>
      </c>
      <c r="OC176" s="15">
        <f>IF(41&lt;=$G176, NT176+OB176, "")</f>
        <v/>
      </c>
      <c r="OD176" s="15">
        <f>IF(41&lt;=$G176, NX176+OB176, "")</f>
        <v/>
      </c>
      <c r="OE176" s="15">
        <f>IF(41&lt;=$G176, ($G176-41)*$N176, "")</f>
        <v/>
      </c>
      <c r="OF176" s="15">
        <f>IF(42&lt;=$G176, OA176, "")</f>
        <v/>
      </c>
      <c r="OG176" s="15">
        <f>IF(42&lt;=$G176, ROUND(OF176*$Q176, 2), "")</f>
        <v/>
      </c>
      <c r="OH176" s="15">
        <f>IF(42&lt;=$G176, $N176, "")</f>
        <v/>
      </c>
      <c r="OI176" s="15">
        <f>IF(42&lt;=$G176, OH176-OG176, "")</f>
        <v/>
      </c>
      <c r="OJ176" s="15">
        <f>IF(42&lt;=$G176, OF176-OI176, "")</f>
        <v/>
      </c>
      <c r="OK176" s="15">
        <f>IF(42&lt;=$G176, ROUND(OC176*$Q176, 2), "")</f>
        <v/>
      </c>
      <c r="OL176" s="15">
        <f>IF(42&lt;=$G176, OC176+OK176, "")</f>
        <v/>
      </c>
      <c r="OM176" s="15">
        <f>IF(42&lt;=$G176, OG176+OK176, "")</f>
        <v/>
      </c>
      <c r="ON176" s="15">
        <f>IF(42&lt;=$G176, ($G176-42)*$N176, "")</f>
        <v/>
      </c>
      <c r="OO176" s="15">
        <f>IF(43&lt;=$G176, OJ176, "")</f>
        <v/>
      </c>
      <c r="OP176" s="15">
        <f>IF(43&lt;=$G176, ROUND(OO176*$Q176, 2), "")</f>
        <v/>
      </c>
      <c r="OQ176" s="15">
        <f>IF(43&lt;=$G176, $N176, "")</f>
        <v/>
      </c>
      <c r="OR176" s="15">
        <f>IF(43&lt;=$G176, OQ176-OP176, "")</f>
        <v/>
      </c>
      <c r="OS176" s="15">
        <f>IF(43&lt;=$G176, OO176-OR176, "")</f>
        <v/>
      </c>
      <c r="OT176" s="15">
        <f>IF(43&lt;=$G176, ROUND(OL176*$Q176, 2), "")</f>
        <v/>
      </c>
      <c r="OU176" s="15">
        <f>IF(43&lt;=$G176, OL176+OT176, "")</f>
        <v/>
      </c>
      <c r="OV176" s="15">
        <f>IF(43&lt;=$G176, OP176+OT176, "")</f>
        <v/>
      </c>
      <c r="OW176" s="15">
        <f>IF(43&lt;=$G176, ($G176-43)*$N176, "")</f>
        <v/>
      </c>
      <c r="OX176" s="15">
        <f>IF(44&lt;=$G176, OS176, "")</f>
        <v/>
      </c>
      <c r="OY176" s="15">
        <f>IF(44&lt;=$G176, ROUND(OX176*$Q176, 2), "")</f>
        <v/>
      </c>
      <c r="OZ176" s="15">
        <f>IF(44&lt;=$G176, $N176, "")</f>
        <v/>
      </c>
      <c r="PA176" s="15">
        <f>IF(44&lt;=$G176, OZ176-OY176, "")</f>
        <v/>
      </c>
      <c r="PB176" s="15">
        <f>IF(44&lt;=$G176, OX176-PA176, "")</f>
        <v/>
      </c>
      <c r="PC176" s="15">
        <f>IF(44&lt;=$G176, ROUND(OU176*$Q176, 2), "")</f>
        <v/>
      </c>
      <c r="PD176" s="15">
        <f>IF(44&lt;=$G176, OU176+PC176, "")</f>
        <v/>
      </c>
      <c r="PE176" s="15">
        <f>IF(44&lt;=$G176, OY176+PC176, "")</f>
        <v/>
      </c>
      <c r="PF176" s="15">
        <f>IF(44&lt;=$G176, ($G176-44)*$N176, "")</f>
        <v/>
      </c>
      <c r="PG176" s="15">
        <f>IF(45&lt;=$G176, PB176, "")</f>
        <v/>
      </c>
      <c r="PH176" s="15">
        <f>IF(45&lt;=$G176, ROUND(PG176*$Q176, 2), "")</f>
        <v/>
      </c>
      <c r="PI176" s="15">
        <f>IF(45&lt;=$G176, $N176, "")</f>
        <v/>
      </c>
      <c r="PJ176" s="15">
        <f>IF(45&lt;=$G176, PI176-PH176, "")</f>
        <v/>
      </c>
      <c r="PK176" s="15">
        <f>IF(45&lt;=$G176, PG176-PJ176, "")</f>
        <v/>
      </c>
      <c r="PL176" s="15">
        <f>IF(45&lt;=$G176, ROUND(PD176*$Q176, 2), "")</f>
        <v/>
      </c>
      <c r="PM176" s="15">
        <f>IF(45&lt;=$G176, PD176+PL176, "")</f>
        <v/>
      </c>
      <c r="PN176" s="15">
        <f>IF(45&lt;=$G176, PH176+PL176, "")</f>
        <v/>
      </c>
      <c r="PO176" s="15">
        <f>IF(45&lt;=$G176, ($G176-45)*$N176, "")</f>
        <v/>
      </c>
      <c r="PP176" s="15">
        <f>IF(46&lt;=$G176, PK176, "")</f>
        <v/>
      </c>
      <c r="PQ176" s="15">
        <f>IF(46&lt;=$G176, ROUND(PP176*$Q176, 2), "")</f>
        <v/>
      </c>
      <c r="PR176" s="15">
        <f>IF(46&lt;=$G176, $N176, "")</f>
        <v/>
      </c>
      <c r="PS176" s="15">
        <f>IF(46&lt;=$G176, PR176-PQ176, "")</f>
        <v/>
      </c>
      <c r="PT176" s="15">
        <f>IF(46&lt;=$G176, PP176-PS176, "")</f>
        <v/>
      </c>
      <c r="PU176" s="15">
        <f>IF(46&lt;=$G176, ROUND(PM176*$Q176, 2), "")</f>
        <v/>
      </c>
      <c r="PV176" s="15">
        <f>IF(46&lt;=$G176, PM176+PU176, "")</f>
        <v/>
      </c>
      <c r="PW176" s="15">
        <f>IF(46&lt;=$G176, PQ176+PU176, "")</f>
        <v/>
      </c>
      <c r="PX176" s="15">
        <f>IF(46&lt;=$G176, ($G176-46)*$N176, "")</f>
        <v/>
      </c>
      <c r="PY176" s="15">
        <f>IF(47&lt;=$G176, PT176, "")</f>
        <v/>
      </c>
      <c r="PZ176" s="15">
        <f>IF(47&lt;=$G176, ROUND(PY176*$Q176, 2), "")</f>
        <v/>
      </c>
      <c r="QA176" s="15">
        <f>IF(47&lt;=$G176, $N176, "")</f>
        <v/>
      </c>
      <c r="QB176" s="15">
        <f>IF(47&lt;=$G176, QA176-PZ176, "")</f>
        <v/>
      </c>
      <c r="QC176" s="15">
        <f>IF(47&lt;=$G176, PY176-QB176, "")</f>
        <v/>
      </c>
      <c r="QD176" s="15">
        <f>IF(47&lt;=$G176, ROUND(PV176*$Q176, 2), "")</f>
        <v/>
      </c>
      <c r="QE176" s="15">
        <f>IF(47&lt;=$G176, PV176+QD176, "")</f>
        <v/>
      </c>
      <c r="QF176" s="15">
        <f>IF(47&lt;=$G176, PZ176+QD176, "")</f>
        <v/>
      </c>
      <c r="QG176" s="15">
        <f>IF(47&lt;=$G176, ($G176-47)*$N176, "")</f>
        <v/>
      </c>
      <c r="QH176" s="15">
        <f>IF(48&lt;=$G176, QC176, "")</f>
        <v/>
      </c>
      <c r="QI176" s="15">
        <f>IF(48&lt;=$G176, ROUND(QH176*$Q176, 2), "")</f>
        <v/>
      </c>
      <c r="QJ176" s="15">
        <f>IF(48&lt;=$G176, $N176, "")</f>
        <v/>
      </c>
      <c r="QK176" s="15">
        <f>IF(48&lt;=$G176, QJ176-QI176, "")</f>
        <v/>
      </c>
      <c r="QL176" s="15">
        <f>IF(48&lt;=$G176, QH176-QK176, "")</f>
        <v/>
      </c>
      <c r="QM176" s="15">
        <f>IF(48&lt;=$G176, ROUND(QE176*$Q176, 2), "")</f>
        <v/>
      </c>
      <c r="QN176" s="15">
        <f>IF(48&lt;=$G176, QE176+QM176, "")</f>
        <v/>
      </c>
      <c r="QO176" s="15">
        <f>IF(48&lt;=$G176, QI176+QM176, "")</f>
        <v/>
      </c>
      <c r="QP176" s="15">
        <f>IF(48&lt;=$G176, ($G176-48)*$N176, "")</f>
        <v/>
      </c>
    </row>
    <row r="177">
      <c r="A177" s="6" t="inlineStr">
        <is>
          <t>0697-0001</t>
        </is>
      </c>
      <c r="B177" s="7" t="inlineStr">
        <is>
          <t>Guillermo Eduardo Robles Navarro</t>
        </is>
      </c>
      <c r="C177" s="7" t="inlineStr">
        <is>
          <t>Partner Rapid</t>
        </is>
      </c>
      <c r="D177" s="6" t="inlineStr">
        <is>
          <t>ACTIVO</t>
        </is>
      </c>
      <c r="E177" s="6" t="inlineStr">
        <is>
          <t>2025-05-30</t>
        </is>
      </c>
      <c r="F177" s="6" t="inlineStr">
        <is>
          <t>2027-05-30</t>
        </is>
      </c>
      <c r="G177" s="8" t="n">
        <v>24</v>
      </c>
      <c r="H177" s="9" t="n">
        <v>257672.41</v>
      </c>
      <c r="I177" s="10" t="n">
        <v>0.1</v>
      </c>
      <c r="J177" s="9">
        <f>ROUND(H177*I177, 2)</f>
        <v/>
      </c>
      <c r="K177" s="9">
        <f>ROUND(H177-J177, 2)</f>
        <v/>
      </c>
      <c r="L177" s="10" t="n">
        <v>0.02</v>
      </c>
      <c r="M177" s="9">
        <f>ROUND(H177*L177, 2)</f>
        <v/>
      </c>
      <c r="N177" s="9" t="n">
        <v>10785.48</v>
      </c>
      <c r="O177" s="10" t="n">
        <v>0.3</v>
      </c>
      <c r="P177" s="9">
        <f>ROUND(H177*O177, 2)</f>
        <v/>
      </c>
      <c r="Q177" s="11" t="n">
        <v>0.02620491</v>
      </c>
      <c r="R177" s="11">
        <f>RATE(G177, -N177, K177, -P177)</f>
        <v/>
      </c>
      <c r="S177" s="11">
        <f>ROUND(Q177*12, 8)</f>
        <v/>
      </c>
      <c r="T177" s="11">
        <f>ROUND(((1+Q177)^12)-1, 8)</f>
        <v/>
      </c>
      <c r="U177" s="9">
        <f>ROUND(PV(Q177, G177, 0, -P177), 2)</f>
        <v/>
      </c>
      <c r="V177" s="9">
        <f>SUMIF($AA$4:$QP$4, "Interes_Leasing", AA177:QP177)</f>
        <v/>
      </c>
      <c r="W177" s="9">
        <f>SUMIF($AA$4:$QP$4, "Interes_Residual", AA177:QP177)</f>
        <v/>
      </c>
      <c r="X177" s="9">
        <f>ROUND(V177+W177, 2)</f>
        <v/>
      </c>
      <c r="Y177" s="9">
        <f>ROUND((N177*G177+P177+M177)-K177, 2)</f>
        <v/>
      </c>
      <c r="Z177" s="10">
        <f>ROUND(Y177/K177, 4)</f>
        <v/>
      </c>
      <c r="AA177" s="9">
        <f>IF(1&lt;=$G177, $K177, "")</f>
        <v/>
      </c>
      <c r="AB177" s="9">
        <f>IF(1&lt;=$G177, ROUND(AA177*$Q177, 2), "")</f>
        <v/>
      </c>
      <c r="AC177" s="9">
        <f>IF(1&lt;=$G177, $N177, "")</f>
        <v/>
      </c>
      <c r="AD177" s="9">
        <f>IF(1&lt;=$G177, AC177-AB177, "")</f>
        <v/>
      </c>
      <c r="AE177" s="9">
        <f>IF(1&lt;=$G177, AA177-AD177, "")</f>
        <v/>
      </c>
      <c r="AF177" s="9">
        <f>IF(1&lt;=$G177, ROUND($U177*$Q177, 2), "")</f>
        <v/>
      </c>
      <c r="AG177" s="9">
        <f>IF(1&lt;=$G177, $U177+AF177, "")</f>
        <v/>
      </c>
      <c r="AH177" s="9">
        <f>IF(1&lt;=$G177, AB177+AF177, "")</f>
        <v/>
      </c>
      <c r="AI177" s="9">
        <f>IF(1&lt;=$G177, ($G177-1)*$N177, "")</f>
        <v/>
      </c>
      <c r="AJ177" s="9">
        <f>IF(2&lt;=$G177, AE177, "")</f>
        <v/>
      </c>
      <c r="AK177" s="9">
        <f>IF(2&lt;=$G177, ROUND(AJ177*$Q177, 2), "")</f>
        <v/>
      </c>
      <c r="AL177" s="9">
        <f>IF(2&lt;=$G177, $N177, "")</f>
        <v/>
      </c>
      <c r="AM177" s="9">
        <f>IF(2&lt;=$G177, AL177-AK177, "")</f>
        <v/>
      </c>
      <c r="AN177" s="9">
        <f>IF(2&lt;=$G177, AJ177-AM177, "")</f>
        <v/>
      </c>
      <c r="AO177" s="9">
        <f>IF(2&lt;=$G177, ROUND(AG177*$Q177, 2), "")</f>
        <v/>
      </c>
      <c r="AP177" s="9">
        <f>IF(2&lt;=$G177, AG177+AO177, "")</f>
        <v/>
      </c>
      <c r="AQ177" s="9">
        <f>IF(2&lt;=$G177, AK177+AO177, "")</f>
        <v/>
      </c>
      <c r="AR177" s="9">
        <f>IF(2&lt;=$G177, ($G177-2)*$N177, "")</f>
        <v/>
      </c>
      <c r="AS177" s="9">
        <f>IF(3&lt;=$G177, AN177, "")</f>
        <v/>
      </c>
      <c r="AT177" s="9">
        <f>IF(3&lt;=$G177, ROUND(AS177*$Q177, 2), "")</f>
        <v/>
      </c>
      <c r="AU177" s="9">
        <f>IF(3&lt;=$G177, $N177, "")</f>
        <v/>
      </c>
      <c r="AV177" s="9">
        <f>IF(3&lt;=$G177, AU177-AT177, "")</f>
        <v/>
      </c>
      <c r="AW177" s="9">
        <f>IF(3&lt;=$G177, AS177-AV177, "")</f>
        <v/>
      </c>
      <c r="AX177" s="9">
        <f>IF(3&lt;=$G177, ROUND(AP177*$Q177, 2), "")</f>
        <v/>
      </c>
      <c r="AY177" s="9">
        <f>IF(3&lt;=$G177, AP177+AX177, "")</f>
        <v/>
      </c>
      <c r="AZ177" s="9">
        <f>IF(3&lt;=$G177, AT177+AX177, "")</f>
        <v/>
      </c>
      <c r="BA177" s="9">
        <f>IF(3&lt;=$G177, ($G177-3)*$N177, "")</f>
        <v/>
      </c>
      <c r="BB177" s="9">
        <f>IF(4&lt;=$G177, AW177, "")</f>
        <v/>
      </c>
      <c r="BC177" s="9">
        <f>IF(4&lt;=$G177, ROUND(BB177*$Q177, 2), "")</f>
        <v/>
      </c>
      <c r="BD177" s="9">
        <f>IF(4&lt;=$G177, $N177, "")</f>
        <v/>
      </c>
      <c r="BE177" s="9">
        <f>IF(4&lt;=$G177, BD177-BC177, "")</f>
        <v/>
      </c>
      <c r="BF177" s="9">
        <f>IF(4&lt;=$G177, BB177-BE177, "")</f>
        <v/>
      </c>
      <c r="BG177" s="9">
        <f>IF(4&lt;=$G177, ROUND(AY177*$Q177, 2), "")</f>
        <v/>
      </c>
      <c r="BH177" s="9">
        <f>IF(4&lt;=$G177, AY177+BG177, "")</f>
        <v/>
      </c>
      <c r="BI177" s="9">
        <f>IF(4&lt;=$G177, BC177+BG177, "")</f>
        <v/>
      </c>
      <c r="BJ177" s="9">
        <f>IF(4&lt;=$G177, ($G177-4)*$N177, "")</f>
        <v/>
      </c>
      <c r="BK177" s="9">
        <f>IF(5&lt;=$G177, BF177, "")</f>
        <v/>
      </c>
      <c r="BL177" s="9">
        <f>IF(5&lt;=$G177, ROUND(BK177*$Q177, 2), "")</f>
        <v/>
      </c>
      <c r="BM177" s="9">
        <f>IF(5&lt;=$G177, $N177, "")</f>
        <v/>
      </c>
      <c r="BN177" s="9">
        <f>IF(5&lt;=$G177, BM177-BL177, "")</f>
        <v/>
      </c>
      <c r="BO177" s="9">
        <f>IF(5&lt;=$G177, BK177-BN177, "")</f>
        <v/>
      </c>
      <c r="BP177" s="9">
        <f>IF(5&lt;=$G177, ROUND(BH177*$Q177, 2), "")</f>
        <v/>
      </c>
      <c r="BQ177" s="9">
        <f>IF(5&lt;=$G177, BH177+BP177, "")</f>
        <v/>
      </c>
      <c r="BR177" s="9">
        <f>IF(5&lt;=$G177, BL177+BP177, "")</f>
        <v/>
      </c>
      <c r="BS177" s="9">
        <f>IF(5&lt;=$G177, ($G177-5)*$N177, "")</f>
        <v/>
      </c>
      <c r="BT177" s="9">
        <f>IF(6&lt;=$G177, BO177, "")</f>
        <v/>
      </c>
      <c r="BU177" s="9">
        <f>IF(6&lt;=$G177, ROUND(BT177*$Q177, 2), "")</f>
        <v/>
      </c>
      <c r="BV177" s="9">
        <f>IF(6&lt;=$G177, $N177, "")</f>
        <v/>
      </c>
      <c r="BW177" s="9">
        <f>IF(6&lt;=$G177, BV177-BU177, "")</f>
        <v/>
      </c>
      <c r="BX177" s="9">
        <f>IF(6&lt;=$G177, BT177-BW177, "")</f>
        <v/>
      </c>
      <c r="BY177" s="9">
        <f>IF(6&lt;=$G177, ROUND(BQ177*$Q177, 2), "")</f>
        <v/>
      </c>
      <c r="BZ177" s="9">
        <f>IF(6&lt;=$G177, BQ177+BY177, "")</f>
        <v/>
      </c>
      <c r="CA177" s="9">
        <f>IF(6&lt;=$G177, BU177+BY177, "")</f>
        <v/>
      </c>
      <c r="CB177" s="9">
        <f>IF(6&lt;=$G177, ($G177-6)*$N177, "")</f>
        <v/>
      </c>
      <c r="CC177" s="9">
        <f>IF(7&lt;=$G177, BX177, "")</f>
        <v/>
      </c>
      <c r="CD177" s="9">
        <f>IF(7&lt;=$G177, ROUND(CC177*$Q177, 2), "")</f>
        <v/>
      </c>
      <c r="CE177" s="9">
        <f>IF(7&lt;=$G177, $N177, "")</f>
        <v/>
      </c>
      <c r="CF177" s="9">
        <f>IF(7&lt;=$G177, CE177-CD177, "")</f>
        <v/>
      </c>
      <c r="CG177" s="9">
        <f>IF(7&lt;=$G177, CC177-CF177, "")</f>
        <v/>
      </c>
      <c r="CH177" s="9">
        <f>IF(7&lt;=$G177, ROUND(BZ177*$Q177, 2), "")</f>
        <v/>
      </c>
      <c r="CI177" s="9">
        <f>IF(7&lt;=$G177, BZ177+CH177, "")</f>
        <v/>
      </c>
      <c r="CJ177" s="9">
        <f>IF(7&lt;=$G177, CD177+CH177, "")</f>
        <v/>
      </c>
      <c r="CK177" s="9">
        <f>IF(7&lt;=$G177, ($G177-7)*$N177, "")</f>
        <v/>
      </c>
      <c r="CL177" s="9">
        <f>IF(8&lt;=$G177, CG177, "")</f>
        <v/>
      </c>
      <c r="CM177" s="9">
        <f>IF(8&lt;=$G177, ROUND(CL177*$Q177, 2), "")</f>
        <v/>
      </c>
      <c r="CN177" s="9">
        <f>IF(8&lt;=$G177, $N177, "")</f>
        <v/>
      </c>
      <c r="CO177" s="9">
        <f>IF(8&lt;=$G177, CN177-CM177, "")</f>
        <v/>
      </c>
      <c r="CP177" s="9">
        <f>IF(8&lt;=$G177, CL177-CO177, "")</f>
        <v/>
      </c>
      <c r="CQ177" s="9">
        <f>IF(8&lt;=$G177, ROUND(CI177*$Q177, 2), "")</f>
        <v/>
      </c>
      <c r="CR177" s="9">
        <f>IF(8&lt;=$G177, CI177+CQ177, "")</f>
        <v/>
      </c>
      <c r="CS177" s="9">
        <f>IF(8&lt;=$G177, CM177+CQ177, "")</f>
        <v/>
      </c>
      <c r="CT177" s="9">
        <f>IF(8&lt;=$G177, ($G177-8)*$N177, "")</f>
        <v/>
      </c>
      <c r="CU177" s="9">
        <f>IF(9&lt;=$G177, CP177, "")</f>
        <v/>
      </c>
      <c r="CV177" s="9">
        <f>IF(9&lt;=$G177, ROUND(CU177*$Q177, 2), "")</f>
        <v/>
      </c>
      <c r="CW177" s="9">
        <f>IF(9&lt;=$G177, $N177, "")</f>
        <v/>
      </c>
      <c r="CX177" s="9">
        <f>IF(9&lt;=$G177, CW177-CV177, "")</f>
        <v/>
      </c>
      <c r="CY177" s="9">
        <f>IF(9&lt;=$G177, CU177-CX177, "")</f>
        <v/>
      </c>
      <c r="CZ177" s="9">
        <f>IF(9&lt;=$G177, ROUND(CR177*$Q177, 2), "")</f>
        <v/>
      </c>
      <c r="DA177" s="9">
        <f>IF(9&lt;=$G177, CR177+CZ177, "")</f>
        <v/>
      </c>
      <c r="DB177" s="9">
        <f>IF(9&lt;=$G177, CV177+CZ177, "")</f>
        <v/>
      </c>
      <c r="DC177" s="9">
        <f>IF(9&lt;=$G177, ($G177-9)*$N177, "")</f>
        <v/>
      </c>
      <c r="DD177" s="9">
        <f>IF(10&lt;=$G177, CY177, "")</f>
        <v/>
      </c>
      <c r="DE177" s="9">
        <f>IF(10&lt;=$G177, ROUND(DD177*$Q177, 2), "")</f>
        <v/>
      </c>
      <c r="DF177" s="9">
        <f>IF(10&lt;=$G177, $N177, "")</f>
        <v/>
      </c>
      <c r="DG177" s="9">
        <f>IF(10&lt;=$G177, DF177-DE177, "")</f>
        <v/>
      </c>
      <c r="DH177" s="9">
        <f>IF(10&lt;=$G177, DD177-DG177, "")</f>
        <v/>
      </c>
      <c r="DI177" s="9">
        <f>IF(10&lt;=$G177, ROUND(DA177*$Q177, 2), "")</f>
        <v/>
      </c>
      <c r="DJ177" s="9">
        <f>IF(10&lt;=$G177, DA177+DI177, "")</f>
        <v/>
      </c>
      <c r="DK177" s="9">
        <f>IF(10&lt;=$G177, DE177+DI177, "")</f>
        <v/>
      </c>
      <c r="DL177" s="9">
        <f>IF(10&lt;=$G177, ($G177-10)*$N177, "")</f>
        <v/>
      </c>
      <c r="DM177" s="9">
        <f>IF(11&lt;=$G177, DH177, "")</f>
        <v/>
      </c>
      <c r="DN177" s="9">
        <f>IF(11&lt;=$G177, ROUND(DM177*$Q177, 2), "")</f>
        <v/>
      </c>
      <c r="DO177" s="9">
        <f>IF(11&lt;=$G177, $N177, "")</f>
        <v/>
      </c>
      <c r="DP177" s="9">
        <f>IF(11&lt;=$G177, DO177-DN177, "")</f>
        <v/>
      </c>
      <c r="DQ177" s="9">
        <f>IF(11&lt;=$G177, DM177-DP177, "")</f>
        <v/>
      </c>
      <c r="DR177" s="9">
        <f>IF(11&lt;=$G177, ROUND(DJ177*$Q177, 2), "")</f>
        <v/>
      </c>
      <c r="DS177" s="9">
        <f>IF(11&lt;=$G177, DJ177+DR177, "")</f>
        <v/>
      </c>
      <c r="DT177" s="9">
        <f>IF(11&lt;=$G177, DN177+DR177, "")</f>
        <v/>
      </c>
      <c r="DU177" s="9">
        <f>IF(11&lt;=$G177, ($G177-11)*$N177, "")</f>
        <v/>
      </c>
      <c r="DV177" s="9">
        <f>IF(12&lt;=$G177, DQ177, "")</f>
        <v/>
      </c>
      <c r="DW177" s="9">
        <f>IF(12&lt;=$G177, ROUND(DV177*$Q177, 2), "")</f>
        <v/>
      </c>
      <c r="DX177" s="9">
        <f>IF(12&lt;=$G177, $N177, "")</f>
        <v/>
      </c>
      <c r="DY177" s="9">
        <f>IF(12&lt;=$G177, DX177-DW177, "")</f>
        <v/>
      </c>
      <c r="DZ177" s="9">
        <f>IF(12&lt;=$G177, DV177-DY177, "")</f>
        <v/>
      </c>
      <c r="EA177" s="9">
        <f>IF(12&lt;=$G177, ROUND(DS177*$Q177, 2), "")</f>
        <v/>
      </c>
      <c r="EB177" s="9">
        <f>IF(12&lt;=$G177, DS177+EA177, "")</f>
        <v/>
      </c>
      <c r="EC177" s="9">
        <f>IF(12&lt;=$G177, DW177+EA177, "")</f>
        <v/>
      </c>
      <c r="ED177" s="9">
        <f>IF(12&lt;=$G177, ($G177-12)*$N177, "")</f>
        <v/>
      </c>
      <c r="EE177" s="9">
        <f>IF(13&lt;=$G177, DZ177, "")</f>
        <v/>
      </c>
      <c r="EF177" s="9">
        <f>IF(13&lt;=$G177, ROUND(EE177*$Q177, 2), "")</f>
        <v/>
      </c>
      <c r="EG177" s="9">
        <f>IF(13&lt;=$G177, $N177, "")</f>
        <v/>
      </c>
      <c r="EH177" s="9">
        <f>IF(13&lt;=$G177, EG177-EF177, "")</f>
        <v/>
      </c>
      <c r="EI177" s="9">
        <f>IF(13&lt;=$G177, EE177-EH177, "")</f>
        <v/>
      </c>
      <c r="EJ177" s="9">
        <f>IF(13&lt;=$G177, ROUND(EB177*$Q177, 2), "")</f>
        <v/>
      </c>
      <c r="EK177" s="9">
        <f>IF(13&lt;=$G177, EB177+EJ177, "")</f>
        <v/>
      </c>
      <c r="EL177" s="9">
        <f>IF(13&lt;=$G177, EF177+EJ177, "")</f>
        <v/>
      </c>
      <c r="EM177" s="9">
        <f>IF(13&lt;=$G177, ($G177-13)*$N177, "")</f>
        <v/>
      </c>
      <c r="EN177" s="9">
        <f>IF(14&lt;=$G177, EI177, "")</f>
        <v/>
      </c>
      <c r="EO177" s="9">
        <f>IF(14&lt;=$G177, ROUND(EN177*$Q177, 2), "")</f>
        <v/>
      </c>
      <c r="EP177" s="9">
        <f>IF(14&lt;=$G177, $N177, "")</f>
        <v/>
      </c>
      <c r="EQ177" s="9">
        <f>IF(14&lt;=$G177, EP177-EO177, "")</f>
        <v/>
      </c>
      <c r="ER177" s="9">
        <f>IF(14&lt;=$G177, EN177-EQ177, "")</f>
        <v/>
      </c>
      <c r="ES177" s="9">
        <f>IF(14&lt;=$G177, ROUND(EK177*$Q177, 2), "")</f>
        <v/>
      </c>
      <c r="ET177" s="9">
        <f>IF(14&lt;=$G177, EK177+ES177, "")</f>
        <v/>
      </c>
      <c r="EU177" s="9">
        <f>IF(14&lt;=$G177, EO177+ES177, "")</f>
        <v/>
      </c>
      <c r="EV177" s="9">
        <f>IF(14&lt;=$G177, ($G177-14)*$N177, "")</f>
        <v/>
      </c>
      <c r="EW177" s="9">
        <f>IF(15&lt;=$G177, ER177, "")</f>
        <v/>
      </c>
      <c r="EX177" s="9">
        <f>IF(15&lt;=$G177, ROUND(EW177*$Q177, 2), "")</f>
        <v/>
      </c>
      <c r="EY177" s="9">
        <f>IF(15&lt;=$G177, $N177, "")</f>
        <v/>
      </c>
      <c r="EZ177" s="9">
        <f>IF(15&lt;=$G177, EY177-EX177, "")</f>
        <v/>
      </c>
      <c r="FA177" s="9">
        <f>IF(15&lt;=$G177, EW177-EZ177, "")</f>
        <v/>
      </c>
      <c r="FB177" s="9">
        <f>IF(15&lt;=$G177, ROUND(ET177*$Q177, 2), "")</f>
        <v/>
      </c>
      <c r="FC177" s="9">
        <f>IF(15&lt;=$G177, ET177+FB177, "")</f>
        <v/>
      </c>
      <c r="FD177" s="9">
        <f>IF(15&lt;=$G177, EX177+FB177, "")</f>
        <v/>
      </c>
      <c r="FE177" s="9">
        <f>IF(15&lt;=$G177, ($G177-15)*$N177, "")</f>
        <v/>
      </c>
      <c r="FF177" s="9">
        <f>IF(16&lt;=$G177, FA177, "")</f>
        <v/>
      </c>
      <c r="FG177" s="9">
        <f>IF(16&lt;=$G177, ROUND(FF177*$Q177, 2), "")</f>
        <v/>
      </c>
      <c r="FH177" s="9">
        <f>IF(16&lt;=$G177, $N177, "")</f>
        <v/>
      </c>
      <c r="FI177" s="9">
        <f>IF(16&lt;=$G177, FH177-FG177, "")</f>
        <v/>
      </c>
      <c r="FJ177" s="9">
        <f>IF(16&lt;=$G177, FF177-FI177, "")</f>
        <v/>
      </c>
      <c r="FK177" s="9">
        <f>IF(16&lt;=$G177, ROUND(FC177*$Q177, 2), "")</f>
        <v/>
      </c>
      <c r="FL177" s="9">
        <f>IF(16&lt;=$G177, FC177+FK177, "")</f>
        <v/>
      </c>
      <c r="FM177" s="9">
        <f>IF(16&lt;=$G177, FG177+FK177, "")</f>
        <v/>
      </c>
      <c r="FN177" s="9">
        <f>IF(16&lt;=$G177, ($G177-16)*$N177, "")</f>
        <v/>
      </c>
      <c r="FO177" s="9">
        <f>IF(17&lt;=$G177, FJ177, "")</f>
        <v/>
      </c>
      <c r="FP177" s="9">
        <f>IF(17&lt;=$G177, ROUND(FO177*$Q177, 2), "")</f>
        <v/>
      </c>
      <c r="FQ177" s="9">
        <f>IF(17&lt;=$G177, $N177, "")</f>
        <v/>
      </c>
      <c r="FR177" s="9">
        <f>IF(17&lt;=$G177, FQ177-FP177, "")</f>
        <v/>
      </c>
      <c r="FS177" s="9">
        <f>IF(17&lt;=$G177, FO177-FR177, "")</f>
        <v/>
      </c>
      <c r="FT177" s="9">
        <f>IF(17&lt;=$G177, ROUND(FL177*$Q177, 2), "")</f>
        <v/>
      </c>
      <c r="FU177" s="9">
        <f>IF(17&lt;=$G177, FL177+FT177, "")</f>
        <v/>
      </c>
      <c r="FV177" s="9">
        <f>IF(17&lt;=$G177, FP177+FT177, "")</f>
        <v/>
      </c>
      <c r="FW177" s="9">
        <f>IF(17&lt;=$G177, ($G177-17)*$N177, "")</f>
        <v/>
      </c>
      <c r="FX177" s="9">
        <f>IF(18&lt;=$G177, FS177, "")</f>
        <v/>
      </c>
      <c r="FY177" s="9">
        <f>IF(18&lt;=$G177, ROUND(FX177*$Q177, 2), "")</f>
        <v/>
      </c>
      <c r="FZ177" s="9">
        <f>IF(18&lt;=$G177, $N177, "")</f>
        <v/>
      </c>
      <c r="GA177" s="9">
        <f>IF(18&lt;=$G177, FZ177-FY177, "")</f>
        <v/>
      </c>
      <c r="GB177" s="9">
        <f>IF(18&lt;=$G177, FX177-GA177, "")</f>
        <v/>
      </c>
      <c r="GC177" s="9">
        <f>IF(18&lt;=$G177, ROUND(FU177*$Q177, 2), "")</f>
        <v/>
      </c>
      <c r="GD177" s="9">
        <f>IF(18&lt;=$G177, FU177+GC177, "")</f>
        <v/>
      </c>
      <c r="GE177" s="9">
        <f>IF(18&lt;=$G177, FY177+GC177, "")</f>
        <v/>
      </c>
      <c r="GF177" s="9">
        <f>IF(18&lt;=$G177, ($G177-18)*$N177, "")</f>
        <v/>
      </c>
      <c r="GG177" s="9">
        <f>IF(19&lt;=$G177, GB177, "")</f>
        <v/>
      </c>
      <c r="GH177" s="9">
        <f>IF(19&lt;=$G177, ROUND(GG177*$Q177, 2), "")</f>
        <v/>
      </c>
      <c r="GI177" s="9">
        <f>IF(19&lt;=$G177, $N177, "")</f>
        <v/>
      </c>
      <c r="GJ177" s="9">
        <f>IF(19&lt;=$G177, GI177-GH177, "")</f>
        <v/>
      </c>
      <c r="GK177" s="9">
        <f>IF(19&lt;=$G177, GG177-GJ177, "")</f>
        <v/>
      </c>
      <c r="GL177" s="9">
        <f>IF(19&lt;=$G177, ROUND(GD177*$Q177, 2), "")</f>
        <v/>
      </c>
      <c r="GM177" s="9">
        <f>IF(19&lt;=$G177, GD177+GL177, "")</f>
        <v/>
      </c>
      <c r="GN177" s="9">
        <f>IF(19&lt;=$G177, GH177+GL177, "")</f>
        <v/>
      </c>
      <c r="GO177" s="9">
        <f>IF(19&lt;=$G177, ($G177-19)*$N177, "")</f>
        <v/>
      </c>
      <c r="GP177" s="9">
        <f>IF(20&lt;=$G177, GK177, "")</f>
        <v/>
      </c>
      <c r="GQ177" s="9">
        <f>IF(20&lt;=$G177, ROUND(GP177*$Q177, 2), "")</f>
        <v/>
      </c>
      <c r="GR177" s="9">
        <f>IF(20&lt;=$G177, $N177, "")</f>
        <v/>
      </c>
      <c r="GS177" s="9">
        <f>IF(20&lt;=$G177, GR177-GQ177, "")</f>
        <v/>
      </c>
      <c r="GT177" s="9">
        <f>IF(20&lt;=$G177, GP177-GS177, "")</f>
        <v/>
      </c>
      <c r="GU177" s="9">
        <f>IF(20&lt;=$G177, ROUND(GM177*$Q177, 2), "")</f>
        <v/>
      </c>
      <c r="GV177" s="9">
        <f>IF(20&lt;=$G177, GM177+GU177, "")</f>
        <v/>
      </c>
      <c r="GW177" s="9">
        <f>IF(20&lt;=$G177, GQ177+GU177, "")</f>
        <v/>
      </c>
      <c r="GX177" s="9">
        <f>IF(20&lt;=$G177, ($G177-20)*$N177, "")</f>
        <v/>
      </c>
      <c r="GY177" s="9">
        <f>IF(21&lt;=$G177, GT177, "")</f>
        <v/>
      </c>
      <c r="GZ177" s="9">
        <f>IF(21&lt;=$G177, ROUND(GY177*$Q177, 2), "")</f>
        <v/>
      </c>
      <c r="HA177" s="9">
        <f>IF(21&lt;=$G177, $N177, "")</f>
        <v/>
      </c>
      <c r="HB177" s="9">
        <f>IF(21&lt;=$G177, HA177-GZ177, "")</f>
        <v/>
      </c>
      <c r="HC177" s="9">
        <f>IF(21&lt;=$G177, GY177-HB177, "")</f>
        <v/>
      </c>
      <c r="HD177" s="9">
        <f>IF(21&lt;=$G177, ROUND(GV177*$Q177, 2), "")</f>
        <v/>
      </c>
      <c r="HE177" s="9">
        <f>IF(21&lt;=$G177, GV177+HD177, "")</f>
        <v/>
      </c>
      <c r="HF177" s="9">
        <f>IF(21&lt;=$G177, GZ177+HD177, "")</f>
        <v/>
      </c>
      <c r="HG177" s="9">
        <f>IF(21&lt;=$G177, ($G177-21)*$N177, "")</f>
        <v/>
      </c>
      <c r="HH177" s="9">
        <f>IF(22&lt;=$G177, HC177, "")</f>
        <v/>
      </c>
      <c r="HI177" s="9">
        <f>IF(22&lt;=$G177, ROUND(HH177*$Q177, 2), "")</f>
        <v/>
      </c>
      <c r="HJ177" s="9">
        <f>IF(22&lt;=$G177, $N177, "")</f>
        <v/>
      </c>
      <c r="HK177" s="9">
        <f>IF(22&lt;=$G177, HJ177-HI177, "")</f>
        <v/>
      </c>
      <c r="HL177" s="9">
        <f>IF(22&lt;=$G177, HH177-HK177, "")</f>
        <v/>
      </c>
      <c r="HM177" s="9">
        <f>IF(22&lt;=$G177, ROUND(HE177*$Q177, 2), "")</f>
        <v/>
      </c>
      <c r="HN177" s="9">
        <f>IF(22&lt;=$G177, HE177+HM177, "")</f>
        <v/>
      </c>
      <c r="HO177" s="9">
        <f>IF(22&lt;=$G177, HI177+HM177, "")</f>
        <v/>
      </c>
      <c r="HP177" s="9">
        <f>IF(22&lt;=$G177, ($G177-22)*$N177, "")</f>
        <v/>
      </c>
      <c r="HQ177" s="9">
        <f>IF(23&lt;=$G177, HL177, "")</f>
        <v/>
      </c>
      <c r="HR177" s="9">
        <f>IF(23&lt;=$G177, ROUND(HQ177*$Q177, 2), "")</f>
        <v/>
      </c>
      <c r="HS177" s="9">
        <f>IF(23&lt;=$G177, $N177, "")</f>
        <v/>
      </c>
      <c r="HT177" s="9">
        <f>IF(23&lt;=$G177, HS177-HR177, "")</f>
        <v/>
      </c>
      <c r="HU177" s="9">
        <f>IF(23&lt;=$G177, HQ177-HT177, "")</f>
        <v/>
      </c>
      <c r="HV177" s="9">
        <f>IF(23&lt;=$G177, ROUND(HN177*$Q177, 2), "")</f>
        <v/>
      </c>
      <c r="HW177" s="9">
        <f>IF(23&lt;=$G177, HN177+HV177, "")</f>
        <v/>
      </c>
      <c r="HX177" s="9">
        <f>IF(23&lt;=$G177, HR177+HV177, "")</f>
        <v/>
      </c>
      <c r="HY177" s="9">
        <f>IF(23&lt;=$G177, ($G177-23)*$N177, "")</f>
        <v/>
      </c>
      <c r="HZ177" s="9">
        <f>IF(24&lt;=$G177, HU177, "")</f>
        <v/>
      </c>
      <c r="IA177" s="9">
        <f>IF(24&lt;=$G177, ROUND(HZ177*$Q177, 2), "")</f>
        <v/>
      </c>
      <c r="IB177" s="9">
        <f>IF(24&lt;=$G177, $N177, "")</f>
        <v/>
      </c>
      <c r="IC177" s="9">
        <f>IF(24&lt;=$G177, IB177-IA177, "")</f>
        <v/>
      </c>
      <c r="ID177" s="9">
        <f>IF(24&lt;=$G177, HZ177-IC177, "")</f>
        <v/>
      </c>
      <c r="IE177" s="9">
        <f>IF(24&lt;=$G177, ROUND(HW177*$Q177, 2), "")</f>
        <v/>
      </c>
      <c r="IF177" s="9">
        <f>IF(24&lt;=$G177, HW177+IE177, "")</f>
        <v/>
      </c>
      <c r="IG177" s="9">
        <f>IF(24&lt;=$G177, IA177+IE177, "")</f>
        <v/>
      </c>
      <c r="IH177" s="9">
        <f>IF(24&lt;=$G177, ($G177-24)*$N177, "")</f>
        <v/>
      </c>
      <c r="II177" s="9">
        <f>IF(25&lt;=$G177, ID177, "")</f>
        <v/>
      </c>
      <c r="IJ177" s="9">
        <f>IF(25&lt;=$G177, ROUND(II177*$Q177, 2), "")</f>
        <v/>
      </c>
      <c r="IK177" s="9">
        <f>IF(25&lt;=$G177, $N177, "")</f>
        <v/>
      </c>
      <c r="IL177" s="9">
        <f>IF(25&lt;=$G177, IK177-IJ177, "")</f>
        <v/>
      </c>
      <c r="IM177" s="9">
        <f>IF(25&lt;=$G177, II177-IL177, "")</f>
        <v/>
      </c>
      <c r="IN177" s="9">
        <f>IF(25&lt;=$G177, ROUND(IF177*$Q177, 2), "")</f>
        <v/>
      </c>
      <c r="IO177" s="9">
        <f>IF(25&lt;=$G177, IF177+IN177, "")</f>
        <v/>
      </c>
      <c r="IP177" s="9">
        <f>IF(25&lt;=$G177, IJ177+IN177, "")</f>
        <v/>
      </c>
      <c r="IQ177" s="9">
        <f>IF(25&lt;=$G177, ($G177-25)*$N177, "")</f>
        <v/>
      </c>
      <c r="IR177" s="9">
        <f>IF(26&lt;=$G177, IM177, "")</f>
        <v/>
      </c>
      <c r="IS177" s="9">
        <f>IF(26&lt;=$G177, ROUND(IR177*$Q177, 2), "")</f>
        <v/>
      </c>
      <c r="IT177" s="9">
        <f>IF(26&lt;=$G177, $N177, "")</f>
        <v/>
      </c>
      <c r="IU177" s="9">
        <f>IF(26&lt;=$G177, IT177-IS177, "")</f>
        <v/>
      </c>
      <c r="IV177" s="9">
        <f>IF(26&lt;=$G177, IR177-IU177, "")</f>
        <v/>
      </c>
      <c r="IW177" s="9">
        <f>IF(26&lt;=$G177, ROUND(IO177*$Q177, 2), "")</f>
        <v/>
      </c>
      <c r="IX177" s="9">
        <f>IF(26&lt;=$G177, IO177+IW177, "")</f>
        <v/>
      </c>
      <c r="IY177" s="9">
        <f>IF(26&lt;=$G177, IS177+IW177, "")</f>
        <v/>
      </c>
      <c r="IZ177" s="9">
        <f>IF(26&lt;=$G177, ($G177-26)*$N177, "")</f>
        <v/>
      </c>
      <c r="JA177" s="9">
        <f>IF(27&lt;=$G177, IV177, "")</f>
        <v/>
      </c>
      <c r="JB177" s="9">
        <f>IF(27&lt;=$G177, ROUND(JA177*$Q177, 2), "")</f>
        <v/>
      </c>
      <c r="JC177" s="9">
        <f>IF(27&lt;=$G177, $N177, "")</f>
        <v/>
      </c>
      <c r="JD177" s="9">
        <f>IF(27&lt;=$G177, JC177-JB177, "")</f>
        <v/>
      </c>
      <c r="JE177" s="9">
        <f>IF(27&lt;=$G177, JA177-JD177, "")</f>
        <v/>
      </c>
      <c r="JF177" s="9">
        <f>IF(27&lt;=$G177, ROUND(IX177*$Q177, 2), "")</f>
        <v/>
      </c>
      <c r="JG177" s="9">
        <f>IF(27&lt;=$G177, IX177+JF177, "")</f>
        <v/>
      </c>
      <c r="JH177" s="9">
        <f>IF(27&lt;=$G177, JB177+JF177, "")</f>
        <v/>
      </c>
      <c r="JI177" s="9">
        <f>IF(27&lt;=$G177, ($G177-27)*$N177, "")</f>
        <v/>
      </c>
      <c r="JJ177" s="9">
        <f>IF(28&lt;=$G177, JE177, "")</f>
        <v/>
      </c>
      <c r="JK177" s="9">
        <f>IF(28&lt;=$G177, ROUND(JJ177*$Q177, 2), "")</f>
        <v/>
      </c>
      <c r="JL177" s="9">
        <f>IF(28&lt;=$G177, $N177, "")</f>
        <v/>
      </c>
      <c r="JM177" s="9">
        <f>IF(28&lt;=$G177, JL177-JK177, "")</f>
        <v/>
      </c>
      <c r="JN177" s="9">
        <f>IF(28&lt;=$G177, JJ177-JM177, "")</f>
        <v/>
      </c>
      <c r="JO177" s="9">
        <f>IF(28&lt;=$G177, ROUND(JG177*$Q177, 2), "")</f>
        <v/>
      </c>
      <c r="JP177" s="9">
        <f>IF(28&lt;=$G177, JG177+JO177, "")</f>
        <v/>
      </c>
      <c r="JQ177" s="9">
        <f>IF(28&lt;=$G177, JK177+JO177, "")</f>
        <v/>
      </c>
      <c r="JR177" s="9">
        <f>IF(28&lt;=$G177, ($G177-28)*$N177, "")</f>
        <v/>
      </c>
      <c r="JS177" s="9">
        <f>IF(29&lt;=$G177, JN177, "")</f>
        <v/>
      </c>
      <c r="JT177" s="9">
        <f>IF(29&lt;=$G177, ROUND(JS177*$Q177, 2), "")</f>
        <v/>
      </c>
      <c r="JU177" s="9">
        <f>IF(29&lt;=$G177, $N177, "")</f>
        <v/>
      </c>
      <c r="JV177" s="9">
        <f>IF(29&lt;=$G177, JU177-JT177, "")</f>
        <v/>
      </c>
      <c r="JW177" s="9">
        <f>IF(29&lt;=$G177, JS177-JV177, "")</f>
        <v/>
      </c>
      <c r="JX177" s="9">
        <f>IF(29&lt;=$G177, ROUND(JP177*$Q177, 2), "")</f>
        <v/>
      </c>
      <c r="JY177" s="9">
        <f>IF(29&lt;=$G177, JP177+JX177, "")</f>
        <v/>
      </c>
      <c r="JZ177" s="9">
        <f>IF(29&lt;=$G177, JT177+JX177, "")</f>
        <v/>
      </c>
      <c r="KA177" s="9">
        <f>IF(29&lt;=$G177, ($G177-29)*$N177, "")</f>
        <v/>
      </c>
      <c r="KB177" s="9">
        <f>IF(30&lt;=$G177, JW177, "")</f>
        <v/>
      </c>
      <c r="KC177" s="9">
        <f>IF(30&lt;=$G177, ROUND(KB177*$Q177, 2), "")</f>
        <v/>
      </c>
      <c r="KD177" s="9">
        <f>IF(30&lt;=$G177, $N177, "")</f>
        <v/>
      </c>
      <c r="KE177" s="9">
        <f>IF(30&lt;=$G177, KD177-KC177, "")</f>
        <v/>
      </c>
      <c r="KF177" s="9">
        <f>IF(30&lt;=$G177, KB177-KE177, "")</f>
        <v/>
      </c>
      <c r="KG177" s="9">
        <f>IF(30&lt;=$G177, ROUND(JY177*$Q177, 2), "")</f>
        <v/>
      </c>
      <c r="KH177" s="9">
        <f>IF(30&lt;=$G177, JY177+KG177, "")</f>
        <v/>
      </c>
      <c r="KI177" s="9">
        <f>IF(30&lt;=$G177, KC177+KG177, "")</f>
        <v/>
      </c>
      <c r="KJ177" s="9">
        <f>IF(30&lt;=$G177, ($G177-30)*$N177, "")</f>
        <v/>
      </c>
      <c r="KK177" s="9">
        <f>IF(31&lt;=$G177, KF177, "")</f>
        <v/>
      </c>
      <c r="KL177" s="9">
        <f>IF(31&lt;=$G177, ROUND(KK177*$Q177, 2), "")</f>
        <v/>
      </c>
      <c r="KM177" s="9">
        <f>IF(31&lt;=$G177, $N177, "")</f>
        <v/>
      </c>
      <c r="KN177" s="9">
        <f>IF(31&lt;=$G177, KM177-KL177, "")</f>
        <v/>
      </c>
      <c r="KO177" s="9">
        <f>IF(31&lt;=$G177, KK177-KN177, "")</f>
        <v/>
      </c>
      <c r="KP177" s="9">
        <f>IF(31&lt;=$G177, ROUND(KH177*$Q177, 2), "")</f>
        <v/>
      </c>
      <c r="KQ177" s="9">
        <f>IF(31&lt;=$G177, KH177+KP177, "")</f>
        <v/>
      </c>
      <c r="KR177" s="9">
        <f>IF(31&lt;=$G177, KL177+KP177, "")</f>
        <v/>
      </c>
      <c r="KS177" s="9">
        <f>IF(31&lt;=$G177, ($G177-31)*$N177, "")</f>
        <v/>
      </c>
      <c r="KT177" s="9">
        <f>IF(32&lt;=$G177, KO177, "")</f>
        <v/>
      </c>
      <c r="KU177" s="9">
        <f>IF(32&lt;=$G177, ROUND(KT177*$Q177, 2), "")</f>
        <v/>
      </c>
      <c r="KV177" s="9">
        <f>IF(32&lt;=$G177, $N177, "")</f>
        <v/>
      </c>
      <c r="KW177" s="9">
        <f>IF(32&lt;=$G177, KV177-KU177, "")</f>
        <v/>
      </c>
      <c r="KX177" s="9">
        <f>IF(32&lt;=$G177, KT177-KW177, "")</f>
        <v/>
      </c>
      <c r="KY177" s="9">
        <f>IF(32&lt;=$G177, ROUND(KQ177*$Q177, 2), "")</f>
        <v/>
      </c>
      <c r="KZ177" s="9">
        <f>IF(32&lt;=$G177, KQ177+KY177, "")</f>
        <v/>
      </c>
      <c r="LA177" s="9">
        <f>IF(32&lt;=$G177, KU177+KY177, "")</f>
        <v/>
      </c>
      <c r="LB177" s="9">
        <f>IF(32&lt;=$G177, ($G177-32)*$N177, "")</f>
        <v/>
      </c>
      <c r="LC177" s="9">
        <f>IF(33&lt;=$G177, KX177, "")</f>
        <v/>
      </c>
      <c r="LD177" s="9">
        <f>IF(33&lt;=$G177, ROUND(LC177*$Q177, 2), "")</f>
        <v/>
      </c>
      <c r="LE177" s="9">
        <f>IF(33&lt;=$G177, $N177, "")</f>
        <v/>
      </c>
      <c r="LF177" s="9">
        <f>IF(33&lt;=$G177, LE177-LD177, "")</f>
        <v/>
      </c>
      <c r="LG177" s="9">
        <f>IF(33&lt;=$G177, LC177-LF177, "")</f>
        <v/>
      </c>
      <c r="LH177" s="9">
        <f>IF(33&lt;=$G177, ROUND(KZ177*$Q177, 2), "")</f>
        <v/>
      </c>
      <c r="LI177" s="9">
        <f>IF(33&lt;=$G177, KZ177+LH177, "")</f>
        <v/>
      </c>
      <c r="LJ177" s="9">
        <f>IF(33&lt;=$G177, LD177+LH177, "")</f>
        <v/>
      </c>
      <c r="LK177" s="9">
        <f>IF(33&lt;=$G177, ($G177-33)*$N177, "")</f>
        <v/>
      </c>
      <c r="LL177" s="9">
        <f>IF(34&lt;=$G177, LG177, "")</f>
        <v/>
      </c>
      <c r="LM177" s="9">
        <f>IF(34&lt;=$G177, ROUND(LL177*$Q177, 2), "")</f>
        <v/>
      </c>
      <c r="LN177" s="9">
        <f>IF(34&lt;=$G177, $N177, "")</f>
        <v/>
      </c>
      <c r="LO177" s="9">
        <f>IF(34&lt;=$G177, LN177-LM177, "")</f>
        <v/>
      </c>
      <c r="LP177" s="9">
        <f>IF(34&lt;=$G177, LL177-LO177, "")</f>
        <v/>
      </c>
      <c r="LQ177" s="9">
        <f>IF(34&lt;=$G177, ROUND(LI177*$Q177, 2), "")</f>
        <v/>
      </c>
      <c r="LR177" s="9">
        <f>IF(34&lt;=$G177, LI177+LQ177, "")</f>
        <v/>
      </c>
      <c r="LS177" s="9">
        <f>IF(34&lt;=$G177, LM177+LQ177, "")</f>
        <v/>
      </c>
      <c r="LT177" s="9">
        <f>IF(34&lt;=$G177, ($G177-34)*$N177, "")</f>
        <v/>
      </c>
      <c r="LU177" s="9">
        <f>IF(35&lt;=$G177, LP177, "")</f>
        <v/>
      </c>
      <c r="LV177" s="9">
        <f>IF(35&lt;=$G177, ROUND(LU177*$Q177, 2), "")</f>
        <v/>
      </c>
      <c r="LW177" s="9">
        <f>IF(35&lt;=$G177, $N177, "")</f>
        <v/>
      </c>
      <c r="LX177" s="9">
        <f>IF(35&lt;=$G177, LW177-LV177, "")</f>
        <v/>
      </c>
      <c r="LY177" s="9">
        <f>IF(35&lt;=$G177, LU177-LX177, "")</f>
        <v/>
      </c>
      <c r="LZ177" s="9">
        <f>IF(35&lt;=$G177, ROUND(LR177*$Q177, 2), "")</f>
        <v/>
      </c>
      <c r="MA177" s="9">
        <f>IF(35&lt;=$G177, LR177+LZ177, "")</f>
        <v/>
      </c>
      <c r="MB177" s="9">
        <f>IF(35&lt;=$G177, LV177+LZ177, "")</f>
        <v/>
      </c>
      <c r="MC177" s="9">
        <f>IF(35&lt;=$G177, ($G177-35)*$N177, "")</f>
        <v/>
      </c>
      <c r="MD177" s="9">
        <f>IF(36&lt;=$G177, LY177, "")</f>
        <v/>
      </c>
      <c r="ME177" s="9">
        <f>IF(36&lt;=$G177, ROUND(MD177*$Q177, 2), "")</f>
        <v/>
      </c>
      <c r="MF177" s="9">
        <f>IF(36&lt;=$G177, $N177, "")</f>
        <v/>
      </c>
      <c r="MG177" s="9">
        <f>IF(36&lt;=$G177, MF177-ME177, "")</f>
        <v/>
      </c>
      <c r="MH177" s="9">
        <f>IF(36&lt;=$G177, MD177-MG177, "")</f>
        <v/>
      </c>
      <c r="MI177" s="9">
        <f>IF(36&lt;=$G177, ROUND(MA177*$Q177, 2), "")</f>
        <v/>
      </c>
      <c r="MJ177" s="9">
        <f>IF(36&lt;=$G177, MA177+MI177, "")</f>
        <v/>
      </c>
      <c r="MK177" s="9">
        <f>IF(36&lt;=$G177, ME177+MI177, "")</f>
        <v/>
      </c>
      <c r="ML177" s="9">
        <f>IF(36&lt;=$G177, ($G177-36)*$N177, "")</f>
        <v/>
      </c>
      <c r="MM177" s="9">
        <f>IF(37&lt;=$G177, MH177, "")</f>
        <v/>
      </c>
      <c r="MN177" s="9">
        <f>IF(37&lt;=$G177, ROUND(MM177*$Q177, 2), "")</f>
        <v/>
      </c>
      <c r="MO177" s="9">
        <f>IF(37&lt;=$G177, $N177, "")</f>
        <v/>
      </c>
      <c r="MP177" s="9">
        <f>IF(37&lt;=$G177, MO177-MN177, "")</f>
        <v/>
      </c>
      <c r="MQ177" s="9">
        <f>IF(37&lt;=$G177, MM177-MP177, "")</f>
        <v/>
      </c>
      <c r="MR177" s="9">
        <f>IF(37&lt;=$G177, ROUND(MJ177*$Q177, 2), "")</f>
        <v/>
      </c>
      <c r="MS177" s="9">
        <f>IF(37&lt;=$G177, MJ177+MR177, "")</f>
        <v/>
      </c>
      <c r="MT177" s="9">
        <f>IF(37&lt;=$G177, MN177+MR177, "")</f>
        <v/>
      </c>
      <c r="MU177" s="9">
        <f>IF(37&lt;=$G177, ($G177-37)*$N177, "")</f>
        <v/>
      </c>
      <c r="MV177" s="9">
        <f>IF(38&lt;=$G177, MQ177, "")</f>
        <v/>
      </c>
      <c r="MW177" s="9">
        <f>IF(38&lt;=$G177, ROUND(MV177*$Q177, 2), "")</f>
        <v/>
      </c>
      <c r="MX177" s="9">
        <f>IF(38&lt;=$G177, $N177, "")</f>
        <v/>
      </c>
      <c r="MY177" s="9">
        <f>IF(38&lt;=$G177, MX177-MW177, "")</f>
        <v/>
      </c>
      <c r="MZ177" s="9">
        <f>IF(38&lt;=$G177, MV177-MY177, "")</f>
        <v/>
      </c>
      <c r="NA177" s="9">
        <f>IF(38&lt;=$G177, ROUND(MS177*$Q177, 2), "")</f>
        <v/>
      </c>
      <c r="NB177" s="9">
        <f>IF(38&lt;=$G177, MS177+NA177, "")</f>
        <v/>
      </c>
      <c r="NC177" s="9">
        <f>IF(38&lt;=$G177, MW177+NA177, "")</f>
        <v/>
      </c>
      <c r="ND177" s="9">
        <f>IF(38&lt;=$G177, ($G177-38)*$N177, "")</f>
        <v/>
      </c>
      <c r="NE177" s="9">
        <f>IF(39&lt;=$G177, MZ177, "")</f>
        <v/>
      </c>
      <c r="NF177" s="9">
        <f>IF(39&lt;=$G177, ROUND(NE177*$Q177, 2), "")</f>
        <v/>
      </c>
      <c r="NG177" s="9">
        <f>IF(39&lt;=$G177, $N177, "")</f>
        <v/>
      </c>
      <c r="NH177" s="9">
        <f>IF(39&lt;=$G177, NG177-NF177, "")</f>
        <v/>
      </c>
      <c r="NI177" s="9">
        <f>IF(39&lt;=$G177, NE177-NH177, "")</f>
        <v/>
      </c>
      <c r="NJ177" s="9">
        <f>IF(39&lt;=$G177, ROUND(NB177*$Q177, 2), "")</f>
        <v/>
      </c>
      <c r="NK177" s="9">
        <f>IF(39&lt;=$G177, NB177+NJ177, "")</f>
        <v/>
      </c>
      <c r="NL177" s="9">
        <f>IF(39&lt;=$G177, NF177+NJ177, "")</f>
        <v/>
      </c>
      <c r="NM177" s="9">
        <f>IF(39&lt;=$G177, ($G177-39)*$N177, "")</f>
        <v/>
      </c>
      <c r="NN177" s="9">
        <f>IF(40&lt;=$G177, NI177, "")</f>
        <v/>
      </c>
      <c r="NO177" s="9">
        <f>IF(40&lt;=$G177, ROUND(NN177*$Q177, 2), "")</f>
        <v/>
      </c>
      <c r="NP177" s="9">
        <f>IF(40&lt;=$G177, $N177, "")</f>
        <v/>
      </c>
      <c r="NQ177" s="9">
        <f>IF(40&lt;=$G177, NP177-NO177, "")</f>
        <v/>
      </c>
      <c r="NR177" s="9">
        <f>IF(40&lt;=$G177, NN177-NQ177, "")</f>
        <v/>
      </c>
      <c r="NS177" s="9">
        <f>IF(40&lt;=$G177, ROUND(NK177*$Q177, 2), "")</f>
        <v/>
      </c>
      <c r="NT177" s="9">
        <f>IF(40&lt;=$G177, NK177+NS177, "")</f>
        <v/>
      </c>
      <c r="NU177" s="9">
        <f>IF(40&lt;=$G177, NO177+NS177, "")</f>
        <v/>
      </c>
      <c r="NV177" s="9">
        <f>IF(40&lt;=$G177, ($G177-40)*$N177, "")</f>
        <v/>
      </c>
      <c r="NW177" s="9">
        <f>IF(41&lt;=$G177, NR177, "")</f>
        <v/>
      </c>
      <c r="NX177" s="9">
        <f>IF(41&lt;=$G177, ROUND(NW177*$Q177, 2), "")</f>
        <v/>
      </c>
      <c r="NY177" s="9">
        <f>IF(41&lt;=$G177, $N177, "")</f>
        <v/>
      </c>
      <c r="NZ177" s="9">
        <f>IF(41&lt;=$G177, NY177-NX177, "")</f>
        <v/>
      </c>
      <c r="OA177" s="9">
        <f>IF(41&lt;=$G177, NW177-NZ177, "")</f>
        <v/>
      </c>
      <c r="OB177" s="9">
        <f>IF(41&lt;=$G177, ROUND(NT177*$Q177, 2), "")</f>
        <v/>
      </c>
      <c r="OC177" s="9">
        <f>IF(41&lt;=$G177, NT177+OB177, "")</f>
        <v/>
      </c>
      <c r="OD177" s="9">
        <f>IF(41&lt;=$G177, NX177+OB177, "")</f>
        <v/>
      </c>
      <c r="OE177" s="9">
        <f>IF(41&lt;=$G177, ($G177-41)*$N177, "")</f>
        <v/>
      </c>
      <c r="OF177" s="9">
        <f>IF(42&lt;=$G177, OA177, "")</f>
        <v/>
      </c>
      <c r="OG177" s="9">
        <f>IF(42&lt;=$G177, ROUND(OF177*$Q177, 2), "")</f>
        <v/>
      </c>
      <c r="OH177" s="9">
        <f>IF(42&lt;=$G177, $N177, "")</f>
        <v/>
      </c>
      <c r="OI177" s="9">
        <f>IF(42&lt;=$G177, OH177-OG177, "")</f>
        <v/>
      </c>
      <c r="OJ177" s="9">
        <f>IF(42&lt;=$G177, OF177-OI177, "")</f>
        <v/>
      </c>
      <c r="OK177" s="9">
        <f>IF(42&lt;=$G177, ROUND(OC177*$Q177, 2), "")</f>
        <v/>
      </c>
      <c r="OL177" s="9">
        <f>IF(42&lt;=$G177, OC177+OK177, "")</f>
        <v/>
      </c>
      <c r="OM177" s="9">
        <f>IF(42&lt;=$G177, OG177+OK177, "")</f>
        <v/>
      </c>
      <c r="ON177" s="9">
        <f>IF(42&lt;=$G177, ($G177-42)*$N177, "")</f>
        <v/>
      </c>
      <c r="OO177" s="9">
        <f>IF(43&lt;=$G177, OJ177, "")</f>
        <v/>
      </c>
      <c r="OP177" s="9">
        <f>IF(43&lt;=$G177, ROUND(OO177*$Q177, 2), "")</f>
        <v/>
      </c>
      <c r="OQ177" s="9">
        <f>IF(43&lt;=$G177, $N177, "")</f>
        <v/>
      </c>
      <c r="OR177" s="9">
        <f>IF(43&lt;=$G177, OQ177-OP177, "")</f>
        <v/>
      </c>
      <c r="OS177" s="9">
        <f>IF(43&lt;=$G177, OO177-OR177, "")</f>
        <v/>
      </c>
      <c r="OT177" s="9">
        <f>IF(43&lt;=$G177, ROUND(OL177*$Q177, 2), "")</f>
        <v/>
      </c>
      <c r="OU177" s="9">
        <f>IF(43&lt;=$G177, OL177+OT177, "")</f>
        <v/>
      </c>
      <c r="OV177" s="9">
        <f>IF(43&lt;=$G177, OP177+OT177, "")</f>
        <v/>
      </c>
      <c r="OW177" s="9">
        <f>IF(43&lt;=$G177, ($G177-43)*$N177, "")</f>
        <v/>
      </c>
      <c r="OX177" s="9">
        <f>IF(44&lt;=$G177, OS177, "")</f>
        <v/>
      </c>
      <c r="OY177" s="9">
        <f>IF(44&lt;=$G177, ROUND(OX177*$Q177, 2), "")</f>
        <v/>
      </c>
      <c r="OZ177" s="9">
        <f>IF(44&lt;=$G177, $N177, "")</f>
        <v/>
      </c>
      <c r="PA177" s="9">
        <f>IF(44&lt;=$G177, OZ177-OY177, "")</f>
        <v/>
      </c>
      <c r="PB177" s="9">
        <f>IF(44&lt;=$G177, OX177-PA177, "")</f>
        <v/>
      </c>
      <c r="PC177" s="9">
        <f>IF(44&lt;=$G177, ROUND(OU177*$Q177, 2), "")</f>
        <v/>
      </c>
      <c r="PD177" s="9">
        <f>IF(44&lt;=$G177, OU177+PC177, "")</f>
        <v/>
      </c>
      <c r="PE177" s="9">
        <f>IF(44&lt;=$G177, OY177+PC177, "")</f>
        <v/>
      </c>
      <c r="PF177" s="9">
        <f>IF(44&lt;=$G177, ($G177-44)*$N177, "")</f>
        <v/>
      </c>
      <c r="PG177" s="9">
        <f>IF(45&lt;=$G177, PB177, "")</f>
        <v/>
      </c>
      <c r="PH177" s="9">
        <f>IF(45&lt;=$G177, ROUND(PG177*$Q177, 2), "")</f>
        <v/>
      </c>
      <c r="PI177" s="9">
        <f>IF(45&lt;=$G177, $N177, "")</f>
        <v/>
      </c>
      <c r="PJ177" s="9">
        <f>IF(45&lt;=$G177, PI177-PH177, "")</f>
        <v/>
      </c>
      <c r="PK177" s="9">
        <f>IF(45&lt;=$G177, PG177-PJ177, "")</f>
        <v/>
      </c>
      <c r="PL177" s="9">
        <f>IF(45&lt;=$G177, ROUND(PD177*$Q177, 2), "")</f>
        <v/>
      </c>
      <c r="PM177" s="9">
        <f>IF(45&lt;=$G177, PD177+PL177, "")</f>
        <v/>
      </c>
      <c r="PN177" s="9">
        <f>IF(45&lt;=$G177, PH177+PL177, "")</f>
        <v/>
      </c>
      <c r="PO177" s="9">
        <f>IF(45&lt;=$G177, ($G177-45)*$N177, "")</f>
        <v/>
      </c>
      <c r="PP177" s="9">
        <f>IF(46&lt;=$G177, PK177, "")</f>
        <v/>
      </c>
      <c r="PQ177" s="9">
        <f>IF(46&lt;=$G177, ROUND(PP177*$Q177, 2), "")</f>
        <v/>
      </c>
      <c r="PR177" s="9">
        <f>IF(46&lt;=$G177, $N177, "")</f>
        <v/>
      </c>
      <c r="PS177" s="9">
        <f>IF(46&lt;=$G177, PR177-PQ177, "")</f>
        <v/>
      </c>
      <c r="PT177" s="9">
        <f>IF(46&lt;=$G177, PP177-PS177, "")</f>
        <v/>
      </c>
      <c r="PU177" s="9">
        <f>IF(46&lt;=$G177, ROUND(PM177*$Q177, 2), "")</f>
        <v/>
      </c>
      <c r="PV177" s="9">
        <f>IF(46&lt;=$G177, PM177+PU177, "")</f>
        <v/>
      </c>
      <c r="PW177" s="9">
        <f>IF(46&lt;=$G177, PQ177+PU177, "")</f>
        <v/>
      </c>
      <c r="PX177" s="9">
        <f>IF(46&lt;=$G177, ($G177-46)*$N177, "")</f>
        <v/>
      </c>
      <c r="PY177" s="9">
        <f>IF(47&lt;=$G177, PT177, "")</f>
        <v/>
      </c>
      <c r="PZ177" s="9">
        <f>IF(47&lt;=$G177, ROUND(PY177*$Q177, 2), "")</f>
        <v/>
      </c>
      <c r="QA177" s="9">
        <f>IF(47&lt;=$G177, $N177, "")</f>
        <v/>
      </c>
      <c r="QB177" s="9">
        <f>IF(47&lt;=$G177, QA177-PZ177, "")</f>
        <v/>
      </c>
      <c r="QC177" s="9">
        <f>IF(47&lt;=$G177, PY177-QB177, "")</f>
        <v/>
      </c>
      <c r="QD177" s="9">
        <f>IF(47&lt;=$G177, ROUND(PV177*$Q177, 2), "")</f>
        <v/>
      </c>
      <c r="QE177" s="9">
        <f>IF(47&lt;=$G177, PV177+QD177, "")</f>
        <v/>
      </c>
      <c r="QF177" s="9">
        <f>IF(47&lt;=$G177, PZ177+QD177, "")</f>
        <v/>
      </c>
      <c r="QG177" s="9">
        <f>IF(47&lt;=$G177, ($G177-47)*$N177, "")</f>
        <v/>
      </c>
      <c r="QH177" s="9">
        <f>IF(48&lt;=$G177, QC177, "")</f>
        <v/>
      </c>
      <c r="QI177" s="9">
        <f>IF(48&lt;=$G177, ROUND(QH177*$Q177, 2), "")</f>
        <v/>
      </c>
      <c r="QJ177" s="9">
        <f>IF(48&lt;=$G177, $N177, "")</f>
        <v/>
      </c>
      <c r="QK177" s="9">
        <f>IF(48&lt;=$G177, QJ177-QI177, "")</f>
        <v/>
      </c>
      <c r="QL177" s="9">
        <f>IF(48&lt;=$G177, QH177-QK177, "")</f>
        <v/>
      </c>
      <c r="QM177" s="9">
        <f>IF(48&lt;=$G177, ROUND(QE177*$Q177, 2), "")</f>
        <v/>
      </c>
      <c r="QN177" s="9">
        <f>IF(48&lt;=$G177, QE177+QM177, "")</f>
        <v/>
      </c>
      <c r="QO177" s="9">
        <f>IF(48&lt;=$G177, QI177+QM177, "")</f>
        <v/>
      </c>
      <c r="QP177" s="9">
        <f>IF(48&lt;=$G177, ($G177-48)*$N177, "")</f>
        <v/>
      </c>
    </row>
    <row r="178">
      <c r="A178" s="12" t="inlineStr">
        <is>
          <t>0698-0001</t>
        </is>
      </c>
      <c r="B178" s="13" t="inlineStr">
        <is>
          <t>Roberto Gontes Leon</t>
        </is>
      </c>
      <c r="C178" s="13" t="inlineStr">
        <is>
          <t>Wrangler Rubicon</t>
        </is>
      </c>
      <c r="D178" s="12" t="inlineStr">
        <is>
          <t>ACTIVO</t>
        </is>
      </c>
      <c r="E178" s="12" t="inlineStr">
        <is>
          <t>2025-06-13</t>
        </is>
      </c>
      <c r="F178" s="12" t="inlineStr">
        <is>
          <t>2029-06-13</t>
        </is>
      </c>
      <c r="G178" s="14" t="n">
        <v>48</v>
      </c>
      <c r="H178" s="15" t="n">
        <v>1267606.03</v>
      </c>
      <c r="I178" s="16" t="n">
        <v>0.2921</v>
      </c>
      <c r="J178" s="15">
        <f>ROUND(H178*I178, 2)</f>
        <v/>
      </c>
      <c r="K178" s="15">
        <f>ROUND(H178-J178, 2)</f>
        <v/>
      </c>
      <c r="L178" s="16" t="n">
        <v>0.02</v>
      </c>
      <c r="M178" s="15">
        <f>ROUND(H178*L178, 2)</f>
        <v/>
      </c>
      <c r="N178" s="15" t="n">
        <v>31684.72</v>
      </c>
      <c r="O178" s="16" t="n">
        <v>0.1</v>
      </c>
      <c r="P178" s="15">
        <f>ROUND(H178*O178, 2)</f>
        <v/>
      </c>
      <c r="Q178" s="17" t="n">
        <v>0.02615391</v>
      </c>
      <c r="R178" s="17">
        <f>RATE(G178, -N178, K178, -P178)</f>
        <v/>
      </c>
      <c r="S178" s="17">
        <f>ROUND(Q178*12, 8)</f>
        <v/>
      </c>
      <c r="T178" s="17">
        <f>ROUND(((1+Q178)^12)-1, 8)</f>
        <v/>
      </c>
      <c r="U178" s="15">
        <f>ROUND(PV(Q178, G178, 0, -P178), 2)</f>
        <v/>
      </c>
      <c r="V178" s="15">
        <f>SUMIF($AA$4:$QP$4, "Interes_Leasing", AA178:QP178)</f>
        <v/>
      </c>
      <c r="W178" s="15">
        <f>SUMIF($AA$4:$QP$4, "Interes_Residual", AA178:QP178)</f>
        <v/>
      </c>
      <c r="X178" s="15">
        <f>ROUND(V178+W178, 2)</f>
        <v/>
      </c>
      <c r="Y178" s="15">
        <f>ROUND((N178*G178+P178+M178)-K178, 2)</f>
        <v/>
      </c>
      <c r="Z178" s="16">
        <f>ROUND(Y178/K178, 4)</f>
        <v/>
      </c>
      <c r="AA178" s="15">
        <f>IF(1&lt;=$G178, $K178, "")</f>
        <v/>
      </c>
      <c r="AB178" s="15">
        <f>IF(1&lt;=$G178, ROUND(AA178*$Q178, 2), "")</f>
        <v/>
      </c>
      <c r="AC178" s="15">
        <f>IF(1&lt;=$G178, $N178, "")</f>
        <v/>
      </c>
      <c r="AD178" s="15">
        <f>IF(1&lt;=$G178, AC178-AB178, "")</f>
        <v/>
      </c>
      <c r="AE178" s="15">
        <f>IF(1&lt;=$G178, AA178-AD178, "")</f>
        <v/>
      </c>
      <c r="AF178" s="15">
        <f>IF(1&lt;=$G178, ROUND($U178*$Q178, 2), "")</f>
        <v/>
      </c>
      <c r="AG178" s="15">
        <f>IF(1&lt;=$G178, $U178+AF178, "")</f>
        <v/>
      </c>
      <c r="AH178" s="15">
        <f>IF(1&lt;=$G178, AB178+AF178, "")</f>
        <v/>
      </c>
      <c r="AI178" s="15">
        <f>IF(1&lt;=$G178, ($G178-1)*$N178, "")</f>
        <v/>
      </c>
      <c r="AJ178" s="15">
        <f>IF(2&lt;=$G178, AE178, "")</f>
        <v/>
      </c>
      <c r="AK178" s="15">
        <f>IF(2&lt;=$G178, ROUND(AJ178*$Q178, 2), "")</f>
        <v/>
      </c>
      <c r="AL178" s="15">
        <f>IF(2&lt;=$G178, $N178, "")</f>
        <v/>
      </c>
      <c r="AM178" s="15">
        <f>IF(2&lt;=$G178, AL178-AK178, "")</f>
        <v/>
      </c>
      <c r="AN178" s="15">
        <f>IF(2&lt;=$G178, AJ178-AM178, "")</f>
        <v/>
      </c>
      <c r="AO178" s="15">
        <f>IF(2&lt;=$G178, ROUND(AG178*$Q178, 2), "")</f>
        <v/>
      </c>
      <c r="AP178" s="15">
        <f>IF(2&lt;=$G178, AG178+AO178, "")</f>
        <v/>
      </c>
      <c r="AQ178" s="15">
        <f>IF(2&lt;=$G178, AK178+AO178, "")</f>
        <v/>
      </c>
      <c r="AR178" s="15">
        <f>IF(2&lt;=$G178, ($G178-2)*$N178, "")</f>
        <v/>
      </c>
      <c r="AS178" s="15">
        <f>IF(3&lt;=$G178, AN178, "")</f>
        <v/>
      </c>
      <c r="AT178" s="15">
        <f>IF(3&lt;=$G178, ROUND(AS178*$Q178, 2), "")</f>
        <v/>
      </c>
      <c r="AU178" s="15">
        <f>IF(3&lt;=$G178, $N178, "")</f>
        <v/>
      </c>
      <c r="AV178" s="15">
        <f>IF(3&lt;=$G178, AU178-AT178, "")</f>
        <v/>
      </c>
      <c r="AW178" s="15">
        <f>IF(3&lt;=$G178, AS178-AV178, "")</f>
        <v/>
      </c>
      <c r="AX178" s="15">
        <f>IF(3&lt;=$G178, ROUND(AP178*$Q178, 2), "")</f>
        <v/>
      </c>
      <c r="AY178" s="15">
        <f>IF(3&lt;=$G178, AP178+AX178, "")</f>
        <v/>
      </c>
      <c r="AZ178" s="15">
        <f>IF(3&lt;=$G178, AT178+AX178, "")</f>
        <v/>
      </c>
      <c r="BA178" s="15">
        <f>IF(3&lt;=$G178, ($G178-3)*$N178, "")</f>
        <v/>
      </c>
      <c r="BB178" s="15">
        <f>IF(4&lt;=$G178, AW178, "")</f>
        <v/>
      </c>
      <c r="BC178" s="15">
        <f>IF(4&lt;=$G178, ROUND(BB178*$Q178, 2), "")</f>
        <v/>
      </c>
      <c r="BD178" s="15">
        <f>IF(4&lt;=$G178, $N178, "")</f>
        <v/>
      </c>
      <c r="BE178" s="15">
        <f>IF(4&lt;=$G178, BD178-BC178, "")</f>
        <v/>
      </c>
      <c r="BF178" s="15">
        <f>IF(4&lt;=$G178, BB178-BE178, "")</f>
        <v/>
      </c>
      <c r="BG178" s="15">
        <f>IF(4&lt;=$G178, ROUND(AY178*$Q178, 2), "")</f>
        <v/>
      </c>
      <c r="BH178" s="15">
        <f>IF(4&lt;=$G178, AY178+BG178, "")</f>
        <v/>
      </c>
      <c r="BI178" s="15">
        <f>IF(4&lt;=$G178, BC178+BG178, "")</f>
        <v/>
      </c>
      <c r="BJ178" s="15">
        <f>IF(4&lt;=$G178, ($G178-4)*$N178, "")</f>
        <v/>
      </c>
      <c r="BK178" s="15">
        <f>IF(5&lt;=$G178, BF178, "")</f>
        <v/>
      </c>
      <c r="BL178" s="15">
        <f>IF(5&lt;=$G178, ROUND(BK178*$Q178, 2), "")</f>
        <v/>
      </c>
      <c r="BM178" s="15">
        <f>IF(5&lt;=$G178, $N178, "")</f>
        <v/>
      </c>
      <c r="BN178" s="15">
        <f>IF(5&lt;=$G178, BM178-BL178, "")</f>
        <v/>
      </c>
      <c r="BO178" s="15">
        <f>IF(5&lt;=$G178, BK178-BN178, "")</f>
        <v/>
      </c>
      <c r="BP178" s="15">
        <f>IF(5&lt;=$G178, ROUND(BH178*$Q178, 2), "")</f>
        <v/>
      </c>
      <c r="BQ178" s="15">
        <f>IF(5&lt;=$G178, BH178+BP178, "")</f>
        <v/>
      </c>
      <c r="BR178" s="15">
        <f>IF(5&lt;=$G178, BL178+BP178, "")</f>
        <v/>
      </c>
      <c r="BS178" s="15">
        <f>IF(5&lt;=$G178, ($G178-5)*$N178, "")</f>
        <v/>
      </c>
      <c r="BT178" s="15">
        <f>IF(6&lt;=$G178, BO178, "")</f>
        <v/>
      </c>
      <c r="BU178" s="15">
        <f>IF(6&lt;=$G178, ROUND(BT178*$Q178, 2), "")</f>
        <v/>
      </c>
      <c r="BV178" s="15">
        <f>IF(6&lt;=$G178, $N178, "")</f>
        <v/>
      </c>
      <c r="BW178" s="15">
        <f>IF(6&lt;=$G178, BV178-BU178, "")</f>
        <v/>
      </c>
      <c r="BX178" s="15">
        <f>IF(6&lt;=$G178, BT178-BW178, "")</f>
        <v/>
      </c>
      <c r="BY178" s="15">
        <f>IF(6&lt;=$G178, ROUND(BQ178*$Q178, 2), "")</f>
        <v/>
      </c>
      <c r="BZ178" s="15">
        <f>IF(6&lt;=$G178, BQ178+BY178, "")</f>
        <v/>
      </c>
      <c r="CA178" s="15">
        <f>IF(6&lt;=$G178, BU178+BY178, "")</f>
        <v/>
      </c>
      <c r="CB178" s="15">
        <f>IF(6&lt;=$G178, ($G178-6)*$N178, "")</f>
        <v/>
      </c>
      <c r="CC178" s="15">
        <f>IF(7&lt;=$G178, BX178, "")</f>
        <v/>
      </c>
      <c r="CD178" s="15">
        <f>IF(7&lt;=$G178, ROUND(CC178*$Q178, 2), "")</f>
        <v/>
      </c>
      <c r="CE178" s="15">
        <f>IF(7&lt;=$G178, $N178, "")</f>
        <v/>
      </c>
      <c r="CF178" s="15">
        <f>IF(7&lt;=$G178, CE178-CD178, "")</f>
        <v/>
      </c>
      <c r="CG178" s="15">
        <f>IF(7&lt;=$G178, CC178-CF178, "")</f>
        <v/>
      </c>
      <c r="CH178" s="15">
        <f>IF(7&lt;=$G178, ROUND(BZ178*$Q178, 2), "")</f>
        <v/>
      </c>
      <c r="CI178" s="15">
        <f>IF(7&lt;=$G178, BZ178+CH178, "")</f>
        <v/>
      </c>
      <c r="CJ178" s="15">
        <f>IF(7&lt;=$G178, CD178+CH178, "")</f>
        <v/>
      </c>
      <c r="CK178" s="15">
        <f>IF(7&lt;=$G178, ($G178-7)*$N178, "")</f>
        <v/>
      </c>
      <c r="CL178" s="15">
        <f>IF(8&lt;=$G178, CG178, "")</f>
        <v/>
      </c>
      <c r="CM178" s="15">
        <f>IF(8&lt;=$G178, ROUND(CL178*$Q178, 2), "")</f>
        <v/>
      </c>
      <c r="CN178" s="15">
        <f>IF(8&lt;=$G178, $N178, "")</f>
        <v/>
      </c>
      <c r="CO178" s="15">
        <f>IF(8&lt;=$G178, CN178-CM178, "")</f>
        <v/>
      </c>
      <c r="CP178" s="15">
        <f>IF(8&lt;=$G178, CL178-CO178, "")</f>
        <v/>
      </c>
      <c r="CQ178" s="15">
        <f>IF(8&lt;=$G178, ROUND(CI178*$Q178, 2), "")</f>
        <v/>
      </c>
      <c r="CR178" s="15">
        <f>IF(8&lt;=$G178, CI178+CQ178, "")</f>
        <v/>
      </c>
      <c r="CS178" s="15">
        <f>IF(8&lt;=$G178, CM178+CQ178, "")</f>
        <v/>
      </c>
      <c r="CT178" s="15">
        <f>IF(8&lt;=$G178, ($G178-8)*$N178, "")</f>
        <v/>
      </c>
      <c r="CU178" s="15">
        <f>IF(9&lt;=$G178, CP178, "")</f>
        <v/>
      </c>
      <c r="CV178" s="15">
        <f>IF(9&lt;=$G178, ROUND(CU178*$Q178, 2), "")</f>
        <v/>
      </c>
      <c r="CW178" s="15">
        <f>IF(9&lt;=$G178, $N178, "")</f>
        <v/>
      </c>
      <c r="CX178" s="15">
        <f>IF(9&lt;=$G178, CW178-CV178, "")</f>
        <v/>
      </c>
      <c r="CY178" s="15">
        <f>IF(9&lt;=$G178, CU178-CX178, "")</f>
        <v/>
      </c>
      <c r="CZ178" s="15">
        <f>IF(9&lt;=$G178, ROUND(CR178*$Q178, 2), "")</f>
        <v/>
      </c>
      <c r="DA178" s="15">
        <f>IF(9&lt;=$G178, CR178+CZ178, "")</f>
        <v/>
      </c>
      <c r="DB178" s="15">
        <f>IF(9&lt;=$G178, CV178+CZ178, "")</f>
        <v/>
      </c>
      <c r="DC178" s="15">
        <f>IF(9&lt;=$G178, ($G178-9)*$N178, "")</f>
        <v/>
      </c>
      <c r="DD178" s="15">
        <f>IF(10&lt;=$G178, CY178, "")</f>
        <v/>
      </c>
      <c r="DE178" s="15">
        <f>IF(10&lt;=$G178, ROUND(DD178*$Q178, 2), "")</f>
        <v/>
      </c>
      <c r="DF178" s="15">
        <f>IF(10&lt;=$G178, $N178, "")</f>
        <v/>
      </c>
      <c r="DG178" s="15">
        <f>IF(10&lt;=$G178, DF178-DE178, "")</f>
        <v/>
      </c>
      <c r="DH178" s="15">
        <f>IF(10&lt;=$G178, DD178-DG178, "")</f>
        <v/>
      </c>
      <c r="DI178" s="15">
        <f>IF(10&lt;=$G178, ROUND(DA178*$Q178, 2), "")</f>
        <v/>
      </c>
      <c r="DJ178" s="15">
        <f>IF(10&lt;=$G178, DA178+DI178, "")</f>
        <v/>
      </c>
      <c r="DK178" s="15">
        <f>IF(10&lt;=$G178, DE178+DI178, "")</f>
        <v/>
      </c>
      <c r="DL178" s="15">
        <f>IF(10&lt;=$G178, ($G178-10)*$N178, "")</f>
        <v/>
      </c>
      <c r="DM178" s="15">
        <f>IF(11&lt;=$G178, DH178, "")</f>
        <v/>
      </c>
      <c r="DN178" s="15">
        <f>IF(11&lt;=$G178, ROUND(DM178*$Q178, 2), "")</f>
        <v/>
      </c>
      <c r="DO178" s="15">
        <f>IF(11&lt;=$G178, $N178, "")</f>
        <v/>
      </c>
      <c r="DP178" s="15">
        <f>IF(11&lt;=$G178, DO178-DN178, "")</f>
        <v/>
      </c>
      <c r="DQ178" s="15">
        <f>IF(11&lt;=$G178, DM178-DP178, "")</f>
        <v/>
      </c>
      <c r="DR178" s="15">
        <f>IF(11&lt;=$G178, ROUND(DJ178*$Q178, 2), "")</f>
        <v/>
      </c>
      <c r="DS178" s="15">
        <f>IF(11&lt;=$G178, DJ178+DR178, "")</f>
        <v/>
      </c>
      <c r="DT178" s="15">
        <f>IF(11&lt;=$G178, DN178+DR178, "")</f>
        <v/>
      </c>
      <c r="DU178" s="15">
        <f>IF(11&lt;=$G178, ($G178-11)*$N178, "")</f>
        <v/>
      </c>
      <c r="DV178" s="15">
        <f>IF(12&lt;=$G178, DQ178, "")</f>
        <v/>
      </c>
      <c r="DW178" s="15">
        <f>IF(12&lt;=$G178, ROUND(DV178*$Q178, 2), "")</f>
        <v/>
      </c>
      <c r="DX178" s="15">
        <f>IF(12&lt;=$G178, $N178, "")</f>
        <v/>
      </c>
      <c r="DY178" s="15">
        <f>IF(12&lt;=$G178, DX178-DW178, "")</f>
        <v/>
      </c>
      <c r="DZ178" s="15">
        <f>IF(12&lt;=$G178, DV178-DY178, "")</f>
        <v/>
      </c>
      <c r="EA178" s="15">
        <f>IF(12&lt;=$G178, ROUND(DS178*$Q178, 2), "")</f>
        <v/>
      </c>
      <c r="EB178" s="15">
        <f>IF(12&lt;=$G178, DS178+EA178, "")</f>
        <v/>
      </c>
      <c r="EC178" s="15">
        <f>IF(12&lt;=$G178, DW178+EA178, "")</f>
        <v/>
      </c>
      <c r="ED178" s="15">
        <f>IF(12&lt;=$G178, ($G178-12)*$N178, "")</f>
        <v/>
      </c>
      <c r="EE178" s="15">
        <f>IF(13&lt;=$G178, DZ178, "")</f>
        <v/>
      </c>
      <c r="EF178" s="15">
        <f>IF(13&lt;=$G178, ROUND(EE178*$Q178, 2), "")</f>
        <v/>
      </c>
      <c r="EG178" s="15">
        <f>IF(13&lt;=$G178, $N178, "")</f>
        <v/>
      </c>
      <c r="EH178" s="15">
        <f>IF(13&lt;=$G178, EG178-EF178, "")</f>
        <v/>
      </c>
      <c r="EI178" s="15">
        <f>IF(13&lt;=$G178, EE178-EH178, "")</f>
        <v/>
      </c>
      <c r="EJ178" s="15">
        <f>IF(13&lt;=$G178, ROUND(EB178*$Q178, 2), "")</f>
        <v/>
      </c>
      <c r="EK178" s="15">
        <f>IF(13&lt;=$G178, EB178+EJ178, "")</f>
        <v/>
      </c>
      <c r="EL178" s="15">
        <f>IF(13&lt;=$G178, EF178+EJ178, "")</f>
        <v/>
      </c>
      <c r="EM178" s="15">
        <f>IF(13&lt;=$G178, ($G178-13)*$N178, "")</f>
        <v/>
      </c>
      <c r="EN178" s="15">
        <f>IF(14&lt;=$G178, EI178, "")</f>
        <v/>
      </c>
      <c r="EO178" s="15">
        <f>IF(14&lt;=$G178, ROUND(EN178*$Q178, 2), "")</f>
        <v/>
      </c>
      <c r="EP178" s="15">
        <f>IF(14&lt;=$G178, $N178, "")</f>
        <v/>
      </c>
      <c r="EQ178" s="15">
        <f>IF(14&lt;=$G178, EP178-EO178, "")</f>
        <v/>
      </c>
      <c r="ER178" s="15">
        <f>IF(14&lt;=$G178, EN178-EQ178, "")</f>
        <v/>
      </c>
      <c r="ES178" s="15">
        <f>IF(14&lt;=$G178, ROUND(EK178*$Q178, 2), "")</f>
        <v/>
      </c>
      <c r="ET178" s="15">
        <f>IF(14&lt;=$G178, EK178+ES178, "")</f>
        <v/>
      </c>
      <c r="EU178" s="15">
        <f>IF(14&lt;=$G178, EO178+ES178, "")</f>
        <v/>
      </c>
      <c r="EV178" s="15">
        <f>IF(14&lt;=$G178, ($G178-14)*$N178, "")</f>
        <v/>
      </c>
      <c r="EW178" s="15">
        <f>IF(15&lt;=$G178, ER178, "")</f>
        <v/>
      </c>
      <c r="EX178" s="15">
        <f>IF(15&lt;=$G178, ROUND(EW178*$Q178, 2), "")</f>
        <v/>
      </c>
      <c r="EY178" s="15">
        <f>IF(15&lt;=$G178, $N178, "")</f>
        <v/>
      </c>
      <c r="EZ178" s="15">
        <f>IF(15&lt;=$G178, EY178-EX178, "")</f>
        <v/>
      </c>
      <c r="FA178" s="15">
        <f>IF(15&lt;=$G178, EW178-EZ178, "")</f>
        <v/>
      </c>
      <c r="FB178" s="15">
        <f>IF(15&lt;=$G178, ROUND(ET178*$Q178, 2), "")</f>
        <v/>
      </c>
      <c r="FC178" s="15">
        <f>IF(15&lt;=$G178, ET178+FB178, "")</f>
        <v/>
      </c>
      <c r="FD178" s="15">
        <f>IF(15&lt;=$G178, EX178+FB178, "")</f>
        <v/>
      </c>
      <c r="FE178" s="15">
        <f>IF(15&lt;=$G178, ($G178-15)*$N178, "")</f>
        <v/>
      </c>
      <c r="FF178" s="15">
        <f>IF(16&lt;=$G178, FA178, "")</f>
        <v/>
      </c>
      <c r="FG178" s="15">
        <f>IF(16&lt;=$G178, ROUND(FF178*$Q178, 2), "")</f>
        <v/>
      </c>
      <c r="FH178" s="15">
        <f>IF(16&lt;=$G178, $N178, "")</f>
        <v/>
      </c>
      <c r="FI178" s="15">
        <f>IF(16&lt;=$G178, FH178-FG178, "")</f>
        <v/>
      </c>
      <c r="FJ178" s="15">
        <f>IF(16&lt;=$G178, FF178-FI178, "")</f>
        <v/>
      </c>
      <c r="FK178" s="15">
        <f>IF(16&lt;=$G178, ROUND(FC178*$Q178, 2), "")</f>
        <v/>
      </c>
      <c r="FL178" s="15">
        <f>IF(16&lt;=$G178, FC178+FK178, "")</f>
        <v/>
      </c>
      <c r="FM178" s="15">
        <f>IF(16&lt;=$G178, FG178+FK178, "")</f>
        <v/>
      </c>
      <c r="FN178" s="15">
        <f>IF(16&lt;=$G178, ($G178-16)*$N178, "")</f>
        <v/>
      </c>
      <c r="FO178" s="15">
        <f>IF(17&lt;=$G178, FJ178, "")</f>
        <v/>
      </c>
      <c r="FP178" s="15">
        <f>IF(17&lt;=$G178, ROUND(FO178*$Q178, 2), "")</f>
        <v/>
      </c>
      <c r="FQ178" s="15">
        <f>IF(17&lt;=$G178, $N178, "")</f>
        <v/>
      </c>
      <c r="FR178" s="15">
        <f>IF(17&lt;=$G178, FQ178-FP178, "")</f>
        <v/>
      </c>
      <c r="FS178" s="15">
        <f>IF(17&lt;=$G178, FO178-FR178, "")</f>
        <v/>
      </c>
      <c r="FT178" s="15">
        <f>IF(17&lt;=$G178, ROUND(FL178*$Q178, 2), "")</f>
        <v/>
      </c>
      <c r="FU178" s="15">
        <f>IF(17&lt;=$G178, FL178+FT178, "")</f>
        <v/>
      </c>
      <c r="FV178" s="15">
        <f>IF(17&lt;=$G178, FP178+FT178, "")</f>
        <v/>
      </c>
      <c r="FW178" s="15">
        <f>IF(17&lt;=$G178, ($G178-17)*$N178, "")</f>
        <v/>
      </c>
      <c r="FX178" s="15">
        <f>IF(18&lt;=$G178, FS178, "")</f>
        <v/>
      </c>
      <c r="FY178" s="15">
        <f>IF(18&lt;=$G178, ROUND(FX178*$Q178, 2), "")</f>
        <v/>
      </c>
      <c r="FZ178" s="15">
        <f>IF(18&lt;=$G178, $N178, "")</f>
        <v/>
      </c>
      <c r="GA178" s="15">
        <f>IF(18&lt;=$G178, FZ178-FY178, "")</f>
        <v/>
      </c>
      <c r="GB178" s="15">
        <f>IF(18&lt;=$G178, FX178-GA178, "")</f>
        <v/>
      </c>
      <c r="GC178" s="15">
        <f>IF(18&lt;=$G178, ROUND(FU178*$Q178, 2), "")</f>
        <v/>
      </c>
      <c r="GD178" s="15">
        <f>IF(18&lt;=$G178, FU178+GC178, "")</f>
        <v/>
      </c>
      <c r="GE178" s="15">
        <f>IF(18&lt;=$G178, FY178+GC178, "")</f>
        <v/>
      </c>
      <c r="GF178" s="15">
        <f>IF(18&lt;=$G178, ($G178-18)*$N178, "")</f>
        <v/>
      </c>
      <c r="GG178" s="15">
        <f>IF(19&lt;=$G178, GB178, "")</f>
        <v/>
      </c>
      <c r="GH178" s="15">
        <f>IF(19&lt;=$G178, ROUND(GG178*$Q178, 2), "")</f>
        <v/>
      </c>
      <c r="GI178" s="15">
        <f>IF(19&lt;=$G178, $N178, "")</f>
        <v/>
      </c>
      <c r="GJ178" s="15">
        <f>IF(19&lt;=$G178, GI178-GH178, "")</f>
        <v/>
      </c>
      <c r="GK178" s="15">
        <f>IF(19&lt;=$G178, GG178-GJ178, "")</f>
        <v/>
      </c>
      <c r="GL178" s="15">
        <f>IF(19&lt;=$G178, ROUND(GD178*$Q178, 2), "")</f>
        <v/>
      </c>
      <c r="GM178" s="15">
        <f>IF(19&lt;=$G178, GD178+GL178, "")</f>
        <v/>
      </c>
      <c r="GN178" s="15">
        <f>IF(19&lt;=$G178, GH178+GL178, "")</f>
        <v/>
      </c>
      <c r="GO178" s="15">
        <f>IF(19&lt;=$G178, ($G178-19)*$N178, "")</f>
        <v/>
      </c>
      <c r="GP178" s="15">
        <f>IF(20&lt;=$G178, GK178, "")</f>
        <v/>
      </c>
      <c r="GQ178" s="15">
        <f>IF(20&lt;=$G178, ROUND(GP178*$Q178, 2), "")</f>
        <v/>
      </c>
      <c r="GR178" s="15">
        <f>IF(20&lt;=$G178, $N178, "")</f>
        <v/>
      </c>
      <c r="GS178" s="15">
        <f>IF(20&lt;=$G178, GR178-GQ178, "")</f>
        <v/>
      </c>
      <c r="GT178" s="15">
        <f>IF(20&lt;=$G178, GP178-GS178, "")</f>
        <v/>
      </c>
      <c r="GU178" s="15">
        <f>IF(20&lt;=$G178, ROUND(GM178*$Q178, 2), "")</f>
        <v/>
      </c>
      <c r="GV178" s="15">
        <f>IF(20&lt;=$G178, GM178+GU178, "")</f>
        <v/>
      </c>
      <c r="GW178" s="15">
        <f>IF(20&lt;=$G178, GQ178+GU178, "")</f>
        <v/>
      </c>
      <c r="GX178" s="15">
        <f>IF(20&lt;=$G178, ($G178-20)*$N178, "")</f>
        <v/>
      </c>
      <c r="GY178" s="15">
        <f>IF(21&lt;=$G178, GT178, "")</f>
        <v/>
      </c>
      <c r="GZ178" s="15">
        <f>IF(21&lt;=$G178, ROUND(GY178*$Q178, 2), "")</f>
        <v/>
      </c>
      <c r="HA178" s="15">
        <f>IF(21&lt;=$G178, $N178, "")</f>
        <v/>
      </c>
      <c r="HB178" s="15">
        <f>IF(21&lt;=$G178, HA178-GZ178, "")</f>
        <v/>
      </c>
      <c r="HC178" s="15">
        <f>IF(21&lt;=$G178, GY178-HB178, "")</f>
        <v/>
      </c>
      <c r="HD178" s="15">
        <f>IF(21&lt;=$G178, ROUND(GV178*$Q178, 2), "")</f>
        <v/>
      </c>
      <c r="HE178" s="15">
        <f>IF(21&lt;=$G178, GV178+HD178, "")</f>
        <v/>
      </c>
      <c r="HF178" s="15">
        <f>IF(21&lt;=$G178, GZ178+HD178, "")</f>
        <v/>
      </c>
      <c r="HG178" s="15">
        <f>IF(21&lt;=$G178, ($G178-21)*$N178, "")</f>
        <v/>
      </c>
      <c r="HH178" s="15">
        <f>IF(22&lt;=$G178, HC178, "")</f>
        <v/>
      </c>
      <c r="HI178" s="15">
        <f>IF(22&lt;=$G178, ROUND(HH178*$Q178, 2), "")</f>
        <v/>
      </c>
      <c r="HJ178" s="15">
        <f>IF(22&lt;=$G178, $N178, "")</f>
        <v/>
      </c>
      <c r="HK178" s="15">
        <f>IF(22&lt;=$G178, HJ178-HI178, "")</f>
        <v/>
      </c>
      <c r="HL178" s="15">
        <f>IF(22&lt;=$G178, HH178-HK178, "")</f>
        <v/>
      </c>
      <c r="HM178" s="15">
        <f>IF(22&lt;=$G178, ROUND(HE178*$Q178, 2), "")</f>
        <v/>
      </c>
      <c r="HN178" s="15">
        <f>IF(22&lt;=$G178, HE178+HM178, "")</f>
        <v/>
      </c>
      <c r="HO178" s="15">
        <f>IF(22&lt;=$G178, HI178+HM178, "")</f>
        <v/>
      </c>
      <c r="HP178" s="15">
        <f>IF(22&lt;=$G178, ($G178-22)*$N178, "")</f>
        <v/>
      </c>
      <c r="HQ178" s="15">
        <f>IF(23&lt;=$G178, HL178, "")</f>
        <v/>
      </c>
      <c r="HR178" s="15">
        <f>IF(23&lt;=$G178, ROUND(HQ178*$Q178, 2), "")</f>
        <v/>
      </c>
      <c r="HS178" s="15">
        <f>IF(23&lt;=$G178, $N178, "")</f>
        <v/>
      </c>
      <c r="HT178" s="15">
        <f>IF(23&lt;=$G178, HS178-HR178, "")</f>
        <v/>
      </c>
      <c r="HU178" s="15">
        <f>IF(23&lt;=$G178, HQ178-HT178, "")</f>
        <v/>
      </c>
      <c r="HV178" s="15">
        <f>IF(23&lt;=$G178, ROUND(HN178*$Q178, 2), "")</f>
        <v/>
      </c>
      <c r="HW178" s="15">
        <f>IF(23&lt;=$G178, HN178+HV178, "")</f>
        <v/>
      </c>
      <c r="HX178" s="15">
        <f>IF(23&lt;=$G178, HR178+HV178, "")</f>
        <v/>
      </c>
      <c r="HY178" s="15">
        <f>IF(23&lt;=$G178, ($G178-23)*$N178, "")</f>
        <v/>
      </c>
      <c r="HZ178" s="15">
        <f>IF(24&lt;=$G178, HU178, "")</f>
        <v/>
      </c>
      <c r="IA178" s="15">
        <f>IF(24&lt;=$G178, ROUND(HZ178*$Q178, 2), "")</f>
        <v/>
      </c>
      <c r="IB178" s="15">
        <f>IF(24&lt;=$G178, $N178, "")</f>
        <v/>
      </c>
      <c r="IC178" s="15">
        <f>IF(24&lt;=$G178, IB178-IA178, "")</f>
        <v/>
      </c>
      <c r="ID178" s="15">
        <f>IF(24&lt;=$G178, HZ178-IC178, "")</f>
        <v/>
      </c>
      <c r="IE178" s="15">
        <f>IF(24&lt;=$G178, ROUND(HW178*$Q178, 2), "")</f>
        <v/>
      </c>
      <c r="IF178" s="15">
        <f>IF(24&lt;=$G178, HW178+IE178, "")</f>
        <v/>
      </c>
      <c r="IG178" s="15">
        <f>IF(24&lt;=$G178, IA178+IE178, "")</f>
        <v/>
      </c>
      <c r="IH178" s="15">
        <f>IF(24&lt;=$G178, ($G178-24)*$N178, "")</f>
        <v/>
      </c>
      <c r="II178" s="15">
        <f>IF(25&lt;=$G178, ID178, "")</f>
        <v/>
      </c>
      <c r="IJ178" s="15">
        <f>IF(25&lt;=$G178, ROUND(II178*$Q178, 2), "")</f>
        <v/>
      </c>
      <c r="IK178" s="15">
        <f>IF(25&lt;=$G178, $N178, "")</f>
        <v/>
      </c>
      <c r="IL178" s="15">
        <f>IF(25&lt;=$G178, IK178-IJ178, "")</f>
        <v/>
      </c>
      <c r="IM178" s="15">
        <f>IF(25&lt;=$G178, II178-IL178, "")</f>
        <v/>
      </c>
      <c r="IN178" s="15">
        <f>IF(25&lt;=$G178, ROUND(IF178*$Q178, 2), "")</f>
        <v/>
      </c>
      <c r="IO178" s="15">
        <f>IF(25&lt;=$G178, IF178+IN178, "")</f>
        <v/>
      </c>
      <c r="IP178" s="15">
        <f>IF(25&lt;=$G178, IJ178+IN178, "")</f>
        <v/>
      </c>
      <c r="IQ178" s="15">
        <f>IF(25&lt;=$G178, ($G178-25)*$N178, "")</f>
        <v/>
      </c>
      <c r="IR178" s="15">
        <f>IF(26&lt;=$G178, IM178, "")</f>
        <v/>
      </c>
      <c r="IS178" s="15">
        <f>IF(26&lt;=$G178, ROUND(IR178*$Q178, 2), "")</f>
        <v/>
      </c>
      <c r="IT178" s="15">
        <f>IF(26&lt;=$G178, $N178, "")</f>
        <v/>
      </c>
      <c r="IU178" s="15">
        <f>IF(26&lt;=$G178, IT178-IS178, "")</f>
        <v/>
      </c>
      <c r="IV178" s="15">
        <f>IF(26&lt;=$G178, IR178-IU178, "")</f>
        <v/>
      </c>
      <c r="IW178" s="15">
        <f>IF(26&lt;=$G178, ROUND(IO178*$Q178, 2), "")</f>
        <v/>
      </c>
      <c r="IX178" s="15">
        <f>IF(26&lt;=$G178, IO178+IW178, "")</f>
        <v/>
      </c>
      <c r="IY178" s="15">
        <f>IF(26&lt;=$G178, IS178+IW178, "")</f>
        <v/>
      </c>
      <c r="IZ178" s="15">
        <f>IF(26&lt;=$G178, ($G178-26)*$N178, "")</f>
        <v/>
      </c>
      <c r="JA178" s="15">
        <f>IF(27&lt;=$G178, IV178, "")</f>
        <v/>
      </c>
      <c r="JB178" s="15">
        <f>IF(27&lt;=$G178, ROUND(JA178*$Q178, 2), "")</f>
        <v/>
      </c>
      <c r="JC178" s="15">
        <f>IF(27&lt;=$G178, $N178, "")</f>
        <v/>
      </c>
      <c r="JD178" s="15">
        <f>IF(27&lt;=$G178, JC178-JB178, "")</f>
        <v/>
      </c>
      <c r="JE178" s="15">
        <f>IF(27&lt;=$G178, JA178-JD178, "")</f>
        <v/>
      </c>
      <c r="JF178" s="15">
        <f>IF(27&lt;=$G178, ROUND(IX178*$Q178, 2), "")</f>
        <v/>
      </c>
      <c r="JG178" s="15">
        <f>IF(27&lt;=$G178, IX178+JF178, "")</f>
        <v/>
      </c>
      <c r="JH178" s="15">
        <f>IF(27&lt;=$G178, JB178+JF178, "")</f>
        <v/>
      </c>
      <c r="JI178" s="15">
        <f>IF(27&lt;=$G178, ($G178-27)*$N178, "")</f>
        <v/>
      </c>
      <c r="JJ178" s="15">
        <f>IF(28&lt;=$G178, JE178, "")</f>
        <v/>
      </c>
      <c r="JK178" s="15">
        <f>IF(28&lt;=$G178, ROUND(JJ178*$Q178, 2), "")</f>
        <v/>
      </c>
      <c r="JL178" s="15">
        <f>IF(28&lt;=$G178, $N178, "")</f>
        <v/>
      </c>
      <c r="JM178" s="15">
        <f>IF(28&lt;=$G178, JL178-JK178, "")</f>
        <v/>
      </c>
      <c r="JN178" s="15">
        <f>IF(28&lt;=$G178, JJ178-JM178, "")</f>
        <v/>
      </c>
      <c r="JO178" s="15">
        <f>IF(28&lt;=$G178, ROUND(JG178*$Q178, 2), "")</f>
        <v/>
      </c>
      <c r="JP178" s="15">
        <f>IF(28&lt;=$G178, JG178+JO178, "")</f>
        <v/>
      </c>
      <c r="JQ178" s="15">
        <f>IF(28&lt;=$G178, JK178+JO178, "")</f>
        <v/>
      </c>
      <c r="JR178" s="15">
        <f>IF(28&lt;=$G178, ($G178-28)*$N178, "")</f>
        <v/>
      </c>
      <c r="JS178" s="15">
        <f>IF(29&lt;=$G178, JN178, "")</f>
        <v/>
      </c>
      <c r="JT178" s="15">
        <f>IF(29&lt;=$G178, ROUND(JS178*$Q178, 2), "")</f>
        <v/>
      </c>
      <c r="JU178" s="15">
        <f>IF(29&lt;=$G178, $N178, "")</f>
        <v/>
      </c>
      <c r="JV178" s="15">
        <f>IF(29&lt;=$G178, JU178-JT178, "")</f>
        <v/>
      </c>
      <c r="JW178" s="15">
        <f>IF(29&lt;=$G178, JS178-JV178, "")</f>
        <v/>
      </c>
      <c r="JX178" s="15">
        <f>IF(29&lt;=$G178, ROUND(JP178*$Q178, 2), "")</f>
        <v/>
      </c>
      <c r="JY178" s="15">
        <f>IF(29&lt;=$G178, JP178+JX178, "")</f>
        <v/>
      </c>
      <c r="JZ178" s="15">
        <f>IF(29&lt;=$G178, JT178+JX178, "")</f>
        <v/>
      </c>
      <c r="KA178" s="15">
        <f>IF(29&lt;=$G178, ($G178-29)*$N178, "")</f>
        <v/>
      </c>
      <c r="KB178" s="15">
        <f>IF(30&lt;=$G178, JW178, "")</f>
        <v/>
      </c>
      <c r="KC178" s="15">
        <f>IF(30&lt;=$G178, ROUND(KB178*$Q178, 2), "")</f>
        <v/>
      </c>
      <c r="KD178" s="15">
        <f>IF(30&lt;=$G178, $N178, "")</f>
        <v/>
      </c>
      <c r="KE178" s="15">
        <f>IF(30&lt;=$G178, KD178-KC178, "")</f>
        <v/>
      </c>
      <c r="KF178" s="15">
        <f>IF(30&lt;=$G178, KB178-KE178, "")</f>
        <v/>
      </c>
      <c r="KG178" s="15">
        <f>IF(30&lt;=$G178, ROUND(JY178*$Q178, 2), "")</f>
        <v/>
      </c>
      <c r="KH178" s="15">
        <f>IF(30&lt;=$G178, JY178+KG178, "")</f>
        <v/>
      </c>
      <c r="KI178" s="15">
        <f>IF(30&lt;=$G178, KC178+KG178, "")</f>
        <v/>
      </c>
      <c r="KJ178" s="15">
        <f>IF(30&lt;=$G178, ($G178-30)*$N178, "")</f>
        <v/>
      </c>
      <c r="KK178" s="15">
        <f>IF(31&lt;=$G178, KF178, "")</f>
        <v/>
      </c>
      <c r="KL178" s="15">
        <f>IF(31&lt;=$G178, ROUND(KK178*$Q178, 2), "")</f>
        <v/>
      </c>
      <c r="KM178" s="15">
        <f>IF(31&lt;=$G178, $N178, "")</f>
        <v/>
      </c>
      <c r="KN178" s="15">
        <f>IF(31&lt;=$G178, KM178-KL178, "")</f>
        <v/>
      </c>
      <c r="KO178" s="15">
        <f>IF(31&lt;=$G178, KK178-KN178, "")</f>
        <v/>
      </c>
      <c r="KP178" s="15">
        <f>IF(31&lt;=$G178, ROUND(KH178*$Q178, 2), "")</f>
        <v/>
      </c>
      <c r="KQ178" s="15">
        <f>IF(31&lt;=$G178, KH178+KP178, "")</f>
        <v/>
      </c>
      <c r="KR178" s="15">
        <f>IF(31&lt;=$G178, KL178+KP178, "")</f>
        <v/>
      </c>
      <c r="KS178" s="15">
        <f>IF(31&lt;=$G178, ($G178-31)*$N178, "")</f>
        <v/>
      </c>
      <c r="KT178" s="15">
        <f>IF(32&lt;=$G178, KO178, "")</f>
        <v/>
      </c>
      <c r="KU178" s="15">
        <f>IF(32&lt;=$G178, ROUND(KT178*$Q178, 2), "")</f>
        <v/>
      </c>
      <c r="KV178" s="15">
        <f>IF(32&lt;=$G178, $N178, "")</f>
        <v/>
      </c>
      <c r="KW178" s="15">
        <f>IF(32&lt;=$G178, KV178-KU178, "")</f>
        <v/>
      </c>
      <c r="KX178" s="15">
        <f>IF(32&lt;=$G178, KT178-KW178, "")</f>
        <v/>
      </c>
      <c r="KY178" s="15">
        <f>IF(32&lt;=$G178, ROUND(KQ178*$Q178, 2), "")</f>
        <v/>
      </c>
      <c r="KZ178" s="15">
        <f>IF(32&lt;=$G178, KQ178+KY178, "")</f>
        <v/>
      </c>
      <c r="LA178" s="15">
        <f>IF(32&lt;=$G178, KU178+KY178, "")</f>
        <v/>
      </c>
      <c r="LB178" s="15">
        <f>IF(32&lt;=$G178, ($G178-32)*$N178, "")</f>
        <v/>
      </c>
      <c r="LC178" s="15">
        <f>IF(33&lt;=$G178, KX178, "")</f>
        <v/>
      </c>
      <c r="LD178" s="15">
        <f>IF(33&lt;=$G178, ROUND(LC178*$Q178, 2), "")</f>
        <v/>
      </c>
      <c r="LE178" s="15">
        <f>IF(33&lt;=$G178, $N178, "")</f>
        <v/>
      </c>
      <c r="LF178" s="15">
        <f>IF(33&lt;=$G178, LE178-LD178, "")</f>
        <v/>
      </c>
      <c r="LG178" s="15">
        <f>IF(33&lt;=$G178, LC178-LF178, "")</f>
        <v/>
      </c>
      <c r="LH178" s="15">
        <f>IF(33&lt;=$G178, ROUND(KZ178*$Q178, 2), "")</f>
        <v/>
      </c>
      <c r="LI178" s="15">
        <f>IF(33&lt;=$G178, KZ178+LH178, "")</f>
        <v/>
      </c>
      <c r="LJ178" s="15">
        <f>IF(33&lt;=$G178, LD178+LH178, "")</f>
        <v/>
      </c>
      <c r="LK178" s="15">
        <f>IF(33&lt;=$G178, ($G178-33)*$N178, "")</f>
        <v/>
      </c>
      <c r="LL178" s="15">
        <f>IF(34&lt;=$G178, LG178, "")</f>
        <v/>
      </c>
      <c r="LM178" s="15">
        <f>IF(34&lt;=$G178, ROUND(LL178*$Q178, 2), "")</f>
        <v/>
      </c>
      <c r="LN178" s="15">
        <f>IF(34&lt;=$G178, $N178, "")</f>
        <v/>
      </c>
      <c r="LO178" s="15">
        <f>IF(34&lt;=$G178, LN178-LM178, "")</f>
        <v/>
      </c>
      <c r="LP178" s="15">
        <f>IF(34&lt;=$G178, LL178-LO178, "")</f>
        <v/>
      </c>
      <c r="LQ178" s="15">
        <f>IF(34&lt;=$G178, ROUND(LI178*$Q178, 2), "")</f>
        <v/>
      </c>
      <c r="LR178" s="15">
        <f>IF(34&lt;=$G178, LI178+LQ178, "")</f>
        <v/>
      </c>
      <c r="LS178" s="15">
        <f>IF(34&lt;=$G178, LM178+LQ178, "")</f>
        <v/>
      </c>
      <c r="LT178" s="15">
        <f>IF(34&lt;=$G178, ($G178-34)*$N178, "")</f>
        <v/>
      </c>
      <c r="LU178" s="15">
        <f>IF(35&lt;=$G178, LP178, "")</f>
        <v/>
      </c>
      <c r="LV178" s="15">
        <f>IF(35&lt;=$G178, ROUND(LU178*$Q178, 2), "")</f>
        <v/>
      </c>
      <c r="LW178" s="15">
        <f>IF(35&lt;=$G178, $N178, "")</f>
        <v/>
      </c>
      <c r="LX178" s="15">
        <f>IF(35&lt;=$G178, LW178-LV178, "")</f>
        <v/>
      </c>
      <c r="LY178" s="15">
        <f>IF(35&lt;=$G178, LU178-LX178, "")</f>
        <v/>
      </c>
      <c r="LZ178" s="15">
        <f>IF(35&lt;=$G178, ROUND(LR178*$Q178, 2), "")</f>
        <v/>
      </c>
      <c r="MA178" s="15">
        <f>IF(35&lt;=$G178, LR178+LZ178, "")</f>
        <v/>
      </c>
      <c r="MB178" s="15">
        <f>IF(35&lt;=$G178, LV178+LZ178, "")</f>
        <v/>
      </c>
      <c r="MC178" s="15">
        <f>IF(35&lt;=$G178, ($G178-35)*$N178, "")</f>
        <v/>
      </c>
      <c r="MD178" s="15">
        <f>IF(36&lt;=$G178, LY178, "")</f>
        <v/>
      </c>
      <c r="ME178" s="15">
        <f>IF(36&lt;=$G178, ROUND(MD178*$Q178, 2), "")</f>
        <v/>
      </c>
      <c r="MF178" s="15">
        <f>IF(36&lt;=$G178, $N178, "")</f>
        <v/>
      </c>
      <c r="MG178" s="15">
        <f>IF(36&lt;=$G178, MF178-ME178, "")</f>
        <v/>
      </c>
      <c r="MH178" s="15">
        <f>IF(36&lt;=$G178, MD178-MG178, "")</f>
        <v/>
      </c>
      <c r="MI178" s="15">
        <f>IF(36&lt;=$G178, ROUND(MA178*$Q178, 2), "")</f>
        <v/>
      </c>
      <c r="MJ178" s="15">
        <f>IF(36&lt;=$G178, MA178+MI178, "")</f>
        <v/>
      </c>
      <c r="MK178" s="15">
        <f>IF(36&lt;=$G178, ME178+MI178, "")</f>
        <v/>
      </c>
      <c r="ML178" s="15">
        <f>IF(36&lt;=$G178, ($G178-36)*$N178, "")</f>
        <v/>
      </c>
      <c r="MM178" s="15">
        <f>IF(37&lt;=$G178, MH178, "")</f>
        <v/>
      </c>
      <c r="MN178" s="15">
        <f>IF(37&lt;=$G178, ROUND(MM178*$Q178, 2), "")</f>
        <v/>
      </c>
      <c r="MO178" s="15">
        <f>IF(37&lt;=$G178, $N178, "")</f>
        <v/>
      </c>
      <c r="MP178" s="15">
        <f>IF(37&lt;=$G178, MO178-MN178, "")</f>
        <v/>
      </c>
      <c r="MQ178" s="15">
        <f>IF(37&lt;=$G178, MM178-MP178, "")</f>
        <v/>
      </c>
      <c r="MR178" s="15">
        <f>IF(37&lt;=$G178, ROUND(MJ178*$Q178, 2), "")</f>
        <v/>
      </c>
      <c r="MS178" s="15">
        <f>IF(37&lt;=$G178, MJ178+MR178, "")</f>
        <v/>
      </c>
      <c r="MT178" s="15">
        <f>IF(37&lt;=$G178, MN178+MR178, "")</f>
        <v/>
      </c>
      <c r="MU178" s="15">
        <f>IF(37&lt;=$G178, ($G178-37)*$N178, "")</f>
        <v/>
      </c>
      <c r="MV178" s="15">
        <f>IF(38&lt;=$G178, MQ178, "")</f>
        <v/>
      </c>
      <c r="MW178" s="15">
        <f>IF(38&lt;=$G178, ROUND(MV178*$Q178, 2), "")</f>
        <v/>
      </c>
      <c r="MX178" s="15">
        <f>IF(38&lt;=$G178, $N178, "")</f>
        <v/>
      </c>
      <c r="MY178" s="15">
        <f>IF(38&lt;=$G178, MX178-MW178, "")</f>
        <v/>
      </c>
      <c r="MZ178" s="15">
        <f>IF(38&lt;=$G178, MV178-MY178, "")</f>
        <v/>
      </c>
      <c r="NA178" s="15">
        <f>IF(38&lt;=$G178, ROUND(MS178*$Q178, 2), "")</f>
        <v/>
      </c>
      <c r="NB178" s="15">
        <f>IF(38&lt;=$G178, MS178+NA178, "")</f>
        <v/>
      </c>
      <c r="NC178" s="15">
        <f>IF(38&lt;=$G178, MW178+NA178, "")</f>
        <v/>
      </c>
      <c r="ND178" s="15">
        <f>IF(38&lt;=$G178, ($G178-38)*$N178, "")</f>
        <v/>
      </c>
      <c r="NE178" s="15">
        <f>IF(39&lt;=$G178, MZ178, "")</f>
        <v/>
      </c>
      <c r="NF178" s="15">
        <f>IF(39&lt;=$G178, ROUND(NE178*$Q178, 2), "")</f>
        <v/>
      </c>
      <c r="NG178" s="15">
        <f>IF(39&lt;=$G178, $N178, "")</f>
        <v/>
      </c>
      <c r="NH178" s="15">
        <f>IF(39&lt;=$G178, NG178-NF178, "")</f>
        <v/>
      </c>
      <c r="NI178" s="15">
        <f>IF(39&lt;=$G178, NE178-NH178, "")</f>
        <v/>
      </c>
      <c r="NJ178" s="15">
        <f>IF(39&lt;=$G178, ROUND(NB178*$Q178, 2), "")</f>
        <v/>
      </c>
      <c r="NK178" s="15">
        <f>IF(39&lt;=$G178, NB178+NJ178, "")</f>
        <v/>
      </c>
      <c r="NL178" s="15">
        <f>IF(39&lt;=$G178, NF178+NJ178, "")</f>
        <v/>
      </c>
      <c r="NM178" s="15">
        <f>IF(39&lt;=$G178, ($G178-39)*$N178, "")</f>
        <v/>
      </c>
      <c r="NN178" s="15">
        <f>IF(40&lt;=$G178, NI178, "")</f>
        <v/>
      </c>
      <c r="NO178" s="15">
        <f>IF(40&lt;=$G178, ROUND(NN178*$Q178, 2), "")</f>
        <v/>
      </c>
      <c r="NP178" s="15">
        <f>IF(40&lt;=$G178, $N178, "")</f>
        <v/>
      </c>
      <c r="NQ178" s="15">
        <f>IF(40&lt;=$G178, NP178-NO178, "")</f>
        <v/>
      </c>
      <c r="NR178" s="15">
        <f>IF(40&lt;=$G178, NN178-NQ178, "")</f>
        <v/>
      </c>
      <c r="NS178" s="15">
        <f>IF(40&lt;=$G178, ROUND(NK178*$Q178, 2), "")</f>
        <v/>
      </c>
      <c r="NT178" s="15">
        <f>IF(40&lt;=$G178, NK178+NS178, "")</f>
        <v/>
      </c>
      <c r="NU178" s="15">
        <f>IF(40&lt;=$G178, NO178+NS178, "")</f>
        <v/>
      </c>
      <c r="NV178" s="15">
        <f>IF(40&lt;=$G178, ($G178-40)*$N178, "")</f>
        <v/>
      </c>
      <c r="NW178" s="15">
        <f>IF(41&lt;=$G178, NR178, "")</f>
        <v/>
      </c>
      <c r="NX178" s="15">
        <f>IF(41&lt;=$G178, ROUND(NW178*$Q178, 2), "")</f>
        <v/>
      </c>
      <c r="NY178" s="15">
        <f>IF(41&lt;=$G178, $N178, "")</f>
        <v/>
      </c>
      <c r="NZ178" s="15">
        <f>IF(41&lt;=$G178, NY178-NX178, "")</f>
        <v/>
      </c>
      <c r="OA178" s="15">
        <f>IF(41&lt;=$G178, NW178-NZ178, "")</f>
        <v/>
      </c>
      <c r="OB178" s="15">
        <f>IF(41&lt;=$G178, ROUND(NT178*$Q178, 2), "")</f>
        <v/>
      </c>
      <c r="OC178" s="15">
        <f>IF(41&lt;=$G178, NT178+OB178, "")</f>
        <v/>
      </c>
      <c r="OD178" s="15">
        <f>IF(41&lt;=$G178, NX178+OB178, "")</f>
        <v/>
      </c>
      <c r="OE178" s="15">
        <f>IF(41&lt;=$G178, ($G178-41)*$N178, "")</f>
        <v/>
      </c>
      <c r="OF178" s="15">
        <f>IF(42&lt;=$G178, OA178, "")</f>
        <v/>
      </c>
      <c r="OG178" s="15">
        <f>IF(42&lt;=$G178, ROUND(OF178*$Q178, 2), "")</f>
        <v/>
      </c>
      <c r="OH178" s="15">
        <f>IF(42&lt;=$G178, $N178, "")</f>
        <v/>
      </c>
      <c r="OI178" s="15">
        <f>IF(42&lt;=$G178, OH178-OG178, "")</f>
        <v/>
      </c>
      <c r="OJ178" s="15">
        <f>IF(42&lt;=$G178, OF178-OI178, "")</f>
        <v/>
      </c>
      <c r="OK178" s="15">
        <f>IF(42&lt;=$G178, ROUND(OC178*$Q178, 2), "")</f>
        <v/>
      </c>
      <c r="OL178" s="15">
        <f>IF(42&lt;=$G178, OC178+OK178, "")</f>
        <v/>
      </c>
      <c r="OM178" s="15">
        <f>IF(42&lt;=$G178, OG178+OK178, "")</f>
        <v/>
      </c>
      <c r="ON178" s="15">
        <f>IF(42&lt;=$G178, ($G178-42)*$N178, "")</f>
        <v/>
      </c>
      <c r="OO178" s="15">
        <f>IF(43&lt;=$G178, OJ178, "")</f>
        <v/>
      </c>
      <c r="OP178" s="15">
        <f>IF(43&lt;=$G178, ROUND(OO178*$Q178, 2), "")</f>
        <v/>
      </c>
      <c r="OQ178" s="15">
        <f>IF(43&lt;=$G178, $N178, "")</f>
        <v/>
      </c>
      <c r="OR178" s="15">
        <f>IF(43&lt;=$G178, OQ178-OP178, "")</f>
        <v/>
      </c>
      <c r="OS178" s="15">
        <f>IF(43&lt;=$G178, OO178-OR178, "")</f>
        <v/>
      </c>
      <c r="OT178" s="15">
        <f>IF(43&lt;=$G178, ROUND(OL178*$Q178, 2), "")</f>
        <v/>
      </c>
      <c r="OU178" s="15">
        <f>IF(43&lt;=$G178, OL178+OT178, "")</f>
        <v/>
      </c>
      <c r="OV178" s="15">
        <f>IF(43&lt;=$G178, OP178+OT178, "")</f>
        <v/>
      </c>
      <c r="OW178" s="15">
        <f>IF(43&lt;=$G178, ($G178-43)*$N178, "")</f>
        <v/>
      </c>
      <c r="OX178" s="15">
        <f>IF(44&lt;=$G178, OS178, "")</f>
        <v/>
      </c>
      <c r="OY178" s="15">
        <f>IF(44&lt;=$G178, ROUND(OX178*$Q178, 2), "")</f>
        <v/>
      </c>
      <c r="OZ178" s="15">
        <f>IF(44&lt;=$G178, $N178, "")</f>
        <v/>
      </c>
      <c r="PA178" s="15">
        <f>IF(44&lt;=$G178, OZ178-OY178, "")</f>
        <v/>
      </c>
      <c r="PB178" s="15">
        <f>IF(44&lt;=$G178, OX178-PA178, "")</f>
        <v/>
      </c>
      <c r="PC178" s="15">
        <f>IF(44&lt;=$G178, ROUND(OU178*$Q178, 2), "")</f>
        <v/>
      </c>
      <c r="PD178" s="15">
        <f>IF(44&lt;=$G178, OU178+PC178, "")</f>
        <v/>
      </c>
      <c r="PE178" s="15">
        <f>IF(44&lt;=$G178, OY178+PC178, "")</f>
        <v/>
      </c>
      <c r="PF178" s="15">
        <f>IF(44&lt;=$G178, ($G178-44)*$N178, "")</f>
        <v/>
      </c>
      <c r="PG178" s="15">
        <f>IF(45&lt;=$G178, PB178, "")</f>
        <v/>
      </c>
      <c r="PH178" s="15">
        <f>IF(45&lt;=$G178, ROUND(PG178*$Q178, 2), "")</f>
        <v/>
      </c>
      <c r="PI178" s="15">
        <f>IF(45&lt;=$G178, $N178, "")</f>
        <v/>
      </c>
      <c r="PJ178" s="15">
        <f>IF(45&lt;=$G178, PI178-PH178, "")</f>
        <v/>
      </c>
      <c r="PK178" s="15">
        <f>IF(45&lt;=$G178, PG178-PJ178, "")</f>
        <v/>
      </c>
      <c r="PL178" s="15">
        <f>IF(45&lt;=$G178, ROUND(PD178*$Q178, 2), "")</f>
        <v/>
      </c>
      <c r="PM178" s="15">
        <f>IF(45&lt;=$G178, PD178+PL178, "")</f>
        <v/>
      </c>
      <c r="PN178" s="15">
        <f>IF(45&lt;=$G178, PH178+PL178, "")</f>
        <v/>
      </c>
      <c r="PO178" s="15">
        <f>IF(45&lt;=$G178, ($G178-45)*$N178, "")</f>
        <v/>
      </c>
      <c r="PP178" s="15">
        <f>IF(46&lt;=$G178, PK178, "")</f>
        <v/>
      </c>
      <c r="PQ178" s="15">
        <f>IF(46&lt;=$G178, ROUND(PP178*$Q178, 2), "")</f>
        <v/>
      </c>
      <c r="PR178" s="15">
        <f>IF(46&lt;=$G178, $N178, "")</f>
        <v/>
      </c>
      <c r="PS178" s="15">
        <f>IF(46&lt;=$G178, PR178-PQ178, "")</f>
        <v/>
      </c>
      <c r="PT178" s="15">
        <f>IF(46&lt;=$G178, PP178-PS178, "")</f>
        <v/>
      </c>
      <c r="PU178" s="15">
        <f>IF(46&lt;=$G178, ROUND(PM178*$Q178, 2), "")</f>
        <v/>
      </c>
      <c r="PV178" s="15">
        <f>IF(46&lt;=$G178, PM178+PU178, "")</f>
        <v/>
      </c>
      <c r="PW178" s="15">
        <f>IF(46&lt;=$G178, PQ178+PU178, "")</f>
        <v/>
      </c>
      <c r="PX178" s="15">
        <f>IF(46&lt;=$G178, ($G178-46)*$N178, "")</f>
        <v/>
      </c>
      <c r="PY178" s="15">
        <f>IF(47&lt;=$G178, PT178, "")</f>
        <v/>
      </c>
      <c r="PZ178" s="15">
        <f>IF(47&lt;=$G178, ROUND(PY178*$Q178, 2), "")</f>
        <v/>
      </c>
      <c r="QA178" s="15">
        <f>IF(47&lt;=$G178, $N178, "")</f>
        <v/>
      </c>
      <c r="QB178" s="15">
        <f>IF(47&lt;=$G178, QA178-PZ178, "")</f>
        <v/>
      </c>
      <c r="QC178" s="15">
        <f>IF(47&lt;=$G178, PY178-QB178, "")</f>
        <v/>
      </c>
      <c r="QD178" s="15">
        <f>IF(47&lt;=$G178, ROUND(PV178*$Q178, 2), "")</f>
        <v/>
      </c>
      <c r="QE178" s="15">
        <f>IF(47&lt;=$G178, PV178+QD178, "")</f>
        <v/>
      </c>
      <c r="QF178" s="15">
        <f>IF(47&lt;=$G178, PZ178+QD178, "")</f>
        <v/>
      </c>
      <c r="QG178" s="15">
        <f>IF(47&lt;=$G178, ($G178-47)*$N178, "")</f>
        <v/>
      </c>
      <c r="QH178" s="15">
        <f>IF(48&lt;=$G178, QC178, "")</f>
        <v/>
      </c>
      <c r="QI178" s="15">
        <f>IF(48&lt;=$G178, ROUND(QH178*$Q178, 2), "")</f>
        <v/>
      </c>
      <c r="QJ178" s="15">
        <f>IF(48&lt;=$G178, $N178, "")</f>
        <v/>
      </c>
      <c r="QK178" s="15">
        <f>IF(48&lt;=$G178, QJ178-QI178, "")</f>
        <v/>
      </c>
      <c r="QL178" s="15">
        <f>IF(48&lt;=$G178, QH178-QK178, "")</f>
        <v/>
      </c>
      <c r="QM178" s="15">
        <f>IF(48&lt;=$G178, ROUND(QE178*$Q178, 2), "")</f>
        <v/>
      </c>
      <c r="QN178" s="15">
        <f>IF(48&lt;=$G178, QE178+QM178, "")</f>
        <v/>
      </c>
      <c r="QO178" s="15">
        <f>IF(48&lt;=$G178, QI178+QM178, "")</f>
        <v/>
      </c>
      <c r="QP178" s="15">
        <f>IF(48&lt;=$G178, ($G178-48)*$N178, "")</f>
        <v/>
      </c>
    </row>
    <row r="179">
      <c r="A179" s="6" t="inlineStr">
        <is>
          <t>0699-0001</t>
        </is>
      </c>
      <c r="B179" s="7" t="inlineStr">
        <is>
          <t>Ramona Salazar Ramos</t>
        </is>
      </c>
      <c r="C179" s="7" t="inlineStr">
        <is>
          <t>Grand Cherokee 2025</t>
        </is>
      </c>
      <c r="D179" s="6" t="inlineStr">
        <is>
          <t>ACTIVO</t>
        </is>
      </c>
      <c r="E179" s="6" t="inlineStr">
        <is>
          <t>2025-06-05</t>
        </is>
      </c>
      <c r="F179" s="6" t="inlineStr">
        <is>
          <t>2028-06-05</t>
        </is>
      </c>
      <c r="G179" s="8" t="n">
        <v>36</v>
      </c>
      <c r="H179" s="9" t="n">
        <v>1245603.45</v>
      </c>
      <c r="I179" s="10" t="n">
        <v>0.2</v>
      </c>
      <c r="J179" s="9">
        <f>ROUND(H179*I179, 2)</f>
        <v/>
      </c>
      <c r="K179" s="9">
        <f>ROUND(H179-J179, 2)</f>
        <v/>
      </c>
      <c r="L179" s="10" t="n">
        <v>0.02</v>
      </c>
      <c r="M179" s="9">
        <f>ROUND(H179*L179, 2)</f>
        <v/>
      </c>
      <c r="N179" s="9" t="n">
        <v>41253.12</v>
      </c>
      <c r="O179" s="10" t="n">
        <v>0.1</v>
      </c>
      <c r="P179" s="9">
        <f>ROUND(H179*O179, 2)</f>
        <v/>
      </c>
      <c r="Q179" s="11" t="n">
        <v>0.0266035</v>
      </c>
      <c r="R179" s="11">
        <f>RATE(G179, -N179, K179, -P179)</f>
        <v/>
      </c>
      <c r="S179" s="11">
        <f>ROUND(Q179*12, 8)</f>
        <v/>
      </c>
      <c r="T179" s="11">
        <f>ROUND(((1+Q179)^12)-1, 8)</f>
        <v/>
      </c>
      <c r="U179" s="9">
        <f>ROUND(PV(Q179, G179, 0, -P179), 2)</f>
        <v/>
      </c>
      <c r="V179" s="9">
        <f>SUMIF($AA$4:$QP$4, "Interes_Leasing", AA179:QP179)</f>
        <v/>
      </c>
      <c r="W179" s="9">
        <f>SUMIF($AA$4:$QP$4, "Interes_Residual", AA179:QP179)</f>
        <v/>
      </c>
      <c r="X179" s="9">
        <f>ROUND(V179+W179, 2)</f>
        <v/>
      </c>
      <c r="Y179" s="9">
        <f>ROUND((N179*G179+P179+M179)-K179, 2)</f>
        <v/>
      </c>
      <c r="Z179" s="10">
        <f>ROUND(Y179/K179, 4)</f>
        <v/>
      </c>
      <c r="AA179" s="9">
        <f>IF(1&lt;=$G179, $K179, "")</f>
        <v/>
      </c>
      <c r="AB179" s="9">
        <f>IF(1&lt;=$G179, ROUND(AA179*$Q179, 2), "")</f>
        <v/>
      </c>
      <c r="AC179" s="9">
        <f>IF(1&lt;=$G179, $N179, "")</f>
        <v/>
      </c>
      <c r="AD179" s="9">
        <f>IF(1&lt;=$G179, AC179-AB179, "")</f>
        <v/>
      </c>
      <c r="AE179" s="9">
        <f>IF(1&lt;=$G179, AA179-AD179, "")</f>
        <v/>
      </c>
      <c r="AF179" s="9">
        <f>IF(1&lt;=$G179, ROUND($U179*$Q179, 2), "")</f>
        <v/>
      </c>
      <c r="AG179" s="9">
        <f>IF(1&lt;=$G179, $U179+AF179, "")</f>
        <v/>
      </c>
      <c r="AH179" s="9">
        <f>IF(1&lt;=$G179, AB179+AF179, "")</f>
        <v/>
      </c>
      <c r="AI179" s="9">
        <f>IF(1&lt;=$G179, ($G179-1)*$N179, "")</f>
        <v/>
      </c>
      <c r="AJ179" s="9">
        <f>IF(2&lt;=$G179, AE179, "")</f>
        <v/>
      </c>
      <c r="AK179" s="9">
        <f>IF(2&lt;=$G179, ROUND(AJ179*$Q179, 2), "")</f>
        <v/>
      </c>
      <c r="AL179" s="9">
        <f>IF(2&lt;=$G179, $N179, "")</f>
        <v/>
      </c>
      <c r="AM179" s="9">
        <f>IF(2&lt;=$G179, AL179-AK179, "")</f>
        <v/>
      </c>
      <c r="AN179" s="9">
        <f>IF(2&lt;=$G179, AJ179-AM179, "")</f>
        <v/>
      </c>
      <c r="AO179" s="9">
        <f>IF(2&lt;=$G179, ROUND(AG179*$Q179, 2), "")</f>
        <v/>
      </c>
      <c r="AP179" s="9">
        <f>IF(2&lt;=$G179, AG179+AO179, "")</f>
        <v/>
      </c>
      <c r="AQ179" s="9">
        <f>IF(2&lt;=$G179, AK179+AO179, "")</f>
        <v/>
      </c>
      <c r="AR179" s="9">
        <f>IF(2&lt;=$G179, ($G179-2)*$N179, "")</f>
        <v/>
      </c>
      <c r="AS179" s="9">
        <f>IF(3&lt;=$G179, AN179, "")</f>
        <v/>
      </c>
      <c r="AT179" s="9">
        <f>IF(3&lt;=$G179, ROUND(AS179*$Q179, 2), "")</f>
        <v/>
      </c>
      <c r="AU179" s="9">
        <f>IF(3&lt;=$G179, $N179, "")</f>
        <v/>
      </c>
      <c r="AV179" s="9">
        <f>IF(3&lt;=$G179, AU179-AT179, "")</f>
        <v/>
      </c>
      <c r="AW179" s="9">
        <f>IF(3&lt;=$G179, AS179-AV179, "")</f>
        <v/>
      </c>
      <c r="AX179" s="9">
        <f>IF(3&lt;=$G179, ROUND(AP179*$Q179, 2), "")</f>
        <v/>
      </c>
      <c r="AY179" s="9">
        <f>IF(3&lt;=$G179, AP179+AX179, "")</f>
        <v/>
      </c>
      <c r="AZ179" s="9">
        <f>IF(3&lt;=$G179, AT179+AX179, "")</f>
        <v/>
      </c>
      <c r="BA179" s="9">
        <f>IF(3&lt;=$G179, ($G179-3)*$N179, "")</f>
        <v/>
      </c>
      <c r="BB179" s="9">
        <f>IF(4&lt;=$G179, AW179, "")</f>
        <v/>
      </c>
      <c r="BC179" s="9">
        <f>IF(4&lt;=$G179, ROUND(BB179*$Q179, 2), "")</f>
        <v/>
      </c>
      <c r="BD179" s="9">
        <f>IF(4&lt;=$G179, $N179, "")</f>
        <v/>
      </c>
      <c r="BE179" s="9">
        <f>IF(4&lt;=$G179, BD179-BC179, "")</f>
        <v/>
      </c>
      <c r="BF179" s="9">
        <f>IF(4&lt;=$G179, BB179-BE179, "")</f>
        <v/>
      </c>
      <c r="BG179" s="9">
        <f>IF(4&lt;=$G179, ROUND(AY179*$Q179, 2), "")</f>
        <v/>
      </c>
      <c r="BH179" s="9">
        <f>IF(4&lt;=$G179, AY179+BG179, "")</f>
        <v/>
      </c>
      <c r="BI179" s="9">
        <f>IF(4&lt;=$G179, BC179+BG179, "")</f>
        <v/>
      </c>
      <c r="BJ179" s="9">
        <f>IF(4&lt;=$G179, ($G179-4)*$N179, "")</f>
        <v/>
      </c>
      <c r="BK179" s="9">
        <f>IF(5&lt;=$G179, BF179, "")</f>
        <v/>
      </c>
      <c r="BL179" s="9">
        <f>IF(5&lt;=$G179, ROUND(BK179*$Q179, 2), "")</f>
        <v/>
      </c>
      <c r="BM179" s="9">
        <f>IF(5&lt;=$G179, $N179, "")</f>
        <v/>
      </c>
      <c r="BN179" s="9">
        <f>IF(5&lt;=$G179, BM179-BL179, "")</f>
        <v/>
      </c>
      <c r="BO179" s="9">
        <f>IF(5&lt;=$G179, BK179-BN179, "")</f>
        <v/>
      </c>
      <c r="BP179" s="9">
        <f>IF(5&lt;=$G179, ROUND(BH179*$Q179, 2), "")</f>
        <v/>
      </c>
      <c r="BQ179" s="9">
        <f>IF(5&lt;=$G179, BH179+BP179, "")</f>
        <v/>
      </c>
      <c r="BR179" s="9">
        <f>IF(5&lt;=$G179, BL179+BP179, "")</f>
        <v/>
      </c>
      <c r="BS179" s="9">
        <f>IF(5&lt;=$G179, ($G179-5)*$N179, "")</f>
        <v/>
      </c>
      <c r="BT179" s="9">
        <f>IF(6&lt;=$G179, BO179, "")</f>
        <v/>
      </c>
      <c r="BU179" s="9">
        <f>IF(6&lt;=$G179, ROUND(BT179*$Q179, 2), "")</f>
        <v/>
      </c>
      <c r="BV179" s="9">
        <f>IF(6&lt;=$G179, $N179, "")</f>
        <v/>
      </c>
      <c r="BW179" s="9">
        <f>IF(6&lt;=$G179, BV179-BU179, "")</f>
        <v/>
      </c>
      <c r="BX179" s="9">
        <f>IF(6&lt;=$G179, BT179-BW179, "")</f>
        <v/>
      </c>
      <c r="BY179" s="9">
        <f>IF(6&lt;=$G179, ROUND(BQ179*$Q179, 2), "")</f>
        <v/>
      </c>
      <c r="BZ179" s="9">
        <f>IF(6&lt;=$G179, BQ179+BY179, "")</f>
        <v/>
      </c>
      <c r="CA179" s="9">
        <f>IF(6&lt;=$G179, BU179+BY179, "")</f>
        <v/>
      </c>
      <c r="CB179" s="9">
        <f>IF(6&lt;=$G179, ($G179-6)*$N179, "")</f>
        <v/>
      </c>
      <c r="CC179" s="9">
        <f>IF(7&lt;=$G179, BX179, "")</f>
        <v/>
      </c>
      <c r="CD179" s="9">
        <f>IF(7&lt;=$G179, ROUND(CC179*$Q179, 2), "")</f>
        <v/>
      </c>
      <c r="CE179" s="9">
        <f>IF(7&lt;=$G179, $N179, "")</f>
        <v/>
      </c>
      <c r="CF179" s="9">
        <f>IF(7&lt;=$G179, CE179-CD179, "")</f>
        <v/>
      </c>
      <c r="CG179" s="9">
        <f>IF(7&lt;=$G179, CC179-CF179, "")</f>
        <v/>
      </c>
      <c r="CH179" s="9">
        <f>IF(7&lt;=$G179, ROUND(BZ179*$Q179, 2), "")</f>
        <v/>
      </c>
      <c r="CI179" s="9">
        <f>IF(7&lt;=$G179, BZ179+CH179, "")</f>
        <v/>
      </c>
      <c r="CJ179" s="9">
        <f>IF(7&lt;=$G179, CD179+CH179, "")</f>
        <v/>
      </c>
      <c r="CK179" s="9">
        <f>IF(7&lt;=$G179, ($G179-7)*$N179, "")</f>
        <v/>
      </c>
      <c r="CL179" s="9">
        <f>IF(8&lt;=$G179, CG179, "")</f>
        <v/>
      </c>
      <c r="CM179" s="9">
        <f>IF(8&lt;=$G179, ROUND(CL179*$Q179, 2), "")</f>
        <v/>
      </c>
      <c r="CN179" s="9">
        <f>IF(8&lt;=$G179, $N179, "")</f>
        <v/>
      </c>
      <c r="CO179" s="9">
        <f>IF(8&lt;=$G179, CN179-CM179, "")</f>
        <v/>
      </c>
      <c r="CP179" s="9">
        <f>IF(8&lt;=$G179, CL179-CO179, "")</f>
        <v/>
      </c>
      <c r="CQ179" s="9">
        <f>IF(8&lt;=$G179, ROUND(CI179*$Q179, 2), "")</f>
        <v/>
      </c>
      <c r="CR179" s="9">
        <f>IF(8&lt;=$G179, CI179+CQ179, "")</f>
        <v/>
      </c>
      <c r="CS179" s="9">
        <f>IF(8&lt;=$G179, CM179+CQ179, "")</f>
        <v/>
      </c>
      <c r="CT179" s="9">
        <f>IF(8&lt;=$G179, ($G179-8)*$N179, "")</f>
        <v/>
      </c>
      <c r="CU179" s="9">
        <f>IF(9&lt;=$G179, CP179, "")</f>
        <v/>
      </c>
      <c r="CV179" s="9">
        <f>IF(9&lt;=$G179, ROUND(CU179*$Q179, 2), "")</f>
        <v/>
      </c>
      <c r="CW179" s="9">
        <f>IF(9&lt;=$G179, $N179, "")</f>
        <v/>
      </c>
      <c r="CX179" s="9">
        <f>IF(9&lt;=$G179, CW179-CV179, "")</f>
        <v/>
      </c>
      <c r="CY179" s="9">
        <f>IF(9&lt;=$G179, CU179-CX179, "")</f>
        <v/>
      </c>
      <c r="CZ179" s="9">
        <f>IF(9&lt;=$G179, ROUND(CR179*$Q179, 2), "")</f>
        <v/>
      </c>
      <c r="DA179" s="9">
        <f>IF(9&lt;=$G179, CR179+CZ179, "")</f>
        <v/>
      </c>
      <c r="DB179" s="9">
        <f>IF(9&lt;=$G179, CV179+CZ179, "")</f>
        <v/>
      </c>
      <c r="DC179" s="9">
        <f>IF(9&lt;=$G179, ($G179-9)*$N179, "")</f>
        <v/>
      </c>
      <c r="DD179" s="9">
        <f>IF(10&lt;=$G179, CY179, "")</f>
        <v/>
      </c>
      <c r="DE179" s="9">
        <f>IF(10&lt;=$G179, ROUND(DD179*$Q179, 2), "")</f>
        <v/>
      </c>
      <c r="DF179" s="9">
        <f>IF(10&lt;=$G179, $N179, "")</f>
        <v/>
      </c>
      <c r="DG179" s="9">
        <f>IF(10&lt;=$G179, DF179-DE179, "")</f>
        <v/>
      </c>
      <c r="DH179" s="9">
        <f>IF(10&lt;=$G179, DD179-DG179, "")</f>
        <v/>
      </c>
      <c r="DI179" s="9">
        <f>IF(10&lt;=$G179, ROUND(DA179*$Q179, 2), "")</f>
        <v/>
      </c>
      <c r="DJ179" s="9">
        <f>IF(10&lt;=$G179, DA179+DI179, "")</f>
        <v/>
      </c>
      <c r="DK179" s="9">
        <f>IF(10&lt;=$G179, DE179+DI179, "")</f>
        <v/>
      </c>
      <c r="DL179" s="9">
        <f>IF(10&lt;=$G179, ($G179-10)*$N179, "")</f>
        <v/>
      </c>
      <c r="DM179" s="9">
        <f>IF(11&lt;=$G179, DH179, "")</f>
        <v/>
      </c>
      <c r="DN179" s="9">
        <f>IF(11&lt;=$G179, ROUND(DM179*$Q179, 2), "")</f>
        <v/>
      </c>
      <c r="DO179" s="9">
        <f>IF(11&lt;=$G179, $N179, "")</f>
        <v/>
      </c>
      <c r="DP179" s="9">
        <f>IF(11&lt;=$G179, DO179-DN179, "")</f>
        <v/>
      </c>
      <c r="DQ179" s="9">
        <f>IF(11&lt;=$G179, DM179-DP179, "")</f>
        <v/>
      </c>
      <c r="DR179" s="9">
        <f>IF(11&lt;=$G179, ROUND(DJ179*$Q179, 2), "")</f>
        <v/>
      </c>
      <c r="DS179" s="9">
        <f>IF(11&lt;=$G179, DJ179+DR179, "")</f>
        <v/>
      </c>
      <c r="DT179" s="9">
        <f>IF(11&lt;=$G179, DN179+DR179, "")</f>
        <v/>
      </c>
      <c r="DU179" s="9">
        <f>IF(11&lt;=$G179, ($G179-11)*$N179, "")</f>
        <v/>
      </c>
      <c r="DV179" s="9">
        <f>IF(12&lt;=$G179, DQ179, "")</f>
        <v/>
      </c>
      <c r="DW179" s="9">
        <f>IF(12&lt;=$G179, ROUND(DV179*$Q179, 2), "")</f>
        <v/>
      </c>
      <c r="DX179" s="9">
        <f>IF(12&lt;=$G179, $N179, "")</f>
        <v/>
      </c>
      <c r="DY179" s="9">
        <f>IF(12&lt;=$G179, DX179-DW179, "")</f>
        <v/>
      </c>
      <c r="DZ179" s="9">
        <f>IF(12&lt;=$G179, DV179-DY179, "")</f>
        <v/>
      </c>
      <c r="EA179" s="9">
        <f>IF(12&lt;=$G179, ROUND(DS179*$Q179, 2), "")</f>
        <v/>
      </c>
      <c r="EB179" s="9">
        <f>IF(12&lt;=$G179, DS179+EA179, "")</f>
        <v/>
      </c>
      <c r="EC179" s="9">
        <f>IF(12&lt;=$G179, DW179+EA179, "")</f>
        <v/>
      </c>
      <c r="ED179" s="9">
        <f>IF(12&lt;=$G179, ($G179-12)*$N179, "")</f>
        <v/>
      </c>
      <c r="EE179" s="9">
        <f>IF(13&lt;=$G179, DZ179, "")</f>
        <v/>
      </c>
      <c r="EF179" s="9">
        <f>IF(13&lt;=$G179, ROUND(EE179*$Q179, 2), "")</f>
        <v/>
      </c>
      <c r="EG179" s="9">
        <f>IF(13&lt;=$G179, $N179, "")</f>
        <v/>
      </c>
      <c r="EH179" s="9">
        <f>IF(13&lt;=$G179, EG179-EF179, "")</f>
        <v/>
      </c>
      <c r="EI179" s="9">
        <f>IF(13&lt;=$G179, EE179-EH179, "")</f>
        <v/>
      </c>
      <c r="EJ179" s="9">
        <f>IF(13&lt;=$G179, ROUND(EB179*$Q179, 2), "")</f>
        <v/>
      </c>
      <c r="EK179" s="9">
        <f>IF(13&lt;=$G179, EB179+EJ179, "")</f>
        <v/>
      </c>
      <c r="EL179" s="9">
        <f>IF(13&lt;=$G179, EF179+EJ179, "")</f>
        <v/>
      </c>
      <c r="EM179" s="9">
        <f>IF(13&lt;=$G179, ($G179-13)*$N179, "")</f>
        <v/>
      </c>
      <c r="EN179" s="9">
        <f>IF(14&lt;=$G179, EI179, "")</f>
        <v/>
      </c>
      <c r="EO179" s="9">
        <f>IF(14&lt;=$G179, ROUND(EN179*$Q179, 2), "")</f>
        <v/>
      </c>
      <c r="EP179" s="9">
        <f>IF(14&lt;=$G179, $N179, "")</f>
        <v/>
      </c>
      <c r="EQ179" s="9">
        <f>IF(14&lt;=$G179, EP179-EO179, "")</f>
        <v/>
      </c>
      <c r="ER179" s="9">
        <f>IF(14&lt;=$G179, EN179-EQ179, "")</f>
        <v/>
      </c>
      <c r="ES179" s="9">
        <f>IF(14&lt;=$G179, ROUND(EK179*$Q179, 2), "")</f>
        <v/>
      </c>
      <c r="ET179" s="9">
        <f>IF(14&lt;=$G179, EK179+ES179, "")</f>
        <v/>
      </c>
      <c r="EU179" s="9">
        <f>IF(14&lt;=$G179, EO179+ES179, "")</f>
        <v/>
      </c>
      <c r="EV179" s="9">
        <f>IF(14&lt;=$G179, ($G179-14)*$N179, "")</f>
        <v/>
      </c>
      <c r="EW179" s="9">
        <f>IF(15&lt;=$G179, ER179, "")</f>
        <v/>
      </c>
      <c r="EX179" s="9">
        <f>IF(15&lt;=$G179, ROUND(EW179*$Q179, 2), "")</f>
        <v/>
      </c>
      <c r="EY179" s="9">
        <f>IF(15&lt;=$G179, $N179, "")</f>
        <v/>
      </c>
      <c r="EZ179" s="9">
        <f>IF(15&lt;=$G179, EY179-EX179, "")</f>
        <v/>
      </c>
      <c r="FA179" s="9">
        <f>IF(15&lt;=$G179, EW179-EZ179, "")</f>
        <v/>
      </c>
      <c r="FB179" s="9">
        <f>IF(15&lt;=$G179, ROUND(ET179*$Q179, 2), "")</f>
        <v/>
      </c>
      <c r="FC179" s="9">
        <f>IF(15&lt;=$G179, ET179+FB179, "")</f>
        <v/>
      </c>
      <c r="FD179" s="9">
        <f>IF(15&lt;=$G179, EX179+FB179, "")</f>
        <v/>
      </c>
      <c r="FE179" s="9">
        <f>IF(15&lt;=$G179, ($G179-15)*$N179, "")</f>
        <v/>
      </c>
      <c r="FF179" s="9">
        <f>IF(16&lt;=$G179, FA179, "")</f>
        <v/>
      </c>
      <c r="FG179" s="9">
        <f>IF(16&lt;=$G179, ROUND(FF179*$Q179, 2), "")</f>
        <v/>
      </c>
      <c r="FH179" s="9">
        <f>IF(16&lt;=$G179, $N179, "")</f>
        <v/>
      </c>
      <c r="FI179" s="9">
        <f>IF(16&lt;=$G179, FH179-FG179, "")</f>
        <v/>
      </c>
      <c r="FJ179" s="9">
        <f>IF(16&lt;=$G179, FF179-FI179, "")</f>
        <v/>
      </c>
      <c r="FK179" s="9">
        <f>IF(16&lt;=$G179, ROUND(FC179*$Q179, 2), "")</f>
        <v/>
      </c>
      <c r="FL179" s="9">
        <f>IF(16&lt;=$G179, FC179+FK179, "")</f>
        <v/>
      </c>
      <c r="FM179" s="9">
        <f>IF(16&lt;=$G179, FG179+FK179, "")</f>
        <v/>
      </c>
      <c r="FN179" s="9">
        <f>IF(16&lt;=$G179, ($G179-16)*$N179, "")</f>
        <v/>
      </c>
      <c r="FO179" s="9">
        <f>IF(17&lt;=$G179, FJ179, "")</f>
        <v/>
      </c>
      <c r="FP179" s="9">
        <f>IF(17&lt;=$G179, ROUND(FO179*$Q179, 2), "")</f>
        <v/>
      </c>
      <c r="FQ179" s="9">
        <f>IF(17&lt;=$G179, $N179, "")</f>
        <v/>
      </c>
      <c r="FR179" s="9">
        <f>IF(17&lt;=$G179, FQ179-FP179, "")</f>
        <v/>
      </c>
      <c r="FS179" s="9">
        <f>IF(17&lt;=$G179, FO179-FR179, "")</f>
        <v/>
      </c>
      <c r="FT179" s="9">
        <f>IF(17&lt;=$G179, ROUND(FL179*$Q179, 2), "")</f>
        <v/>
      </c>
      <c r="FU179" s="9">
        <f>IF(17&lt;=$G179, FL179+FT179, "")</f>
        <v/>
      </c>
      <c r="FV179" s="9">
        <f>IF(17&lt;=$G179, FP179+FT179, "")</f>
        <v/>
      </c>
      <c r="FW179" s="9">
        <f>IF(17&lt;=$G179, ($G179-17)*$N179, "")</f>
        <v/>
      </c>
      <c r="FX179" s="9">
        <f>IF(18&lt;=$G179, FS179, "")</f>
        <v/>
      </c>
      <c r="FY179" s="9">
        <f>IF(18&lt;=$G179, ROUND(FX179*$Q179, 2), "")</f>
        <v/>
      </c>
      <c r="FZ179" s="9">
        <f>IF(18&lt;=$G179, $N179, "")</f>
        <v/>
      </c>
      <c r="GA179" s="9">
        <f>IF(18&lt;=$G179, FZ179-FY179, "")</f>
        <v/>
      </c>
      <c r="GB179" s="9">
        <f>IF(18&lt;=$G179, FX179-GA179, "")</f>
        <v/>
      </c>
      <c r="GC179" s="9">
        <f>IF(18&lt;=$G179, ROUND(FU179*$Q179, 2), "")</f>
        <v/>
      </c>
      <c r="GD179" s="9">
        <f>IF(18&lt;=$G179, FU179+GC179, "")</f>
        <v/>
      </c>
      <c r="GE179" s="9">
        <f>IF(18&lt;=$G179, FY179+GC179, "")</f>
        <v/>
      </c>
      <c r="GF179" s="9">
        <f>IF(18&lt;=$G179, ($G179-18)*$N179, "")</f>
        <v/>
      </c>
      <c r="GG179" s="9">
        <f>IF(19&lt;=$G179, GB179, "")</f>
        <v/>
      </c>
      <c r="GH179" s="9">
        <f>IF(19&lt;=$G179, ROUND(GG179*$Q179, 2), "")</f>
        <v/>
      </c>
      <c r="GI179" s="9">
        <f>IF(19&lt;=$G179, $N179, "")</f>
        <v/>
      </c>
      <c r="GJ179" s="9">
        <f>IF(19&lt;=$G179, GI179-GH179, "")</f>
        <v/>
      </c>
      <c r="GK179" s="9">
        <f>IF(19&lt;=$G179, GG179-GJ179, "")</f>
        <v/>
      </c>
      <c r="GL179" s="9">
        <f>IF(19&lt;=$G179, ROUND(GD179*$Q179, 2), "")</f>
        <v/>
      </c>
      <c r="GM179" s="9">
        <f>IF(19&lt;=$G179, GD179+GL179, "")</f>
        <v/>
      </c>
      <c r="GN179" s="9">
        <f>IF(19&lt;=$G179, GH179+GL179, "")</f>
        <v/>
      </c>
      <c r="GO179" s="9">
        <f>IF(19&lt;=$G179, ($G179-19)*$N179, "")</f>
        <v/>
      </c>
      <c r="GP179" s="9">
        <f>IF(20&lt;=$G179, GK179, "")</f>
        <v/>
      </c>
      <c r="GQ179" s="9">
        <f>IF(20&lt;=$G179, ROUND(GP179*$Q179, 2), "")</f>
        <v/>
      </c>
      <c r="GR179" s="9">
        <f>IF(20&lt;=$G179, $N179, "")</f>
        <v/>
      </c>
      <c r="GS179" s="9">
        <f>IF(20&lt;=$G179, GR179-GQ179, "")</f>
        <v/>
      </c>
      <c r="GT179" s="9">
        <f>IF(20&lt;=$G179, GP179-GS179, "")</f>
        <v/>
      </c>
      <c r="GU179" s="9">
        <f>IF(20&lt;=$G179, ROUND(GM179*$Q179, 2), "")</f>
        <v/>
      </c>
      <c r="GV179" s="9">
        <f>IF(20&lt;=$G179, GM179+GU179, "")</f>
        <v/>
      </c>
      <c r="GW179" s="9">
        <f>IF(20&lt;=$G179, GQ179+GU179, "")</f>
        <v/>
      </c>
      <c r="GX179" s="9">
        <f>IF(20&lt;=$G179, ($G179-20)*$N179, "")</f>
        <v/>
      </c>
      <c r="GY179" s="9">
        <f>IF(21&lt;=$G179, GT179, "")</f>
        <v/>
      </c>
      <c r="GZ179" s="9">
        <f>IF(21&lt;=$G179, ROUND(GY179*$Q179, 2), "")</f>
        <v/>
      </c>
      <c r="HA179" s="9">
        <f>IF(21&lt;=$G179, $N179, "")</f>
        <v/>
      </c>
      <c r="HB179" s="9">
        <f>IF(21&lt;=$G179, HA179-GZ179, "")</f>
        <v/>
      </c>
      <c r="HC179" s="9">
        <f>IF(21&lt;=$G179, GY179-HB179, "")</f>
        <v/>
      </c>
      <c r="HD179" s="9">
        <f>IF(21&lt;=$G179, ROUND(GV179*$Q179, 2), "")</f>
        <v/>
      </c>
      <c r="HE179" s="9">
        <f>IF(21&lt;=$G179, GV179+HD179, "")</f>
        <v/>
      </c>
      <c r="HF179" s="9">
        <f>IF(21&lt;=$G179, GZ179+HD179, "")</f>
        <v/>
      </c>
      <c r="HG179" s="9">
        <f>IF(21&lt;=$G179, ($G179-21)*$N179, "")</f>
        <v/>
      </c>
      <c r="HH179" s="9">
        <f>IF(22&lt;=$G179, HC179, "")</f>
        <v/>
      </c>
      <c r="HI179" s="9">
        <f>IF(22&lt;=$G179, ROUND(HH179*$Q179, 2), "")</f>
        <v/>
      </c>
      <c r="HJ179" s="9">
        <f>IF(22&lt;=$G179, $N179, "")</f>
        <v/>
      </c>
      <c r="HK179" s="9">
        <f>IF(22&lt;=$G179, HJ179-HI179, "")</f>
        <v/>
      </c>
      <c r="HL179" s="9">
        <f>IF(22&lt;=$G179, HH179-HK179, "")</f>
        <v/>
      </c>
      <c r="HM179" s="9">
        <f>IF(22&lt;=$G179, ROUND(HE179*$Q179, 2), "")</f>
        <v/>
      </c>
      <c r="HN179" s="9">
        <f>IF(22&lt;=$G179, HE179+HM179, "")</f>
        <v/>
      </c>
      <c r="HO179" s="9">
        <f>IF(22&lt;=$G179, HI179+HM179, "")</f>
        <v/>
      </c>
      <c r="HP179" s="9">
        <f>IF(22&lt;=$G179, ($G179-22)*$N179, "")</f>
        <v/>
      </c>
      <c r="HQ179" s="9">
        <f>IF(23&lt;=$G179, HL179, "")</f>
        <v/>
      </c>
      <c r="HR179" s="9">
        <f>IF(23&lt;=$G179, ROUND(HQ179*$Q179, 2), "")</f>
        <v/>
      </c>
      <c r="HS179" s="9">
        <f>IF(23&lt;=$G179, $N179, "")</f>
        <v/>
      </c>
      <c r="HT179" s="9">
        <f>IF(23&lt;=$G179, HS179-HR179, "")</f>
        <v/>
      </c>
      <c r="HU179" s="9">
        <f>IF(23&lt;=$G179, HQ179-HT179, "")</f>
        <v/>
      </c>
      <c r="HV179" s="9">
        <f>IF(23&lt;=$G179, ROUND(HN179*$Q179, 2), "")</f>
        <v/>
      </c>
      <c r="HW179" s="9">
        <f>IF(23&lt;=$G179, HN179+HV179, "")</f>
        <v/>
      </c>
      <c r="HX179" s="9">
        <f>IF(23&lt;=$G179, HR179+HV179, "")</f>
        <v/>
      </c>
      <c r="HY179" s="9">
        <f>IF(23&lt;=$G179, ($G179-23)*$N179, "")</f>
        <v/>
      </c>
      <c r="HZ179" s="9">
        <f>IF(24&lt;=$G179, HU179, "")</f>
        <v/>
      </c>
      <c r="IA179" s="9">
        <f>IF(24&lt;=$G179, ROUND(HZ179*$Q179, 2), "")</f>
        <v/>
      </c>
      <c r="IB179" s="9">
        <f>IF(24&lt;=$G179, $N179, "")</f>
        <v/>
      </c>
      <c r="IC179" s="9">
        <f>IF(24&lt;=$G179, IB179-IA179, "")</f>
        <v/>
      </c>
      <c r="ID179" s="9">
        <f>IF(24&lt;=$G179, HZ179-IC179, "")</f>
        <v/>
      </c>
      <c r="IE179" s="9">
        <f>IF(24&lt;=$G179, ROUND(HW179*$Q179, 2), "")</f>
        <v/>
      </c>
      <c r="IF179" s="9">
        <f>IF(24&lt;=$G179, HW179+IE179, "")</f>
        <v/>
      </c>
      <c r="IG179" s="9">
        <f>IF(24&lt;=$G179, IA179+IE179, "")</f>
        <v/>
      </c>
      <c r="IH179" s="9">
        <f>IF(24&lt;=$G179, ($G179-24)*$N179, "")</f>
        <v/>
      </c>
      <c r="II179" s="9">
        <f>IF(25&lt;=$G179, ID179, "")</f>
        <v/>
      </c>
      <c r="IJ179" s="9">
        <f>IF(25&lt;=$G179, ROUND(II179*$Q179, 2), "")</f>
        <v/>
      </c>
      <c r="IK179" s="9">
        <f>IF(25&lt;=$G179, $N179, "")</f>
        <v/>
      </c>
      <c r="IL179" s="9">
        <f>IF(25&lt;=$G179, IK179-IJ179, "")</f>
        <v/>
      </c>
      <c r="IM179" s="9">
        <f>IF(25&lt;=$G179, II179-IL179, "")</f>
        <v/>
      </c>
      <c r="IN179" s="9">
        <f>IF(25&lt;=$G179, ROUND(IF179*$Q179, 2), "")</f>
        <v/>
      </c>
      <c r="IO179" s="9">
        <f>IF(25&lt;=$G179, IF179+IN179, "")</f>
        <v/>
      </c>
      <c r="IP179" s="9">
        <f>IF(25&lt;=$G179, IJ179+IN179, "")</f>
        <v/>
      </c>
      <c r="IQ179" s="9">
        <f>IF(25&lt;=$G179, ($G179-25)*$N179, "")</f>
        <v/>
      </c>
      <c r="IR179" s="9">
        <f>IF(26&lt;=$G179, IM179, "")</f>
        <v/>
      </c>
      <c r="IS179" s="9">
        <f>IF(26&lt;=$G179, ROUND(IR179*$Q179, 2), "")</f>
        <v/>
      </c>
      <c r="IT179" s="9">
        <f>IF(26&lt;=$G179, $N179, "")</f>
        <v/>
      </c>
      <c r="IU179" s="9">
        <f>IF(26&lt;=$G179, IT179-IS179, "")</f>
        <v/>
      </c>
      <c r="IV179" s="9">
        <f>IF(26&lt;=$G179, IR179-IU179, "")</f>
        <v/>
      </c>
      <c r="IW179" s="9">
        <f>IF(26&lt;=$G179, ROUND(IO179*$Q179, 2), "")</f>
        <v/>
      </c>
      <c r="IX179" s="9">
        <f>IF(26&lt;=$G179, IO179+IW179, "")</f>
        <v/>
      </c>
      <c r="IY179" s="9">
        <f>IF(26&lt;=$G179, IS179+IW179, "")</f>
        <v/>
      </c>
      <c r="IZ179" s="9">
        <f>IF(26&lt;=$G179, ($G179-26)*$N179, "")</f>
        <v/>
      </c>
      <c r="JA179" s="9">
        <f>IF(27&lt;=$G179, IV179, "")</f>
        <v/>
      </c>
      <c r="JB179" s="9">
        <f>IF(27&lt;=$G179, ROUND(JA179*$Q179, 2), "")</f>
        <v/>
      </c>
      <c r="JC179" s="9">
        <f>IF(27&lt;=$G179, $N179, "")</f>
        <v/>
      </c>
      <c r="JD179" s="9">
        <f>IF(27&lt;=$G179, JC179-JB179, "")</f>
        <v/>
      </c>
      <c r="JE179" s="9">
        <f>IF(27&lt;=$G179, JA179-JD179, "")</f>
        <v/>
      </c>
      <c r="JF179" s="9">
        <f>IF(27&lt;=$G179, ROUND(IX179*$Q179, 2), "")</f>
        <v/>
      </c>
      <c r="JG179" s="9">
        <f>IF(27&lt;=$G179, IX179+JF179, "")</f>
        <v/>
      </c>
      <c r="JH179" s="9">
        <f>IF(27&lt;=$G179, JB179+JF179, "")</f>
        <v/>
      </c>
      <c r="JI179" s="9">
        <f>IF(27&lt;=$G179, ($G179-27)*$N179, "")</f>
        <v/>
      </c>
      <c r="JJ179" s="9">
        <f>IF(28&lt;=$G179, JE179, "")</f>
        <v/>
      </c>
      <c r="JK179" s="9">
        <f>IF(28&lt;=$G179, ROUND(JJ179*$Q179, 2), "")</f>
        <v/>
      </c>
      <c r="JL179" s="9">
        <f>IF(28&lt;=$G179, $N179, "")</f>
        <v/>
      </c>
      <c r="JM179" s="9">
        <f>IF(28&lt;=$G179, JL179-JK179, "")</f>
        <v/>
      </c>
      <c r="JN179" s="9">
        <f>IF(28&lt;=$G179, JJ179-JM179, "")</f>
        <v/>
      </c>
      <c r="JO179" s="9">
        <f>IF(28&lt;=$G179, ROUND(JG179*$Q179, 2), "")</f>
        <v/>
      </c>
      <c r="JP179" s="9">
        <f>IF(28&lt;=$G179, JG179+JO179, "")</f>
        <v/>
      </c>
      <c r="JQ179" s="9">
        <f>IF(28&lt;=$G179, JK179+JO179, "")</f>
        <v/>
      </c>
      <c r="JR179" s="9">
        <f>IF(28&lt;=$G179, ($G179-28)*$N179, "")</f>
        <v/>
      </c>
      <c r="JS179" s="9">
        <f>IF(29&lt;=$G179, JN179, "")</f>
        <v/>
      </c>
      <c r="JT179" s="9">
        <f>IF(29&lt;=$G179, ROUND(JS179*$Q179, 2), "")</f>
        <v/>
      </c>
      <c r="JU179" s="9">
        <f>IF(29&lt;=$G179, $N179, "")</f>
        <v/>
      </c>
      <c r="JV179" s="9">
        <f>IF(29&lt;=$G179, JU179-JT179, "")</f>
        <v/>
      </c>
      <c r="JW179" s="9">
        <f>IF(29&lt;=$G179, JS179-JV179, "")</f>
        <v/>
      </c>
      <c r="JX179" s="9">
        <f>IF(29&lt;=$G179, ROUND(JP179*$Q179, 2), "")</f>
        <v/>
      </c>
      <c r="JY179" s="9">
        <f>IF(29&lt;=$G179, JP179+JX179, "")</f>
        <v/>
      </c>
      <c r="JZ179" s="9">
        <f>IF(29&lt;=$G179, JT179+JX179, "")</f>
        <v/>
      </c>
      <c r="KA179" s="9">
        <f>IF(29&lt;=$G179, ($G179-29)*$N179, "")</f>
        <v/>
      </c>
      <c r="KB179" s="9">
        <f>IF(30&lt;=$G179, JW179, "")</f>
        <v/>
      </c>
      <c r="KC179" s="9">
        <f>IF(30&lt;=$G179, ROUND(KB179*$Q179, 2), "")</f>
        <v/>
      </c>
      <c r="KD179" s="9">
        <f>IF(30&lt;=$G179, $N179, "")</f>
        <v/>
      </c>
      <c r="KE179" s="9">
        <f>IF(30&lt;=$G179, KD179-KC179, "")</f>
        <v/>
      </c>
      <c r="KF179" s="9">
        <f>IF(30&lt;=$G179, KB179-KE179, "")</f>
        <v/>
      </c>
      <c r="KG179" s="9">
        <f>IF(30&lt;=$G179, ROUND(JY179*$Q179, 2), "")</f>
        <v/>
      </c>
      <c r="KH179" s="9">
        <f>IF(30&lt;=$G179, JY179+KG179, "")</f>
        <v/>
      </c>
      <c r="KI179" s="9">
        <f>IF(30&lt;=$G179, KC179+KG179, "")</f>
        <v/>
      </c>
      <c r="KJ179" s="9">
        <f>IF(30&lt;=$G179, ($G179-30)*$N179, "")</f>
        <v/>
      </c>
      <c r="KK179" s="9">
        <f>IF(31&lt;=$G179, KF179, "")</f>
        <v/>
      </c>
      <c r="KL179" s="9">
        <f>IF(31&lt;=$G179, ROUND(KK179*$Q179, 2), "")</f>
        <v/>
      </c>
      <c r="KM179" s="9">
        <f>IF(31&lt;=$G179, $N179, "")</f>
        <v/>
      </c>
      <c r="KN179" s="9">
        <f>IF(31&lt;=$G179, KM179-KL179, "")</f>
        <v/>
      </c>
      <c r="KO179" s="9">
        <f>IF(31&lt;=$G179, KK179-KN179, "")</f>
        <v/>
      </c>
      <c r="KP179" s="9">
        <f>IF(31&lt;=$G179, ROUND(KH179*$Q179, 2), "")</f>
        <v/>
      </c>
      <c r="KQ179" s="9">
        <f>IF(31&lt;=$G179, KH179+KP179, "")</f>
        <v/>
      </c>
      <c r="KR179" s="9">
        <f>IF(31&lt;=$G179, KL179+KP179, "")</f>
        <v/>
      </c>
      <c r="KS179" s="9">
        <f>IF(31&lt;=$G179, ($G179-31)*$N179, "")</f>
        <v/>
      </c>
      <c r="KT179" s="9">
        <f>IF(32&lt;=$G179, KO179, "")</f>
        <v/>
      </c>
      <c r="KU179" s="9">
        <f>IF(32&lt;=$G179, ROUND(KT179*$Q179, 2), "")</f>
        <v/>
      </c>
      <c r="KV179" s="9">
        <f>IF(32&lt;=$G179, $N179, "")</f>
        <v/>
      </c>
      <c r="KW179" s="9">
        <f>IF(32&lt;=$G179, KV179-KU179, "")</f>
        <v/>
      </c>
      <c r="KX179" s="9">
        <f>IF(32&lt;=$G179, KT179-KW179, "")</f>
        <v/>
      </c>
      <c r="KY179" s="9">
        <f>IF(32&lt;=$G179, ROUND(KQ179*$Q179, 2), "")</f>
        <v/>
      </c>
      <c r="KZ179" s="9">
        <f>IF(32&lt;=$G179, KQ179+KY179, "")</f>
        <v/>
      </c>
      <c r="LA179" s="9">
        <f>IF(32&lt;=$G179, KU179+KY179, "")</f>
        <v/>
      </c>
      <c r="LB179" s="9">
        <f>IF(32&lt;=$G179, ($G179-32)*$N179, "")</f>
        <v/>
      </c>
      <c r="LC179" s="9">
        <f>IF(33&lt;=$G179, KX179, "")</f>
        <v/>
      </c>
      <c r="LD179" s="9">
        <f>IF(33&lt;=$G179, ROUND(LC179*$Q179, 2), "")</f>
        <v/>
      </c>
      <c r="LE179" s="9">
        <f>IF(33&lt;=$G179, $N179, "")</f>
        <v/>
      </c>
      <c r="LF179" s="9">
        <f>IF(33&lt;=$G179, LE179-LD179, "")</f>
        <v/>
      </c>
      <c r="LG179" s="9">
        <f>IF(33&lt;=$G179, LC179-LF179, "")</f>
        <v/>
      </c>
      <c r="LH179" s="9">
        <f>IF(33&lt;=$G179, ROUND(KZ179*$Q179, 2), "")</f>
        <v/>
      </c>
      <c r="LI179" s="9">
        <f>IF(33&lt;=$G179, KZ179+LH179, "")</f>
        <v/>
      </c>
      <c r="LJ179" s="9">
        <f>IF(33&lt;=$G179, LD179+LH179, "")</f>
        <v/>
      </c>
      <c r="LK179" s="9">
        <f>IF(33&lt;=$G179, ($G179-33)*$N179, "")</f>
        <v/>
      </c>
      <c r="LL179" s="9">
        <f>IF(34&lt;=$G179, LG179, "")</f>
        <v/>
      </c>
      <c r="LM179" s="9">
        <f>IF(34&lt;=$G179, ROUND(LL179*$Q179, 2), "")</f>
        <v/>
      </c>
      <c r="LN179" s="9">
        <f>IF(34&lt;=$G179, $N179, "")</f>
        <v/>
      </c>
      <c r="LO179" s="9">
        <f>IF(34&lt;=$G179, LN179-LM179, "")</f>
        <v/>
      </c>
      <c r="LP179" s="9">
        <f>IF(34&lt;=$G179, LL179-LO179, "")</f>
        <v/>
      </c>
      <c r="LQ179" s="9">
        <f>IF(34&lt;=$G179, ROUND(LI179*$Q179, 2), "")</f>
        <v/>
      </c>
      <c r="LR179" s="9">
        <f>IF(34&lt;=$G179, LI179+LQ179, "")</f>
        <v/>
      </c>
      <c r="LS179" s="9">
        <f>IF(34&lt;=$G179, LM179+LQ179, "")</f>
        <v/>
      </c>
      <c r="LT179" s="9">
        <f>IF(34&lt;=$G179, ($G179-34)*$N179, "")</f>
        <v/>
      </c>
      <c r="LU179" s="9">
        <f>IF(35&lt;=$G179, LP179, "")</f>
        <v/>
      </c>
      <c r="LV179" s="9">
        <f>IF(35&lt;=$G179, ROUND(LU179*$Q179, 2), "")</f>
        <v/>
      </c>
      <c r="LW179" s="9">
        <f>IF(35&lt;=$G179, $N179, "")</f>
        <v/>
      </c>
      <c r="LX179" s="9">
        <f>IF(35&lt;=$G179, LW179-LV179, "")</f>
        <v/>
      </c>
      <c r="LY179" s="9">
        <f>IF(35&lt;=$G179, LU179-LX179, "")</f>
        <v/>
      </c>
      <c r="LZ179" s="9">
        <f>IF(35&lt;=$G179, ROUND(LR179*$Q179, 2), "")</f>
        <v/>
      </c>
      <c r="MA179" s="9">
        <f>IF(35&lt;=$G179, LR179+LZ179, "")</f>
        <v/>
      </c>
      <c r="MB179" s="9">
        <f>IF(35&lt;=$G179, LV179+LZ179, "")</f>
        <v/>
      </c>
      <c r="MC179" s="9">
        <f>IF(35&lt;=$G179, ($G179-35)*$N179, "")</f>
        <v/>
      </c>
      <c r="MD179" s="9">
        <f>IF(36&lt;=$G179, LY179, "")</f>
        <v/>
      </c>
      <c r="ME179" s="9">
        <f>IF(36&lt;=$G179, ROUND(MD179*$Q179, 2), "")</f>
        <v/>
      </c>
      <c r="MF179" s="9">
        <f>IF(36&lt;=$G179, $N179, "")</f>
        <v/>
      </c>
      <c r="MG179" s="9">
        <f>IF(36&lt;=$G179, MF179-ME179, "")</f>
        <v/>
      </c>
      <c r="MH179" s="9">
        <f>IF(36&lt;=$G179, MD179-MG179, "")</f>
        <v/>
      </c>
      <c r="MI179" s="9">
        <f>IF(36&lt;=$G179, ROUND(MA179*$Q179, 2), "")</f>
        <v/>
      </c>
      <c r="MJ179" s="9">
        <f>IF(36&lt;=$G179, MA179+MI179, "")</f>
        <v/>
      </c>
      <c r="MK179" s="9">
        <f>IF(36&lt;=$G179, ME179+MI179, "")</f>
        <v/>
      </c>
      <c r="ML179" s="9">
        <f>IF(36&lt;=$G179, ($G179-36)*$N179, "")</f>
        <v/>
      </c>
      <c r="MM179" s="9">
        <f>IF(37&lt;=$G179, MH179, "")</f>
        <v/>
      </c>
      <c r="MN179" s="9">
        <f>IF(37&lt;=$G179, ROUND(MM179*$Q179, 2), "")</f>
        <v/>
      </c>
      <c r="MO179" s="9">
        <f>IF(37&lt;=$G179, $N179, "")</f>
        <v/>
      </c>
      <c r="MP179" s="9">
        <f>IF(37&lt;=$G179, MO179-MN179, "")</f>
        <v/>
      </c>
      <c r="MQ179" s="9">
        <f>IF(37&lt;=$G179, MM179-MP179, "")</f>
        <v/>
      </c>
      <c r="MR179" s="9">
        <f>IF(37&lt;=$G179, ROUND(MJ179*$Q179, 2), "")</f>
        <v/>
      </c>
      <c r="MS179" s="9">
        <f>IF(37&lt;=$G179, MJ179+MR179, "")</f>
        <v/>
      </c>
      <c r="MT179" s="9">
        <f>IF(37&lt;=$G179, MN179+MR179, "")</f>
        <v/>
      </c>
      <c r="MU179" s="9">
        <f>IF(37&lt;=$G179, ($G179-37)*$N179, "")</f>
        <v/>
      </c>
      <c r="MV179" s="9">
        <f>IF(38&lt;=$G179, MQ179, "")</f>
        <v/>
      </c>
      <c r="MW179" s="9">
        <f>IF(38&lt;=$G179, ROUND(MV179*$Q179, 2), "")</f>
        <v/>
      </c>
      <c r="MX179" s="9">
        <f>IF(38&lt;=$G179, $N179, "")</f>
        <v/>
      </c>
      <c r="MY179" s="9">
        <f>IF(38&lt;=$G179, MX179-MW179, "")</f>
        <v/>
      </c>
      <c r="MZ179" s="9">
        <f>IF(38&lt;=$G179, MV179-MY179, "")</f>
        <v/>
      </c>
      <c r="NA179" s="9">
        <f>IF(38&lt;=$G179, ROUND(MS179*$Q179, 2), "")</f>
        <v/>
      </c>
      <c r="NB179" s="9">
        <f>IF(38&lt;=$G179, MS179+NA179, "")</f>
        <v/>
      </c>
      <c r="NC179" s="9">
        <f>IF(38&lt;=$G179, MW179+NA179, "")</f>
        <v/>
      </c>
      <c r="ND179" s="9">
        <f>IF(38&lt;=$G179, ($G179-38)*$N179, "")</f>
        <v/>
      </c>
      <c r="NE179" s="9">
        <f>IF(39&lt;=$G179, MZ179, "")</f>
        <v/>
      </c>
      <c r="NF179" s="9">
        <f>IF(39&lt;=$G179, ROUND(NE179*$Q179, 2), "")</f>
        <v/>
      </c>
      <c r="NG179" s="9">
        <f>IF(39&lt;=$G179, $N179, "")</f>
        <v/>
      </c>
      <c r="NH179" s="9">
        <f>IF(39&lt;=$G179, NG179-NF179, "")</f>
        <v/>
      </c>
      <c r="NI179" s="9">
        <f>IF(39&lt;=$G179, NE179-NH179, "")</f>
        <v/>
      </c>
      <c r="NJ179" s="9">
        <f>IF(39&lt;=$G179, ROUND(NB179*$Q179, 2), "")</f>
        <v/>
      </c>
      <c r="NK179" s="9">
        <f>IF(39&lt;=$G179, NB179+NJ179, "")</f>
        <v/>
      </c>
      <c r="NL179" s="9">
        <f>IF(39&lt;=$G179, NF179+NJ179, "")</f>
        <v/>
      </c>
      <c r="NM179" s="9">
        <f>IF(39&lt;=$G179, ($G179-39)*$N179, "")</f>
        <v/>
      </c>
      <c r="NN179" s="9">
        <f>IF(40&lt;=$G179, NI179, "")</f>
        <v/>
      </c>
      <c r="NO179" s="9">
        <f>IF(40&lt;=$G179, ROUND(NN179*$Q179, 2), "")</f>
        <v/>
      </c>
      <c r="NP179" s="9">
        <f>IF(40&lt;=$G179, $N179, "")</f>
        <v/>
      </c>
      <c r="NQ179" s="9">
        <f>IF(40&lt;=$G179, NP179-NO179, "")</f>
        <v/>
      </c>
      <c r="NR179" s="9">
        <f>IF(40&lt;=$G179, NN179-NQ179, "")</f>
        <v/>
      </c>
      <c r="NS179" s="9">
        <f>IF(40&lt;=$G179, ROUND(NK179*$Q179, 2), "")</f>
        <v/>
      </c>
      <c r="NT179" s="9">
        <f>IF(40&lt;=$G179, NK179+NS179, "")</f>
        <v/>
      </c>
      <c r="NU179" s="9">
        <f>IF(40&lt;=$G179, NO179+NS179, "")</f>
        <v/>
      </c>
      <c r="NV179" s="9">
        <f>IF(40&lt;=$G179, ($G179-40)*$N179, "")</f>
        <v/>
      </c>
      <c r="NW179" s="9">
        <f>IF(41&lt;=$G179, NR179, "")</f>
        <v/>
      </c>
      <c r="NX179" s="9">
        <f>IF(41&lt;=$G179, ROUND(NW179*$Q179, 2), "")</f>
        <v/>
      </c>
      <c r="NY179" s="9">
        <f>IF(41&lt;=$G179, $N179, "")</f>
        <v/>
      </c>
      <c r="NZ179" s="9">
        <f>IF(41&lt;=$G179, NY179-NX179, "")</f>
        <v/>
      </c>
      <c r="OA179" s="9">
        <f>IF(41&lt;=$G179, NW179-NZ179, "")</f>
        <v/>
      </c>
      <c r="OB179" s="9">
        <f>IF(41&lt;=$G179, ROUND(NT179*$Q179, 2), "")</f>
        <v/>
      </c>
      <c r="OC179" s="9">
        <f>IF(41&lt;=$G179, NT179+OB179, "")</f>
        <v/>
      </c>
      <c r="OD179" s="9">
        <f>IF(41&lt;=$G179, NX179+OB179, "")</f>
        <v/>
      </c>
      <c r="OE179" s="9">
        <f>IF(41&lt;=$G179, ($G179-41)*$N179, "")</f>
        <v/>
      </c>
      <c r="OF179" s="9">
        <f>IF(42&lt;=$G179, OA179, "")</f>
        <v/>
      </c>
      <c r="OG179" s="9">
        <f>IF(42&lt;=$G179, ROUND(OF179*$Q179, 2), "")</f>
        <v/>
      </c>
      <c r="OH179" s="9">
        <f>IF(42&lt;=$G179, $N179, "")</f>
        <v/>
      </c>
      <c r="OI179" s="9">
        <f>IF(42&lt;=$G179, OH179-OG179, "")</f>
        <v/>
      </c>
      <c r="OJ179" s="9">
        <f>IF(42&lt;=$G179, OF179-OI179, "")</f>
        <v/>
      </c>
      <c r="OK179" s="9">
        <f>IF(42&lt;=$G179, ROUND(OC179*$Q179, 2), "")</f>
        <v/>
      </c>
      <c r="OL179" s="9">
        <f>IF(42&lt;=$G179, OC179+OK179, "")</f>
        <v/>
      </c>
      <c r="OM179" s="9">
        <f>IF(42&lt;=$G179, OG179+OK179, "")</f>
        <v/>
      </c>
      <c r="ON179" s="9">
        <f>IF(42&lt;=$G179, ($G179-42)*$N179, "")</f>
        <v/>
      </c>
      <c r="OO179" s="9">
        <f>IF(43&lt;=$G179, OJ179, "")</f>
        <v/>
      </c>
      <c r="OP179" s="9">
        <f>IF(43&lt;=$G179, ROUND(OO179*$Q179, 2), "")</f>
        <v/>
      </c>
      <c r="OQ179" s="9">
        <f>IF(43&lt;=$G179, $N179, "")</f>
        <v/>
      </c>
      <c r="OR179" s="9">
        <f>IF(43&lt;=$G179, OQ179-OP179, "")</f>
        <v/>
      </c>
      <c r="OS179" s="9">
        <f>IF(43&lt;=$G179, OO179-OR179, "")</f>
        <v/>
      </c>
      <c r="OT179" s="9">
        <f>IF(43&lt;=$G179, ROUND(OL179*$Q179, 2), "")</f>
        <v/>
      </c>
      <c r="OU179" s="9">
        <f>IF(43&lt;=$G179, OL179+OT179, "")</f>
        <v/>
      </c>
      <c r="OV179" s="9">
        <f>IF(43&lt;=$G179, OP179+OT179, "")</f>
        <v/>
      </c>
      <c r="OW179" s="9">
        <f>IF(43&lt;=$G179, ($G179-43)*$N179, "")</f>
        <v/>
      </c>
      <c r="OX179" s="9">
        <f>IF(44&lt;=$G179, OS179, "")</f>
        <v/>
      </c>
      <c r="OY179" s="9">
        <f>IF(44&lt;=$G179, ROUND(OX179*$Q179, 2), "")</f>
        <v/>
      </c>
      <c r="OZ179" s="9">
        <f>IF(44&lt;=$G179, $N179, "")</f>
        <v/>
      </c>
      <c r="PA179" s="9">
        <f>IF(44&lt;=$G179, OZ179-OY179, "")</f>
        <v/>
      </c>
      <c r="PB179" s="9">
        <f>IF(44&lt;=$G179, OX179-PA179, "")</f>
        <v/>
      </c>
      <c r="PC179" s="9">
        <f>IF(44&lt;=$G179, ROUND(OU179*$Q179, 2), "")</f>
        <v/>
      </c>
      <c r="PD179" s="9">
        <f>IF(44&lt;=$G179, OU179+PC179, "")</f>
        <v/>
      </c>
      <c r="PE179" s="9">
        <f>IF(44&lt;=$G179, OY179+PC179, "")</f>
        <v/>
      </c>
      <c r="PF179" s="9">
        <f>IF(44&lt;=$G179, ($G179-44)*$N179, "")</f>
        <v/>
      </c>
      <c r="PG179" s="9">
        <f>IF(45&lt;=$G179, PB179, "")</f>
        <v/>
      </c>
      <c r="PH179" s="9">
        <f>IF(45&lt;=$G179, ROUND(PG179*$Q179, 2), "")</f>
        <v/>
      </c>
      <c r="PI179" s="9">
        <f>IF(45&lt;=$G179, $N179, "")</f>
        <v/>
      </c>
      <c r="PJ179" s="9">
        <f>IF(45&lt;=$G179, PI179-PH179, "")</f>
        <v/>
      </c>
      <c r="PK179" s="9">
        <f>IF(45&lt;=$G179, PG179-PJ179, "")</f>
        <v/>
      </c>
      <c r="PL179" s="9">
        <f>IF(45&lt;=$G179, ROUND(PD179*$Q179, 2), "")</f>
        <v/>
      </c>
      <c r="PM179" s="9">
        <f>IF(45&lt;=$G179, PD179+PL179, "")</f>
        <v/>
      </c>
      <c r="PN179" s="9">
        <f>IF(45&lt;=$G179, PH179+PL179, "")</f>
        <v/>
      </c>
      <c r="PO179" s="9">
        <f>IF(45&lt;=$G179, ($G179-45)*$N179, "")</f>
        <v/>
      </c>
      <c r="PP179" s="9">
        <f>IF(46&lt;=$G179, PK179, "")</f>
        <v/>
      </c>
      <c r="PQ179" s="9">
        <f>IF(46&lt;=$G179, ROUND(PP179*$Q179, 2), "")</f>
        <v/>
      </c>
      <c r="PR179" s="9">
        <f>IF(46&lt;=$G179, $N179, "")</f>
        <v/>
      </c>
      <c r="PS179" s="9">
        <f>IF(46&lt;=$G179, PR179-PQ179, "")</f>
        <v/>
      </c>
      <c r="PT179" s="9">
        <f>IF(46&lt;=$G179, PP179-PS179, "")</f>
        <v/>
      </c>
      <c r="PU179" s="9">
        <f>IF(46&lt;=$G179, ROUND(PM179*$Q179, 2), "")</f>
        <v/>
      </c>
      <c r="PV179" s="9">
        <f>IF(46&lt;=$G179, PM179+PU179, "")</f>
        <v/>
      </c>
      <c r="PW179" s="9">
        <f>IF(46&lt;=$G179, PQ179+PU179, "")</f>
        <v/>
      </c>
      <c r="PX179" s="9">
        <f>IF(46&lt;=$G179, ($G179-46)*$N179, "")</f>
        <v/>
      </c>
      <c r="PY179" s="9">
        <f>IF(47&lt;=$G179, PT179, "")</f>
        <v/>
      </c>
      <c r="PZ179" s="9">
        <f>IF(47&lt;=$G179, ROUND(PY179*$Q179, 2), "")</f>
        <v/>
      </c>
      <c r="QA179" s="9">
        <f>IF(47&lt;=$G179, $N179, "")</f>
        <v/>
      </c>
      <c r="QB179" s="9">
        <f>IF(47&lt;=$G179, QA179-PZ179, "")</f>
        <v/>
      </c>
      <c r="QC179" s="9">
        <f>IF(47&lt;=$G179, PY179-QB179, "")</f>
        <v/>
      </c>
      <c r="QD179" s="9">
        <f>IF(47&lt;=$G179, ROUND(PV179*$Q179, 2), "")</f>
        <v/>
      </c>
      <c r="QE179" s="9">
        <f>IF(47&lt;=$G179, PV179+QD179, "")</f>
        <v/>
      </c>
      <c r="QF179" s="9">
        <f>IF(47&lt;=$G179, PZ179+QD179, "")</f>
        <v/>
      </c>
      <c r="QG179" s="9">
        <f>IF(47&lt;=$G179, ($G179-47)*$N179, "")</f>
        <v/>
      </c>
      <c r="QH179" s="9">
        <f>IF(48&lt;=$G179, QC179, "")</f>
        <v/>
      </c>
      <c r="QI179" s="9">
        <f>IF(48&lt;=$G179, ROUND(QH179*$Q179, 2), "")</f>
        <v/>
      </c>
      <c r="QJ179" s="9">
        <f>IF(48&lt;=$G179, $N179, "")</f>
        <v/>
      </c>
      <c r="QK179" s="9">
        <f>IF(48&lt;=$G179, QJ179-QI179, "")</f>
        <v/>
      </c>
      <c r="QL179" s="9">
        <f>IF(48&lt;=$G179, QH179-QK179, "")</f>
        <v/>
      </c>
      <c r="QM179" s="9">
        <f>IF(48&lt;=$G179, ROUND(QE179*$Q179, 2), "")</f>
        <v/>
      </c>
      <c r="QN179" s="9">
        <f>IF(48&lt;=$G179, QE179+QM179, "")</f>
        <v/>
      </c>
      <c r="QO179" s="9">
        <f>IF(48&lt;=$G179, QI179+QM179, "")</f>
        <v/>
      </c>
      <c r="QP179" s="9">
        <f>IF(48&lt;=$G179, ($G179-48)*$N179, "")</f>
        <v/>
      </c>
    </row>
    <row r="180">
      <c r="A180" s="12" t="inlineStr">
        <is>
          <t>0700-0001</t>
        </is>
      </c>
      <c r="B180" s="13" t="inlineStr">
        <is>
          <t>Felipe de Jesus Ibañez Huizar</t>
        </is>
      </c>
      <c r="C180" s="13" t="inlineStr">
        <is>
          <t>K3</t>
        </is>
      </c>
      <c r="D180" s="12" t="inlineStr">
        <is>
          <t>ACTIVO</t>
        </is>
      </c>
      <c r="E180" s="12" t="inlineStr">
        <is>
          <t>2025-06-20</t>
        </is>
      </c>
      <c r="F180" s="12" t="inlineStr">
        <is>
          <t>2028-06-20</t>
        </is>
      </c>
      <c r="G180" s="14" t="n">
        <v>36</v>
      </c>
      <c r="H180" s="15" t="n">
        <v>340948.28</v>
      </c>
      <c r="I180" s="16" t="n">
        <v>0.1</v>
      </c>
      <c r="J180" s="15">
        <f>ROUND(H180*I180, 2)</f>
        <v/>
      </c>
      <c r="K180" s="15">
        <f>ROUND(H180-J180, 2)</f>
        <v/>
      </c>
      <c r="L180" s="16" t="n">
        <v>0.02</v>
      </c>
      <c r="M180" s="15">
        <f>ROUND(H180*L180, 2)</f>
        <v/>
      </c>
      <c r="N180" s="15" t="n">
        <v>12215.91</v>
      </c>
      <c r="O180" s="16" t="n">
        <v>0.2</v>
      </c>
      <c r="P180" s="15">
        <f>ROUND(H180*O180, 2)</f>
        <v/>
      </c>
      <c r="Q180" s="17" t="n">
        <v>0.02667839</v>
      </c>
      <c r="R180" s="17">
        <f>RATE(G180, -N180, K180, -P180)</f>
        <v/>
      </c>
      <c r="S180" s="17">
        <f>ROUND(Q180*12, 8)</f>
        <v/>
      </c>
      <c r="T180" s="17">
        <f>ROUND(((1+Q180)^12)-1, 8)</f>
        <v/>
      </c>
      <c r="U180" s="15">
        <f>ROUND(PV(Q180, G180, 0, -P180), 2)</f>
        <v/>
      </c>
      <c r="V180" s="15">
        <f>SUMIF($AA$4:$QP$4, "Interes_Leasing", AA180:QP180)</f>
        <v/>
      </c>
      <c r="W180" s="15">
        <f>SUMIF($AA$4:$QP$4, "Interes_Residual", AA180:QP180)</f>
        <v/>
      </c>
      <c r="X180" s="15">
        <f>ROUND(V180+W180, 2)</f>
        <v/>
      </c>
      <c r="Y180" s="15">
        <f>ROUND((N180*G180+P180+M180)-K180, 2)</f>
        <v/>
      </c>
      <c r="Z180" s="16">
        <f>ROUND(Y180/K180, 4)</f>
        <v/>
      </c>
      <c r="AA180" s="15">
        <f>IF(1&lt;=$G180, $K180, "")</f>
        <v/>
      </c>
      <c r="AB180" s="15">
        <f>IF(1&lt;=$G180, ROUND(AA180*$Q180, 2), "")</f>
        <v/>
      </c>
      <c r="AC180" s="15">
        <f>IF(1&lt;=$G180, $N180, "")</f>
        <v/>
      </c>
      <c r="AD180" s="15">
        <f>IF(1&lt;=$G180, AC180-AB180, "")</f>
        <v/>
      </c>
      <c r="AE180" s="15">
        <f>IF(1&lt;=$G180, AA180-AD180, "")</f>
        <v/>
      </c>
      <c r="AF180" s="15">
        <f>IF(1&lt;=$G180, ROUND($U180*$Q180, 2), "")</f>
        <v/>
      </c>
      <c r="AG180" s="15">
        <f>IF(1&lt;=$G180, $U180+AF180, "")</f>
        <v/>
      </c>
      <c r="AH180" s="15">
        <f>IF(1&lt;=$G180, AB180+AF180, "")</f>
        <v/>
      </c>
      <c r="AI180" s="15">
        <f>IF(1&lt;=$G180, ($G180-1)*$N180, "")</f>
        <v/>
      </c>
      <c r="AJ180" s="15">
        <f>IF(2&lt;=$G180, AE180, "")</f>
        <v/>
      </c>
      <c r="AK180" s="15">
        <f>IF(2&lt;=$G180, ROUND(AJ180*$Q180, 2), "")</f>
        <v/>
      </c>
      <c r="AL180" s="15">
        <f>IF(2&lt;=$G180, $N180, "")</f>
        <v/>
      </c>
      <c r="AM180" s="15">
        <f>IF(2&lt;=$G180, AL180-AK180, "")</f>
        <v/>
      </c>
      <c r="AN180" s="15">
        <f>IF(2&lt;=$G180, AJ180-AM180, "")</f>
        <v/>
      </c>
      <c r="AO180" s="15">
        <f>IF(2&lt;=$G180, ROUND(AG180*$Q180, 2), "")</f>
        <v/>
      </c>
      <c r="AP180" s="15">
        <f>IF(2&lt;=$G180, AG180+AO180, "")</f>
        <v/>
      </c>
      <c r="AQ180" s="15">
        <f>IF(2&lt;=$G180, AK180+AO180, "")</f>
        <v/>
      </c>
      <c r="AR180" s="15">
        <f>IF(2&lt;=$G180, ($G180-2)*$N180, "")</f>
        <v/>
      </c>
      <c r="AS180" s="15">
        <f>IF(3&lt;=$G180, AN180, "")</f>
        <v/>
      </c>
      <c r="AT180" s="15">
        <f>IF(3&lt;=$G180, ROUND(AS180*$Q180, 2), "")</f>
        <v/>
      </c>
      <c r="AU180" s="15">
        <f>IF(3&lt;=$G180, $N180, "")</f>
        <v/>
      </c>
      <c r="AV180" s="15">
        <f>IF(3&lt;=$G180, AU180-AT180, "")</f>
        <v/>
      </c>
      <c r="AW180" s="15">
        <f>IF(3&lt;=$G180, AS180-AV180, "")</f>
        <v/>
      </c>
      <c r="AX180" s="15">
        <f>IF(3&lt;=$G180, ROUND(AP180*$Q180, 2), "")</f>
        <v/>
      </c>
      <c r="AY180" s="15">
        <f>IF(3&lt;=$G180, AP180+AX180, "")</f>
        <v/>
      </c>
      <c r="AZ180" s="15">
        <f>IF(3&lt;=$G180, AT180+AX180, "")</f>
        <v/>
      </c>
      <c r="BA180" s="15">
        <f>IF(3&lt;=$G180, ($G180-3)*$N180, "")</f>
        <v/>
      </c>
      <c r="BB180" s="15">
        <f>IF(4&lt;=$G180, AW180, "")</f>
        <v/>
      </c>
      <c r="BC180" s="15">
        <f>IF(4&lt;=$G180, ROUND(BB180*$Q180, 2), "")</f>
        <v/>
      </c>
      <c r="BD180" s="15">
        <f>IF(4&lt;=$G180, $N180, "")</f>
        <v/>
      </c>
      <c r="BE180" s="15">
        <f>IF(4&lt;=$G180, BD180-BC180, "")</f>
        <v/>
      </c>
      <c r="BF180" s="15">
        <f>IF(4&lt;=$G180, BB180-BE180, "")</f>
        <v/>
      </c>
      <c r="BG180" s="15">
        <f>IF(4&lt;=$G180, ROUND(AY180*$Q180, 2), "")</f>
        <v/>
      </c>
      <c r="BH180" s="15">
        <f>IF(4&lt;=$G180, AY180+BG180, "")</f>
        <v/>
      </c>
      <c r="BI180" s="15">
        <f>IF(4&lt;=$G180, BC180+BG180, "")</f>
        <v/>
      </c>
      <c r="BJ180" s="15">
        <f>IF(4&lt;=$G180, ($G180-4)*$N180, "")</f>
        <v/>
      </c>
      <c r="BK180" s="15">
        <f>IF(5&lt;=$G180, BF180, "")</f>
        <v/>
      </c>
      <c r="BL180" s="15">
        <f>IF(5&lt;=$G180, ROUND(BK180*$Q180, 2), "")</f>
        <v/>
      </c>
      <c r="BM180" s="15">
        <f>IF(5&lt;=$G180, $N180, "")</f>
        <v/>
      </c>
      <c r="BN180" s="15">
        <f>IF(5&lt;=$G180, BM180-BL180, "")</f>
        <v/>
      </c>
      <c r="BO180" s="15">
        <f>IF(5&lt;=$G180, BK180-BN180, "")</f>
        <v/>
      </c>
      <c r="BP180" s="15">
        <f>IF(5&lt;=$G180, ROUND(BH180*$Q180, 2), "")</f>
        <v/>
      </c>
      <c r="BQ180" s="15">
        <f>IF(5&lt;=$G180, BH180+BP180, "")</f>
        <v/>
      </c>
      <c r="BR180" s="15">
        <f>IF(5&lt;=$G180, BL180+BP180, "")</f>
        <v/>
      </c>
      <c r="BS180" s="15">
        <f>IF(5&lt;=$G180, ($G180-5)*$N180, "")</f>
        <v/>
      </c>
      <c r="BT180" s="15">
        <f>IF(6&lt;=$G180, BO180, "")</f>
        <v/>
      </c>
      <c r="BU180" s="15">
        <f>IF(6&lt;=$G180, ROUND(BT180*$Q180, 2), "")</f>
        <v/>
      </c>
      <c r="BV180" s="15">
        <f>IF(6&lt;=$G180, $N180, "")</f>
        <v/>
      </c>
      <c r="BW180" s="15">
        <f>IF(6&lt;=$G180, BV180-BU180, "")</f>
        <v/>
      </c>
      <c r="BX180" s="15">
        <f>IF(6&lt;=$G180, BT180-BW180, "")</f>
        <v/>
      </c>
      <c r="BY180" s="15">
        <f>IF(6&lt;=$G180, ROUND(BQ180*$Q180, 2), "")</f>
        <v/>
      </c>
      <c r="BZ180" s="15">
        <f>IF(6&lt;=$G180, BQ180+BY180, "")</f>
        <v/>
      </c>
      <c r="CA180" s="15">
        <f>IF(6&lt;=$G180, BU180+BY180, "")</f>
        <v/>
      </c>
      <c r="CB180" s="15">
        <f>IF(6&lt;=$G180, ($G180-6)*$N180, "")</f>
        <v/>
      </c>
      <c r="CC180" s="15">
        <f>IF(7&lt;=$G180, BX180, "")</f>
        <v/>
      </c>
      <c r="CD180" s="15">
        <f>IF(7&lt;=$G180, ROUND(CC180*$Q180, 2), "")</f>
        <v/>
      </c>
      <c r="CE180" s="15">
        <f>IF(7&lt;=$G180, $N180, "")</f>
        <v/>
      </c>
      <c r="CF180" s="15">
        <f>IF(7&lt;=$G180, CE180-CD180, "")</f>
        <v/>
      </c>
      <c r="CG180" s="15">
        <f>IF(7&lt;=$G180, CC180-CF180, "")</f>
        <v/>
      </c>
      <c r="CH180" s="15">
        <f>IF(7&lt;=$G180, ROUND(BZ180*$Q180, 2), "")</f>
        <v/>
      </c>
      <c r="CI180" s="15">
        <f>IF(7&lt;=$G180, BZ180+CH180, "")</f>
        <v/>
      </c>
      <c r="CJ180" s="15">
        <f>IF(7&lt;=$G180, CD180+CH180, "")</f>
        <v/>
      </c>
      <c r="CK180" s="15">
        <f>IF(7&lt;=$G180, ($G180-7)*$N180, "")</f>
        <v/>
      </c>
      <c r="CL180" s="15">
        <f>IF(8&lt;=$G180, CG180, "")</f>
        <v/>
      </c>
      <c r="CM180" s="15">
        <f>IF(8&lt;=$G180, ROUND(CL180*$Q180, 2), "")</f>
        <v/>
      </c>
      <c r="CN180" s="15">
        <f>IF(8&lt;=$G180, $N180, "")</f>
        <v/>
      </c>
      <c r="CO180" s="15">
        <f>IF(8&lt;=$G180, CN180-CM180, "")</f>
        <v/>
      </c>
      <c r="CP180" s="15">
        <f>IF(8&lt;=$G180, CL180-CO180, "")</f>
        <v/>
      </c>
      <c r="CQ180" s="15">
        <f>IF(8&lt;=$G180, ROUND(CI180*$Q180, 2), "")</f>
        <v/>
      </c>
      <c r="CR180" s="15">
        <f>IF(8&lt;=$G180, CI180+CQ180, "")</f>
        <v/>
      </c>
      <c r="CS180" s="15">
        <f>IF(8&lt;=$G180, CM180+CQ180, "")</f>
        <v/>
      </c>
      <c r="CT180" s="15">
        <f>IF(8&lt;=$G180, ($G180-8)*$N180, "")</f>
        <v/>
      </c>
      <c r="CU180" s="15">
        <f>IF(9&lt;=$G180, CP180, "")</f>
        <v/>
      </c>
      <c r="CV180" s="15">
        <f>IF(9&lt;=$G180, ROUND(CU180*$Q180, 2), "")</f>
        <v/>
      </c>
      <c r="CW180" s="15">
        <f>IF(9&lt;=$G180, $N180, "")</f>
        <v/>
      </c>
      <c r="CX180" s="15">
        <f>IF(9&lt;=$G180, CW180-CV180, "")</f>
        <v/>
      </c>
      <c r="CY180" s="15">
        <f>IF(9&lt;=$G180, CU180-CX180, "")</f>
        <v/>
      </c>
      <c r="CZ180" s="15">
        <f>IF(9&lt;=$G180, ROUND(CR180*$Q180, 2), "")</f>
        <v/>
      </c>
      <c r="DA180" s="15">
        <f>IF(9&lt;=$G180, CR180+CZ180, "")</f>
        <v/>
      </c>
      <c r="DB180" s="15">
        <f>IF(9&lt;=$G180, CV180+CZ180, "")</f>
        <v/>
      </c>
      <c r="DC180" s="15">
        <f>IF(9&lt;=$G180, ($G180-9)*$N180, "")</f>
        <v/>
      </c>
      <c r="DD180" s="15">
        <f>IF(10&lt;=$G180, CY180, "")</f>
        <v/>
      </c>
      <c r="DE180" s="15">
        <f>IF(10&lt;=$G180, ROUND(DD180*$Q180, 2), "")</f>
        <v/>
      </c>
      <c r="DF180" s="15">
        <f>IF(10&lt;=$G180, $N180, "")</f>
        <v/>
      </c>
      <c r="DG180" s="15">
        <f>IF(10&lt;=$G180, DF180-DE180, "")</f>
        <v/>
      </c>
      <c r="DH180" s="15">
        <f>IF(10&lt;=$G180, DD180-DG180, "")</f>
        <v/>
      </c>
      <c r="DI180" s="15">
        <f>IF(10&lt;=$G180, ROUND(DA180*$Q180, 2), "")</f>
        <v/>
      </c>
      <c r="DJ180" s="15">
        <f>IF(10&lt;=$G180, DA180+DI180, "")</f>
        <v/>
      </c>
      <c r="DK180" s="15">
        <f>IF(10&lt;=$G180, DE180+DI180, "")</f>
        <v/>
      </c>
      <c r="DL180" s="15">
        <f>IF(10&lt;=$G180, ($G180-10)*$N180, "")</f>
        <v/>
      </c>
      <c r="DM180" s="15">
        <f>IF(11&lt;=$G180, DH180, "")</f>
        <v/>
      </c>
      <c r="DN180" s="15">
        <f>IF(11&lt;=$G180, ROUND(DM180*$Q180, 2), "")</f>
        <v/>
      </c>
      <c r="DO180" s="15">
        <f>IF(11&lt;=$G180, $N180, "")</f>
        <v/>
      </c>
      <c r="DP180" s="15">
        <f>IF(11&lt;=$G180, DO180-DN180, "")</f>
        <v/>
      </c>
      <c r="DQ180" s="15">
        <f>IF(11&lt;=$G180, DM180-DP180, "")</f>
        <v/>
      </c>
      <c r="DR180" s="15">
        <f>IF(11&lt;=$G180, ROUND(DJ180*$Q180, 2), "")</f>
        <v/>
      </c>
      <c r="DS180" s="15">
        <f>IF(11&lt;=$G180, DJ180+DR180, "")</f>
        <v/>
      </c>
      <c r="DT180" s="15">
        <f>IF(11&lt;=$G180, DN180+DR180, "")</f>
        <v/>
      </c>
      <c r="DU180" s="15">
        <f>IF(11&lt;=$G180, ($G180-11)*$N180, "")</f>
        <v/>
      </c>
      <c r="DV180" s="15">
        <f>IF(12&lt;=$G180, DQ180, "")</f>
        <v/>
      </c>
      <c r="DW180" s="15">
        <f>IF(12&lt;=$G180, ROUND(DV180*$Q180, 2), "")</f>
        <v/>
      </c>
      <c r="DX180" s="15">
        <f>IF(12&lt;=$G180, $N180, "")</f>
        <v/>
      </c>
      <c r="DY180" s="15">
        <f>IF(12&lt;=$G180, DX180-DW180, "")</f>
        <v/>
      </c>
      <c r="DZ180" s="15">
        <f>IF(12&lt;=$G180, DV180-DY180, "")</f>
        <v/>
      </c>
      <c r="EA180" s="15">
        <f>IF(12&lt;=$G180, ROUND(DS180*$Q180, 2), "")</f>
        <v/>
      </c>
      <c r="EB180" s="15">
        <f>IF(12&lt;=$G180, DS180+EA180, "")</f>
        <v/>
      </c>
      <c r="EC180" s="15">
        <f>IF(12&lt;=$G180, DW180+EA180, "")</f>
        <v/>
      </c>
      <c r="ED180" s="15">
        <f>IF(12&lt;=$G180, ($G180-12)*$N180, "")</f>
        <v/>
      </c>
      <c r="EE180" s="15">
        <f>IF(13&lt;=$G180, DZ180, "")</f>
        <v/>
      </c>
      <c r="EF180" s="15">
        <f>IF(13&lt;=$G180, ROUND(EE180*$Q180, 2), "")</f>
        <v/>
      </c>
      <c r="EG180" s="15">
        <f>IF(13&lt;=$G180, $N180, "")</f>
        <v/>
      </c>
      <c r="EH180" s="15">
        <f>IF(13&lt;=$G180, EG180-EF180, "")</f>
        <v/>
      </c>
      <c r="EI180" s="15">
        <f>IF(13&lt;=$G180, EE180-EH180, "")</f>
        <v/>
      </c>
      <c r="EJ180" s="15">
        <f>IF(13&lt;=$G180, ROUND(EB180*$Q180, 2), "")</f>
        <v/>
      </c>
      <c r="EK180" s="15">
        <f>IF(13&lt;=$G180, EB180+EJ180, "")</f>
        <v/>
      </c>
      <c r="EL180" s="15">
        <f>IF(13&lt;=$G180, EF180+EJ180, "")</f>
        <v/>
      </c>
      <c r="EM180" s="15">
        <f>IF(13&lt;=$G180, ($G180-13)*$N180, "")</f>
        <v/>
      </c>
      <c r="EN180" s="15">
        <f>IF(14&lt;=$G180, EI180, "")</f>
        <v/>
      </c>
      <c r="EO180" s="15">
        <f>IF(14&lt;=$G180, ROUND(EN180*$Q180, 2), "")</f>
        <v/>
      </c>
      <c r="EP180" s="15">
        <f>IF(14&lt;=$G180, $N180, "")</f>
        <v/>
      </c>
      <c r="EQ180" s="15">
        <f>IF(14&lt;=$G180, EP180-EO180, "")</f>
        <v/>
      </c>
      <c r="ER180" s="15">
        <f>IF(14&lt;=$G180, EN180-EQ180, "")</f>
        <v/>
      </c>
      <c r="ES180" s="15">
        <f>IF(14&lt;=$G180, ROUND(EK180*$Q180, 2), "")</f>
        <v/>
      </c>
      <c r="ET180" s="15">
        <f>IF(14&lt;=$G180, EK180+ES180, "")</f>
        <v/>
      </c>
      <c r="EU180" s="15">
        <f>IF(14&lt;=$G180, EO180+ES180, "")</f>
        <v/>
      </c>
      <c r="EV180" s="15">
        <f>IF(14&lt;=$G180, ($G180-14)*$N180, "")</f>
        <v/>
      </c>
      <c r="EW180" s="15">
        <f>IF(15&lt;=$G180, ER180, "")</f>
        <v/>
      </c>
      <c r="EX180" s="15">
        <f>IF(15&lt;=$G180, ROUND(EW180*$Q180, 2), "")</f>
        <v/>
      </c>
      <c r="EY180" s="15">
        <f>IF(15&lt;=$G180, $N180, "")</f>
        <v/>
      </c>
      <c r="EZ180" s="15">
        <f>IF(15&lt;=$G180, EY180-EX180, "")</f>
        <v/>
      </c>
      <c r="FA180" s="15">
        <f>IF(15&lt;=$G180, EW180-EZ180, "")</f>
        <v/>
      </c>
      <c r="FB180" s="15">
        <f>IF(15&lt;=$G180, ROUND(ET180*$Q180, 2), "")</f>
        <v/>
      </c>
      <c r="FC180" s="15">
        <f>IF(15&lt;=$G180, ET180+FB180, "")</f>
        <v/>
      </c>
      <c r="FD180" s="15">
        <f>IF(15&lt;=$G180, EX180+FB180, "")</f>
        <v/>
      </c>
      <c r="FE180" s="15">
        <f>IF(15&lt;=$G180, ($G180-15)*$N180, "")</f>
        <v/>
      </c>
      <c r="FF180" s="15">
        <f>IF(16&lt;=$G180, FA180, "")</f>
        <v/>
      </c>
      <c r="FG180" s="15">
        <f>IF(16&lt;=$G180, ROUND(FF180*$Q180, 2), "")</f>
        <v/>
      </c>
      <c r="FH180" s="15">
        <f>IF(16&lt;=$G180, $N180, "")</f>
        <v/>
      </c>
      <c r="FI180" s="15">
        <f>IF(16&lt;=$G180, FH180-FG180, "")</f>
        <v/>
      </c>
      <c r="FJ180" s="15">
        <f>IF(16&lt;=$G180, FF180-FI180, "")</f>
        <v/>
      </c>
      <c r="FK180" s="15">
        <f>IF(16&lt;=$G180, ROUND(FC180*$Q180, 2), "")</f>
        <v/>
      </c>
      <c r="FL180" s="15">
        <f>IF(16&lt;=$G180, FC180+FK180, "")</f>
        <v/>
      </c>
      <c r="FM180" s="15">
        <f>IF(16&lt;=$G180, FG180+FK180, "")</f>
        <v/>
      </c>
      <c r="FN180" s="15">
        <f>IF(16&lt;=$G180, ($G180-16)*$N180, "")</f>
        <v/>
      </c>
      <c r="FO180" s="15">
        <f>IF(17&lt;=$G180, FJ180, "")</f>
        <v/>
      </c>
      <c r="FP180" s="15">
        <f>IF(17&lt;=$G180, ROUND(FO180*$Q180, 2), "")</f>
        <v/>
      </c>
      <c r="FQ180" s="15">
        <f>IF(17&lt;=$G180, $N180, "")</f>
        <v/>
      </c>
      <c r="FR180" s="15">
        <f>IF(17&lt;=$G180, FQ180-FP180, "")</f>
        <v/>
      </c>
      <c r="FS180" s="15">
        <f>IF(17&lt;=$G180, FO180-FR180, "")</f>
        <v/>
      </c>
      <c r="FT180" s="15">
        <f>IF(17&lt;=$G180, ROUND(FL180*$Q180, 2), "")</f>
        <v/>
      </c>
      <c r="FU180" s="15">
        <f>IF(17&lt;=$G180, FL180+FT180, "")</f>
        <v/>
      </c>
      <c r="FV180" s="15">
        <f>IF(17&lt;=$G180, FP180+FT180, "")</f>
        <v/>
      </c>
      <c r="FW180" s="15">
        <f>IF(17&lt;=$G180, ($G180-17)*$N180, "")</f>
        <v/>
      </c>
      <c r="FX180" s="15">
        <f>IF(18&lt;=$G180, FS180, "")</f>
        <v/>
      </c>
      <c r="FY180" s="15">
        <f>IF(18&lt;=$G180, ROUND(FX180*$Q180, 2), "")</f>
        <v/>
      </c>
      <c r="FZ180" s="15">
        <f>IF(18&lt;=$G180, $N180, "")</f>
        <v/>
      </c>
      <c r="GA180" s="15">
        <f>IF(18&lt;=$G180, FZ180-FY180, "")</f>
        <v/>
      </c>
      <c r="GB180" s="15">
        <f>IF(18&lt;=$G180, FX180-GA180, "")</f>
        <v/>
      </c>
      <c r="GC180" s="15">
        <f>IF(18&lt;=$G180, ROUND(FU180*$Q180, 2), "")</f>
        <v/>
      </c>
      <c r="GD180" s="15">
        <f>IF(18&lt;=$G180, FU180+GC180, "")</f>
        <v/>
      </c>
      <c r="GE180" s="15">
        <f>IF(18&lt;=$G180, FY180+GC180, "")</f>
        <v/>
      </c>
      <c r="GF180" s="15">
        <f>IF(18&lt;=$G180, ($G180-18)*$N180, "")</f>
        <v/>
      </c>
      <c r="GG180" s="15">
        <f>IF(19&lt;=$G180, GB180, "")</f>
        <v/>
      </c>
      <c r="GH180" s="15">
        <f>IF(19&lt;=$G180, ROUND(GG180*$Q180, 2), "")</f>
        <v/>
      </c>
      <c r="GI180" s="15">
        <f>IF(19&lt;=$G180, $N180, "")</f>
        <v/>
      </c>
      <c r="GJ180" s="15">
        <f>IF(19&lt;=$G180, GI180-GH180, "")</f>
        <v/>
      </c>
      <c r="GK180" s="15">
        <f>IF(19&lt;=$G180, GG180-GJ180, "")</f>
        <v/>
      </c>
      <c r="GL180" s="15">
        <f>IF(19&lt;=$G180, ROUND(GD180*$Q180, 2), "")</f>
        <v/>
      </c>
      <c r="GM180" s="15">
        <f>IF(19&lt;=$G180, GD180+GL180, "")</f>
        <v/>
      </c>
      <c r="GN180" s="15">
        <f>IF(19&lt;=$G180, GH180+GL180, "")</f>
        <v/>
      </c>
      <c r="GO180" s="15">
        <f>IF(19&lt;=$G180, ($G180-19)*$N180, "")</f>
        <v/>
      </c>
      <c r="GP180" s="15">
        <f>IF(20&lt;=$G180, GK180, "")</f>
        <v/>
      </c>
      <c r="GQ180" s="15">
        <f>IF(20&lt;=$G180, ROUND(GP180*$Q180, 2), "")</f>
        <v/>
      </c>
      <c r="GR180" s="15">
        <f>IF(20&lt;=$G180, $N180, "")</f>
        <v/>
      </c>
      <c r="GS180" s="15">
        <f>IF(20&lt;=$G180, GR180-GQ180, "")</f>
        <v/>
      </c>
      <c r="GT180" s="15">
        <f>IF(20&lt;=$G180, GP180-GS180, "")</f>
        <v/>
      </c>
      <c r="GU180" s="15">
        <f>IF(20&lt;=$G180, ROUND(GM180*$Q180, 2), "")</f>
        <v/>
      </c>
      <c r="GV180" s="15">
        <f>IF(20&lt;=$G180, GM180+GU180, "")</f>
        <v/>
      </c>
      <c r="GW180" s="15">
        <f>IF(20&lt;=$G180, GQ180+GU180, "")</f>
        <v/>
      </c>
      <c r="GX180" s="15">
        <f>IF(20&lt;=$G180, ($G180-20)*$N180, "")</f>
        <v/>
      </c>
      <c r="GY180" s="15">
        <f>IF(21&lt;=$G180, GT180, "")</f>
        <v/>
      </c>
      <c r="GZ180" s="15">
        <f>IF(21&lt;=$G180, ROUND(GY180*$Q180, 2), "")</f>
        <v/>
      </c>
      <c r="HA180" s="15">
        <f>IF(21&lt;=$G180, $N180, "")</f>
        <v/>
      </c>
      <c r="HB180" s="15">
        <f>IF(21&lt;=$G180, HA180-GZ180, "")</f>
        <v/>
      </c>
      <c r="HC180" s="15">
        <f>IF(21&lt;=$G180, GY180-HB180, "")</f>
        <v/>
      </c>
      <c r="HD180" s="15">
        <f>IF(21&lt;=$G180, ROUND(GV180*$Q180, 2), "")</f>
        <v/>
      </c>
      <c r="HE180" s="15">
        <f>IF(21&lt;=$G180, GV180+HD180, "")</f>
        <v/>
      </c>
      <c r="HF180" s="15">
        <f>IF(21&lt;=$G180, GZ180+HD180, "")</f>
        <v/>
      </c>
      <c r="HG180" s="15">
        <f>IF(21&lt;=$G180, ($G180-21)*$N180, "")</f>
        <v/>
      </c>
      <c r="HH180" s="15">
        <f>IF(22&lt;=$G180, HC180, "")</f>
        <v/>
      </c>
      <c r="HI180" s="15">
        <f>IF(22&lt;=$G180, ROUND(HH180*$Q180, 2), "")</f>
        <v/>
      </c>
      <c r="HJ180" s="15">
        <f>IF(22&lt;=$G180, $N180, "")</f>
        <v/>
      </c>
      <c r="HK180" s="15">
        <f>IF(22&lt;=$G180, HJ180-HI180, "")</f>
        <v/>
      </c>
      <c r="HL180" s="15">
        <f>IF(22&lt;=$G180, HH180-HK180, "")</f>
        <v/>
      </c>
      <c r="HM180" s="15">
        <f>IF(22&lt;=$G180, ROUND(HE180*$Q180, 2), "")</f>
        <v/>
      </c>
      <c r="HN180" s="15">
        <f>IF(22&lt;=$G180, HE180+HM180, "")</f>
        <v/>
      </c>
      <c r="HO180" s="15">
        <f>IF(22&lt;=$G180, HI180+HM180, "")</f>
        <v/>
      </c>
      <c r="HP180" s="15">
        <f>IF(22&lt;=$G180, ($G180-22)*$N180, "")</f>
        <v/>
      </c>
      <c r="HQ180" s="15">
        <f>IF(23&lt;=$G180, HL180, "")</f>
        <v/>
      </c>
      <c r="HR180" s="15">
        <f>IF(23&lt;=$G180, ROUND(HQ180*$Q180, 2), "")</f>
        <v/>
      </c>
      <c r="HS180" s="15">
        <f>IF(23&lt;=$G180, $N180, "")</f>
        <v/>
      </c>
      <c r="HT180" s="15">
        <f>IF(23&lt;=$G180, HS180-HR180, "")</f>
        <v/>
      </c>
      <c r="HU180" s="15">
        <f>IF(23&lt;=$G180, HQ180-HT180, "")</f>
        <v/>
      </c>
      <c r="HV180" s="15">
        <f>IF(23&lt;=$G180, ROUND(HN180*$Q180, 2), "")</f>
        <v/>
      </c>
      <c r="HW180" s="15">
        <f>IF(23&lt;=$G180, HN180+HV180, "")</f>
        <v/>
      </c>
      <c r="HX180" s="15">
        <f>IF(23&lt;=$G180, HR180+HV180, "")</f>
        <v/>
      </c>
      <c r="HY180" s="15">
        <f>IF(23&lt;=$G180, ($G180-23)*$N180, "")</f>
        <v/>
      </c>
      <c r="HZ180" s="15">
        <f>IF(24&lt;=$G180, HU180, "")</f>
        <v/>
      </c>
      <c r="IA180" s="15">
        <f>IF(24&lt;=$G180, ROUND(HZ180*$Q180, 2), "")</f>
        <v/>
      </c>
      <c r="IB180" s="15">
        <f>IF(24&lt;=$G180, $N180, "")</f>
        <v/>
      </c>
      <c r="IC180" s="15">
        <f>IF(24&lt;=$G180, IB180-IA180, "")</f>
        <v/>
      </c>
      <c r="ID180" s="15">
        <f>IF(24&lt;=$G180, HZ180-IC180, "")</f>
        <v/>
      </c>
      <c r="IE180" s="15">
        <f>IF(24&lt;=$G180, ROUND(HW180*$Q180, 2), "")</f>
        <v/>
      </c>
      <c r="IF180" s="15">
        <f>IF(24&lt;=$G180, HW180+IE180, "")</f>
        <v/>
      </c>
      <c r="IG180" s="15">
        <f>IF(24&lt;=$G180, IA180+IE180, "")</f>
        <v/>
      </c>
      <c r="IH180" s="15">
        <f>IF(24&lt;=$G180, ($G180-24)*$N180, "")</f>
        <v/>
      </c>
      <c r="II180" s="15">
        <f>IF(25&lt;=$G180, ID180, "")</f>
        <v/>
      </c>
      <c r="IJ180" s="15">
        <f>IF(25&lt;=$G180, ROUND(II180*$Q180, 2), "")</f>
        <v/>
      </c>
      <c r="IK180" s="15">
        <f>IF(25&lt;=$G180, $N180, "")</f>
        <v/>
      </c>
      <c r="IL180" s="15">
        <f>IF(25&lt;=$G180, IK180-IJ180, "")</f>
        <v/>
      </c>
      <c r="IM180" s="15">
        <f>IF(25&lt;=$G180, II180-IL180, "")</f>
        <v/>
      </c>
      <c r="IN180" s="15">
        <f>IF(25&lt;=$G180, ROUND(IF180*$Q180, 2), "")</f>
        <v/>
      </c>
      <c r="IO180" s="15">
        <f>IF(25&lt;=$G180, IF180+IN180, "")</f>
        <v/>
      </c>
      <c r="IP180" s="15">
        <f>IF(25&lt;=$G180, IJ180+IN180, "")</f>
        <v/>
      </c>
      <c r="IQ180" s="15">
        <f>IF(25&lt;=$G180, ($G180-25)*$N180, "")</f>
        <v/>
      </c>
      <c r="IR180" s="15">
        <f>IF(26&lt;=$G180, IM180, "")</f>
        <v/>
      </c>
      <c r="IS180" s="15">
        <f>IF(26&lt;=$G180, ROUND(IR180*$Q180, 2), "")</f>
        <v/>
      </c>
      <c r="IT180" s="15">
        <f>IF(26&lt;=$G180, $N180, "")</f>
        <v/>
      </c>
      <c r="IU180" s="15">
        <f>IF(26&lt;=$G180, IT180-IS180, "")</f>
        <v/>
      </c>
      <c r="IV180" s="15">
        <f>IF(26&lt;=$G180, IR180-IU180, "")</f>
        <v/>
      </c>
      <c r="IW180" s="15">
        <f>IF(26&lt;=$G180, ROUND(IO180*$Q180, 2), "")</f>
        <v/>
      </c>
      <c r="IX180" s="15">
        <f>IF(26&lt;=$G180, IO180+IW180, "")</f>
        <v/>
      </c>
      <c r="IY180" s="15">
        <f>IF(26&lt;=$G180, IS180+IW180, "")</f>
        <v/>
      </c>
      <c r="IZ180" s="15">
        <f>IF(26&lt;=$G180, ($G180-26)*$N180, "")</f>
        <v/>
      </c>
      <c r="JA180" s="15">
        <f>IF(27&lt;=$G180, IV180, "")</f>
        <v/>
      </c>
      <c r="JB180" s="15">
        <f>IF(27&lt;=$G180, ROUND(JA180*$Q180, 2), "")</f>
        <v/>
      </c>
      <c r="JC180" s="15">
        <f>IF(27&lt;=$G180, $N180, "")</f>
        <v/>
      </c>
      <c r="JD180" s="15">
        <f>IF(27&lt;=$G180, JC180-JB180, "")</f>
        <v/>
      </c>
      <c r="JE180" s="15">
        <f>IF(27&lt;=$G180, JA180-JD180, "")</f>
        <v/>
      </c>
      <c r="JF180" s="15">
        <f>IF(27&lt;=$G180, ROUND(IX180*$Q180, 2), "")</f>
        <v/>
      </c>
      <c r="JG180" s="15">
        <f>IF(27&lt;=$G180, IX180+JF180, "")</f>
        <v/>
      </c>
      <c r="JH180" s="15">
        <f>IF(27&lt;=$G180, JB180+JF180, "")</f>
        <v/>
      </c>
      <c r="JI180" s="15">
        <f>IF(27&lt;=$G180, ($G180-27)*$N180, "")</f>
        <v/>
      </c>
      <c r="JJ180" s="15">
        <f>IF(28&lt;=$G180, JE180, "")</f>
        <v/>
      </c>
      <c r="JK180" s="15">
        <f>IF(28&lt;=$G180, ROUND(JJ180*$Q180, 2), "")</f>
        <v/>
      </c>
      <c r="JL180" s="15">
        <f>IF(28&lt;=$G180, $N180, "")</f>
        <v/>
      </c>
      <c r="JM180" s="15">
        <f>IF(28&lt;=$G180, JL180-JK180, "")</f>
        <v/>
      </c>
      <c r="JN180" s="15">
        <f>IF(28&lt;=$G180, JJ180-JM180, "")</f>
        <v/>
      </c>
      <c r="JO180" s="15">
        <f>IF(28&lt;=$G180, ROUND(JG180*$Q180, 2), "")</f>
        <v/>
      </c>
      <c r="JP180" s="15">
        <f>IF(28&lt;=$G180, JG180+JO180, "")</f>
        <v/>
      </c>
      <c r="JQ180" s="15">
        <f>IF(28&lt;=$G180, JK180+JO180, "")</f>
        <v/>
      </c>
      <c r="JR180" s="15">
        <f>IF(28&lt;=$G180, ($G180-28)*$N180, "")</f>
        <v/>
      </c>
      <c r="JS180" s="15">
        <f>IF(29&lt;=$G180, JN180, "")</f>
        <v/>
      </c>
      <c r="JT180" s="15">
        <f>IF(29&lt;=$G180, ROUND(JS180*$Q180, 2), "")</f>
        <v/>
      </c>
      <c r="JU180" s="15">
        <f>IF(29&lt;=$G180, $N180, "")</f>
        <v/>
      </c>
      <c r="JV180" s="15">
        <f>IF(29&lt;=$G180, JU180-JT180, "")</f>
        <v/>
      </c>
      <c r="JW180" s="15">
        <f>IF(29&lt;=$G180, JS180-JV180, "")</f>
        <v/>
      </c>
      <c r="JX180" s="15">
        <f>IF(29&lt;=$G180, ROUND(JP180*$Q180, 2), "")</f>
        <v/>
      </c>
      <c r="JY180" s="15">
        <f>IF(29&lt;=$G180, JP180+JX180, "")</f>
        <v/>
      </c>
      <c r="JZ180" s="15">
        <f>IF(29&lt;=$G180, JT180+JX180, "")</f>
        <v/>
      </c>
      <c r="KA180" s="15">
        <f>IF(29&lt;=$G180, ($G180-29)*$N180, "")</f>
        <v/>
      </c>
      <c r="KB180" s="15">
        <f>IF(30&lt;=$G180, JW180, "")</f>
        <v/>
      </c>
      <c r="KC180" s="15">
        <f>IF(30&lt;=$G180, ROUND(KB180*$Q180, 2), "")</f>
        <v/>
      </c>
      <c r="KD180" s="15">
        <f>IF(30&lt;=$G180, $N180, "")</f>
        <v/>
      </c>
      <c r="KE180" s="15">
        <f>IF(30&lt;=$G180, KD180-KC180, "")</f>
        <v/>
      </c>
      <c r="KF180" s="15">
        <f>IF(30&lt;=$G180, KB180-KE180, "")</f>
        <v/>
      </c>
      <c r="KG180" s="15">
        <f>IF(30&lt;=$G180, ROUND(JY180*$Q180, 2), "")</f>
        <v/>
      </c>
      <c r="KH180" s="15">
        <f>IF(30&lt;=$G180, JY180+KG180, "")</f>
        <v/>
      </c>
      <c r="KI180" s="15">
        <f>IF(30&lt;=$G180, KC180+KG180, "")</f>
        <v/>
      </c>
      <c r="KJ180" s="15">
        <f>IF(30&lt;=$G180, ($G180-30)*$N180, "")</f>
        <v/>
      </c>
      <c r="KK180" s="15">
        <f>IF(31&lt;=$G180, KF180, "")</f>
        <v/>
      </c>
      <c r="KL180" s="15">
        <f>IF(31&lt;=$G180, ROUND(KK180*$Q180, 2), "")</f>
        <v/>
      </c>
      <c r="KM180" s="15">
        <f>IF(31&lt;=$G180, $N180, "")</f>
        <v/>
      </c>
      <c r="KN180" s="15">
        <f>IF(31&lt;=$G180, KM180-KL180, "")</f>
        <v/>
      </c>
      <c r="KO180" s="15">
        <f>IF(31&lt;=$G180, KK180-KN180, "")</f>
        <v/>
      </c>
      <c r="KP180" s="15">
        <f>IF(31&lt;=$G180, ROUND(KH180*$Q180, 2), "")</f>
        <v/>
      </c>
      <c r="KQ180" s="15">
        <f>IF(31&lt;=$G180, KH180+KP180, "")</f>
        <v/>
      </c>
      <c r="KR180" s="15">
        <f>IF(31&lt;=$G180, KL180+KP180, "")</f>
        <v/>
      </c>
      <c r="KS180" s="15">
        <f>IF(31&lt;=$G180, ($G180-31)*$N180, "")</f>
        <v/>
      </c>
      <c r="KT180" s="15">
        <f>IF(32&lt;=$G180, KO180, "")</f>
        <v/>
      </c>
      <c r="KU180" s="15">
        <f>IF(32&lt;=$G180, ROUND(KT180*$Q180, 2), "")</f>
        <v/>
      </c>
      <c r="KV180" s="15">
        <f>IF(32&lt;=$G180, $N180, "")</f>
        <v/>
      </c>
      <c r="KW180" s="15">
        <f>IF(32&lt;=$G180, KV180-KU180, "")</f>
        <v/>
      </c>
      <c r="KX180" s="15">
        <f>IF(32&lt;=$G180, KT180-KW180, "")</f>
        <v/>
      </c>
      <c r="KY180" s="15">
        <f>IF(32&lt;=$G180, ROUND(KQ180*$Q180, 2), "")</f>
        <v/>
      </c>
      <c r="KZ180" s="15">
        <f>IF(32&lt;=$G180, KQ180+KY180, "")</f>
        <v/>
      </c>
      <c r="LA180" s="15">
        <f>IF(32&lt;=$G180, KU180+KY180, "")</f>
        <v/>
      </c>
      <c r="LB180" s="15">
        <f>IF(32&lt;=$G180, ($G180-32)*$N180, "")</f>
        <v/>
      </c>
      <c r="LC180" s="15">
        <f>IF(33&lt;=$G180, KX180, "")</f>
        <v/>
      </c>
      <c r="LD180" s="15">
        <f>IF(33&lt;=$G180, ROUND(LC180*$Q180, 2), "")</f>
        <v/>
      </c>
      <c r="LE180" s="15">
        <f>IF(33&lt;=$G180, $N180, "")</f>
        <v/>
      </c>
      <c r="LF180" s="15">
        <f>IF(33&lt;=$G180, LE180-LD180, "")</f>
        <v/>
      </c>
      <c r="LG180" s="15">
        <f>IF(33&lt;=$G180, LC180-LF180, "")</f>
        <v/>
      </c>
      <c r="LH180" s="15">
        <f>IF(33&lt;=$G180, ROUND(KZ180*$Q180, 2), "")</f>
        <v/>
      </c>
      <c r="LI180" s="15">
        <f>IF(33&lt;=$G180, KZ180+LH180, "")</f>
        <v/>
      </c>
      <c r="LJ180" s="15">
        <f>IF(33&lt;=$G180, LD180+LH180, "")</f>
        <v/>
      </c>
      <c r="LK180" s="15">
        <f>IF(33&lt;=$G180, ($G180-33)*$N180, "")</f>
        <v/>
      </c>
      <c r="LL180" s="15">
        <f>IF(34&lt;=$G180, LG180, "")</f>
        <v/>
      </c>
      <c r="LM180" s="15">
        <f>IF(34&lt;=$G180, ROUND(LL180*$Q180, 2), "")</f>
        <v/>
      </c>
      <c r="LN180" s="15">
        <f>IF(34&lt;=$G180, $N180, "")</f>
        <v/>
      </c>
      <c r="LO180" s="15">
        <f>IF(34&lt;=$G180, LN180-LM180, "")</f>
        <v/>
      </c>
      <c r="LP180" s="15">
        <f>IF(34&lt;=$G180, LL180-LO180, "")</f>
        <v/>
      </c>
      <c r="LQ180" s="15">
        <f>IF(34&lt;=$G180, ROUND(LI180*$Q180, 2), "")</f>
        <v/>
      </c>
      <c r="LR180" s="15">
        <f>IF(34&lt;=$G180, LI180+LQ180, "")</f>
        <v/>
      </c>
      <c r="LS180" s="15">
        <f>IF(34&lt;=$G180, LM180+LQ180, "")</f>
        <v/>
      </c>
      <c r="LT180" s="15">
        <f>IF(34&lt;=$G180, ($G180-34)*$N180, "")</f>
        <v/>
      </c>
      <c r="LU180" s="15">
        <f>IF(35&lt;=$G180, LP180, "")</f>
        <v/>
      </c>
      <c r="LV180" s="15">
        <f>IF(35&lt;=$G180, ROUND(LU180*$Q180, 2), "")</f>
        <v/>
      </c>
      <c r="LW180" s="15">
        <f>IF(35&lt;=$G180, $N180, "")</f>
        <v/>
      </c>
      <c r="LX180" s="15">
        <f>IF(35&lt;=$G180, LW180-LV180, "")</f>
        <v/>
      </c>
      <c r="LY180" s="15">
        <f>IF(35&lt;=$G180, LU180-LX180, "")</f>
        <v/>
      </c>
      <c r="LZ180" s="15">
        <f>IF(35&lt;=$G180, ROUND(LR180*$Q180, 2), "")</f>
        <v/>
      </c>
      <c r="MA180" s="15">
        <f>IF(35&lt;=$G180, LR180+LZ180, "")</f>
        <v/>
      </c>
      <c r="MB180" s="15">
        <f>IF(35&lt;=$G180, LV180+LZ180, "")</f>
        <v/>
      </c>
      <c r="MC180" s="15">
        <f>IF(35&lt;=$G180, ($G180-35)*$N180, "")</f>
        <v/>
      </c>
      <c r="MD180" s="15">
        <f>IF(36&lt;=$G180, LY180, "")</f>
        <v/>
      </c>
      <c r="ME180" s="15">
        <f>IF(36&lt;=$G180, ROUND(MD180*$Q180, 2), "")</f>
        <v/>
      </c>
      <c r="MF180" s="15">
        <f>IF(36&lt;=$G180, $N180, "")</f>
        <v/>
      </c>
      <c r="MG180" s="15">
        <f>IF(36&lt;=$G180, MF180-ME180, "")</f>
        <v/>
      </c>
      <c r="MH180" s="15">
        <f>IF(36&lt;=$G180, MD180-MG180, "")</f>
        <v/>
      </c>
      <c r="MI180" s="15">
        <f>IF(36&lt;=$G180, ROUND(MA180*$Q180, 2), "")</f>
        <v/>
      </c>
      <c r="MJ180" s="15">
        <f>IF(36&lt;=$G180, MA180+MI180, "")</f>
        <v/>
      </c>
      <c r="MK180" s="15">
        <f>IF(36&lt;=$G180, ME180+MI180, "")</f>
        <v/>
      </c>
      <c r="ML180" s="15">
        <f>IF(36&lt;=$G180, ($G180-36)*$N180, "")</f>
        <v/>
      </c>
      <c r="MM180" s="15">
        <f>IF(37&lt;=$G180, MH180, "")</f>
        <v/>
      </c>
      <c r="MN180" s="15">
        <f>IF(37&lt;=$G180, ROUND(MM180*$Q180, 2), "")</f>
        <v/>
      </c>
      <c r="MO180" s="15">
        <f>IF(37&lt;=$G180, $N180, "")</f>
        <v/>
      </c>
      <c r="MP180" s="15">
        <f>IF(37&lt;=$G180, MO180-MN180, "")</f>
        <v/>
      </c>
      <c r="MQ180" s="15">
        <f>IF(37&lt;=$G180, MM180-MP180, "")</f>
        <v/>
      </c>
      <c r="MR180" s="15">
        <f>IF(37&lt;=$G180, ROUND(MJ180*$Q180, 2), "")</f>
        <v/>
      </c>
      <c r="MS180" s="15">
        <f>IF(37&lt;=$G180, MJ180+MR180, "")</f>
        <v/>
      </c>
      <c r="MT180" s="15">
        <f>IF(37&lt;=$G180, MN180+MR180, "")</f>
        <v/>
      </c>
      <c r="MU180" s="15">
        <f>IF(37&lt;=$G180, ($G180-37)*$N180, "")</f>
        <v/>
      </c>
      <c r="MV180" s="15">
        <f>IF(38&lt;=$G180, MQ180, "")</f>
        <v/>
      </c>
      <c r="MW180" s="15">
        <f>IF(38&lt;=$G180, ROUND(MV180*$Q180, 2), "")</f>
        <v/>
      </c>
      <c r="MX180" s="15">
        <f>IF(38&lt;=$G180, $N180, "")</f>
        <v/>
      </c>
      <c r="MY180" s="15">
        <f>IF(38&lt;=$G180, MX180-MW180, "")</f>
        <v/>
      </c>
      <c r="MZ180" s="15">
        <f>IF(38&lt;=$G180, MV180-MY180, "")</f>
        <v/>
      </c>
      <c r="NA180" s="15">
        <f>IF(38&lt;=$G180, ROUND(MS180*$Q180, 2), "")</f>
        <v/>
      </c>
      <c r="NB180" s="15">
        <f>IF(38&lt;=$G180, MS180+NA180, "")</f>
        <v/>
      </c>
      <c r="NC180" s="15">
        <f>IF(38&lt;=$G180, MW180+NA180, "")</f>
        <v/>
      </c>
      <c r="ND180" s="15">
        <f>IF(38&lt;=$G180, ($G180-38)*$N180, "")</f>
        <v/>
      </c>
      <c r="NE180" s="15">
        <f>IF(39&lt;=$G180, MZ180, "")</f>
        <v/>
      </c>
      <c r="NF180" s="15">
        <f>IF(39&lt;=$G180, ROUND(NE180*$Q180, 2), "")</f>
        <v/>
      </c>
      <c r="NG180" s="15">
        <f>IF(39&lt;=$G180, $N180, "")</f>
        <v/>
      </c>
      <c r="NH180" s="15">
        <f>IF(39&lt;=$G180, NG180-NF180, "")</f>
        <v/>
      </c>
      <c r="NI180" s="15">
        <f>IF(39&lt;=$G180, NE180-NH180, "")</f>
        <v/>
      </c>
      <c r="NJ180" s="15">
        <f>IF(39&lt;=$G180, ROUND(NB180*$Q180, 2), "")</f>
        <v/>
      </c>
      <c r="NK180" s="15">
        <f>IF(39&lt;=$G180, NB180+NJ180, "")</f>
        <v/>
      </c>
      <c r="NL180" s="15">
        <f>IF(39&lt;=$G180, NF180+NJ180, "")</f>
        <v/>
      </c>
      <c r="NM180" s="15">
        <f>IF(39&lt;=$G180, ($G180-39)*$N180, "")</f>
        <v/>
      </c>
      <c r="NN180" s="15">
        <f>IF(40&lt;=$G180, NI180, "")</f>
        <v/>
      </c>
      <c r="NO180" s="15">
        <f>IF(40&lt;=$G180, ROUND(NN180*$Q180, 2), "")</f>
        <v/>
      </c>
      <c r="NP180" s="15">
        <f>IF(40&lt;=$G180, $N180, "")</f>
        <v/>
      </c>
      <c r="NQ180" s="15">
        <f>IF(40&lt;=$G180, NP180-NO180, "")</f>
        <v/>
      </c>
      <c r="NR180" s="15">
        <f>IF(40&lt;=$G180, NN180-NQ180, "")</f>
        <v/>
      </c>
      <c r="NS180" s="15">
        <f>IF(40&lt;=$G180, ROUND(NK180*$Q180, 2), "")</f>
        <v/>
      </c>
      <c r="NT180" s="15">
        <f>IF(40&lt;=$G180, NK180+NS180, "")</f>
        <v/>
      </c>
      <c r="NU180" s="15">
        <f>IF(40&lt;=$G180, NO180+NS180, "")</f>
        <v/>
      </c>
      <c r="NV180" s="15">
        <f>IF(40&lt;=$G180, ($G180-40)*$N180, "")</f>
        <v/>
      </c>
      <c r="NW180" s="15">
        <f>IF(41&lt;=$G180, NR180, "")</f>
        <v/>
      </c>
      <c r="NX180" s="15">
        <f>IF(41&lt;=$G180, ROUND(NW180*$Q180, 2), "")</f>
        <v/>
      </c>
      <c r="NY180" s="15">
        <f>IF(41&lt;=$G180, $N180, "")</f>
        <v/>
      </c>
      <c r="NZ180" s="15">
        <f>IF(41&lt;=$G180, NY180-NX180, "")</f>
        <v/>
      </c>
      <c r="OA180" s="15">
        <f>IF(41&lt;=$G180, NW180-NZ180, "")</f>
        <v/>
      </c>
      <c r="OB180" s="15">
        <f>IF(41&lt;=$G180, ROUND(NT180*$Q180, 2), "")</f>
        <v/>
      </c>
      <c r="OC180" s="15">
        <f>IF(41&lt;=$G180, NT180+OB180, "")</f>
        <v/>
      </c>
      <c r="OD180" s="15">
        <f>IF(41&lt;=$G180, NX180+OB180, "")</f>
        <v/>
      </c>
      <c r="OE180" s="15">
        <f>IF(41&lt;=$G180, ($G180-41)*$N180, "")</f>
        <v/>
      </c>
      <c r="OF180" s="15">
        <f>IF(42&lt;=$G180, OA180, "")</f>
        <v/>
      </c>
      <c r="OG180" s="15">
        <f>IF(42&lt;=$G180, ROUND(OF180*$Q180, 2), "")</f>
        <v/>
      </c>
      <c r="OH180" s="15">
        <f>IF(42&lt;=$G180, $N180, "")</f>
        <v/>
      </c>
      <c r="OI180" s="15">
        <f>IF(42&lt;=$G180, OH180-OG180, "")</f>
        <v/>
      </c>
      <c r="OJ180" s="15">
        <f>IF(42&lt;=$G180, OF180-OI180, "")</f>
        <v/>
      </c>
      <c r="OK180" s="15">
        <f>IF(42&lt;=$G180, ROUND(OC180*$Q180, 2), "")</f>
        <v/>
      </c>
      <c r="OL180" s="15">
        <f>IF(42&lt;=$G180, OC180+OK180, "")</f>
        <v/>
      </c>
      <c r="OM180" s="15">
        <f>IF(42&lt;=$G180, OG180+OK180, "")</f>
        <v/>
      </c>
      <c r="ON180" s="15">
        <f>IF(42&lt;=$G180, ($G180-42)*$N180, "")</f>
        <v/>
      </c>
      <c r="OO180" s="15">
        <f>IF(43&lt;=$G180, OJ180, "")</f>
        <v/>
      </c>
      <c r="OP180" s="15">
        <f>IF(43&lt;=$G180, ROUND(OO180*$Q180, 2), "")</f>
        <v/>
      </c>
      <c r="OQ180" s="15">
        <f>IF(43&lt;=$G180, $N180, "")</f>
        <v/>
      </c>
      <c r="OR180" s="15">
        <f>IF(43&lt;=$G180, OQ180-OP180, "")</f>
        <v/>
      </c>
      <c r="OS180" s="15">
        <f>IF(43&lt;=$G180, OO180-OR180, "")</f>
        <v/>
      </c>
      <c r="OT180" s="15">
        <f>IF(43&lt;=$G180, ROUND(OL180*$Q180, 2), "")</f>
        <v/>
      </c>
      <c r="OU180" s="15">
        <f>IF(43&lt;=$G180, OL180+OT180, "")</f>
        <v/>
      </c>
      <c r="OV180" s="15">
        <f>IF(43&lt;=$G180, OP180+OT180, "")</f>
        <v/>
      </c>
      <c r="OW180" s="15">
        <f>IF(43&lt;=$G180, ($G180-43)*$N180, "")</f>
        <v/>
      </c>
      <c r="OX180" s="15">
        <f>IF(44&lt;=$G180, OS180, "")</f>
        <v/>
      </c>
      <c r="OY180" s="15">
        <f>IF(44&lt;=$G180, ROUND(OX180*$Q180, 2), "")</f>
        <v/>
      </c>
      <c r="OZ180" s="15">
        <f>IF(44&lt;=$G180, $N180, "")</f>
        <v/>
      </c>
      <c r="PA180" s="15">
        <f>IF(44&lt;=$G180, OZ180-OY180, "")</f>
        <v/>
      </c>
      <c r="PB180" s="15">
        <f>IF(44&lt;=$G180, OX180-PA180, "")</f>
        <v/>
      </c>
      <c r="PC180" s="15">
        <f>IF(44&lt;=$G180, ROUND(OU180*$Q180, 2), "")</f>
        <v/>
      </c>
      <c r="PD180" s="15">
        <f>IF(44&lt;=$G180, OU180+PC180, "")</f>
        <v/>
      </c>
      <c r="PE180" s="15">
        <f>IF(44&lt;=$G180, OY180+PC180, "")</f>
        <v/>
      </c>
      <c r="PF180" s="15">
        <f>IF(44&lt;=$G180, ($G180-44)*$N180, "")</f>
        <v/>
      </c>
      <c r="PG180" s="15">
        <f>IF(45&lt;=$G180, PB180, "")</f>
        <v/>
      </c>
      <c r="PH180" s="15">
        <f>IF(45&lt;=$G180, ROUND(PG180*$Q180, 2), "")</f>
        <v/>
      </c>
      <c r="PI180" s="15">
        <f>IF(45&lt;=$G180, $N180, "")</f>
        <v/>
      </c>
      <c r="PJ180" s="15">
        <f>IF(45&lt;=$G180, PI180-PH180, "")</f>
        <v/>
      </c>
      <c r="PK180" s="15">
        <f>IF(45&lt;=$G180, PG180-PJ180, "")</f>
        <v/>
      </c>
      <c r="PL180" s="15">
        <f>IF(45&lt;=$G180, ROUND(PD180*$Q180, 2), "")</f>
        <v/>
      </c>
      <c r="PM180" s="15">
        <f>IF(45&lt;=$G180, PD180+PL180, "")</f>
        <v/>
      </c>
      <c r="PN180" s="15">
        <f>IF(45&lt;=$G180, PH180+PL180, "")</f>
        <v/>
      </c>
      <c r="PO180" s="15">
        <f>IF(45&lt;=$G180, ($G180-45)*$N180, "")</f>
        <v/>
      </c>
      <c r="PP180" s="15">
        <f>IF(46&lt;=$G180, PK180, "")</f>
        <v/>
      </c>
      <c r="PQ180" s="15">
        <f>IF(46&lt;=$G180, ROUND(PP180*$Q180, 2), "")</f>
        <v/>
      </c>
      <c r="PR180" s="15">
        <f>IF(46&lt;=$G180, $N180, "")</f>
        <v/>
      </c>
      <c r="PS180" s="15">
        <f>IF(46&lt;=$G180, PR180-PQ180, "")</f>
        <v/>
      </c>
      <c r="PT180" s="15">
        <f>IF(46&lt;=$G180, PP180-PS180, "")</f>
        <v/>
      </c>
      <c r="PU180" s="15">
        <f>IF(46&lt;=$G180, ROUND(PM180*$Q180, 2), "")</f>
        <v/>
      </c>
      <c r="PV180" s="15">
        <f>IF(46&lt;=$G180, PM180+PU180, "")</f>
        <v/>
      </c>
      <c r="PW180" s="15">
        <f>IF(46&lt;=$G180, PQ180+PU180, "")</f>
        <v/>
      </c>
      <c r="PX180" s="15">
        <f>IF(46&lt;=$G180, ($G180-46)*$N180, "")</f>
        <v/>
      </c>
      <c r="PY180" s="15">
        <f>IF(47&lt;=$G180, PT180, "")</f>
        <v/>
      </c>
      <c r="PZ180" s="15">
        <f>IF(47&lt;=$G180, ROUND(PY180*$Q180, 2), "")</f>
        <v/>
      </c>
      <c r="QA180" s="15">
        <f>IF(47&lt;=$G180, $N180, "")</f>
        <v/>
      </c>
      <c r="QB180" s="15">
        <f>IF(47&lt;=$G180, QA180-PZ180, "")</f>
        <v/>
      </c>
      <c r="QC180" s="15">
        <f>IF(47&lt;=$G180, PY180-QB180, "")</f>
        <v/>
      </c>
      <c r="QD180" s="15">
        <f>IF(47&lt;=$G180, ROUND(PV180*$Q180, 2), "")</f>
        <v/>
      </c>
      <c r="QE180" s="15">
        <f>IF(47&lt;=$G180, PV180+QD180, "")</f>
        <v/>
      </c>
      <c r="QF180" s="15">
        <f>IF(47&lt;=$G180, PZ180+QD180, "")</f>
        <v/>
      </c>
      <c r="QG180" s="15">
        <f>IF(47&lt;=$G180, ($G180-47)*$N180, "")</f>
        <v/>
      </c>
      <c r="QH180" s="15">
        <f>IF(48&lt;=$G180, QC180, "")</f>
        <v/>
      </c>
      <c r="QI180" s="15">
        <f>IF(48&lt;=$G180, ROUND(QH180*$Q180, 2), "")</f>
        <v/>
      </c>
      <c r="QJ180" s="15">
        <f>IF(48&lt;=$G180, $N180, "")</f>
        <v/>
      </c>
      <c r="QK180" s="15">
        <f>IF(48&lt;=$G180, QJ180-QI180, "")</f>
        <v/>
      </c>
      <c r="QL180" s="15">
        <f>IF(48&lt;=$G180, QH180-QK180, "")</f>
        <v/>
      </c>
      <c r="QM180" s="15">
        <f>IF(48&lt;=$G180, ROUND(QE180*$Q180, 2), "")</f>
        <v/>
      </c>
      <c r="QN180" s="15">
        <f>IF(48&lt;=$G180, QE180+QM180, "")</f>
        <v/>
      </c>
      <c r="QO180" s="15">
        <f>IF(48&lt;=$G180, QI180+QM180, "")</f>
        <v/>
      </c>
      <c r="QP180" s="15">
        <f>IF(48&lt;=$G180, ($G180-48)*$N180, "")</f>
        <v/>
      </c>
    </row>
    <row r="181">
      <c r="A181" s="6" t="inlineStr">
        <is>
          <t>0700-0002</t>
        </is>
      </c>
      <c r="B181" s="7" t="inlineStr">
        <is>
          <t>Felipe de Jesus Ibañez Huizar</t>
        </is>
      </c>
      <c r="C181" s="7" t="inlineStr">
        <is>
          <t>Nissan NP 300 Frontier 2026</t>
        </is>
      </c>
      <c r="D181" s="6" t="inlineStr">
        <is>
          <t>ACTIVO</t>
        </is>
      </c>
      <c r="E181" s="6" t="inlineStr">
        <is>
          <t>2026-07-17</t>
        </is>
      </c>
      <c r="F181" s="6" t="inlineStr">
        <is>
          <t>2028-07-17</t>
        </is>
      </c>
      <c r="G181" s="8" t="n">
        <v>24</v>
      </c>
      <c r="H181" s="9" t="n">
        <v>560090.52</v>
      </c>
      <c r="I181" s="10" t="n">
        <v>0.1</v>
      </c>
      <c r="J181" s="9">
        <f>ROUND(H181*I181, 2)</f>
        <v/>
      </c>
      <c r="K181" s="9">
        <f>ROUND(H181-J181, 2)</f>
        <v/>
      </c>
      <c r="L181" s="10" t="n">
        <v>0.015</v>
      </c>
      <c r="M181" s="9">
        <f>ROUND(H181*L181, 2)</f>
        <v/>
      </c>
      <c r="N181" s="9" t="n">
        <v>25935.66</v>
      </c>
      <c r="O181" s="10" t="n">
        <v>0.15</v>
      </c>
      <c r="P181" s="9">
        <f>ROUND(H181*O181, 2)</f>
        <v/>
      </c>
      <c r="Q181" s="11" t="n">
        <v>0.02601123</v>
      </c>
      <c r="R181" s="11">
        <f>RATE(G181, -N181, K181, -P181)</f>
        <v/>
      </c>
      <c r="S181" s="11">
        <f>ROUND(Q181*12, 8)</f>
        <v/>
      </c>
      <c r="T181" s="11">
        <f>ROUND(((1+Q181)^12)-1, 8)</f>
        <v/>
      </c>
      <c r="U181" s="9">
        <f>ROUND(PV(Q181, G181, 0, -P181), 2)</f>
        <v/>
      </c>
      <c r="V181" s="9">
        <f>SUMIF($AA$4:$QP$4, "Interes_Leasing", AA181:QP181)</f>
        <v/>
      </c>
      <c r="W181" s="9">
        <f>SUMIF($AA$4:$QP$4, "Interes_Residual", AA181:QP181)</f>
        <v/>
      </c>
      <c r="X181" s="9">
        <f>ROUND(V181+W181, 2)</f>
        <v/>
      </c>
      <c r="Y181" s="9">
        <f>ROUND((N181*G181+P181+M181)-K181, 2)</f>
        <v/>
      </c>
      <c r="Z181" s="10">
        <f>ROUND(Y181/K181, 4)</f>
        <v/>
      </c>
      <c r="AA181" s="9">
        <f>IF(1&lt;=$G181, $K181, "")</f>
        <v/>
      </c>
      <c r="AB181" s="9">
        <f>IF(1&lt;=$G181, ROUND(AA181*$Q181, 2), "")</f>
        <v/>
      </c>
      <c r="AC181" s="9">
        <f>IF(1&lt;=$G181, $N181, "")</f>
        <v/>
      </c>
      <c r="AD181" s="9">
        <f>IF(1&lt;=$G181, AC181-AB181, "")</f>
        <v/>
      </c>
      <c r="AE181" s="9">
        <f>IF(1&lt;=$G181, AA181-AD181, "")</f>
        <v/>
      </c>
      <c r="AF181" s="9">
        <f>IF(1&lt;=$G181, ROUND($U181*$Q181, 2), "")</f>
        <v/>
      </c>
      <c r="AG181" s="9">
        <f>IF(1&lt;=$G181, $U181+AF181, "")</f>
        <v/>
      </c>
      <c r="AH181" s="9">
        <f>IF(1&lt;=$G181, AB181+AF181, "")</f>
        <v/>
      </c>
      <c r="AI181" s="9">
        <f>IF(1&lt;=$G181, ($G181-1)*$N181, "")</f>
        <v/>
      </c>
      <c r="AJ181" s="9">
        <f>IF(2&lt;=$G181, AE181, "")</f>
        <v/>
      </c>
      <c r="AK181" s="9">
        <f>IF(2&lt;=$G181, ROUND(AJ181*$Q181, 2), "")</f>
        <v/>
      </c>
      <c r="AL181" s="9">
        <f>IF(2&lt;=$G181, $N181, "")</f>
        <v/>
      </c>
      <c r="AM181" s="9">
        <f>IF(2&lt;=$G181, AL181-AK181, "")</f>
        <v/>
      </c>
      <c r="AN181" s="9">
        <f>IF(2&lt;=$G181, AJ181-AM181, "")</f>
        <v/>
      </c>
      <c r="AO181" s="9">
        <f>IF(2&lt;=$G181, ROUND(AG181*$Q181, 2), "")</f>
        <v/>
      </c>
      <c r="AP181" s="9">
        <f>IF(2&lt;=$G181, AG181+AO181, "")</f>
        <v/>
      </c>
      <c r="AQ181" s="9">
        <f>IF(2&lt;=$G181, AK181+AO181, "")</f>
        <v/>
      </c>
      <c r="AR181" s="9">
        <f>IF(2&lt;=$G181, ($G181-2)*$N181, "")</f>
        <v/>
      </c>
      <c r="AS181" s="9">
        <f>IF(3&lt;=$G181, AN181, "")</f>
        <v/>
      </c>
      <c r="AT181" s="9">
        <f>IF(3&lt;=$G181, ROUND(AS181*$Q181, 2), "")</f>
        <v/>
      </c>
      <c r="AU181" s="9">
        <f>IF(3&lt;=$G181, $N181, "")</f>
        <v/>
      </c>
      <c r="AV181" s="9">
        <f>IF(3&lt;=$G181, AU181-AT181, "")</f>
        <v/>
      </c>
      <c r="AW181" s="9">
        <f>IF(3&lt;=$G181, AS181-AV181, "")</f>
        <v/>
      </c>
      <c r="AX181" s="9">
        <f>IF(3&lt;=$G181, ROUND(AP181*$Q181, 2), "")</f>
        <v/>
      </c>
      <c r="AY181" s="9">
        <f>IF(3&lt;=$G181, AP181+AX181, "")</f>
        <v/>
      </c>
      <c r="AZ181" s="9">
        <f>IF(3&lt;=$G181, AT181+AX181, "")</f>
        <v/>
      </c>
      <c r="BA181" s="9">
        <f>IF(3&lt;=$G181, ($G181-3)*$N181, "")</f>
        <v/>
      </c>
      <c r="BB181" s="9">
        <f>IF(4&lt;=$G181, AW181, "")</f>
        <v/>
      </c>
      <c r="BC181" s="9">
        <f>IF(4&lt;=$G181, ROUND(BB181*$Q181, 2), "")</f>
        <v/>
      </c>
      <c r="BD181" s="9">
        <f>IF(4&lt;=$G181, $N181, "")</f>
        <v/>
      </c>
      <c r="BE181" s="9">
        <f>IF(4&lt;=$G181, BD181-BC181, "")</f>
        <v/>
      </c>
      <c r="BF181" s="9">
        <f>IF(4&lt;=$G181, BB181-BE181, "")</f>
        <v/>
      </c>
      <c r="BG181" s="9">
        <f>IF(4&lt;=$G181, ROUND(AY181*$Q181, 2), "")</f>
        <v/>
      </c>
      <c r="BH181" s="9">
        <f>IF(4&lt;=$G181, AY181+BG181, "")</f>
        <v/>
      </c>
      <c r="BI181" s="9">
        <f>IF(4&lt;=$G181, BC181+BG181, "")</f>
        <v/>
      </c>
      <c r="BJ181" s="9">
        <f>IF(4&lt;=$G181, ($G181-4)*$N181, "")</f>
        <v/>
      </c>
      <c r="BK181" s="9">
        <f>IF(5&lt;=$G181, BF181, "")</f>
        <v/>
      </c>
      <c r="BL181" s="9">
        <f>IF(5&lt;=$G181, ROUND(BK181*$Q181, 2), "")</f>
        <v/>
      </c>
      <c r="BM181" s="9">
        <f>IF(5&lt;=$G181, $N181, "")</f>
        <v/>
      </c>
      <c r="BN181" s="9">
        <f>IF(5&lt;=$G181, BM181-BL181, "")</f>
        <v/>
      </c>
      <c r="BO181" s="9">
        <f>IF(5&lt;=$G181, BK181-BN181, "")</f>
        <v/>
      </c>
      <c r="BP181" s="9">
        <f>IF(5&lt;=$G181, ROUND(BH181*$Q181, 2), "")</f>
        <v/>
      </c>
      <c r="BQ181" s="9">
        <f>IF(5&lt;=$G181, BH181+BP181, "")</f>
        <v/>
      </c>
      <c r="BR181" s="9">
        <f>IF(5&lt;=$G181, BL181+BP181, "")</f>
        <v/>
      </c>
      <c r="BS181" s="9">
        <f>IF(5&lt;=$G181, ($G181-5)*$N181, "")</f>
        <v/>
      </c>
      <c r="BT181" s="9">
        <f>IF(6&lt;=$G181, BO181, "")</f>
        <v/>
      </c>
      <c r="BU181" s="9">
        <f>IF(6&lt;=$G181, ROUND(BT181*$Q181, 2), "")</f>
        <v/>
      </c>
      <c r="BV181" s="9">
        <f>IF(6&lt;=$G181, $N181, "")</f>
        <v/>
      </c>
      <c r="BW181" s="9">
        <f>IF(6&lt;=$G181, BV181-BU181, "")</f>
        <v/>
      </c>
      <c r="BX181" s="9">
        <f>IF(6&lt;=$G181, BT181-BW181, "")</f>
        <v/>
      </c>
      <c r="BY181" s="9">
        <f>IF(6&lt;=$G181, ROUND(BQ181*$Q181, 2), "")</f>
        <v/>
      </c>
      <c r="BZ181" s="9">
        <f>IF(6&lt;=$G181, BQ181+BY181, "")</f>
        <v/>
      </c>
      <c r="CA181" s="9">
        <f>IF(6&lt;=$G181, BU181+BY181, "")</f>
        <v/>
      </c>
      <c r="CB181" s="9">
        <f>IF(6&lt;=$G181, ($G181-6)*$N181, "")</f>
        <v/>
      </c>
      <c r="CC181" s="9">
        <f>IF(7&lt;=$G181, BX181, "")</f>
        <v/>
      </c>
      <c r="CD181" s="9">
        <f>IF(7&lt;=$G181, ROUND(CC181*$Q181, 2), "")</f>
        <v/>
      </c>
      <c r="CE181" s="9">
        <f>IF(7&lt;=$G181, $N181, "")</f>
        <v/>
      </c>
      <c r="CF181" s="9">
        <f>IF(7&lt;=$G181, CE181-CD181, "")</f>
        <v/>
      </c>
      <c r="CG181" s="9">
        <f>IF(7&lt;=$G181, CC181-CF181, "")</f>
        <v/>
      </c>
      <c r="CH181" s="9">
        <f>IF(7&lt;=$G181, ROUND(BZ181*$Q181, 2), "")</f>
        <v/>
      </c>
      <c r="CI181" s="9">
        <f>IF(7&lt;=$G181, BZ181+CH181, "")</f>
        <v/>
      </c>
      <c r="CJ181" s="9">
        <f>IF(7&lt;=$G181, CD181+CH181, "")</f>
        <v/>
      </c>
      <c r="CK181" s="9">
        <f>IF(7&lt;=$G181, ($G181-7)*$N181, "")</f>
        <v/>
      </c>
      <c r="CL181" s="9">
        <f>IF(8&lt;=$G181, CG181, "")</f>
        <v/>
      </c>
      <c r="CM181" s="9">
        <f>IF(8&lt;=$G181, ROUND(CL181*$Q181, 2), "")</f>
        <v/>
      </c>
      <c r="CN181" s="9">
        <f>IF(8&lt;=$G181, $N181, "")</f>
        <v/>
      </c>
      <c r="CO181" s="9">
        <f>IF(8&lt;=$G181, CN181-CM181, "")</f>
        <v/>
      </c>
      <c r="CP181" s="9">
        <f>IF(8&lt;=$G181, CL181-CO181, "")</f>
        <v/>
      </c>
      <c r="CQ181" s="9">
        <f>IF(8&lt;=$G181, ROUND(CI181*$Q181, 2), "")</f>
        <v/>
      </c>
      <c r="CR181" s="9">
        <f>IF(8&lt;=$G181, CI181+CQ181, "")</f>
        <v/>
      </c>
      <c r="CS181" s="9">
        <f>IF(8&lt;=$G181, CM181+CQ181, "")</f>
        <v/>
      </c>
      <c r="CT181" s="9">
        <f>IF(8&lt;=$G181, ($G181-8)*$N181, "")</f>
        <v/>
      </c>
      <c r="CU181" s="9">
        <f>IF(9&lt;=$G181, CP181, "")</f>
        <v/>
      </c>
      <c r="CV181" s="9">
        <f>IF(9&lt;=$G181, ROUND(CU181*$Q181, 2), "")</f>
        <v/>
      </c>
      <c r="CW181" s="9">
        <f>IF(9&lt;=$G181, $N181, "")</f>
        <v/>
      </c>
      <c r="CX181" s="9">
        <f>IF(9&lt;=$G181, CW181-CV181, "")</f>
        <v/>
      </c>
      <c r="CY181" s="9">
        <f>IF(9&lt;=$G181, CU181-CX181, "")</f>
        <v/>
      </c>
      <c r="CZ181" s="9">
        <f>IF(9&lt;=$G181, ROUND(CR181*$Q181, 2), "")</f>
        <v/>
      </c>
      <c r="DA181" s="9">
        <f>IF(9&lt;=$G181, CR181+CZ181, "")</f>
        <v/>
      </c>
      <c r="DB181" s="9">
        <f>IF(9&lt;=$G181, CV181+CZ181, "")</f>
        <v/>
      </c>
      <c r="DC181" s="9">
        <f>IF(9&lt;=$G181, ($G181-9)*$N181, "")</f>
        <v/>
      </c>
      <c r="DD181" s="9">
        <f>IF(10&lt;=$G181, CY181, "")</f>
        <v/>
      </c>
      <c r="DE181" s="9">
        <f>IF(10&lt;=$G181, ROUND(DD181*$Q181, 2), "")</f>
        <v/>
      </c>
      <c r="DF181" s="9">
        <f>IF(10&lt;=$G181, $N181, "")</f>
        <v/>
      </c>
      <c r="DG181" s="9">
        <f>IF(10&lt;=$G181, DF181-DE181, "")</f>
        <v/>
      </c>
      <c r="DH181" s="9">
        <f>IF(10&lt;=$G181, DD181-DG181, "")</f>
        <v/>
      </c>
      <c r="DI181" s="9">
        <f>IF(10&lt;=$G181, ROUND(DA181*$Q181, 2), "")</f>
        <v/>
      </c>
      <c r="DJ181" s="9">
        <f>IF(10&lt;=$G181, DA181+DI181, "")</f>
        <v/>
      </c>
      <c r="DK181" s="9">
        <f>IF(10&lt;=$G181, DE181+DI181, "")</f>
        <v/>
      </c>
      <c r="DL181" s="9">
        <f>IF(10&lt;=$G181, ($G181-10)*$N181, "")</f>
        <v/>
      </c>
      <c r="DM181" s="9">
        <f>IF(11&lt;=$G181, DH181, "")</f>
        <v/>
      </c>
      <c r="DN181" s="9">
        <f>IF(11&lt;=$G181, ROUND(DM181*$Q181, 2), "")</f>
        <v/>
      </c>
      <c r="DO181" s="9">
        <f>IF(11&lt;=$G181, $N181, "")</f>
        <v/>
      </c>
      <c r="DP181" s="9">
        <f>IF(11&lt;=$G181, DO181-DN181, "")</f>
        <v/>
      </c>
      <c r="DQ181" s="9">
        <f>IF(11&lt;=$G181, DM181-DP181, "")</f>
        <v/>
      </c>
      <c r="DR181" s="9">
        <f>IF(11&lt;=$G181, ROUND(DJ181*$Q181, 2), "")</f>
        <v/>
      </c>
      <c r="DS181" s="9">
        <f>IF(11&lt;=$G181, DJ181+DR181, "")</f>
        <v/>
      </c>
      <c r="DT181" s="9">
        <f>IF(11&lt;=$G181, DN181+DR181, "")</f>
        <v/>
      </c>
      <c r="DU181" s="9">
        <f>IF(11&lt;=$G181, ($G181-11)*$N181, "")</f>
        <v/>
      </c>
      <c r="DV181" s="9">
        <f>IF(12&lt;=$G181, DQ181, "")</f>
        <v/>
      </c>
      <c r="DW181" s="9">
        <f>IF(12&lt;=$G181, ROUND(DV181*$Q181, 2), "")</f>
        <v/>
      </c>
      <c r="DX181" s="9">
        <f>IF(12&lt;=$G181, $N181, "")</f>
        <v/>
      </c>
      <c r="DY181" s="9">
        <f>IF(12&lt;=$G181, DX181-DW181, "")</f>
        <v/>
      </c>
      <c r="DZ181" s="9">
        <f>IF(12&lt;=$G181, DV181-DY181, "")</f>
        <v/>
      </c>
      <c r="EA181" s="9">
        <f>IF(12&lt;=$G181, ROUND(DS181*$Q181, 2), "")</f>
        <v/>
      </c>
      <c r="EB181" s="9">
        <f>IF(12&lt;=$G181, DS181+EA181, "")</f>
        <v/>
      </c>
      <c r="EC181" s="9">
        <f>IF(12&lt;=$G181, DW181+EA181, "")</f>
        <v/>
      </c>
      <c r="ED181" s="9">
        <f>IF(12&lt;=$G181, ($G181-12)*$N181, "")</f>
        <v/>
      </c>
      <c r="EE181" s="9">
        <f>IF(13&lt;=$G181, DZ181, "")</f>
        <v/>
      </c>
      <c r="EF181" s="9">
        <f>IF(13&lt;=$G181, ROUND(EE181*$Q181, 2), "")</f>
        <v/>
      </c>
      <c r="EG181" s="9">
        <f>IF(13&lt;=$G181, $N181, "")</f>
        <v/>
      </c>
      <c r="EH181" s="9">
        <f>IF(13&lt;=$G181, EG181-EF181, "")</f>
        <v/>
      </c>
      <c r="EI181" s="9">
        <f>IF(13&lt;=$G181, EE181-EH181, "")</f>
        <v/>
      </c>
      <c r="EJ181" s="9">
        <f>IF(13&lt;=$G181, ROUND(EB181*$Q181, 2), "")</f>
        <v/>
      </c>
      <c r="EK181" s="9">
        <f>IF(13&lt;=$G181, EB181+EJ181, "")</f>
        <v/>
      </c>
      <c r="EL181" s="9">
        <f>IF(13&lt;=$G181, EF181+EJ181, "")</f>
        <v/>
      </c>
      <c r="EM181" s="9">
        <f>IF(13&lt;=$G181, ($G181-13)*$N181, "")</f>
        <v/>
      </c>
      <c r="EN181" s="9">
        <f>IF(14&lt;=$G181, EI181, "")</f>
        <v/>
      </c>
      <c r="EO181" s="9">
        <f>IF(14&lt;=$G181, ROUND(EN181*$Q181, 2), "")</f>
        <v/>
      </c>
      <c r="EP181" s="9">
        <f>IF(14&lt;=$G181, $N181, "")</f>
        <v/>
      </c>
      <c r="EQ181" s="9">
        <f>IF(14&lt;=$G181, EP181-EO181, "")</f>
        <v/>
      </c>
      <c r="ER181" s="9">
        <f>IF(14&lt;=$G181, EN181-EQ181, "")</f>
        <v/>
      </c>
      <c r="ES181" s="9">
        <f>IF(14&lt;=$G181, ROUND(EK181*$Q181, 2), "")</f>
        <v/>
      </c>
      <c r="ET181" s="9">
        <f>IF(14&lt;=$G181, EK181+ES181, "")</f>
        <v/>
      </c>
      <c r="EU181" s="9">
        <f>IF(14&lt;=$G181, EO181+ES181, "")</f>
        <v/>
      </c>
      <c r="EV181" s="9">
        <f>IF(14&lt;=$G181, ($G181-14)*$N181, "")</f>
        <v/>
      </c>
      <c r="EW181" s="9">
        <f>IF(15&lt;=$G181, ER181, "")</f>
        <v/>
      </c>
      <c r="EX181" s="9">
        <f>IF(15&lt;=$G181, ROUND(EW181*$Q181, 2), "")</f>
        <v/>
      </c>
      <c r="EY181" s="9">
        <f>IF(15&lt;=$G181, $N181, "")</f>
        <v/>
      </c>
      <c r="EZ181" s="9">
        <f>IF(15&lt;=$G181, EY181-EX181, "")</f>
        <v/>
      </c>
      <c r="FA181" s="9">
        <f>IF(15&lt;=$G181, EW181-EZ181, "")</f>
        <v/>
      </c>
      <c r="FB181" s="9">
        <f>IF(15&lt;=$G181, ROUND(ET181*$Q181, 2), "")</f>
        <v/>
      </c>
      <c r="FC181" s="9">
        <f>IF(15&lt;=$G181, ET181+FB181, "")</f>
        <v/>
      </c>
      <c r="FD181" s="9">
        <f>IF(15&lt;=$G181, EX181+FB181, "")</f>
        <v/>
      </c>
      <c r="FE181" s="9">
        <f>IF(15&lt;=$G181, ($G181-15)*$N181, "")</f>
        <v/>
      </c>
      <c r="FF181" s="9">
        <f>IF(16&lt;=$G181, FA181, "")</f>
        <v/>
      </c>
      <c r="FG181" s="9">
        <f>IF(16&lt;=$G181, ROUND(FF181*$Q181, 2), "")</f>
        <v/>
      </c>
      <c r="FH181" s="9">
        <f>IF(16&lt;=$G181, $N181, "")</f>
        <v/>
      </c>
      <c r="FI181" s="9">
        <f>IF(16&lt;=$G181, FH181-FG181, "")</f>
        <v/>
      </c>
      <c r="FJ181" s="9">
        <f>IF(16&lt;=$G181, FF181-FI181, "")</f>
        <v/>
      </c>
      <c r="FK181" s="9">
        <f>IF(16&lt;=$G181, ROUND(FC181*$Q181, 2), "")</f>
        <v/>
      </c>
      <c r="FL181" s="9">
        <f>IF(16&lt;=$G181, FC181+FK181, "")</f>
        <v/>
      </c>
      <c r="FM181" s="9">
        <f>IF(16&lt;=$G181, FG181+FK181, "")</f>
        <v/>
      </c>
      <c r="FN181" s="9">
        <f>IF(16&lt;=$G181, ($G181-16)*$N181, "")</f>
        <v/>
      </c>
      <c r="FO181" s="9">
        <f>IF(17&lt;=$G181, FJ181, "")</f>
        <v/>
      </c>
      <c r="FP181" s="9">
        <f>IF(17&lt;=$G181, ROUND(FO181*$Q181, 2), "")</f>
        <v/>
      </c>
      <c r="FQ181" s="9">
        <f>IF(17&lt;=$G181, $N181, "")</f>
        <v/>
      </c>
      <c r="FR181" s="9">
        <f>IF(17&lt;=$G181, FQ181-FP181, "")</f>
        <v/>
      </c>
      <c r="FS181" s="9">
        <f>IF(17&lt;=$G181, FO181-FR181, "")</f>
        <v/>
      </c>
      <c r="FT181" s="9">
        <f>IF(17&lt;=$G181, ROUND(FL181*$Q181, 2), "")</f>
        <v/>
      </c>
      <c r="FU181" s="9">
        <f>IF(17&lt;=$G181, FL181+FT181, "")</f>
        <v/>
      </c>
      <c r="FV181" s="9">
        <f>IF(17&lt;=$G181, FP181+FT181, "")</f>
        <v/>
      </c>
      <c r="FW181" s="9">
        <f>IF(17&lt;=$G181, ($G181-17)*$N181, "")</f>
        <v/>
      </c>
      <c r="FX181" s="9">
        <f>IF(18&lt;=$G181, FS181, "")</f>
        <v/>
      </c>
      <c r="FY181" s="9">
        <f>IF(18&lt;=$G181, ROUND(FX181*$Q181, 2), "")</f>
        <v/>
      </c>
      <c r="FZ181" s="9">
        <f>IF(18&lt;=$G181, $N181, "")</f>
        <v/>
      </c>
      <c r="GA181" s="9">
        <f>IF(18&lt;=$G181, FZ181-FY181, "")</f>
        <v/>
      </c>
      <c r="GB181" s="9">
        <f>IF(18&lt;=$G181, FX181-GA181, "")</f>
        <v/>
      </c>
      <c r="GC181" s="9">
        <f>IF(18&lt;=$G181, ROUND(FU181*$Q181, 2), "")</f>
        <v/>
      </c>
      <c r="GD181" s="9">
        <f>IF(18&lt;=$G181, FU181+GC181, "")</f>
        <v/>
      </c>
      <c r="GE181" s="9">
        <f>IF(18&lt;=$G181, FY181+GC181, "")</f>
        <v/>
      </c>
      <c r="GF181" s="9">
        <f>IF(18&lt;=$G181, ($G181-18)*$N181, "")</f>
        <v/>
      </c>
      <c r="GG181" s="9">
        <f>IF(19&lt;=$G181, GB181, "")</f>
        <v/>
      </c>
      <c r="GH181" s="9">
        <f>IF(19&lt;=$G181, ROUND(GG181*$Q181, 2), "")</f>
        <v/>
      </c>
      <c r="GI181" s="9">
        <f>IF(19&lt;=$G181, $N181, "")</f>
        <v/>
      </c>
      <c r="GJ181" s="9">
        <f>IF(19&lt;=$G181, GI181-GH181, "")</f>
        <v/>
      </c>
      <c r="GK181" s="9">
        <f>IF(19&lt;=$G181, GG181-GJ181, "")</f>
        <v/>
      </c>
      <c r="GL181" s="9">
        <f>IF(19&lt;=$G181, ROUND(GD181*$Q181, 2), "")</f>
        <v/>
      </c>
      <c r="GM181" s="9">
        <f>IF(19&lt;=$G181, GD181+GL181, "")</f>
        <v/>
      </c>
      <c r="GN181" s="9">
        <f>IF(19&lt;=$G181, GH181+GL181, "")</f>
        <v/>
      </c>
      <c r="GO181" s="9">
        <f>IF(19&lt;=$G181, ($G181-19)*$N181, "")</f>
        <v/>
      </c>
      <c r="GP181" s="9">
        <f>IF(20&lt;=$G181, GK181, "")</f>
        <v/>
      </c>
      <c r="GQ181" s="9">
        <f>IF(20&lt;=$G181, ROUND(GP181*$Q181, 2), "")</f>
        <v/>
      </c>
      <c r="GR181" s="9">
        <f>IF(20&lt;=$G181, $N181, "")</f>
        <v/>
      </c>
      <c r="GS181" s="9">
        <f>IF(20&lt;=$G181, GR181-GQ181, "")</f>
        <v/>
      </c>
      <c r="GT181" s="9">
        <f>IF(20&lt;=$G181, GP181-GS181, "")</f>
        <v/>
      </c>
      <c r="GU181" s="9">
        <f>IF(20&lt;=$G181, ROUND(GM181*$Q181, 2), "")</f>
        <v/>
      </c>
      <c r="GV181" s="9">
        <f>IF(20&lt;=$G181, GM181+GU181, "")</f>
        <v/>
      </c>
      <c r="GW181" s="9">
        <f>IF(20&lt;=$G181, GQ181+GU181, "")</f>
        <v/>
      </c>
      <c r="GX181" s="9">
        <f>IF(20&lt;=$G181, ($G181-20)*$N181, "")</f>
        <v/>
      </c>
      <c r="GY181" s="9">
        <f>IF(21&lt;=$G181, GT181, "")</f>
        <v/>
      </c>
      <c r="GZ181" s="9">
        <f>IF(21&lt;=$G181, ROUND(GY181*$Q181, 2), "")</f>
        <v/>
      </c>
      <c r="HA181" s="9">
        <f>IF(21&lt;=$G181, $N181, "")</f>
        <v/>
      </c>
      <c r="HB181" s="9">
        <f>IF(21&lt;=$G181, HA181-GZ181, "")</f>
        <v/>
      </c>
      <c r="HC181" s="9">
        <f>IF(21&lt;=$G181, GY181-HB181, "")</f>
        <v/>
      </c>
      <c r="HD181" s="9">
        <f>IF(21&lt;=$G181, ROUND(GV181*$Q181, 2), "")</f>
        <v/>
      </c>
      <c r="HE181" s="9">
        <f>IF(21&lt;=$G181, GV181+HD181, "")</f>
        <v/>
      </c>
      <c r="HF181" s="9">
        <f>IF(21&lt;=$G181, GZ181+HD181, "")</f>
        <v/>
      </c>
      <c r="HG181" s="9">
        <f>IF(21&lt;=$G181, ($G181-21)*$N181, "")</f>
        <v/>
      </c>
      <c r="HH181" s="9">
        <f>IF(22&lt;=$G181, HC181, "")</f>
        <v/>
      </c>
      <c r="HI181" s="9">
        <f>IF(22&lt;=$G181, ROUND(HH181*$Q181, 2), "")</f>
        <v/>
      </c>
      <c r="HJ181" s="9">
        <f>IF(22&lt;=$G181, $N181, "")</f>
        <v/>
      </c>
      <c r="HK181" s="9">
        <f>IF(22&lt;=$G181, HJ181-HI181, "")</f>
        <v/>
      </c>
      <c r="HL181" s="9">
        <f>IF(22&lt;=$G181, HH181-HK181, "")</f>
        <v/>
      </c>
      <c r="HM181" s="9">
        <f>IF(22&lt;=$G181, ROUND(HE181*$Q181, 2), "")</f>
        <v/>
      </c>
      <c r="HN181" s="9">
        <f>IF(22&lt;=$G181, HE181+HM181, "")</f>
        <v/>
      </c>
      <c r="HO181" s="9">
        <f>IF(22&lt;=$G181, HI181+HM181, "")</f>
        <v/>
      </c>
      <c r="HP181" s="9">
        <f>IF(22&lt;=$G181, ($G181-22)*$N181, "")</f>
        <v/>
      </c>
      <c r="HQ181" s="9">
        <f>IF(23&lt;=$G181, HL181, "")</f>
        <v/>
      </c>
      <c r="HR181" s="9">
        <f>IF(23&lt;=$G181, ROUND(HQ181*$Q181, 2), "")</f>
        <v/>
      </c>
      <c r="HS181" s="9">
        <f>IF(23&lt;=$G181, $N181, "")</f>
        <v/>
      </c>
      <c r="HT181" s="9">
        <f>IF(23&lt;=$G181, HS181-HR181, "")</f>
        <v/>
      </c>
      <c r="HU181" s="9">
        <f>IF(23&lt;=$G181, HQ181-HT181, "")</f>
        <v/>
      </c>
      <c r="HV181" s="9">
        <f>IF(23&lt;=$G181, ROUND(HN181*$Q181, 2), "")</f>
        <v/>
      </c>
      <c r="HW181" s="9">
        <f>IF(23&lt;=$G181, HN181+HV181, "")</f>
        <v/>
      </c>
      <c r="HX181" s="9">
        <f>IF(23&lt;=$G181, HR181+HV181, "")</f>
        <v/>
      </c>
      <c r="HY181" s="9">
        <f>IF(23&lt;=$G181, ($G181-23)*$N181, "")</f>
        <v/>
      </c>
      <c r="HZ181" s="9">
        <f>IF(24&lt;=$G181, HU181, "")</f>
        <v/>
      </c>
      <c r="IA181" s="9">
        <f>IF(24&lt;=$G181, ROUND(HZ181*$Q181, 2), "")</f>
        <v/>
      </c>
      <c r="IB181" s="9">
        <f>IF(24&lt;=$G181, $N181, "")</f>
        <v/>
      </c>
      <c r="IC181" s="9">
        <f>IF(24&lt;=$G181, IB181-IA181, "")</f>
        <v/>
      </c>
      <c r="ID181" s="9">
        <f>IF(24&lt;=$G181, HZ181-IC181, "")</f>
        <v/>
      </c>
      <c r="IE181" s="9">
        <f>IF(24&lt;=$G181, ROUND(HW181*$Q181, 2), "")</f>
        <v/>
      </c>
      <c r="IF181" s="9">
        <f>IF(24&lt;=$G181, HW181+IE181, "")</f>
        <v/>
      </c>
      <c r="IG181" s="9">
        <f>IF(24&lt;=$G181, IA181+IE181, "")</f>
        <v/>
      </c>
      <c r="IH181" s="9">
        <f>IF(24&lt;=$G181, ($G181-24)*$N181, "")</f>
        <v/>
      </c>
      <c r="II181" s="9">
        <f>IF(25&lt;=$G181, ID181, "")</f>
        <v/>
      </c>
      <c r="IJ181" s="9">
        <f>IF(25&lt;=$G181, ROUND(II181*$Q181, 2), "")</f>
        <v/>
      </c>
      <c r="IK181" s="9">
        <f>IF(25&lt;=$G181, $N181, "")</f>
        <v/>
      </c>
      <c r="IL181" s="9">
        <f>IF(25&lt;=$G181, IK181-IJ181, "")</f>
        <v/>
      </c>
      <c r="IM181" s="9">
        <f>IF(25&lt;=$G181, II181-IL181, "")</f>
        <v/>
      </c>
      <c r="IN181" s="9">
        <f>IF(25&lt;=$G181, ROUND(IF181*$Q181, 2), "")</f>
        <v/>
      </c>
      <c r="IO181" s="9">
        <f>IF(25&lt;=$G181, IF181+IN181, "")</f>
        <v/>
      </c>
      <c r="IP181" s="9">
        <f>IF(25&lt;=$G181, IJ181+IN181, "")</f>
        <v/>
      </c>
      <c r="IQ181" s="9">
        <f>IF(25&lt;=$G181, ($G181-25)*$N181, "")</f>
        <v/>
      </c>
      <c r="IR181" s="9">
        <f>IF(26&lt;=$G181, IM181, "")</f>
        <v/>
      </c>
      <c r="IS181" s="9">
        <f>IF(26&lt;=$G181, ROUND(IR181*$Q181, 2), "")</f>
        <v/>
      </c>
      <c r="IT181" s="9">
        <f>IF(26&lt;=$G181, $N181, "")</f>
        <v/>
      </c>
      <c r="IU181" s="9">
        <f>IF(26&lt;=$G181, IT181-IS181, "")</f>
        <v/>
      </c>
      <c r="IV181" s="9">
        <f>IF(26&lt;=$G181, IR181-IU181, "")</f>
        <v/>
      </c>
      <c r="IW181" s="9">
        <f>IF(26&lt;=$G181, ROUND(IO181*$Q181, 2), "")</f>
        <v/>
      </c>
      <c r="IX181" s="9">
        <f>IF(26&lt;=$G181, IO181+IW181, "")</f>
        <v/>
      </c>
      <c r="IY181" s="9">
        <f>IF(26&lt;=$G181, IS181+IW181, "")</f>
        <v/>
      </c>
      <c r="IZ181" s="9">
        <f>IF(26&lt;=$G181, ($G181-26)*$N181, "")</f>
        <v/>
      </c>
      <c r="JA181" s="9">
        <f>IF(27&lt;=$G181, IV181, "")</f>
        <v/>
      </c>
      <c r="JB181" s="9">
        <f>IF(27&lt;=$G181, ROUND(JA181*$Q181, 2), "")</f>
        <v/>
      </c>
      <c r="JC181" s="9">
        <f>IF(27&lt;=$G181, $N181, "")</f>
        <v/>
      </c>
      <c r="JD181" s="9">
        <f>IF(27&lt;=$G181, JC181-JB181, "")</f>
        <v/>
      </c>
      <c r="JE181" s="9">
        <f>IF(27&lt;=$G181, JA181-JD181, "")</f>
        <v/>
      </c>
      <c r="JF181" s="9">
        <f>IF(27&lt;=$G181, ROUND(IX181*$Q181, 2), "")</f>
        <v/>
      </c>
      <c r="JG181" s="9">
        <f>IF(27&lt;=$G181, IX181+JF181, "")</f>
        <v/>
      </c>
      <c r="JH181" s="9">
        <f>IF(27&lt;=$G181, JB181+JF181, "")</f>
        <v/>
      </c>
      <c r="JI181" s="9">
        <f>IF(27&lt;=$G181, ($G181-27)*$N181, "")</f>
        <v/>
      </c>
      <c r="JJ181" s="9">
        <f>IF(28&lt;=$G181, JE181, "")</f>
        <v/>
      </c>
      <c r="JK181" s="9">
        <f>IF(28&lt;=$G181, ROUND(JJ181*$Q181, 2), "")</f>
        <v/>
      </c>
      <c r="JL181" s="9">
        <f>IF(28&lt;=$G181, $N181, "")</f>
        <v/>
      </c>
      <c r="JM181" s="9">
        <f>IF(28&lt;=$G181, JL181-JK181, "")</f>
        <v/>
      </c>
      <c r="JN181" s="9">
        <f>IF(28&lt;=$G181, JJ181-JM181, "")</f>
        <v/>
      </c>
      <c r="JO181" s="9">
        <f>IF(28&lt;=$G181, ROUND(JG181*$Q181, 2), "")</f>
        <v/>
      </c>
      <c r="JP181" s="9">
        <f>IF(28&lt;=$G181, JG181+JO181, "")</f>
        <v/>
      </c>
      <c r="JQ181" s="9">
        <f>IF(28&lt;=$G181, JK181+JO181, "")</f>
        <v/>
      </c>
      <c r="JR181" s="9">
        <f>IF(28&lt;=$G181, ($G181-28)*$N181, "")</f>
        <v/>
      </c>
      <c r="JS181" s="9">
        <f>IF(29&lt;=$G181, JN181, "")</f>
        <v/>
      </c>
      <c r="JT181" s="9">
        <f>IF(29&lt;=$G181, ROUND(JS181*$Q181, 2), "")</f>
        <v/>
      </c>
      <c r="JU181" s="9">
        <f>IF(29&lt;=$G181, $N181, "")</f>
        <v/>
      </c>
      <c r="JV181" s="9">
        <f>IF(29&lt;=$G181, JU181-JT181, "")</f>
        <v/>
      </c>
      <c r="JW181" s="9">
        <f>IF(29&lt;=$G181, JS181-JV181, "")</f>
        <v/>
      </c>
      <c r="JX181" s="9">
        <f>IF(29&lt;=$G181, ROUND(JP181*$Q181, 2), "")</f>
        <v/>
      </c>
      <c r="JY181" s="9">
        <f>IF(29&lt;=$G181, JP181+JX181, "")</f>
        <v/>
      </c>
      <c r="JZ181" s="9">
        <f>IF(29&lt;=$G181, JT181+JX181, "")</f>
        <v/>
      </c>
      <c r="KA181" s="9">
        <f>IF(29&lt;=$G181, ($G181-29)*$N181, "")</f>
        <v/>
      </c>
      <c r="KB181" s="9">
        <f>IF(30&lt;=$G181, JW181, "")</f>
        <v/>
      </c>
      <c r="KC181" s="9">
        <f>IF(30&lt;=$G181, ROUND(KB181*$Q181, 2), "")</f>
        <v/>
      </c>
      <c r="KD181" s="9">
        <f>IF(30&lt;=$G181, $N181, "")</f>
        <v/>
      </c>
      <c r="KE181" s="9">
        <f>IF(30&lt;=$G181, KD181-KC181, "")</f>
        <v/>
      </c>
      <c r="KF181" s="9">
        <f>IF(30&lt;=$G181, KB181-KE181, "")</f>
        <v/>
      </c>
      <c r="KG181" s="9">
        <f>IF(30&lt;=$G181, ROUND(JY181*$Q181, 2), "")</f>
        <v/>
      </c>
      <c r="KH181" s="9">
        <f>IF(30&lt;=$G181, JY181+KG181, "")</f>
        <v/>
      </c>
      <c r="KI181" s="9">
        <f>IF(30&lt;=$G181, KC181+KG181, "")</f>
        <v/>
      </c>
      <c r="KJ181" s="9">
        <f>IF(30&lt;=$G181, ($G181-30)*$N181, "")</f>
        <v/>
      </c>
      <c r="KK181" s="9">
        <f>IF(31&lt;=$G181, KF181, "")</f>
        <v/>
      </c>
      <c r="KL181" s="9">
        <f>IF(31&lt;=$G181, ROUND(KK181*$Q181, 2), "")</f>
        <v/>
      </c>
      <c r="KM181" s="9">
        <f>IF(31&lt;=$G181, $N181, "")</f>
        <v/>
      </c>
      <c r="KN181" s="9">
        <f>IF(31&lt;=$G181, KM181-KL181, "")</f>
        <v/>
      </c>
      <c r="KO181" s="9">
        <f>IF(31&lt;=$G181, KK181-KN181, "")</f>
        <v/>
      </c>
      <c r="KP181" s="9">
        <f>IF(31&lt;=$G181, ROUND(KH181*$Q181, 2), "")</f>
        <v/>
      </c>
      <c r="KQ181" s="9">
        <f>IF(31&lt;=$G181, KH181+KP181, "")</f>
        <v/>
      </c>
      <c r="KR181" s="9">
        <f>IF(31&lt;=$G181, KL181+KP181, "")</f>
        <v/>
      </c>
      <c r="KS181" s="9">
        <f>IF(31&lt;=$G181, ($G181-31)*$N181, "")</f>
        <v/>
      </c>
      <c r="KT181" s="9">
        <f>IF(32&lt;=$G181, KO181, "")</f>
        <v/>
      </c>
      <c r="KU181" s="9">
        <f>IF(32&lt;=$G181, ROUND(KT181*$Q181, 2), "")</f>
        <v/>
      </c>
      <c r="KV181" s="9">
        <f>IF(32&lt;=$G181, $N181, "")</f>
        <v/>
      </c>
      <c r="KW181" s="9">
        <f>IF(32&lt;=$G181, KV181-KU181, "")</f>
        <v/>
      </c>
      <c r="KX181" s="9">
        <f>IF(32&lt;=$G181, KT181-KW181, "")</f>
        <v/>
      </c>
      <c r="KY181" s="9">
        <f>IF(32&lt;=$G181, ROUND(KQ181*$Q181, 2), "")</f>
        <v/>
      </c>
      <c r="KZ181" s="9">
        <f>IF(32&lt;=$G181, KQ181+KY181, "")</f>
        <v/>
      </c>
      <c r="LA181" s="9">
        <f>IF(32&lt;=$G181, KU181+KY181, "")</f>
        <v/>
      </c>
      <c r="LB181" s="9">
        <f>IF(32&lt;=$G181, ($G181-32)*$N181, "")</f>
        <v/>
      </c>
      <c r="LC181" s="9">
        <f>IF(33&lt;=$G181, KX181, "")</f>
        <v/>
      </c>
      <c r="LD181" s="9">
        <f>IF(33&lt;=$G181, ROUND(LC181*$Q181, 2), "")</f>
        <v/>
      </c>
      <c r="LE181" s="9">
        <f>IF(33&lt;=$G181, $N181, "")</f>
        <v/>
      </c>
      <c r="LF181" s="9">
        <f>IF(33&lt;=$G181, LE181-LD181, "")</f>
        <v/>
      </c>
      <c r="LG181" s="9">
        <f>IF(33&lt;=$G181, LC181-LF181, "")</f>
        <v/>
      </c>
      <c r="LH181" s="9">
        <f>IF(33&lt;=$G181, ROUND(KZ181*$Q181, 2), "")</f>
        <v/>
      </c>
      <c r="LI181" s="9">
        <f>IF(33&lt;=$G181, KZ181+LH181, "")</f>
        <v/>
      </c>
      <c r="LJ181" s="9">
        <f>IF(33&lt;=$G181, LD181+LH181, "")</f>
        <v/>
      </c>
      <c r="LK181" s="9">
        <f>IF(33&lt;=$G181, ($G181-33)*$N181, "")</f>
        <v/>
      </c>
      <c r="LL181" s="9">
        <f>IF(34&lt;=$G181, LG181, "")</f>
        <v/>
      </c>
      <c r="LM181" s="9">
        <f>IF(34&lt;=$G181, ROUND(LL181*$Q181, 2), "")</f>
        <v/>
      </c>
      <c r="LN181" s="9">
        <f>IF(34&lt;=$G181, $N181, "")</f>
        <v/>
      </c>
      <c r="LO181" s="9">
        <f>IF(34&lt;=$G181, LN181-LM181, "")</f>
        <v/>
      </c>
      <c r="LP181" s="9">
        <f>IF(34&lt;=$G181, LL181-LO181, "")</f>
        <v/>
      </c>
      <c r="LQ181" s="9">
        <f>IF(34&lt;=$G181, ROUND(LI181*$Q181, 2), "")</f>
        <v/>
      </c>
      <c r="LR181" s="9">
        <f>IF(34&lt;=$G181, LI181+LQ181, "")</f>
        <v/>
      </c>
      <c r="LS181" s="9">
        <f>IF(34&lt;=$G181, LM181+LQ181, "")</f>
        <v/>
      </c>
      <c r="LT181" s="9">
        <f>IF(34&lt;=$G181, ($G181-34)*$N181, "")</f>
        <v/>
      </c>
      <c r="LU181" s="9">
        <f>IF(35&lt;=$G181, LP181, "")</f>
        <v/>
      </c>
      <c r="LV181" s="9">
        <f>IF(35&lt;=$G181, ROUND(LU181*$Q181, 2), "")</f>
        <v/>
      </c>
      <c r="LW181" s="9">
        <f>IF(35&lt;=$G181, $N181, "")</f>
        <v/>
      </c>
      <c r="LX181" s="9">
        <f>IF(35&lt;=$G181, LW181-LV181, "")</f>
        <v/>
      </c>
      <c r="LY181" s="9">
        <f>IF(35&lt;=$G181, LU181-LX181, "")</f>
        <v/>
      </c>
      <c r="LZ181" s="9">
        <f>IF(35&lt;=$G181, ROUND(LR181*$Q181, 2), "")</f>
        <v/>
      </c>
      <c r="MA181" s="9">
        <f>IF(35&lt;=$G181, LR181+LZ181, "")</f>
        <v/>
      </c>
      <c r="MB181" s="9">
        <f>IF(35&lt;=$G181, LV181+LZ181, "")</f>
        <v/>
      </c>
      <c r="MC181" s="9">
        <f>IF(35&lt;=$G181, ($G181-35)*$N181, "")</f>
        <v/>
      </c>
      <c r="MD181" s="9">
        <f>IF(36&lt;=$G181, LY181, "")</f>
        <v/>
      </c>
      <c r="ME181" s="9">
        <f>IF(36&lt;=$G181, ROUND(MD181*$Q181, 2), "")</f>
        <v/>
      </c>
      <c r="MF181" s="9">
        <f>IF(36&lt;=$G181, $N181, "")</f>
        <v/>
      </c>
      <c r="MG181" s="9">
        <f>IF(36&lt;=$G181, MF181-ME181, "")</f>
        <v/>
      </c>
      <c r="MH181" s="9">
        <f>IF(36&lt;=$G181, MD181-MG181, "")</f>
        <v/>
      </c>
      <c r="MI181" s="9">
        <f>IF(36&lt;=$G181, ROUND(MA181*$Q181, 2), "")</f>
        <v/>
      </c>
      <c r="MJ181" s="9">
        <f>IF(36&lt;=$G181, MA181+MI181, "")</f>
        <v/>
      </c>
      <c r="MK181" s="9">
        <f>IF(36&lt;=$G181, ME181+MI181, "")</f>
        <v/>
      </c>
      <c r="ML181" s="9">
        <f>IF(36&lt;=$G181, ($G181-36)*$N181, "")</f>
        <v/>
      </c>
      <c r="MM181" s="9">
        <f>IF(37&lt;=$G181, MH181, "")</f>
        <v/>
      </c>
      <c r="MN181" s="9">
        <f>IF(37&lt;=$G181, ROUND(MM181*$Q181, 2), "")</f>
        <v/>
      </c>
      <c r="MO181" s="9">
        <f>IF(37&lt;=$G181, $N181, "")</f>
        <v/>
      </c>
      <c r="MP181" s="9">
        <f>IF(37&lt;=$G181, MO181-MN181, "")</f>
        <v/>
      </c>
      <c r="MQ181" s="9">
        <f>IF(37&lt;=$G181, MM181-MP181, "")</f>
        <v/>
      </c>
      <c r="MR181" s="9">
        <f>IF(37&lt;=$G181, ROUND(MJ181*$Q181, 2), "")</f>
        <v/>
      </c>
      <c r="MS181" s="9">
        <f>IF(37&lt;=$G181, MJ181+MR181, "")</f>
        <v/>
      </c>
      <c r="MT181" s="9">
        <f>IF(37&lt;=$G181, MN181+MR181, "")</f>
        <v/>
      </c>
      <c r="MU181" s="9">
        <f>IF(37&lt;=$G181, ($G181-37)*$N181, "")</f>
        <v/>
      </c>
      <c r="MV181" s="9">
        <f>IF(38&lt;=$G181, MQ181, "")</f>
        <v/>
      </c>
      <c r="MW181" s="9">
        <f>IF(38&lt;=$G181, ROUND(MV181*$Q181, 2), "")</f>
        <v/>
      </c>
      <c r="MX181" s="9">
        <f>IF(38&lt;=$G181, $N181, "")</f>
        <v/>
      </c>
      <c r="MY181" s="9">
        <f>IF(38&lt;=$G181, MX181-MW181, "")</f>
        <v/>
      </c>
      <c r="MZ181" s="9">
        <f>IF(38&lt;=$G181, MV181-MY181, "")</f>
        <v/>
      </c>
      <c r="NA181" s="9">
        <f>IF(38&lt;=$G181, ROUND(MS181*$Q181, 2), "")</f>
        <v/>
      </c>
      <c r="NB181" s="9">
        <f>IF(38&lt;=$G181, MS181+NA181, "")</f>
        <v/>
      </c>
      <c r="NC181" s="9">
        <f>IF(38&lt;=$G181, MW181+NA181, "")</f>
        <v/>
      </c>
      <c r="ND181" s="9">
        <f>IF(38&lt;=$G181, ($G181-38)*$N181, "")</f>
        <v/>
      </c>
      <c r="NE181" s="9">
        <f>IF(39&lt;=$G181, MZ181, "")</f>
        <v/>
      </c>
      <c r="NF181" s="9">
        <f>IF(39&lt;=$G181, ROUND(NE181*$Q181, 2), "")</f>
        <v/>
      </c>
      <c r="NG181" s="9">
        <f>IF(39&lt;=$G181, $N181, "")</f>
        <v/>
      </c>
      <c r="NH181" s="9">
        <f>IF(39&lt;=$G181, NG181-NF181, "")</f>
        <v/>
      </c>
      <c r="NI181" s="9">
        <f>IF(39&lt;=$G181, NE181-NH181, "")</f>
        <v/>
      </c>
      <c r="NJ181" s="9">
        <f>IF(39&lt;=$G181, ROUND(NB181*$Q181, 2), "")</f>
        <v/>
      </c>
      <c r="NK181" s="9">
        <f>IF(39&lt;=$G181, NB181+NJ181, "")</f>
        <v/>
      </c>
      <c r="NL181" s="9">
        <f>IF(39&lt;=$G181, NF181+NJ181, "")</f>
        <v/>
      </c>
      <c r="NM181" s="9">
        <f>IF(39&lt;=$G181, ($G181-39)*$N181, "")</f>
        <v/>
      </c>
      <c r="NN181" s="9">
        <f>IF(40&lt;=$G181, NI181, "")</f>
        <v/>
      </c>
      <c r="NO181" s="9">
        <f>IF(40&lt;=$G181, ROUND(NN181*$Q181, 2), "")</f>
        <v/>
      </c>
      <c r="NP181" s="9">
        <f>IF(40&lt;=$G181, $N181, "")</f>
        <v/>
      </c>
      <c r="NQ181" s="9">
        <f>IF(40&lt;=$G181, NP181-NO181, "")</f>
        <v/>
      </c>
      <c r="NR181" s="9">
        <f>IF(40&lt;=$G181, NN181-NQ181, "")</f>
        <v/>
      </c>
      <c r="NS181" s="9">
        <f>IF(40&lt;=$G181, ROUND(NK181*$Q181, 2), "")</f>
        <v/>
      </c>
      <c r="NT181" s="9">
        <f>IF(40&lt;=$G181, NK181+NS181, "")</f>
        <v/>
      </c>
      <c r="NU181" s="9">
        <f>IF(40&lt;=$G181, NO181+NS181, "")</f>
        <v/>
      </c>
      <c r="NV181" s="9">
        <f>IF(40&lt;=$G181, ($G181-40)*$N181, "")</f>
        <v/>
      </c>
      <c r="NW181" s="9">
        <f>IF(41&lt;=$G181, NR181, "")</f>
        <v/>
      </c>
      <c r="NX181" s="9">
        <f>IF(41&lt;=$G181, ROUND(NW181*$Q181, 2), "")</f>
        <v/>
      </c>
      <c r="NY181" s="9">
        <f>IF(41&lt;=$G181, $N181, "")</f>
        <v/>
      </c>
      <c r="NZ181" s="9">
        <f>IF(41&lt;=$G181, NY181-NX181, "")</f>
        <v/>
      </c>
      <c r="OA181" s="9">
        <f>IF(41&lt;=$G181, NW181-NZ181, "")</f>
        <v/>
      </c>
      <c r="OB181" s="9">
        <f>IF(41&lt;=$G181, ROUND(NT181*$Q181, 2), "")</f>
        <v/>
      </c>
      <c r="OC181" s="9">
        <f>IF(41&lt;=$G181, NT181+OB181, "")</f>
        <v/>
      </c>
      <c r="OD181" s="9">
        <f>IF(41&lt;=$G181, NX181+OB181, "")</f>
        <v/>
      </c>
      <c r="OE181" s="9">
        <f>IF(41&lt;=$G181, ($G181-41)*$N181, "")</f>
        <v/>
      </c>
      <c r="OF181" s="9">
        <f>IF(42&lt;=$G181, OA181, "")</f>
        <v/>
      </c>
      <c r="OG181" s="9">
        <f>IF(42&lt;=$G181, ROUND(OF181*$Q181, 2), "")</f>
        <v/>
      </c>
      <c r="OH181" s="9">
        <f>IF(42&lt;=$G181, $N181, "")</f>
        <v/>
      </c>
      <c r="OI181" s="9">
        <f>IF(42&lt;=$G181, OH181-OG181, "")</f>
        <v/>
      </c>
      <c r="OJ181" s="9">
        <f>IF(42&lt;=$G181, OF181-OI181, "")</f>
        <v/>
      </c>
      <c r="OK181" s="9">
        <f>IF(42&lt;=$G181, ROUND(OC181*$Q181, 2), "")</f>
        <v/>
      </c>
      <c r="OL181" s="9">
        <f>IF(42&lt;=$G181, OC181+OK181, "")</f>
        <v/>
      </c>
      <c r="OM181" s="9">
        <f>IF(42&lt;=$G181, OG181+OK181, "")</f>
        <v/>
      </c>
      <c r="ON181" s="9">
        <f>IF(42&lt;=$G181, ($G181-42)*$N181, "")</f>
        <v/>
      </c>
      <c r="OO181" s="9">
        <f>IF(43&lt;=$G181, OJ181, "")</f>
        <v/>
      </c>
      <c r="OP181" s="9">
        <f>IF(43&lt;=$G181, ROUND(OO181*$Q181, 2), "")</f>
        <v/>
      </c>
      <c r="OQ181" s="9">
        <f>IF(43&lt;=$G181, $N181, "")</f>
        <v/>
      </c>
      <c r="OR181" s="9">
        <f>IF(43&lt;=$G181, OQ181-OP181, "")</f>
        <v/>
      </c>
      <c r="OS181" s="9">
        <f>IF(43&lt;=$G181, OO181-OR181, "")</f>
        <v/>
      </c>
      <c r="OT181" s="9">
        <f>IF(43&lt;=$G181, ROUND(OL181*$Q181, 2), "")</f>
        <v/>
      </c>
      <c r="OU181" s="9">
        <f>IF(43&lt;=$G181, OL181+OT181, "")</f>
        <v/>
      </c>
      <c r="OV181" s="9">
        <f>IF(43&lt;=$G181, OP181+OT181, "")</f>
        <v/>
      </c>
      <c r="OW181" s="9">
        <f>IF(43&lt;=$G181, ($G181-43)*$N181, "")</f>
        <v/>
      </c>
      <c r="OX181" s="9">
        <f>IF(44&lt;=$G181, OS181, "")</f>
        <v/>
      </c>
      <c r="OY181" s="9">
        <f>IF(44&lt;=$G181, ROUND(OX181*$Q181, 2), "")</f>
        <v/>
      </c>
      <c r="OZ181" s="9">
        <f>IF(44&lt;=$G181, $N181, "")</f>
        <v/>
      </c>
      <c r="PA181" s="9">
        <f>IF(44&lt;=$G181, OZ181-OY181, "")</f>
        <v/>
      </c>
      <c r="PB181" s="9">
        <f>IF(44&lt;=$G181, OX181-PA181, "")</f>
        <v/>
      </c>
      <c r="PC181" s="9">
        <f>IF(44&lt;=$G181, ROUND(OU181*$Q181, 2), "")</f>
        <v/>
      </c>
      <c r="PD181" s="9">
        <f>IF(44&lt;=$G181, OU181+PC181, "")</f>
        <v/>
      </c>
      <c r="PE181" s="9">
        <f>IF(44&lt;=$G181, OY181+PC181, "")</f>
        <v/>
      </c>
      <c r="PF181" s="9">
        <f>IF(44&lt;=$G181, ($G181-44)*$N181, "")</f>
        <v/>
      </c>
      <c r="PG181" s="9">
        <f>IF(45&lt;=$G181, PB181, "")</f>
        <v/>
      </c>
      <c r="PH181" s="9">
        <f>IF(45&lt;=$G181, ROUND(PG181*$Q181, 2), "")</f>
        <v/>
      </c>
      <c r="PI181" s="9">
        <f>IF(45&lt;=$G181, $N181, "")</f>
        <v/>
      </c>
      <c r="PJ181" s="9">
        <f>IF(45&lt;=$G181, PI181-PH181, "")</f>
        <v/>
      </c>
      <c r="PK181" s="9">
        <f>IF(45&lt;=$G181, PG181-PJ181, "")</f>
        <v/>
      </c>
      <c r="PL181" s="9">
        <f>IF(45&lt;=$G181, ROUND(PD181*$Q181, 2), "")</f>
        <v/>
      </c>
      <c r="PM181" s="9">
        <f>IF(45&lt;=$G181, PD181+PL181, "")</f>
        <v/>
      </c>
      <c r="PN181" s="9">
        <f>IF(45&lt;=$G181, PH181+PL181, "")</f>
        <v/>
      </c>
      <c r="PO181" s="9">
        <f>IF(45&lt;=$G181, ($G181-45)*$N181, "")</f>
        <v/>
      </c>
      <c r="PP181" s="9">
        <f>IF(46&lt;=$G181, PK181, "")</f>
        <v/>
      </c>
      <c r="PQ181" s="9">
        <f>IF(46&lt;=$G181, ROUND(PP181*$Q181, 2), "")</f>
        <v/>
      </c>
      <c r="PR181" s="9">
        <f>IF(46&lt;=$G181, $N181, "")</f>
        <v/>
      </c>
      <c r="PS181" s="9">
        <f>IF(46&lt;=$G181, PR181-PQ181, "")</f>
        <v/>
      </c>
      <c r="PT181" s="9">
        <f>IF(46&lt;=$G181, PP181-PS181, "")</f>
        <v/>
      </c>
      <c r="PU181" s="9">
        <f>IF(46&lt;=$G181, ROUND(PM181*$Q181, 2), "")</f>
        <v/>
      </c>
      <c r="PV181" s="9">
        <f>IF(46&lt;=$G181, PM181+PU181, "")</f>
        <v/>
      </c>
      <c r="PW181" s="9">
        <f>IF(46&lt;=$G181, PQ181+PU181, "")</f>
        <v/>
      </c>
      <c r="PX181" s="9">
        <f>IF(46&lt;=$G181, ($G181-46)*$N181, "")</f>
        <v/>
      </c>
      <c r="PY181" s="9">
        <f>IF(47&lt;=$G181, PT181, "")</f>
        <v/>
      </c>
      <c r="PZ181" s="9">
        <f>IF(47&lt;=$G181, ROUND(PY181*$Q181, 2), "")</f>
        <v/>
      </c>
      <c r="QA181" s="9">
        <f>IF(47&lt;=$G181, $N181, "")</f>
        <v/>
      </c>
      <c r="QB181" s="9">
        <f>IF(47&lt;=$G181, QA181-PZ181, "")</f>
        <v/>
      </c>
      <c r="QC181" s="9">
        <f>IF(47&lt;=$G181, PY181-QB181, "")</f>
        <v/>
      </c>
      <c r="QD181" s="9">
        <f>IF(47&lt;=$G181, ROUND(PV181*$Q181, 2), "")</f>
        <v/>
      </c>
      <c r="QE181" s="9">
        <f>IF(47&lt;=$G181, PV181+QD181, "")</f>
        <v/>
      </c>
      <c r="QF181" s="9">
        <f>IF(47&lt;=$G181, PZ181+QD181, "")</f>
        <v/>
      </c>
      <c r="QG181" s="9">
        <f>IF(47&lt;=$G181, ($G181-47)*$N181, "")</f>
        <v/>
      </c>
      <c r="QH181" s="9">
        <f>IF(48&lt;=$G181, QC181, "")</f>
        <v/>
      </c>
      <c r="QI181" s="9">
        <f>IF(48&lt;=$G181, ROUND(QH181*$Q181, 2), "")</f>
        <v/>
      </c>
      <c r="QJ181" s="9">
        <f>IF(48&lt;=$G181, $N181, "")</f>
        <v/>
      </c>
      <c r="QK181" s="9">
        <f>IF(48&lt;=$G181, QJ181-QI181, "")</f>
        <v/>
      </c>
      <c r="QL181" s="9">
        <f>IF(48&lt;=$G181, QH181-QK181, "")</f>
        <v/>
      </c>
      <c r="QM181" s="9">
        <f>IF(48&lt;=$G181, ROUND(QE181*$Q181, 2), "")</f>
        <v/>
      </c>
      <c r="QN181" s="9">
        <f>IF(48&lt;=$G181, QE181+QM181, "")</f>
        <v/>
      </c>
      <c r="QO181" s="9">
        <f>IF(48&lt;=$G181, QI181+QM181, "")</f>
        <v/>
      </c>
      <c r="QP181" s="9">
        <f>IF(48&lt;=$G181, ($G181-48)*$N181, "")</f>
        <v/>
      </c>
    </row>
    <row r="182">
      <c r="A182" s="12" t="inlineStr">
        <is>
          <t>0701-0001</t>
        </is>
      </c>
      <c r="B182" s="13" t="inlineStr">
        <is>
          <t>Miguel Angel Yañez Rivera</t>
        </is>
      </c>
      <c r="C182" s="13" t="inlineStr">
        <is>
          <t>Maxi Partner</t>
        </is>
      </c>
      <c r="D182" s="12" t="inlineStr">
        <is>
          <t>ACTIVO</t>
        </is>
      </c>
      <c r="E182" s="12" t="inlineStr">
        <is>
          <t>2025-06-13</t>
        </is>
      </c>
      <c r="F182" s="12" t="inlineStr">
        <is>
          <t>2029-06-13</t>
        </is>
      </c>
      <c r="G182" s="14" t="n">
        <v>48</v>
      </c>
      <c r="H182" s="15" t="n">
        <v>343879.31</v>
      </c>
      <c r="I182" s="16" t="n">
        <v>0.3</v>
      </c>
      <c r="J182" s="15">
        <f>ROUND(H182*I182, 2)</f>
        <v/>
      </c>
      <c r="K182" s="15">
        <f>ROUND(H182-J182, 2)</f>
        <v/>
      </c>
      <c r="L182" s="16" t="n">
        <v>0.02</v>
      </c>
      <c r="M182" s="15">
        <f>ROUND(H182*L182, 2)</f>
        <v/>
      </c>
      <c r="N182" s="15" t="n">
        <v>8636.469999999999</v>
      </c>
      <c r="O182" s="16" t="n">
        <v>0.1</v>
      </c>
      <c r="P182" s="15">
        <f>ROUND(H182*O182, 2)</f>
        <v/>
      </c>
      <c r="Q182" s="17" t="n">
        <v>0.02693493</v>
      </c>
      <c r="R182" s="17">
        <f>RATE(G182, -N182, K182, -P182)</f>
        <v/>
      </c>
      <c r="S182" s="17">
        <f>ROUND(Q182*12, 8)</f>
        <v/>
      </c>
      <c r="T182" s="17">
        <f>ROUND(((1+Q182)^12)-1, 8)</f>
        <v/>
      </c>
      <c r="U182" s="15">
        <f>ROUND(PV(Q182, G182, 0, -P182), 2)</f>
        <v/>
      </c>
      <c r="V182" s="15">
        <f>SUMIF($AA$4:$QP$4, "Interes_Leasing", AA182:QP182)</f>
        <v/>
      </c>
      <c r="W182" s="15">
        <f>SUMIF($AA$4:$QP$4, "Interes_Residual", AA182:QP182)</f>
        <v/>
      </c>
      <c r="X182" s="15">
        <f>ROUND(V182+W182, 2)</f>
        <v/>
      </c>
      <c r="Y182" s="15">
        <f>ROUND((N182*G182+P182+M182)-K182, 2)</f>
        <v/>
      </c>
      <c r="Z182" s="16">
        <f>ROUND(Y182/K182, 4)</f>
        <v/>
      </c>
      <c r="AA182" s="15">
        <f>IF(1&lt;=$G182, $K182, "")</f>
        <v/>
      </c>
      <c r="AB182" s="15">
        <f>IF(1&lt;=$G182, ROUND(AA182*$Q182, 2), "")</f>
        <v/>
      </c>
      <c r="AC182" s="15">
        <f>IF(1&lt;=$G182, $N182, "")</f>
        <v/>
      </c>
      <c r="AD182" s="15">
        <f>IF(1&lt;=$G182, AC182-AB182, "")</f>
        <v/>
      </c>
      <c r="AE182" s="15">
        <f>IF(1&lt;=$G182, AA182-AD182, "")</f>
        <v/>
      </c>
      <c r="AF182" s="15">
        <f>IF(1&lt;=$G182, ROUND($U182*$Q182, 2), "")</f>
        <v/>
      </c>
      <c r="AG182" s="15">
        <f>IF(1&lt;=$G182, $U182+AF182, "")</f>
        <v/>
      </c>
      <c r="AH182" s="15">
        <f>IF(1&lt;=$G182, AB182+AF182, "")</f>
        <v/>
      </c>
      <c r="AI182" s="15">
        <f>IF(1&lt;=$G182, ($G182-1)*$N182, "")</f>
        <v/>
      </c>
      <c r="AJ182" s="15">
        <f>IF(2&lt;=$G182, AE182, "")</f>
        <v/>
      </c>
      <c r="AK182" s="15">
        <f>IF(2&lt;=$G182, ROUND(AJ182*$Q182, 2), "")</f>
        <v/>
      </c>
      <c r="AL182" s="15">
        <f>IF(2&lt;=$G182, $N182, "")</f>
        <v/>
      </c>
      <c r="AM182" s="15">
        <f>IF(2&lt;=$G182, AL182-AK182, "")</f>
        <v/>
      </c>
      <c r="AN182" s="15">
        <f>IF(2&lt;=$G182, AJ182-AM182, "")</f>
        <v/>
      </c>
      <c r="AO182" s="15">
        <f>IF(2&lt;=$G182, ROUND(AG182*$Q182, 2), "")</f>
        <v/>
      </c>
      <c r="AP182" s="15">
        <f>IF(2&lt;=$G182, AG182+AO182, "")</f>
        <v/>
      </c>
      <c r="AQ182" s="15">
        <f>IF(2&lt;=$G182, AK182+AO182, "")</f>
        <v/>
      </c>
      <c r="AR182" s="15">
        <f>IF(2&lt;=$G182, ($G182-2)*$N182, "")</f>
        <v/>
      </c>
      <c r="AS182" s="15">
        <f>IF(3&lt;=$G182, AN182, "")</f>
        <v/>
      </c>
      <c r="AT182" s="15">
        <f>IF(3&lt;=$G182, ROUND(AS182*$Q182, 2), "")</f>
        <v/>
      </c>
      <c r="AU182" s="15">
        <f>IF(3&lt;=$G182, $N182, "")</f>
        <v/>
      </c>
      <c r="AV182" s="15">
        <f>IF(3&lt;=$G182, AU182-AT182, "")</f>
        <v/>
      </c>
      <c r="AW182" s="15">
        <f>IF(3&lt;=$G182, AS182-AV182, "")</f>
        <v/>
      </c>
      <c r="AX182" s="15">
        <f>IF(3&lt;=$G182, ROUND(AP182*$Q182, 2), "")</f>
        <v/>
      </c>
      <c r="AY182" s="15">
        <f>IF(3&lt;=$G182, AP182+AX182, "")</f>
        <v/>
      </c>
      <c r="AZ182" s="15">
        <f>IF(3&lt;=$G182, AT182+AX182, "")</f>
        <v/>
      </c>
      <c r="BA182" s="15">
        <f>IF(3&lt;=$G182, ($G182-3)*$N182, "")</f>
        <v/>
      </c>
      <c r="BB182" s="15">
        <f>IF(4&lt;=$G182, AW182, "")</f>
        <v/>
      </c>
      <c r="BC182" s="15">
        <f>IF(4&lt;=$G182, ROUND(BB182*$Q182, 2), "")</f>
        <v/>
      </c>
      <c r="BD182" s="15">
        <f>IF(4&lt;=$G182, $N182, "")</f>
        <v/>
      </c>
      <c r="BE182" s="15">
        <f>IF(4&lt;=$G182, BD182-BC182, "")</f>
        <v/>
      </c>
      <c r="BF182" s="15">
        <f>IF(4&lt;=$G182, BB182-BE182, "")</f>
        <v/>
      </c>
      <c r="BG182" s="15">
        <f>IF(4&lt;=$G182, ROUND(AY182*$Q182, 2), "")</f>
        <v/>
      </c>
      <c r="BH182" s="15">
        <f>IF(4&lt;=$G182, AY182+BG182, "")</f>
        <v/>
      </c>
      <c r="BI182" s="15">
        <f>IF(4&lt;=$G182, BC182+BG182, "")</f>
        <v/>
      </c>
      <c r="BJ182" s="15">
        <f>IF(4&lt;=$G182, ($G182-4)*$N182, "")</f>
        <v/>
      </c>
      <c r="BK182" s="15">
        <f>IF(5&lt;=$G182, BF182, "")</f>
        <v/>
      </c>
      <c r="BL182" s="15">
        <f>IF(5&lt;=$G182, ROUND(BK182*$Q182, 2), "")</f>
        <v/>
      </c>
      <c r="BM182" s="15">
        <f>IF(5&lt;=$G182, $N182, "")</f>
        <v/>
      </c>
      <c r="BN182" s="15">
        <f>IF(5&lt;=$G182, BM182-BL182, "")</f>
        <v/>
      </c>
      <c r="BO182" s="15">
        <f>IF(5&lt;=$G182, BK182-BN182, "")</f>
        <v/>
      </c>
      <c r="BP182" s="15">
        <f>IF(5&lt;=$G182, ROUND(BH182*$Q182, 2), "")</f>
        <v/>
      </c>
      <c r="BQ182" s="15">
        <f>IF(5&lt;=$G182, BH182+BP182, "")</f>
        <v/>
      </c>
      <c r="BR182" s="15">
        <f>IF(5&lt;=$G182, BL182+BP182, "")</f>
        <v/>
      </c>
      <c r="BS182" s="15">
        <f>IF(5&lt;=$G182, ($G182-5)*$N182, "")</f>
        <v/>
      </c>
      <c r="BT182" s="15">
        <f>IF(6&lt;=$G182, BO182, "")</f>
        <v/>
      </c>
      <c r="BU182" s="15">
        <f>IF(6&lt;=$G182, ROUND(BT182*$Q182, 2), "")</f>
        <v/>
      </c>
      <c r="BV182" s="15">
        <f>IF(6&lt;=$G182, $N182, "")</f>
        <v/>
      </c>
      <c r="BW182" s="15">
        <f>IF(6&lt;=$G182, BV182-BU182, "")</f>
        <v/>
      </c>
      <c r="BX182" s="15">
        <f>IF(6&lt;=$G182, BT182-BW182, "")</f>
        <v/>
      </c>
      <c r="BY182" s="15">
        <f>IF(6&lt;=$G182, ROUND(BQ182*$Q182, 2), "")</f>
        <v/>
      </c>
      <c r="BZ182" s="15">
        <f>IF(6&lt;=$G182, BQ182+BY182, "")</f>
        <v/>
      </c>
      <c r="CA182" s="15">
        <f>IF(6&lt;=$G182, BU182+BY182, "")</f>
        <v/>
      </c>
      <c r="CB182" s="15">
        <f>IF(6&lt;=$G182, ($G182-6)*$N182, "")</f>
        <v/>
      </c>
      <c r="CC182" s="15">
        <f>IF(7&lt;=$G182, BX182, "")</f>
        <v/>
      </c>
      <c r="CD182" s="15">
        <f>IF(7&lt;=$G182, ROUND(CC182*$Q182, 2), "")</f>
        <v/>
      </c>
      <c r="CE182" s="15">
        <f>IF(7&lt;=$G182, $N182, "")</f>
        <v/>
      </c>
      <c r="CF182" s="15">
        <f>IF(7&lt;=$G182, CE182-CD182, "")</f>
        <v/>
      </c>
      <c r="CG182" s="15">
        <f>IF(7&lt;=$G182, CC182-CF182, "")</f>
        <v/>
      </c>
      <c r="CH182" s="15">
        <f>IF(7&lt;=$G182, ROUND(BZ182*$Q182, 2), "")</f>
        <v/>
      </c>
      <c r="CI182" s="15">
        <f>IF(7&lt;=$G182, BZ182+CH182, "")</f>
        <v/>
      </c>
      <c r="CJ182" s="15">
        <f>IF(7&lt;=$G182, CD182+CH182, "")</f>
        <v/>
      </c>
      <c r="CK182" s="15">
        <f>IF(7&lt;=$G182, ($G182-7)*$N182, "")</f>
        <v/>
      </c>
      <c r="CL182" s="15">
        <f>IF(8&lt;=$G182, CG182, "")</f>
        <v/>
      </c>
      <c r="CM182" s="15">
        <f>IF(8&lt;=$G182, ROUND(CL182*$Q182, 2), "")</f>
        <v/>
      </c>
      <c r="CN182" s="15">
        <f>IF(8&lt;=$G182, $N182, "")</f>
        <v/>
      </c>
      <c r="CO182" s="15">
        <f>IF(8&lt;=$G182, CN182-CM182, "")</f>
        <v/>
      </c>
      <c r="CP182" s="15">
        <f>IF(8&lt;=$G182, CL182-CO182, "")</f>
        <v/>
      </c>
      <c r="CQ182" s="15">
        <f>IF(8&lt;=$G182, ROUND(CI182*$Q182, 2), "")</f>
        <v/>
      </c>
      <c r="CR182" s="15">
        <f>IF(8&lt;=$G182, CI182+CQ182, "")</f>
        <v/>
      </c>
      <c r="CS182" s="15">
        <f>IF(8&lt;=$G182, CM182+CQ182, "")</f>
        <v/>
      </c>
      <c r="CT182" s="15">
        <f>IF(8&lt;=$G182, ($G182-8)*$N182, "")</f>
        <v/>
      </c>
      <c r="CU182" s="15">
        <f>IF(9&lt;=$G182, CP182, "")</f>
        <v/>
      </c>
      <c r="CV182" s="15">
        <f>IF(9&lt;=$G182, ROUND(CU182*$Q182, 2), "")</f>
        <v/>
      </c>
      <c r="CW182" s="15">
        <f>IF(9&lt;=$G182, $N182, "")</f>
        <v/>
      </c>
      <c r="CX182" s="15">
        <f>IF(9&lt;=$G182, CW182-CV182, "")</f>
        <v/>
      </c>
      <c r="CY182" s="15">
        <f>IF(9&lt;=$G182, CU182-CX182, "")</f>
        <v/>
      </c>
      <c r="CZ182" s="15">
        <f>IF(9&lt;=$G182, ROUND(CR182*$Q182, 2), "")</f>
        <v/>
      </c>
      <c r="DA182" s="15">
        <f>IF(9&lt;=$G182, CR182+CZ182, "")</f>
        <v/>
      </c>
      <c r="DB182" s="15">
        <f>IF(9&lt;=$G182, CV182+CZ182, "")</f>
        <v/>
      </c>
      <c r="DC182" s="15">
        <f>IF(9&lt;=$G182, ($G182-9)*$N182, "")</f>
        <v/>
      </c>
      <c r="DD182" s="15">
        <f>IF(10&lt;=$G182, CY182, "")</f>
        <v/>
      </c>
      <c r="DE182" s="15">
        <f>IF(10&lt;=$G182, ROUND(DD182*$Q182, 2), "")</f>
        <v/>
      </c>
      <c r="DF182" s="15">
        <f>IF(10&lt;=$G182, $N182, "")</f>
        <v/>
      </c>
      <c r="DG182" s="15">
        <f>IF(10&lt;=$G182, DF182-DE182, "")</f>
        <v/>
      </c>
      <c r="DH182" s="15">
        <f>IF(10&lt;=$G182, DD182-DG182, "")</f>
        <v/>
      </c>
      <c r="DI182" s="15">
        <f>IF(10&lt;=$G182, ROUND(DA182*$Q182, 2), "")</f>
        <v/>
      </c>
      <c r="DJ182" s="15">
        <f>IF(10&lt;=$G182, DA182+DI182, "")</f>
        <v/>
      </c>
      <c r="DK182" s="15">
        <f>IF(10&lt;=$G182, DE182+DI182, "")</f>
        <v/>
      </c>
      <c r="DL182" s="15">
        <f>IF(10&lt;=$G182, ($G182-10)*$N182, "")</f>
        <v/>
      </c>
      <c r="DM182" s="15">
        <f>IF(11&lt;=$G182, DH182, "")</f>
        <v/>
      </c>
      <c r="DN182" s="15">
        <f>IF(11&lt;=$G182, ROUND(DM182*$Q182, 2), "")</f>
        <v/>
      </c>
      <c r="DO182" s="15">
        <f>IF(11&lt;=$G182, $N182, "")</f>
        <v/>
      </c>
      <c r="DP182" s="15">
        <f>IF(11&lt;=$G182, DO182-DN182, "")</f>
        <v/>
      </c>
      <c r="DQ182" s="15">
        <f>IF(11&lt;=$G182, DM182-DP182, "")</f>
        <v/>
      </c>
      <c r="DR182" s="15">
        <f>IF(11&lt;=$G182, ROUND(DJ182*$Q182, 2), "")</f>
        <v/>
      </c>
      <c r="DS182" s="15">
        <f>IF(11&lt;=$G182, DJ182+DR182, "")</f>
        <v/>
      </c>
      <c r="DT182" s="15">
        <f>IF(11&lt;=$G182, DN182+DR182, "")</f>
        <v/>
      </c>
      <c r="DU182" s="15">
        <f>IF(11&lt;=$G182, ($G182-11)*$N182, "")</f>
        <v/>
      </c>
      <c r="DV182" s="15">
        <f>IF(12&lt;=$G182, DQ182, "")</f>
        <v/>
      </c>
      <c r="DW182" s="15">
        <f>IF(12&lt;=$G182, ROUND(DV182*$Q182, 2), "")</f>
        <v/>
      </c>
      <c r="DX182" s="15">
        <f>IF(12&lt;=$G182, $N182, "")</f>
        <v/>
      </c>
      <c r="DY182" s="15">
        <f>IF(12&lt;=$G182, DX182-DW182, "")</f>
        <v/>
      </c>
      <c r="DZ182" s="15">
        <f>IF(12&lt;=$G182, DV182-DY182, "")</f>
        <v/>
      </c>
      <c r="EA182" s="15">
        <f>IF(12&lt;=$G182, ROUND(DS182*$Q182, 2), "")</f>
        <v/>
      </c>
      <c r="EB182" s="15">
        <f>IF(12&lt;=$G182, DS182+EA182, "")</f>
        <v/>
      </c>
      <c r="EC182" s="15">
        <f>IF(12&lt;=$G182, DW182+EA182, "")</f>
        <v/>
      </c>
      <c r="ED182" s="15">
        <f>IF(12&lt;=$G182, ($G182-12)*$N182, "")</f>
        <v/>
      </c>
      <c r="EE182" s="15">
        <f>IF(13&lt;=$G182, DZ182, "")</f>
        <v/>
      </c>
      <c r="EF182" s="15">
        <f>IF(13&lt;=$G182, ROUND(EE182*$Q182, 2), "")</f>
        <v/>
      </c>
      <c r="EG182" s="15">
        <f>IF(13&lt;=$G182, $N182, "")</f>
        <v/>
      </c>
      <c r="EH182" s="15">
        <f>IF(13&lt;=$G182, EG182-EF182, "")</f>
        <v/>
      </c>
      <c r="EI182" s="15">
        <f>IF(13&lt;=$G182, EE182-EH182, "")</f>
        <v/>
      </c>
      <c r="EJ182" s="15">
        <f>IF(13&lt;=$G182, ROUND(EB182*$Q182, 2), "")</f>
        <v/>
      </c>
      <c r="EK182" s="15">
        <f>IF(13&lt;=$G182, EB182+EJ182, "")</f>
        <v/>
      </c>
      <c r="EL182" s="15">
        <f>IF(13&lt;=$G182, EF182+EJ182, "")</f>
        <v/>
      </c>
      <c r="EM182" s="15">
        <f>IF(13&lt;=$G182, ($G182-13)*$N182, "")</f>
        <v/>
      </c>
      <c r="EN182" s="15">
        <f>IF(14&lt;=$G182, EI182, "")</f>
        <v/>
      </c>
      <c r="EO182" s="15">
        <f>IF(14&lt;=$G182, ROUND(EN182*$Q182, 2), "")</f>
        <v/>
      </c>
      <c r="EP182" s="15">
        <f>IF(14&lt;=$G182, $N182, "")</f>
        <v/>
      </c>
      <c r="EQ182" s="15">
        <f>IF(14&lt;=$G182, EP182-EO182, "")</f>
        <v/>
      </c>
      <c r="ER182" s="15">
        <f>IF(14&lt;=$G182, EN182-EQ182, "")</f>
        <v/>
      </c>
      <c r="ES182" s="15">
        <f>IF(14&lt;=$G182, ROUND(EK182*$Q182, 2), "")</f>
        <v/>
      </c>
      <c r="ET182" s="15">
        <f>IF(14&lt;=$G182, EK182+ES182, "")</f>
        <v/>
      </c>
      <c r="EU182" s="15">
        <f>IF(14&lt;=$G182, EO182+ES182, "")</f>
        <v/>
      </c>
      <c r="EV182" s="15">
        <f>IF(14&lt;=$G182, ($G182-14)*$N182, "")</f>
        <v/>
      </c>
      <c r="EW182" s="15">
        <f>IF(15&lt;=$G182, ER182, "")</f>
        <v/>
      </c>
      <c r="EX182" s="15">
        <f>IF(15&lt;=$G182, ROUND(EW182*$Q182, 2), "")</f>
        <v/>
      </c>
      <c r="EY182" s="15">
        <f>IF(15&lt;=$G182, $N182, "")</f>
        <v/>
      </c>
      <c r="EZ182" s="15">
        <f>IF(15&lt;=$G182, EY182-EX182, "")</f>
        <v/>
      </c>
      <c r="FA182" s="15">
        <f>IF(15&lt;=$G182, EW182-EZ182, "")</f>
        <v/>
      </c>
      <c r="FB182" s="15">
        <f>IF(15&lt;=$G182, ROUND(ET182*$Q182, 2), "")</f>
        <v/>
      </c>
      <c r="FC182" s="15">
        <f>IF(15&lt;=$G182, ET182+FB182, "")</f>
        <v/>
      </c>
      <c r="FD182" s="15">
        <f>IF(15&lt;=$G182, EX182+FB182, "")</f>
        <v/>
      </c>
      <c r="FE182" s="15">
        <f>IF(15&lt;=$G182, ($G182-15)*$N182, "")</f>
        <v/>
      </c>
      <c r="FF182" s="15">
        <f>IF(16&lt;=$G182, FA182, "")</f>
        <v/>
      </c>
      <c r="FG182" s="15">
        <f>IF(16&lt;=$G182, ROUND(FF182*$Q182, 2), "")</f>
        <v/>
      </c>
      <c r="FH182" s="15">
        <f>IF(16&lt;=$G182, $N182, "")</f>
        <v/>
      </c>
      <c r="FI182" s="15">
        <f>IF(16&lt;=$G182, FH182-FG182, "")</f>
        <v/>
      </c>
      <c r="FJ182" s="15">
        <f>IF(16&lt;=$G182, FF182-FI182, "")</f>
        <v/>
      </c>
      <c r="FK182" s="15">
        <f>IF(16&lt;=$G182, ROUND(FC182*$Q182, 2), "")</f>
        <v/>
      </c>
      <c r="FL182" s="15">
        <f>IF(16&lt;=$G182, FC182+FK182, "")</f>
        <v/>
      </c>
      <c r="FM182" s="15">
        <f>IF(16&lt;=$G182, FG182+FK182, "")</f>
        <v/>
      </c>
      <c r="FN182" s="15">
        <f>IF(16&lt;=$G182, ($G182-16)*$N182, "")</f>
        <v/>
      </c>
      <c r="FO182" s="15">
        <f>IF(17&lt;=$G182, FJ182, "")</f>
        <v/>
      </c>
      <c r="FP182" s="15">
        <f>IF(17&lt;=$G182, ROUND(FO182*$Q182, 2), "")</f>
        <v/>
      </c>
      <c r="FQ182" s="15">
        <f>IF(17&lt;=$G182, $N182, "")</f>
        <v/>
      </c>
      <c r="FR182" s="15">
        <f>IF(17&lt;=$G182, FQ182-FP182, "")</f>
        <v/>
      </c>
      <c r="FS182" s="15">
        <f>IF(17&lt;=$G182, FO182-FR182, "")</f>
        <v/>
      </c>
      <c r="FT182" s="15">
        <f>IF(17&lt;=$G182, ROUND(FL182*$Q182, 2), "")</f>
        <v/>
      </c>
      <c r="FU182" s="15">
        <f>IF(17&lt;=$G182, FL182+FT182, "")</f>
        <v/>
      </c>
      <c r="FV182" s="15">
        <f>IF(17&lt;=$G182, FP182+FT182, "")</f>
        <v/>
      </c>
      <c r="FW182" s="15">
        <f>IF(17&lt;=$G182, ($G182-17)*$N182, "")</f>
        <v/>
      </c>
      <c r="FX182" s="15">
        <f>IF(18&lt;=$G182, FS182, "")</f>
        <v/>
      </c>
      <c r="FY182" s="15">
        <f>IF(18&lt;=$G182, ROUND(FX182*$Q182, 2), "")</f>
        <v/>
      </c>
      <c r="FZ182" s="15">
        <f>IF(18&lt;=$G182, $N182, "")</f>
        <v/>
      </c>
      <c r="GA182" s="15">
        <f>IF(18&lt;=$G182, FZ182-FY182, "")</f>
        <v/>
      </c>
      <c r="GB182" s="15">
        <f>IF(18&lt;=$G182, FX182-GA182, "")</f>
        <v/>
      </c>
      <c r="GC182" s="15">
        <f>IF(18&lt;=$G182, ROUND(FU182*$Q182, 2), "")</f>
        <v/>
      </c>
      <c r="GD182" s="15">
        <f>IF(18&lt;=$G182, FU182+GC182, "")</f>
        <v/>
      </c>
      <c r="GE182" s="15">
        <f>IF(18&lt;=$G182, FY182+GC182, "")</f>
        <v/>
      </c>
      <c r="GF182" s="15">
        <f>IF(18&lt;=$G182, ($G182-18)*$N182, "")</f>
        <v/>
      </c>
      <c r="GG182" s="15">
        <f>IF(19&lt;=$G182, GB182, "")</f>
        <v/>
      </c>
      <c r="GH182" s="15">
        <f>IF(19&lt;=$G182, ROUND(GG182*$Q182, 2), "")</f>
        <v/>
      </c>
      <c r="GI182" s="15">
        <f>IF(19&lt;=$G182, $N182, "")</f>
        <v/>
      </c>
      <c r="GJ182" s="15">
        <f>IF(19&lt;=$G182, GI182-GH182, "")</f>
        <v/>
      </c>
      <c r="GK182" s="15">
        <f>IF(19&lt;=$G182, GG182-GJ182, "")</f>
        <v/>
      </c>
      <c r="GL182" s="15">
        <f>IF(19&lt;=$G182, ROUND(GD182*$Q182, 2), "")</f>
        <v/>
      </c>
      <c r="GM182" s="15">
        <f>IF(19&lt;=$G182, GD182+GL182, "")</f>
        <v/>
      </c>
      <c r="GN182" s="15">
        <f>IF(19&lt;=$G182, GH182+GL182, "")</f>
        <v/>
      </c>
      <c r="GO182" s="15">
        <f>IF(19&lt;=$G182, ($G182-19)*$N182, "")</f>
        <v/>
      </c>
      <c r="GP182" s="15">
        <f>IF(20&lt;=$G182, GK182, "")</f>
        <v/>
      </c>
      <c r="GQ182" s="15">
        <f>IF(20&lt;=$G182, ROUND(GP182*$Q182, 2), "")</f>
        <v/>
      </c>
      <c r="GR182" s="15">
        <f>IF(20&lt;=$G182, $N182, "")</f>
        <v/>
      </c>
      <c r="GS182" s="15">
        <f>IF(20&lt;=$G182, GR182-GQ182, "")</f>
        <v/>
      </c>
      <c r="GT182" s="15">
        <f>IF(20&lt;=$G182, GP182-GS182, "")</f>
        <v/>
      </c>
      <c r="GU182" s="15">
        <f>IF(20&lt;=$G182, ROUND(GM182*$Q182, 2), "")</f>
        <v/>
      </c>
      <c r="GV182" s="15">
        <f>IF(20&lt;=$G182, GM182+GU182, "")</f>
        <v/>
      </c>
      <c r="GW182" s="15">
        <f>IF(20&lt;=$G182, GQ182+GU182, "")</f>
        <v/>
      </c>
      <c r="GX182" s="15">
        <f>IF(20&lt;=$G182, ($G182-20)*$N182, "")</f>
        <v/>
      </c>
      <c r="GY182" s="15">
        <f>IF(21&lt;=$G182, GT182, "")</f>
        <v/>
      </c>
      <c r="GZ182" s="15">
        <f>IF(21&lt;=$G182, ROUND(GY182*$Q182, 2), "")</f>
        <v/>
      </c>
      <c r="HA182" s="15">
        <f>IF(21&lt;=$G182, $N182, "")</f>
        <v/>
      </c>
      <c r="HB182" s="15">
        <f>IF(21&lt;=$G182, HA182-GZ182, "")</f>
        <v/>
      </c>
      <c r="HC182" s="15">
        <f>IF(21&lt;=$G182, GY182-HB182, "")</f>
        <v/>
      </c>
      <c r="HD182" s="15">
        <f>IF(21&lt;=$G182, ROUND(GV182*$Q182, 2), "")</f>
        <v/>
      </c>
      <c r="HE182" s="15">
        <f>IF(21&lt;=$G182, GV182+HD182, "")</f>
        <v/>
      </c>
      <c r="HF182" s="15">
        <f>IF(21&lt;=$G182, GZ182+HD182, "")</f>
        <v/>
      </c>
      <c r="HG182" s="15">
        <f>IF(21&lt;=$G182, ($G182-21)*$N182, "")</f>
        <v/>
      </c>
      <c r="HH182" s="15">
        <f>IF(22&lt;=$G182, HC182, "")</f>
        <v/>
      </c>
      <c r="HI182" s="15">
        <f>IF(22&lt;=$G182, ROUND(HH182*$Q182, 2), "")</f>
        <v/>
      </c>
      <c r="HJ182" s="15">
        <f>IF(22&lt;=$G182, $N182, "")</f>
        <v/>
      </c>
      <c r="HK182" s="15">
        <f>IF(22&lt;=$G182, HJ182-HI182, "")</f>
        <v/>
      </c>
      <c r="HL182" s="15">
        <f>IF(22&lt;=$G182, HH182-HK182, "")</f>
        <v/>
      </c>
      <c r="HM182" s="15">
        <f>IF(22&lt;=$G182, ROUND(HE182*$Q182, 2), "")</f>
        <v/>
      </c>
      <c r="HN182" s="15">
        <f>IF(22&lt;=$G182, HE182+HM182, "")</f>
        <v/>
      </c>
      <c r="HO182" s="15">
        <f>IF(22&lt;=$G182, HI182+HM182, "")</f>
        <v/>
      </c>
      <c r="HP182" s="15">
        <f>IF(22&lt;=$G182, ($G182-22)*$N182, "")</f>
        <v/>
      </c>
      <c r="HQ182" s="15">
        <f>IF(23&lt;=$G182, HL182, "")</f>
        <v/>
      </c>
      <c r="HR182" s="15">
        <f>IF(23&lt;=$G182, ROUND(HQ182*$Q182, 2), "")</f>
        <v/>
      </c>
      <c r="HS182" s="15">
        <f>IF(23&lt;=$G182, $N182, "")</f>
        <v/>
      </c>
      <c r="HT182" s="15">
        <f>IF(23&lt;=$G182, HS182-HR182, "")</f>
        <v/>
      </c>
      <c r="HU182" s="15">
        <f>IF(23&lt;=$G182, HQ182-HT182, "")</f>
        <v/>
      </c>
      <c r="HV182" s="15">
        <f>IF(23&lt;=$G182, ROUND(HN182*$Q182, 2), "")</f>
        <v/>
      </c>
      <c r="HW182" s="15">
        <f>IF(23&lt;=$G182, HN182+HV182, "")</f>
        <v/>
      </c>
      <c r="HX182" s="15">
        <f>IF(23&lt;=$G182, HR182+HV182, "")</f>
        <v/>
      </c>
      <c r="HY182" s="15">
        <f>IF(23&lt;=$G182, ($G182-23)*$N182, "")</f>
        <v/>
      </c>
      <c r="HZ182" s="15">
        <f>IF(24&lt;=$G182, HU182, "")</f>
        <v/>
      </c>
      <c r="IA182" s="15">
        <f>IF(24&lt;=$G182, ROUND(HZ182*$Q182, 2), "")</f>
        <v/>
      </c>
      <c r="IB182" s="15">
        <f>IF(24&lt;=$G182, $N182, "")</f>
        <v/>
      </c>
      <c r="IC182" s="15">
        <f>IF(24&lt;=$G182, IB182-IA182, "")</f>
        <v/>
      </c>
      <c r="ID182" s="15">
        <f>IF(24&lt;=$G182, HZ182-IC182, "")</f>
        <v/>
      </c>
      <c r="IE182" s="15">
        <f>IF(24&lt;=$G182, ROUND(HW182*$Q182, 2), "")</f>
        <v/>
      </c>
      <c r="IF182" s="15">
        <f>IF(24&lt;=$G182, HW182+IE182, "")</f>
        <v/>
      </c>
      <c r="IG182" s="15">
        <f>IF(24&lt;=$G182, IA182+IE182, "")</f>
        <v/>
      </c>
      <c r="IH182" s="15">
        <f>IF(24&lt;=$G182, ($G182-24)*$N182, "")</f>
        <v/>
      </c>
      <c r="II182" s="15">
        <f>IF(25&lt;=$G182, ID182, "")</f>
        <v/>
      </c>
      <c r="IJ182" s="15">
        <f>IF(25&lt;=$G182, ROUND(II182*$Q182, 2), "")</f>
        <v/>
      </c>
      <c r="IK182" s="15">
        <f>IF(25&lt;=$G182, $N182, "")</f>
        <v/>
      </c>
      <c r="IL182" s="15">
        <f>IF(25&lt;=$G182, IK182-IJ182, "")</f>
        <v/>
      </c>
      <c r="IM182" s="15">
        <f>IF(25&lt;=$G182, II182-IL182, "")</f>
        <v/>
      </c>
      <c r="IN182" s="15">
        <f>IF(25&lt;=$G182, ROUND(IF182*$Q182, 2), "")</f>
        <v/>
      </c>
      <c r="IO182" s="15">
        <f>IF(25&lt;=$G182, IF182+IN182, "")</f>
        <v/>
      </c>
      <c r="IP182" s="15">
        <f>IF(25&lt;=$G182, IJ182+IN182, "")</f>
        <v/>
      </c>
      <c r="IQ182" s="15">
        <f>IF(25&lt;=$G182, ($G182-25)*$N182, "")</f>
        <v/>
      </c>
      <c r="IR182" s="15">
        <f>IF(26&lt;=$G182, IM182, "")</f>
        <v/>
      </c>
      <c r="IS182" s="15">
        <f>IF(26&lt;=$G182, ROUND(IR182*$Q182, 2), "")</f>
        <v/>
      </c>
      <c r="IT182" s="15">
        <f>IF(26&lt;=$G182, $N182, "")</f>
        <v/>
      </c>
      <c r="IU182" s="15">
        <f>IF(26&lt;=$G182, IT182-IS182, "")</f>
        <v/>
      </c>
      <c r="IV182" s="15">
        <f>IF(26&lt;=$G182, IR182-IU182, "")</f>
        <v/>
      </c>
      <c r="IW182" s="15">
        <f>IF(26&lt;=$G182, ROUND(IO182*$Q182, 2), "")</f>
        <v/>
      </c>
      <c r="IX182" s="15">
        <f>IF(26&lt;=$G182, IO182+IW182, "")</f>
        <v/>
      </c>
      <c r="IY182" s="15">
        <f>IF(26&lt;=$G182, IS182+IW182, "")</f>
        <v/>
      </c>
      <c r="IZ182" s="15">
        <f>IF(26&lt;=$G182, ($G182-26)*$N182, "")</f>
        <v/>
      </c>
      <c r="JA182" s="15">
        <f>IF(27&lt;=$G182, IV182, "")</f>
        <v/>
      </c>
      <c r="JB182" s="15">
        <f>IF(27&lt;=$G182, ROUND(JA182*$Q182, 2), "")</f>
        <v/>
      </c>
      <c r="JC182" s="15">
        <f>IF(27&lt;=$G182, $N182, "")</f>
        <v/>
      </c>
      <c r="JD182" s="15">
        <f>IF(27&lt;=$G182, JC182-JB182, "")</f>
        <v/>
      </c>
      <c r="JE182" s="15">
        <f>IF(27&lt;=$G182, JA182-JD182, "")</f>
        <v/>
      </c>
      <c r="JF182" s="15">
        <f>IF(27&lt;=$G182, ROUND(IX182*$Q182, 2), "")</f>
        <v/>
      </c>
      <c r="JG182" s="15">
        <f>IF(27&lt;=$G182, IX182+JF182, "")</f>
        <v/>
      </c>
      <c r="JH182" s="15">
        <f>IF(27&lt;=$G182, JB182+JF182, "")</f>
        <v/>
      </c>
      <c r="JI182" s="15">
        <f>IF(27&lt;=$G182, ($G182-27)*$N182, "")</f>
        <v/>
      </c>
      <c r="JJ182" s="15">
        <f>IF(28&lt;=$G182, JE182, "")</f>
        <v/>
      </c>
      <c r="JK182" s="15">
        <f>IF(28&lt;=$G182, ROUND(JJ182*$Q182, 2), "")</f>
        <v/>
      </c>
      <c r="JL182" s="15">
        <f>IF(28&lt;=$G182, $N182, "")</f>
        <v/>
      </c>
      <c r="JM182" s="15">
        <f>IF(28&lt;=$G182, JL182-JK182, "")</f>
        <v/>
      </c>
      <c r="JN182" s="15">
        <f>IF(28&lt;=$G182, JJ182-JM182, "")</f>
        <v/>
      </c>
      <c r="JO182" s="15">
        <f>IF(28&lt;=$G182, ROUND(JG182*$Q182, 2), "")</f>
        <v/>
      </c>
      <c r="JP182" s="15">
        <f>IF(28&lt;=$G182, JG182+JO182, "")</f>
        <v/>
      </c>
      <c r="JQ182" s="15">
        <f>IF(28&lt;=$G182, JK182+JO182, "")</f>
        <v/>
      </c>
      <c r="JR182" s="15">
        <f>IF(28&lt;=$G182, ($G182-28)*$N182, "")</f>
        <v/>
      </c>
      <c r="JS182" s="15">
        <f>IF(29&lt;=$G182, JN182, "")</f>
        <v/>
      </c>
      <c r="JT182" s="15">
        <f>IF(29&lt;=$G182, ROUND(JS182*$Q182, 2), "")</f>
        <v/>
      </c>
      <c r="JU182" s="15">
        <f>IF(29&lt;=$G182, $N182, "")</f>
        <v/>
      </c>
      <c r="JV182" s="15">
        <f>IF(29&lt;=$G182, JU182-JT182, "")</f>
        <v/>
      </c>
      <c r="JW182" s="15">
        <f>IF(29&lt;=$G182, JS182-JV182, "")</f>
        <v/>
      </c>
      <c r="JX182" s="15">
        <f>IF(29&lt;=$G182, ROUND(JP182*$Q182, 2), "")</f>
        <v/>
      </c>
      <c r="JY182" s="15">
        <f>IF(29&lt;=$G182, JP182+JX182, "")</f>
        <v/>
      </c>
      <c r="JZ182" s="15">
        <f>IF(29&lt;=$G182, JT182+JX182, "")</f>
        <v/>
      </c>
      <c r="KA182" s="15">
        <f>IF(29&lt;=$G182, ($G182-29)*$N182, "")</f>
        <v/>
      </c>
      <c r="KB182" s="15">
        <f>IF(30&lt;=$G182, JW182, "")</f>
        <v/>
      </c>
      <c r="KC182" s="15">
        <f>IF(30&lt;=$G182, ROUND(KB182*$Q182, 2), "")</f>
        <v/>
      </c>
      <c r="KD182" s="15">
        <f>IF(30&lt;=$G182, $N182, "")</f>
        <v/>
      </c>
      <c r="KE182" s="15">
        <f>IF(30&lt;=$G182, KD182-KC182, "")</f>
        <v/>
      </c>
      <c r="KF182" s="15">
        <f>IF(30&lt;=$G182, KB182-KE182, "")</f>
        <v/>
      </c>
      <c r="KG182" s="15">
        <f>IF(30&lt;=$G182, ROUND(JY182*$Q182, 2), "")</f>
        <v/>
      </c>
      <c r="KH182" s="15">
        <f>IF(30&lt;=$G182, JY182+KG182, "")</f>
        <v/>
      </c>
      <c r="KI182" s="15">
        <f>IF(30&lt;=$G182, KC182+KG182, "")</f>
        <v/>
      </c>
      <c r="KJ182" s="15">
        <f>IF(30&lt;=$G182, ($G182-30)*$N182, "")</f>
        <v/>
      </c>
      <c r="KK182" s="15">
        <f>IF(31&lt;=$G182, KF182, "")</f>
        <v/>
      </c>
      <c r="KL182" s="15">
        <f>IF(31&lt;=$G182, ROUND(KK182*$Q182, 2), "")</f>
        <v/>
      </c>
      <c r="KM182" s="15">
        <f>IF(31&lt;=$G182, $N182, "")</f>
        <v/>
      </c>
      <c r="KN182" s="15">
        <f>IF(31&lt;=$G182, KM182-KL182, "")</f>
        <v/>
      </c>
      <c r="KO182" s="15">
        <f>IF(31&lt;=$G182, KK182-KN182, "")</f>
        <v/>
      </c>
      <c r="KP182" s="15">
        <f>IF(31&lt;=$G182, ROUND(KH182*$Q182, 2), "")</f>
        <v/>
      </c>
      <c r="KQ182" s="15">
        <f>IF(31&lt;=$G182, KH182+KP182, "")</f>
        <v/>
      </c>
      <c r="KR182" s="15">
        <f>IF(31&lt;=$G182, KL182+KP182, "")</f>
        <v/>
      </c>
      <c r="KS182" s="15">
        <f>IF(31&lt;=$G182, ($G182-31)*$N182, "")</f>
        <v/>
      </c>
      <c r="KT182" s="15">
        <f>IF(32&lt;=$G182, KO182, "")</f>
        <v/>
      </c>
      <c r="KU182" s="15">
        <f>IF(32&lt;=$G182, ROUND(KT182*$Q182, 2), "")</f>
        <v/>
      </c>
      <c r="KV182" s="15">
        <f>IF(32&lt;=$G182, $N182, "")</f>
        <v/>
      </c>
      <c r="KW182" s="15">
        <f>IF(32&lt;=$G182, KV182-KU182, "")</f>
        <v/>
      </c>
      <c r="KX182" s="15">
        <f>IF(32&lt;=$G182, KT182-KW182, "")</f>
        <v/>
      </c>
      <c r="KY182" s="15">
        <f>IF(32&lt;=$G182, ROUND(KQ182*$Q182, 2), "")</f>
        <v/>
      </c>
      <c r="KZ182" s="15">
        <f>IF(32&lt;=$G182, KQ182+KY182, "")</f>
        <v/>
      </c>
      <c r="LA182" s="15">
        <f>IF(32&lt;=$G182, KU182+KY182, "")</f>
        <v/>
      </c>
      <c r="LB182" s="15">
        <f>IF(32&lt;=$G182, ($G182-32)*$N182, "")</f>
        <v/>
      </c>
      <c r="LC182" s="15">
        <f>IF(33&lt;=$G182, KX182, "")</f>
        <v/>
      </c>
      <c r="LD182" s="15">
        <f>IF(33&lt;=$G182, ROUND(LC182*$Q182, 2), "")</f>
        <v/>
      </c>
      <c r="LE182" s="15">
        <f>IF(33&lt;=$G182, $N182, "")</f>
        <v/>
      </c>
      <c r="LF182" s="15">
        <f>IF(33&lt;=$G182, LE182-LD182, "")</f>
        <v/>
      </c>
      <c r="LG182" s="15">
        <f>IF(33&lt;=$G182, LC182-LF182, "")</f>
        <v/>
      </c>
      <c r="LH182" s="15">
        <f>IF(33&lt;=$G182, ROUND(KZ182*$Q182, 2), "")</f>
        <v/>
      </c>
      <c r="LI182" s="15">
        <f>IF(33&lt;=$G182, KZ182+LH182, "")</f>
        <v/>
      </c>
      <c r="LJ182" s="15">
        <f>IF(33&lt;=$G182, LD182+LH182, "")</f>
        <v/>
      </c>
      <c r="LK182" s="15">
        <f>IF(33&lt;=$G182, ($G182-33)*$N182, "")</f>
        <v/>
      </c>
      <c r="LL182" s="15">
        <f>IF(34&lt;=$G182, LG182, "")</f>
        <v/>
      </c>
      <c r="LM182" s="15">
        <f>IF(34&lt;=$G182, ROUND(LL182*$Q182, 2), "")</f>
        <v/>
      </c>
      <c r="LN182" s="15">
        <f>IF(34&lt;=$G182, $N182, "")</f>
        <v/>
      </c>
      <c r="LO182" s="15">
        <f>IF(34&lt;=$G182, LN182-LM182, "")</f>
        <v/>
      </c>
      <c r="LP182" s="15">
        <f>IF(34&lt;=$G182, LL182-LO182, "")</f>
        <v/>
      </c>
      <c r="LQ182" s="15">
        <f>IF(34&lt;=$G182, ROUND(LI182*$Q182, 2), "")</f>
        <v/>
      </c>
      <c r="LR182" s="15">
        <f>IF(34&lt;=$G182, LI182+LQ182, "")</f>
        <v/>
      </c>
      <c r="LS182" s="15">
        <f>IF(34&lt;=$G182, LM182+LQ182, "")</f>
        <v/>
      </c>
      <c r="LT182" s="15">
        <f>IF(34&lt;=$G182, ($G182-34)*$N182, "")</f>
        <v/>
      </c>
      <c r="LU182" s="15">
        <f>IF(35&lt;=$G182, LP182, "")</f>
        <v/>
      </c>
      <c r="LV182" s="15">
        <f>IF(35&lt;=$G182, ROUND(LU182*$Q182, 2), "")</f>
        <v/>
      </c>
      <c r="LW182" s="15">
        <f>IF(35&lt;=$G182, $N182, "")</f>
        <v/>
      </c>
      <c r="LX182" s="15">
        <f>IF(35&lt;=$G182, LW182-LV182, "")</f>
        <v/>
      </c>
      <c r="LY182" s="15">
        <f>IF(35&lt;=$G182, LU182-LX182, "")</f>
        <v/>
      </c>
      <c r="LZ182" s="15">
        <f>IF(35&lt;=$G182, ROUND(LR182*$Q182, 2), "")</f>
        <v/>
      </c>
      <c r="MA182" s="15">
        <f>IF(35&lt;=$G182, LR182+LZ182, "")</f>
        <v/>
      </c>
      <c r="MB182" s="15">
        <f>IF(35&lt;=$G182, LV182+LZ182, "")</f>
        <v/>
      </c>
      <c r="MC182" s="15">
        <f>IF(35&lt;=$G182, ($G182-35)*$N182, "")</f>
        <v/>
      </c>
      <c r="MD182" s="15">
        <f>IF(36&lt;=$G182, LY182, "")</f>
        <v/>
      </c>
      <c r="ME182" s="15">
        <f>IF(36&lt;=$G182, ROUND(MD182*$Q182, 2), "")</f>
        <v/>
      </c>
      <c r="MF182" s="15">
        <f>IF(36&lt;=$G182, $N182, "")</f>
        <v/>
      </c>
      <c r="MG182" s="15">
        <f>IF(36&lt;=$G182, MF182-ME182, "")</f>
        <v/>
      </c>
      <c r="MH182" s="15">
        <f>IF(36&lt;=$G182, MD182-MG182, "")</f>
        <v/>
      </c>
      <c r="MI182" s="15">
        <f>IF(36&lt;=$G182, ROUND(MA182*$Q182, 2), "")</f>
        <v/>
      </c>
      <c r="MJ182" s="15">
        <f>IF(36&lt;=$G182, MA182+MI182, "")</f>
        <v/>
      </c>
      <c r="MK182" s="15">
        <f>IF(36&lt;=$G182, ME182+MI182, "")</f>
        <v/>
      </c>
      <c r="ML182" s="15">
        <f>IF(36&lt;=$G182, ($G182-36)*$N182, "")</f>
        <v/>
      </c>
      <c r="MM182" s="15">
        <f>IF(37&lt;=$G182, MH182, "")</f>
        <v/>
      </c>
      <c r="MN182" s="15">
        <f>IF(37&lt;=$G182, ROUND(MM182*$Q182, 2), "")</f>
        <v/>
      </c>
      <c r="MO182" s="15">
        <f>IF(37&lt;=$G182, $N182, "")</f>
        <v/>
      </c>
      <c r="MP182" s="15">
        <f>IF(37&lt;=$G182, MO182-MN182, "")</f>
        <v/>
      </c>
      <c r="MQ182" s="15">
        <f>IF(37&lt;=$G182, MM182-MP182, "")</f>
        <v/>
      </c>
      <c r="MR182" s="15">
        <f>IF(37&lt;=$G182, ROUND(MJ182*$Q182, 2), "")</f>
        <v/>
      </c>
      <c r="MS182" s="15">
        <f>IF(37&lt;=$G182, MJ182+MR182, "")</f>
        <v/>
      </c>
      <c r="MT182" s="15">
        <f>IF(37&lt;=$G182, MN182+MR182, "")</f>
        <v/>
      </c>
      <c r="MU182" s="15">
        <f>IF(37&lt;=$G182, ($G182-37)*$N182, "")</f>
        <v/>
      </c>
      <c r="MV182" s="15">
        <f>IF(38&lt;=$G182, MQ182, "")</f>
        <v/>
      </c>
      <c r="MW182" s="15">
        <f>IF(38&lt;=$G182, ROUND(MV182*$Q182, 2), "")</f>
        <v/>
      </c>
      <c r="MX182" s="15">
        <f>IF(38&lt;=$G182, $N182, "")</f>
        <v/>
      </c>
      <c r="MY182" s="15">
        <f>IF(38&lt;=$G182, MX182-MW182, "")</f>
        <v/>
      </c>
      <c r="MZ182" s="15">
        <f>IF(38&lt;=$G182, MV182-MY182, "")</f>
        <v/>
      </c>
      <c r="NA182" s="15">
        <f>IF(38&lt;=$G182, ROUND(MS182*$Q182, 2), "")</f>
        <v/>
      </c>
      <c r="NB182" s="15">
        <f>IF(38&lt;=$G182, MS182+NA182, "")</f>
        <v/>
      </c>
      <c r="NC182" s="15">
        <f>IF(38&lt;=$G182, MW182+NA182, "")</f>
        <v/>
      </c>
      <c r="ND182" s="15">
        <f>IF(38&lt;=$G182, ($G182-38)*$N182, "")</f>
        <v/>
      </c>
      <c r="NE182" s="15">
        <f>IF(39&lt;=$G182, MZ182, "")</f>
        <v/>
      </c>
      <c r="NF182" s="15">
        <f>IF(39&lt;=$G182, ROUND(NE182*$Q182, 2), "")</f>
        <v/>
      </c>
      <c r="NG182" s="15">
        <f>IF(39&lt;=$G182, $N182, "")</f>
        <v/>
      </c>
      <c r="NH182" s="15">
        <f>IF(39&lt;=$G182, NG182-NF182, "")</f>
        <v/>
      </c>
      <c r="NI182" s="15">
        <f>IF(39&lt;=$G182, NE182-NH182, "")</f>
        <v/>
      </c>
      <c r="NJ182" s="15">
        <f>IF(39&lt;=$G182, ROUND(NB182*$Q182, 2), "")</f>
        <v/>
      </c>
      <c r="NK182" s="15">
        <f>IF(39&lt;=$G182, NB182+NJ182, "")</f>
        <v/>
      </c>
      <c r="NL182" s="15">
        <f>IF(39&lt;=$G182, NF182+NJ182, "")</f>
        <v/>
      </c>
      <c r="NM182" s="15">
        <f>IF(39&lt;=$G182, ($G182-39)*$N182, "")</f>
        <v/>
      </c>
      <c r="NN182" s="15">
        <f>IF(40&lt;=$G182, NI182, "")</f>
        <v/>
      </c>
      <c r="NO182" s="15">
        <f>IF(40&lt;=$G182, ROUND(NN182*$Q182, 2), "")</f>
        <v/>
      </c>
      <c r="NP182" s="15">
        <f>IF(40&lt;=$G182, $N182, "")</f>
        <v/>
      </c>
      <c r="NQ182" s="15">
        <f>IF(40&lt;=$G182, NP182-NO182, "")</f>
        <v/>
      </c>
      <c r="NR182" s="15">
        <f>IF(40&lt;=$G182, NN182-NQ182, "")</f>
        <v/>
      </c>
      <c r="NS182" s="15">
        <f>IF(40&lt;=$G182, ROUND(NK182*$Q182, 2), "")</f>
        <v/>
      </c>
      <c r="NT182" s="15">
        <f>IF(40&lt;=$G182, NK182+NS182, "")</f>
        <v/>
      </c>
      <c r="NU182" s="15">
        <f>IF(40&lt;=$G182, NO182+NS182, "")</f>
        <v/>
      </c>
      <c r="NV182" s="15">
        <f>IF(40&lt;=$G182, ($G182-40)*$N182, "")</f>
        <v/>
      </c>
      <c r="NW182" s="15">
        <f>IF(41&lt;=$G182, NR182, "")</f>
        <v/>
      </c>
      <c r="NX182" s="15">
        <f>IF(41&lt;=$G182, ROUND(NW182*$Q182, 2), "")</f>
        <v/>
      </c>
      <c r="NY182" s="15">
        <f>IF(41&lt;=$G182, $N182, "")</f>
        <v/>
      </c>
      <c r="NZ182" s="15">
        <f>IF(41&lt;=$G182, NY182-NX182, "")</f>
        <v/>
      </c>
      <c r="OA182" s="15">
        <f>IF(41&lt;=$G182, NW182-NZ182, "")</f>
        <v/>
      </c>
      <c r="OB182" s="15">
        <f>IF(41&lt;=$G182, ROUND(NT182*$Q182, 2), "")</f>
        <v/>
      </c>
      <c r="OC182" s="15">
        <f>IF(41&lt;=$G182, NT182+OB182, "")</f>
        <v/>
      </c>
      <c r="OD182" s="15">
        <f>IF(41&lt;=$G182, NX182+OB182, "")</f>
        <v/>
      </c>
      <c r="OE182" s="15">
        <f>IF(41&lt;=$G182, ($G182-41)*$N182, "")</f>
        <v/>
      </c>
      <c r="OF182" s="15">
        <f>IF(42&lt;=$G182, OA182, "")</f>
        <v/>
      </c>
      <c r="OG182" s="15">
        <f>IF(42&lt;=$G182, ROUND(OF182*$Q182, 2), "")</f>
        <v/>
      </c>
      <c r="OH182" s="15">
        <f>IF(42&lt;=$G182, $N182, "")</f>
        <v/>
      </c>
      <c r="OI182" s="15">
        <f>IF(42&lt;=$G182, OH182-OG182, "")</f>
        <v/>
      </c>
      <c r="OJ182" s="15">
        <f>IF(42&lt;=$G182, OF182-OI182, "")</f>
        <v/>
      </c>
      <c r="OK182" s="15">
        <f>IF(42&lt;=$G182, ROUND(OC182*$Q182, 2), "")</f>
        <v/>
      </c>
      <c r="OL182" s="15">
        <f>IF(42&lt;=$G182, OC182+OK182, "")</f>
        <v/>
      </c>
      <c r="OM182" s="15">
        <f>IF(42&lt;=$G182, OG182+OK182, "")</f>
        <v/>
      </c>
      <c r="ON182" s="15">
        <f>IF(42&lt;=$G182, ($G182-42)*$N182, "")</f>
        <v/>
      </c>
      <c r="OO182" s="15">
        <f>IF(43&lt;=$G182, OJ182, "")</f>
        <v/>
      </c>
      <c r="OP182" s="15">
        <f>IF(43&lt;=$G182, ROUND(OO182*$Q182, 2), "")</f>
        <v/>
      </c>
      <c r="OQ182" s="15">
        <f>IF(43&lt;=$G182, $N182, "")</f>
        <v/>
      </c>
      <c r="OR182" s="15">
        <f>IF(43&lt;=$G182, OQ182-OP182, "")</f>
        <v/>
      </c>
      <c r="OS182" s="15">
        <f>IF(43&lt;=$G182, OO182-OR182, "")</f>
        <v/>
      </c>
      <c r="OT182" s="15">
        <f>IF(43&lt;=$G182, ROUND(OL182*$Q182, 2), "")</f>
        <v/>
      </c>
      <c r="OU182" s="15">
        <f>IF(43&lt;=$G182, OL182+OT182, "")</f>
        <v/>
      </c>
      <c r="OV182" s="15">
        <f>IF(43&lt;=$G182, OP182+OT182, "")</f>
        <v/>
      </c>
      <c r="OW182" s="15">
        <f>IF(43&lt;=$G182, ($G182-43)*$N182, "")</f>
        <v/>
      </c>
      <c r="OX182" s="15">
        <f>IF(44&lt;=$G182, OS182, "")</f>
        <v/>
      </c>
      <c r="OY182" s="15">
        <f>IF(44&lt;=$G182, ROUND(OX182*$Q182, 2), "")</f>
        <v/>
      </c>
      <c r="OZ182" s="15">
        <f>IF(44&lt;=$G182, $N182, "")</f>
        <v/>
      </c>
      <c r="PA182" s="15">
        <f>IF(44&lt;=$G182, OZ182-OY182, "")</f>
        <v/>
      </c>
      <c r="PB182" s="15">
        <f>IF(44&lt;=$G182, OX182-PA182, "")</f>
        <v/>
      </c>
      <c r="PC182" s="15">
        <f>IF(44&lt;=$G182, ROUND(OU182*$Q182, 2), "")</f>
        <v/>
      </c>
      <c r="PD182" s="15">
        <f>IF(44&lt;=$G182, OU182+PC182, "")</f>
        <v/>
      </c>
      <c r="PE182" s="15">
        <f>IF(44&lt;=$G182, OY182+PC182, "")</f>
        <v/>
      </c>
      <c r="PF182" s="15">
        <f>IF(44&lt;=$G182, ($G182-44)*$N182, "")</f>
        <v/>
      </c>
      <c r="PG182" s="15">
        <f>IF(45&lt;=$G182, PB182, "")</f>
        <v/>
      </c>
      <c r="PH182" s="15">
        <f>IF(45&lt;=$G182, ROUND(PG182*$Q182, 2), "")</f>
        <v/>
      </c>
      <c r="PI182" s="15">
        <f>IF(45&lt;=$G182, $N182, "")</f>
        <v/>
      </c>
      <c r="PJ182" s="15">
        <f>IF(45&lt;=$G182, PI182-PH182, "")</f>
        <v/>
      </c>
      <c r="PK182" s="15">
        <f>IF(45&lt;=$G182, PG182-PJ182, "")</f>
        <v/>
      </c>
      <c r="PL182" s="15">
        <f>IF(45&lt;=$G182, ROUND(PD182*$Q182, 2), "")</f>
        <v/>
      </c>
      <c r="PM182" s="15">
        <f>IF(45&lt;=$G182, PD182+PL182, "")</f>
        <v/>
      </c>
      <c r="PN182" s="15">
        <f>IF(45&lt;=$G182, PH182+PL182, "")</f>
        <v/>
      </c>
      <c r="PO182" s="15">
        <f>IF(45&lt;=$G182, ($G182-45)*$N182, "")</f>
        <v/>
      </c>
      <c r="PP182" s="15">
        <f>IF(46&lt;=$G182, PK182, "")</f>
        <v/>
      </c>
      <c r="PQ182" s="15">
        <f>IF(46&lt;=$G182, ROUND(PP182*$Q182, 2), "")</f>
        <v/>
      </c>
      <c r="PR182" s="15">
        <f>IF(46&lt;=$G182, $N182, "")</f>
        <v/>
      </c>
      <c r="PS182" s="15">
        <f>IF(46&lt;=$G182, PR182-PQ182, "")</f>
        <v/>
      </c>
      <c r="PT182" s="15">
        <f>IF(46&lt;=$G182, PP182-PS182, "")</f>
        <v/>
      </c>
      <c r="PU182" s="15">
        <f>IF(46&lt;=$G182, ROUND(PM182*$Q182, 2), "")</f>
        <v/>
      </c>
      <c r="PV182" s="15">
        <f>IF(46&lt;=$G182, PM182+PU182, "")</f>
        <v/>
      </c>
      <c r="PW182" s="15">
        <f>IF(46&lt;=$G182, PQ182+PU182, "")</f>
        <v/>
      </c>
      <c r="PX182" s="15">
        <f>IF(46&lt;=$G182, ($G182-46)*$N182, "")</f>
        <v/>
      </c>
      <c r="PY182" s="15">
        <f>IF(47&lt;=$G182, PT182, "")</f>
        <v/>
      </c>
      <c r="PZ182" s="15">
        <f>IF(47&lt;=$G182, ROUND(PY182*$Q182, 2), "")</f>
        <v/>
      </c>
      <c r="QA182" s="15">
        <f>IF(47&lt;=$G182, $N182, "")</f>
        <v/>
      </c>
      <c r="QB182" s="15">
        <f>IF(47&lt;=$G182, QA182-PZ182, "")</f>
        <v/>
      </c>
      <c r="QC182" s="15">
        <f>IF(47&lt;=$G182, PY182-QB182, "")</f>
        <v/>
      </c>
      <c r="QD182" s="15">
        <f>IF(47&lt;=$G182, ROUND(PV182*$Q182, 2), "")</f>
        <v/>
      </c>
      <c r="QE182" s="15">
        <f>IF(47&lt;=$G182, PV182+QD182, "")</f>
        <v/>
      </c>
      <c r="QF182" s="15">
        <f>IF(47&lt;=$G182, PZ182+QD182, "")</f>
        <v/>
      </c>
      <c r="QG182" s="15">
        <f>IF(47&lt;=$G182, ($G182-47)*$N182, "")</f>
        <v/>
      </c>
      <c r="QH182" s="15">
        <f>IF(48&lt;=$G182, QC182, "")</f>
        <v/>
      </c>
      <c r="QI182" s="15">
        <f>IF(48&lt;=$G182, ROUND(QH182*$Q182, 2), "")</f>
        <v/>
      </c>
      <c r="QJ182" s="15">
        <f>IF(48&lt;=$G182, $N182, "")</f>
        <v/>
      </c>
      <c r="QK182" s="15">
        <f>IF(48&lt;=$G182, QJ182-QI182, "")</f>
        <v/>
      </c>
      <c r="QL182" s="15">
        <f>IF(48&lt;=$G182, QH182-QK182, "")</f>
        <v/>
      </c>
      <c r="QM182" s="15">
        <f>IF(48&lt;=$G182, ROUND(QE182*$Q182, 2), "")</f>
        <v/>
      </c>
      <c r="QN182" s="15">
        <f>IF(48&lt;=$G182, QE182+QM182, "")</f>
        <v/>
      </c>
      <c r="QO182" s="15">
        <f>IF(48&lt;=$G182, QI182+QM182, "")</f>
        <v/>
      </c>
      <c r="QP182" s="15">
        <f>IF(48&lt;=$G182, ($G182-48)*$N182, "")</f>
        <v/>
      </c>
    </row>
    <row r="183">
      <c r="A183" s="6" t="inlineStr">
        <is>
          <t>0702-0001</t>
        </is>
      </c>
      <c r="B183" s="7" t="inlineStr">
        <is>
          <t>Ramses Tadeo Galindo Calderon</t>
        </is>
      </c>
      <c r="C183" s="7" t="inlineStr">
        <is>
          <t>Song Plus</t>
        </is>
      </c>
      <c r="D183" s="6" t="inlineStr">
        <is>
          <t>ACTIVO</t>
        </is>
      </c>
      <c r="E183" s="6" t="inlineStr">
        <is>
          <t>2025-06-16</t>
        </is>
      </c>
      <c r="F183" s="6" t="inlineStr">
        <is>
          <t>2029-06-16</t>
        </is>
      </c>
      <c r="G183" s="8" t="n">
        <v>48</v>
      </c>
      <c r="H183" s="9" t="n">
        <v>863082.28</v>
      </c>
      <c r="I183" s="10" t="n">
        <v>0.1733</v>
      </c>
      <c r="J183" s="9">
        <f>ROUND(H183*I183, 2)</f>
        <v/>
      </c>
      <c r="K183" s="9">
        <f>ROUND(H183-J183, 2)</f>
        <v/>
      </c>
      <c r="L183" s="10" t="n">
        <v>0.02</v>
      </c>
      <c r="M183" s="9">
        <f>ROUND(H183*L183, 2)</f>
        <v/>
      </c>
      <c r="N183" s="9" t="n">
        <v>17980.88</v>
      </c>
      <c r="O183" s="10" t="n">
        <v>0.3</v>
      </c>
      <c r="P183" s="9">
        <f>ROUND(H183*O183, 2)</f>
        <v/>
      </c>
      <c r="Q183" s="11" t="n">
        <v>0.01636118</v>
      </c>
      <c r="R183" s="11">
        <f>RATE(G183, -N183, K183, -P183)</f>
        <v/>
      </c>
      <c r="S183" s="11">
        <f>ROUND(Q183*12, 8)</f>
        <v/>
      </c>
      <c r="T183" s="11">
        <f>ROUND(((1+Q183)^12)-1, 8)</f>
        <v/>
      </c>
      <c r="U183" s="9">
        <f>ROUND(PV(Q183, G183, 0, -P183), 2)</f>
        <v/>
      </c>
      <c r="V183" s="9">
        <f>SUMIF($AA$4:$QP$4, "Interes_Leasing", AA183:QP183)</f>
        <v/>
      </c>
      <c r="W183" s="9">
        <f>SUMIF($AA$4:$QP$4, "Interes_Residual", AA183:QP183)</f>
        <v/>
      </c>
      <c r="X183" s="9">
        <f>ROUND(V183+W183, 2)</f>
        <v/>
      </c>
      <c r="Y183" s="9">
        <f>ROUND((N183*G183+P183+M183)-K183, 2)</f>
        <v/>
      </c>
      <c r="Z183" s="10">
        <f>ROUND(Y183/K183, 4)</f>
        <v/>
      </c>
      <c r="AA183" s="9">
        <f>IF(1&lt;=$G183, $K183, "")</f>
        <v/>
      </c>
      <c r="AB183" s="9">
        <f>IF(1&lt;=$G183, ROUND(AA183*$Q183, 2), "")</f>
        <v/>
      </c>
      <c r="AC183" s="9">
        <f>IF(1&lt;=$G183, $N183, "")</f>
        <v/>
      </c>
      <c r="AD183" s="9">
        <f>IF(1&lt;=$G183, AC183-AB183, "")</f>
        <v/>
      </c>
      <c r="AE183" s="9">
        <f>IF(1&lt;=$G183, AA183-AD183, "")</f>
        <v/>
      </c>
      <c r="AF183" s="9">
        <f>IF(1&lt;=$G183, ROUND($U183*$Q183, 2), "")</f>
        <v/>
      </c>
      <c r="AG183" s="9">
        <f>IF(1&lt;=$G183, $U183+AF183, "")</f>
        <v/>
      </c>
      <c r="AH183" s="9">
        <f>IF(1&lt;=$G183, AB183+AF183, "")</f>
        <v/>
      </c>
      <c r="AI183" s="9">
        <f>IF(1&lt;=$G183, ($G183-1)*$N183, "")</f>
        <v/>
      </c>
      <c r="AJ183" s="9">
        <f>IF(2&lt;=$G183, AE183, "")</f>
        <v/>
      </c>
      <c r="AK183" s="9">
        <f>IF(2&lt;=$G183, ROUND(AJ183*$Q183, 2), "")</f>
        <v/>
      </c>
      <c r="AL183" s="9">
        <f>IF(2&lt;=$G183, $N183, "")</f>
        <v/>
      </c>
      <c r="AM183" s="9">
        <f>IF(2&lt;=$G183, AL183-AK183, "")</f>
        <v/>
      </c>
      <c r="AN183" s="9">
        <f>IF(2&lt;=$G183, AJ183-AM183, "")</f>
        <v/>
      </c>
      <c r="AO183" s="9">
        <f>IF(2&lt;=$G183, ROUND(AG183*$Q183, 2), "")</f>
        <v/>
      </c>
      <c r="AP183" s="9">
        <f>IF(2&lt;=$G183, AG183+AO183, "")</f>
        <v/>
      </c>
      <c r="AQ183" s="9">
        <f>IF(2&lt;=$G183, AK183+AO183, "")</f>
        <v/>
      </c>
      <c r="AR183" s="9">
        <f>IF(2&lt;=$G183, ($G183-2)*$N183, "")</f>
        <v/>
      </c>
      <c r="AS183" s="9">
        <f>IF(3&lt;=$G183, AN183, "")</f>
        <v/>
      </c>
      <c r="AT183" s="9">
        <f>IF(3&lt;=$G183, ROUND(AS183*$Q183, 2), "")</f>
        <v/>
      </c>
      <c r="AU183" s="9">
        <f>IF(3&lt;=$G183, $N183, "")</f>
        <v/>
      </c>
      <c r="AV183" s="9">
        <f>IF(3&lt;=$G183, AU183-AT183, "")</f>
        <v/>
      </c>
      <c r="AW183" s="9">
        <f>IF(3&lt;=$G183, AS183-AV183, "")</f>
        <v/>
      </c>
      <c r="AX183" s="9">
        <f>IF(3&lt;=$G183, ROUND(AP183*$Q183, 2), "")</f>
        <v/>
      </c>
      <c r="AY183" s="9">
        <f>IF(3&lt;=$G183, AP183+AX183, "")</f>
        <v/>
      </c>
      <c r="AZ183" s="9">
        <f>IF(3&lt;=$G183, AT183+AX183, "")</f>
        <v/>
      </c>
      <c r="BA183" s="9">
        <f>IF(3&lt;=$G183, ($G183-3)*$N183, "")</f>
        <v/>
      </c>
      <c r="BB183" s="9">
        <f>IF(4&lt;=$G183, AW183, "")</f>
        <v/>
      </c>
      <c r="BC183" s="9">
        <f>IF(4&lt;=$G183, ROUND(BB183*$Q183, 2), "")</f>
        <v/>
      </c>
      <c r="BD183" s="9">
        <f>IF(4&lt;=$G183, $N183, "")</f>
        <v/>
      </c>
      <c r="BE183" s="9">
        <f>IF(4&lt;=$G183, BD183-BC183, "")</f>
        <v/>
      </c>
      <c r="BF183" s="9">
        <f>IF(4&lt;=$G183, BB183-BE183, "")</f>
        <v/>
      </c>
      <c r="BG183" s="9">
        <f>IF(4&lt;=$G183, ROUND(AY183*$Q183, 2), "")</f>
        <v/>
      </c>
      <c r="BH183" s="9">
        <f>IF(4&lt;=$G183, AY183+BG183, "")</f>
        <v/>
      </c>
      <c r="BI183" s="9">
        <f>IF(4&lt;=$G183, BC183+BG183, "")</f>
        <v/>
      </c>
      <c r="BJ183" s="9">
        <f>IF(4&lt;=$G183, ($G183-4)*$N183, "")</f>
        <v/>
      </c>
      <c r="BK183" s="9">
        <f>IF(5&lt;=$G183, BF183, "")</f>
        <v/>
      </c>
      <c r="BL183" s="9">
        <f>IF(5&lt;=$G183, ROUND(BK183*$Q183, 2), "")</f>
        <v/>
      </c>
      <c r="BM183" s="9">
        <f>IF(5&lt;=$G183, $N183, "")</f>
        <v/>
      </c>
      <c r="BN183" s="9">
        <f>IF(5&lt;=$G183, BM183-BL183, "")</f>
        <v/>
      </c>
      <c r="BO183" s="9">
        <f>IF(5&lt;=$G183, BK183-BN183, "")</f>
        <v/>
      </c>
      <c r="BP183" s="9">
        <f>IF(5&lt;=$G183, ROUND(BH183*$Q183, 2), "")</f>
        <v/>
      </c>
      <c r="BQ183" s="9">
        <f>IF(5&lt;=$G183, BH183+BP183, "")</f>
        <v/>
      </c>
      <c r="BR183" s="9">
        <f>IF(5&lt;=$G183, BL183+BP183, "")</f>
        <v/>
      </c>
      <c r="BS183" s="9">
        <f>IF(5&lt;=$G183, ($G183-5)*$N183, "")</f>
        <v/>
      </c>
      <c r="BT183" s="9">
        <f>IF(6&lt;=$G183, BO183, "")</f>
        <v/>
      </c>
      <c r="BU183" s="9">
        <f>IF(6&lt;=$G183, ROUND(BT183*$Q183, 2), "")</f>
        <v/>
      </c>
      <c r="BV183" s="9">
        <f>IF(6&lt;=$G183, $N183, "")</f>
        <v/>
      </c>
      <c r="BW183" s="9">
        <f>IF(6&lt;=$G183, BV183-BU183, "")</f>
        <v/>
      </c>
      <c r="BX183" s="9">
        <f>IF(6&lt;=$G183, BT183-BW183, "")</f>
        <v/>
      </c>
      <c r="BY183" s="9">
        <f>IF(6&lt;=$G183, ROUND(BQ183*$Q183, 2), "")</f>
        <v/>
      </c>
      <c r="BZ183" s="9">
        <f>IF(6&lt;=$G183, BQ183+BY183, "")</f>
        <v/>
      </c>
      <c r="CA183" s="9">
        <f>IF(6&lt;=$G183, BU183+BY183, "")</f>
        <v/>
      </c>
      <c r="CB183" s="9">
        <f>IF(6&lt;=$G183, ($G183-6)*$N183, "")</f>
        <v/>
      </c>
      <c r="CC183" s="9">
        <f>IF(7&lt;=$G183, BX183, "")</f>
        <v/>
      </c>
      <c r="CD183" s="9">
        <f>IF(7&lt;=$G183, ROUND(CC183*$Q183, 2), "")</f>
        <v/>
      </c>
      <c r="CE183" s="9">
        <f>IF(7&lt;=$G183, $N183, "")</f>
        <v/>
      </c>
      <c r="CF183" s="9">
        <f>IF(7&lt;=$G183, CE183-CD183, "")</f>
        <v/>
      </c>
      <c r="CG183" s="9">
        <f>IF(7&lt;=$G183, CC183-CF183, "")</f>
        <v/>
      </c>
      <c r="CH183" s="9">
        <f>IF(7&lt;=$G183, ROUND(BZ183*$Q183, 2), "")</f>
        <v/>
      </c>
      <c r="CI183" s="9">
        <f>IF(7&lt;=$G183, BZ183+CH183, "")</f>
        <v/>
      </c>
      <c r="CJ183" s="9">
        <f>IF(7&lt;=$G183, CD183+CH183, "")</f>
        <v/>
      </c>
      <c r="CK183" s="9">
        <f>IF(7&lt;=$G183, ($G183-7)*$N183, "")</f>
        <v/>
      </c>
      <c r="CL183" s="9">
        <f>IF(8&lt;=$G183, CG183, "")</f>
        <v/>
      </c>
      <c r="CM183" s="9">
        <f>IF(8&lt;=$G183, ROUND(CL183*$Q183, 2), "")</f>
        <v/>
      </c>
      <c r="CN183" s="9">
        <f>IF(8&lt;=$G183, $N183, "")</f>
        <v/>
      </c>
      <c r="CO183" s="9">
        <f>IF(8&lt;=$G183, CN183-CM183, "")</f>
        <v/>
      </c>
      <c r="CP183" s="9">
        <f>IF(8&lt;=$G183, CL183-CO183, "")</f>
        <v/>
      </c>
      <c r="CQ183" s="9">
        <f>IF(8&lt;=$G183, ROUND(CI183*$Q183, 2), "")</f>
        <v/>
      </c>
      <c r="CR183" s="9">
        <f>IF(8&lt;=$G183, CI183+CQ183, "")</f>
        <v/>
      </c>
      <c r="CS183" s="9">
        <f>IF(8&lt;=$G183, CM183+CQ183, "")</f>
        <v/>
      </c>
      <c r="CT183" s="9">
        <f>IF(8&lt;=$G183, ($G183-8)*$N183, "")</f>
        <v/>
      </c>
      <c r="CU183" s="9">
        <f>IF(9&lt;=$G183, CP183, "")</f>
        <v/>
      </c>
      <c r="CV183" s="9">
        <f>IF(9&lt;=$G183, ROUND(CU183*$Q183, 2), "")</f>
        <v/>
      </c>
      <c r="CW183" s="9">
        <f>IF(9&lt;=$G183, $N183, "")</f>
        <v/>
      </c>
      <c r="CX183" s="9">
        <f>IF(9&lt;=$G183, CW183-CV183, "")</f>
        <v/>
      </c>
      <c r="CY183" s="9">
        <f>IF(9&lt;=$G183, CU183-CX183, "")</f>
        <v/>
      </c>
      <c r="CZ183" s="9">
        <f>IF(9&lt;=$G183, ROUND(CR183*$Q183, 2), "")</f>
        <v/>
      </c>
      <c r="DA183" s="9">
        <f>IF(9&lt;=$G183, CR183+CZ183, "")</f>
        <v/>
      </c>
      <c r="DB183" s="9">
        <f>IF(9&lt;=$G183, CV183+CZ183, "")</f>
        <v/>
      </c>
      <c r="DC183" s="9">
        <f>IF(9&lt;=$G183, ($G183-9)*$N183, "")</f>
        <v/>
      </c>
      <c r="DD183" s="9">
        <f>IF(10&lt;=$G183, CY183, "")</f>
        <v/>
      </c>
      <c r="DE183" s="9">
        <f>IF(10&lt;=$G183, ROUND(DD183*$Q183, 2), "")</f>
        <v/>
      </c>
      <c r="DF183" s="9">
        <f>IF(10&lt;=$G183, $N183, "")</f>
        <v/>
      </c>
      <c r="DG183" s="9">
        <f>IF(10&lt;=$G183, DF183-DE183, "")</f>
        <v/>
      </c>
      <c r="DH183" s="9">
        <f>IF(10&lt;=$G183, DD183-DG183, "")</f>
        <v/>
      </c>
      <c r="DI183" s="9">
        <f>IF(10&lt;=$G183, ROUND(DA183*$Q183, 2), "")</f>
        <v/>
      </c>
      <c r="DJ183" s="9">
        <f>IF(10&lt;=$G183, DA183+DI183, "")</f>
        <v/>
      </c>
      <c r="DK183" s="9">
        <f>IF(10&lt;=$G183, DE183+DI183, "")</f>
        <v/>
      </c>
      <c r="DL183" s="9">
        <f>IF(10&lt;=$G183, ($G183-10)*$N183, "")</f>
        <v/>
      </c>
      <c r="DM183" s="9">
        <f>IF(11&lt;=$G183, DH183, "")</f>
        <v/>
      </c>
      <c r="DN183" s="9">
        <f>IF(11&lt;=$G183, ROUND(DM183*$Q183, 2), "")</f>
        <v/>
      </c>
      <c r="DO183" s="9">
        <f>IF(11&lt;=$G183, $N183, "")</f>
        <v/>
      </c>
      <c r="DP183" s="9">
        <f>IF(11&lt;=$G183, DO183-DN183, "")</f>
        <v/>
      </c>
      <c r="DQ183" s="9">
        <f>IF(11&lt;=$G183, DM183-DP183, "")</f>
        <v/>
      </c>
      <c r="DR183" s="9">
        <f>IF(11&lt;=$G183, ROUND(DJ183*$Q183, 2), "")</f>
        <v/>
      </c>
      <c r="DS183" s="9">
        <f>IF(11&lt;=$G183, DJ183+DR183, "")</f>
        <v/>
      </c>
      <c r="DT183" s="9">
        <f>IF(11&lt;=$G183, DN183+DR183, "")</f>
        <v/>
      </c>
      <c r="DU183" s="9">
        <f>IF(11&lt;=$G183, ($G183-11)*$N183, "")</f>
        <v/>
      </c>
      <c r="DV183" s="9">
        <f>IF(12&lt;=$G183, DQ183, "")</f>
        <v/>
      </c>
      <c r="DW183" s="9">
        <f>IF(12&lt;=$G183, ROUND(DV183*$Q183, 2), "")</f>
        <v/>
      </c>
      <c r="DX183" s="9">
        <f>IF(12&lt;=$G183, $N183, "")</f>
        <v/>
      </c>
      <c r="DY183" s="9">
        <f>IF(12&lt;=$G183, DX183-DW183, "")</f>
        <v/>
      </c>
      <c r="DZ183" s="9">
        <f>IF(12&lt;=$G183, DV183-DY183, "")</f>
        <v/>
      </c>
      <c r="EA183" s="9">
        <f>IF(12&lt;=$G183, ROUND(DS183*$Q183, 2), "")</f>
        <v/>
      </c>
      <c r="EB183" s="9">
        <f>IF(12&lt;=$G183, DS183+EA183, "")</f>
        <v/>
      </c>
      <c r="EC183" s="9">
        <f>IF(12&lt;=$G183, DW183+EA183, "")</f>
        <v/>
      </c>
      <c r="ED183" s="9">
        <f>IF(12&lt;=$G183, ($G183-12)*$N183, "")</f>
        <v/>
      </c>
      <c r="EE183" s="9">
        <f>IF(13&lt;=$G183, DZ183, "")</f>
        <v/>
      </c>
      <c r="EF183" s="9">
        <f>IF(13&lt;=$G183, ROUND(EE183*$Q183, 2), "")</f>
        <v/>
      </c>
      <c r="EG183" s="9">
        <f>IF(13&lt;=$G183, $N183, "")</f>
        <v/>
      </c>
      <c r="EH183" s="9">
        <f>IF(13&lt;=$G183, EG183-EF183, "")</f>
        <v/>
      </c>
      <c r="EI183" s="9">
        <f>IF(13&lt;=$G183, EE183-EH183, "")</f>
        <v/>
      </c>
      <c r="EJ183" s="9">
        <f>IF(13&lt;=$G183, ROUND(EB183*$Q183, 2), "")</f>
        <v/>
      </c>
      <c r="EK183" s="9">
        <f>IF(13&lt;=$G183, EB183+EJ183, "")</f>
        <v/>
      </c>
      <c r="EL183" s="9">
        <f>IF(13&lt;=$G183, EF183+EJ183, "")</f>
        <v/>
      </c>
      <c r="EM183" s="9">
        <f>IF(13&lt;=$G183, ($G183-13)*$N183, "")</f>
        <v/>
      </c>
      <c r="EN183" s="9">
        <f>IF(14&lt;=$G183, EI183, "")</f>
        <v/>
      </c>
      <c r="EO183" s="9">
        <f>IF(14&lt;=$G183, ROUND(EN183*$Q183, 2), "")</f>
        <v/>
      </c>
      <c r="EP183" s="9">
        <f>IF(14&lt;=$G183, $N183, "")</f>
        <v/>
      </c>
      <c r="EQ183" s="9">
        <f>IF(14&lt;=$G183, EP183-EO183, "")</f>
        <v/>
      </c>
      <c r="ER183" s="9">
        <f>IF(14&lt;=$G183, EN183-EQ183, "")</f>
        <v/>
      </c>
      <c r="ES183" s="9">
        <f>IF(14&lt;=$G183, ROUND(EK183*$Q183, 2), "")</f>
        <v/>
      </c>
      <c r="ET183" s="9">
        <f>IF(14&lt;=$G183, EK183+ES183, "")</f>
        <v/>
      </c>
      <c r="EU183" s="9">
        <f>IF(14&lt;=$G183, EO183+ES183, "")</f>
        <v/>
      </c>
      <c r="EV183" s="9">
        <f>IF(14&lt;=$G183, ($G183-14)*$N183, "")</f>
        <v/>
      </c>
      <c r="EW183" s="9">
        <f>IF(15&lt;=$G183, ER183, "")</f>
        <v/>
      </c>
      <c r="EX183" s="9">
        <f>IF(15&lt;=$G183, ROUND(EW183*$Q183, 2), "")</f>
        <v/>
      </c>
      <c r="EY183" s="9">
        <f>IF(15&lt;=$G183, $N183, "")</f>
        <v/>
      </c>
      <c r="EZ183" s="9">
        <f>IF(15&lt;=$G183, EY183-EX183, "")</f>
        <v/>
      </c>
      <c r="FA183" s="9">
        <f>IF(15&lt;=$G183, EW183-EZ183, "")</f>
        <v/>
      </c>
      <c r="FB183" s="9">
        <f>IF(15&lt;=$G183, ROUND(ET183*$Q183, 2), "")</f>
        <v/>
      </c>
      <c r="FC183" s="9">
        <f>IF(15&lt;=$G183, ET183+FB183, "")</f>
        <v/>
      </c>
      <c r="FD183" s="9">
        <f>IF(15&lt;=$G183, EX183+FB183, "")</f>
        <v/>
      </c>
      <c r="FE183" s="9">
        <f>IF(15&lt;=$G183, ($G183-15)*$N183, "")</f>
        <v/>
      </c>
      <c r="FF183" s="9">
        <f>IF(16&lt;=$G183, FA183, "")</f>
        <v/>
      </c>
      <c r="FG183" s="9">
        <f>IF(16&lt;=$G183, ROUND(FF183*$Q183, 2), "")</f>
        <v/>
      </c>
      <c r="FH183" s="9">
        <f>IF(16&lt;=$G183, $N183, "")</f>
        <v/>
      </c>
      <c r="FI183" s="9">
        <f>IF(16&lt;=$G183, FH183-FG183, "")</f>
        <v/>
      </c>
      <c r="FJ183" s="9">
        <f>IF(16&lt;=$G183, FF183-FI183, "")</f>
        <v/>
      </c>
      <c r="FK183" s="9">
        <f>IF(16&lt;=$G183, ROUND(FC183*$Q183, 2), "")</f>
        <v/>
      </c>
      <c r="FL183" s="9">
        <f>IF(16&lt;=$G183, FC183+FK183, "")</f>
        <v/>
      </c>
      <c r="FM183" s="9">
        <f>IF(16&lt;=$G183, FG183+FK183, "")</f>
        <v/>
      </c>
      <c r="FN183" s="9">
        <f>IF(16&lt;=$G183, ($G183-16)*$N183, "")</f>
        <v/>
      </c>
      <c r="FO183" s="9">
        <f>IF(17&lt;=$G183, FJ183, "")</f>
        <v/>
      </c>
      <c r="FP183" s="9">
        <f>IF(17&lt;=$G183, ROUND(FO183*$Q183, 2), "")</f>
        <v/>
      </c>
      <c r="FQ183" s="9">
        <f>IF(17&lt;=$G183, $N183, "")</f>
        <v/>
      </c>
      <c r="FR183" s="9">
        <f>IF(17&lt;=$G183, FQ183-FP183, "")</f>
        <v/>
      </c>
      <c r="FS183" s="9">
        <f>IF(17&lt;=$G183, FO183-FR183, "")</f>
        <v/>
      </c>
      <c r="FT183" s="9">
        <f>IF(17&lt;=$G183, ROUND(FL183*$Q183, 2), "")</f>
        <v/>
      </c>
      <c r="FU183" s="9">
        <f>IF(17&lt;=$G183, FL183+FT183, "")</f>
        <v/>
      </c>
      <c r="FV183" s="9">
        <f>IF(17&lt;=$G183, FP183+FT183, "")</f>
        <v/>
      </c>
      <c r="FW183" s="9">
        <f>IF(17&lt;=$G183, ($G183-17)*$N183, "")</f>
        <v/>
      </c>
      <c r="FX183" s="9">
        <f>IF(18&lt;=$G183, FS183, "")</f>
        <v/>
      </c>
      <c r="FY183" s="9">
        <f>IF(18&lt;=$G183, ROUND(FX183*$Q183, 2), "")</f>
        <v/>
      </c>
      <c r="FZ183" s="9">
        <f>IF(18&lt;=$G183, $N183, "")</f>
        <v/>
      </c>
      <c r="GA183" s="9">
        <f>IF(18&lt;=$G183, FZ183-FY183, "")</f>
        <v/>
      </c>
      <c r="GB183" s="9">
        <f>IF(18&lt;=$G183, FX183-GA183, "")</f>
        <v/>
      </c>
      <c r="GC183" s="9">
        <f>IF(18&lt;=$G183, ROUND(FU183*$Q183, 2), "")</f>
        <v/>
      </c>
      <c r="GD183" s="9">
        <f>IF(18&lt;=$G183, FU183+GC183, "")</f>
        <v/>
      </c>
      <c r="GE183" s="9">
        <f>IF(18&lt;=$G183, FY183+GC183, "")</f>
        <v/>
      </c>
      <c r="GF183" s="9">
        <f>IF(18&lt;=$G183, ($G183-18)*$N183, "")</f>
        <v/>
      </c>
      <c r="GG183" s="9">
        <f>IF(19&lt;=$G183, GB183, "")</f>
        <v/>
      </c>
      <c r="GH183" s="9">
        <f>IF(19&lt;=$G183, ROUND(GG183*$Q183, 2), "")</f>
        <v/>
      </c>
      <c r="GI183" s="9">
        <f>IF(19&lt;=$G183, $N183, "")</f>
        <v/>
      </c>
      <c r="GJ183" s="9">
        <f>IF(19&lt;=$G183, GI183-GH183, "")</f>
        <v/>
      </c>
      <c r="GK183" s="9">
        <f>IF(19&lt;=$G183, GG183-GJ183, "")</f>
        <v/>
      </c>
      <c r="GL183" s="9">
        <f>IF(19&lt;=$G183, ROUND(GD183*$Q183, 2), "")</f>
        <v/>
      </c>
      <c r="GM183" s="9">
        <f>IF(19&lt;=$G183, GD183+GL183, "")</f>
        <v/>
      </c>
      <c r="GN183" s="9">
        <f>IF(19&lt;=$G183, GH183+GL183, "")</f>
        <v/>
      </c>
      <c r="GO183" s="9">
        <f>IF(19&lt;=$G183, ($G183-19)*$N183, "")</f>
        <v/>
      </c>
      <c r="GP183" s="9">
        <f>IF(20&lt;=$G183, GK183, "")</f>
        <v/>
      </c>
      <c r="GQ183" s="9">
        <f>IF(20&lt;=$G183, ROUND(GP183*$Q183, 2), "")</f>
        <v/>
      </c>
      <c r="GR183" s="9">
        <f>IF(20&lt;=$G183, $N183, "")</f>
        <v/>
      </c>
      <c r="GS183" s="9">
        <f>IF(20&lt;=$G183, GR183-GQ183, "")</f>
        <v/>
      </c>
      <c r="GT183" s="9">
        <f>IF(20&lt;=$G183, GP183-GS183, "")</f>
        <v/>
      </c>
      <c r="GU183" s="9">
        <f>IF(20&lt;=$G183, ROUND(GM183*$Q183, 2), "")</f>
        <v/>
      </c>
      <c r="GV183" s="9">
        <f>IF(20&lt;=$G183, GM183+GU183, "")</f>
        <v/>
      </c>
      <c r="GW183" s="9">
        <f>IF(20&lt;=$G183, GQ183+GU183, "")</f>
        <v/>
      </c>
      <c r="GX183" s="9">
        <f>IF(20&lt;=$G183, ($G183-20)*$N183, "")</f>
        <v/>
      </c>
      <c r="GY183" s="9">
        <f>IF(21&lt;=$G183, GT183, "")</f>
        <v/>
      </c>
      <c r="GZ183" s="9">
        <f>IF(21&lt;=$G183, ROUND(GY183*$Q183, 2), "")</f>
        <v/>
      </c>
      <c r="HA183" s="9">
        <f>IF(21&lt;=$G183, $N183, "")</f>
        <v/>
      </c>
      <c r="HB183" s="9">
        <f>IF(21&lt;=$G183, HA183-GZ183, "")</f>
        <v/>
      </c>
      <c r="HC183" s="9">
        <f>IF(21&lt;=$G183, GY183-HB183, "")</f>
        <v/>
      </c>
      <c r="HD183" s="9">
        <f>IF(21&lt;=$G183, ROUND(GV183*$Q183, 2), "")</f>
        <v/>
      </c>
      <c r="HE183" s="9">
        <f>IF(21&lt;=$G183, GV183+HD183, "")</f>
        <v/>
      </c>
      <c r="HF183" s="9">
        <f>IF(21&lt;=$G183, GZ183+HD183, "")</f>
        <v/>
      </c>
      <c r="HG183" s="9">
        <f>IF(21&lt;=$G183, ($G183-21)*$N183, "")</f>
        <v/>
      </c>
      <c r="HH183" s="9">
        <f>IF(22&lt;=$G183, HC183, "")</f>
        <v/>
      </c>
      <c r="HI183" s="9">
        <f>IF(22&lt;=$G183, ROUND(HH183*$Q183, 2), "")</f>
        <v/>
      </c>
      <c r="HJ183" s="9">
        <f>IF(22&lt;=$G183, $N183, "")</f>
        <v/>
      </c>
      <c r="HK183" s="9">
        <f>IF(22&lt;=$G183, HJ183-HI183, "")</f>
        <v/>
      </c>
      <c r="HL183" s="9">
        <f>IF(22&lt;=$G183, HH183-HK183, "")</f>
        <v/>
      </c>
      <c r="HM183" s="9">
        <f>IF(22&lt;=$G183, ROUND(HE183*$Q183, 2), "")</f>
        <v/>
      </c>
      <c r="HN183" s="9">
        <f>IF(22&lt;=$G183, HE183+HM183, "")</f>
        <v/>
      </c>
      <c r="HO183" s="9">
        <f>IF(22&lt;=$G183, HI183+HM183, "")</f>
        <v/>
      </c>
      <c r="HP183" s="9">
        <f>IF(22&lt;=$G183, ($G183-22)*$N183, "")</f>
        <v/>
      </c>
      <c r="HQ183" s="9">
        <f>IF(23&lt;=$G183, HL183, "")</f>
        <v/>
      </c>
      <c r="HR183" s="9">
        <f>IF(23&lt;=$G183, ROUND(HQ183*$Q183, 2), "")</f>
        <v/>
      </c>
      <c r="HS183" s="9">
        <f>IF(23&lt;=$G183, $N183, "")</f>
        <v/>
      </c>
      <c r="HT183" s="9">
        <f>IF(23&lt;=$G183, HS183-HR183, "")</f>
        <v/>
      </c>
      <c r="HU183" s="9">
        <f>IF(23&lt;=$G183, HQ183-HT183, "")</f>
        <v/>
      </c>
      <c r="HV183" s="9">
        <f>IF(23&lt;=$G183, ROUND(HN183*$Q183, 2), "")</f>
        <v/>
      </c>
      <c r="HW183" s="9">
        <f>IF(23&lt;=$G183, HN183+HV183, "")</f>
        <v/>
      </c>
      <c r="HX183" s="9">
        <f>IF(23&lt;=$G183, HR183+HV183, "")</f>
        <v/>
      </c>
      <c r="HY183" s="9">
        <f>IF(23&lt;=$G183, ($G183-23)*$N183, "")</f>
        <v/>
      </c>
      <c r="HZ183" s="9">
        <f>IF(24&lt;=$G183, HU183, "")</f>
        <v/>
      </c>
      <c r="IA183" s="9">
        <f>IF(24&lt;=$G183, ROUND(HZ183*$Q183, 2), "")</f>
        <v/>
      </c>
      <c r="IB183" s="9">
        <f>IF(24&lt;=$G183, $N183, "")</f>
        <v/>
      </c>
      <c r="IC183" s="9">
        <f>IF(24&lt;=$G183, IB183-IA183, "")</f>
        <v/>
      </c>
      <c r="ID183" s="9">
        <f>IF(24&lt;=$G183, HZ183-IC183, "")</f>
        <v/>
      </c>
      <c r="IE183" s="9">
        <f>IF(24&lt;=$G183, ROUND(HW183*$Q183, 2), "")</f>
        <v/>
      </c>
      <c r="IF183" s="9">
        <f>IF(24&lt;=$G183, HW183+IE183, "")</f>
        <v/>
      </c>
      <c r="IG183" s="9">
        <f>IF(24&lt;=$G183, IA183+IE183, "")</f>
        <v/>
      </c>
      <c r="IH183" s="9">
        <f>IF(24&lt;=$G183, ($G183-24)*$N183, "")</f>
        <v/>
      </c>
      <c r="II183" s="9">
        <f>IF(25&lt;=$G183, ID183, "")</f>
        <v/>
      </c>
      <c r="IJ183" s="9">
        <f>IF(25&lt;=$G183, ROUND(II183*$Q183, 2), "")</f>
        <v/>
      </c>
      <c r="IK183" s="9">
        <f>IF(25&lt;=$G183, $N183, "")</f>
        <v/>
      </c>
      <c r="IL183" s="9">
        <f>IF(25&lt;=$G183, IK183-IJ183, "")</f>
        <v/>
      </c>
      <c r="IM183" s="9">
        <f>IF(25&lt;=$G183, II183-IL183, "")</f>
        <v/>
      </c>
      <c r="IN183" s="9">
        <f>IF(25&lt;=$G183, ROUND(IF183*$Q183, 2), "")</f>
        <v/>
      </c>
      <c r="IO183" s="9">
        <f>IF(25&lt;=$G183, IF183+IN183, "")</f>
        <v/>
      </c>
      <c r="IP183" s="9">
        <f>IF(25&lt;=$G183, IJ183+IN183, "")</f>
        <v/>
      </c>
      <c r="IQ183" s="9">
        <f>IF(25&lt;=$G183, ($G183-25)*$N183, "")</f>
        <v/>
      </c>
      <c r="IR183" s="9">
        <f>IF(26&lt;=$G183, IM183, "")</f>
        <v/>
      </c>
      <c r="IS183" s="9">
        <f>IF(26&lt;=$G183, ROUND(IR183*$Q183, 2), "")</f>
        <v/>
      </c>
      <c r="IT183" s="9">
        <f>IF(26&lt;=$G183, $N183, "")</f>
        <v/>
      </c>
      <c r="IU183" s="9">
        <f>IF(26&lt;=$G183, IT183-IS183, "")</f>
        <v/>
      </c>
      <c r="IV183" s="9">
        <f>IF(26&lt;=$G183, IR183-IU183, "")</f>
        <v/>
      </c>
      <c r="IW183" s="9">
        <f>IF(26&lt;=$G183, ROUND(IO183*$Q183, 2), "")</f>
        <v/>
      </c>
      <c r="IX183" s="9">
        <f>IF(26&lt;=$G183, IO183+IW183, "")</f>
        <v/>
      </c>
      <c r="IY183" s="9">
        <f>IF(26&lt;=$G183, IS183+IW183, "")</f>
        <v/>
      </c>
      <c r="IZ183" s="9">
        <f>IF(26&lt;=$G183, ($G183-26)*$N183, "")</f>
        <v/>
      </c>
      <c r="JA183" s="9">
        <f>IF(27&lt;=$G183, IV183, "")</f>
        <v/>
      </c>
      <c r="JB183" s="9">
        <f>IF(27&lt;=$G183, ROUND(JA183*$Q183, 2), "")</f>
        <v/>
      </c>
      <c r="JC183" s="9">
        <f>IF(27&lt;=$G183, $N183, "")</f>
        <v/>
      </c>
      <c r="JD183" s="9">
        <f>IF(27&lt;=$G183, JC183-JB183, "")</f>
        <v/>
      </c>
      <c r="JE183" s="9">
        <f>IF(27&lt;=$G183, JA183-JD183, "")</f>
        <v/>
      </c>
      <c r="JF183" s="9">
        <f>IF(27&lt;=$G183, ROUND(IX183*$Q183, 2), "")</f>
        <v/>
      </c>
      <c r="JG183" s="9">
        <f>IF(27&lt;=$G183, IX183+JF183, "")</f>
        <v/>
      </c>
      <c r="JH183" s="9">
        <f>IF(27&lt;=$G183, JB183+JF183, "")</f>
        <v/>
      </c>
      <c r="JI183" s="9">
        <f>IF(27&lt;=$G183, ($G183-27)*$N183, "")</f>
        <v/>
      </c>
      <c r="JJ183" s="9">
        <f>IF(28&lt;=$G183, JE183, "")</f>
        <v/>
      </c>
      <c r="JK183" s="9">
        <f>IF(28&lt;=$G183, ROUND(JJ183*$Q183, 2), "")</f>
        <v/>
      </c>
      <c r="JL183" s="9">
        <f>IF(28&lt;=$G183, $N183, "")</f>
        <v/>
      </c>
      <c r="JM183" s="9">
        <f>IF(28&lt;=$G183, JL183-JK183, "")</f>
        <v/>
      </c>
      <c r="JN183" s="9">
        <f>IF(28&lt;=$G183, JJ183-JM183, "")</f>
        <v/>
      </c>
      <c r="JO183" s="9">
        <f>IF(28&lt;=$G183, ROUND(JG183*$Q183, 2), "")</f>
        <v/>
      </c>
      <c r="JP183" s="9">
        <f>IF(28&lt;=$G183, JG183+JO183, "")</f>
        <v/>
      </c>
      <c r="JQ183" s="9">
        <f>IF(28&lt;=$G183, JK183+JO183, "")</f>
        <v/>
      </c>
      <c r="JR183" s="9">
        <f>IF(28&lt;=$G183, ($G183-28)*$N183, "")</f>
        <v/>
      </c>
      <c r="JS183" s="9">
        <f>IF(29&lt;=$G183, JN183, "")</f>
        <v/>
      </c>
      <c r="JT183" s="9">
        <f>IF(29&lt;=$G183, ROUND(JS183*$Q183, 2), "")</f>
        <v/>
      </c>
      <c r="JU183" s="9">
        <f>IF(29&lt;=$G183, $N183, "")</f>
        <v/>
      </c>
      <c r="JV183" s="9">
        <f>IF(29&lt;=$G183, JU183-JT183, "")</f>
        <v/>
      </c>
      <c r="JW183" s="9">
        <f>IF(29&lt;=$G183, JS183-JV183, "")</f>
        <v/>
      </c>
      <c r="JX183" s="9">
        <f>IF(29&lt;=$G183, ROUND(JP183*$Q183, 2), "")</f>
        <v/>
      </c>
      <c r="JY183" s="9">
        <f>IF(29&lt;=$G183, JP183+JX183, "")</f>
        <v/>
      </c>
      <c r="JZ183" s="9">
        <f>IF(29&lt;=$G183, JT183+JX183, "")</f>
        <v/>
      </c>
      <c r="KA183" s="9">
        <f>IF(29&lt;=$G183, ($G183-29)*$N183, "")</f>
        <v/>
      </c>
      <c r="KB183" s="9">
        <f>IF(30&lt;=$G183, JW183, "")</f>
        <v/>
      </c>
      <c r="KC183" s="9">
        <f>IF(30&lt;=$G183, ROUND(KB183*$Q183, 2), "")</f>
        <v/>
      </c>
      <c r="KD183" s="9">
        <f>IF(30&lt;=$G183, $N183, "")</f>
        <v/>
      </c>
      <c r="KE183" s="9">
        <f>IF(30&lt;=$G183, KD183-KC183, "")</f>
        <v/>
      </c>
      <c r="KF183" s="9">
        <f>IF(30&lt;=$G183, KB183-KE183, "")</f>
        <v/>
      </c>
      <c r="KG183" s="9">
        <f>IF(30&lt;=$G183, ROUND(JY183*$Q183, 2), "")</f>
        <v/>
      </c>
      <c r="KH183" s="9">
        <f>IF(30&lt;=$G183, JY183+KG183, "")</f>
        <v/>
      </c>
      <c r="KI183" s="9">
        <f>IF(30&lt;=$G183, KC183+KG183, "")</f>
        <v/>
      </c>
      <c r="KJ183" s="9">
        <f>IF(30&lt;=$G183, ($G183-30)*$N183, "")</f>
        <v/>
      </c>
      <c r="KK183" s="9">
        <f>IF(31&lt;=$G183, KF183, "")</f>
        <v/>
      </c>
      <c r="KL183" s="9">
        <f>IF(31&lt;=$G183, ROUND(KK183*$Q183, 2), "")</f>
        <v/>
      </c>
      <c r="KM183" s="9">
        <f>IF(31&lt;=$G183, $N183, "")</f>
        <v/>
      </c>
      <c r="KN183" s="9">
        <f>IF(31&lt;=$G183, KM183-KL183, "")</f>
        <v/>
      </c>
      <c r="KO183" s="9">
        <f>IF(31&lt;=$G183, KK183-KN183, "")</f>
        <v/>
      </c>
      <c r="KP183" s="9">
        <f>IF(31&lt;=$G183, ROUND(KH183*$Q183, 2), "")</f>
        <v/>
      </c>
      <c r="KQ183" s="9">
        <f>IF(31&lt;=$G183, KH183+KP183, "")</f>
        <v/>
      </c>
      <c r="KR183" s="9">
        <f>IF(31&lt;=$G183, KL183+KP183, "")</f>
        <v/>
      </c>
      <c r="KS183" s="9">
        <f>IF(31&lt;=$G183, ($G183-31)*$N183, "")</f>
        <v/>
      </c>
      <c r="KT183" s="9">
        <f>IF(32&lt;=$G183, KO183, "")</f>
        <v/>
      </c>
      <c r="KU183" s="9">
        <f>IF(32&lt;=$G183, ROUND(KT183*$Q183, 2), "")</f>
        <v/>
      </c>
      <c r="KV183" s="9">
        <f>IF(32&lt;=$G183, $N183, "")</f>
        <v/>
      </c>
      <c r="KW183" s="9">
        <f>IF(32&lt;=$G183, KV183-KU183, "")</f>
        <v/>
      </c>
      <c r="KX183" s="9">
        <f>IF(32&lt;=$G183, KT183-KW183, "")</f>
        <v/>
      </c>
      <c r="KY183" s="9">
        <f>IF(32&lt;=$G183, ROUND(KQ183*$Q183, 2), "")</f>
        <v/>
      </c>
      <c r="KZ183" s="9">
        <f>IF(32&lt;=$G183, KQ183+KY183, "")</f>
        <v/>
      </c>
      <c r="LA183" s="9">
        <f>IF(32&lt;=$G183, KU183+KY183, "")</f>
        <v/>
      </c>
      <c r="LB183" s="9">
        <f>IF(32&lt;=$G183, ($G183-32)*$N183, "")</f>
        <v/>
      </c>
      <c r="LC183" s="9">
        <f>IF(33&lt;=$G183, KX183, "")</f>
        <v/>
      </c>
      <c r="LD183" s="9">
        <f>IF(33&lt;=$G183, ROUND(LC183*$Q183, 2), "")</f>
        <v/>
      </c>
      <c r="LE183" s="9">
        <f>IF(33&lt;=$G183, $N183, "")</f>
        <v/>
      </c>
      <c r="LF183" s="9">
        <f>IF(33&lt;=$G183, LE183-LD183, "")</f>
        <v/>
      </c>
      <c r="LG183" s="9">
        <f>IF(33&lt;=$G183, LC183-LF183, "")</f>
        <v/>
      </c>
      <c r="LH183" s="9">
        <f>IF(33&lt;=$G183, ROUND(KZ183*$Q183, 2), "")</f>
        <v/>
      </c>
      <c r="LI183" s="9">
        <f>IF(33&lt;=$G183, KZ183+LH183, "")</f>
        <v/>
      </c>
      <c r="LJ183" s="9">
        <f>IF(33&lt;=$G183, LD183+LH183, "")</f>
        <v/>
      </c>
      <c r="LK183" s="9">
        <f>IF(33&lt;=$G183, ($G183-33)*$N183, "")</f>
        <v/>
      </c>
      <c r="LL183" s="9">
        <f>IF(34&lt;=$G183, LG183, "")</f>
        <v/>
      </c>
      <c r="LM183" s="9">
        <f>IF(34&lt;=$G183, ROUND(LL183*$Q183, 2), "")</f>
        <v/>
      </c>
      <c r="LN183" s="9">
        <f>IF(34&lt;=$G183, $N183, "")</f>
        <v/>
      </c>
      <c r="LO183" s="9">
        <f>IF(34&lt;=$G183, LN183-LM183, "")</f>
        <v/>
      </c>
      <c r="LP183" s="9">
        <f>IF(34&lt;=$G183, LL183-LO183, "")</f>
        <v/>
      </c>
      <c r="LQ183" s="9">
        <f>IF(34&lt;=$G183, ROUND(LI183*$Q183, 2), "")</f>
        <v/>
      </c>
      <c r="LR183" s="9">
        <f>IF(34&lt;=$G183, LI183+LQ183, "")</f>
        <v/>
      </c>
      <c r="LS183" s="9">
        <f>IF(34&lt;=$G183, LM183+LQ183, "")</f>
        <v/>
      </c>
      <c r="LT183" s="9">
        <f>IF(34&lt;=$G183, ($G183-34)*$N183, "")</f>
        <v/>
      </c>
      <c r="LU183" s="9">
        <f>IF(35&lt;=$G183, LP183, "")</f>
        <v/>
      </c>
      <c r="LV183" s="9">
        <f>IF(35&lt;=$G183, ROUND(LU183*$Q183, 2), "")</f>
        <v/>
      </c>
      <c r="LW183" s="9">
        <f>IF(35&lt;=$G183, $N183, "")</f>
        <v/>
      </c>
      <c r="LX183" s="9">
        <f>IF(35&lt;=$G183, LW183-LV183, "")</f>
        <v/>
      </c>
      <c r="LY183" s="9">
        <f>IF(35&lt;=$G183, LU183-LX183, "")</f>
        <v/>
      </c>
      <c r="LZ183" s="9">
        <f>IF(35&lt;=$G183, ROUND(LR183*$Q183, 2), "")</f>
        <v/>
      </c>
      <c r="MA183" s="9">
        <f>IF(35&lt;=$G183, LR183+LZ183, "")</f>
        <v/>
      </c>
      <c r="MB183" s="9">
        <f>IF(35&lt;=$G183, LV183+LZ183, "")</f>
        <v/>
      </c>
      <c r="MC183" s="9">
        <f>IF(35&lt;=$G183, ($G183-35)*$N183, "")</f>
        <v/>
      </c>
      <c r="MD183" s="9">
        <f>IF(36&lt;=$G183, LY183, "")</f>
        <v/>
      </c>
      <c r="ME183" s="9">
        <f>IF(36&lt;=$G183, ROUND(MD183*$Q183, 2), "")</f>
        <v/>
      </c>
      <c r="MF183" s="9">
        <f>IF(36&lt;=$G183, $N183, "")</f>
        <v/>
      </c>
      <c r="MG183" s="9">
        <f>IF(36&lt;=$G183, MF183-ME183, "")</f>
        <v/>
      </c>
      <c r="MH183" s="9">
        <f>IF(36&lt;=$G183, MD183-MG183, "")</f>
        <v/>
      </c>
      <c r="MI183" s="9">
        <f>IF(36&lt;=$G183, ROUND(MA183*$Q183, 2), "")</f>
        <v/>
      </c>
      <c r="MJ183" s="9">
        <f>IF(36&lt;=$G183, MA183+MI183, "")</f>
        <v/>
      </c>
      <c r="MK183" s="9">
        <f>IF(36&lt;=$G183, ME183+MI183, "")</f>
        <v/>
      </c>
      <c r="ML183" s="9">
        <f>IF(36&lt;=$G183, ($G183-36)*$N183, "")</f>
        <v/>
      </c>
      <c r="MM183" s="9">
        <f>IF(37&lt;=$G183, MH183, "")</f>
        <v/>
      </c>
      <c r="MN183" s="9">
        <f>IF(37&lt;=$G183, ROUND(MM183*$Q183, 2), "")</f>
        <v/>
      </c>
      <c r="MO183" s="9">
        <f>IF(37&lt;=$G183, $N183, "")</f>
        <v/>
      </c>
      <c r="MP183" s="9">
        <f>IF(37&lt;=$G183, MO183-MN183, "")</f>
        <v/>
      </c>
      <c r="MQ183" s="9">
        <f>IF(37&lt;=$G183, MM183-MP183, "")</f>
        <v/>
      </c>
      <c r="MR183" s="9">
        <f>IF(37&lt;=$G183, ROUND(MJ183*$Q183, 2), "")</f>
        <v/>
      </c>
      <c r="MS183" s="9">
        <f>IF(37&lt;=$G183, MJ183+MR183, "")</f>
        <v/>
      </c>
      <c r="MT183" s="9">
        <f>IF(37&lt;=$G183, MN183+MR183, "")</f>
        <v/>
      </c>
      <c r="MU183" s="9">
        <f>IF(37&lt;=$G183, ($G183-37)*$N183, "")</f>
        <v/>
      </c>
      <c r="MV183" s="9">
        <f>IF(38&lt;=$G183, MQ183, "")</f>
        <v/>
      </c>
      <c r="MW183" s="9">
        <f>IF(38&lt;=$G183, ROUND(MV183*$Q183, 2), "")</f>
        <v/>
      </c>
      <c r="MX183" s="9">
        <f>IF(38&lt;=$G183, $N183, "")</f>
        <v/>
      </c>
      <c r="MY183" s="9">
        <f>IF(38&lt;=$G183, MX183-MW183, "")</f>
        <v/>
      </c>
      <c r="MZ183" s="9">
        <f>IF(38&lt;=$G183, MV183-MY183, "")</f>
        <v/>
      </c>
      <c r="NA183" s="9">
        <f>IF(38&lt;=$G183, ROUND(MS183*$Q183, 2), "")</f>
        <v/>
      </c>
      <c r="NB183" s="9">
        <f>IF(38&lt;=$G183, MS183+NA183, "")</f>
        <v/>
      </c>
      <c r="NC183" s="9">
        <f>IF(38&lt;=$G183, MW183+NA183, "")</f>
        <v/>
      </c>
      <c r="ND183" s="9">
        <f>IF(38&lt;=$G183, ($G183-38)*$N183, "")</f>
        <v/>
      </c>
      <c r="NE183" s="9">
        <f>IF(39&lt;=$G183, MZ183, "")</f>
        <v/>
      </c>
      <c r="NF183" s="9">
        <f>IF(39&lt;=$G183, ROUND(NE183*$Q183, 2), "")</f>
        <v/>
      </c>
      <c r="NG183" s="9">
        <f>IF(39&lt;=$G183, $N183, "")</f>
        <v/>
      </c>
      <c r="NH183" s="9">
        <f>IF(39&lt;=$G183, NG183-NF183, "")</f>
        <v/>
      </c>
      <c r="NI183" s="9">
        <f>IF(39&lt;=$G183, NE183-NH183, "")</f>
        <v/>
      </c>
      <c r="NJ183" s="9">
        <f>IF(39&lt;=$G183, ROUND(NB183*$Q183, 2), "")</f>
        <v/>
      </c>
      <c r="NK183" s="9">
        <f>IF(39&lt;=$G183, NB183+NJ183, "")</f>
        <v/>
      </c>
      <c r="NL183" s="9">
        <f>IF(39&lt;=$G183, NF183+NJ183, "")</f>
        <v/>
      </c>
      <c r="NM183" s="9">
        <f>IF(39&lt;=$G183, ($G183-39)*$N183, "")</f>
        <v/>
      </c>
      <c r="NN183" s="9">
        <f>IF(40&lt;=$G183, NI183, "")</f>
        <v/>
      </c>
      <c r="NO183" s="9">
        <f>IF(40&lt;=$G183, ROUND(NN183*$Q183, 2), "")</f>
        <v/>
      </c>
      <c r="NP183" s="9">
        <f>IF(40&lt;=$G183, $N183, "")</f>
        <v/>
      </c>
      <c r="NQ183" s="9">
        <f>IF(40&lt;=$G183, NP183-NO183, "")</f>
        <v/>
      </c>
      <c r="NR183" s="9">
        <f>IF(40&lt;=$G183, NN183-NQ183, "")</f>
        <v/>
      </c>
      <c r="NS183" s="9">
        <f>IF(40&lt;=$G183, ROUND(NK183*$Q183, 2), "")</f>
        <v/>
      </c>
      <c r="NT183" s="9">
        <f>IF(40&lt;=$G183, NK183+NS183, "")</f>
        <v/>
      </c>
      <c r="NU183" s="9">
        <f>IF(40&lt;=$G183, NO183+NS183, "")</f>
        <v/>
      </c>
      <c r="NV183" s="9">
        <f>IF(40&lt;=$G183, ($G183-40)*$N183, "")</f>
        <v/>
      </c>
      <c r="NW183" s="9">
        <f>IF(41&lt;=$G183, NR183, "")</f>
        <v/>
      </c>
      <c r="NX183" s="9">
        <f>IF(41&lt;=$G183, ROUND(NW183*$Q183, 2), "")</f>
        <v/>
      </c>
      <c r="NY183" s="9">
        <f>IF(41&lt;=$G183, $N183, "")</f>
        <v/>
      </c>
      <c r="NZ183" s="9">
        <f>IF(41&lt;=$G183, NY183-NX183, "")</f>
        <v/>
      </c>
      <c r="OA183" s="9">
        <f>IF(41&lt;=$G183, NW183-NZ183, "")</f>
        <v/>
      </c>
      <c r="OB183" s="9">
        <f>IF(41&lt;=$G183, ROUND(NT183*$Q183, 2), "")</f>
        <v/>
      </c>
      <c r="OC183" s="9">
        <f>IF(41&lt;=$G183, NT183+OB183, "")</f>
        <v/>
      </c>
      <c r="OD183" s="9">
        <f>IF(41&lt;=$G183, NX183+OB183, "")</f>
        <v/>
      </c>
      <c r="OE183" s="9">
        <f>IF(41&lt;=$G183, ($G183-41)*$N183, "")</f>
        <v/>
      </c>
      <c r="OF183" s="9">
        <f>IF(42&lt;=$G183, OA183, "")</f>
        <v/>
      </c>
      <c r="OG183" s="9">
        <f>IF(42&lt;=$G183, ROUND(OF183*$Q183, 2), "")</f>
        <v/>
      </c>
      <c r="OH183" s="9">
        <f>IF(42&lt;=$G183, $N183, "")</f>
        <v/>
      </c>
      <c r="OI183" s="9">
        <f>IF(42&lt;=$G183, OH183-OG183, "")</f>
        <v/>
      </c>
      <c r="OJ183" s="9">
        <f>IF(42&lt;=$G183, OF183-OI183, "")</f>
        <v/>
      </c>
      <c r="OK183" s="9">
        <f>IF(42&lt;=$G183, ROUND(OC183*$Q183, 2), "")</f>
        <v/>
      </c>
      <c r="OL183" s="9">
        <f>IF(42&lt;=$G183, OC183+OK183, "")</f>
        <v/>
      </c>
      <c r="OM183" s="9">
        <f>IF(42&lt;=$G183, OG183+OK183, "")</f>
        <v/>
      </c>
      <c r="ON183" s="9">
        <f>IF(42&lt;=$G183, ($G183-42)*$N183, "")</f>
        <v/>
      </c>
      <c r="OO183" s="9">
        <f>IF(43&lt;=$G183, OJ183, "")</f>
        <v/>
      </c>
      <c r="OP183" s="9">
        <f>IF(43&lt;=$G183, ROUND(OO183*$Q183, 2), "")</f>
        <v/>
      </c>
      <c r="OQ183" s="9">
        <f>IF(43&lt;=$G183, $N183, "")</f>
        <v/>
      </c>
      <c r="OR183" s="9">
        <f>IF(43&lt;=$G183, OQ183-OP183, "")</f>
        <v/>
      </c>
      <c r="OS183" s="9">
        <f>IF(43&lt;=$G183, OO183-OR183, "")</f>
        <v/>
      </c>
      <c r="OT183" s="9">
        <f>IF(43&lt;=$G183, ROUND(OL183*$Q183, 2), "")</f>
        <v/>
      </c>
      <c r="OU183" s="9">
        <f>IF(43&lt;=$G183, OL183+OT183, "")</f>
        <v/>
      </c>
      <c r="OV183" s="9">
        <f>IF(43&lt;=$G183, OP183+OT183, "")</f>
        <v/>
      </c>
      <c r="OW183" s="9">
        <f>IF(43&lt;=$G183, ($G183-43)*$N183, "")</f>
        <v/>
      </c>
      <c r="OX183" s="9">
        <f>IF(44&lt;=$G183, OS183, "")</f>
        <v/>
      </c>
      <c r="OY183" s="9">
        <f>IF(44&lt;=$G183, ROUND(OX183*$Q183, 2), "")</f>
        <v/>
      </c>
      <c r="OZ183" s="9">
        <f>IF(44&lt;=$G183, $N183, "")</f>
        <v/>
      </c>
      <c r="PA183" s="9">
        <f>IF(44&lt;=$G183, OZ183-OY183, "")</f>
        <v/>
      </c>
      <c r="PB183" s="9">
        <f>IF(44&lt;=$G183, OX183-PA183, "")</f>
        <v/>
      </c>
      <c r="PC183" s="9">
        <f>IF(44&lt;=$G183, ROUND(OU183*$Q183, 2), "")</f>
        <v/>
      </c>
      <c r="PD183" s="9">
        <f>IF(44&lt;=$G183, OU183+PC183, "")</f>
        <v/>
      </c>
      <c r="PE183" s="9">
        <f>IF(44&lt;=$G183, OY183+PC183, "")</f>
        <v/>
      </c>
      <c r="PF183" s="9">
        <f>IF(44&lt;=$G183, ($G183-44)*$N183, "")</f>
        <v/>
      </c>
      <c r="PG183" s="9">
        <f>IF(45&lt;=$G183, PB183, "")</f>
        <v/>
      </c>
      <c r="PH183" s="9">
        <f>IF(45&lt;=$G183, ROUND(PG183*$Q183, 2), "")</f>
        <v/>
      </c>
      <c r="PI183" s="9">
        <f>IF(45&lt;=$G183, $N183, "")</f>
        <v/>
      </c>
      <c r="PJ183" s="9">
        <f>IF(45&lt;=$G183, PI183-PH183, "")</f>
        <v/>
      </c>
      <c r="PK183" s="9">
        <f>IF(45&lt;=$G183, PG183-PJ183, "")</f>
        <v/>
      </c>
      <c r="PL183" s="9">
        <f>IF(45&lt;=$G183, ROUND(PD183*$Q183, 2), "")</f>
        <v/>
      </c>
      <c r="PM183" s="9">
        <f>IF(45&lt;=$G183, PD183+PL183, "")</f>
        <v/>
      </c>
      <c r="PN183" s="9">
        <f>IF(45&lt;=$G183, PH183+PL183, "")</f>
        <v/>
      </c>
      <c r="PO183" s="9">
        <f>IF(45&lt;=$G183, ($G183-45)*$N183, "")</f>
        <v/>
      </c>
      <c r="PP183" s="9">
        <f>IF(46&lt;=$G183, PK183, "")</f>
        <v/>
      </c>
      <c r="PQ183" s="9">
        <f>IF(46&lt;=$G183, ROUND(PP183*$Q183, 2), "")</f>
        <v/>
      </c>
      <c r="PR183" s="9">
        <f>IF(46&lt;=$G183, $N183, "")</f>
        <v/>
      </c>
      <c r="PS183" s="9">
        <f>IF(46&lt;=$G183, PR183-PQ183, "")</f>
        <v/>
      </c>
      <c r="PT183" s="9">
        <f>IF(46&lt;=$G183, PP183-PS183, "")</f>
        <v/>
      </c>
      <c r="PU183" s="9">
        <f>IF(46&lt;=$G183, ROUND(PM183*$Q183, 2), "")</f>
        <v/>
      </c>
      <c r="PV183" s="9">
        <f>IF(46&lt;=$G183, PM183+PU183, "")</f>
        <v/>
      </c>
      <c r="PW183" s="9">
        <f>IF(46&lt;=$G183, PQ183+PU183, "")</f>
        <v/>
      </c>
      <c r="PX183" s="9">
        <f>IF(46&lt;=$G183, ($G183-46)*$N183, "")</f>
        <v/>
      </c>
      <c r="PY183" s="9">
        <f>IF(47&lt;=$G183, PT183, "")</f>
        <v/>
      </c>
      <c r="PZ183" s="9">
        <f>IF(47&lt;=$G183, ROUND(PY183*$Q183, 2), "")</f>
        <v/>
      </c>
      <c r="QA183" s="9">
        <f>IF(47&lt;=$G183, $N183, "")</f>
        <v/>
      </c>
      <c r="QB183" s="9">
        <f>IF(47&lt;=$G183, QA183-PZ183, "")</f>
        <v/>
      </c>
      <c r="QC183" s="9">
        <f>IF(47&lt;=$G183, PY183-QB183, "")</f>
        <v/>
      </c>
      <c r="QD183" s="9">
        <f>IF(47&lt;=$G183, ROUND(PV183*$Q183, 2), "")</f>
        <v/>
      </c>
      <c r="QE183" s="9">
        <f>IF(47&lt;=$G183, PV183+QD183, "")</f>
        <v/>
      </c>
      <c r="QF183" s="9">
        <f>IF(47&lt;=$G183, PZ183+QD183, "")</f>
        <v/>
      </c>
      <c r="QG183" s="9">
        <f>IF(47&lt;=$G183, ($G183-47)*$N183, "")</f>
        <v/>
      </c>
      <c r="QH183" s="9">
        <f>IF(48&lt;=$G183, QC183, "")</f>
        <v/>
      </c>
      <c r="QI183" s="9">
        <f>IF(48&lt;=$G183, ROUND(QH183*$Q183, 2), "")</f>
        <v/>
      </c>
      <c r="QJ183" s="9">
        <f>IF(48&lt;=$G183, $N183, "")</f>
        <v/>
      </c>
      <c r="QK183" s="9">
        <f>IF(48&lt;=$G183, QJ183-QI183, "")</f>
        <v/>
      </c>
      <c r="QL183" s="9">
        <f>IF(48&lt;=$G183, QH183-QK183, "")</f>
        <v/>
      </c>
      <c r="QM183" s="9">
        <f>IF(48&lt;=$G183, ROUND(QE183*$Q183, 2), "")</f>
        <v/>
      </c>
      <c r="QN183" s="9">
        <f>IF(48&lt;=$G183, QE183+QM183, "")</f>
        <v/>
      </c>
      <c r="QO183" s="9">
        <f>IF(48&lt;=$G183, QI183+QM183, "")</f>
        <v/>
      </c>
      <c r="QP183" s="9">
        <f>IF(48&lt;=$G183, ($G183-48)*$N183, "")</f>
        <v/>
      </c>
    </row>
    <row r="184">
      <c r="A184" s="12" t="inlineStr">
        <is>
          <t>0703-0002</t>
        </is>
      </c>
      <c r="B184" s="13" t="inlineStr">
        <is>
          <t>Jali Fresh International Sa de Cv</t>
        </is>
      </c>
      <c r="C184" s="13" t="inlineStr">
        <is>
          <t>1500 Tradesman CC</t>
        </is>
      </c>
      <c r="D184" s="12" t="inlineStr">
        <is>
          <t>ACTIVO</t>
        </is>
      </c>
      <c r="E184" s="12" t="inlineStr">
        <is>
          <t>2026-04-23</t>
        </is>
      </c>
      <c r="F184" s="12" t="inlineStr">
        <is>
          <t>2029-04-23</t>
        </is>
      </c>
      <c r="G184" s="14" t="n">
        <v>36</v>
      </c>
      <c r="H184" s="15" t="n">
        <v>889568.97</v>
      </c>
      <c r="I184" s="16" t="n">
        <v>0.05</v>
      </c>
      <c r="J184" s="15">
        <f>ROUND(H184*I184, 2)</f>
        <v/>
      </c>
      <c r="K184" s="15">
        <f>ROUND(H184-J184, 2)</f>
        <v/>
      </c>
      <c r="L184" s="16" t="n">
        <v>0</v>
      </c>
      <c r="M184" s="15">
        <f>ROUND(H184*L184, 2)</f>
        <v/>
      </c>
      <c r="N184" s="15" t="n">
        <v>35258.19</v>
      </c>
      <c r="O184" s="16" t="n">
        <v>0.1</v>
      </c>
      <c r="P184" s="15">
        <f>ROUND(H184*O184, 2)</f>
        <v/>
      </c>
      <c r="Q184" s="17" t="n">
        <v>0.02658743</v>
      </c>
      <c r="R184" s="17">
        <f>RATE(G184, -N184, K184, -P184)</f>
        <v/>
      </c>
      <c r="S184" s="17">
        <f>ROUND(Q184*12, 8)</f>
        <v/>
      </c>
      <c r="T184" s="17">
        <f>ROUND(((1+Q184)^12)-1, 8)</f>
        <v/>
      </c>
      <c r="U184" s="15">
        <f>ROUND(PV(Q184, G184, 0, -P184), 2)</f>
        <v/>
      </c>
      <c r="V184" s="15">
        <f>SUMIF($AA$4:$QP$4, "Interes_Leasing", AA184:QP184)</f>
        <v/>
      </c>
      <c r="W184" s="15">
        <f>SUMIF($AA$4:$QP$4, "Interes_Residual", AA184:QP184)</f>
        <v/>
      </c>
      <c r="X184" s="15">
        <f>ROUND(V184+W184, 2)</f>
        <v/>
      </c>
      <c r="Y184" s="15">
        <f>ROUND((N184*G184+P184+M184)-K184, 2)</f>
        <v/>
      </c>
      <c r="Z184" s="16">
        <f>ROUND(Y184/K184, 4)</f>
        <v/>
      </c>
      <c r="AA184" s="15">
        <f>IF(1&lt;=$G184, $K184, "")</f>
        <v/>
      </c>
      <c r="AB184" s="15">
        <f>IF(1&lt;=$G184, ROUND(AA184*$Q184, 2), "")</f>
        <v/>
      </c>
      <c r="AC184" s="15">
        <f>IF(1&lt;=$G184, $N184, "")</f>
        <v/>
      </c>
      <c r="AD184" s="15">
        <f>IF(1&lt;=$G184, AC184-AB184, "")</f>
        <v/>
      </c>
      <c r="AE184" s="15">
        <f>IF(1&lt;=$G184, AA184-AD184, "")</f>
        <v/>
      </c>
      <c r="AF184" s="15">
        <f>IF(1&lt;=$G184, ROUND($U184*$Q184, 2), "")</f>
        <v/>
      </c>
      <c r="AG184" s="15">
        <f>IF(1&lt;=$G184, $U184+AF184, "")</f>
        <v/>
      </c>
      <c r="AH184" s="15">
        <f>IF(1&lt;=$G184, AB184+AF184, "")</f>
        <v/>
      </c>
      <c r="AI184" s="15">
        <f>IF(1&lt;=$G184, ($G184-1)*$N184, "")</f>
        <v/>
      </c>
      <c r="AJ184" s="15">
        <f>IF(2&lt;=$G184, AE184, "")</f>
        <v/>
      </c>
      <c r="AK184" s="15">
        <f>IF(2&lt;=$G184, ROUND(AJ184*$Q184, 2), "")</f>
        <v/>
      </c>
      <c r="AL184" s="15">
        <f>IF(2&lt;=$G184, $N184, "")</f>
        <v/>
      </c>
      <c r="AM184" s="15">
        <f>IF(2&lt;=$G184, AL184-AK184, "")</f>
        <v/>
      </c>
      <c r="AN184" s="15">
        <f>IF(2&lt;=$G184, AJ184-AM184, "")</f>
        <v/>
      </c>
      <c r="AO184" s="15">
        <f>IF(2&lt;=$G184, ROUND(AG184*$Q184, 2), "")</f>
        <v/>
      </c>
      <c r="AP184" s="15">
        <f>IF(2&lt;=$G184, AG184+AO184, "")</f>
        <v/>
      </c>
      <c r="AQ184" s="15">
        <f>IF(2&lt;=$G184, AK184+AO184, "")</f>
        <v/>
      </c>
      <c r="AR184" s="15">
        <f>IF(2&lt;=$G184, ($G184-2)*$N184, "")</f>
        <v/>
      </c>
      <c r="AS184" s="15">
        <f>IF(3&lt;=$G184, AN184, "")</f>
        <v/>
      </c>
      <c r="AT184" s="15">
        <f>IF(3&lt;=$G184, ROUND(AS184*$Q184, 2), "")</f>
        <v/>
      </c>
      <c r="AU184" s="15">
        <f>IF(3&lt;=$G184, $N184, "")</f>
        <v/>
      </c>
      <c r="AV184" s="15">
        <f>IF(3&lt;=$G184, AU184-AT184, "")</f>
        <v/>
      </c>
      <c r="AW184" s="15">
        <f>IF(3&lt;=$G184, AS184-AV184, "")</f>
        <v/>
      </c>
      <c r="AX184" s="15">
        <f>IF(3&lt;=$G184, ROUND(AP184*$Q184, 2), "")</f>
        <v/>
      </c>
      <c r="AY184" s="15">
        <f>IF(3&lt;=$G184, AP184+AX184, "")</f>
        <v/>
      </c>
      <c r="AZ184" s="15">
        <f>IF(3&lt;=$G184, AT184+AX184, "")</f>
        <v/>
      </c>
      <c r="BA184" s="15">
        <f>IF(3&lt;=$G184, ($G184-3)*$N184, "")</f>
        <v/>
      </c>
      <c r="BB184" s="15">
        <f>IF(4&lt;=$G184, AW184, "")</f>
        <v/>
      </c>
      <c r="BC184" s="15">
        <f>IF(4&lt;=$G184, ROUND(BB184*$Q184, 2), "")</f>
        <v/>
      </c>
      <c r="BD184" s="15">
        <f>IF(4&lt;=$G184, $N184, "")</f>
        <v/>
      </c>
      <c r="BE184" s="15">
        <f>IF(4&lt;=$G184, BD184-BC184, "")</f>
        <v/>
      </c>
      <c r="BF184" s="15">
        <f>IF(4&lt;=$G184, BB184-BE184, "")</f>
        <v/>
      </c>
      <c r="BG184" s="15">
        <f>IF(4&lt;=$G184, ROUND(AY184*$Q184, 2), "")</f>
        <v/>
      </c>
      <c r="BH184" s="15">
        <f>IF(4&lt;=$G184, AY184+BG184, "")</f>
        <v/>
      </c>
      <c r="BI184" s="15">
        <f>IF(4&lt;=$G184, BC184+BG184, "")</f>
        <v/>
      </c>
      <c r="BJ184" s="15">
        <f>IF(4&lt;=$G184, ($G184-4)*$N184, "")</f>
        <v/>
      </c>
      <c r="BK184" s="15">
        <f>IF(5&lt;=$G184, BF184, "")</f>
        <v/>
      </c>
      <c r="BL184" s="15">
        <f>IF(5&lt;=$G184, ROUND(BK184*$Q184, 2), "")</f>
        <v/>
      </c>
      <c r="BM184" s="15">
        <f>IF(5&lt;=$G184, $N184, "")</f>
        <v/>
      </c>
      <c r="BN184" s="15">
        <f>IF(5&lt;=$G184, BM184-BL184, "")</f>
        <v/>
      </c>
      <c r="BO184" s="15">
        <f>IF(5&lt;=$G184, BK184-BN184, "")</f>
        <v/>
      </c>
      <c r="BP184" s="15">
        <f>IF(5&lt;=$G184, ROUND(BH184*$Q184, 2), "")</f>
        <v/>
      </c>
      <c r="BQ184" s="15">
        <f>IF(5&lt;=$G184, BH184+BP184, "")</f>
        <v/>
      </c>
      <c r="BR184" s="15">
        <f>IF(5&lt;=$G184, BL184+BP184, "")</f>
        <v/>
      </c>
      <c r="BS184" s="15">
        <f>IF(5&lt;=$G184, ($G184-5)*$N184, "")</f>
        <v/>
      </c>
      <c r="BT184" s="15">
        <f>IF(6&lt;=$G184, BO184, "")</f>
        <v/>
      </c>
      <c r="BU184" s="15">
        <f>IF(6&lt;=$G184, ROUND(BT184*$Q184, 2), "")</f>
        <v/>
      </c>
      <c r="BV184" s="15">
        <f>IF(6&lt;=$G184, $N184, "")</f>
        <v/>
      </c>
      <c r="BW184" s="15">
        <f>IF(6&lt;=$G184, BV184-BU184, "")</f>
        <v/>
      </c>
      <c r="BX184" s="15">
        <f>IF(6&lt;=$G184, BT184-BW184, "")</f>
        <v/>
      </c>
      <c r="BY184" s="15">
        <f>IF(6&lt;=$G184, ROUND(BQ184*$Q184, 2), "")</f>
        <v/>
      </c>
      <c r="BZ184" s="15">
        <f>IF(6&lt;=$G184, BQ184+BY184, "")</f>
        <v/>
      </c>
      <c r="CA184" s="15">
        <f>IF(6&lt;=$G184, BU184+BY184, "")</f>
        <v/>
      </c>
      <c r="CB184" s="15">
        <f>IF(6&lt;=$G184, ($G184-6)*$N184, "")</f>
        <v/>
      </c>
      <c r="CC184" s="15">
        <f>IF(7&lt;=$G184, BX184, "")</f>
        <v/>
      </c>
      <c r="CD184" s="15">
        <f>IF(7&lt;=$G184, ROUND(CC184*$Q184, 2), "")</f>
        <v/>
      </c>
      <c r="CE184" s="15">
        <f>IF(7&lt;=$G184, $N184, "")</f>
        <v/>
      </c>
      <c r="CF184" s="15">
        <f>IF(7&lt;=$G184, CE184-CD184, "")</f>
        <v/>
      </c>
      <c r="CG184" s="15">
        <f>IF(7&lt;=$G184, CC184-CF184, "")</f>
        <v/>
      </c>
      <c r="CH184" s="15">
        <f>IF(7&lt;=$G184, ROUND(BZ184*$Q184, 2), "")</f>
        <v/>
      </c>
      <c r="CI184" s="15">
        <f>IF(7&lt;=$G184, BZ184+CH184, "")</f>
        <v/>
      </c>
      <c r="CJ184" s="15">
        <f>IF(7&lt;=$G184, CD184+CH184, "")</f>
        <v/>
      </c>
      <c r="CK184" s="15">
        <f>IF(7&lt;=$G184, ($G184-7)*$N184, "")</f>
        <v/>
      </c>
      <c r="CL184" s="15">
        <f>IF(8&lt;=$G184, CG184, "")</f>
        <v/>
      </c>
      <c r="CM184" s="15">
        <f>IF(8&lt;=$G184, ROUND(CL184*$Q184, 2), "")</f>
        <v/>
      </c>
      <c r="CN184" s="15">
        <f>IF(8&lt;=$G184, $N184, "")</f>
        <v/>
      </c>
      <c r="CO184" s="15">
        <f>IF(8&lt;=$G184, CN184-CM184, "")</f>
        <v/>
      </c>
      <c r="CP184" s="15">
        <f>IF(8&lt;=$G184, CL184-CO184, "")</f>
        <v/>
      </c>
      <c r="CQ184" s="15">
        <f>IF(8&lt;=$G184, ROUND(CI184*$Q184, 2), "")</f>
        <v/>
      </c>
      <c r="CR184" s="15">
        <f>IF(8&lt;=$G184, CI184+CQ184, "")</f>
        <v/>
      </c>
      <c r="CS184" s="15">
        <f>IF(8&lt;=$G184, CM184+CQ184, "")</f>
        <v/>
      </c>
      <c r="CT184" s="15">
        <f>IF(8&lt;=$G184, ($G184-8)*$N184, "")</f>
        <v/>
      </c>
      <c r="CU184" s="15">
        <f>IF(9&lt;=$G184, CP184, "")</f>
        <v/>
      </c>
      <c r="CV184" s="15">
        <f>IF(9&lt;=$G184, ROUND(CU184*$Q184, 2), "")</f>
        <v/>
      </c>
      <c r="CW184" s="15">
        <f>IF(9&lt;=$G184, $N184, "")</f>
        <v/>
      </c>
      <c r="CX184" s="15">
        <f>IF(9&lt;=$G184, CW184-CV184, "")</f>
        <v/>
      </c>
      <c r="CY184" s="15">
        <f>IF(9&lt;=$G184, CU184-CX184, "")</f>
        <v/>
      </c>
      <c r="CZ184" s="15">
        <f>IF(9&lt;=$G184, ROUND(CR184*$Q184, 2), "")</f>
        <v/>
      </c>
      <c r="DA184" s="15">
        <f>IF(9&lt;=$G184, CR184+CZ184, "")</f>
        <v/>
      </c>
      <c r="DB184" s="15">
        <f>IF(9&lt;=$G184, CV184+CZ184, "")</f>
        <v/>
      </c>
      <c r="DC184" s="15">
        <f>IF(9&lt;=$G184, ($G184-9)*$N184, "")</f>
        <v/>
      </c>
      <c r="DD184" s="15">
        <f>IF(10&lt;=$G184, CY184, "")</f>
        <v/>
      </c>
      <c r="DE184" s="15">
        <f>IF(10&lt;=$G184, ROUND(DD184*$Q184, 2), "")</f>
        <v/>
      </c>
      <c r="DF184" s="15">
        <f>IF(10&lt;=$G184, $N184, "")</f>
        <v/>
      </c>
      <c r="DG184" s="15">
        <f>IF(10&lt;=$G184, DF184-DE184, "")</f>
        <v/>
      </c>
      <c r="DH184" s="15">
        <f>IF(10&lt;=$G184, DD184-DG184, "")</f>
        <v/>
      </c>
      <c r="DI184" s="15">
        <f>IF(10&lt;=$G184, ROUND(DA184*$Q184, 2), "")</f>
        <v/>
      </c>
      <c r="DJ184" s="15">
        <f>IF(10&lt;=$G184, DA184+DI184, "")</f>
        <v/>
      </c>
      <c r="DK184" s="15">
        <f>IF(10&lt;=$G184, DE184+DI184, "")</f>
        <v/>
      </c>
      <c r="DL184" s="15">
        <f>IF(10&lt;=$G184, ($G184-10)*$N184, "")</f>
        <v/>
      </c>
      <c r="DM184" s="15">
        <f>IF(11&lt;=$G184, DH184, "")</f>
        <v/>
      </c>
      <c r="DN184" s="15">
        <f>IF(11&lt;=$G184, ROUND(DM184*$Q184, 2), "")</f>
        <v/>
      </c>
      <c r="DO184" s="15">
        <f>IF(11&lt;=$G184, $N184, "")</f>
        <v/>
      </c>
      <c r="DP184" s="15">
        <f>IF(11&lt;=$G184, DO184-DN184, "")</f>
        <v/>
      </c>
      <c r="DQ184" s="15">
        <f>IF(11&lt;=$G184, DM184-DP184, "")</f>
        <v/>
      </c>
      <c r="DR184" s="15">
        <f>IF(11&lt;=$G184, ROUND(DJ184*$Q184, 2), "")</f>
        <v/>
      </c>
      <c r="DS184" s="15">
        <f>IF(11&lt;=$G184, DJ184+DR184, "")</f>
        <v/>
      </c>
      <c r="DT184" s="15">
        <f>IF(11&lt;=$G184, DN184+DR184, "")</f>
        <v/>
      </c>
      <c r="DU184" s="15">
        <f>IF(11&lt;=$G184, ($G184-11)*$N184, "")</f>
        <v/>
      </c>
      <c r="DV184" s="15">
        <f>IF(12&lt;=$G184, DQ184, "")</f>
        <v/>
      </c>
      <c r="DW184" s="15">
        <f>IF(12&lt;=$G184, ROUND(DV184*$Q184, 2), "")</f>
        <v/>
      </c>
      <c r="DX184" s="15">
        <f>IF(12&lt;=$G184, $N184, "")</f>
        <v/>
      </c>
      <c r="DY184" s="15">
        <f>IF(12&lt;=$G184, DX184-DW184, "")</f>
        <v/>
      </c>
      <c r="DZ184" s="15">
        <f>IF(12&lt;=$G184, DV184-DY184, "")</f>
        <v/>
      </c>
      <c r="EA184" s="15">
        <f>IF(12&lt;=$G184, ROUND(DS184*$Q184, 2), "")</f>
        <v/>
      </c>
      <c r="EB184" s="15">
        <f>IF(12&lt;=$G184, DS184+EA184, "")</f>
        <v/>
      </c>
      <c r="EC184" s="15">
        <f>IF(12&lt;=$G184, DW184+EA184, "")</f>
        <v/>
      </c>
      <c r="ED184" s="15">
        <f>IF(12&lt;=$G184, ($G184-12)*$N184, "")</f>
        <v/>
      </c>
      <c r="EE184" s="15">
        <f>IF(13&lt;=$G184, DZ184, "")</f>
        <v/>
      </c>
      <c r="EF184" s="15">
        <f>IF(13&lt;=$G184, ROUND(EE184*$Q184, 2), "")</f>
        <v/>
      </c>
      <c r="EG184" s="15">
        <f>IF(13&lt;=$G184, $N184, "")</f>
        <v/>
      </c>
      <c r="EH184" s="15">
        <f>IF(13&lt;=$G184, EG184-EF184, "")</f>
        <v/>
      </c>
      <c r="EI184" s="15">
        <f>IF(13&lt;=$G184, EE184-EH184, "")</f>
        <v/>
      </c>
      <c r="EJ184" s="15">
        <f>IF(13&lt;=$G184, ROUND(EB184*$Q184, 2), "")</f>
        <v/>
      </c>
      <c r="EK184" s="15">
        <f>IF(13&lt;=$G184, EB184+EJ184, "")</f>
        <v/>
      </c>
      <c r="EL184" s="15">
        <f>IF(13&lt;=$G184, EF184+EJ184, "")</f>
        <v/>
      </c>
      <c r="EM184" s="15">
        <f>IF(13&lt;=$G184, ($G184-13)*$N184, "")</f>
        <v/>
      </c>
      <c r="EN184" s="15">
        <f>IF(14&lt;=$G184, EI184, "")</f>
        <v/>
      </c>
      <c r="EO184" s="15">
        <f>IF(14&lt;=$G184, ROUND(EN184*$Q184, 2), "")</f>
        <v/>
      </c>
      <c r="EP184" s="15">
        <f>IF(14&lt;=$G184, $N184, "")</f>
        <v/>
      </c>
      <c r="EQ184" s="15">
        <f>IF(14&lt;=$G184, EP184-EO184, "")</f>
        <v/>
      </c>
      <c r="ER184" s="15">
        <f>IF(14&lt;=$G184, EN184-EQ184, "")</f>
        <v/>
      </c>
      <c r="ES184" s="15">
        <f>IF(14&lt;=$G184, ROUND(EK184*$Q184, 2), "")</f>
        <v/>
      </c>
      <c r="ET184" s="15">
        <f>IF(14&lt;=$G184, EK184+ES184, "")</f>
        <v/>
      </c>
      <c r="EU184" s="15">
        <f>IF(14&lt;=$G184, EO184+ES184, "")</f>
        <v/>
      </c>
      <c r="EV184" s="15">
        <f>IF(14&lt;=$G184, ($G184-14)*$N184, "")</f>
        <v/>
      </c>
      <c r="EW184" s="15">
        <f>IF(15&lt;=$G184, ER184, "")</f>
        <v/>
      </c>
      <c r="EX184" s="15">
        <f>IF(15&lt;=$G184, ROUND(EW184*$Q184, 2), "")</f>
        <v/>
      </c>
      <c r="EY184" s="15">
        <f>IF(15&lt;=$G184, $N184, "")</f>
        <v/>
      </c>
      <c r="EZ184" s="15">
        <f>IF(15&lt;=$G184, EY184-EX184, "")</f>
        <v/>
      </c>
      <c r="FA184" s="15">
        <f>IF(15&lt;=$G184, EW184-EZ184, "")</f>
        <v/>
      </c>
      <c r="FB184" s="15">
        <f>IF(15&lt;=$G184, ROUND(ET184*$Q184, 2), "")</f>
        <v/>
      </c>
      <c r="FC184" s="15">
        <f>IF(15&lt;=$G184, ET184+FB184, "")</f>
        <v/>
      </c>
      <c r="FD184" s="15">
        <f>IF(15&lt;=$G184, EX184+FB184, "")</f>
        <v/>
      </c>
      <c r="FE184" s="15">
        <f>IF(15&lt;=$G184, ($G184-15)*$N184, "")</f>
        <v/>
      </c>
      <c r="FF184" s="15">
        <f>IF(16&lt;=$G184, FA184, "")</f>
        <v/>
      </c>
      <c r="FG184" s="15">
        <f>IF(16&lt;=$G184, ROUND(FF184*$Q184, 2), "")</f>
        <v/>
      </c>
      <c r="FH184" s="15">
        <f>IF(16&lt;=$G184, $N184, "")</f>
        <v/>
      </c>
      <c r="FI184" s="15">
        <f>IF(16&lt;=$G184, FH184-FG184, "")</f>
        <v/>
      </c>
      <c r="FJ184" s="15">
        <f>IF(16&lt;=$G184, FF184-FI184, "")</f>
        <v/>
      </c>
      <c r="FK184" s="15">
        <f>IF(16&lt;=$G184, ROUND(FC184*$Q184, 2), "")</f>
        <v/>
      </c>
      <c r="FL184" s="15">
        <f>IF(16&lt;=$G184, FC184+FK184, "")</f>
        <v/>
      </c>
      <c r="FM184" s="15">
        <f>IF(16&lt;=$G184, FG184+FK184, "")</f>
        <v/>
      </c>
      <c r="FN184" s="15">
        <f>IF(16&lt;=$G184, ($G184-16)*$N184, "")</f>
        <v/>
      </c>
      <c r="FO184" s="15">
        <f>IF(17&lt;=$G184, FJ184, "")</f>
        <v/>
      </c>
      <c r="FP184" s="15">
        <f>IF(17&lt;=$G184, ROUND(FO184*$Q184, 2), "")</f>
        <v/>
      </c>
      <c r="FQ184" s="15">
        <f>IF(17&lt;=$G184, $N184, "")</f>
        <v/>
      </c>
      <c r="FR184" s="15">
        <f>IF(17&lt;=$G184, FQ184-FP184, "")</f>
        <v/>
      </c>
      <c r="FS184" s="15">
        <f>IF(17&lt;=$G184, FO184-FR184, "")</f>
        <v/>
      </c>
      <c r="FT184" s="15">
        <f>IF(17&lt;=$G184, ROUND(FL184*$Q184, 2), "")</f>
        <v/>
      </c>
      <c r="FU184" s="15">
        <f>IF(17&lt;=$G184, FL184+FT184, "")</f>
        <v/>
      </c>
      <c r="FV184" s="15">
        <f>IF(17&lt;=$G184, FP184+FT184, "")</f>
        <v/>
      </c>
      <c r="FW184" s="15">
        <f>IF(17&lt;=$G184, ($G184-17)*$N184, "")</f>
        <v/>
      </c>
      <c r="FX184" s="15">
        <f>IF(18&lt;=$G184, FS184, "")</f>
        <v/>
      </c>
      <c r="FY184" s="15">
        <f>IF(18&lt;=$G184, ROUND(FX184*$Q184, 2), "")</f>
        <v/>
      </c>
      <c r="FZ184" s="15">
        <f>IF(18&lt;=$G184, $N184, "")</f>
        <v/>
      </c>
      <c r="GA184" s="15">
        <f>IF(18&lt;=$G184, FZ184-FY184, "")</f>
        <v/>
      </c>
      <c r="GB184" s="15">
        <f>IF(18&lt;=$G184, FX184-GA184, "")</f>
        <v/>
      </c>
      <c r="GC184" s="15">
        <f>IF(18&lt;=$G184, ROUND(FU184*$Q184, 2), "")</f>
        <v/>
      </c>
      <c r="GD184" s="15">
        <f>IF(18&lt;=$G184, FU184+GC184, "")</f>
        <v/>
      </c>
      <c r="GE184" s="15">
        <f>IF(18&lt;=$G184, FY184+GC184, "")</f>
        <v/>
      </c>
      <c r="GF184" s="15">
        <f>IF(18&lt;=$G184, ($G184-18)*$N184, "")</f>
        <v/>
      </c>
      <c r="GG184" s="15">
        <f>IF(19&lt;=$G184, GB184, "")</f>
        <v/>
      </c>
      <c r="GH184" s="15">
        <f>IF(19&lt;=$G184, ROUND(GG184*$Q184, 2), "")</f>
        <v/>
      </c>
      <c r="GI184" s="15">
        <f>IF(19&lt;=$G184, $N184, "")</f>
        <v/>
      </c>
      <c r="GJ184" s="15">
        <f>IF(19&lt;=$G184, GI184-GH184, "")</f>
        <v/>
      </c>
      <c r="GK184" s="15">
        <f>IF(19&lt;=$G184, GG184-GJ184, "")</f>
        <v/>
      </c>
      <c r="GL184" s="15">
        <f>IF(19&lt;=$G184, ROUND(GD184*$Q184, 2), "")</f>
        <v/>
      </c>
      <c r="GM184" s="15">
        <f>IF(19&lt;=$G184, GD184+GL184, "")</f>
        <v/>
      </c>
      <c r="GN184" s="15">
        <f>IF(19&lt;=$G184, GH184+GL184, "")</f>
        <v/>
      </c>
      <c r="GO184" s="15">
        <f>IF(19&lt;=$G184, ($G184-19)*$N184, "")</f>
        <v/>
      </c>
      <c r="GP184" s="15">
        <f>IF(20&lt;=$G184, GK184, "")</f>
        <v/>
      </c>
      <c r="GQ184" s="15">
        <f>IF(20&lt;=$G184, ROUND(GP184*$Q184, 2), "")</f>
        <v/>
      </c>
      <c r="GR184" s="15">
        <f>IF(20&lt;=$G184, $N184, "")</f>
        <v/>
      </c>
      <c r="GS184" s="15">
        <f>IF(20&lt;=$G184, GR184-GQ184, "")</f>
        <v/>
      </c>
      <c r="GT184" s="15">
        <f>IF(20&lt;=$G184, GP184-GS184, "")</f>
        <v/>
      </c>
      <c r="GU184" s="15">
        <f>IF(20&lt;=$G184, ROUND(GM184*$Q184, 2), "")</f>
        <v/>
      </c>
      <c r="GV184" s="15">
        <f>IF(20&lt;=$G184, GM184+GU184, "")</f>
        <v/>
      </c>
      <c r="GW184" s="15">
        <f>IF(20&lt;=$G184, GQ184+GU184, "")</f>
        <v/>
      </c>
      <c r="GX184" s="15">
        <f>IF(20&lt;=$G184, ($G184-20)*$N184, "")</f>
        <v/>
      </c>
      <c r="GY184" s="15">
        <f>IF(21&lt;=$G184, GT184, "")</f>
        <v/>
      </c>
      <c r="GZ184" s="15">
        <f>IF(21&lt;=$G184, ROUND(GY184*$Q184, 2), "")</f>
        <v/>
      </c>
      <c r="HA184" s="15">
        <f>IF(21&lt;=$G184, $N184, "")</f>
        <v/>
      </c>
      <c r="HB184" s="15">
        <f>IF(21&lt;=$G184, HA184-GZ184, "")</f>
        <v/>
      </c>
      <c r="HC184" s="15">
        <f>IF(21&lt;=$G184, GY184-HB184, "")</f>
        <v/>
      </c>
      <c r="HD184" s="15">
        <f>IF(21&lt;=$G184, ROUND(GV184*$Q184, 2), "")</f>
        <v/>
      </c>
      <c r="HE184" s="15">
        <f>IF(21&lt;=$G184, GV184+HD184, "")</f>
        <v/>
      </c>
      <c r="HF184" s="15">
        <f>IF(21&lt;=$G184, GZ184+HD184, "")</f>
        <v/>
      </c>
      <c r="HG184" s="15">
        <f>IF(21&lt;=$G184, ($G184-21)*$N184, "")</f>
        <v/>
      </c>
      <c r="HH184" s="15">
        <f>IF(22&lt;=$G184, HC184, "")</f>
        <v/>
      </c>
      <c r="HI184" s="15">
        <f>IF(22&lt;=$G184, ROUND(HH184*$Q184, 2), "")</f>
        <v/>
      </c>
      <c r="HJ184" s="15">
        <f>IF(22&lt;=$G184, $N184, "")</f>
        <v/>
      </c>
      <c r="HK184" s="15">
        <f>IF(22&lt;=$G184, HJ184-HI184, "")</f>
        <v/>
      </c>
      <c r="HL184" s="15">
        <f>IF(22&lt;=$G184, HH184-HK184, "")</f>
        <v/>
      </c>
      <c r="HM184" s="15">
        <f>IF(22&lt;=$G184, ROUND(HE184*$Q184, 2), "")</f>
        <v/>
      </c>
      <c r="HN184" s="15">
        <f>IF(22&lt;=$G184, HE184+HM184, "")</f>
        <v/>
      </c>
      <c r="HO184" s="15">
        <f>IF(22&lt;=$G184, HI184+HM184, "")</f>
        <v/>
      </c>
      <c r="HP184" s="15">
        <f>IF(22&lt;=$G184, ($G184-22)*$N184, "")</f>
        <v/>
      </c>
      <c r="HQ184" s="15">
        <f>IF(23&lt;=$G184, HL184, "")</f>
        <v/>
      </c>
      <c r="HR184" s="15">
        <f>IF(23&lt;=$G184, ROUND(HQ184*$Q184, 2), "")</f>
        <v/>
      </c>
      <c r="HS184" s="15">
        <f>IF(23&lt;=$G184, $N184, "")</f>
        <v/>
      </c>
      <c r="HT184" s="15">
        <f>IF(23&lt;=$G184, HS184-HR184, "")</f>
        <v/>
      </c>
      <c r="HU184" s="15">
        <f>IF(23&lt;=$G184, HQ184-HT184, "")</f>
        <v/>
      </c>
      <c r="HV184" s="15">
        <f>IF(23&lt;=$G184, ROUND(HN184*$Q184, 2), "")</f>
        <v/>
      </c>
      <c r="HW184" s="15">
        <f>IF(23&lt;=$G184, HN184+HV184, "")</f>
        <v/>
      </c>
      <c r="HX184" s="15">
        <f>IF(23&lt;=$G184, HR184+HV184, "")</f>
        <v/>
      </c>
      <c r="HY184" s="15">
        <f>IF(23&lt;=$G184, ($G184-23)*$N184, "")</f>
        <v/>
      </c>
      <c r="HZ184" s="15">
        <f>IF(24&lt;=$G184, HU184, "")</f>
        <v/>
      </c>
      <c r="IA184" s="15">
        <f>IF(24&lt;=$G184, ROUND(HZ184*$Q184, 2), "")</f>
        <v/>
      </c>
      <c r="IB184" s="15">
        <f>IF(24&lt;=$G184, $N184, "")</f>
        <v/>
      </c>
      <c r="IC184" s="15">
        <f>IF(24&lt;=$G184, IB184-IA184, "")</f>
        <v/>
      </c>
      <c r="ID184" s="15">
        <f>IF(24&lt;=$G184, HZ184-IC184, "")</f>
        <v/>
      </c>
      <c r="IE184" s="15">
        <f>IF(24&lt;=$G184, ROUND(HW184*$Q184, 2), "")</f>
        <v/>
      </c>
      <c r="IF184" s="15">
        <f>IF(24&lt;=$G184, HW184+IE184, "")</f>
        <v/>
      </c>
      <c r="IG184" s="15">
        <f>IF(24&lt;=$G184, IA184+IE184, "")</f>
        <v/>
      </c>
      <c r="IH184" s="15">
        <f>IF(24&lt;=$G184, ($G184-24)*$N184, "")</f>
        <v/>
      </c>
      <c r="II184" s="15">
        <f>IF(25&lt;=$G184, ID184, "")</f>
        <v/>
      </c>
      <c r="IJ184" s="15">
        <f>IF(25&lt;=$G184, ROUND(II184*$Q184, 2), "")</f>
        <v/>
      </c>
      <c r="IK184" s="15">
        <f>IF(25&lt;=$G184, $N184, "")</f>
        <v/>
      </c>
      <c r="IL184" s="15">
        <f>IF(25&lt;=$G184, IK184-IJ184, "")</f>
        <v/>
      </c>
      <c r="IM184" s="15">
        <f>IF(25&lt;=$G184, II184-IL184, "")</f>
        <v/>
      </c>
      <c r="IN184" s="15">
        <f>IF(25&lt;=$G184, ROUND(IF184*$Q184, 2), "")</f>
        <v/>
      </c>
      <c r="IO184" s="15">
        <f>IF(25&lt;=$G184, IF184+IN184, "")</f>
        <v/>
      </c>
      <c r="IP184" s="15">
        <f>IF(25&lt;=$G184, IJ184+IN184, "")</f>
        <v/>
      </c>
      <c r="IQ184" s="15">
        <f>IF(25&lt;=$G184, ($G184-25)*$N184, "")</f>
        <v/>
      </c>
      <c r="IR184" s="15">
        <f>IF(26&lt;=$G184, IM184, "")</f>
        <v/>
      </c>
      <c r="IS184" s="15">
        <f>IF(26&lt;=$G184, ROUND(IR184*$Q184, 2), "")</f>
        <v/>
      </c>
      <c r="IT184" s="15">
        <f>IF(26&lt;=$G184, $N184, "")</f>
        <v/>
      </c>
      <c r="IU184" s="15">
        <f>IF(26&lt;=$G184, IT184-IS184, "")</f>
        <v/>
      </c>
      <c r="IV184" s="15">
        <f>IF(26&lt;=$G184, IR184-IU184, "")</f>
        <v/>
      </c>
      <c r="IW184" s="15">
        <f>IF(26&lt;=$G184, ROUND(IO184*$Q184, 2), "")</f>
        <v/>
      </c>
      <c r="IX184" s="15">
        <f>IF(26&lt;=$G184, IO184+IW184, "")</f>
        <v/>
      </c>
      <c r="IY184" s="15">
        <f>IF(26&lt;=$G184, IS184+IW184, "")</f>
        <v/>
      </c>
      <c r="IZ184" s="15">
        <f>IF(26&lt;=$G184, ($G184-26)*$N184, "")</f>
        <v/>
      </c>
      <c r="JA184" s="15">
        <f>IF(27&lt;=$G184, IV184, "")</f>
        <v/>
      </c>
      <c r="JB184" s="15">
        <f>IF(27&lt;=$G184, ROUND(JA184*$Q184, 2), "")</f>
        <v/>
      </c>
      <c r="JC184" s="15">
        <f>IF(27&lt;=$G184, $N184, "")</f>
        <v/>
      </c>
      <c r="JD184" s="15">
        <f>IF(27&lt;=$G184, JC184-JB184, "")</f>
        <v/>
      </c>
      <c r="JE184" s="15">
        <f>IF(27&lt;=$G184, JA184-JD184, "")</f>
        <v/>
      </c>
      <c r="JF184" s="15">
        <f>IF(27&lt;=$G184, ROUND(IX184*$Q184, 2), "")</f>
        <v/>
      </c>
      <c r="JG184" s="15">
        <f>IF(27&lt;=$G184, IX184+JF184, "")</f>
        <v/>
      </c>
      <c r="JH184" s="15">
        <f>IF(27&lt;=$G184, JB184+JF184, "")</f>
        <v/>
      </c>
      <c r="JI184" s="15">
        <f>IF(27&lt;=$G184, ($G184-27)*$N184, "")</f>
        <v/>
      </c>
      <c r="JJ184" s="15">
        <f>IF(28&lt;=$G184, JE184, "")</f>
        <v/>
      </c>
      <c r="JK184" s="15">
        <f>IF(28&lt;=$G184, ROUND(JJ184*$Q184, 2), "")</f>
        <v/>
      </c>
      <c r="JL184" s="15">
        <f>IF(28&lt;=$G184, $N184, "")</f>
        <v/>
      </c>
      <c r="JM184" s="15">
        <f>IF(28&lt;=$G184, JL184-JK184, "")</f>
        <v/>
      </c>
      <c r="JN184" s="15">
        <f>IF(28&lt;=$G184, JJ184-JM184, "")</f>
        <v/>
      </c>
      <c r="JO184" s="15">
        <f>IF(28&lt;=$G184, ROUND(JG184*$Q184, 2), "")</f>
        <v/>
      </c>
      <c r="JP184" s="15">
        <f>IF(28&lt;=$G184, JG184+JO184, "")</f>
        <v/>
      </c>
      <c r="JQ184" s="15">
        <f>IF(28&lt;=$G184, JK184+JO184, "")</f>
        <v/>
      </c>
      <c r="JR184" s="15">
        <f>IF(28&lt;=$G184, ($G184-28)*$N184, "")</f>
        <v/>
      </c>
      <c r="JS184" s="15">
        <f>IF(29&lt;=$G184, JN184, "")</f>
        <v/>
      </c>
      <c r="JT184" s="15">
        <f>IF(29&lt;=$G184, ROUND(JS184*$Q184, 2), "")</f>
        <v/>
      </c>
      <c r="JU184" s="15">
        <f>IF(29&lt;=$G184, $N184, "")</f>
        <v/>
      </c>
      <c r="JV184" s="15">
        <f>IF(29&lt;=$G184, JU184-JT184, "")</f>
        <v/>
      </c>
      <c r="JW184" s="15">
        <f>IF(29&lt;=$G184, JS184-JV184, "")</f>
        <v/>
      </c>
      <c r="JX184" s="15">
        <f>IF(29&lt;=$G184, ROUND(JP184*$Q184, 2), "")</f>
        <v/>
      </c>
      <c r="JY184" s="15">
        <f>IF(29&lt;=$G184, JP184+JX184, "")</f>
        <v/>
      </c>
      <c r="JZ184" s="15">
        <f>IF(29&lt;=$G184, JT184+JX184, "")</f>
        <v/>
      </c>
      <c r="KA184" s="15">
        <f>IF(29&lt;=$G184, ($G184-29)*$N184, "")</f>
        <v/>
      </c>
      <c r="KB184" s="15">
        <f>IF(30&lt;=$G184, JW184, "")</f>
        <v/>
      </c>
      <c r="KC184" s="15">
        <f>IF(30&lt;=$G184, ROUND(KB184*$Q184, 2), "")</f>
        <v/>
      </c>
      <c r="KD184" s="15">
        <f>IF(30&lt;=$G184, $N184, "")</f>
        <v/>
      </c>
      <c r="KE184" s="15">
        <f>IF(30&lt;=$G184, KD184-KC184, "")</f>
        <v/>
      </c>
      <c r="KF184" s="15">
        <f>IF(30&lt;=$G184, KB184-KE184, "")</f>
        <v/>
      </c>
      <c r="KG184" s="15">
        <f>IF(30&lt;=$G184, ROUND(JY184*$Q184, 2), "")</f>
        <v/>
      </c>
      <c r="KH184" s="15">
        <f>IF(30&lt;=$G184, JY184+KG184, "")</f>
        <v/>
      </c>
      <c r="KI184" s="15">
        <f>IF(30&lt;=$G184, KC184+KG184, "")</f>
        <v/>
      </c>
      <c r="KJ184" s="15">
        <f>IF(30&lt;=$G184, ($G184-30)*$N184, "")</f>
        <v/>
      </c>
      <c r="KK184" s="15">
        <f>IF(31&lt;=$G184, KF184, "")</f>
        <v/>
      </c>
      <c r="KL184" s="15">
        <f>IF(31&lt;=$G184, ROUND(KK184*$Q184, 2), "")</f>
        <v/>
      </c>
      <c r="KM184" s="15">
        <f>IF(31&lt;=$G184, $N184, "")</f>
        <v/>
      </c>
      <c r="KN184" s="15">
        <f>IF(31&lt;=$G184, KM184-KL184, "")</f>
        <v/>
      </c>
      <c r="KO184" s="15">
        <f>IF(31&lt;=$G184, KK184-KN184, "")</f>
        <v/>
      </c>
      <c r="KP184" s="15">
        <f>IF(31&lt;=$G184, ROUND(KH184*$Q184, 2), "")</f>
        <v/>
      </c>
      <c r="KQ184" s="15">
        <f>IF(31&lt;=$G184, KH184+KP184, "")</f>
        <v/>
      </c>
      <c r="KR184" s="15">
        <f>IF(31&lt;=$G184, KL184+KP184, "")</f>
        <v/>
      </c>
      <c r="KS184" s="15">
        <f>IF(31&lt;=$G184, ($G184-31)*$N184, "")</f>
        <v/>
      </c>
      <c r="KT184" s="15">
        <f>IF(32&lt;=$G184, KO184, "")</f>
        <v/>
      </c>
      <c r="KU184" s="15">
        <f>IF(32&lt;=$G184, ROUND(KT184*$Q184, 2), "")</f>
        <v/>
      </c>
      <c r="KV184" s="15">
        <f>IF(32&lt;=$G184, $N184, "")</f>
        <v/>
      </c>
      <c r="KW184" s="15">
        <f>IF(32&lt;=$G184, KV184-KU184, "")</f>
        <v/>
      </c>
      <c r="KX184" s="15">
        <f>IF(32&lt;=$G184, KT184-KW184, "")</f>
        <v/>
      </c>
      <c r="KY184" s="15">
        <f>IF(32&lt;=$G184, ROUND(KQ184*$Q184, 2), "")</f>
        <v/>
      </c>
      <c r="KZ184" s="15">
        <f>IF(32&lt;=$G184, KQ184+KY184, "")</f>
        <v/>
      </c>
      <c r="LA184" s="15">
        <f>IF(32&lt;=$G184, KU184+KY184, "")</f>
        <v/>
      </c>
      <c r="LB184" s="15">
        <f>IF(32&lt;=$G184, ($G184-32)*$N184, "")</f>
        <v/>
      </c>
      <c r="LC184" s="15">
        <f>IF(33&lt;=$G184, KX184, "")</f>
        <v/>
      </c>
      <c r="LD184" s="15">
        <f>IF(33&lt;=$G184, ROUND(LC184*$Q184, 2), "")</f>
        <v/>
      </c>
      <c r="LE184" s="15">
        <f>IF(33&lt;=$G184, $N184, "")</f>
        <v/>
      </c>
      <c r="LF184" s="15">
        <f>IF(33&lt;=$G184, LE184-LD184, "")</f>
        <v/>
      </c>
      <c r="LG184" s="15">
        <f>IF(33&lt;=$G184, LC184-LF184, "")</f>
        <v/>
      </c>
      <c r="LH184" s="15">
        <f>IF(33&lt;=$G184, ROUND(KZ184*$Q184, 2), "")</f>
        <v/>
      </c>
      <c r="LI184" s="15">
        <f>IF(33&lt;=$G184, KZ184+LH184, "")</f>
        <v/>
      </c>
      <c r="LJ184" s="15">
        <f>IF(33&lt;=$G184, LD184+LH184, "")</f>
        <v/>
      </c>
      <c r="LK184" s="15">
        <f>IF(33&lt;=$G184, ($G184-33)*$N184, "")</f>
        <v/>
      </c>
      <c r="LL184" s="15">
        <f>IF(34&lt;=$G184, LG184, "")</f>
        <v/>
      </c>
      <c r="LM184" s="15">
        <f>IF(34&lt;=$G184, ROUND(LL184*$Q184, 2), "")</f>
        <v/>
      </c>
      <c r="LN184" s="15">
        <f>IF(34&lt;=$G184, $N184, "")</f>
        <v/>
      </c>
      <c r="LO184" s="15">
        <f>IF(34&lt;=$G184, LN184-LM184, "")</f>
        <v/>
      </c>
      <c r="LP184" s="15">
        <f>IF(34&lt;=$G184, LL184-LO184, "")</f>
        <v/>
      </c>
      <c r="LQ184" s="15">
        <f>IF(34&lt;=$G184, ROUND(LI184*$Q184, 2), "")</f>
        <v/>
      </c>
      <c r="LR184" s="15">
        <f>IF(34&lt;=$G184, LI184+LQ184, "")</f>
        <v/>
      </c>
      <c r="LS184" s="15">
        <f>IF(34&lt;=$G184, LM184+LQ184, "")</f>
        <v/>
      </c>
      <c r="LT184" s="15">
        <f>IF(34&lt;=$G184, ($G184-34)*$N184, "")</f>
        <v/>
      </c>
      <c r="LU184" s="15">
        <f>IF(35&lt;=$G184, LP184, "")</f>
        <v/>
      </c>
      <c r="LV184" s="15">
        <f>IF(35&lt;=$G184, ROUND(LU184*$Q184, 2), "")</f>
        <v/>
      </c>
      <c r="LW184" s="15">
        <f>IF(35&lt;=$G184, $N184, "")</f>
        <v/>
      </c>
      <c r="LX184" s="15">
        <f>IF(35&lt;=$G184, LW184-LV184, "")</f>
        <v/>
      </c>
      <c r="LY184" s="15">
        <f>IF(35&lt;=$G184, LU184-LX184, "")</f>
        <v/>
      </c>
      <c r="LZ184" s="15">
        <f>IF(35&lt;=$G184, ROUND(LR184*$Q184, 2), "")</f>
        <v/>
      </c>
      <c r="MA184" s="15">
        <f>IF(35&lt;=$G184, LR184+LZ184, "")</f>
        <v/>
      </c>
      <c r="MB184" s="15">
        <f>IF(35&lt;=$G184, LV184+LZ184, "")</f>
        <v/>
      </c>
      <c r="MC184" s="15">
        <f>IF(35&lt;=$G184, ($G184-35)*$N184, "")</f>
        <v/>
      </c>
      <c r="MD184" s="15">
        <f>IF(36&lt;=$G184, LY184, "")</f>
        <v/>
      </c>
      <c r="ME184" s="15">
        <f>IF(36&lt;=$G184, ROUND(MD184*$Q184, 2), "")</f>
        <v/>
      </c>
      <c r="MF184" s="15">
        <f>IF(36&lt;=$G184, $N184, "")</f>
        <v/>
      </c>
      <c r="MG184" s="15">
        <f>IF(36&lt;=$G184, MF184-ME184, "")</f>
        <v/>
      </c>
      <c r="MH184" s="15">
        <f>IF(36&lt;=$G184, MD184-MG184, "")</f>
        <v/>
      </c>
      <c r="MI184" s="15">
        <f>IF(36&lt;=$G184, ROUND(MA184*$Q184, 2), "")</f>
        <v/>
      </c>
      <c r="MJ184" s="15">
        <f>IF(36&lt;=$G184, MA184+MI184, "")</f>
        <v/>
      </c>
      <c r="MK184" s="15">
        <f>IF(36&lt;=$G184, ME184+MI184, "")</f>
        <v/>
      </c>
      <c r="ML184" s="15">
        <f>IF(36&lt;=$G184, ($G184-36)*$N184, "")</f>
        <v/>
      </c>
      <c r="MM184" s="15">
        <f>IF(37&lt;=$G184, MH184, "")</f>
        <v/>
      </c>
      <c r="MN184" s="15">
        <f>IF(37&lt;=$G184, ROUND(MM184*$Q184, 2), "")</f>
        <v/>
      </c>
      <c r="MO184" s="15">
        <f>IF(37&lt;=$G184, $N184, "")</f>
        <v/>
      </c>
      <c r="MP184" s="15">
        <f>IF(37&lt;=$G184, MO184-MN184, "")</f>
        <v/>
      </c>
      <c r="MQ184" s="15">
        <f>IF(37&lt;=$G184, MM184-MP184, "")</f>
        <v/>
      </c>
      <c r="MR184" s="15">
        <f>IF(37&lt;=$G184, ROUND(MJ184*$Q184, 2), "")</f>
        <v/>
      </c>
      <c r="MS184" s="15">
        <f>IF(37&lt;=$G184, MJ184+MR184, "")</f>
        <v/>
      </c>
      <c r="MT184" s="15">
        <f>IF(37&lt;=$G184, MN184+MR184, "")</f>
        <v/>
      </c>
      <c r="MU184" s="15">
        <f>IF(37&lt;=$G184, ($G184-37)*$N184, "")</f>
        <v/>
      </c>
      <c r="MV184" s="15">
        <f>IF(38&lt;=$G184, MQ184, "")</f>
        <v/>
      </c>
      <c r="MW184" s="15">
        <f>IF(38&lt;=$G184, ROUND(MV184*$Q184, 2), "")</f>
        <v/>
      </c>
      <c r="MX184" s="15">
        <f>IF(38&lt;=$G184, $N184, "")</f>
        <v/>
      </c>
      <c r="MY184" s="15">
        <f>IF(38&lt;=$G184, MX184-MW184, "")</f>
        <v/>
      </c>
      <c r="MZ184" s="15">
        <f>IF(38&lt;=$G184, MV184-MY184, "")</f>
        <v/>
      </c>
      <c r="NA184" s="15">
        <f>IF(38&lt;=$G184, ROUND(MS184*$Q184, 2), "")</f>
        <v/>
      </c>
      <c r="NB184" s="15">
        <f>IF(38&lt;=$G184, MS184+NA184, "")</f>
        <v/>
      </c>
      <c r="NC184" s="15">
        <f>IF(38&lt;=$G184, MW184+NA184, "")</f>
        <v/>
      </c>
      <c r="ND184" s="15">
        <f>IF(38&lt;=$G184, ($G184-38)*$N184, "")</f>
        <v/>
      </c>
      <c r="NE184" s="15">
        <f>IF(39&lt;=$G184, MZ184, "")</f>
        <v/>
      </c>
      <c r="NF184" s="15">
        <f>IF(39&lt;=$G184, ROUND(NE184*$Q184, 2), "")</f>
        <v/>
      </c>
      <c r="NG184" s="15">
        <f>IF(39&lt;=$G184, $N184, "")</f>
        <v/>
      </c>
      <c r="NH184" s="15">
        <f>IF(39&lt;=$G184, NG184-NF184, "")</f>
        <v/>
      </c>
      <c r="NI184" s="15">
        <f>IF(39&lt;=$G184, NE184-NH184, "")</f>
        <v/>
      </c>
      <c r="NJ184" s="15">
        <f>IF(39&lt;=$G184, ROUND(NB184*$Q184, 2), "")</f>
        <v/>
      </c>
      <c r="NK184" s="15">
        <f>IF(39&lt;=$G184, NB184+NJ184, "")</f>
        <v/>
      </c>
      <c r="NL184" s="15">
        <f>IF(39&lt;=$G184, NF184+NJ184, "")</f>
        <v/>
      </c>
      <c r="NM184" s="15">
        <f>IF(39&lt;=$G184, ($G184-39)*$N184, "")</f>
        <v/>
      </c>
      <c r="NN184" s="15">
        <f>IF(40&lt;=$G184, NI184, "")</f>
        <v/>
      </c>
      <c r="NO184" s="15">
        <f>IF(40&lt;=$G184, ROUND(NN184*$Q184, 2), "")</f>
        <v/>
      </c>
      <c r="NP184" s="15">
        <f>IF(40&lt;=$G184, $N184, "")</f>
        <v/>
      </c>
      <c r="NQ184" s="15">
        <f>IF(40&lt;=$G184, NP184-NO184, "")</f>
        <v/>
      </c>
      <c r="NR184" s="15">
        <f>IF(40&lt;=$G184, NN184-NQ184, "")</f>
        <v/>
      </c>
      <c r="NS184" s="15">
        <f>IF(40&lt;=$G184, ROUND(NK184*$Q184, 2), "")</f>
        <v/>
      </c>
      <c r="NT184" s="15">
        <f>IF(40&lt;=$G184, NK184+NS184, "")</f>
        <v/>
      </c>
      <c r="NU184" s="15">
        <f>IF(40&lt;=$G184, NO184+NS184, "")</f>
        <v/>
      </c>
      <c r="NV184" s="15">
        <f>IF(40&lt;=$G184, ($G184-40)*$N184, "")</f>
        <v/>
      </c>
      <c r="NW184" s="15">
        <f>IF(41&lt;=$G184, NR184, "")</f>
        <v/>
      </c>
      <c r="NX184" s="15">
        <f>IF(41&lt;=$G184, ROUND(NW184*$Q184, 2), "")</f>
        <v/>
      </c>
      <c r="NY184" s="15">
        <f>IF(41&lt;=$G184, $N184, "")</f>
        <v/>
      </c>
      <c r="NZ184" s="15">
        <f>IF(41&lt;=$G184, NY184-NX184, "")</f>
        <v/>
      </c>
      <c r="OA184" s="15">
        <f>IF(41&lt;=$G184, NW184-NZ184, "")</f>
        <v/>
      </c>
      <c r="OB184" s="15">
        <f>IF(41&lt;=$G184, ROUND(NT184*$Q184, 2), "")</f>
        <v/>
      </c>
      <c r="OC184" s="15">
        <f>IF(41&lt;=$G184, NT184+OB184, "")</f>
        <v/>
      </c>
      <c r="OD184" s="15">
        <f>IF(41&lt;=$G184, NX184+OB184, "")</f>
        <v/>
      </c>
      <c r="OE184" s="15">
        <f>IF(41&lt;=$G184, ($G184-41)*$N184, "")</f>
        <v/>
      </c>
      <c r="OF184" s="15">
        <f>IF(42&lt;=$G184, OA184, "")</f>
        <v/>
      </c>
      <c r="OG184" s="15">
        <f>IF(42&lt;=$G184, ROUND(OF184*$Q184, 2), "")</f>
        <v/>
      </c>
      <c r="OH184" s="15">
        <f>IF(42&lt;=$G184, $N184, "")</f>
        <v/>
      </c>
      <c r="OI184" s="15">
        <f>IF(42&lt;=$G184, OH184-OG184, "")</f>
        <v/>
      </c>
      <c r="OJ184" s="15">
        <f>IF(42&lt;=$G184, OF184-OI184, "")</f>
        <v/>
      </c>
      <c r="OK184" s="15">
        <f>IF(42&lt;=$G184, ROUND(OC184*$Q184, 2), "")</f>
        <v/>
      </c>
      <c r="OL184" s="15">
        <f>IF(42&lt;=$G184, OC184+OK184, "")</f>
        <v/>
      </c>
      <c r="OM184" s="15">
        <f>IF(42&lt;=$G184, OG184+OK184, "")</f>
        <v/>
      </c>
      <c r="ON184" s="15">
        <f>IF(42&lt;=$G184, ($G184-42)*$N184, "")</f>
        <v/>
      </c>
      <c r="OO184" s="15">
        <f>IF(43&lt;=$G184, OJ184, "")</f>
        <v/>
      </c>
      <c r="OP184" s="15">
        <f>IF(43&lt;=$G184, ROUND(OO184*$Q184, 2), "")</f>
        <v/>
      </c>
      <c r="OQ184" s="15">
        <f>IF(43&lt;=$G184, $N184, "")</f>
        <v/>
      </c>
      <c r="OR184" s="15">
        <f>IF(43&lt;=$G184, OQ184-OP184, "")</f>
        <v/>
      </c>
      <c r="OS184" s="15">
        <f>IF(43&lt;=$G184, OO184-OR184, "")</f>
        <v/>
      </c>
      <c r="OT184" s="15">
        <f>IF(43&lt;=$G184, ROUND(OL184*$Q184, 2), "")</f>
        <v/>
      </c>
      <c r="OU184" s="15">
        <f>IF(43&lt;=$G184, OL184+OT184, "")</f>
        <v/>
      </c>
      <c r="OV184" s="15">
        <f>IF(43&lt;=$G184, OP184+OT184, "")</f>
        <v/>
      </c>
      <c r="OW184" s="15">
        <f>IF(43&lt;=$G184, ($G184-43)*$N184, "")</f>
        <v/>
      </c>
      <c r="OX184" s="15">
        <f>IF(44&lt;=$G184, OS184, "")</f>
        <v/>
      </c>
      <c r="OY184" s="15">
        <f>IF(44&lt;=$G184, ROUND(OX184*$Q184, 2), "")</f>
        <v/>
      </c>
      <c r="OZ184" s="15">
        <f>IF(44&lt;=$G184, $N184, "")</f>
        <v/>
      </c>
      <c r="PA184" s="15">
        <f>IF(44&lt;=$G184, OZ184-OY184, "")</f>
        <v/>
      </c>
      <c r="PB184" s="15">
        <f>IF(44&lt;=$G184, OX184-PA184, "")</f>
        <v/>
      </c>
      <c r="PC184" s="15">
        <f>IF(44&lt;=$G184, ROUND(OU184*$Q184, 2), "")</f>
        <v/>
      </c>
      <c r="PD184" s="15">
        <f>IF(44&lt;=$G184, OU184+PC184, "")</f>
        <v/>
      </c>
      <c r="PE184" s="15">
        <f>IF(44&lt;=$G184, OY184+PC184, "")</f>
        <v/>
      </c>
      <c r="PF184" s="15">
        <f>IF(44&lt;=$G184, ($G184-44)*$N184, "")</f>
        <v/>
      </c>
      <c r="PG184" s="15">
        <f>IF(45&lt;=$G184, PB184, "")</f>
        <v/>
      </c>
      <c r="PH184" s="15">
        <f>IF(45&lt;=$G184, ROUND(PG184*$Q184, 2), "")</f>
        <v/>
      </c>
      <c r="PI184" s="15">
        <f>IF(45&lt;=$G184, $N184, "")</f>
        <v/>
      </c>
      <c r="PJ184" s="15">
        <f>IF(45&lt;=$G184, PI184-PH184, "")</f>
        <v/>
      </c>
      <c r="PK184" s="15">
        <f>IF(45&lt;=$G184, PG184-PJ184, "")</f>
        <v/>
      </c>
      <c r="PL184" s="15">
        <f>IF(45&lt;=$G184, ROUND(PD184*$Q184, 2), "")</f>
        <v/>
      </c>
      <c r="PM184" s="15">
        <f>IF(45&lt;=$G184, PD184+PL184, "")</f>
        <v/>
      </c>
      <c r="PN184" s="15">
        <f>IF(45&lt;=$G184, PH184+PL184, "")</f>
        <v/>
      </c>
      <c r="PO184" s="15">
        <f>IF(45&lt;=$G184, ($G184-45)*$N184, "")</f>
        <v/>
      </c>
      <c r="PP184" s="15">
        <f>IF(46&lt;=$G184, PK184, "")</f>
        <v/>
      </c>
      <c r="PQ184" s="15">
        <f>IF(46&lt;=$G184, ROUND(PP184*$Q184, 2), "")</f>
        <v/>
      </c>
      <c r="PR184" s="15">
        <f>IF(46&lt;=$G184, $N184, "")</f>
        <v/>
      </c>
      <c r="PS184" s="15">
        <f>IF(46&lt;=$G184, PR184-PQ184, "")</f>
        <v/>
      </c>
      <c r="PT184" s="15">
        <f>IF(46&lt;=$G184, PP184-PS184, "")</f>
        <v/>
      </c>
      <c r="PU184" s="15">
        <f>IF(46&lt;=$G184, ROUND(PM184*$Q184, 2), "")</f>
        <v/>
      </c>
      <c r="PV184" s="15">
        <f>IF(46&lt;=$G184, PM184+PU184, "")</f>
        <v/>
      </c>
      <c r="PW184" s="15">
        <f>IF(46&lt;=$G184, PQ184+PU184, "")</f>
        <v/>
      </c>
      <c r="PX184" s="15">
        <f>IF(46&lt;=$G184, ($G184-46)*$N184, "")</f>
        <v/>
      </c>
      <c r="PY184" s="15">
        <f>IF(47&lt;=$G184, PT184, "")</f>
        <v/>
      </c>
      <c r="PZ184" s="15">
        <f>IF(47&lt;=$G184, ROUND(PY184*$Q184, 2), "")</f>
        <v/>
      </c>
      <c r="QA184" s="15">
        <f>IF(47&lt;=$G184, $N184, "")</f>
        <v/>
      </c>
      <c r="QB184" s="15">
        <f>IF(47&lt;=$G184, QA184-PZ184, "")</f>
        <v/>
      </c>
      <c r="QC184" s="15">
        <f>IF(47&lt;=$G184, PY184-QB184, "")</f>
        <v/>
      </c>
      <c r="QD184" s="15">
        <f>IF(47&lt;=$G184, ROUND(PV184*$Q184, 2), "")</f>
        <v/>
      </c>
      <c r="QE184" s="15">
        <f>IF(47&lt;=$G184, PV184+QD184, "")</f>
        <v/>
      </c>
      <c r="QF184" s="15">
        <f>IF(47&lt;=$G184, PZ184+QD184, "")</f>
        <v/>
      </c>
      <c r="QG184" s="15">
        <f>IF(47&lt;=$G184, ($G184-47)*$N184, "")</f>
        <v/>
      </c>
      <c r="QH184" s="15">
        <f>IF(48&lt;=$G184, QC184, "")</f>
        <v/>
      </c>
      <c r="QI184" s="15">
        <f>IF(48&lt;=$G184, ROUND(QH184*$Q184, 2), "")</f>
        <v/>
      </c>
      <c r="QJ184" s="15">
        <f>IF(48&lt;=$G184, $N184, "")</f>
        <v/>
      </c>
      <c r="QK184" s="15">
        <f>IF(48&lt;=$G184, QJ184-QI184, "")</f>
        <v/>
      </c>
      <c r="QL184" s="15">
        <f>IF(48&lt;=$G184, QH184-QK184, "")</f>
        <v/>
      </c>
      <c r="QM184" s="15">
        <f>IF(48&lt;=$G184, ROUND(QE184*$Q184, 2), "")</f>
        <v/>
      </c>
      <c r="QN184" s="15">
        <f>IF(48&lt;=$G184, QE184+QM184, "")</f>
        <v/>
      </c>
      <c r="QO184" s="15">
        <f>IF(48&lt;=$G184, QI184+QM184, "")</f>
        <v/>
      </c>
      <c r="QP184" s="15">
        <f>IF(48&lt;=$G184, ($G184-48)*$N184, "")</f>
        <v/>
      </c>
    </row>
    <row r="185">
      <c r="A185" s="6" t="inlineStr">
        <is>
          <t>0704-0001</t>
        </is>
      </c>
      <c r="B185" s="7" t="inlineStr">
        <is>
          <t>Cristian Manuel Cruz Gutierrez</t>
        </is>
      </c>
      <c r="C185" s="7" t="inlineStr">
        <is>
          <t>Ram 1200</t>
        </is>
      </c>
      <c r="D185" s="6" t="inlineStr">
        <is>
          <t>ACTIVO</t>
        </is>
      </c>
      <c r="E185" s="6" t="inlineStr">
        <is>
          <t>2025-07-22</t>
        </is>
      </c>
      <c r="F185" s="6" t="inlineStr">
        <is>
          <t>2028-07-22</t>
        </is>
      </c>
      <c r="G185" s="8" t="n">
        <v>36</v>
      </c>
      <c r="H185" s="9" t="n">
        <v>577500</v>
      </c>
      <c r="I185" s="10" t="n">
        <v>0.2</v>
      </c>
      <c r="J185" s="9">
        <f>ROUND(H185*I185, 2)</f>
        <v/>
      </c>
      <c r="K185" s="9">
        <f>ROUND(H185-J185, 2)</f>
        <v/>
      </c>
      <c r="L185" s="10" t="n">
        <v>0.02</v>
      </c>
      <c r="M185" s="9">
        <f>ROUND(H185*L185, 2)</f>
        <v/>
      </c>
      <c r="N185" s="9" t="n">
        <v>19126.22</v>
      </c>
      <c r="O185" s="10" t="n">
        <v>0.1</v>
      </c>
      <c r="P185" s="9">
        <f>ROUND(H185*O185, 2)</f>
        <v/>
      </c>
      <c r="Q185" s="11" t="n">
        <v>0.0266035</v>
      </c>
      <c r="R185" s="11">
        <f>RATE(G185, -N185, K185, -P185)</f>
        <v/>
      </c>
      <c r="S185" s="11">
        <f>ROUND(Q185*12, 8)</f>
        <v/>
      </c>
      <c r="T185" s="11">
        <f>ROUND(((1+Q185)^12)-1, 8)</f>
        <v/>
      </c>
      <c r="U185" s="9">
        <f>ROUND(PV(Q185, G185, 0, -P185), 2)</f>
        <v/>
      </c>
      <c r="V185" s="9">
        <f>SUMIF($AA$4:$QP$4, "Interes_Leasing", AA185:QP185)</f>
        <v/>
      </c>
      <c r="W185" s="9">
        <f>SUMIF($AA$4:$QP$4, "Interes_Residual", AA185:QP185)</f>
        <v/>
      </c>
      <c r="X185" s="9">
        <f>ROUND(V185+W185, 2)</f>
        <v/>
      </c>
      <c r="Y185" s="9">
        <f>ROUND((N185*G185+P185+M185)-K185, 2)</f>
        <v/>
      </c>
      <c r="Z185" s="10">
        <f>ROUND(Y185/K185, 4)</f>
        <v/>
      </c>
      <c r="AA185" s="9">
        <f>IF(1&lt;=$G185, $K185, "")</f>
        <v/>
      </c>
      <c r="AB185" s="9">
        <f>IF(1&lt;=$G185, ROUND(AA185*$Q185, 2), "")</f>
        <v/>
      </c>
      <c r="AC185" s="9">
        <f>IF(1&lt;=$G185, $N185, "")</f>
        <v/>
      </c>
      <c r="AD185" s="9">
        <f>IF(1&lt;=$G185, AC185-AB185, "")</f>
        <v/>
      </c>
      <c r="AE185" s="9">
        <f>IF(1&lt;=$G185, AA185-AD185, "")</f>
        <v/>
      </c>
      <c r="AF185" s="9">
        <f>IF(1&lt;=$G185, ROUND($U185*$Q185, 2), "")</f>
        <v/>
      </c>
      <c r="AG185" s="9">
        <f>IF(1&lt;=$G185, $U185+AF185, "")</f>
        <v/>
      </c>
      <c r="AH185" s="9">
        <f>IF(1&lt;=$G185, AB185+AF185, "")</f>
        <v/>
      </c>
      <c r="AI185" s="9">
        <f>IF(1&lt;=$G185, ($G185-1)*$N185, "")</f>
        <v/>
      </c>
      <c r="AJ185" s="9">
        <f>IF(2&lt;=$G185, AE185, "")</f>
        <v/>
      </c>
      <c r="AK185" s="9">
        <f>IF(2&lt;=$G185, ROUND(AJ185*$Q185, 2), "")</f>
        <v/>
      </c>
      <c r="AL185" s="9">
        <f>IF(2&lt;=$G185, $N185, "")</f>
        <v/>
      </c>
      <c r="AM185" s="9">
        <f>IF(2&lt;=$G185, AL185-AK185, "")</f>
        <v/>
      </c>
      <c r="AN185" s="9">
        <f>IF(2&lt;=$G185, AJ185-AM185, "")</f>
        <v/>
      </c>
      <c r="AO185" s="9">
        <f>IF(2&lt;=$G185, ROUND(AG185*$Q185, 2), "")</f>
        <v/>
      </c>
      <c r="AP185" s="9">
        <f>IF(2&lt;=$G185, AG185+AO185, "")</f>
        <v/>
      </c>
      <c r="AQ185" s="9">
        <f>IF(2&lt;=$G185, AK185+AO185, "")</f>
        <v/>
      </c>
      <c r="AR185" s="9">
        <f>IF(2&lt;=$G185, ($G185-2)*$N185, "")</f>
        <v/>
      </c>
      <c r="AS185" s="9">
        <f>IF(3&lt;=$G185, AN185, "")</f>
        <v/>
      </c>
      <c r="AT185" s="9">
        <f>IF(3&lt;=$G185, ROUND(AS185*$Q185, 2), "")</f>
        <v/>
      </c>
      <c r="AU185" s="9">
        <f>IF(3&lt;=$G185, $N185, "")</f>
        <v/>
      </c>
      <c r="AV185" s="9">
        <f>IF(3&lt;=$G185, AU185-AT185, "")</f>
        <v/>
      </c>
      <c r="AW185" s="9">
        <f>IF(3&lt;=$G185, AS185-AV185, "")</f>
        <v/>
      </c>
      <c r="AX185" s="9">
        <f>IF(3&lt;=$G185, ROUND(AP185*$Q185, 2), "")</f>
        <v/>
      </c>
      <c r="AY185" s="9">
        <f>IF(3&lt;=$G185, AP185+AX185, "")</f>
        <v/>
      </c>
      <c r="AZ185" s="9">
        <f>IF(3&lt;=$G185, AT185+AX185, "")</f>
        <v/>
      </c>
      <c r="BA185" s="9">
        <f>IF(3&lt;=$G185, ($G185-3)*$N185, "")</f>
        <v/>
      </c>
      <c r="BB185" s="9">
        <f>IF(4&lt;=$G185, AW185, "")</f>
        <v/>
      </c>
      <c r="BC185" s="9">
        <f>IF(4&lt;=$G185, ROUND(BB185*$Q185, 2), "")</f>
        <v/>
      </c>
      <c r="BD185" s="9">
        <f>IF(4&lt;=$G185, $N185, "")</f>
        <v/>
      </c>
      <c r="BE185" s="9">
        <f>IF(4&lt;=$G185, BD185-BC185, "")</f>
        <v/>
      </c>
      <c r="BF185" s="9">
        <f>IF(4&lt;=$G185, BB185-BE185, "")</f>
        <v/>
      </c>
      <c r="BG185" s="9">
        <f>IF(4&lt;=$G185, ROUND(AY185*$Q185, 2), "")</f>
        <v/>
      </c>
      <c r="BH185" s="9">
        <f>IF(4&lt;=$G185, AY185+BG185, "")</f>
        <v/>
      </c>
      <c r="BI185" s="9">
        <f>IF(4&lt;=$G185, BC185+BG185, "")</f>
        <v/>
      </c>
      <c r="BJ185" s="9">
        <f>IF(4&lt;=$G185, ($G185-4)*$N185, "")</f>
        <v/>
      </c>
      <c r="BK185" s="9">
        <f>IF(5&lt;=$G185, BF185, "")</f>
        <v/>
      </c>
      <c r="BL185" s="9">
        <f>IF(5&lt;=$G185, ROUND(BK185*$Q185, 2), "")</f>
        <v/>
      </c>
      <c r="BM185" s="9">
        <f>IF(5&lt;=$G185, $N185, "")</f>
        <v/>
      </c>
      <c r="BN185" s="9">
        <f>IF(5&lt;=$G185, BM185-BL185, "")</f>
        <v/>
      </c>
      <c r="BO185" s="9">
        <f>IF(5&lt;=$G185, BK185-BN185, "")</f>
        <v/>
      </c>
      <c r="BP185" s="9">
        <f>IF(5&lt;=$G185, ROUND(BH185*$Q185, 2), "")</f>
        <v/>
      </c>
      <c r="BQ185" s="9">
        <f>IF(5&lt;=$G185, BH185+BP185, "")</f>
        <v/>
      </c>
      <c r="BR185" s="9">
        <f>IF(5&lt;=$G185, BL185+BP185, "")</f>
        <v/>
      </c>
      <c r="BS185" s="9">
        <f>IF(5&lt;=$G185, ($G185-5)*$N185, "")</f>
        <v/>
      </c>
      <c r="BT185" s="9">
        <f>IF(6&lt;=$G185, BO185, "")</f>
        <v/>
      </c>
      <c r="BU185" s="9">
        <f>IF(6&lt;=$G185, ROUND(BT185*$Q185, 2), "")</f>
        <v/>
      </c>
      <c r="BV185" s="9">
        <f>IF(6&lt;=$G185, $N185, "")</f>
        <v/>
      </c>
      <c r="BW185" s="9">
        <f>IF(6&lt;=$G185, BV185-BU185, "")</f>
        <v/>
      </c>
      <c r="BX185" s="9">
        <f>IF(6&lt;=$G185, BT185-BW185, "")</f>
        <v/>
      </c>
      <c r="BY185" s="9">
        <f>IF(6&lt;=$G185, ROUND(BQ185*$Q185, 2), "")</f>
        <v/>
      </c>
      <c r="BZ185" s="9">
        <f>IF(6&lt;=$G185, BQ185+BY185, "")</f>
        <v/>
      </c>
      <c r="CA185" s="9">
        <f>IF(6&lt;=$G185, BU185+BY185, "")</f>
        <v/>
      </c>
      <c r="CB185" s="9">
        <f>IF(6&lt;=$G185, ($G185-6)*$N185, "")</f>
        <v/>
      </c>
      <c r="CC185" s="9">
        <f>IF(7&lt;=$G185, BX185, "")</f>
        <v/>
      </c>
      <c r="CD185" s="9">
        <f>IF(7&lt;=$G185, ROUND(CC185*$Q185, 2), "")</f>
        <v/>
      </c>
      <c r="CE185" s="9">
        <f>IF(7&lt;=$G185, $N185, "")</f>
        <v/>
      </c>
      <c r="CF185" s="9">
        <f>IF(7&lt;=$G185, CE185-CD185, "")</f>
        <v/>
      </c>
      <c r="CG185" s="9">
        <f>IF(7&lt;=$G185, CC185-CF185, "")</f>
        <v/>
      </c>
      <c r="CH185" s="9">
        <f>IF(7&lt;=$G185, ROUND(BZ185*$Q185, 2), "")</f>
        <v/>
      </c>
      <c r="CI185" s="9">
        <f>IF(7&lt;=$G185, BZ185+CH185, "")</f>
        <v/>
      </c>
      <c r="CJ185" s="9">
        <f>IF(7&lt;=$G185, CD185+CH185, "")</f>
        <v/>
      </c>
      <c r="CK185" s="9">
        <f>IF(7&lt;=$G185, ($G185-7)*$N185, "")</f>
        <v/>
      </c>
      <c r="CL185" s="9">
        <f>IF(8&lt;=$G185, CG185, "")</f>
        <v/>
      </c>
      <c r="CM185" s="9">
        <f>IF(8&lt;=$G185, ROUND(CL185*$Q185, 2), "")</f>
        <v/>
      </c>
      <c r="CN185" s="9">
        <f>IF(8&lt;=$G185, $N185, "")</f>
        <v/>
      </c>
      <c r="CO185" s="9">
        <f>IF(8&lt;=$G185, CN185-CM185, "")</f>
        <v/>
      </c>
      <c r="CP185" s="9">
        <f>IF(8&lt;=$G185, CL185-CO185, "")</f>
        <v/>
      </c>
      <c r="CQ185" s="9">
        <f>IF(8&lt;=$G185, ROUND(CI185*$Q185, 2), "")</f>
        <v/>
      </c>
      <c r="CR185" s="9">
        <f>IF(8&lt;=$G185, CI185+CQ185, "")</f>
        <v/>
      </c>
      <c r="CS185" s="9">
        <f>IF(8&lt;=$G185, CM185+CQ185, "")</f>
        <v/>
      </c>
      <c r="CT185" s="9">
        <f>IF(8&lt;=$G185, ($G185-8)*$N185, "")</f>
        <v/>
      </c>
      <c r="CU185" s="9">
        <f>IF(9&lt;=$G185, CP185, "")</f>
        <v/>
      </c>
      <c r="CV185" s="9">
        <f>IF(9&lt;=$G185, ROUND(CU185*$Q185, 2), "")</f>
        <v/>
      </c>
      <c r="CW185" s="9">
        <f>IF(9&lt;=$G185, $N185, "")</f>
        <v/>
      </c>
      <c r="CX185" s="9">
        <f>IF(9&lt;=$G185, CW185-CV185, "")</f>
        <v/>
      </c>
      <c r="CY185" s="9">
        <f>IF(9&lt;=$G185, CU185-CX185, "")</f>
        <v/>
      </c>
      <c r="CZ185" s="9">
        <f>IF(9&lt;=$G185, ROUND(CR185*$Q185, 2), "")</f>
        <v/>
      </c>
      <c r="DA185" s="9">
        <f>IF(9&lt;=$G185, CR185+CZ185, "")</f>
        <v/>
      </c>
      <c r="DB185" s="9">
        <f>IF(9&lt;=$G185, CV185+CZ185, "")</f>
        <v/>
      </c>
      <c r="DC185" s="9">
        <f>IF(9&lt;=$G185, ($G185-9)*$N185, "")</f>
        <v/>
      </c>
      <c r="DD185" s="9">
        <f>IF(10&lt;=$G185, CY185, "")</f>
        <v/>
      </c>
      <c r="DE185" s="9">
        <f>IF(10&lt;=$G185, ROUND(DD185*$Q185, 2), "")</f>
        <v/>
      </c>
      <c r="DF185" s="9">
        <f>IF(10&lt;=$G185, $N185, "")</f>
        <v/>
      </c>
      <c r="DG185" s="9">
        <f>IF(10&lt;=$G185, DF185-DE185, "")</f>
        <v/>
      </c>
      <c r="DH185" s="9">
        <f>IF(10&lt;=$G185, DD185-DG185, "")</f>
        <v/>
      </c>
      <c r="DI185" s="9">
        <f>IF(10&lt;=$G185, ROUND(DA185*$Q185, 2), "")</f>
        <v/>
      </c>
      <c r="DJ185" s="9">
        <f>IF(10&lt;=$G185, DA185+DI185, "")</f>
        <v/>
      </c>
      <c r="DK185" s="9">
        <f>IF(10&lt;=$G185, DE185+DI185, "")</f>
        <v/>
      </c>
      <c r="DL185" s="9">
        <f>IF(10&lt;=$G185, ($G185-10)*$N185, "")</f>
        <v/>
      </c>
      <c r="DM185" s="9">
        <f>IF(11&lt;=$G185, DH185, "")</f>
        <v/>
      </c>
      <c r="DN185" s="9">
        <f>IF(11&lt;=$G185, ROUND(DM185*$Q185, 2), "")</f>
        <v/>
      </c>
      <c r="DO185" s="9">
        <f>IF(11&lt;=$G185, $N185, "")</f>
        <v/>
      </c>
      <c r="DP185" s="9">
        <f>IF(11&lt;=$G185, DO185-DN185, "")</f>
        <v/>
      </c>
      <c r="DQ185" s="9">
        <f>IF(11&lt;=$G185, DM185-DP185, "")</f>
        <v/>
      </c>
      <c r="DR185" s="9">
        <f>IF(11&lt;=$G185, ROUND(DJ185*$Q185, 2), "")</f>
        <v/>
      </c>
      <c r="DS185" s="9">
        <f>IF(11&lt;=$G185, DJ185+DR185, "")</f>
        <v/>
      </c>
      <c r="DT185" s="9">
        <f>IF(11&lt;=$G185, DN185+DR185, "")</f>
        <v/>
      </c>
      <c r="DU185" s="9">
        <f>IF(11&lt;=$G185, ($G185-11)*$N185, "")</f>
        <v/>
      </c>
      <c r="DV185" s="9">
        <f>IF(12&lt;=$G185, DQ185, "")</f>
        <v/>
      </c>
      <c r="DW185" s="9">
        <f>IF(12&lt;=$G185, ROUND(DV185*$Q185, 2), "")</f>
        <v/>
      </c>
      <c r="DX185" s="9">
        <f>IF(12&lt;=$G185, $N185, "")</f>
        <v/>
      </c>
      <c r="DY185" s="9">
        <f>IF(12&lt;=$G185, DX185-DW185, "")</f>
        <v/>
      </c>
      <c r="DZ185" s="9">
        <f>IF(12&lt;=$G185, DV185-DY185, "")</f>
        <v/>
      </c>
      <c r="EA185" s="9">
        <f>IF(12&lt;=$G185, ROUND(DS185*$Q185, 2), "")</f>
        <v/>
      </c>
      <c r="EB185" s="9">
        <f>IF(12&lt;=$G185, DS185+EA185, "")</f>
        <v/>
      </c>
      <c r="EC185" s="9">
        <f>IF(12&lt;=$G185, DW185+EA185, "")</f>
        <v/>
      </c>
      <c r="ED185" s="9">
        <f>IF(12&lt;=$G185, ($G185-12)*$N185, "")</f>
        <v/>
      </c>
      <c r="EE185" s="9">
        <f>IF(13&lt;=$G185, DZ185, "")</f>
        <v/>
      </c>
      <c r="EF185" s="9">
        <f>IF(13&lt;=$G185, ROUND(EE185*$Q185, 2), "")</f>
        <v/>
      </c>
      <c r="EG185" s="9">
        <f>IF(13&lt;=$G185, $N185, "")</f>
        <v/>
      </c>
      <c r="EH185" s="9">
        <f>IF(13&lt;=$G185, EG185-EF185, "")</f>
        <v/>
      </c>
      <c r="EI185" s="9">
        <f>IF(13&lt;=$G185, EE185-EH185, "")</f>
        <v/>
      </c>
      <c r="EJ185" s="9">
        <f>IF(13&lt;=$G185, ROUND(EB185*$Q185, 2), "")</f>
        <v/>
      </c>
      <c r="EK185" s="9">
        <f>IF(13&lt;=$G185, EB185+EJ185, "")</f>
        <v/>
      </c>
      <c r="EL185" s="9">
        <f>IF(13&lt;=$G185, EF185+EJ185, "")</f>
        <v/>
      </c>
      <c r="EM185" s="9">
        <f>IF(13&lt;=$G185, ($G185-13)*$N185, "")</f>
        <v/>
      </c>
      <c r="EN185" s="9">
        <f>IF(14&lt;=$G185, EI185, "")</f>
        <v/>
      </c>
      <c r="EO185" s="9">
        <f>IF(14&lt;=$G185, ROUND(EN185*$Q185, 2), "")</f>
        <v/>
      </c>
      <c r="EP185" s="9">
        <f>IF(14&lt;=$G185, $N185, "")</f>
        <v/>
      </c>
      <c r="EQ185" s="9">
        <f>IF(14&lt;=$G185, EP185-EO185, "")</f>
        <v/>
      </c>
      <c r="ER185" s="9">
        <f>IF(14&lt;=$G185, EN185-EQ185, "")</f>
        <v/>
      </c>
      <c r="ES185" s="9">
        <f>IF(14&lt;=$G185, ROUND(EK185*$Q185, 2), "")</f>
        <v/>
      </c>
      <c r="ET185" s="9">
        <f>IF(14&lt;=$G185, EK185+ES185, "")</f>
        <v/>
      </c>
      <c r="EU185" s="9">
        <f>IF(14&lt;=$G185, EO185+ES185, "")</f>
        <v/>
      </c>
      <c r="EV185" s="9">
        <f>IF(14&lt;=$G185, ($G185-14)*$N185, "")</f>
        <v/>
      </c>
      <c r="EW185" s="9">
        <f>IF(15&lt;=$G185, ER185, "")</f>
        <v/>
      </c>
      <c r="EX185" s="9">
        <f>IF(15&lt;=$G185, ROUND(EW185*$Q185, 2), "")</f>
        <v/>
      </c>
      <c r="EY185" s="9">
        <f>IF(15&lt;=$G185, $N185, "")</f>
        <v/>
      </c>
      <c r="EZ185" s="9">
        <f>IF(15&lt;=$G185, EY185-EX185, "")</f>
        <v/>
      </c>
      <c r="FA185" s="9">
        <f>IF(15&lt;=$G185, EW185-EZ185, "")</f>
        <v/>
      </c>
      <c r="FB185" s="9">
        <f>IF(15&lt;=$G185, ROUND(ET185*$Q185, 2), "")</f>
        <v/>
      </c>
      <c r="FC185" s="9">
        <f>IF(15&lt;=$G185, ET185+FB185, "")</f>
        <v/>
      </c>
      <c r="FD185" s="9">
        <f>IF(15&lt;=$G185, EX185+FB185, "")</f>
        <v/>
      </c>
      <c r="FE185" s="9">
        <f>IF(15&lt;=$G185, ($G185-15)*$N185, "")</f>
        <v/>
      </c>
      <c r="FF185" s="9">
        <f>IF(16&lt;=$G185, FA185, "")</f>
        <v/>
      </c>
      <c r="FG185" s="9">
        <f>IF(16&lt;=$G185, ROUND(FF185*$Q185, 2), "")</f>
        <v/>
      </c>
      <c r="FH185" s="9">
        <f>IF(16&lt;=$G185, $N185, "")</f>
        <v/>
      </c>
      <c r="FI185" s="9">
        <f>IF(16&lt;=$G185, FH185-FG185, "")</f>
        <v/>
      </c>
      <c r="FJ185" s="9">
        <f>IF(16&lt;=$G185, FF185-FI185, "")</f>
        <v/>
      </c>
      <c r="FK185" s="9">
        <f>IF(16&lt;=$G185, ROUND(FC185*$Q185, 2), "")</f>
        <v/>
      </c>
      <c r="FL185" s="9">
        <f>IF(16&lt;=$G185, FC185+FK185, "")</f>
        <v/>
      </c>
      <c r="FM185" s="9">
        <f>IF(16&lt;=$G185, FG185+FK185, "")</f>
        <v/>
      </c>
      <c r="FN185" s="9">
        <f>IF(16&lt;=$G185, ($G185-16)*$N185, "")</f>
        <v/>
      </c>
      <c r="FO185" s="9">
        <f>IF(17&lt;=$G185, FJ185, "")</f>
        <v/>
      </c>
      <c r="FP185" s="9">
        <f>IF(17&lt;=$G185, ROUND(FO185*$Q185, 2), "")</f>
        <v/>
      </c>
      <c r="FQ185" s="9">
        <f>IF(17&lt;=$G185, $N185, "")</f>
        <v/>
      </c>
      <c r="FR185" s="9">
        <f>IF(17&lt;=$G185, FQ185-FP185, "")</f>
        <v/>
      </c>
      <c r="FS185" s="9">
        <f>IF(17&lt;=$G185, FO185-FR185, "")</f>
        <v/>
      </c>
      <c r="FT185" s="9">
        <f>IF(17&lt;=$G185, ROUND(FL185*$Q185, 2), "")</f>
        <v/>
      </c>
      <c r="FU185" s="9">
        <f>IF(17&lt;=$G185, FL185+FT185, "")</f>
        <v/>
      </c>
      <c r="FV185" s="9">
        <f>IF(17&lt;=$G185, FP185+FT185, "")</f>
        <v/>
      </c>
      <c r="FW185" s="9">
        <f>IF(17&lt;=$G185, ($G185-17)*$N185, "")</f>
        <v/>
      </c>
      <c r="FX185" s="9">
        <f>IF(18&lt;=$G185, FS185, "")</f>
        <v/>
      </c>
      <c r="FY185" s="9">
        <f>IF(18&lt;=$G185, ROUND(FX185*$Q185, 2), "")</f>
        <v/>
      </c>
      <c r="FZ185" s="9">
        <f>IF(18&lt;=$G185, $N185, "")</f>
        <v/>
      </c>
      <c r="GA185" s="9">
        <f>IF(18&lt;=$G185, FZ185-FY185, "")</f>
        <v/>
      </c>
      <c r="GB185" s="9">
        <f>IF(18&lt;=$G185, FX185-GA185, "")</f>
        <v/>
      </c>
      <c r="GC185" s="9">
        <f>IF(18&lt;=$G185, ROUND(FU185*$Q185, 2), "")</f>
        <v/>
      </c>
      <c r="GD185" s="9">
        <f>IF(18&lt;=$G185, FU185+GC185, "")</f>
        <v/>
      </c>
      <c r="GE185" s="9">
        <f>IF(18&lt;=$G185, FY185+GC185, "")</f>
        <v/>
      </c>
      <c r="GF185" s="9">
        <f>IF(18&lt;=$G185, ($G185-18)*$N185, "")</f>
        <v/>
      </c>
      <c r="GG185" s="9">
        <f>IF(19&lt;=$G185, GB185, "")</f>
        <v/>
      </c>
      <c r="GH185" s="9">
        <f>IF(19&lt;=$G185, ROUND(GG185*$Q185, 2), "")</f>
        <v/>
      </c>
      <c r="GI185" s="9">
        <f>IF(19&lt;=$G185, $N185, "")</f>
        <v/>
      </c>
      <c r="GJ185" s="9">
        <f>IF(19&lt;=$G185, GI185-GH185, "")</f>
        <v/>
      </c>
      <c r="GK185" s="9">
        <f>IF(19&lt;=$G185, GG185-GJ185, "")</f>
        <v/>
      </c>
      <c r="GL185" s="9">
        <f>IF(19&lt;=$G185, ROUND(GD185*$Q185, 2), "")</f>
        <v/>
      </c>
      <c r="GM185" s="9">
        <f>IF(19&lt;=$G185, GD185+GL185, "")</f>
        <v/>
      </c>
      <c r="GN185" s="9">
        <f>IF(19&lt;=$G185, GH185+GL185, "")</f>
        <v/>
      </c>
      <c r="GO185" s="9">
        <f>IF(19&lt;=$G185, ($G185-19)*$N185, "")</f>
        <v/>
      </c>
      <c r="GP185" s="9">
        <f>IF(20&lt;=$G185, GK185, "")</f>
        <v/>
      </c>
      <c r="GQ185" s="9">
        <f>IF(20&lt;=$G185, ROUND(GP185*$Q185, 2), "")</f>
        <v/>
      </c>
      <c r="GR185" s="9">
        <f>IF(20&lt;=$G185, $N185, "")</f>
        <v/>
      </c>
      <c r="GS185" s="9">
        <f>IF(20&lt;=$G185, GR185-GQ185, "")</f>
        <v/>
      </c>
      <c r="GT185" s="9">
        <f>IF(20&lt;=$G185, GP185-GS185, "")</f>
        <v/>
      </c>
      <c r="GU185" s="9">
        <f>IF(20&lt;=$G185, ROUND(GM185*$Q185, 2), "")</f>
        <v/>
      </c>
      <c r="GV185" s="9">
        <f>IF(20&lt;=$G185, GM185+GU185, "")</f>
        <v/>
      </c>
      <c r="GW185" s="9">
        <f>IF(20&lt;=$G185, GQ185+GU185, "")</f>
        <v/>
      </c>
      <c r="GX185" s="9">
        <f>IF(20&lt;=$G185, ($G185-20)*$N185, "")</f>
        <v/>
      </c>
      <c r="GY185" s="9">
        <f>IF(21&lt;=$G185, GT185, "")</f>
        <v/>
      </c>
      <c r="GZ185" s="9">
        <f>IF(21&lt;=$G185, ROUND(GY185*$Q185, 2), "")</f>
        <v/>
      </c>
      <c r="HA185" s="9">
        <f>IF(21&lt;=$G185, $N185, "")</f>
        <v/>
      </c>
      <c r="HB185" s="9">
        <f>IF(21&lt;=$G185, HA185-GZ185, "")</f>
        <v/>
      </c>
      <c r="HC185" s="9">
        <f>IF(21&lt;=$G185, GY185-HB185, "")</f>
        <v/>
      </c>
      <c r="HD185" s="9">
        <f>IF(21&lt;=$G185, ROUND(GV185*$Q185, 2), "")</f>
        <v/>
      </c>
      <c r="HE185" s="9">
        <f>IF(21&lt;=$G185, GV185+HD185, "")</f>
        <v/>
      </c>
      <c r="HF185" s="9">
        <f>IF(21&lt;=$G185, GZ185+HD185, "")</f>
        <v/>
      </c>
      <c r="HG185" s="9">
        <f>IF(21&lt;=$G185, ($G185-21)*$N185, "")</f>
        <v/>
      </c>
      <c r="HH185" s="9">
        <f>IF(22&lt;=$G185, HC185, "")</f>
        <v/>
      </c>
      <c r="HI185" s="9">
        <f>IF(22&lt;=$G185, ROUND(HH185*$Q185, 2), "")</f>
        <v/>
      </c>
      <c r="HJ185" s="9">
        <f>IF(22&lt;=$G185, $N185, "")</f>
        <v/>
      </c>
      <c r="HK185" s="9">
        <f>IF(22&lt;=$G185, HJ185-HI185, "")</f>
        <v/>
      </c>
      <c r="HL185" s="9">
        <f>IF(22&lt;=$G185, HH185-HK185, "")</f>
        <v/>
      </c>
      <c r="HM185" s="9">
        <f>IF(22&lt;=$G185, ROUND(HE185*$Q185, 2), "")</f>
        <v/>
      </c>
      <c r="HN185" s="9">
        <f>IF(22&lt;=$G185, HE185+HM185, "")</f>
        <v/>
      </c>
      <c r="HO185" s="9">
        <f>IF(22&lt;=$G185, HI185+HM185, "")</f>
        <v/>
      </c>
      <c r="HP185" s="9">
        <f>IF(22&lt;=$G185, ($G185-22)*$N185, "")</f>
        <v/>
      </c>
      <c r="HQ185" s="9">
        <f>IF(23&lt;=$G185, HL185, "")</f>
        <v/>
      </c>
      <c r="HR185" s="9">
        <f>IF(23&lt;=$G185, ROUND(HQ185*$Q185, 2), "")</f>
        <v/>
      </c>
      <c r="HS185" s="9">
        <f>IF(23&lt;=$G185, $N185, "")</f>
        <v/>
      </c>
      <c r="HT185" s="9">
        <f>IF(23&lt;=$G185, HS185-HR185, "")</f>
        <v/>
      </c>
      <c r="HU185" s="9">
        <f>IF(23&lt;=$G185, HQ185-HT185, "")</f>
        <v/>
      </c>
      <c r="HV185" s="9">
        <f>IF(23&lt;=$G185, ROUND(HN185*$Q185, 2), "")</f>
        <v/>
      </c>
      <c r="HW185" s="9">
        <f>IF(23&lt;=$G185, HN185+HV185, "")</f>
        <v/>
      </c>
      <c r="HX185" s="9">
        <f>IF(23&lt;=$G185, HR185+HV185, "")</f>
        <v/>
      </c>
      <c r="HY185" s="9">
        <f>IF(23&lt;=$G185, ($G185-23)*$N185, "")</f>
        <v/>
      </c>
      <c r="HZ185" s="9">
        <f>IF(24&lt;=$G185, HU185, "")</f>
        <v/>
      </c>
      <c r="IA185" s="9">
        <f>IF(24&lt;=$G185, ROUND(HZ185*$Q185, 2), "")</f>
        <v/>
      </c>
      <c r="IB185" s="9">
        <f>IF(24&lt;=$G185, $N185, "")</f>
        <v/>
      </c>
      <c r="IC185" s="9">
        <f>IF(24&lt;=$G185, IB185-IA185, "")</f>
        <v/>
      </c>
      <c r="ID185" s="9">
        <f>IF(24&lt;=$G185, HZ185-IC185, "")</f>
        <v/>
      </c>
      <c r="IE185" s="9">
        <f>IF(24&lt;=$G185, ROUND(HW185*$Q185, 2), "")</f>
        <v/>
      </c>
      <c r="IF185" s="9">
        <f>IF(24&lt;=$G185, HW185+IE185, "")</f>
        <v/>
      </c>
      <c r="IG185" s="9">
        <f>IF(24&lt;=$G185, IA185+IE185, "")</f>
        <v/>
      </c>
      <c r="IH185" s="9">
        <f>IF(24&lt;=$G185, ($G185-24)*$N185, "")</f>
        <v/>
      </c>
      <c r="II185" s="9">
        <f>IF(25&lt;=$G185, ID185, "")</f>
        <v/>
      </c>
      <c r="IJ185" s="9">
        <f>IF(25&lt;=$G185, ROUND(II185*$Q185, 2), "")</f>
        <v/>
      </c>
      <c r="IK185" s="9">
        <f>IF(25&lt;=$G185, $N185, "")</f>
        <v/>
      </c>
      <c r="IL185" s="9">
        <f>IF(25&lt;=$G185, IK185-IJ185, "")</f>
        <v/>
      </c>
      <c r="IM185" s="9">
        <f>IF(25&lt;=$G185, II185-IL185, "")</f>
        <v/>
      </c>
      <c r="IN185" s="9">
        <f>IF(25&lt;=$G185, ROUND(IF185*$Q185, 2), "")</f>
        <v/>
      </c>
      <c r="IO185" s="9">
        <f>IF(25&lt;=$G185, IF185+IN185, "")</f>
        <v/>
      </c>
      <c r="IP185" s="9">
        <f>IF(25&lt;=$G185, IJ185+IN185, "")</f>
        <v/>
      </c>
      <c r="IQ185" s="9">
        <f>IF(25&lt;=$G185, ($G185-25)*$N185, "")</f>
        <v/>
      </c>
      <c r="IR185" s="9">
        <f>IF(26&lt;=$G185, IM185, "")</f>
        <v/>
      </c>
      <c r="IS185" s="9">
        <f>IF(26&lt;=$G185, ROUND(IR185*$Q185, 2), "")</f>
        <v/>
      </c>
      <c r="IT185" s="9">
        <f>IF(26&lt;=$G185, $N185, "")</f>
        <v/>
      </c>
      <c r="IU185" s="9">
        <f>IF(26&lt;=$G185, IT185-IS185, "")</f>
        <v/>
      </c>
      <c r="IV185" s="9">
        <f>IF(26&lt;=$G185, IR185-IU185, "")</f>
        <v/>
      </c>
      <c r="IW185" s="9">
        <f>IF(26&lt;=$G185, ROUND(IO185*$Q185, 2), "")</f>
        <v/>
      </c>
      <c r="IX185" s="9">
        <f>IF(26&lt;=$G185, IO185+IW185, "")</f>
        <v/>
      </c>
      <c r="IY185" s="9">
        <f>IF(26&lt;=$G185, IS185+IW185, "")</f>
        <v/>
      </c>
      <c r="IZ185" s="9">
        <f>IF(26&lt;=$G185, ($G185-26)*$N185, "")</f>
        <v/>
      </c>
      <c r="JA185" s="9">
        <f>IF(27&lt;=$G185, IV185, "")</f>
        <v/>
      </c>
      <c r="JB185" s="9">
        <f>IF(27&lt;=$G185, ROUND(JA185*$Q185, 2), "")</f>
        <v/>
      </c>
      <c r="JC185" s="9">
        <f>IF(27&lt;=$G185, $N185, "")</f>
        <v/>
      </c>
      <c r="JD185" s="9">
        <f>IF(27&lt;=$G185, JC185-JB185, "")</f>
        <v/>
      </c>
      <c r="JE185" s="9">
        <f>IF(27&lt;=$G185, JA185-JD185, "")</f>
        <v/>
      </c>
      <c r="JF185" s="9">
        <f>IF(27&lt;=$G185, ROUND(IX185*$Q185, 2), "")</f>
        <v/>
      </c>
      <c r="JG185" s="9">
        <f>IF(27&lt;=$G185, IX185+JF185, "")</f>
        <v/>
      </c>
      <c r="JH185" s="9">
        <f>IF(27&lt;=$G185, JB185+JF185, "")</f>
        <v/>
      </c>
      <c r="JI185" s="9">
        <f>IF(27&lt;=$G185, ($G185-27)*$N185, "")</f>
        <v/>
      </c>
      <c r="JJ185" s="9">
        <f>IF(28&lt;=$G185, JE185, "")</f>
        <v/>
      </c>
      <c r="JK185" s="9">
        <f>IF(28&lt;=$G185, ROUND(JJ185*$Q185, 2), "")</f>
        <v/>
      </c>
      <c r="JL185" s="9">
        <f>IF(28&lt;=$G185, $N185, "")</f>
        <v/>
      </c>
      <c r="JM185" s="9">
        <f>IF(28&lt;=$G185, JL185-JK185, "")</f>
        <v/>
      </c>
      <c r="JN185" s="9">
        <f>IF(28&lt;=$G185, JJ185-JM185, "")</f>
        <v/>
      </c>
      <c r="JO185" s="9">
        <f>IF(28&lt;=$G185, ROUND(JG185*$Q185, 2), "")</f>
        <v/>
      </c>
      <c r="JP185" s="9">
        <f>IF(28&lt;=$G185, JG185+JO185, "")</f>
        <v/>
      </c>
      <c r="JQ185" s="9">
        <f>IF(28&lt;=$G185, JK185+JO185, "")</f>
        <v/>
      </c>
      <c r="JR185" s="9">
        <f>IF(28&lt;=$G185, ($G185-28)*$N185, "")</f>
        <v/>
      </c>
      <c r="JS185" s="9">
        <f>IF(29&lt;=$G185, JN185, "")</f>
        <v/>
      </c>
      <c r="JT185" s="9">
        <f>IF(29&lt;=$G185, ROUND(JS185*$Q185, 2), "")</f>
        <v/>
      </c>
      <c r="JU185" s="9">
        <f>IF(29&lt;=$G185, $N185, "")</f>
        <v/>
      </c>
      <c r="JV185" s="9">
        <f>IF(29&lt;=$G185, JU185-JT185, "")</f>
        <v/>
      </c>
      <c r="JW185" s="9">
        <f>IF(29&lt;=$G185, JS185-JV185, "")</f>
        <v/>
      </c>
      <c r="JX185" s="9">
        <f>IF(29&lt;=$G185, ROUND(JP185*$Q185, 2), "")</f>
        <v/>
      </c>
      <c r="JY185" s="9">
        <f>IF(29&lt;=$G185, JP185+JX185, "")</f>
        <v/>
      </c>
      <c r="JZ185" s="9">
        <f>IF(29&lt;=$G185, JT185+JX185, "")</f>
        <v/>
      </c>
      <c r="KA185" s="9">
        <f>IF(29&lt;=$G185, ($G185-29)*$N185, "")</f>
        <v/>
      </c>
      <c r="KB185" s="9">
        <f>IF(30&lt;=$G185, JW185, "")</f>
        <v/>
      </c>
      <c r="KC185" s="9">
        <f>IF(30&lt;=$G185, ROUND(KB185*$Q185, 2), "")</f>
        <v/>
      </c>
      <c r="KD185" s="9">
        <f>IF(30&lt;=$G185, $N185, "")</f>
        <v/>
      </c>
      <c r="KE185" s="9">
        <f>IF(30&lt;=$G185, KD185-KC185, "")</f>
        <v/>
      </c>
      <c r="KF185" s="9">
        <f>IF(30&lt;=$G185, KB185-KE185, "")</f>
        <v/>
      </c>
      <c r="KG185" s="9">
        <f>IF(30&lt;=$G185, ROUND(JY185*$Q185, 2), "")</f>
        <v/>
      </c>
      <c r="KH185" s="9">
        <f>IF(30&lt;=$G185, JY185+KG185, "")</f>
        <v/>
      </c>
      <c r="KI185" s="9">
        <f>IF(30&lt;=$G185, KC185+KG185, "")</f>
        <v/>
      </c>
      <c r="KJ185" s="9">
        <f>IF(30&lt;=$G185, ($G185-30)*$N185, "")</f>
        <v/>
      </c>
      <c r="KK185" s="9">
        <f>IF(31&lt;=$G185, KF185, "")</f>
        <v/>
      </c>
      <c r="KL185" s="9">
        <f>IF(31&lt;=$G185, ROUND(KK185*$Q185, 2), "")</f>
        <v/>
      </c>
      <c r="KM185" s="9">
        <f>IF(31&lt;=$G185, $N185, "")</f>
        <v/>
      </c>
      <c r="KN185" s="9">
        <f>IF(31&lt;=$G185, KM185-KL185, "")</f>
        <v/>
      </c>
      <c r="KO185" s="9">
        <f>IF(31&lt;=$G185, KK185-KN185, "")</f>
        <v/>
      </c>
      <c r="KP185" s="9">
        <f>IF(31&lt;=$G185, ROUND(KH185*$Q185, 2), "")</f>
        <v/>
      </c>
      <c r="KQ185" s="9">
        <f>IF(31&lt;=$G185, KH185+KP185, "")</f>
        <v/>
      </c>
      <c r="KR185" s="9">
        <f>IF(31&lt;=$G185, KL185+KP185, "")</f>
        <v/>
      </c>
      <c r="KS185" s="9">
        <f>IF(31&lt;=$G185, ($G185-31)*$N185, "")</f>
        <v/>
      </c>
      <c r="KT185" s="9">
        <f>IF(32&lt;=$G185, KO185, "")</f>
        <v/>
      </c>
      <c r="KU185" s="9">
        <f>IF(32&lt;=$G185, ROUND(KT185*$Q185, 2), "")</f>
        <v/>
      </c>
      <c r="KV185" s="9">
        <f>IF(32&lt;=$G185, $N185, "")</f>
        <v/>
      </c>
      <c r="KW185" s="9">
        <f>IF(32&lt;=$G185, KV185-KU185, "")</f>
        <v/>
      </c>
      <c r="KX185" s="9">
        <f>IF(32&lt;=$G185, KT185-KW185, "")</f>
        <v/>
      </c>
      <c r="KY185" s="9">
        <f>IF(32&lt;=$G185, ROUND(KQ185*$Q185, 2), "")</f>
        <v/>
      </c>
      <c r="KZ185" s="9">
        <f>IF(32&lt;=$G185, KQ185+KY185, "")</f>
        <v/>
      </c>
      <c r="LA185" s="9">
        <f>IF(32&lt;=$G185, KU185+KY185, "")</f>
        <v/>
      </c>
      <c r="LB185" s="9">
        <f>IF(32&lt;=$G185, ($G185-32)*$N185, "")</f>
        <v/>
      </c>
      <c r="LC185" s="9">
        <f>IF(33&lt;=$G185, KX185, "")</f>
        <v/>
      </c>
      <c r="LD185" s="9">
        <f>IF(33&lt;=$G185, ROUND(LC185*$Q185, 2), "")</f>
        <v/>
      </c>
      <c r="LE185" s="9">
        <f>IF(33&lt;=$G185, $N185, "")</f>
        <v/>
      </c>
      <c r="LF185" s="9">
        <f>IF(33&lt;=$G185, LE185-LD185, "")</f>
        <v/>
      </c>
      <c r="LG185" s="9">
        <f>IF(33&lt;=$G185, LC185-LF185, "")</f>
        <v/>
      </c>
      <c r="LH185" s="9">
        <f>IF(33&lt;=$G185, ROUND(KZ185*$Q185, 2), "")</f>
        <v/>
      </c>
      <c r="LI185" s="9">
        <f>IF(33&lt;=$G185, KZ185+LH185, "")</f>
        <v/>
      </c>
      <c r="LJ185" s="9">
        <f>IF(33&lt;=$G185, LD185+LH185, "")</f>
        <v/>
      </c>
      <c r="LK185" s="9">
        <f>IF(33&lt;=$G185, ($G185-33)*$N185, "")</f>
        <v/>
      </c>
      <c r="LL185" s="9">
        <f>IF(34&lt;=$G185, LG185, "")</f>
        <v/>
      </c>
      <c r="LM185" s="9">
        <f>IF(34&lt;=$G185, ROUND(LL185*$Q185, 2), "")</f>
        <v/>
      </c>
      <c r="LN185" s="9">
        <f>IF(34&lt;=$G185, $N185, "")</f>
        <v/>
      </c>
      <c r="LO185" s="9">
        <f>IF(34&lt;=$G185, LN185-LM185, "")</f>
        <v/>
      </c>
      <c r="LP185" s="9">
        <f>IF(34&lt;=$G185, LL185-LO185, "")</f>
        <v/>
      </c>
      <c r="LQ185" s="9">
        <f>IF(34&lt;=$G185, ROUND(LI185*$Q185, 2), "")</f>
        <v/>
      </c>
      <c r="LR185" s="9">
        <f>IF(34&lt;=$G185, LI185+LQ185, "")</f>
        <v/>
      </c>
      <c r="LS185" s="9">
        <f>IF(34&lt;=$G185, LM185+LQ185, "")</f>
        <v/>
      </c>
      <c r="LT185" s="9">
        <f>IF(34&lt;=$G185, ($G185-34)*$N185, "")</f>
        <v/>
      </c>
      <c r="LU185" s="9">
        <f>IF(35&lt;=$G185, LP185, "")</f>
        <v/>
      </c>
      <c r="LV185" s="9">
        <f>IF(35&lt;=$G185, ROUND(LU185*$Q185, 2), "")</f>
        <v/>
      </c>
      <c r="LW185" s="9">
        <f>IF(35&lt;=$G185, $N185, "")</f>
        <v/>
      </c>
      <c r="LX185" s="9">
        <f>IF(35&lt;=$G185, LW185-LV185, "")</f>
        <v/>
      </c>
      <c r="LY185" s="9">
        <f>IF(35&lt;=$G185, LU185-LX185, "")</f>
        <v/>
      </c>
      <c r="LZ185" s="9">
        <f>IF(35&lt;=$G185, ROUND(LR185*$Q185, 2), "")</f>
        <v/>
      </c>
      <c r="MA185" s="9">
        <f>IF(35&lt;=$G185, LR185+LZ185, "")</f>
        <v/>
      </c>
      <c r="MB185" s="9">
        <f>IF(35&lt;=$G185, LV185+LZ185, "")</f>
        <v/>
      </c>
      <c r="MC185" s="9">
        <f>IF(35&lt;=$G185, ($G185-35)*$N185, "")</f>
        <v/>
      </c>
      <c r="MD185" s="9">
        <f>IF(36&lt;=$G185, LY185, "")</f>
        <v/>
      </c>
      <c r="ME185" s="9">
        <f>IF(36&lt;=$G185, ROUND(MD185*$Q185, 2), "")</f>
        <v/>
      </c>
      <c r="MF185" s="9">
        <f>IF(36&lt;=$G185, $N185, "")</f>
        <v/>
      </c>
      <c r="MG185" s="9">
        <f>IF(36&lt;=$G185, MF185-ME185, "")</f>
        <v/>
      </c>
      <c r="MH185" s="9">
        <f>IF(36&lt;=$G185, MD185-MG185, "")</f>
        <v/>
      </c>
      <c r="MI185" s="9">
        <f>IF(36&lt;=$G185, ROUND(MA185*$Q185, 2), "")</f>
        <v/>
      </c>
      <c r="MJ185" s="9">
        <f>IF(36&lt;=$G185, MA185+MI185, "")</f>
        <v/>
      </c>
      <c r="MK185" s="9">
        <f>IF(36&lt;=$G185, ME185+MI185, "")</f>
        <v/>
      </c>
      <c r="ML185" s="9">
        <f>IF(36&lt;=$G185, ($G185-36)*$N185, "")</f>
        <v/>
      </c>
      <c r="MM185" s="9">
        <f>IF(37&lt;=$G185, MH185, "")</f>
        <v/>
      </c>
      <c r="MN185" s="9">
        <f>IF(37&lt;=$G185, ROUND(MM185*$Q185, 2), "")</f>
        <v/>
      </c>
      <c r="MO185" s="9">
        <f>IF(37&lt;=$G185, $N185, "")</f>
        <v/>
      </c>
      <c r="MP185" s="9">
        <f>IF(37&lt;=$G185, MO185-MN185, "")</f>
        <v/>
      </c>
      <c r="MQ185" s="9">
        <f>IF(37&lt;=$G185, MM185-MP185, "")</f>
        <v/>
      </c>
      <c r="MR185" s="9">
        <f>IF(37&lt;=$G185, ROUND(MJ185*$Q185, 2), "")</f>
        <v/>
      </c>
      <c r="MS185" s="9">
        <f>IF(37&lt;=$G185, MJ185+MR185, "")</f>
        <v/>
      </c>
      <c r="MT185" s="9">
        <f>IF(37&lt;=$G185, MN185+MR185, "")</f>
        <v/>
      </c>
      <c r="MU185" s="9">
        <f>IF(37&lt;=$G185, ($G185-37)*$N185, "")</f>
        <v/>
      </c>
      <c r="MV185" s="9">
        <f>IF(38&lt;=$G185, MQ185, "")</f>
        <v/>
      </c>
      <c r="MW185" s="9">
        <f>IF(38&lt;=$G185, ROUND(MV185*$Q185, 2), "")</f>
        <v/>
      </c>
      <c r="MX185" s="9">
        <f>IF(38&lt;=$G185, $N185, "")</f>
        <v/>
      </c>
      <c r="MY185" s="9">
        <f>IF(38&lt;=$G185, MX185-MW185, "")</f>
        <v/>
      </c>
      <c r="MZ185" s="9">
        <f>IF(38&lt;=$G185, MV185-MY185, "")</f>
        <v/>
      </c>
      <c r="NA185" s="9">
        <f>IF(38&lt;=$G185, ROUND(MS185*$Q185, 2), "")</f>
        <v/>
      </c>
      <c r="NB185" s="9">
        <f>IF(38&lt;=$G185, MS185+NA185, "")</f>
        <v/>
      </c>
      <c r="NC185" s="9">
        <f>IF(38&lt;=$G185, MW185+NA185, "")</f>
        <v/>
      </c>
      <c r="ND185" s="9">
        <f>IF(38&lt;=$G185, ($G185-38)*$N185, "")</f>
        <v/>
      </c>
      <c r="NE185" s="9">
        <f>IF(39&lt;=$G185, MZ185, "")</f>
        <v/>
      </c>
      <c r="NF185" s="9">
        <f>IF(39&lt;=$G185, ROUND(NE185*$Q185, 2), "")</f>
        <v/>
      </c>
      <c r="NG185" s="9">
        <f>IF(39&lt;=$G185, $N185, "")</f>
        <v/>
      </c>
      <c r="NH185" s="9">
        <f>IF(39&lt;=$G185, NG185-NF185, "")</f>
        <v/>
      </c>
      <c r="NI185" s="9">
        <f>IF(39&lt;=$G185, NE185-NH185, "")</f>
        <v/>
      </c>
      <c r="NJ185" s="9">
        <f>IF(39&lt;=$G185, ROUND(NB185*$Q185, 2), "")</f>
        <v/>
      </c>
      <c r="NK185" s="9">
        <f>IF(39&lt;=$G185, NB185+NJ185, "")</f>
        <v/>
      </c>
      <c r="NL185" s="9">
        <f>IF(39&lt;=$G185, NF185+NJ185, "")</f>
        <v/>
      </c>
      <c r="NM185" s="9">
        <f>IF(39&lt;=$G185, ($G185-39)*$N185, "")</f>
        <v/>
      </c>
      <c r="NN185" s="9">
        <f>IF(40&lt;=$G185, NI185, "")</f>
        <v/>
      </c>
      <c r="NO185" s="9">
        <f>IF(40&lt;=$G185, ROUND(NN185*$Q185, 2), "")</f>
        <v/>
      </c>
      <c r="NP185" s="9">
        <f>IF(40&lt;=$G185, $N185, "")</f>
        <v/>
      </c>
      <c r="NQ185" s="9">
        <f>IF(40&lt;=$G185, NP185-NO185, "")</f>
        <v/>
      </c>
      <c r="NR185" s="9">
        <f>IF(40&lt;=$G185, NN185-NQ185, "")</f>
        <v/>
      </c>
      <c r="NS185" s="9">
        <f>IF(40&lt;=$G185, ROUND(NK185*$Q185, 2), "")</f>
        <v/>
      </c>
      <c r="NT185" s="9">
        <f>IF(40&lt;=$G185, NK185+NS185, "")</f>
        <v/>
      </c>
      <c r="NU185" s="9">
        <f>IF(40&lt;=$G185, NO185+NS185, "")</f>
        <v/>
      </c>
      <c r="NV185" s="9">
        <f>IF(40&lt;=$G185, ($G185-40)*$N185, "")</f>
        <v/>
      </c>
      <c r="NW185" s="9">
        <f>IF(41&lt;=$G185, NR185, "")</f>
        <v/>
      </c>
      <c r="NX185" s="9">
        <f>IF(41&lt;=$G185, ROUND(NW185*$Q185, 2), "")</f>
        <v/>
      </c>
      <c r="NY185" s="9">
        <f>IF(41&lt;=$G185, $N185, "")</f>
        <v/>
      </c>
      <c r="NZ185" s="9">
        <f>IF(41&lt;=$G185, NY185-NX185, "")</f>
        <v/>
      </c>
      <c r="OA185" s="9">
        <f>IF(41&lt;=$G185, NW185-NZ185, "")</f>
        <v/>
      </c>
      <c r="OB185" s="9">
        <f>IF(41&lt;=$G185, ROUND(NT185*$Q185, 2), "")</f>
        <v/>
      </c>
      <c r="OC185" s="9">
        <f>IF(41&lt;=$G185, NT185+OB185, "")</f>
        <v/>
      </c>
      <c r="OD185" s="9">
        <f>IF(41&lt;=$G185, NX185+OB185, "")</f>
        <v/>
      </c>
      <c r="OE185" s="9">
        <f>IF(41&lt;=$G185, ($G185-41)*$N185, "")</f>
        <v/>
      </c>
      <c r="OF185" s="9">
        <f>IF(42&lt;=$G185, OA185, "")</f>
        <v/>
      </c>
      <c r="OG185" s="9">
        <f>IF(42&lt;=$G185, ROUND(OF185*$Q185, 2), "")</f>
        <v/>
      </c>
      <c r="OH185" s="9">
        <f>IF(42&lt;=$G185, $N185, "")</f>
        <v/>
      </c>
      <c r="OI185" s="9">
        <f>IF(42&lt;=$G185, OH185-OG185, "")</f>
        <v/>
      </c>
      <c r="OJ185" s="9">
        <f>IF(42&lt;=$G185, OF185-OI185, "")</f>
        <v/>
      </c>
      <c r="OK185" s="9">
        <f>IF(42&lt;=$G185, ROUND(OC185*$Q185, 2), "")</f>
        <v/>
      </c>
      <c r="OL185" s="9">
        <f>IF(42&lt;=$G185, OC185+OK185, "")</f>
        <v/>
      </c>
      <c r="OM185" s="9">
        <f>IF(42&lt;=$G185, OG185+OK185, "")</f>
        <v/>
      </c>
      <c r="ON185" s="9">
        <f>IF(42&lt;=$G185, ($G185-42)*$N185, "")</f>
        <v/>
      </c>
      <c r="OO185" s="9">
        <f>IF(43&lt;=$G185, OJ185, "")</f>
        <v/>
      </c>
      <c r="OP185" s="9">
        <f>IF(43&lt;=$G185, ROUND(OO185*$Q185, 2), "")</f>
        <v/>
      </c>
      <c r="OQ185" s="9">
        <f>IF(43&lt;=$G185, $N185, "")</f>
        <v/>
      </c>
      <c r="OR185" s="9">
        <f>IF(43&lt;=$G185, OQ185-OP185, "")</f>
        <v/>
      </c>
      <c r="OS185" s="9">
        <f>IF(43&lt;=$G185, OO185-OR185, "")</f>
        <v/>
      </c>
      <c r="OT185" s="9">
        <f>IF(43&lt;=$G185, ROUND(OL185*$Q185, 2), "")</f>
        <v/>
      </c>
      <c r="OU185" s="9">
        <f>IF(43&lt;=$G185, OL185+OT185, "")</f>
        <v/>
      </c>
      <c r="OV185" s="9">
        <f>IF(43&lt;=$G185, OP185+OT185, "")</f>
        <v/>
      </c>
      <c r="OW185" s="9">
        <f>IF(43&lt;=$G185, ($G185-43)*$N185, "")</f>
        <v/>
      </c>
      <c r="OX185" s="9">
        <f>IF(44&lt;=$G185, OS185, "")</f>
        <v/>
      </c>
      <c r="OY185" s="9">
        <f>IF(44&lt;=$G185, ROUND(OX185*$Q185, 2), "")</f>
        <v/>
      </c>
      <c r="OZ185" s="9">
        <f>IF(44&lt;=$G185, $N185, "")</f>
        <v/>
      </c>
      <c r="PA185" s="9">
        <f>IF(44&lt;=$G185, OZ185-OY185, "")</f>
        <v/>
      </c>
      <c r="PB185" s="9">
        <f>IF(44&lt;=$G185, OX185-PA185, "")</f>
        <v/>
      </c>
      <c r="PC185" s="9">
        <f>IF(44&lt;=$G185, ROUND(OU185*$Q185, 2), "")</f>
        <v/>
      </c>
      <c r="PD185" s="9">
        <f>IF(44&lt;=$G185, OU185+PC185, "")</f>
        <v/>
      </c>
      <c r="PE185" s="9">
        <f>IF(44&lt;=$G185, OY185+PC185, "")</f>
        <v/>
      </c>
      <c r="PF185" s="9">
        <f>IF(44&lt;=$G185, ($G185-44)*$N185, "")</f>
        <v/>
      </c>
      <c r="PG185" s="9">
        <f>IF(45&lt;=$G185, PB185, "")</f>
        <v/>
      </c>
      <c r="PH185" s="9">
        <f>IF(45&lt;=$G185, ROUND(PG185*$Q185, 2), "")</f>
        <v/>
      </c>
      <c r="PI185" s="9">
        <f>IF(45&lt;=$G185, $N185, "")</f>
        <v/>
      </c>
      <c r="PJ185" s="9">
        <f>IF(45&lt;=$G185, PI185-PH185, "")</f>
        <v/>
      </c>
      <c r="PK185" s="9">
        <f>IF(45&lt;=$G185, PG185-PJ185, "")</f>
        <v/>
      </c>
      <c r="PL185" s="9">
        <f>IF(45&lt;=$G185, ROUND(PD185*$Q185, 2), "")</f>
        <v/>
      </c>
      <c r="PM185" s="9">
        <f>IF(45&lt;=$G185, PD185+PL185, "")</f>
        <v/>
      </c>
      <c r="PN185" s="9">
        <f>IF(45&lt;=$G185, PH185+PL185, "")</f>
        <v/>
      </c>
      <c r="PO185" s="9">
        <f>IF(45&lt;=$G185, ($G185-45)*$N185, "")</f>
        <v/>
      </c>
      <c r="PP185" s="9">
        <f>IF(46&lt;=$G185, PK185, "")</f>
        <v/>
      </c>
      <c r="PQ185" s="9">
        <f>IF(46&lt;=$G185, ROUND(PP185*$Q185, 2), "")</f>
        <v/>
      </c>
      <c r="PR185" s="9">
        <f>IF(46&lt;=$G185, $N185, "")</f>
        <v/>
      </c>
      <c r="PS185" s="9">
        <f>IF(46&lt;=$G185, PR185-PQ185, "")</f>
        <v/>
      </c>
      <c r="PT185" s="9">
        <f>IF(46&lt;=$G185, PP185-PS185, "")</f>
        <v/>
      </c>
      <c r="PU185" s="9">
        <f>IF(46&lt;=$G185, ROUND(PM185*$Q185, 2), "")</f>
        <v/>
      </c>
      <c r="PV185" s="9">
        <f>IF(46&lt;=$G185, PM185+PU185, "")</f>
        <v/>
      </c>
      <c r="PW185" s="9">
        <f>IF(46&lt;=$G185, PQ185+PU185, "")</f>
        <v/>
      </c>
      <c r="PX185" s="9">
        <f>IF(46&lt;=$G185, ($G185-46)*$N185, "")</f>
        <v/>
      </c>
      <c r="PY185" s="9">
        <f>IF(47&lt;=$G185, PT185, "")</f>
        <v/>
      </c>
      <c r="PZ185" s="9">
        <f>IF(47&lt;=$G185, ROUND(PY185*$Q185, 2), "")</f>
        <v/>
      </c>
      <c r="QA185" s="9">
        <f>IF(47&lt;=$G185, $N185, "")</f>
        <v/>
      </c>
      <c r="QB185" s="9">
        <f>IF(47&lt;=$G185, QA185-PZ185, "")</f>
        <v/>
      </c>
      <c r="QC185" s="9">
        <f>IF(47&lt;=$G185, PY185-QB185, "")</f>
        <v/>
      </c>
      <c r="QD185" s="9">
        <f>IF(47&lt;=$G185, ROUND(PV185*$Q185, 2), "")</f>
        <v/>
      </c>
      <c r="QE185" s="9">
        <f>IF(47&lt;=$G185, PV185+QD185, "")</f>
        <v/>
      </c>
      <c r="QF185" s="9">
        <f>IF(47&lt;=$G185, PZ185+QD185, "")</f>
        <v/>
      </c>
      <c r="QG185" s="9">
        <f>IF(47&lt;=$G185, ($G185-47)*$N185, "")</f>
        <v/>
      </c>
      <c r="QH185" s="9">
        <f>IF(48&lt;=$G185, QC185, "")</f>
        <v/>
      </c>
      <c r="QI185" s="9">
        <f>IF(48&lt;=$G185, ROUND(QH185*$Q185, 2), "")</f>
        <v/>
      </c>
      <c r="QJ185" s="9">
        <f>IF(48&lt;=$G185, $N185, "")</f>
        <v/>
      </c>
      <c r="QK185" s="9">
        <f>IF(48&lt;=$G185, QJ185-QI185, "")</f>
        <v/>
      </c>
      <c r="QL185" s="9">
        <f>IF(48&lt;=$G185, QH185-QK185, "")</f>
        <v/>
      </c>
      <c r="QM185" s="9">
        <f>IF(48&lt;=$G185, ROUND(QE185*$Q185, 2), "")</f>
        <v/>
      </c>
      <c r="QN185" s="9">
        <f>IF(48&lt;=$G185, QE185+QM185, "")</f>
        <v/>
      </c>
      <c r="QO185" s="9">
        <f>IF(48&lt;=$G185, QI185+QM185, "")</f>
        <v/>
      </c>
      <c r="QP185" s="9">
        <f>IF(48&lt;=$G185, ($G185-48)*$N185, "")</f>
        <v/>
      </c>
    </row>
    <row r="186">
      <c r="A186" s="12" t="inlineStr">
        <is>
          <t>0705-0001</t>
        </is>
      </c>
      <c r="B186" s="13" t="inlineStr">
        <is>
          <t>Oscar Alejandro Pedraza Gonzalez</t>
        </is>
      </c>
      <c r="C186" s="13" t="inlineStr">
        <is>
          <t>L200</t>
        </is>
      </c>
      <c r="D186" s="12" t="inlineStr">
        <is>
          <t>ACTIVO</t>
        </is>
      </c>
      <c r="E186" s="12" t="inlineStr">
        <is>
          <t>2025-08-14</t>
        </is>
      </c>
      <c r="F186" s="12" t="inlineStr">
        <is>
          <t>2027-08-14</t>
        </is>
      </c>
      <c r="G186" s="14" t="n">
        <v>24</v>
      </c>
      <c r="H186" s="15" t="n">
        <v>525920.6899999999</v>
      </c>
      <c r="I186" s="16" t="n">
        <v>0.3</v>
      </c>
      <c r="J186" s="15">
        <f>ROUND(H186*I186, 2)</f>
        <v/>
      </c>
      <c r="K186" s="15">
        <f>ROUND(H186-J186, 2)</f>
        <v/>
      </c>
      <c r="L186" s="16" t="n">
        <v>0.02</v>
      </c>
      <c r="M186" s="15">
        <f>ROUND(H186*L186, 2)</f>
        <v/>
      </c>
      <c r="N186" s="15" t="n">
        <v>17641.67</v>
      </c>
      <c r="O186" s="16" t="n">
        <v>0.2</v>
      </c>
      <c r="P186" s="15">
        <f>ROUND(H186*O186, 2)</f>
        <v/>
      </c>
      <c r="Q186" s="17" t="n">
        <v>0.02615303</v>
      </c>
      <c r="R186" s="17">
        <f>RATE(G186, -N186, K186, -P186)</f>
        <v/>
      </c>
      <c r="S186" s="17">
        <f>ROUND(Q186*12, 8)</f>
        <v/>
      </c>
      <c r="T186" s="17">
        <f>ROUND(((1+Q186)^12)-1, 8)</f>
        <v/>
      </c>
      <c r="U186" s="15">
        <f>ROUND(PV(Q186, G186, 0, -P186), 2)</f>
        <v/>
      </c>
      <c r="V186" s="15">
        <f>SUMIF($AA$4:$QP$4, "Interes_Leasing", AA186:QP186)</f>
        <v/>
      </c>
      <c r="W186" s="15">
        <f>SUMIF($AA$4:$QP$4, "Interes_Residual", AA186:QP186)</f>
        <v/>
      </c>
      <c r="X186" s="15">
        <f>ROUND(V186+W186, 2)</f>
        <v/>
      </c>
      <c r="Y186" s="15">
        <f>ROUND((N186*G186+P186+M186)-K186, 2)</f>
        <v/>
      </c>
      <c r="Z186" s="16">
        <f>ROUND(Y186/K186, 4)</f>
        <v/>
      </c>
      <c r="AA186" s="15">
        <f>IF(1&lt;=$G186, $K186, "")</f>
        <v/>
      </c>
      <c r="AB186" s="15">
        <f>IF(1&lt;=$G186, ROUND(AA186*$Q186, 2), "")</f>
        <v/>
      </c>
      <c r="AC186" s="15">
        <f>IF(1&lt;=$G186, $N186, "")</f>
        <v/>
      </c>
      <c r="AD186" s="15">
        <f>IF(1&lt;=$G186, AC186-AB186, "")</f>
        <v/>
      </c>
      <c r="AE186" s="15">
        <f>IF(1&lt;=$G186, AA186-AD186, "")</f>
        <v/>
      </c>
      <c r="AF186" s="15">
        <f>IF(1&lt;=$G186, ROUND($U186*$Q186, 2), "")</f>
        <v/>
      </c>
      <c r="AG186" s="15">
        <f>IF(1&lt;=$G186, $U186+AF186, "")</f>
        <v/>
      </c>
      <c r="AH186" s="15">
        <f>IF(1&lt;=$G186, AB186+AF186, "")</f>
        <v/>
      </c>
      <c r="AI186" s="15">
        <f>IF(1&lt;=$G186, ($G186-1)*$N186, "")</f>
        <v/>
      </c>
      <c r="AJ186" s="15">
        <f>IF(2&lt;=$G186, AE186, "")</f>
        <v/>
      </c>
      <c r="AK186" s="15">
        <f>IF(2&lt;=$G186, ROUND(AJ186*$Q186, 2), "")</f>
        <v/>
      </c>
      <c r="AL186" s="15">
        <f>IF(2&lt;=$G186, $N186, "")</f>
        <v/>
      </c>
      <c r="AM186" s="15">
        <f>IF(2&lt;=$G186, AL186-AK186, "")</f>
        <v/>
      </c>
      <c r="AN186" s="15">
        <f>IF(2&lt;=$G186, AJ186-AM186, "")</f>
        <v/>
      </c>
      <c r="AO186" s="15">
        <f>IF(2&lt;=$G186, ROUND(AG186*$Q186, 2), "")</f>
        <v/>
      </c>
      <c r="AP186" s="15">
        <f>IF(2&lt;=$G186, AG186+AO186, "")</f>
        <v/>
      </c>
      <c r="AQ186" s="15">
        <f>IF(2&lt;=$G186, AK186+AO186, "")</f>
        <v/>
      </c>
      <c r="AR186" s="15">
        <f>IF(2&lt;=$G186, ($G186-2)*$N186, "")</f>
        <v/>
      </c>
      <c r="AS186" s="15">
        <f>IF(3&lt;=$G186, AN186, "")</f>
        <v/>
      </c>
      <c r="AT186" s="15">
        <f>IF(3&lt;=$G186, ROUND(AS186*$Q186, 2), "")</f>
        <v/>
      </c>
      <c r="AU186" s="15">
        <f>IF(3&lt;=$G186, $N186, "")</f>
        <v/>
      </c>
      <c r="AV186" s="15">
        <f>IF(3&lt;=$G186, AU186-AT186, "")</f>
        <v/>
      </c>
      <c r="AW186" s="15">
        <f>IF(3&lt;=$G186, AS186-AV186, "")</f>
        <v/>
      </c>
      <c r="AX186" s="15">
        <f>IF(3&lt;=$G186, ROUND(AP186*$Q186, 2), "")</f>
        <v/>
      </c>
      <c r="AY186" s="15">
        <f>IF(3&lt;=$G186, AP186+AX186, "")</f>
        <v/>
      </c>
      <c r="AZ186" s="15">
        <f>IF(3&lt;=$G186, AT186+AX186, "")</f>
        <v/>
      </c>
      <c r="BA186" s="15">
        <f>IF(3&lt;=$G186, ($G186-3)*$N186, "")</f>
        <v/>
      </c>
      <c r="BB186" s="15">
        <f>IF(4&lt;=$G186, AW186, "")</f>
        <v/>
      </c>
      <c r="BC186" s="15">
        <f>IF(4&lt;=$G186, ROUND(BB186*$Q186, 2), "")</f>
        <v/>
      </c>
      <c r="BD186" s="15">
        <f>IF(4&lt;=$G186, $N186, "")</f>
        <v/>
      </c>
      <c r="BE186" s="15">
        <f>IF(4&lt;=$G186, BD186-BC186, "")</f>
        <v/>
      </c>
      <c r="BF186" s="15">
        <f>IF(4&lt;=$G186, BB186-BE186, "")</f>
        <v/>
      </c>
      <c r="BG186" s="15">
        <f>IF(4&lt;=$G186, ROUND(AY186*$Q186, 2), "")</f>
        <v/>
      </c>
      <c r="BH186" s="15">
        <f>IF(4&lt;=$G186, AY186+BG186, "")</f>
        <v/>
      </c>
      <c r="BI186" s="15">
        <f>IF(4&lt;=$G186, BC186+BG186, "")</f>
        <v/>
      </c>
      <c r="BJ186" s="15">
        <f>IF(4&lt;=$G186, ($G186-4)*$N186, "")</f>
        <v/>
      </c>
      <c r="BK186" s="15">
        <f>IF(5&lt;=$G186, BF186, "")</f>
        <v/>
      </c>
      <c r="BL186" s="15">
        <f>IF(5&lt;=$G186, ROUND(BK186*$Q186, 2), "")</f>
        <v/>
      </c>
      <c r="BM186" s="15">
        <f>IF(5&lt;=$G186, $N186, "")</f>
        <v/>
      </c>
      <c r="BN186" s="15">
        <f>IF(5&lt;=$G186, BM186-BL186, "")</f>
        <v/>
      </c>
      <c r="BO186" s="15">
        <f>IF(5&lt;=$G186, BK186-BN186, "")</f>
        <v/>
      </c>
      <c r="BP186" s="15">
        <f>IF(5&lt;=$G186, ROUND(BH186*$Q186, 2), "")</f>
        <v/>
      </c>
      <c r="BQ186" s="15">
        <f>IF(5&lt;=$G186, BH186+BP186, "")</f>
        <v/>
      </c>
      <c r="BR186" s="15">
        <f>IF(5&lt;=$G186, BL186+BP186, "")</f>
        <v/>
      </c>
      <c r="BS186" s="15">
        <f>IF(5&lt;=$G186, ($G186-5)*$N186, "")</f>
        <v/>
      </c>
      <c r="BT186" s="15">
        <f>IF(6&lt;=$G186, BO186, "")</f>
        <v/>
      </c>
      <c r="BU186" s="15">
        <f>IF(6&lt;=$G186, ROUND(BT186*$Q186, 2), "")</f>
        <v/>
      </c>
      <c r="BV186" s="15">
        <f>IF(6&lt;=$G186, $N186, "")</f>
        <v/>
      </c>
      <c r="BW186" s="15">
        <f>IF(6&lt;=$G186, BV186-BU186, "")</f>
        <v/>
      </c>
      <c r="BX186" s="15">
        <f>IF(6&lt;=$G186, BT186-BW186, "")</f>
        <v/>
      </c>
      <c r="BY186" s="15">
        <f>IF(6&lt;=$G186, ROUND(BQ186*$Q186, 2), "")</f>
        <v/>
      </c>
      <c r="BZ186" s="15">
        <f>IF(6&lt;=$G186, BQ186+BY186, "")</f>
        <v/>
      </c>
      <c r="CA186" s="15">
        <f>IF(6&lt;=$G186, BU186+BY186, "")</f>
        <v/>
      </c>
      <c r="CB186" s="15">
        <f>IF(6&lt;=$G186, ($G186-6)*$N186, "")</f>
        <v/>
      </c>
      <c r="CC186" s="15">
        <f>IF(7&lt;=$G186, BX186, "")</f>
        <v/>
      </c>
      <c r="CD186" s="15">
        <f>IF(7&lt;=$G186, ROUND(CC186*$Q186, 2), "")</f>
        <v/>
      </c>
      <c r="CE186" s="15">
        <f>IF(7&lt;=$G186, $N186, "")</f>
        <v/>
      </c>
      <c r="CF186" s="15">
        <f>IF(7&lt;=$G186, CE186-CD186, "")</f>
        <v/>
      </c>
      <c r="CG186" s="15">
        <f>IF(7&lt;=$G186, CC186-CF186, "")</f>
        <v/>
      </c>
      <c r="CH186" s="15">
        <f>IF(7&lt;=$G186, ROUND(BZ186*$Q186, 2), "")</f>
        <v/>
      </c>
      <c r="CI186" s="15">
        <f>IF(7&lt;=$G186, BZ186+CH186, "")</f>
        <v/>
      </c>
      <c r="CJ186" s="15">
        <f>IF(7&lt;=$G186, CD186+CH186, "")</f>
        <v/>
      </c>
      <c r="CK186" s="15">
        <f>IF(7&lt;=$G186, ($G186-7)*$N186, "")</f>
        <v/>
      </c>
      <c r="CL186" s="15">
        <f>IF(8&lt;=$G186, CG186, "")</f>
        <v/>
      </c>
      <c r="CM186" s="15">
        <f>IF(8&lt;=$G186, ROUND(CL186*$Q186, 2), "")</f>
        <v/>
      </c>
      <c r="CN186" s="15">
        <f>IF(8&lt;=$G186, $N186, "")</f>
        <v/>
      </c>
      <c r="CO186" s="15">
        <f>IF(8&lt;=$G186, CN186-CM186, "")</f>
        <v/>
      </c>
      <c r="CP186" s="15">
        <f>IF(8&lt;=$G186, CL186-CO186, "")</f>
        <v/>
      </c>
      <c r="CQ186" s="15">
        <f>IF(8&lt;=$G186, ROUND(CI186*$Q186, 2), "")</f>
        <v/>
      </c>
      <c r="CR186" s="15">
        <f>IF(8&lt;=$G186, CI186+CQ186, "")</f>
        <v/>
      </c>
      <c r="CS186" s="15">
        <f>IF(8&lt;=$G186, CM186+CQ186, "")</f>
        <v/>
      </c>
      <c r="CT186" s="15">
        <f>IF(8&lt;=$G186, ($G186-8)*$N186, "")</f>
        <v/>
      </c>
      <c r="CU186" s="15">
        <f>IF(9&lt;=$G186, CP186, "")</f>
        <v/>
      </c>
      <c r="CV186" s="15">
        <f>IF(9&lt;=$G186, ROUND(CU186*$Q186, 2), "")</f>
        <v/>
      </c>
      <c r="CW186" s="15">
        <f>IF(9&lt;=$G186, $N186, "")</f>
        <v/>
      </c>
      <c r="CX186" s="15">
        <f>IF(9&lt;=$G186, CW186-CV186, "")</f>
        <v/>
      </c>
      <c r="CY186" s="15">
        <f>IF(9&lt;=$G186, CU186-CX186, "")</f>
        <v/>
      </c>
      <c r="CZ186" s="15">
        <f>IF(9&lt;=$G186, ROUND(CR186*$Q186, 2), "")</f>
        <v/>
      </c>
      <c r="DA186" s="15">
        <f>IF(9&lt;=$G186, CR186+CZ186, "")</f>
        <v/>
      </c>
      <c r="DB186" s="15">
        <f>IF(9&lt;=$G186, CV186+CZ186, "")</f>
        <v/>
      </c>
      <c r="DC186" s="15">
        <f>IF(9&lt;=$G186, ($G186-9)*$N186, "")</f>
        <v/>
      </c>
      <c r="DD186" s="15">
        <f>IF(10&lt;=$G186, CY186, "")</f>
        <v/>
      </c>
      <c r="DE186" s="15">
        <f>IF(10&lt;=$G186, ROUND(DD186*$Q186, 2), "")</f>
        <v/>
      </c>
      <c r="DF186" s="15">
        <f>IF(10&lt;=$G186, $N186, "")</f>
        <v/>
      </c>
      <c r="DG186" s="15">
        <f>IF(10&lt;=$G186, DF186-DE186, "")</f>
        <v/>
      </c>
      <c r="DH186" s="15">
        <f>IF(10&lt;=$G186, DD186-DG186, "")</f>
        <v/>
      </c>
      <c r="DI186" s="15">
        <f>IF(10&lt;=$G186, ROUND(DA186*$Q186, 2), "")</f>
        <v/>
      </c>
      <c r="DJ186" s="15">
        <f>IF(10&lt;=$G186, DA186+DI186, "")</f>
        <v/>
      </c>
      <c r="DK186" s="15">
        <f>IF(10&lt;=$G186, DE186+DI186, "")</f>
        <v/>
      </c>
      <c r="DL186" s="15">
        <f>IF(10&lt;=$G186, ($G186-10)*$N186, "")</f>
        <v/>
      </c>
      <c r="DM186" s="15">
        <f>IF(11&lt;=$G186, DH186, "")</f>
        <v/>
      </c>
      <c r="DN186" s="15">
        <f>IF(11&lt;=$G186, ROUND(DM186*$Q186, 2), "")</f>
        <v/>
      </c>
      <c r="DO186" s="15">
        <f>IF(11&lt;=$G186, $N186, "")</f>
        <v/>
      </c>
      <c r="DP186" s="15">
        <f>IF(11&lt;=$G186, DO186-DN186, "")</f>
        <v/>
      </c>
      <c r="DQ186" s="15">
        <f>IF(11&lt;=$G186, DM186-DP186, "")</f>
        <v/>
      </c>
      <c r="DR186" s="15">
        <f>IF(11&lt;=$G186, ROUND(DJ186*$Q186, 2), "")</f>
        <v/>
      </c>
      <c r="DS186" s="15">
        <f>IF(11&lt;=$G186, DJ186+DR186, "")</f>
        <v/>
      </c>
      <c r="DT186" s="15">
        <f>IF(11&lt;=$G186, DN186+DR186, "")</f>
        <v/>
      </c>
      <c r="DU186" s="15">
        <f>IF(11&lt;=$G186, ($G186-11)*$N186, "")</f>
        <v/>
      </c>
      <c r="DV186" s="15">
        <f>IF(12&lt;=$G186, DQ186, "")</f>
        <v/>
      </c>
      <c r="DW186" s="15">
        <f>IF(12&lt;=$G186, ROUND(DV186*$Q186, 2), "")</f>
        <v/>
      </c>
      <c r="DX186" s="15">
        <f>IF(12&lt;=$G186, $N186, "")</f>
        <v/>
      </c>
      <c r="DY186" s="15">
        <f>IF(12&lt;=$G186, DX186-DW186, "")</f>
        <v/>
      </c>
      <c r="DZ186" s="15">
        <f>IF(12&lt;=$G186, DV186-DY186, "")</f>
        <v/>
      </c>
      <c r="EA186" s="15">
        <f>IF(12&lt;=$G186, ROUND(DS186*$Q186, 2), "")</f>
        <v/>
      </c>
      <c r="EB186" s="15">
        <f>IF(12&lt;=$G186, DS186+EA186, "")</f>
        <v/>
      </c>
      <c r="EC186" s="15">
        <f>IF(12&lt;=$G186, DW186+EA186, "")</f>
        <v/>
      </c>
      <c r="ED186" s="15">
        <f>IF(12&lt;=$G186, ($G186-12)*$N186, "")</f>
        <v/>
      </c>
      <c r="EE186" s="15">
        <f>IF(13&lt;=$G186, DZ186, "")</f>
        <v/>
      </c>
      <c r="EF186" s="15">
        <f>IF(13&lt;=$G186, ROUND(EE186*$Q186, 2), "")</f>
        <v/>
      </c>
      <c r="EG186" s="15">
        <f>IF(13&lt;=$G186, $N186, "")</f>
        <v/>
      </c>
      <c r="EH186" s="15">
        <f>IF(13&lt;=$G186, EG186-EF186, "")</f>
        <v/>
      </c>
      <c r="EI186" s="15">
        <f>IF(13&lt;=$G186, EE186-EH186, "")</f>
        <v/>
      </c>
      <c r="EJ186" s="15">
        <f>IF(13&lt;=$G186, ROUND(EB186*$Q186, 2), "")</f>
        <v/>
      </c>
      <c r="EK186" s="15">
        <f>IF(13&lt;=$G186, EB186+EJ186, "")</f>
        <v/>
      </c>
      <c r="EL186" s="15">
        <f>IF(13&lt;=$G186, EF186+EJ186, "")</f>
        <v/>
      </c>
      <c r="EM186" s="15">
        <f>IF(13&lt;=$G186, ($G186-13)*$N186, "")</f>
        <v/>
      </c>
      <c r="EN186" s="15">
        <f>IF(14&lt;=$G186, EI186, "")</f>
        <v/>
      </c>
      <c r="EO186" s="15">
        <f>IF(14&lt;=$G186, ROUND(EN186*$Q186, 2), "")</f>
        <v/>
      </c>
      <c r="EP186" s="15">
        <f>IF(14&lt;=$G186, $N186, "")</f>
        <v/>
      </c>
      <c r="EQ186" s="15">
        <f>IF(14&lt;=$G186, EP186-EO186, "")</f>
        <v/>
      </c>
      <c r="ER186" s="15">
        <f>IF(14&lt;=$G186, EN186-EQ186, "")</f>
        <v/>
      </c>
      <c r="ES186" s="15">
        <f>IF(14&lt;=$G186, ROUND(EK186*$Q186, 2), "")</f>
        <v/>
      </c>
      <c r="ET186" s="15">
        <f>IF(14&lt;=$G186, EK186+ES186, "")</f>
        <v/>
      </c>
      <c r="EU186" s="15">
        <f>IF(14&lt;=$G186, EO186+ES186, "")</f>
        <v/>
      </c>
      <c r="EV186" s="15">
        <f>IF(14&lt;=$G186, ($G186-14)*$N186, "")</f>
        <v/>
      </c>
      <c r="EW186" s="15">
        <f>IF(15&lt;=$G186, ER186, "")</f>
        <v/>
      </c>
      <c r="EX186" s="15">
        <f>IF(15&lt;=$G186, ROUND(EW186*$Q186, 2), "")</f>
        <v/>
      </c>
      <c r="EY186" s="15">
        <f>IF(15&lt;=$G186, $N186, "")</f>
        <v/>
      </c>
      <c r="EZ186" s="15">
        <f>IF(15&lt;=$G186, EY186-EX186, "")</f>
        <v/>
      </c>
      <c r="FA186" s="15">
        <f>IF(15&lt;=$G186, EW186-EZ186, "")</f>
        <v/>
      </c>
      <c r="FB186" s="15">
        <f>IF(15&lt;=$G186, ROUND(ET186*$Q186, 2), "")</f>
        <v/>
      </c>
      <c r="FC186" s="15">
        <f>IF(15&lt;=$G186, ET186+FB186, "")</f>
        <v/>
      </c>
      <c r="FD186" s="15">
        <f>IF(15&lt;=$G186, EX186+FB186, "")</f>
        <v/>
      </c>
      <c r="FE186" s="15">
        <f>IF(15&lt;=$G186, ($G186-15)*$N186, "")</f>
        <v/>
      </c>
      <c r="FF186" s="15">
        <f>IF(16&lt;=$G186, FA186, "")</f>
        <v/>
      </c>
      <c r="FG186" s="15">
        <f>IF(16&lt;=$G186, ROUND(FF186*$Q186, 2), "")</f>
        <v/>
      </c>
      <c r="FH186" s="15">
        <f>IF(16&lt;=$G186, $N186, "")</f>
        <v/>
      </c>
      <c r="FI186" s="15">
        <f>IF(16&lt;=$G186, FH186-FG186, "")</f>
        <v/>
      </c>
      <c r="FJ186" s="15">
        <f>IF(16&lt;=$G186, FF186-FI186, "")</f>
        <v/>
      </c>
      <c r="FK186" s="15">
        <f>IF(16&lt;=$G186, ROUND(FC186*$Q186, 2), "")</f>
        <v/>
      </c>
      <c r="FL186" s="15">
        <f>IF(16&lt;=$G186, FC186+FK186, "")</f>
        <v/>
      </c>
      <c r="FM186" s="15">
        <f>IF(16&lt;=$G186, FG186+FK186, "")</f>
        <v/>
      </c>
      <c r="FN186" s="15">
        <f>IF(16&lt;=$G186, ($G186-16)*$N186, "")</f>
        <v/>
      </c>
      <c r="FO186" s="15">
        <f>IF(17&lt;=$G186, FJ186, "")</f>
        <v/>
      </c>
      <c r="FP186" s="15">
        <f>IF(17&lt;=$G186, ROUND(FO186*$Q186, 2), "")</f>
        <v/>
      </c>
      <c r="FQ186" s="15">
        <f>IF(17&lt;=$G186, $N186, "")</f>
        <v/>
      </c>
      <c r="FR186" s="15">
        <f>IF(17&lt;=$G186, FQ186-FP186, "")</f>
        <v/>
      </c>
      <c r="FS186" s="15">
        <f>IF(17&lt;=$G186, FO186-FR186, "")</f>
        <v/>
      </c>
      <c r="FT186" s="15">
        <f>IF(17&lt;=$G186, ROUND(FL186*$Q186, 2), "")</f>
        <v/>
      </c>
      <c r="FU186" s="15">
        <f>IF(17&lt;=$G186, FL186+FT186, "")</f>
        <v/>
      </c>
      <c r="FV186" s="15">
        <f>IF(17&lt;=$G186, FP186+FT186, "")</f>
        <v/>
      </c>
      <c r="FW186" s="15">
        <f>IF(17&lt;=$G186, ($G186-17)*$N186, "")</f>
        <v/>
      </c>
      <c r="FX186" s="15">
        <f>IF(18&lt;=$G186, FS186, "")</f>
        <v/>
      </c>
      <c r="FY186" s="15">
        <f>IF(18&lt;=$G186, ROUND(FX186*$Q186, 2), "")</f>
        <v/>
      </c>
      <c r="FZ186" s="15">
        <f>IF(18&lt;=$G186, $N186, "")</f>
        <v/>
      </c>
      <c r="GA186" s="15">
        <f>IF(18&lt;=$G186, FZ186-FY186, "")</f>
        <v/>
      </c>
      <c r="GB186" s="15">
        <f>IF(18&lt;=$G186, FX186-GA186, "")</f>
        <v/>
      </c>
      <c r="GC186" s="15">
        <f>IF(18&lt;=$G186, ROUND(FU186*$Q186, 2), "")</f>
        <v/>
      </c>
      <c r="GD186" s="15">
        <f>IF(18&lt;=$G186, FU186+GC186, "")</f>
        <v/>
      </c>
      <c r="GE186" s="15">
        <f>IF(18&lt;=$G186, FY186+GC186, "")</f>
        <v/>
      </c>
      <c r="GF186" s="15">
        <f>IF(18&lt;=$G186, ($G186-18)*$N186, "")</f>
        <v/>
      </c>
      <c r="GG186" s="15">
        <f>IF(19&lt;=$G186, GB186, "")</f>
        <v/>
      </c>
      <c r="GH186" s="15">
        <f>IF(19&lt;=$G186, ROUND(GG186*$Q186, 2), "")</f>
        <v/>
      </c>
      <c r="GI186" s="15">
        <f>IF(19&lt;=$G186, $N186, "")</f>
        <v/>
      </c>
      <c r="GJ186" s="15">
        <f>IF(19&lt;=$G186, GI186-GH186, "")</f>
        <v/>
      </c>
      <c r="GK186" s="15">
        <f>IF(19&lt;=$G186, GG186-GJ186, "")</f>
        <v/>
      </c>
      <c r="GL186" s="15">
        <f>IF(19&lt;=$G186, ROUND(GD186*$Q186, 2), "")</f>
        <v/>
      </c>
      <c r="GM186" s="15">
        <f>IF(19&lt;=$G186, GD186+GL186, "")</f>
        <v/>
      </c>
      <c r="GN186" s="15">
        <f>IF(19&lt;=$G186, GH186+GL186, "")</f>
        <v/>
      </c>
      <c r="GO186" s="15">
        <f>IF(19&lt;=$G186, ($G186-19)*$N186, "")</f>
        <v/>
      </c>
      <c r="GP186" s="15">
        <f>IF(20&lt;=$G186, GK186, "")</f>
        <v/>
      </c>
      <c r="GQ186" s="15">
        <f>IF(20&lt;=$G186, ROUND(GP186*$Q186, 2), "")</f>
        <v/>
      </c>
      <c r="GR186" s="15">
        <f>IF(20&lt;=$G186, $N186, "")</f>
        <v/>
      </c>
      <c r="GS186" s="15">
        <f>IF(20&lt;=$G186, GR186-GQ186, "")</f>
        <v/>
      </c>
      <c r="GT186" s="15">
        <f>IF(20&lt;=$G186, GP186-GS186, "")</f>
        <v/>
      </c>
      <c r="GU186" s="15">
        <f>IF(20&lt;=$G186, ROUND(GM186*$Q186, 2), "")</f>
        <v/>
      </c>
      <c r="GV186" s="15">
        <f>IF(20&lt;=$G186, GM186+GU186, "")</f>
        <v/>
      </c>
      <c r="GW186" s="15">
        <f>IF(20&lt;=$G186, GQ186+GU186, "")</f>
        <v/>
      </c>
      <c r="GX186" s="15">
        <f>IF(20&lt;=$G186, ($G186-20)*$N186, "")</f>
        <v/>
      </c>
      <c r="GY186" s="15">
        <f>IF(21&lt;=$G186, GT186, "")</f>
        <v/>
      </c>
      <c r="GZ186" s="15">
        <f>IF(21&lt;=$G186, ROUND(GY186*$Q186, 2), "")</f>
        <v/>
      </c>
      <c r="HA186" s="15">
        <f>IF(21&lt;=$G186, $N186, "")</f>
        <v/>
      </c>
      <c r="HB186" s="15">
        <f>IF(21&lt;=$G186, HA186-GZ186, "")</f>
        <v/>
      </c>
      <c r="HC186" s="15">
        <f>IF(21&lt;=$G186, GY186-HB186, "")</f>
        <v/>
      </c>
      <c r="HD186" s="15">
        <f>IF(21&lt;=$G186, ROUND(GV186*$Q186, 2), "")</f>
        <v/>
      </c>
      <c r="HE186" s="15">
        <f>IF(21&lt;=$G186, GV186+HD186, "")</f>
        <v/>
      </c>
      <c r="HF186" s="15">
        <f>IF(21&lt;=$G186, GZ186+HD186, "")</f>
        <v/>
      </c>
      <c r="HG186" s="15">
        <f>IF(21&lt;=$G186, ($G186-21)*$N186, "")</f>
        <v/>
      </c>
      <c r="HH186" s="15">
        <f>IF(22&lt;=$G186, HC186, "")</f>
        <v/>
      </c>
      <c r="HI186" s="15">
        <f>IF(22&lt;=$G186, ROUND(HH186*$Q186, 2), "")</f>
        <v/>
      </c>
      <c r="HJ186" s="15">
        <f>IF(22&lt;=$G186, $N186, "")</f>
        <v/>
      </c>
      <c r="HK186" s="15">
        <f>IF(22&lt;=$G186, HJ186-HI186, "")</f>
        <v/>
      </c>
      <c r="HL186" s="15">
        <f>IF(22&lt;=$G186, HH186-HK186, "")</f>
        <v/>
      </c>
      <c r="HM186" s="15">
        <f>IF(22&lt;=$G186, ROUND(HE186*$Q186, 2), "")</f>
        <v/>
      </c>
      <c r="HN186" s="15">
        <f>IF(22&lt;=$G186, HE186+HM186, "")</f>
        <v/>
      </c>
      <c r="HO186" s="15">
        <f>IF(22&lt;=$G186, HI186+HM186, "")</f>
        <v/>
      </c>
      <c r="HP186" s="15">
        <f>IF(22&lt;=$G186, ($G186-22)*$N186, "")</f>
        <v/>
      </c>
      <c r="HQ186" s="15">
        <f>IF(23&lt;=$G186, HL186, "")</f>
        <v/>
      </c>
      <c r="HR186" s="15">
        <f>IF(23&lt;=$G186, ROUND(HQ186*$Q186, 2), "")</f>
        <v/>
      </c>
      <c r="HS186" s="15">
        <f>IF(23&lt;=$G186, $N186, "")</f>
        <v/>
      </c>
      <c r="HT186" s="15">
        <f>IF(23&lt;=$G186, HS186-HR186, "")</f>
        <v/>
      </c>
      <c r="HU186" s="15">
        <f>IF(23&lt;=$G186, HQ186-HT186, "")</f>
        <v/>
      </c>
      <c r="HV186" s="15">
        <f>IF(23&lt;=$G186, ROUND(HN186*$Q186, 2), "")</f>
        <v/>
      </c>
      <c r="HW186" s="15">
        <f>IF(23&lt;=$G186, HN186+HV186, "")</f>
        <v/>
      </c>
      <c r="HX186" s="15">
        <f>IF(23&lt;=$G186, HR186+HV186, "")</f>
        <v/>
      </c>
      <c r="HY186" s="15">
        <f>IF(23&lt;=$G186, ($G186-23)*$N186, "")</f>
        <v/>
      </c>
      <c r="HZ186" s="15">
        <f>IF(24&lt;=$G186, HU186, "")</f>
        <v/>
      </c>
      <c r="IA186" s="15">
        <f>IF(24&lt;=$G186, ROUND(HZ186*$Q186, 2), "")</f>
        <v/>
      </c>
      <c r="IB186" s="15">
        <f>IF(24&lt;=$G186, $N186, "")</f>
        <v/>
      </c>
      <c r="IC186" s="15">
        <f>IF(24&lt;=$G186, IB186-IA186, "")</f>
        <v/>
      </c>
      <c r="ID186" s="15">
        <f>IF(24&lt;=$G186, HZ186-IC186, "")</f>
        <v/>
      </c>
      <c r="IE186" s="15">
        <f>IF(24&lt;=$G186, ROUND(HW186*$Q186, 2), "")</f>
        <v/>
      </c>
      <c r="IF186" s="15">
        <f>IF(24&lt;=$G186, HW186+IE186, "")</f>
        <v/>
      </c>
      <c r="IG186" s="15">
        <f>IF(24&lt;=$G186, IA186+IE186, "")</f>
        <v/>
      </c>
      <c r="IH186" s="15">
        <f>IF(24&lt;=$G186, ($G186-24)*$N186, "")</f>
        <v/>
      </c>
      <c r="II186" s="15">
        <f>IF(25&lt;=$G186, ID186, "")</f>
        <v/>
      </c>
      <c r="IJ186" s="15">
        <f>IF(25&lt;=$G186, ROUND(II186*$Q186, 2), "")</f>
        <v/>
      </c>
      <c r="IK186" s="15">
        <f>IF(25&lt;=$G186, $N186, "")</f>
        <v/>
      </c>
      <c r="IL186" s="15">
        <f>IF(25&lt;=$G186, IK186-IJ186, "")</f>
        <v/>
      </c>
      <c r="IM186" s="15">
        <f>IF(25&lt;=$G186, II186-IL186, "")</f>
        <v/>
      </c>
      <c r="IN186" s="15">
        <f>IF(25&lt;=$G186, ROUND(IF186*$Q186, 2), "")</f>
        <v/>
      </c>
      <c r="IO186" s="15">
        <f>IF(25&lt;=$G186, IF186+IN186, "")</f>
        <v/>
      </c>
      <c r="IP186" s="15">
        <f>IF(25&lt;=$G186, IJ186+IN186, "")</f>
        <v/>
      </c>
      <c r="IQ186" s="15">
        <f>IF(25&lt;=$G186, ($G186-25)*$N186, "")</f>
        <v/>
      </c>
      <c r="IR186" s="15">
        <f>IF(26&lt;=$G186, IM186, "")</f>
        <v/>
      </c>
      <c r="IS186" s="15">
        <f>IF(26&lt;=$G186, ROUND(IR186*$Q186, 2), "")</f>
        <v/>
      </c>
      <c r="IT186" s="15">
        <f>IF(26&lt;=$G186, $N186, "")</f>
        <v/>
      </c>
      <c r="IU186" s="15">
        <f>IF(26&lt;=$G186, IT186-IS186, "")</f>
        <v/>
      </c>
      <c r="IV186" s="15">
        <f>IF(26&lt;=$G186, IR186-IU186, "")</f>
        <v/>
      </c>
      <c r="IW186" s="15">
        <f>IF(26&lt;=$G186, ROUND(IO186*$Q186, 2), "")</f>
        <v/>
      </c>
      <c r="IX186" s="15">
        <f>IF(26&lt;=$G186, IO186+IW186, "")</f>
        <v/>
      </c>
      <c r="IY186" s="15">
        <f>IF(26&lt;=$G186, IS186+IW186, "")</f>
        <v/>
      </c>
      <c r="IZ186" s="15">
        <f>IF(26&lt;=$G186, ($G186-26)*$N186, "")</f>
        <v/>
      </c>
      <c r="JA186" s="15">
        <f>IF(27&lt;=$G186, IV186, "")</f>
        <v/>
      </c>
      <c r="JB186" s="15">
        <f>IF(27&lt;=$G186, ROUND(JA186*$Q186, 2), "")</f>
        <v/>
      </c>
      <c r="JC186" s="15">
        <f>IF(27&lt;=$G186, $N186, "")</f>
        <v/>
      </c>
      <c r="JD186" s="15">
        <f>IF(27&lt;=$G186, JC186-JB186, "")</f>
        <v/>
      </c>
      <c r="JE186" s="15">
        <f>IF(27&lt;=$G186, JA186-JD186, "")</f>
        <v/>
      </c>
      <c r="JF186" s="15">
        <f>IF(27&lt;=$G186, ROUND(IX186*$Q186, 2), "")</f>
        <v/>
      </c>
      <c r="JG186" s="15">
        <f>IF(27&lt;=$G186, IX186+JF186, "")</f>
        <v/>
      </c>
      <c r="JH186" s="15">
        <f>IF(27&lt;=$G186, JB186+JF186, "")</f>
        <v/>
      </c>
      <c r="JI186" s="15">
        <f>IF(27&lt;=$G186, ($G186-27)*$N186, "")</f>
        <v/>
      </c>
      <c r="JJ186" s="15">
        <f>IF(28&lt;=$G186, JE186, "")</f>
        <v/>
      </c>
      <c r="JK186" s="15">
        <f>IF(28&lt;=$G186, ROUND(JJ186*$Q186, 2), "")</f>
        <v/>
      </c>
      <c r="JL186" s="15">
        <f>IF(28&lt;=$G186, $N186, "")</f>
        <v/>
      </c>
      <c r="JM186" s="15">
        <f>IF(28&lt;=$G186, JL186-JK186, "")</f>
        <v/>
      </c>
      <c r="JN186" s="15">
        <f>IF(28&lt;=$G186, JJ186-JM186, "")</f>
        <v/>
      </c>
      <c r="JO186" s="15">
        <f>IF(28&lt;=$G186, ROUND(JG186*$Q186, 2), "")</f>
        <v/>
      </c>
      <c r="JP186" s="15">
        <f>IF(28&lt;=$G186, JG186+JO186, "")</f>
        <v/>
      </c>
      <c r="JQ186" s="15">
        <f>IF(28&lt;=$G186, JK186+JO186, "")</f>
        <v/>
      </c>
      <c r="JR186" s="15">
        <f>IF(28&lt;=$G186, ($G186-28)*$N186, "")</f>
        <v/>
      </c>
      <c r="JS186" s="15">
        <f>IF(29&lt;=$G186, JN186, "")</f>
        <v/>
      </c>
      <c r="JT186" s="15">
        <f>IF(29&lt;=$G186, ROUND(JS186*$Q186, 2), "")</f>
        <v/>
      </c>
      <c r="JU186" s="15">
        <f>IF(29&lt;=$G186, $N186, "")</f>
        <v/>
      </c>
      <c r="JV186" s="15">
        <f>IF(29&lt;=$G186, JU186-JT186, "")</f>
        <v/>
      </c>
      <c r="JW186" s="15">
        <f>IF(29&lt;=$G186, JS186-JV186, "")</f>
        <v/>
      </c>
      <c r="JX186" s="15">
        <f>IF(29&lt;=$G186, ROUND(JP186*$Q186, 2), "")</f>
        <v/>
      </c>
      <c r="JY186" s="15">
        <f>IF(29&lt;=$G186, JP186+JX186, "")</f>
        <v/>
      </c>
      <c r="JZ186" s="15">
        <f>IF(29&lt;=$G186, JT186+JX186, "")</f>
        <v/>
      </c>
      <c r="KA186" s="15">
        <f>IF(29&lt;=$G186, ($G186-29)*$N186, "")</f>
        <v/>
      </c>
      <c r="KB186" s="15">
        <f>IF(30&lt;=$G186, JW186, "")</f>
        <v/>
      </c>
      <c r="KC186" s="15">
        <f>IF(30&lt;=$G186, ROUND(KB186*$Q186, 2), "")</f>
        <v/>
      </c>
      <c r="KD186" s="15">
        <f>IF(30&lt;=$G186, $N186, "")</f>
        <v/>
      </c>
      <c r="KE186" s="15">
        <f>IF(30&lt;=$G186, KD186-KC186, "")</f>
        <v/>
      </c>
      <c r="KF186" s="15">
        <f>IF(30&lt;=$G186, KB186-KE186, "")</f>
        <v/>
      </c>
      <c r="KG186" s="15">
        <f>IF(30&lt;=$G186, ROUND(JY186*$Q186, 2), "")</f>
        <v/>
      </c>
      <c r="KH186" s="15">
        <f>IF(30&lt;=$G186, JY186+KG186, "")</f>
        <v/>
      </c>
      <c r="KI186" s="15">
        <f>IF(30&lt;=$G186, KC186+KG186, "")</f>
        <v/>
      </c>
      <c r="KJ186" s="15">
        <f>IF(30&lt;=$G186, ($G186-30)*$N186, "")</f>
        <v/>
      </c>
      <c r="KK186" s="15">
        <f>IF(31&lt;=$G186, KF186, "")</f>
        <v/>
      </c>
      <c r="KL186" s="15">
        <f>IF(31&lt;=$G186, ROUND(KK186*$Q186, 2), "")</f>
        <v/>
      </c>
      <c r="KM186" s="15">
        <f>IF(31&lt;=$G186, $N186, "")</f>
        <v/>
      </c>
      <c r="KN186" s="15">
        <f>IF(31&lt;=$G186, KM186-KL186, "")</f>
        <v/>
      </c>
      <c r="KO186" s="15">
        <f>IF(31&lt;=$G186, KK186-KN186, "")</f>
        <v/>
      </c>
      <c r="KP186" s="15">
        <f>IF(31&lt;=$G186, ROUND(KH186*$Q186, 2), "")</f>
        <v/>
      </c>
      <c r="KQ186" s="15">
        <f>IF(31&lt;=$G186, KH186+KP186, "")</f>
        <v/>
      </c>
      <c r="KR186" s="15">
        <f>IF(31&lt;=$G186, KL186+KP186, "")</f>
        <v/>
      </c>
      <c r="KS186" s="15">
        <f>IF(31&lt;=$G186, ($G186-31)*$N186, "")</f>
        <v/>
      </c>
      <c r="KT186" s="15">
        <f>IF(32&lt;=$G186, KO186, "")</f>
        <v/>
      </c>
      <c r="KU186" s="15">
        <f>IF(32&lt;=$G186, ROUND(KT186*$Q186, 2), "")</f>
        <v/>
      </c>
      <c r="KV186" s="15">
        <f>IF(32&lt;=$G186, $N186, "")</f>
        <v/>
      </c>
      <c r="KW186" s="15">
        <f>IF(32&lt;=$G186, KV186-KU186, "")</f>
        <v/>
      </c>
      <c r="KX186" s="15">
        <f>IF(32&lt;=$G186, KT186-KW186, "")</f>
        <v/>
      </c>
      <c r="KY186" s="15">
        <f>IF(32&lt;=$G186, ROUND(KQ186*$Q186, 2), "")</f>
        <v/>
      </c>
      <c r="KZ186" s="15">
        <f>IF(32&lt;=$G186, KQ186+KY186, "")</f>
        <v/>
      </c>
      <c r="LA186" s="15">
        <f>IF(32&lt;=$G186, KU186+KY186, "")</f>
        <v/>
      </c>
      <c r="LB186" s="15">
        <f>IF(32&lt;=$G186, ($G186-32)*$N186, "")</f>
        <v/>
      </c>
      <c r="LC186" s="15">
        <f>IF(33&lt;=$G186, KX186, "")</f>
        <v/>
      </c>
      <c r="LD186" s="15">
        <f>IF(33&lt;=$G186, ROUND(LC186*$Q186, 2), "")</f>
        <v/>
      </c>
      <c r="LE186" s="15">
        <f>IF(33&lt;=$G186, $N186, "")</f>
        <v/>
      </c>
      <c r="LF186" s="15">
        <f>IF(33&lt;=$G186, LE186-LD186, "")</f>
        <v/>
      </c>
      <c r="LG186" s="15">
        <f>IF(33&lt;=$G186, LC186-LF186, "")</f>
        <v/>
      </c>
      <c r="LH186" s="15">
        <f>IF(33&lt;=$G186, ROUND(KZ186*$Q186, 2), "")</f>
        <v/>
      </c>
      <c r="LI186" s="15">
        <f>IF(33&lt;=$G186, KZ186+LH186, "")</f>
        <v/>
      </c>
      <c r="LJ186" s="15">
        <f>IF(33&lt;=$G186, LD186+LH186, "")</f>
        <v/>
      </c>
      <c r="LK186" s="15">
        <f>IF(33&lt;=$G186, ($G186-33)*$N186, "")</f>
        <v/>
      </c>
      <c r="LL186" s="15">
        <f>IF(34&lt;=$G186, LG186, "")</f>
        <v/>
      </c>
      <c r="LM186" s="15">
        <f>IF(34&lt;=$G186, ROUND(LL186*$Q186, 2), "")</f>
        <v/>
      </c>
      <c r="LN186" s="15">
        <f>IF(34&lt;=$G186, $N186, "")</f>
        <v/>
      </c>
      <c r="LO186" s="15">
        <f>IF(34&lt;=$G186, LN186-LM186, "")</f>
        <v/>
      </c>
      <c r="LP186" s="15">
        <f>IF(34&lt;=$G186, LL186-LO186, "")</f>
        <v/>
      </c>
      <c r="LQ186" s="15">
        <f>IF(34&lt;=$G186, ROUND(LI186*$Q186, 2), "")</f>
        <v/>
      </c>
      <c r="LR186" s="15">
        <f>IF(34&lt;=$G186, LI186+LQ186, "")</f>
        <v/>
      </c>
      <c r="LS186" s="15">
        <f>IF(34&lt;=$G186, LM186+LQ186, "")</f>
        <v/>
      </c>
      <c r="LT186" s="15">
        <f>IF(34&lt;=$G186, ($G186-34)*$N186, "")</f>
        <v/>
      </c>
      <c r="LU186" s="15">
        <f>IF(35&lt;=$G186, LP186, "")</f>
        <v/>
      </c>
      <c r="LV186" s="15">
        <f>IF(35&lt;=$G186, ROUND(LU186*$Q186, 2), "")</f>
        <v/>
      </c>
      <c r="LW186" s="15">
        <f>IF(35&lt;=$G186, $N186, "")</f>
        <v/>
      </c>
      <c r="LX186" s="15">
        <f>IF(35&lt;=$G186, LW186-LV186, "")</f>
        <v/>
      </c>
      <c r="LY186" s="15">
        <f>IF(35&lt;=$G186, LU186-LX186, "")</f>
        <v/>
      </c>
      <c r="LZ186" s="15">
        <f>IF(35&lt;=$G186, ROUND(LR186*$Q186, 2), "")</f>
        <v/>
      </c>
      <c r="MA186" s="15">
        <f>IF(35&lt;=$G186, LR186+LZ186, "")</f>
        <v/>
      </c>
      <c r="MB186" s="15">
        <f>IF(35&lt;=$G186, LV186+LZ186, "")</f>
        <v/>
      </c>
      <c r="MC186" s="15">
        <f>IF(35&lt;=$G186, ($G186-35)*$N186, "")</f>
        <v/>
      </c>
      <c r="MD186" s="15">
        <f>IF(36&lt;=$G186, LY186, "")</f>
        <v/>
      </c>
      <c r="ME186" s="15">
        <f>IF(36&lt;=$G186, ROUND(MD186*$Q186, 2), "")</f>
        <v/>
      </c>
      <c r="MF186" s="15">
        <f>IF(36&lt;=$G186, $N186, "")</f>
        <v/>
      </c>
      <c r="MG186" s="15">
        <f>IF(36&lt;=$G186, MF186-ME186, "")</f>
        <v/>
      </c>
      <c r="MH186" s="15">
        <f>IF(36&lt;=$G186, MD186-MG186, "")</f>
        <v/>
      </c>
      <c r="MI186" s="15">
        <f>IF(36&lt;=$G186, ROUND(MA186*$Q186, 2), "")</f>
        <v/>
      </c>
      <c r="MJ186" s="15">
        <f>IF(36&lt;=$G186, MA186+MI186, "")</f>
        <v/>
      </c>
      <c r="MK186" s="15">
        <f>IF(36&lt;=$G186, ME186+MI186, "")</f>
        <v/>
      </c>
      <c r="ML186" s="15">
        <f>IF(36&lt;=$G186, ($G186-36)*$N186, "")</f>
        <v/>
      </c>
      <c r="MM186" s="15">
        <f>IF(37&lt;=$G186, MH186, "")</f>
        <v/>
      </c>
      <c r="MN186" s="15">
        <f>IF(37&lt;=$G186, ROUND(MM186*$Q186, 2), "")</f>
        <v/>
      </c>
      <c r="MO186" s="15">
        <f>IF(37&lt;=$G186, $N186, "")</f>
        <v/>
      </c>
      <c r="MP186" s="15">
        <f>IF(37&lt;=$G186, MO186-MN186, "")</f>
        <v/>
      </c>
      <c r="MQ186" s="15">
        <f>IF(37&lt;=$G186, MM186-MP186, "")</f>
        <v/>
      </c>
      <c r="MR186" s="15">
        <f>IF(37&lt;=$G186, ROUND(MJ186*$Q186, 2), "")</f>
        <v/>
      </c>
      <c r="MS186" s="15">
        <f>IF(37&lt;=$G186, MJ186+MR186, "")</f>
        <v/>
      </c>
      <c r="MT186" s="15">
        <f>IF(37&lt;=$G186, MN186+MR186, "")</f>
        <v/>
      </c>
      <c r="MU186" s="15">
        <f>IF(37&lt;=$G186, ($G186-37)*$N186, "")</f>
        <v/>
      </c>
      <c r="MV186" s="15">
        <f>IF(38&lt;=$G186, MQ186, "")</f>
        <v/>
      </c>
      <c r="MW186" s="15">
        <f>IF(38&lt;=$G186, ROUND(MV186*$Q186, 2), "")</f>
        <v/>
      </c>
      <c r="MX186" s="15">
        <f>IF(38&lt;=$G186, $N186, "")</f>
        <v/>
      </c>
      <c r="MY186" s="15">
        <f>IF(38&lt;=$G186, MX186-MW186, "")</f>
        <v/>
      </c>
      <c r="MZ186" s="15">
        <f>IF(38&lt;=$G186, MV186-MY186, "")</f>
        <v/>
      </c>
      <c r="NA186" s="15">
        <f>IF(38&lt;=$G186, ROUND(MS186*$Q186, 2), "")</f>
        <v/>
      </c>
      <c r="NB186" s="15">
        <f>IF(38&lt;=$G186, MS186+NA186, "")</f>
        <v/>
      </c>
      <c r="NC186" s="15">
        <f>IF(38&lt;=$G186, MW186+NA186, "")</f>
        <v/>
      </c>
      <c r="ND186" s="15">
        <f>IF(38&lt;=$G186, ($G186-38)*$N186, "")</f>
        <v/>
      </c>
      <c r="NE186" s="15">
        <f>IF(39&lt;=$G186, MZ186, "")</f>
        <v/>
      </c>
      <c r="NF186" s="15">
        <f>IF(39&lt;=$G186, ROUND(NE186*$Q186, 2), "")</f>
        <v/>
      </c>
      <c r="NG186" s="15">
        <f>IF(39&lt;=$G186, $N186, "")</f>
        <v/>
      </c>
      <c r="NH186" s="15">
        <f>IF(39&lt;=$G186, NG186-NF186, "")</f>
        <v/>
      </c>
      <c r="NI186" s="15">
        <f>IF(39&lt;=$G186, NE186-NH186, "")</f>
        <v/>
      </c>
      <c r="NJ186" s="15">
        <f>IF(39&lt;=$G186, ROUND(NB186*$Q186, 2), "")</f>
        <v/>
      </c>
      <c r="NK186" s="15">
        <f>IF(39&lt;=$G186, NB186+NJ186, "")</f>
        <v/>
      </c>
      <c r="NL186" s="15">
        <f>IF(39&lt;=$G186, NF186+NJ186, "")</f>
        <v/>
      </c>
      <c r="NM186" s="15">
        <f>IF(39&lt;=$G186, ($G186-39)*$N186, "")</f>
        <v/>
      </c>
      <c r="NN186" s="15">
        <f>IF(40&lt;=$G186, NI186, "")</f>
        <v/>
      </c>
      <c r="NO186" s="15">
        <f>IF(40&lt;=$G186, ROUND(NN186*$Q186, 2), "")</f>
        <v/>
      </c>
      <c r="NP186" s="15">
        <f>IF(40&lt;=$G186, $N186, "")</f>
        <v/>
      </c>
      <c r="NQ186" s="15">
        <f>IF(40&lt;=$G186, NP186-NO186, "")</f>
        <v/>
      </c>
      <c r="NR186" s="15">
        <f>IF(40&lt;=$G186, NN186-NQ186, "")</f>
        <v/>
      </c>
      <c r="NS186" s="15">
        <f>IF(40&lt;=$G186, ROUND(NK186*$Q186, 2), "")</f>
        <v/>
      </c>
      <c r="NT186" s="15">
        <f>IF(40&lt;=$G186, NK186+NS186, "")</f>
        <v/>
      </c>
      <c r="NU186" s="15">
        <f>IF(40&lt;=$G186, NO186+NS186, "")</f>
        <v/>
      </c>
      <c r="NV186" s="15">
        <f>IF(40&lt;=$G186, ($G186-40)*$N186, "")</f>
        <v/>
      </c>
      <c r="NW186" s="15">
        <f>IF(41&lt;=$G186, NR186, "")</f>
        <v/>
      </c>
      <c r="NX186" s="15">
        <f>IF(41&lt;=$G186, ROUND(NW186*$Q186, 2), "")</f>
        <v/>
      </c>
      <c r="NY186" s="15">
        <f>IF(41&lt;=$G186, $N186, "")</f>
        <v/>
      </c>
      <c r="NZ186" s="15">
        <f>IF(41&lt;=$G186, NY186-NX186, "")</f>
        <v/>
      </c>
      <c r="OA186" s="15">
        <f>IF(41&lt;=$G186, NW186-NZ186, "")</f>
        <v/>
      </c>
      <c r="OB186" s="15">
        <f>IF(41&lt;=$G186, ROUND(NT186*$Q186, 2), "")</f>
        <v/>
      </c>
      <c r="OC186" s="15">
        <f>IF(41&lt;=$G186, NT186+OB186, "")</f>
        <v/>
      </c>
      <c r="OD186" s="15">
        <f>IF(41&lt;=$G186, NX186+OB186, "")</f>
        <v/>
      </c>
      <c r="OE186" s="15">
        <f>IF(41&lt;=$G186, ($G186-41)*$N186, "")</f>
        <v/>
      </c>
      <c r="OF186" s="15">
        <f>IF(42&lt;=$G186, OA186, "")</f>
        <v/>
      </c>
      <c r="OG186" s="15">
        <f>IF(42&lt;=$G186, ROUND(OF186*$Q186, 2), "")</f>
        <v/>
      </c>
      <c r="OH186" s="15">
        <f>IF(42&lt;=$G186, $N186, "")</f>
        <v/>
      </c>
      <c r="OI186" s="15">
        <f>IF(42&lt;=$G186, OH186-OG186, "")</f>
        <v/>
      </c>
      <c r="OJ186" s="15">
        <f>IF(42&lt;=$G186, OF186-OI186, "")</f>
        <v/>
      </c>
      <c r="OK186" s="15">
        <f>IF(42&lt;=$G186, ROUND(OC186*$Q186, 2), "")</f>
        <v/>
      </c>
      <c r="OL186" s="15">
        <f>IF(42&lt;=$G186, OC186+OK186, "")</f>
        <v/>
      </c>
      <c r="OM186" s="15">
        <f>IF(42&lt;=$G186, OG186+OK186, "")</f>
        <v/>
      </c>
      <c r="ON186" s="15">
        <f>IF(42&lt;=$G186, ($G186-42)*$N186, "")</f>
        <v/>
      </c>
      <c r="OO186" s="15">
        <f>IF(43&lt;=$G186, OJ186, "")</f>
        <v/>
      </c>
      <c r="OP186" s="15">
        <f>IF(43&lt;=$G186, ROUND(OO186*$Q186, 2), "")</f>
        <v/>
      </c>
      <c r="OQ186" s="15">
        <f>IF(43&lt;=$G186, $N186, "")</f>
        <v/>
      </c>
      <c r="OR186" s="15">
        <f>IF(43&lt;=$G186, OQ186-OP186, "")</f>
        <v/>
      </c>
      <c r="OS186" s="15">
        <f>IF(43&lt;=$G186, OO186-OR186, "")</f>
        <v/>
      </c>
      <c r="OT186" s="15">
        <f>IF(43&lt;=$G186, ROUND(OL186*$Q186, 2), "")</f>
        <v/>
      </c>
      <c r="OU186" s="15">
        <f>IF(43&lt;=$G186, OL186+OT186, "")</f>
        <v/>
      </c>
      <c r="OV186" s="15">
        <f>IF(43&lt;=$G186, OP186+OT186, "")</f>
        <v/>
      </c>
      <c r="OW186" s="15">
        <f>IF(43&lt;=$G186, ($G186-43)*$N186, "")</f>
        <v/>
      </c>
      <c r="OX186" s="15">
        <f>IF(44&lt;=$G186, OS186, "")</f>
        <v/>
      </c>
      <c r="OY186" s="15">
        <f>IF(44&lt;=$G186, ROUND(OX186*$Q186, 2), "")</f>
        <v/>
      </c>
      <c r="OZ186" s="15">
        <f>IF(44&lt;=$G186, $N186, "")</f>
        <v/>
      </c>
      <c r="PA186" s="15">
        <f>IF(44&lt;=$G186, OZ186-OY186, "")</f>
        <v/>
      </c>
      <c r="PB186" s="15">
        <f>IF(44&lt;=$G186, OX186-PA186, "")</f>
        <v/>
      </c>
      <c r="PC186" s="15">
        <f>IF(44&lt;=$G186, ROUND(OU186*$Q186, 2), "")</f>
        <v/>
      </c>
      <c r="PD186" s="15">
        <f>IF(44&lt;=$G186, OU186+PC186, "")</f>
        <v/>
      </c>
      <c r="PE186" s="15">
        <f>IF(44&lt;=$G186, OY186+PC186, "")</f>
        <v/>
      </c>
      <c r="PF186" s="15">
        <f>IF(44&lt;=$G186, ($G186-44)*$N186, "")</f>
        <v/>
      </c>
      <c r="PG186" s="15">
        <f>IF(45&lt;=$G186, PB186, "")</f>
        <v/>
      </c>
      <c r="PH186" s="15">
        <f>IF(45&lt;=$G186, ROUND(PG186*$Q186, 2), "")</f>
        <v/>
      </c>
      <c r="PI186" s="15">
        <f>IF(45&lt;=$G186, $N186, "")</f>
        <v/>
      </c>
      <c r="PJ186" s="15">
        <f>IF(45&lt;=$G186, PI186-PH186, "")</f>
        <v/>
      </c>
      <c r="PK186" s="15">
        <f>IF(45&lt;=$G186, PG186-PJ186, "")</f>
        <v/>
      </c>
      <c r="PL186" s="15">
        <f>IF(45&lt;=$G186, ROUND(PD186*$Q186, 2), "")</f>
        <v/>
      </c>
      <c r="PM186" s="15">
        <f>IF(45&lt;=$G186, PD186+PL186, "")</f>
        <v/>
      </c>
      <c r="PN186" s="15">
        <f>IF(45&lt;=$G186, PH186+PL186, "")</f>
        <v/>
      </c>
      <c r="PO186" s="15">
        <f>IF(45&lt;=$G186, ($G186-45)*$N186, "")</f>
        <v/>
      </c>
      <c r="PP186" s="15">
        <f>IF(46&lt;=$G186, PK186, "")</f>
        <v/>
      </c>
      <c r="PQ186" s="15">
        <f>IF(46&lt;=$G186, ROUND(PP186*$Q186, 2), "")</f>
        <v/>
      </c>
      <c r="PR186" s="15">
        <f>IF(46&lt;=$G186, $N186, "")</f>
        <v/>
      </c>
      <c r="PS186" s="15">
        <f>IF(46&lt;=$G186, PR186-PQ186, "")</f>
        <v/>
      </c>
      <c r="PT186" s="15">
        <f>IF(46&lt;=$G186, PP186-PS186, "")</f>
        <v/>
      </c>
      <c r="PU186" s="15">
        <f>IF(46&lt;=$G186, ROUND(PM186*$Q186, 2), "")</f>
        <v/>
      </c>
      <c r="PV186" s="15">
        <f>IF(46&lt;=$G186, PM186+PU186, "")</f>
        <v/>
      </c>
      <c r="PW186" s="15">
        <f>IF(46&lt;=$G186, PQ186+PU186, "")</f>
        <v/>
      </c>
      <c r="PX186" s="15">
        <f>IF(46&lt;=$G186, ($G186-46)*$N186, "")</f>
        <v/>
      </c>
      <c r="PY186" s="15">
        <f>IF(47&lt;=$G186, PT186, "")</f>
        <v/>
      </c>
      <c r="PZ186" s="15">
        <f>IF(47&lt;=$G186, ROUND(PY186*$Q186, 2), "")</f>
        <v/>
      </c>
      <c r="QA186" s="15">
        <f>IF(47&lt;=$G186, $N186, "")</f>
        <v/>
      </c>
      <c r="QB186" s="15">
        <f>IF(47&lt;=$G186, QA186-PZ186, "")</f>
        <v/>
      </c>
      <c r="QC186" s="15">
        <f>IF(47&lt;=$G186, PY186-QB186, "")</f>
        <v/>
      </c>
      <c r="QD186" s="15">
        <f>IF(47&lt;=$G186, ROUND(PV186*$Q186, 2), "")</f>
        <v/>
      </c>
      <c r="QE186" s="15">
        <f>IF(47&lt;=$G186, PV186+QD186, "")</f>
        <v/>
      </c>
      <c r="QF186" s="15">
        <f>IF(47&lt;=$G186, PZ186+QD186, "")</f>
        <v/>
      </c>
      <c r="QG186" s="15">
        <f>IF(47&lt;=$G186, ($G186-47)*$N186, "")</f>
        <v/>
      </c>
      <c r="QH186" s="15">
        <f>IF(48&lt;=$G186, QC186, "")</f>
        <v/>
      </c>
      <c r="QI186" s="15">
        <f>IF(48&lt;=$G186, ROUND(QH186*$Q186, 2), "")</f>
        <v/>
      </c>
      <c r="QJ186" s="15">
        <f>IF(48&lt;=$G186, $N186, "")</f>
        <v/>
      </c>
      <c r="QK186" s="15">
        <f>IF(48&lt;=$G186, QJ186-QI186, "")</f>
        <v/>
      </c>
      <c r="QL186" s="15">
        <f>IF(48&lt;=$G186, QH186-QK186, "")</f>
        <v/>
      </c>
      <c r="QM186" s="15">
        <f>IF(48&lt;=$G186, ROUND(QE186*$Q186, 2), "")</f>
        <v/>
      </c>
      <c r="QN186" s="15">
        <f>IF(48&lt;=$G186, QE186+QM186, "")</f>
        <v/>
      </c>
      <c r="QO186" s="15">
        <f>IF(48&lt;=$G186, QI186+QM186, "")</f>
        <v/>
      </c>
      <c r="QP186" s="15">
        <f>IF(48&lt;=$G186, ($G186-48)*$N186, "")</f>
        <v/>
      </c>
    </row>
    <row r="187">
      <c r="A187" s="6" t="inlineStr">
        <is>
          <t>0706-0001</t>
        </is>
      </c>
      <c r="B187" s="7" t="inlineStr">
        <is>
          <t>Jose Luis Zepeda Gomez</t>
        </is>
      </c>
      <c r="C187" s="7" t="inlineStr">
        <is>
          <t>L200 Glx Diesel</t>
        </is>
      </c>
      <c r="D187" s="6" t="inlineStr">
        <is>
          <t>ACTIVO</t>
        </is>
      </c>
      <c r="E187" s="6" t="inlineStr">
        <is>
          <t>2025-07-29</t>
        </is>
      </c>
      <c r="F187" s="6" t="inlineStr">
        <is>
          <t>2029-07-29</t>
        </is>
      </c>
      <c r="G187" s="8" t="n">
        <v>48</v>
      </c>
      <c r="H187" s="9" t="n">
        <v>525920.6899999999</v>
      </c>
      <c r="I187" s="10" t="n">
        <v>0.1</v>
      </c>
      <c r="J187" s="9">
        <f>ROUND(H187*I187, 2)</f>
        <v/>
      </c>
      <c r="K187" s="9">
        <f>ROUND(H187-J187, 2)</f>
        <v/>
      </c>
      <c r="L187" s="10" t="n">
        <v>0.02</v>
      </c>
      <c r="M187" s="9">
        <f>ROUND(H187*L187, 2)</f>
        <v/>
      </c>
      <c r="N187" s="9" t="n">
        <v>17133.04</v>
      </c>
      <c r="O187" s="10" t="n">
        <v>0.1</v>
      </c>
      <c r="P187" s="9">
        <f>ROUND(H187*O187, 2)</f>
        <v/>
      </c>
      <c r="Q187" s="11" t="n">
        <v>0.0269179</v>
      </c>
      <c r="R187" s="11">
        <f>RATE(G187, -N187, K187, -P187)</f>
        <v/>
      </c>
      <c r="S187" s="11">
        <f>ROUND(Q187*12, 8)</f>
        <v/>
      </c>
      <c r="T187" s="11">
        <f>ROUND(((1+Q187)^12)-1, 8)</f>
        <v/>
      </c>
      <c r="U187" s="9">
        <f>ROUND(PV(Q187, G187, 0, -P187), 2)</f>
        <v/>
      </c>
      <c r="V187" s="9">
        <f>SUMIF($AA$4:$QP$4, "Interes_Leasing", AA187:QP187)</f>
        <v/>
      </c>
      <c r="W187" s="9">
        <f>SUMIF($AA$4:$QP$4, "Interes_Residual", AA187:QP187)</f>
        <v/>
      </c>
      <c r="X187" s="9">
        <f>ROUND(V187+W187, 2)</f>
        <v/>
      </c>
      <c r="Y187" s="9">
        <f>ROUND((N187*G187+P187+M187)-K187, 2)</f>
        <v/>
      </c>
      <c r="Z187" s="10">
        <f>ROUND(Y187/K187, 4)</f>
        <v/>
      </c>
      <c r="AA187" s="9">
        <f>IF(1&lt;=$G187, $K187, "")</f>
        <v/>
      </c>
      <c r="AB187" s="9">
        <f>IF(1&lt;=$G187, ROUND(AA187*$Q187, 2), "")</f>
        <v/>
      </c>
      <c r="AC187" s="9">
        <f>IF(1&lt;=$G187, $N187, "")</f>
        <v/>
      </c>
      <c r="AD187" s="9">
        <f>IF(1&lt;=$G187, AC187-AB187, "")</f>
        <v/>
      </c>
      <c r="AE187" s="9">
        <f>IF(1&lt;=$G187, AA187-AD187, "")</f>
        <v/>
      </c>
      <c r="AF187" s="9">
        <f>IF(1&lt;=$G187, ROUND($U187*$Q187, 2), "")</f>
        <v/>
      </c>
      <c r="AG187" s="9">
        <f>IF(1&lt;=$G187, $U187+AF187, "")</f>
        <v/>
      </c>
      <c r="AH187" s="9">
        <f>IF(1&lt;=$G187, AB187+AF187, "")</f>
        <v/>
      </c>
      <c r="AI187" s="9">
        <f>IF(1&lt;=$G187, ($G187-1)*$N187, "")</f>
        <v/>
      </c>
      <c r="AJ187" s="9">
        <f>IF(2&lt;=$G187, AE187, "")</f>
        <v/>
      </c>
      <c r="AK187" s="9">
        <f>IF(2&lt;=$G187, ROUND(AJ187*$Q187, 2), "")</f>
        <v/>
      </c>
      <c r="AL187" s="9">
        <f>IF(2&lt;=$G187, $N187, "")</f>
        <v/>
      </c>
      <c r="AM187" s="9">
        <f>IF(2&lt;=$G187, AL187-AK187, "")</f>
        <v/>
      </c>
      <c r="AN187" s="9">
        <f>IF(2&lt;=$G187, AJ187-AM187, "")</f>
        <v/>
      </c>
      <c r="AO187" s="9">
        <f>IF(2&lt;=$G187, ROUND(AG187*$Q187, 2), "")</f>
        <v/>
      </c>
      <c r="AP187" s="9">
        <f>IF(2&lt;=$G187, AG187+AO187, "")</f>
        <v/>
      </c>
      <c r="AQ187" s="9">
        <f>IF(2&lt;=$G187, AK187+AO187, "")</f>
        <v/>
      </c>
      <c r="AR187" s="9">
        <f>IF(2&lt;=$G187, ($G187-2)*$N187, "")</f>
        <v/>
      </c>
      <c r="AS187" s="9">
        <f>IF(3&lt;=$G187, AN187, "")</f>
        <v/>
      </c>
      <c r="AT187" s="9">
        <f>IF(3&lt;=$G187, ROUND(AS187*$Q187, 2), "")</f>
        <v/>
      </c>
      <c r="AU187" s="9">
        <f>IF(3&lt;=$G187, $N187, "")</f>
        <v/>
      </c>
      <c r="AV187" s="9">
        <f>IF(3&lt;=$G187, AU187-AT187, "")</f>
        <v/>
      </c>
      <c r="AW187" s="9">
        <f>IF(3&lt;=$G187, AS187-AV187, "")</f>
        <v/>
      </c>
      <c r="AX187" s="9">
        <f>IF(3&lt;=$G187, ROUND(AP187*$Q187, 2), "")</f>
        <v/>
      </c>
      <c r="AY187" s="9">
        <f>IF(3&lt;=$G187, AP187+AX187, "")</f>
        <v/>
      </c>
      <c r="AZ187" s="9">
        <f>IF(3&lt;=$G187, AT187+AX187, "")</f>
        <v/>
      </c>
      <c r="BA187" s="9">
        <f>IF(3&lt;=$G187, ($G187-3)*$N187, "")</f>
        <v/>
      </c>
      <c r="BB187" s="9">
        <f>IF(4&lt;=$G187, AW187, "")</f>
        <v/>
      </c>
      <c r="BC187" s="9">
        <f>IF(4&lt;=$G187, ROUND(BB187*$Q187, 2), "")</f>
        <v/>
      </c>
      <c r="BD187" s="9">
        <f>IF(4&lt;=$G187, $N187, "")</f>
        <v/>
      </c>
      <c r="BE187" s="9">
        <f>IF(4&lt;=$G187, BD187-BC187, "")</f>
        <v/>
      </c>
      <c r="BF187" s="9">
        <f>IF(4&lt;=$G187, BB187-BE187, "")</f>
        <v/>
      </c>
      <c r="BG187" s="9">
        <f>IF(4&lt;=$G187, ROUND(AY187*$Q187, 2), "")</f>
        <v/>
      </c>
      <c r="BH187" s="9">
        <f>IF(4&lt;=$G187, AY187+BG187, "")</f>
        <v/>
      </c>
      <c r="BI187" s="9">
        <f>IF(4&lt;=$G187, BC187+BG187, "")</f>
        <v/>
      </c>
      <c r="BJ187" s="9">
        <f>IF(4&lt;=$G187, ($G187-4)*$N187, "")</f>
        <v/>
      </c>
      <c r="BK187" s="9">
        <f>IF(5&lt;=$G187, BF187, "")</f>
        <v/>
      </c>
      <c r="BL187" s="9">
        <f>IF(5&lt;=$G187, ROUND(BK187*$Q187, 2), "")</f>
        <v/>
      </c>
      <c r="BM187" s="9">
        <f>IF(5&lt;=$G187, $N187, "")</f>
        <v/>
      </c>
      <c r="BN187" s="9">
        <f>IF(5&lt;=$G187, BM187-BL187, "")</f>
        <v/>
      </c>
      <c r="BO187" s="9">
        <f>IF(5&lt;=$G187, BK187-BN187, "")</f>
        <v/>
      </c>
      <c r="BP187" s="9">
        <f>IF(5&lt;=$G187, ROUND(BH187*$Q187, 2), "")</f>
        <v/>
      </c>
      <c r="BQ187" s="9">
        <f>IF(5&lt;=$G187, BH187+BP187, "")</f>
        <v/>
      </c>
      <c r="BR187" s="9">
        <f>IF(5&lt;=$G187, BL187+BP187, "")</f>
        <v/>
      </c>
      <c r="BS187" s="9">
        <f>IF(5&lt;=$G187, ($G187-5)*$N187, "")</f>
        <v/>
      </c>
      <c r="BT187" s="9">
        <f>IF(6&lt;=$G187, BO187, "")</f>
        <v/>
      </c>
      <c r="BU187" s="9">
        <f>IF(6&lt;=$G187, ROUND(BT187*$Q187, 2), "")</f>
        <v/>
      </c>
      <c r="BV187" s="9">
        <f>IF(6&lt;=$G187, $N187, "")</f>
        <v/>
      </c>
      <c r="BW187" s="9">
        <f>IF(6&lt;=$G187, BV187-BU187, "")</f>
        <v/>
      </c>
      <c r="BX187" s="9">
        <f>IF(6&lt;=$G187, BT187-BW187, "")</f>
        <v/>
      </c>
      <c r="BY187" s="9">
        <f>IF(6&lt;=$G187, ROUND(BQ187*$Q187, 2), "")</f>
        <v/>
      </c>
      <c r="BZ187" s="9">
        <f>IF(6&lt;=$G187, BQ187+BY187, "")</f>
        <v/>
      </c>
      <c r="CA187" s="9">
        <f>IF(6&lt;=$G187, BU187+BY187, "")</f>
        <v/>
      </c>
      <c r="CB187" s="9">
        <f>IF(6&lt;=$G187, ($G187-6)*$N187, "")</f>
        <v/>
      </c>
      <c r="CC187" s="9">
        <f>IF(7&lt;=$G187, BX187, "")</f>
        <v/>
      </c>
      <c r="CD187" s="9">
        <f>IF(7&lt;=$G187, ROUND(CC187*$Q187, 2), "")</f>
        <v/>
      </c>
      <c r="CE187" s="9">
        <f>IF(7&lt;=$G187, $N187, "")</f>
        <v/>
      </c>
      <c r="CF187" s="9">
        <f>IF(7&lt;=$G187, CE187-CD187, "")</f>
        <v/>
      </c>
      <c r="CG187" s="9">
        <f>IF(7&lt;=$G187, CC187-CF187, "")</f>
        <v/>
      </c>
      <c r="CH187" s="9">
        <f>IF(7&lt;=$G187, ROUND(BZ187*$Q187, 2), "")</f>
        <v/>
      </c>
      <c r="CI187" s="9">
        <f>IF(7&lt;=$G187, BZ187+CH187, "")</f>
        <v/>
      </c>
      <c r="CJ187" s="9">
        <f>IF(7&lt;=$G187, CD187+CH187, "")</f>
        <v/>
      </c>
      <c r="CK187" s="9">
        <f>IF(7&lt;=$G187, ($G187-7)*$N187, "")</f>
        <v/>
      </c>
      <c r="CL187" s="9">
        <f>IF(8&lt;=$G187, CG187, "")</f>
        <v/>
      </c>
      <c r="CM187" s="9">
        <f>IF(8&lt;=$G187, ROUND(CL187*$Q187, 2), "")</f>
        <v/>
      </c>
      <c r="CN187" s="9">
        <f>IF(8&lt;=$G187, $N187, "")</f>
        <v/>
      </c>
      <c r="CO187" s="9">
        <f>IF(8&lt;=$G187, CN187-CM187, "")</f>
        <v/>
      </c>
      <c r="CP187" s="9">
        <f>IF(8&lt;=$G187, CL187-CO187, "")</f>
        <v/>
      </c>
      <c r="CQ187" s="9">
        <f>IF(8&lt;=$G187, ROUND(CI187*$Q187, 2), "")</f>
        <v/>
      </c>
      <c r="CR187" s="9">
        <f>IF(8&lt;=$G187, CI187+CQ187, "")</f>
        <v/>
      </c>
      <c r="CS187" s="9">
        <f>IF(8&lt;=$G187, CM187+CQ187, "")</f>
        <v/>
      </c>
      <c r="CT187" s="9">
        <f>IF(8&lt;=$G187, ($G187-8)*$N187, "")</f>
        <v/>
      </c>
      <c r="CU187" s="9">
        <f>IF(9&lt;=$G187, CP187, "")</f>
        <v/>
      </c>
      <c r="CV187" s="9">
        <f>IF(9&lt;=$G187, ROUND(CU187*$Q187, 2), "")</f>
        <v/>
      </c>
      <c r="CW187" s="9">
        <f>IF(9&lt;=$G187, $N187, "")</f>
        <v/>
      </c>
      <c r="CX187" s="9">
        <f>IF(9&lt;=$G187, CW187-CV187, "")</f>
        <v/>
      </c>
      <c r="CY187" s="9">
        <f>IF(9&lt;=$G187, CU187-CX187, "")</f>
        <v/>
      </c>
      <c r="CZ187" s="9">
        <f>IF(9&lt;=$G187, ROUND(CR187*$Q187, 2), "")</f>
        <v/>
      </c>
      <c r="DA187" s="9">
        <f>IF(9&lt;=$G187, CR187+CZ187, "")</f>
        <v/>
      </c>
      <c r="DB187" s="9">
        <f>IF(9&lt;=$G187, CV187+CZ187, "")</f>
        <v/>
      </c>
      <c r="DC187" s="9">
        <f>IF(9&lt;=$G187, ($G187-9)*$N187, "")</f>
        <v/>
      </c>
      <c r="DD187" s="9">
        <f>IF(10&lt;=$G187, CY187, "")</f>
        <v/>
      </c>
      <c r="DE187" s="9">
        <f>IF(10&lt;=$G187, ROUND(DD187*$Q187, 2), "")</f>
        <v/>
      </c>
      <c r="DF187" s="9">
        <f>IF(10&lt;=$G187, $N187, "")</f>
        <v/>
      </c>
      <c r="DG187" s="9">
        <f>IF(10&lt;=$G187, DF187-DE187, "")</f>
        <v/>
      </c>
      <c r="DH187" s="9">
        <f>IF(10&lt;=$G187, DD187-DG187, "")</f>
        <v/>
      </c>
      <c r="DI187" s="9">
        <f>IF(10&lt;=$G187, ROUND(DA187*$Q187, 2), "")</f>
        <v/>
      </c>
      <c r="DJ187" s="9">
        <f>IF(10&lt;=$G187, DA187+DI187, "")</f>
        <v/>
      </c>
      <c r="DK187" s="9">
        <f>IF(10&lt;=$G187, DE187+DI187, "")</f>
        <v/>
      </c>
      <c r="DL187" s="9">
        <f>IF(10&lt;=$G187, ($G187-10)*$N187, "")</f>
        <v/>
      </c>
      <c r="DM187" s="9">
        <f>IF(11&lt;=$G187, DH187, "")</f>
        <v/>
      </c>
      <c r="DN187" s="9">
        <f>IF(11&lt;=$G187, ROUND(DM187*$Q187, 2), "")</f>
        <v/>
      </c>
      <c r="DO187" s="9">
        <f>IF(11&lt;=$G187, $N187, "")</f>
        <v/>
      </c>
      <c r="DP187" s="9">
        <f>IF(11&lt;=$G187, DO187-DN187, "")</f>
        <v/>
      </c>
      <c r="DQ187" s="9">
        <f>IF(11&lt;=$G187, DM187-DP187, "")</f>
        <v/>
      </c>
      <c r="DR187" s="9">
        <f>IF(11&lt;=$G187, ROUND(DJ187*$Q187, 2), "")</f>
        <v/>
      </c>
      <c r="DS187" s="9">
        <f>IF(11&lt;=$G187, DJ187+DR187, "")</f>
        <v/>
      </c>
      <c r="DT187" s="9">
        <f>IF(11&lt;=$G187, DN187+DR187, "")</f>
        <v/>
      </c>
      <c r="DU187" s="9">
        <f>IF(11&lt;=$G187, ($G187-11)*$N187, "")</f>
        <v/>
      </c>
      <c r="DV187" s="9">
        <f>IF(12&lt;=$G187, DQ187, "")</f>
        <v/>
      </c>
      <c r="DW187" s="9">
        <f>IF(12&lt;=$G187, ROUND(DV187*$Q187, 2), "")</f>
        <v/>
      </c>
      <c r="DX187" s="9">
        <f>IF(12&lt;=$G187, $N187, "")</f>
        <v/>
      </c>
      <c r="DY187" s="9">
        <f>IF(12&lt;=$G187, DX187-DW187, "")</f>
        <v/>
      </c>
      <c r="DZ187" s="9">
        <f>IF(12&lt;=$G187, DV187-DY187, "")</f>
        <v/>
      </c>
      <c r="EA187" s="9">
        <f>IF(12&lt;=$G187, ROUND(DS187*$Q187, 2), "")</f>
        <v/>
      </c>
      <c r="EB187" s="9">
        <f>IF(12&lt;=$G187, DS187+EA187, "")</f>
        <v/>
      </c>
      <c r="EC187" s="9">
        <f>IF(12&lt;=$G187, DW187+EA187, "")</f>
        <v/>
      </c>
      <c r="ED187" s="9">
        <f>IF(12&lt;=$G187, ($G187-12)*$N187, "")</f>
        <v/>
      </c>
      <c r="EE187" s="9">
        <f>IF(13&lt;=$G187, DZ187, "")</f>
        <v/>
      </c>
      <c r="EF187" s="9">
        <f>IF(13&lt;=$G187, ROUND(EE187*$Q187, 2), "")</f>
        <v/>
      </c>
      <c r="EG187" s="9">
        <f>IF(13&lt;=$G187, $N187, "")</f>
        <v/>
      </c>
      <c r="EH187" s="9">
        <f>IF(13&lt;=$G187, EG187-EF187, "")</f>
        <v/>
      </c>
      <c r="EI187" s="9">
        <f>IF(13&lt;=$G187, EE187-EH187, "")</f>
        <v/>
      </c>
      <c r="EJ187" s="9">
        <f>IF(13&lt;=$G187, ROUND(EB187*$Q187, 2), "")</f>
        <v/>
      </c>
      <c r="EK187" s="9">
        <f>IF(13&lt;=$G187, EB187+EJ187, "")</f>
        <v/>
      </c>
      <c r="EL187" s="9">
        <f>IF(13&lt;=$G187, EF187+EJ187, "")</f>
        <v/>
      </c>
      <c r="EM187" s="9">
        <f>IF(13&lt;=$G187, ($G187-13)*$N187, "")</f>
        <v/>
      </c>
      <c r="EN187" s="9">
        <f>IF(14&lt;=$G187, EI187, "")</f>
        <v/>
      </c>
      <c r="EO187" s="9">
        <f>IF(14&lt;=$G187, ROUND(EN187*$Q187, 2), "")</f>
        <v/>
      </c>
      <c r="EP187" s="9">
        <f>IF(14&lt;=$G187, $N187, "")</f>
        <v/>
      </c>
      <c r="EQ187" s="9">
        <f>IF(14&lt;=$G187, EP187-EO187, "")</f>
        <v/>
      </c>
      <c r="ER187" s="9">
        <f>IF(14&lt;=$G187, EN187-EQ187, "")</f>
        <v/>
      </c>
      <c r="ES187" s="9">
        <f>IF(14&lt;=$G187, ROUND(EK187*$Q187, 2), "")</f>
        <v/>
      </c>
      <c r="ET187" s="9">
        <f>IF(14&lt;=$G187, EK187+ES187, "")</f>
        <v/>
      </c>
      <c r="EU187" s="9">
        <f>IF(14&lt;=$G187, EO187+ES187, "")</f>
        <v/>
      </c>
      <c r="EV187" s="9">
        <f>IF(14&lt;=$G187, ($G187-14)*$N187, "")</f>
        <v/>
      </c>
      <c r="EW187" s="9">
        <f>IF(15&lt;=$G187, ER187, "")</f>
        <v/>
      </c>
      <c r="EX187" s="9">
        <f>IF(15&lt;=$G187, ROUND(EW187*$Q187, 2), "")</f>
        <v/>
      </c>
      <c r="EY187" s="9">
        <f>IF(15&lt;=$G187, $N187, "")</f>
        <v/>
      </c>
      <c r="EZ187" s="9">
        <f>IF(15&lt;=$G187, EY187-EX187, "")</f>
        <v/>
      </c>
      <c r="FA187" s="9">
        <f>IF(15&lt;=$G187, EW187-EZ187, "")</f>
        <v/>
      </c>
      <c r="FB187" s="9">
        <f>IF(15&lt;=$G187, ROUND(ET187*$Q187, 2), "")</f>
        <v/>
      </c>
      <c r="FC187" s="9">
        <f>IF(15&lt;=$G187, ET187+FB187, "")</f>
        <v/>
      </c>
      <c r="FD187" s="9">
        <f>IF(15&lt;=$G187, EX187+FB187, "")</f>
        <v/>
      </c>
      <c r="FE187" s="9">
        <f>IF(15&lt;=$G187, ($G187-15)*$N187, "")</f>
        <v/>
      </c>
      <c r="FF187" s="9">
        <f>IF(16&lt;=$G187, FA187, "")</f>
        <v/>
      </c>
      <c r="FG187" s="9">
        <f>IF(16&lt;=$G187, ROUND(FF187*$Q187, 2), "")</f>
        <v/>
      </c>
      <c r="FH187" s="9">
        <f>IF(16&lt;=$G187, $N187, "")</f>
        <v/>
      </c>
      <c r="FI187" s="9">
        <f>IF(16&lt;=$G187, FH187-FG187, "")</f>
        <v/>
      </c>
      <c r="FJ187" s="9">
        <f>IF(16&lt;=$G187, FF187-FI187, "")</f>
        <v/>
      </c>
      <c r="FK187" s="9">
        <f>IF(16&lt;=$G187, ROUND(FC187*$Q187, 2), "")</f>
        <v/>
      </c>
      <c r="FL187" s="9">
        <f>IF(16&lt;=$G187, FC187+FK187, "")</f>
        <v/>
      </c>
      <c r="FM187" s="9">
        <f>IF(16&lt;=$G187, FG187+FK187, "")</f>
        <v/>
      </c>
      <c r="FN187" s="9">
        <f>IF(16&lt;=$G187, ($G187-16)*$N187, "")</f>
        <v/>
      </c>
      <c r="FO187" s="9">
        <f>IF(17&lt;=$G187, FJ187, "")</f>
        <v/>
      </c>
      <c r="FP187" s="9">
        <f>IF(17&lt;=$G187, ROUND(FO187*$Q187, 2), "")</f>
        <v/>
      </c>
      <c r="FQ187" s="9">
        <f>IF(17&lt;=$G187, $N187, "")</f>
        <v/>
      </c>
      <c r="FR187" s="9">
        <f>IF(17&lt;=$G187, FQ187-FP187, "")</f>
        <v/>
      </c>
      <c r="FS187" s="9">
        <f>IF(17&lt;=$G187, FO187-FR187, "")</f>
        <v/>
      </c>
      <c r="FT187" s="9">
        <f>IF(17&lt;=$G187, ROUND(FL187*$Q187, 2), "")</f>
        <v/>
      </c>
      <c r="FU187" s="9">
        <f>IF(17&lt;=$G187, FL187+FT187, "")</f>
        <v/>
      </c>
      <c r="FV187" s="9">
        <f>IF(17&lt;=$G187, FP187+FT187, "")</f>
        <v/>
      </c>
      <c r="FW187" s="9">
        <f>IF(17&lt;=$G187, ($G187-17)*$N187, "")</f>
        <v/>
      </c>
      <c r="FX187" s="9">
        <f>IF(18&lt;=$G187, FS187, "")</f>
        <v/>
      </c>
      <c r="FY187" s="9">
        <f>IF(18&lt;=$G187, ROUND(FX187*$Q187, 2), "")</f>
        <v/>
      </c>
      <c r="FZ187" s="9">
        <f>IF(18&lt;=$G187, $N187, "")</f>
        <v/>
      </c>
      <c r="GA187" s="9">
        <f>IF(18&lt;=$G187, FZ187-FY187, "")</f>
        <v/>
      </c>
      <c r="GB187" s="9">
        <f>IF(18&lt;=$G187, FX187-GA187, "")</f>
        <v/>
      </c>
      <c r="GC187" s="9">
        <f>IF(18&lt;=$G187, ROUND(FU187*$Q187, 2), "")</f>
        <v/>
      </c>
      <c r="GD187" s="9">
        <f>IF(18&lt;=$G187, FU187+GC187, "")</f>
        <v/>
      </c>
      <c r="GE187" s="9">
        <f>IF(18&lt;=$G187, FY187+GC187, "")</f>
        <v/>
      </c>
      <c r="GF187" s="9">
        <f>IF(18&lt;=$G187, ($G187-18)*$N187, "")</f>
        <v/>
      </c>
      <c r="GG187" s="9">
        <f>IF(19&lt;=$G187, GB187, "")</f>
        <v/>
      </c>
      <c r="GH187" s="9">
        <f>IF(19&lt;=$G187, ROUND(GG187*$Q187, 2), "")</f>
        <v/>
      </c>
      <c r="GI187" s="9">
        <f>IF(19&lt;=$G187, $N187, "")</f>
        <v/>
      </c>
      <c r="GJ187" s="9">
        <f>IF(19&lt;=$G187, GI187-GH187, "")</f>
        <v/>
      </c>
      <c r="GK187" s="9">
        <f>IF(19&lt;=$G187, GG187-GJ187, "")</f>
        <v/>
      </c>
      <c r="GL187" s="9">
        <f>IF(19&lt;=$G187, ROUND(GD187*$Q187, 2), "")</f>
        <v/>
      </c>
      <c r="GM187" s="9">
        <f>IF(19&lt;=$G187, GD187+GL187, "")</f>
        <v/>
      </c>
      <c r="GN187" s="9">
        <f>IF(19&lt;=$G187, GH187+GL187, "")</f>
        <v/>
      </c>
      <c r="GO187" s="9">
        <f>IF(19&lt;=$G187, ($G187-19)*$N187, "")</f>
        <v/>
      </c>
      <c r="GP187" s="9">
        <f>IF(20&lt;=$G187, GK187, "")</f>
        <v/>
      </c>
      <c r="GQ187" s="9">
        <f>IF(20&lt;=$G187, ROUND(GP187*$Q187, 2), "")</f>
        <v/>
      </c>
      <c r="GR187" s="9">
        <f>IF(20&lt;=$G187, $N187, "")</f>
        <v/>
      </c>
      <c r="GS187" s="9">
        <f>IF(20&lt;=$G187, GR187-GQ187, "")</f>
        <v/>
      </c>
      <c r="GT187" s="9">
        <f>IF(20&lt;=$G187, GP187-GS187, "")</f>
        <v/>
      </c>
      <c r="GU187" s="9">
        <f>IF(20&lt;=$G187, ROUND(GM187*$Q187, 2), "")</f>
        <v/>
      </c>
      <c r="GV187" s="9">
        <f>IF(20&lt;=$G187, GM187+GU187, "")</f>
        <v/>
      </c>
      <c r="GW187" s="9">
        <f>IF(20&lt;=$G187, GQ187+GU187, "")</f>
        <v/>
      </c>
      <c r="GX187" s="9">
        <f>IF(20&lt;=$G187, ($G187-20)*$N187, "")</f>
        <v/>
      </c>
      <c r="GY187" s="9">
        <f>IF(21&lt;=$G187, GT187, "")</f>
        <v/>
      </c>
      <c r="GZ187" s="9">
        <f>IF(21&lt;=$G187, ROUND(GY187*$Q187, 2), "")</f>
        <v/>
      </c>
      <c r="HA187" s="9">
        <f>IF(21&lt;=$G187, $N187, "")</f>
        <v/>
      </c>
      <c r="HB187" s="9">
        <f>IF(21&lt;=$G187, HA187-GZ187, "")</f>
        <v/>
      </c>
      <c r="HC187" s="9">
        <f>IF(21&lt;=$G187, GY187-HB187, "")</f>
        <v/>
      </c>
      <c r="HD187" s="9">
        <f>IF(21&lt;=$G187, ROUND(GV187*$Q187, 2), "")</f>
        <v/>
      </c>
      <c r="HE187" s="9">
        <f>IF(21&lt;=$G187, GV187+HD187, "")</f>
        <v/>
      </c>
      <c r="HF187" s="9">
        <f>IF(21&lt;=$G187, GZ187+HD187, "")</f>
        <v/>
      </c>
      <c r="HG187" s="9">
        <f>IF(21&lt;=$G187, ($G187-21)*$N187, "")</f>
        <v/>
      </c>
      <c r="HH187" s="9">
        <f>IF(22&lt;=$G187, HC187, "")</f>
        <v/>
      </c>
      <c r="HI187" s="9">
        <f>IF(22&lt;=$G187, ROUND(HH187*$Q187, 2), "")</f>
        <v/>
      </c>
      <c r="HJ187" s="9">
        <f>IF(22&lt;=$G187, $N187, "")</f>
        <v/>
      </c>
      <c r="HK187" s="9">
        <f>IF(22&lt;=$G187, HJ187-HI187, "")</f>
        <v/>
      </c>
      <c r="HL187" s="9">
        <f>IF(22&lt;=$G187, HH187-HK187, "")</f>
        <v/>
      </c>
      <c r="HM187" s="9">
        <f>IF(22&lt;=$G187, ROUND(HE187*$Q187, 2), "")</f>
        <v/>
      </c>
      <c r="HN187" s="9">
        <f>IF(22&lt;=$G187, HE187+HM187, "")</f>
        <v/>
      </c>
      <c r="HO187" s="9">
        <f>IF(22&lt;=$G187, HI187+HM187, "")</f>
        <v/>
      </c>
      <c r="HP187" s="9">
        <f>IF(22&lt;=$G187, ($G187-22)*$N187, "")</f>
        <v/>
      </c>
      <c r="HQ187" s="9">
        <f>IF(23&lt;=$G187, HL187, "")</f>
        <v/>
      </c>
      <c r="HR187" s="9">
        <f>IF(23&lt;=$G187, ROUND(HQ187*$Q187, 2), "")</f>
        <v/>
      </c>
      <c r="HS187" s="9">
        <f>IF(23&lt;=$G187, $N187, "")</f>
        <v/>
      </c>
      <c r="HT187" s="9">
        <f>IF(23&lt;=$G187, HS187-HR187, "")</f>
        <v/>
      </c>
      <c r="HU187" s="9">
        <f>IF(23&lt;=$G187, HQ187-HT187, "")</f>
        <v/>
      </c>
      <c r="HV187" s="9">
        <f>IF(23&lt;=$G187, ROUND(HN187*$Q187, 2), "")</f>
        <v/>
      </c>
      <c r="HW187" s="9">
        <f>IF(23&lt;=$G187, HN187+HV187, "")</f>
        <v/>
      </c>
      <c r="HX187" s="9">
        <f>IF(23&lt;=$G187, HR187+HV187, "")</f>
        <v/>
      </c>
      <c r="HY187" s="9">
        <f>IF(23&lt;=$G187, ($G187-23)*$N187, "")</f>
        <v/>
      </c>
      <c r="HZ187" s="9">
        <f>IF(24&lt;=$G187, HU187, "")</f>
        <v/>
      </c>
      <c r="IA187" s="9">
        <f>IF(24&lt;=$G187, ROUND(HZ187*$Q187, 2), "")</f>
        <v/>
      </c>
      <c r="IB187" s="9">
        <f>IF(24&lt;=$G187, $N187, "")</f>
        <v/>
      </c>
      <c r="IC187" s="9">
        <f>IF(24&lt;=$G187, IB187-IA187, "")</f>
        <v/>
      </c>
      <c r="ID187" s="9">
        <f>IF(24&lt;=$G187, HZ187-IC187, "")</f>
        <v/>
      </c>
      <c r="IE187" s="9">
        <f>IF(24&lt;=$G187, ROUND(HW187*$Q187, 2), "")</f>
        <v/>
      </c>
      <c r="IF187" s="9">
        <f>IF(24&lt;=$G187, HW187+IE187, "")</f>
        <v/>
      </c>
      <c r="IG187" s="9">
        <f>IF(24&lt;=$G187, IA187+IE187, "")</f>
        <v/>
      </c>
      <c r="IH187" s="9">
        <f>IF(24&lt;=$G187, ($G187-24)*$N187, "")</f>
        <v/>
      </c>
      <c r="II187" s="9">
        <f>IF(25&lt;=$G187, ID187, "")</f>
        <v/>
      </c>
      <c r="IJ187" s="9">
        <f>IF(25&lt;=$G187, ROUND(II187*$Q187, 2), "")</f>
        <v/>
      </c>
      <c r="IK187" s="9">
        <f>IF(25&lt;=$G187, $N187, "")</f>
        <v/>
      </c>
      <c r="IL187" s="9">
        <f>IF(25&lt;=$G187, IK187-IJ187, "")</f>
        <v/>
      </c>
      <c r="IM187" s="9">
        <f>IF(25&lt;=$G187, II187-IL187, "")</f>
        <v/>
      </c>
      <c r="IN187" s="9">
        <f>IF(25&lt;=$G187, ROUND(IF187*$Q187, 2), "")</f>
        <v/>
      </c>
      <c r="IO187" s="9">
        <f>IF(25&lt;=$G187, IF187+IN187, "")</f>
        <v/>
      </c>
      <c r="IP187" s="9">
        <f>IF(25&lt;=$G187, IJ187+IN187, "")</f>
        <v/>
      </c>
      <c r="IQ187" s="9">
        <f>IF(25&lt;=$G187, ($G187-25)*$N187, "")</f>
        <v/>
      </c>
      <c r="IR187" s="9">
        <f>IF(26&lt;=$G187, IM187, "")</f>
        <v/>
      </c>
      <c r="IS187" s="9">
        <f>IF(26&lt;=$G187, ROUND(IR187*$Q187, 2), "")</f>
        <v/>
      </c>
      <c r="IT187" s="9">
        <f>IF(26&lt;=$G187, $N187, "")</f>
        <v/>
      </c>
      <c r="IU187" s="9">
        <f>IF(26&lt;=$G187, IT187-IS187, "")</f>
        <v/>
      </c>
      <c r="IV187" s="9">
        <f>IF(26&lt;=$G187, IR187-IU187, "")</f>
        <v/>
      </c>
      <c r="IW187" s="9">
        <f>IF(26&lt;=$G187, ROUND(IO187*$Q187, 2), "")</f>
        <v/>
      </c>
      <c r="IX187" s="9">
        <f>IF(26&lt;=$G187, IO187+IW187, "")</f>
        <v/>
      </c>
      <c r="IY187" s="9">
        <f>IF(26&lt;=$G187, IS187+IW187, "")</f>
        <v/>
      </c>
      <c r="IZ187" s="9">
        <f>IF(26&lt;=$G187, ($G187-26)*$N187, "")</f>
        <v/>
      </c>
      <c r="JA187" s="9">
        <f>IF(27&lt;=$G187, IV187, "")</f>
        <v/>
      </c>
      <c r="JB187" s="9">
        <f>IF(27&lt;=$G187, ROUND(JA187*$Q187, 2), "")</f>
        <v/>
      </c>
      <c r="JC187" s="9">
        <f>IF(27&lt;=$G187, $N187, "")</f>
        <v/>
      </c>
      <c r="JD187" s="9">
        <f>IF(27&lt;=$G187, JC187-JB187, "")</f>
        <v/>
      </c>
      <c r="JE187" s="9">
        <f>IF(27&lt;=$G187, JA187-JD187, "")</f>
        <v/>
      </c>
      <c r="JF187" s="9">
        <f>IF(27&lt;=$G187, ROUND(IX187*$Q187, 2), "")</f>
        <v/>
      </c>
      <c r="JG187" s="9">
        <f>IF(27&lt;=$G187, IX187+JF187, "")</f>
        <v/>
      </c>
      <c r="JH187" s="9">
        <f>IF(27&lt;=$G187, JB187+JF187, "")</f>
        <v/>
      </c>
      <c r="JI187" s="9">
        <f>IF(27&lt;=$G187, ($G187-27)*$N187, "")</f>
        <v/>
      </c>
      <c r="JJ187" s="9">
        <f>IF(28&lt;=$G187, JE187, "")</f>
        <v/>
      </c>
      <c r="JK187" s="9">
        <f>IF(28&lt;=$G187, ROUND(JJ187*$Q187, 2), "")</f>
        <v/>
      </c>
      <c r="JL187" s="9">
        <f>IF(28&lt;=$G187, $N187, "")</f>
        <v/>
      </c>
      <c r="JM187" s="9">
        <f>IF(28&lt;=$G187, JL187-JK187, "")</f>
        <v/>
      </c>
      <c r="JN187" s="9">
        <f>IF(28&lt;=$G187, JJ187-JM187, "")</f>
        <v/>
      </c>
      <c r="JO187" s="9">
        <f>IF(28&lt;=$G187, ROUND(JG187*$Q187, 2), "")</f>
        <v/>
      </c>
      <c r="JP187" s="9">
        <f>IF(28&lt;=$G187, JG187+JO187, "")</f>
        <v/>
      </c>
      <c r="JQ187" s="9">
        <f>IF(28&lt;=$G187, JK187+JO187, "")</f>
        <v/>
      </c>
      <c r="JR187" s="9">
        <f>IF(28&lt;=$G187, ($G187-28)*$N187, "")</f>
        <v/>
      </c>
      <c r="JS187" s="9">
        <f>IF(29&lt;=$G187, JN187, "")</f>
        <v/>
      </c>
      <c r="JT187" s="9">
        <f>IF(29&lt;=$G187, ROUND(JS187*$Q187, 2), "")</f>
        <v/>
      </c>
      <c r="JU187" s="9">
        <f>IF(29&lt;=$G187, $N187, "")</f>
        <v/>
      </c>
      <c r="JV187" s="9">
        <f>IF(29&lt;=$G187, JU187-JT187, "")</f>
        <v/>
      </c>
      <c r="JW187" s="9">
        <f>IF(29&lt;=$G187, JS187-JV187, "")</f>
        <v/>
      </c>
      <c r="JX187" s="9">
        <f>IF(29&lt;=$G187, ROUND(JP187*$Q187, 2), "")</f>
        <v/>
      </c>
      <c r="JY187" s="9">
        <f>IF(29&lt;=$G187, JP187+JX187, "")</f>
        <v/>
      </c>
      <c r="JZ187" s="9">
        <f>IF(29&lt;=$G187, JT187+JX187, "")</f>
        <v/>
      </c>
      <c r="KA187" s="9">
        <f>IF(29&lt;=$G187, ($G187-29)*$N187, "")</f>
        <v/>
      </c>
      <c r="KB187" s="9">
        <f>IF(30&lt;=$G187, JW187, "")</f>
        <v/>
      </c>
      <c r="KC187" s="9">
        <f>IF(30&lt;=$G187, ROUND(KB187*$Q187, 2), "")</f>
        <v/>
      </c>
      <c r="KD187" s="9">
        <f>IF(30&lt;=$G187, $N187, "")</f>
        <v/>
      </c>
      <c r="KE187" s="9">
        <f>IF(30&lt;=$G187, KD187-KC187, "")</f>
        <v/>
      </c>
      <c r="KF187" s="9">
        <f>IF(30&lt;=$G187, KB187-KE187, "")</f>
        <v/>
      </c>
      <c r="KG187" s="9">
        <f>IF(30&lt;=$G187, ROUND(JY187*$Q187, 2), "")</f>
        <v/>
      </c>
      <c r="KH187" s="9">
        <f>IF(30&lt;=$G187, JY187+KG187, "")</f>
        <v/>
      </c>
      <c r="KI187" s="9">
        <f>IF(30&lt;=$G187, KC187+KG187, "")</f>
        <v/>
      </c>
      <c r="KJ187" s="9">
        <f>IF(30&lt;=$G187, ($G187-30)*$N187, "")</f>
        <v/>
      </c>
      <c r="KK187" s="9">
        <f>IF(31&lt;=$G187, KF187, "")</f>
        <v/>
      </c>
      <c r="KL187" s="9">
        <f>IF(31&lt;=$G187, ROUND(KK187*$Q187, 2), "")</f>
        <v/>
      </c>
      <c r="KM187" s="9">
        <f>IF(31&lt;=$G187, $N187, "")</f>
        <v/>
      </c>
      <c r="KN187" s="9">
        <f>IF(31&lt;=$G187, KM187-KL187, "")</f>
        <v/>
      </c>
      <c r="KO187" s="9">
        <f>IF(31&lt;=$G187, KK187-KN187, "")</f>
        <v/>
      </c>
      <c r="KP187" s="9">
        <f>IF(31&lt;=$G187, ROUND(KH187*$Q187, 2), "")</f>
        <v/>
      </c>
      <c r="KQ187" s="9">
        <f>IF(31&lt;=$G187, KH187+KP187, "")</f>
        <v/>
      </c>
      <c r="KR187" s="9">
        <f>IF(31&lt;=$G187, KL187+KP187, "")</f>
        <v/>
      </c>
      <c r="KS187" s="9">
        <f>IF(31&lt;=$G187, ($G187-31)*$N187, "")</f>
        <v/>
      </c>
      <c r="KT187" s="9">
        <f>IF(32&lt;=$G187, KO187, "")</f>
        <v/>
      </c>
      <c r="KU187" s="9">
        <f>IF(32&lt;=$G187, ROUND(KT187*$Q187, 2), "")</f>
        <v/>
      </c>
      <c r="KV187" s="9">
        <f>IF(32&lt;=$G187, $N187, "")</f>
        <v/>
      </c>
      <c r="KW187" s="9">
        <f>IF(32&lt;=$G187, KV187-KU187, "")</f>
        <v/>
      </c>
      <c r="KX187" s="9">
        <f>IF(32&lt;=$G187, KT187-KW187, "")</f>
        <v/>
      </c>
      <c r="KY187" s="9">
        <f>IF(32&lt;=$G187, ROUND(KQ187*$Q187, 2), "")</f>
        <v/>
      </c>
      <c r="KZ187" s="9">
        <f>IF(32&lt;=$G187, KQ187+KY187, "")</f>
        <v/>
      </c>
      <c r="LA187" s="9">
        <f>IF(32&lt;=$G187, KU187+KY187, "")</f>
        <v/>
      </c>
      <c r="LB187" s="9">
        <f>IF(32&lt;=$G187, ($G187-32)*$N187, "")</f>
        <v/>
      </c>
      <c r="LC187" s="9">
        <f>IF(33&lt;=$G187, KX187, "")</f>
        <v/>
      </c>
      <c r="LD187" s="9">
        <f>IF(33&lt;=$G187, ROUND(LC187*$Q187, 2), "")</f>
        <v/>
      </c>
      <c r="LE187" s="9">
        <f>IF(33&lt;=$G187, $N187, "")</f>
        <v/>
      </c>
      <c r="LF187" s="9">
        <f>IF(33&lt;=$G187, LE187-LD187, "")</f>
        <v/>
      </c>
      <c r="LG187" s="9">
        <f>IF(33&lt;=$G187, LC187-LF187, "")</f>
        <v/>
      </c>
      <c r="LH187" s="9">
        <f>IF(33&lt;=$G187, ROUND(KZ187*$Q187, 2), "")</f>
        <v/>
      </c>
      <c r="LI187" s="9">
        <f>IF(33&lt;=$G187, KZ187+LH187, "")</f>
        <v/>
      </c>
      <c r="LJ187" s="9">
        <f>IF(33&lt;=$G187, LD187+LH187, "")</f>
        <v/>
      </c>
      <c r="LK187" s="9">
        <f>IF(33&lt;=$G187, ($G187-33)*$N187, "")</f>
        <v/>
      </c>
      <c r="LL187" s="9">
        <f>IF(34&lt;=$G187, LG187, "")</f>
        <v/>
      </c>
      <c r="LM187" s="9">
        <f>IF(34&lt;=$G187, ROUND(LL187*$Q187, 2), "")</f>
        <v/>
      </c>
      <c r="LN187" s="9">
        <f>IF(34&lt;=$G187, $N187, "")</f>
        <v/>
      </c>
      <c r="LO187" s="9">
        <f>IF(34&lt;=$G187, LN187-LM187, "")</f>
        <v/>
      </c>
      <c r="LP187" s="9">
        <f>IF(34&lt;=$G187, LL187-LO187, "")</f>
        <v/>
      </c>
      <c r="LQ187" s="9">
        <f>IF(34&lt;=$G187, ROUND(LI187*$Q187, 2), "")</f>
        <v/>
      </c>
      <c r="LR187" s="9">
        <f>IF(34&lt;=$G187, LI187+LQ187, "")</f>
        <v/>
      </c>
      <c r="LS187" s="9">
        <f>IF(34&lt;=$G187, LM187+LQ187, "")</f>
        <v/>
      </c>
      <c r="LT187" s="9">
        <f>IF(34&lt;=$G187, ($G187-34)*$N187, "")</f>
        <v/>
      </c>
      <c r="LU187" s="9">
        <f>IF(35&lt;=$G187, LP187, "")</f>
        <v/>
      </c>
      <c r="LV187" s="9">
        <f>IF(35&lt;=$G187, ROUND(LU187*$Q187, 2), "")</f>
        <v/>
      </c>
      <c r="LW187" s="9">
        <f>IF(35&lt;=$G187, $N187, "")</f>
        <v/>
      </c>
      <c r="LX187" s="9">
        <f>IF(35&lt;=$G187, LW187-LV187, "")</f>
        <v/>
      </c>
      <c r="LY187" s="9">
        <f>IF(35&lt;=$G187, LU187-LX187, "")</f>
        <v/>
      </c>
      <c r="LZ187" s="9">
        <f>IF(35&lt;=$G187, ROUND(LR187*$Q187, 2), "")</f>
        <v/>
      </c>
      <c r="MA187" s="9">
        <f>IF(35&lt;=$G187, LR187+LZ187, "")</f>
        <v/>
      </c>
      <c r="MB187" s="9">
        <f>IF(35&lt;=$G187, LV187+LZ187, "")</f>
        <v/>
      </c>
      <c r="MC187" s="9">
        <f>IF(35&lt;=$G187, ($G187-35)*$N187, "")</f>
        <v/>
      </c>
      <c r="MD187" s="9">
        <f>IF(36&lt;=$G187, LY187, "")</f>
        <v/>
      </c>
      <c r="ME187" s="9">
        <f>IF(36&lt;=$G187, ROUND(MD187*$Q187, 2), "")</f>
        <v/>
      </c>
      <c r="MF187" s="9">
        <f>IF(36&lt;=$G187, $N187, "")</f>
        <v/>
      </c>
      <c r="MG187" s="9">
        <f>IF(36&lt;=$G187, MF187-ME187, "")</f>
        <v/>
      </c>
      <c r="MH187" s="9">
        <f>IF(36&lt;=$G187, MD187-MG187, "")</f>
        <v/>
      </c>
      <c r="MI187" s="9">
        <f>IF(36&lt;=$G187, ROUND(MA187*$Q187, 2), "")</f>
        <v/>
      </c>
      <c r="MJ187" s="9">
        <f>IF(36&lt;=$G187, MA187+MI187, "")</f>
        <v/>
      </c>
      <c r="MK187" s="9">
        <f>IF(36&lt;=$G187, ME187+MI187, "")</f>
        <v/>
      </c>
      <c r="ML187" s="9">
        <f>IF(36&lt;=$G187, ($G187-36)*$N187, "")</f>
        <v/>
      </c>
      <c r="MM187" s="9">
        <f>IF(37&lt;=$G187, MH187, "")</f>
        <v/>
      </c>
      <c r="MN187" s="9">
        <f>IF(37&lt;=$G187, ROUND(MM187*$Q187, 2), "")</f>
        <v/>
      </c>
      <c r="MO187" s="9">
        <f>IF(37&lt;=$G187, $N187, "")</f>
        <v/>
      </c>
      <c r="MP187" s="9">
        <f>IF(37&lt;=$G187, MO187-MN187, "")</f>
        <v/>
      </c>
      <c r="MQ187" s="9">
        <f>IF(37&lt;=$G187, MM187-MP187, "")</f>
        <v/>
      </c>
      <c r="MR187" s="9">
        <f>IF(37&lt;=$G187, ROUND(MJ187*$Q187, 2), "")</f>
        <v/>
      </c>
      <c r="MS187" s="9">
        <f>IF(37&lt;=$G187, MJ187+MR187, "")</f>
        <v/>
      </c>
      <c r="MT187" s="9">
        <f>IF(37&lt;=$G187, MN187+MR187, "")</f>
        <v/>
      </c>
      <c r="MU187" s="9">
        <f>IF(37&lt;=$G187, ($G187-37)*$N187, "")</f>
        <v/>
      </c>
      <c r="MV187" s="9">
        <f>IF(38&lt;=$G187, MQ187, "")</f>
        <v/>
      </c>
      <c r="MW187" s="9">
        <f>IF(38&lt;=$G187, ROUND(MV187*$Q187, 2), "")</f>
        <v/>
      </c>
      <c r="MX187" s="9">
        <f>IF(38&lt;=$G187, $N187, "")</f>
        <v/>
      </c>
      <c r="MY187" s="9">
        <f>IF(38&lt;=$G187, MX187-MW187, "")</f>
        <v/>
      </c>
      <c r="MZ187" s="9">
        <f>IF(38&lt;=$G187, MV187-MY187, "")</f>
        <v/>
      </c>
      <c r="NA187" s="9">
        <f>IF(38&lt;=$G187, ROUND(MS187*$Q187, 2), "")</f>
        <v/>
      </c>
      <c r="NB187" s="9">
        <f>IF(38&lt;=$G187, MS187+NA187, "")</f>
        <v/>
      </c>
      <c r="NC187" s="9">
        <f>IF(38&lt;=$G187, MW187+NA187, "")</f>
        <v/>
      </c>
      <c r="ND187" s="9">
        <f>IF(38&lt;=$G187, ($G187-38)*$N187, "")</f>
        <v/>
      </c>
      <c r="NE187" s="9">
        <f>IF(39&lt;=$G187, MZ187, "")</f>
        <v/>
      </c>
      <c r="NF187" s="9">
        <f>IF(39&lt;=$G187, ROUND(NE187*$Q187, 2), "")</f>
        <v/>
      </c>
      <c r="NG187" s="9">
        <f>IF(39&lt;=$G187, $N187, "")</f>
        <v/>
      </c>
      <c r="NH187" s="9">
        <f>IF(39&lt;=$G187, NG187-NF187, "")</f>
        <v/>
      </c>
      <c r="NI187" s="9">
        <f>IF(39&lt;=$G187, NE187-NH187, "")</f>
        <v/>
      </c>
      <c r="NJ187" s="9">
        <f>IF(39&lt;=$G187, ROUND(NB187*$Q187, 2), "")</f>
        <v/>
      </c>
      <c r="NK187" s="9">
        <f>IF(39&lt;=$G187, NB187+NJ187, "")</f>
        <v/>
      </c>
      <c r="NL187" s="9">
        <f>IF(39&lt;=$G187, NF187+NJ187, "")</f>
        <v/>
      </c>
      <c r="NM187" s="9">
        <f>IF(39&lt;=$G187, ($G187-39)*$N187, "")</f>
        <v/>
      </c>
      <c r="NN187" s="9">
        <f>IF(40&lt;=$G187, NI187, "")</f>
        <v/>
      </c>
      <c r="NO187" s="9">
        <f>IF(40&lt;=$G187, ROUND(NN187*$Q187, 2), "")</f>
        <v/>
      </c>
      <c r="NP187" s="9">
        <f>IF(40&lt;=$G187, $N187, "")</f>
        <v/>
      </c>
      <c r="NQ187" s="9">
        <f>IF(40&lt;=$G187, NP187-NO187, "")</f>
        <v/>
      </c>
      <c r="NR187" s="9">
        <f>IF(40&lt;=$G187, NN187-NQ187, "")</f>
        <v/>
      </c>
      <c r="NS187" s="9">
        <f>IF(40&lt;=$G187, ROUND(NK187*$Q187, 2), "")</f>
        <v/>
      </c>
      <c r="NT187" s="9">
        <f>IF(40&lt;=$G187, NK187+NS187, "")</f>
        <v/>
      </c>
      <c r="NU187" s="9">
        <f>IF(40&lt;=$G187, NO187+NS187, "")</f>
        <v/>
      </c>
      <c r="NV187" s="9">
        <f>IF(40&lt;=$G187, ($G187-40)*$N187, "")</f>
        <v/>
      </c>
      <c r="NW187" s="9">
        <f>IF(41&lt;=$G187, NR187, "")</f>
        <v/>
      </c>
      <c r="NX187" s="9">
        <f>IF(41&lt;=$G187, ROUND(NW187*$Q187, 2), "")</f>
        <v/>
      </c>
      <c r="NY187" s="9">
        <f>IF(41&lt;=$G187, $N187, "")</f>
        <v/>
      </c>
      <c r="NZ187" s="9">
        <f>IF(41&lt;=$G187, NY187-NX187, "")</f>
        <v/>
      </c>
      <c r="OA187" s="9">
        <f>IF(41&lt;=$G187, NW187-NZ187, "")</f>
        <v/>
      </c>
      <c r="OB187" s="9">
        <f>IF(41&lt;=$G187, ROUND(NT187*$Q187, 2), "")</f>
        <v/>
      </c>
      <c r="OC187" s="9">
        <f>IF(41&lt;=$G187, NT187+OB187, "")</f>
        <v/>
      </c>
      <c r="OD187" s="9">
        <f>IF(41&lt;=$G187, NX187+OB187, "")</f>
        <v/>
      </c>
      <c r="OE187" s="9">
        <f>IF(41&lt;=$G187, ($G187-41)*$N187, "")</f>
        <v/>
      </c>
      <c r="OF187" s="9">
        <f>IF(42&lt;=$G187, OA187, "")</f>
        <v/>
      </c>
      <c r="OG187" s="9">
        <f>IF(42&lt;=$G187, ROUND(OF187*$Q187, 2), "")</f>
        <v/>
      </c>
      <c r="OH187" s="9">
        <f>IF(42&lt;=$G187, $N187, "")</f>
        <v/>
      </c>
      <c r="OI187" s="9">
        <f>IF(42&lt;=$G187, OH187-OG187, "")</f>
        <v/>
      </c>
      <c r="OJ187" s="9">
        <f>IF(42&lt;=$G187, OF187-OI187, "")</f>
        <v/>
      </c>
      <c r="OK187" s="9">
        <f>IF(42&lt;=$G187, ROUND(OC187*$Q187, 2), "")</f>
        <v/>
      </c>
      <c r="OL187" s="9">
        <f>IF(42&lt;=$G187, OC187+OK187, "")</f>
        <v/>
      </c>
      <c r="OM187" s="9">
        <f>IF(42&lt;=$G187, OG187+OK187, "")</f>
        <v/>
      </c>
      <c r="ON187" s="9">
        <f>IF(42&lt;=$G187, ($G187-42)*$N187, "")</f>
        <v/>
      </c>
      <c r="OO187" s="9">
        <f>IF(43&lt;=$G187, OJ187, "")</f>
        <v/>
      </c>
      <c r="OP187" s="9">
        <f>IF(43&lt;=$G187, ROUND(OO187*$Q187, 2), "")</f>
        <v/>
      </c>
      <c r="OQ187" s="9">
        <f>IF(43&lt;=$G187, $N187, "")</f>
        <v/>
      </c>
      <c r="OR187" s="9">
        <f>IF(43&lt;=$G187, OQ187-OP187, "")</f>
        <v/>
      </c>
      <c r="OS187" s="9">
        <f>IF(43&lt;=$G187, OO187-OR187, "")</f>
        <v/>
      </c>
      <c r="OT187" s="9">
        <f>IF(43&lt;=$G187, ROUND(OL187*$Q187, 2), "")</f>
        <v/>
      </c>
      <c r="OU187" s="9">
        <f>IF(43&lt;=$G187, OL187+OT187, "")</f>
        <v/>
      </c>
      <c r="OV187" s="9">
        <f>IF(43&lt;=$G187, OP187+OT187, "")</f>
        <v/>
      </c>
      <c r="OW187" s="9">
        <f>IF(43&lt;=$G187, ($G187-43)*$N187, "")</f>
        <v/>
      </c>
      <c r="OX187" s="9">
        <f>IF(44&lt;=$G187, OS187, "")</f>
        <v/>
      </c>
      <c r="OY187" s="9">
        <f>IF(44&lt;=$G187, ROUND(OX187*$Q187, 2), "")</f>
        <v/>
      </c>
      <c r="OZ187" s="9">
        <f>IF(44&lt;=$G187, $N187, "")</f>
        <v/>
      </c>
      <c r="PA187" s="9">
        <f>IF(44&lt;=$G187, OZ187-OY187, "")</f>
        <v/>
      </c>
      <c r="PB187" s="9">
        <f>IF(44&lt;=$G187, OX187-PA187, "")</f>
        <v/>
      </c>
      <c r="PC187" s="9">
        <f>IF(44&lt;=$G187, ROUND(OU187*$Q187, 2), "")</f>
        <v/>
      </c>
      <c r="PD187" s="9">
        <f>IF(44&lt;=$G187, OU187+PC187, "")</f>
        <v/>
      </c>
      <c r="PE187" s="9">
        <f>IF(44&lt;=$G187, OY187+PC187, "")</f>
        <v/>
      </c>
      <c r="PF187" s="9">
        <f>IF(44&lt;=$G187, ($G187-44)*$N187, "")</f>
        <v/>
      </c>
      <c r="PG187" s="9">
        <f>IF(45&lt;=$G187, PB187, "")</f>
        <v/>
      </c>
      <c r="PH187" s="9">
        <f>IF(45&lt;=$G187, ROUND(PG187*$Q187, 2), "")</f>
        <v/>
      </c>
      <c r="PI187" s="9">
        <f>IF(45&lt;=$G187, $N187, "")</f>
        <v/>
      </c>
      <c r="PJ187" s="9">
        <f>IF(45&lt;=$G187, PI187-PH187, "")</f>
        <v/>
      </c>
      <c r="PK187" s="9">
        <f>IF(45&lt;=$G187, PG187-PJ187, "")</f>
        <v/>
      </c>
      <c r="PL187" s="9">
        <f>IF(45&lt;=$G187, ROUND(PD187*$Q187, 2), "")</f>
        <v/>
      </c>
      <c r="PM187" s="9">
        <f>IF(45&lt;=$G187, PD187+PL187, "")</f>
        <v/>
      </c>
      <c r="PN187" s="9">
        <f>IF(45&lt;=$G187, PH187+PL187, "")</f>
        <v/>
      </c>
      <c r="PO187" s="9">
        <f>IF(45&lt;=$G187, ($G187-45)*$N187, "")</f>
        <v/>
      </c>
      <c r="PP187" s="9">
        <f>IF(46&lt;=$G187, PK187, "")</f>
        <v/>
      </c>
      <c r="PQ187" s="9">
        <f>IF(46&lt;=$G187, ROUND(PP187*$Q187, 2), "")</f>
        <v/>
      </c>
      <c r="PR187" s="9">
        <f>IF(46&lt;=$G187, $N187, "")</f>
        <v/>
      </c>
      <c r="PS187" s="9">
        <f>IF(46&lt;=$G187, PR187-PQ187, "")</f>
        <v/>
      </c>
      <c r="PT187" s="9">
        <f>IF(46&lt;=$G187, PP187-PS187, "")</f>
        <v/>
      </c>
      <c r="PU187" s="9">
        <f>IF(46&lt;=$G187, ROUND(PM187*$Q187, 2), "")</f>
        <v/>
      </c>
      <c r="PV187" s="9">
        <f>IF(46&lt;=$G187, PM187+PU187, "")</f>
        <v/>
      </c>
      <c r="PW187" s="9">
        <f>IF(46&lt;=$G187, PQ187+PU187, "")</f>
        <v/>
      </c>
      <c r="PX187" s="9">
        <f>IF(46&lt;=$G187, ($G187-46)*$N187, "")</f>
        <v/>
      </c>
      <c r="PY187" s="9">
        <f>IF(47&lt;=$G187, PT187, "")</f>
        <v/>
      </c>
      <c r="PZ187" s="9">
        <f>IF(47&lt;=$G187, ROUND(PY187*$Q187, 2), "")</f>
        <v/>
      </c>
      <c r="QA187" s="9">
        <f>IF(47&lt;=$G187, $N187, "")</f>
        <v/>
      </c>
      <c r="QB187" s="9">
        <f>IF(47&lt;=$G187, QA187-PZ187, "")</f>
        <v/>
      </c>
      <c r="QC187" s="9">
        <f>IF(47&lt;=$G187, PY187-QB187, "")</f>
        <v/>
      </c>
      <c r="QD187" s="9">
        <f>IF(47&lt;=$G187, ROUND(PV187*$Q187, 2), "")</f>
        <v/>
      </c>
      <c r="QE187" s="9">
        <f>IF(47&lt;=$G187, PV187+QD187, "")</f>
        <v/>
      </c>
      <c r="QF187" s="9">
        <f>IF(47&lt;=$G187, PZ187+QD187, "")</f>
        <v/>
      </c>
      <c r="QG187" s="9">
        <f>IF(47&lt;=$G187, ($G187-47)*$N187, "")</f>
        <v/>
      </c>
      <c r="QH187" s="9">
        <f>IF(48&lt;=$G187, QC187, "")</f>
        <v/>
      </c>
      <c r="QI187" s="9">
        <f>IF(48&lt;=$G187, ROUND(QH187*$Q187, 2), "")</f>
        <v/>
      </c>
      <c r="QJ187" s="9">
        <f>IF(48&lt;=$G187, $N187, "")</f>
        <v/>
      </c>
      <c r="QK187" s="9">
        <f>IF(48&lt;=$G187, QJ187-QI187, "")</f>
        <v/>
      </c>
      <c r="QL187" s="9">
        <f>IF(48&lt;=$G187, QH187-QK187, "")</f>
        <v/>
      </c>
      <c r="QM187" s="9">
        <f>IF(48&lt;=$G187, ROUND(QE187*$Q187, 2), "")</f>
        <v/>
      </c>
      <c r="QN187" s="9">
        <f>IF(48&lt;=$G187, QE187+QM187, "")</f>
        <v/>
      </c>
      <c r="QO187" s="9">
        <f>IF(48&lt;=$G187, QI187+QM187, "")</f>
        <v/>
      </c>
      <c r="QP187" s="9">
        <f>IF(48&lt;=$G187, ($G187-48)*$N187, "")</f>
        <v/>
      </c>
    </row>
    <row r="188">
      <c r="A188" s="12" t="inlineStr">
        <is>
          <t>0707-0001</t>
        </is>
      </c>
      <c r="B188" s="13" t="inlineStr">
        <is>
          <t>Cabañas Lupita Sa de Cv</t>
        </is>
      </c>
      <c r="C188" s="13" t="inlineStr">
        <is>
          <t>Jt Rubicon</t>
        </is>
      </c>
      <c r="D188" s="12" t="inlineStr">
        <is>
          <t>ACTIVO</t>
        </is>
      </c>
      <c r="E188" s="12" t="inlineStr">
        <is>
          <t>2025-07-29</t>
        </is>
      </c>
      <c r="F188" s="12" t="inlineStr">
        <is>
          <t>2029-07-29</t>
        </is>
      </c>
      <c r="G188" s="14" t="n">
        <v>48</v>
      </c>
      <c r="H188" s="15" t="n">
        <v>1255086.21</v>
      </c>
      <c r="I188" s="16" t="n">
        <v>0.2</v>
      </c>
      <c r="J188" s="15">
        <f>ROUND(H188*I188, 2)</f>
        <v/>
      </c>
      <c r="K188" s="15">
        <f>ROUND(H188-J188, 2)</f>
        <v/>
      </c>
      <c r="L188" s="16" t="n">
        <v>0.02</v>
      </c>
      <c r="M188" s="15">
        <f>ROUND(H188*L188, 2)</f>
        <v/>
      </c>
      <c r="N188" s="15" t="n">
        <v>36176.24</v>
      </c>
      <c r="O188" s="16" t="n">
        <v>0.1</v>
      </c>
      <c r="P188" s="15">
        <f>ROUND(H188*O188, 2)</f>
        <v/>
      </c>
      <c r="Q188" s="17" t="n">
        <v>0.02688803</v>
      </c>
      <c r="R188" s="17">
        <f>RATE(G188, -N188, K188, -P188)</f>
        <v/>
      </c>
      <c r="S188" s="17">
        <f>ROUND(Q188*12, 8)</f>
        <v/>
      </c>
      <c r="T188" s="17">
        <f>ROUND(((1+Q188)^12)-1, 8)</f>
        <v/>
      </c>
      <c r="U188" s="15">
        <f>ROUND(PV(Q188, G188, 0, -P188), 2)</f>
        <v/>
      </c>
      <c r="V188" s="15">
        <f>SUMIF($AA$4:$QP$4, "Interes_Leasing", AA188:QP188)</f>
        <v/>
      </c>
      <c r="W188" s="15">
        <f>SUMIF($AA$4:$QP$4, "Interes_Residual", AA188:QP188)</f>
        <v/>
      </c>
      <c r="X188" s="15">
        <f>ROUND(V188+W188, 2)</f>
        <v/>
      </c>
      <c r="Y188" s="15">
        <f>ROUND((N188*G188+P188+M188)-K188, 2)</f>
        <v/>
      </c>
      <c r="Z188" s="16">
        <f>ROUND(Y188/K188, 4)</f>
        <v/>
      </c>
      <c r="AA188" s="15">
        <f>IF(1&lt;=$G188, $K188, "")</f>
        <v/>
      </c>
      <c r="AB188" s="15">
        <f>IF(1&lt;=$G188, ROUND(AA188*$Q188, 2), "")</f>
        <v/>
      </c>
      <c r="AC188" s="15">
        <f>IF(1&lt;=$G188, $N188, "")</f>
        <v/>
      </c>
      <c r="AD188" s="15">
        <f>IF(1&lt;=$G188, AC188-AB188, "")</f>
        <v/>
      </c>
      <c r="AE188" s="15">
        <f>IF(1&lt;=$G188, AA188-AD188, "")</f>
        <v/>
      </c>
      <c r="AF188" s="15">
        <f>IF(1&lt;=$G188, ROUND($U188*$Q188, 2), "")</f>
        <v/>
      </c>
      <c r="AG188" s="15">
        <f>IF(1&lt;=$G188, $U188+AF188, "")</f>
        <v/>
      </c>
      <c r="AH188" s="15">
        <f>IF(1&lt;=$G188, AB188+AF188, "")</f>
        <v/>
      </c>
      <c r="AI188" s="15">
        <f>IF(1&lt;=$G188, ($G188-1)*$N188, "")</f>
        <v/>
      </c>
      <c r="AJ188" s="15">
        <f>IF(2&lt;=$G188, AE188, "")</f>
        <v/>
      </c>
      <c r="AK188" s="15">
        <f>IF(2&lt;=$G188, ROUND(AJ188*$Q188, 2), "")</f>
        <v/>
      </c>
      <c r="AL188" s="15">
        <f>IF(2&lt;=$G188, $N188, "")</f>
        <v/>
      </c>
      <c r="AM188" s="15">
        <f>IF(2&lt;=$G188, AL188-AK188, "")</f>
        <v/>
      </c>
      <c r="AN188" s="15">
        <f>IF(2&lt;=$G188, AJ188-AM188, "")</f>
        <v/>
      </c>
      <c r="AO188" s="15">
        <f>IF(2&lt;=$G188, ROUND(AG188*$Q188, 2), "")</f>
        <v/>
      </c>
      <c r="AP188" s="15">
        <f>IF(2&lt;=$G188, AG188+AO188, "")</f>
        <v/>
      </c>
      <c r="AQ188" s="15">
        <f>IF(2&lt;=$G188, AK188+AO188, "")</f>
        <v/>
      </c>
      <c r="AR188" s="15">
        <f>IF(2&lt;=$G188, ($G188-2)*$N188, "")</f>
        <v/>
      </c>
      <c r="AS188" s="15">
        <f>IF(3&lt;=$G188, AN188, "")</f>
        <v/>
      </c>
      <c r="AT188" s="15">
        <f>IF(3&lt;=$G188, ROUND(AS188*$Q188, 2), "")</f>
        <v/>
      </c>
      <c r="AU188" s="15">
        <f>IF(3&lt;=$G188, $N188, "")</f>
        <v/>
      </c>
      <c r="AV188" s="15">
        <f>IF(3&lt;=$G188, AU188-AT188, "")</f>
        <v/>
      </c>
      <c r="AW188" s="15">
        <f>IF(3&lt;=$G188, AS188-AV188, "")</f>
        <v/>
      </c>
      <c r="AX188" s="15">
        <f>IF(3&lt;=$G188, ROUND(AP188*$Q188, 2), "")</f>
        <v/>
      </c>
      <c r="AY188" s="15">
        <f>IF(3&lt;=$G188, AP188+AX188, "")</f>
        <v/>
      </c>
      <c r="AZ188" s="15">
        <f>IF(3&lt;=$G188, AT188+AX188, "")</f>
        <v/>
      </c>
      <c r="BA188" s="15">
        <f>IF(3&lt;=$G188, ($G188-3)*$N188, "")</f>
        <v/>
      </c>
      <c r="BB188" s="15">
        <f>IF(4&lt;=$G188, AW188, "")</f>
        <v/>
      </c>
      <c r="BC188" s="15">
        <f>IF(4&lt;=$G188, ROUND(BB188*$Q188, 2), "")</f>
        <v/>
      </c>
      <c r="BD188" s="15">
        <f>IF(4&lt;=$G188, $N188, "")</f>
        <v/>
      </c>
      <c r="BE188" s="15">
        <f>IF(4&lt;=$G188, BD188-BC188, "")</f>
        <v/>
      </c>
      <c r="BF188" s="15">
        <f>IF(4&lt;=$G188, BB188-BE188, "")</f>
        <v/>
      </c>
      <c r="BG188" s="15">
        <f>IF(4&lt;=$G188, ROUND(AY188*$Q188, 2), "")</f>
        <v/>
      </c>
      <c r="BH188" s="15">
        <f>IF(4&lt;=$G188, AY188+BG188, "")</f>
        <v/>
      </c>
      <c r="BI188" s="15">
        <f>IF(4&lt;=$G188, BC188+BG188, "")</f>
        <v/>
      </c>
      <c r="BJ188" s="15">
        <f>IF(4&lt;=$G188, ($G188-4)*$N188, "")</f>
        <v/>
      </c>
      <c r="BK188" s="15">
        <f>IF(5&lt;=$G188, BF188, "")</f>
        <v/>
      </c>
      <c r="BL188" s="15">
        <f>IF(5&lt;=$G188, ROUND(BK188*$Q188, 2), "")</f>
        <v/>
      </c>
      <c r="BM188" s="15">
        <f>IF(5&lt;=$G188, $N188, "")</f>
        <v/>
      </c>
      <c r="BN188" s="15">
        <f>IF(5&lt;=$G188, BM188-BL188, "")</f>
        <v/>
      </c>
      <c r="BO188" s="15">
        <f>IF(5&lt;=$G188, BK188-BN188, "")</f>
        <v/>
      </c>
      <c r="BP188" s="15">
        <f>IF(5&lt;=$G188, ROUND(BH188*$Q188, 2), "")</f>
        <v/>
      </c>
      <c r="BQ188" s="15">
        <f>IF(5&lt;=$G188, BH188+BP188, "")</f>
        <v/>
      </c>
      <c r="BR188" s="15">
        <f>IF(5&lt;=$G188, BL188+BP188, "")</f>
        <v/>
      </c>
      <c r="BS188" s="15">
        <f>IF(5&lt;=$G188, ($G188-5)*$N188, "")</f>
        <v/>
      </c>
      <c r="BT188" s="15">
        <f>IF(6&lt;=$G188, BO188, "")</f>
        <v/>
      </c>
      <c r="BU188" s="15">
        <f>IF(6&lt;=$G188, ROUND(BT188*$Q188, 2), "")</f>
        <v/>
      </c>
      <c r="BV188" s="15">
        <f>IF(6&lt;=$G188, $N188, "")</f>
        <v/>
      </c>
      <c r="BW188" s="15">
        <f>IF(6&lt;=$G188, BV188-BU188, "")</f>
        <v/>
      </c>
      <c r="BX188" s="15">
        <f>IF(6&lt;=$G188, BT188-BW188, "")</f>
        <v/>
      </c>
      <c r="BY188" s="15">
        <f>IF(6&lt;=$G188, ROUND(BQ188*$Q188, 2), "")</f>
        <v/>
      </c>
      <c r="BZ188" s="15">
        <f>IF(6&lt;=$G188, BQ188+BY188, "")</f>
        <v/>
      </c>
      <c r="CA188" s="15">
        <f>IF(6&lt;=$G188, BU188+BY188, "")</f>
        <v/>
      </c>
      <c r="CB188" s="15">
        <f>IF(6&lt;=$G188, ($G188-6)*$N188, "")</f>
        <v/>
      </c>
      <c r="CC188" s="15">
        <f>IF(7&lt;=$G188, BX188, "")</f>
        <v/>
      </c>
      <c r="CD188" s="15">
        <f>IF(7&lt;=$G188, ROUND(CC188*$Q188, 2), "")</f>
        <v/>
      </c>
      <c r="CE188" s="15">
        <f>IF(7&lt;=$G188, $N188, "")</f>
        <v/>
      </c>
      <c r="CF188" s="15">
        <f>IF(7&lt;=$G188, CE188-CD188, "")</f>
        <v/>
      </c>
      <c r="CG188" s="15">
        <f>IF(7&lt;=$G188, CC188-CF188, "")</f>
        <v/>
      </c>
      <c r="CH188" s="15">
        <f>IF(7&lt;=$G188, ROUND(BZ188*$Q188, 2), "")</f>
        <v/>
      </c>
      <c r="CI188" s="15">
        <f>IF(7&lt;=$G188, BZ188+CH188, "")</f>
        <v/>
      </c>
      <c r="CJ188" s="15">
        <f>IF(7&lt;=$G188, CD188+CH188, "")</f>
        <v/>
      </c>
      <c r="CK188" s="15">
        <f>IF(7&lt;=$G188, ($G188-7)*$N188, "")</f>
        <v/>
      </c>
      <c r="CL188" s="15">
        <f>IF(8&lt;=$G188, CG188, "")</f>
        <v/>
      </c>
      <c r="CM188" s="15">
        <f>IF(8&lt;=$G188, ROUND(CL188*$Q188, 2), "")</f>
        <v/>
      </c>
      <c r="CN188" s="15">
        <f>IF(8&lt;=$G188, $N188, "")</f>
        <v/>
      </c>
      <c r="CO188" s="15">
        <f>IF(8&lt;=$G188, CN188-CM188, "")</f>
        <v/>
      </c>
      <c r="CP188" s="15">
        <f>IF(8&lt;=$G188, CL188-CO188, "")</f>
        <v/>
      </c>
      <c r="CQ188" s="15">
        <f>IF(8&lt;=$G188, ROUND(CI188*$Q188, 2), "")</f>
        <v/>
      </c>
      <c r="CR188" s="15">
        <f>IF(8&lt;=$G188, CI188+CQ188, "")</f>
        <v/>
      </c>
      <c r="CS188" s="15">
        <f>IF(8&lt;=$G188, CM188+CQ188, "")</f>
        <v/>
      </c>
      <c r="CT188" s="15">
        <f>IF(8&lt;=$G188, ($G188-8)*$N188, "")</f>
        <v/>
      </c>
      <c r="CU188" s="15">
        <f>IF(9&lt;=$G188, CP188, "")</f>
        <v/>
      </c>
      <c r="CV188" s="15">
        <f>IF(9&lt;=$G188, ROUND(CU188*$Q188, 2), "")</f>
        <v/>
      </c>
      <c r="CW188" s="15">
        <f>IF(9&lt;=$G188, $N188, "")</f>
        <v/>
      </c>
      <c r="CX188" s="15">
        <f>IF(9&lt;=$G188, CW188-CV188, "")</f>
        <v/>
      </c>
      <c r="CY188" s="15">
        <f>IF(9&lt;=$G188, CU188-CX188, "")</f>
        <v/>
      </c>
      <c r="CZ188" s="15">
        <f>IF(9&lt;=$G188, ROUND(CR188*$Q188, 2), "")</f>
        <v/>
      </c>
      <c r="DA188" s="15">
        <f>IF(9&lt;=$G188, CR188+CZ188, "")</f>
        <v/>
      </c>
      <c r="DB188" s="15">
        <f>IF(9&lt;=$G188, CV188+CZ188, "")</f>
        <v/>
      </c>
      <c r="DC188" s="15">
        <f>IF(9&lt;=$G188, ($G188-9)*$N188, "")</f>
        <v/>
      </c>
      <c r="DD188" s="15">
        <f>IF(10&lt;=$G188, CY188, "")</f>
        <v/>
      </c>
      <c r="DE188" s="15">
        <f>IF(10&lt;=$G188, ROUND(DD188*$Q188, 2), "")</f>
        <v/>
      </c>
      <c r="DF188" s="15">
        <f>IF(10&lt;=$G188, $N188, "")</f>
        <v/>
      </c>
      <c r="DG188" s="15">
        <f>IF(10&lt;=$G188, DF188-DE188, "")</f>
        <v/>
      </c>
      <c r="DH188" s="15">
        <f>IF(10&lt;=$G188, DD188-DG188, "")</f>
        <v/>
      </c>
      <c r="DI188" s="15">
        <f>IF(10&lt;=$G188, ROUND(DA188*$Q188, 2), "")</f>
        <v/>
      </c>
      <c r="DJ188" s="15">
        <f>IF(10&lt;=$G188, DA188+DI188, "")</f>
        <v/>
      </c>
      <c r="DK188" s="15">
        <f>IF(10&lt;=$G188, DE188+DI188, "")</f>
        <v/>
      </c>
      <c r="DL188" s="15">
        <f>IF(10&lt;=$G188, ($G188-10)*$N188, "")</f>
        <v/>
      </c>
      <c r="DM188" s="15">
        <f>IF(11&lt;=$G188, DH188, "")</f>
        <v/>
      </c>
      <c r="DN188" s="15">
        <f>IF(11&lt;=$G188, ROUND(DM188*$Q188, 2), "")</f>
        <v/>
      </c>
      <c r="DO188" s="15">
        <f>IF(11&lt;=$G188, $N188, "")</f>
        <v/>
      </c>
      <c r="DP188" s="15">
        <f>IF(11&lt;=$G188, DO188-DN188, "")</f>
        <v/>
      </c>
      <c r="DQ188" s="15">
        <f>IF(11&lt;=$G188, DM188-DP188, "")</f>
        <v/>
      </c>
      <c r="DR188" s="15">
        <f>IF(11&lt;=$G188, ROUND(DJ188*$Q188, 2), "")</f>
        <v/>
      </c>
      <c r="DS188" s="15">
        <f>IF(11&lt;=$G188, DJ188+DR188, "")</f>
        <v/>
      </c>
      <c r="DT188" s="15">
        <f>IF(11&lt;=$G188, DN188+DR188, "")</f>
        <v/>
      </c>
      <c r="DU188" s="15">
        <f>IF(11&lt;=$G188, ($G188-11)*$N188, "")</f>
        <v/>
      </c>
      <c r="DV188" s="15">
        <f>IF(12&lt;=$G188, DQ188, "")</f>
        <v/>
      </c>
      <c r="DW188" s="15">
        <f>IF(12&lt;=$G188, ROUND(DV188*$Q188, 2), "")</f>
        <v/>
      </c>
      <c r="DX188" s="15">
        <f>IF(12&lt;=$G188, $N188, "")</f>
        <v/>
      </c>
      <c r="DY188" s="15">
        <f>IF(12&lt;=$G188, DX188-DW188, "")</f>
        <v/>
      </c>
      <c r="DZ188" s="15">
        <f>IF(12&lt;=$G188, DV188-DY188, "")</f>
        <v/>
      </c>
      <c r="EA188" s="15">
        <f>IF(12&lt;=$G188, ROUND(DS188*$Q188, 2), "")</f>
        <v/>
      </c>
      <c r="EB188" s="15">
        <f>IF(12&lt;=$G188, DS188+EA188, "")</f>
        <v/>
      </c>
      <c r="EC188" s="15">
        <f>IF(12&lt;=$G188, DW188+EA188, "")</f>
        <v/>
      </c>
      <c r="ED188" s="15">
        <f>IF(12&lt;=$G188, ($G188-12)*$N188, "")</f>
        <v/>
      </c>
      <c r="EE188" s="15">
        <f>IF(13&lt;=$G188, DZ188, "")</f>
        <v/>
      </c>
      <c r="EF188" s="15">
        <f>IF(13&lt;=$G188, ROUND(EE188*$Q188, 2), "")</f>
        <v/>
      </c>
      <c r="EG188" s="15">
        <f>IF(13&lt;=$G188, $N188, "")</f>
        <v/>
      </c>
      <c r="EH188" s="15">
        <f>IF(13&lt;=$G188, EG188-EF188, "")</f>
        <v/>
      </c>
      <c r="EI188" s="15">
        <f>IF(13&lt;=$G188, EE188-EH188, "")</f>
        <v/>
      </c>
      <c r="EJ188" s="15">
        <f>IF(13&lt;=$G188, ROUND(EB188*$Q188, 2), "")</f>
        <v/>
      </c>
      <c r="EK188" s="15">
        <f>IF(13&lt;=$G188, EB188+EJ188, "")</f>
        <v/>
      </c>
      <c r="EL188" s="15">
        <f>IF(13&lt;=$G188, EF188+EJ188, "")</f>
        <v/>
      </c>
      <c r="EM188" s="15">
        <f>IF(13&lt;=$G188, ($G188-13)*$N188, "")</f>
        <v/>
      </c>
      <c r="EN188" s="15">
        <f>IF(14&lt;=$G188, EI188, "")</f>
        <v/>
      </c>
      <c r="EO188" s="15">
        <f>IF(14&lt;=$G188, ROUND(EN188*$Q188, 2), "")</f>
        <v/>
      </c>
      <c r="EP188" s="15">
        <f>IF(14&lt;=$G188, $N188, "")</f>
        <v/>
      </c>
      <c r="EQ188" s="15">
        <f>IF(14&lt;=$G188, EP188-EO188, "")</f>
        <v/>
      </c>
      <c r="ER188" s="15">
        <f>IF(14&lt;=$G188, EN188-EQ188, "")</f>
        <v/>
      </c>
      <c r="ES188" s="15">
        <f>IF(14&lt;=$G188, ROUND(EK188*$Q188, 2), "")</f>
        <v/>
      </c>
      <c r="ET188" s="15">
        <f>IF(14&lt;=$G188, EK188+ES188, "")</f>
        <v/>
      </c>
      <c r="EU188" s="15">
        <f>IF(14&lt;=$G188, EO188+ES188, "")</f>
        <v/>
      </c>
      <c r="EV188" s="15">
        <f>IF(14&lt;=$G188, ($G188-14)*$N188, "")</f>
        <v/>
      </c>
      <c r="EW188" s="15">
        <f>IF(15&lt;=$G188, ER188, "")</f>
        <v/>
      </c>
      <c r="EX188" s="15">
        <f>IF(15&lt;=$G188, ROUND(EW188*$Q188, 2), "")</f>
        <v/>
      </c>
      <c r="EY188" s="15">
        <f>IF(15&lt;=$G188, $N188, "")</f>
        <v/>
      </c>
      <c r="EZ188" s="15">
        <f>IF(15&lt;=$G188, EY188-EX188, "")</f>
        <v/>
      </c>
      <c r="FA188" s="15">
        <f>IF(15&lt;=$G188, EW188-EZ188, "")</f>
        <v/>
      </c>
      <c r="FB188" s="15">
        <f>IF(15&lt;=$G188, ROUND(ET188*$Q188, 2), "")</f>
        <v/>
      </c>
      <c r="FC188" s="15">
        <f>IF(15&lt;=$G188, ET188+FB188, "")</f>
        <v/>
      </c>
      <c r="FD188" s="15">
        <f>IF(15&lt;=$G188, EX188+FB188, "")</f>
        <v/>
      </c>
      <c r="FE188" s="15">
        <f>IF(15&lt;=$G188, ($G188-15)*$N188, "")</f>
        <v/>
      </c>
      <c r="FF188" s="15">
        <f>IF(16&lt;=$G188, FA188, "")</f>
        <v/>
      </c>
      <c r="FG188" s="15">
        <f>IF(16&lt;=$G188, ROUND(FF188*$Q188, 2), "")</f>
        <v/>
      </c>
      <c r="FH188" s="15">
        <f>IF(16&lt;=$G188, $N188, "")</f>
        <v/>
      </c>
      <c r="FI188" s="15">
        <f>IF(16&lt;=$G188, FH188-FG188, "")</f>
        <v/>
      </c>
      <c r="FJ188" s="15">
        <f>IF(16&lt;=$G188, FF188-FI188, "")</f>
        <v/>
      </c>
      <c r="FK188" s="15">
        <f>IF(16&lt;=$G188, ROUND(FC188*$Q188, 2), "")</f>
        <v/>
      </c>
      <c r="FL188" s="15">
        <f>IF(16&lt;=$G188, FC188+FK188, "")</f>
        <v/>
      </c>
      <c r="FM188" s="15">
        <f>IF(16&lt;=$G188, FG188+FK188, "")</f>
        <v/>
      </c>
      <c r="FN188" s="15">
        <f>IF(16&lt;=$G188, ($G188-16)*$N188, "")</f>
        <v/>
      </c>
      <c r="FO188" s="15">
        <f>IF(17&lt;=$G188, FJ188, "")</f>
        <v/>
      </c>
      <c r="FP188" s="15">
        <f>IF(17&lt;=$G188, ROUND(FO188*$Q188, 2), "")</f>
        <v/>
      </c>
      <c r="FQ188" s="15">
        <f>IF(17&lt;=$G188, $N188, "")</f>
        <v/>
      </c>
      <c r="FR188" s="15">
        <f>IF(17&lt;=$G188, FQ188-FP188, "")</f>
        <v/>
      </c>
      <c r="FS188" s="15">
        <f>IF(17&lt;=$G188, FO188-FR188, "")</f>
        <v/>
      </c>
      <c r="FT188" s="15">
        <f>IF(17&lt;=$G188, ROUND(FL188*$Q188, 2), "")</f>
        <v/>
      </c>
      <c r="FU188" s="15">
        <f>IF(17&lt;=$G188, FL188+FT188, "")</f>
        <v/>
      </c>
      <c r="FV188" s="15">
        <f>IF(17&lt;=$G188, FP188+FT188, "")</f>
        <v/>
      </c>
      <c r="FW188" s="15">
        <f>IF(17&lt;=$G188, ($G188-17)*$N188, "")</f>
        <v/>
      </c>
      <c r="FX188" s="15">
        <f>IF(18&lt;=$G188, FS188, "")</f>
        <v/>
      </c>
      <c r="FY188" s="15">
        <f>IF(18&lt;=$G188, ROUND(FX188*$Q188, 2), "")</f>
        <v/>
      </c>
      <c r="FZ188" s="15">
        <f>IF(18&lt;=$G188, $N188, "")</f>
        <v/>
      </c>
      <c r="GA188" s="15">
        <f>IF(18&lt;=$G188, FZ188-FY188, "")</f>
        <v/>
      </c>
      <c r="GB188" s="15">
        <f>IF(18&lt;=$G188, FX188-GA188, "")</f>
        <v/>
      </c>
      <c r="GC188" s="15">
        <f>IF(18&lt;=$G188, ROUND(FU188*$Q188, 2), "")</f>
        <v/>
      </c>
      <c r="GD188" s="15">
        <f>IF(18&lt;=$G188, FU188+GC188, "")</f>
        <v/>
      </c>
      <c r="GE188" s="15">
        <f>IF(18&lt;=$G188, FY188+GC188, "")</f>
        <v/>
      </c>
      <c r="GF188" s="15">
        <f>IF(18&lt;=$G188, ($G188-18)*$N188, "")</f>
        <v/>
      </c>
      <c r="GG188" s="15">
        <f>IF(19&lt;=$G188, GB188, "")</f>
        <v/>
      </c>
      <c r="GH188" s="15">
        <f>IF(19&lt;=$G188, ROUND(GG188*$Q188, 2), "")</f>
        <v/>
      </c>
      <c r="GI188" s="15">
        <f>IF(19&lt;=$G188, $N188, "")</f>
        <v/>
      </c>
      <c r="GJ188" s="15">
        <f>IF(19&lt;=$G188, GI188-GH188, "")</f>
        <v/>
      </c>
      <c r="GK188" s="15">
        <f>IF(19&lt;=$G188, GG188-GJ188, "")</f>
        <v/>
      </c>
      <c r="GL188" s="15">
        <f>IF(19&lt;=$G188, ROUND(GD188*$Q188, 2), "")</f>
        <v/>
      </c>
      <c r="GM188" s="15">
        <f>IF(19&lt;=$G188, GD188+GL188, "")</f>
        <v/>
      </c>
      <c r="GN188" s="15">
        <f>IF(19&lt;=$G188, GH188+GL188, "")</f>
        <v/>
      </c>
      <c r="GO188" s="15">
        <f>IF(19&lt;=$G188, ($G188-19)*$N188, "")</f>
        <v/>
      </c>
      <c r="GP188" s="15">
        <f>IF(20&lt;=$G188, GK188, "")</f>
        <v/>
      </c>
      <c r="GQ188" s="15">
        <f>IF(20&lt;=$G188, ROUND(GP188*$Q188, 2), "")</f>
        <v/>
      </c>
      <c r="GR188" s="15">
        <f>IF(20&lt;=$G188, $N188, "")</f>
        <v/>
      </c>
      <c r="GS188" s="15">
        <f>IF(20&lt;=$G188, GR188-GQ188, "")</f>
        <v/>
      </c>
      <c r="GT188" s="15">
        <f>IF(20&lt;=$G188, GP188-GS188, "")</f>
        <v/>
      </c>
      <c r="GU188" s="15">
        <f>IF(20&lt;=$G188, ROUND(GM188*$Q188, 2), "")</f>
        <v/>
      </c>
      <c r="GV188" s="15">
        <f>IF(20&lt;=$G188, GM188+GU188, "")</f>
        <v/>
      </c>
      <c r="GW188" s="15">
        <f>IF(20&lt;=$G188, GQ188+GU188, "")</f>
        <v/>
      </c>
      <c r="GX188" s="15">
        <f>IF(20&lt;=$G188, ($G188-20)*$N188, "")</f>
        <v/>
      </c>
      <c r="GY188" s="15">
        <f>IF(21&lt;=$G188, GT188, "")</f>
        <v/>
      </c>
      <c r="GZ188" s="15">
        <f>IF(21&lt;=$G188, ROUND(GY188*$Q188, 2), "")</f>
        <v/>
      </c>
      <c r="HA188" s="15">
        <f>IF(21&lt;=$G188, $N188, "")</f>
        <v/>
      </c>
      <c r="HB188" s="15">
        <f>IF(21&lt;=$G188, HA188-GZ188, "")</f>
        <v/>
      </c>
      <c r="HC188" s="15">
        <f>IF(21&lt;=$G188, GY188-HB188, "")</f>
        <v/>
      </c>
      <c r="HD188" s="15">
        <f>IF(21&lt;=$G188, ROUND(GV188*$Q188, 2), "")</f>
        <v/>
      </c>
      <c r="HE188" s="15">
        <f>IF(21&lt;=$G188, GV188+HD188, "")</f>
        <v/>
      </c>
      <c r="HF188" s="15">
        <f>IF(21&lt;=$G188, GZ188+HD188, "")</f>
        <v/>
      </c>
      <c r="HG188" s="15">
        <f>IF(21&lt;=$G188, ($G188-21)*$N188, "")</f>
        <v/>
      </c>
      <c r="HH188" s="15">
        <f>IF(22&lt;=$G188, HC188, "")</f>
        <v/>
      </c>
      <c r="HI188" s="15">
        <f>IF(22&lt;=$G188, ROUND(HH188*$Q188, 2), "")</f>
        <v/>
      </c>
      <c r="HJ188" s="15">
        <f>IF(22&lt;=$G188, $N188, "")</f>
        <v/>
      </c>
      <c r="HK188" s="15">
        <f>IF(22&lt;=$G188, HJ188-HI188, "")</f>
        <v/>
      </c>
      <c r="HL188" s="15">
        <f>IF(22&lt;=$G188, HH188-HK188, "")</f>
        <v/>
      </c>
      <c r="HM188" s="15">
        <f>IF(22&lt;=$G188, ROUND(HE188*$Q188, 2), "")</f>
        <v/>
      </c>
      <c r="HN188" s="15">
        <f>IF(22&lt;=$G188, HE188+HM188, "")</f>
        <v/>
      </c>
      <c r="HO188" s="15">
        <f>IF(22&lt;=$G188, HI188+HM188, "")</f>
        <v/>
      </c>
      <c r="HP188" s="15">
        <f>IF(22&lt;=$G188, ($G188-22)*$N188, "")</f>
        <v/>
      </c>
      <c r="HQ188" s="15">
        <f>IF(23&lt;=$G188, HL188, "")</f>
        <v/>
      </c>
      <c r="HR188" s="15">
        <f>IF(23&lt;=$G188, ROUND(HQ188*$Q188, 2), "")</f>
        <v/>
      </c>
      <c r="HS188" s="15">
        <f>IF(23&lt;=$G188, $N188, "")</f>
        <v/>
      </c>
      <c r="HT188" s="15">
        <f>IF(23&lt;=$G188, HS188-HR188, "")</f>
        <v/>
      </c>
      <c r="HU188" s="15">
        <f>IF(23&lt;=$G188, HQ188-HT188, "")</f>
        <v/>
      </c>
      <c r="HV188" s="15">
        <f>IF(23&lt;=$G188, ROUND(HN188*$Q188, 2), "")</f>
        <v/>
      </c>
      <c r="HW188" s="15">
        <f>IF(23&lt;=$G188, HN188+HV188, "")</f>
        <v/>
      </c>
      <c r="HX188" s="15">
        <f>IF(23&lt;=$G188, HR188+HV188, "")</f>
        <v/>
      </c>
      <c r="HY188" s="15">
        <f>IF(23&lt;=$G188, ($G188-23)*$N188, "")</f>
        <v/>
      </c>
      <c r="HZ188" s="15">
        <f>IF(24&lt;=$G188, HU188, "")</f>
        <v/>
      </c>
      <c r="IA188" s="15">
        <f>IF(24&lt;=$G188, ROUND(HZ188*$Q188, 2), "")</f>
        <v/>
      </c>
      <c r="IB188" s="15">
        <f>IF(24&lt;=$G188, $N188, "")</f>
        <v/>
      </c>
      <c r="IC188" s="15">
        <f>IF(24&lt;=$G188, IB188-IA188, "")</f>
        <v/>
      </c>
      <c r="ID188" s="15">
        <f>IF(24&lt;=$G188, HZ188-IC188, "")</f>
        <v/>
      </c>
      <c r="IE188" s="15">
        <f>IF(24&lt;=$G188, ROUND(HW188*$Q188, 2), "")</f>
        <v/>
      </c>
      <c r="IF188" s="15">
        <f>IF(24&lt;=$G188, HW188+IE188, "")</f>
        <v/>
      </c>
      <c r="IG188" s="15">
        <f>IF(24&lt;=$G188, IA188+IE188, "")</f>
        <v/>
      </c>
      <c r="IH188" s="15">
        <f>IF(24&lt;=$G188, ($G188-24)*$N188, "")</f>
        <v/>
      </c>
      <c r="II188" s="15">
        <f>IF(25&lt;=$G188, ID188, "")</f>
        <v/>
      </c>
      <c r="IJ188" s="15">
        <f>IF(25&lt;=$G188, ROUND(II188*$Q188, 2), "")</f>
        <v/>
      </c>
      <c r="IK188" s="15">
        <f>IF(25&lt;=$G188, $N188, "")</f>
        <v/>
      </c>
      <c r="IL188" s="15">
        <f>IF(25&lt;=$G188, IK188-IJ188, "")</f>
        <v/>
      </c>
      <c r="IM188" s="15">
        <f>IF(25&lt;=$G188, II188-IL188, "")</f>
        <v/>
      </c>
      <c r="IN188" s="15">
        <f>IF(25&lt;=$G188, ROUND(IF188*$Q188, 2), "")</f>
        <v/>
      </c>
      <c r="IO188" s="15">
        <f>IF(25&lt;=$G188, IF188+IN188, "")</f>
        <v/>
      </c>
      <c r="IP188" s="15">
        <f>IF(25&lt;=$G188, IJ188+IN188, "")</f>
        <v/>
      </c>
      <c r="IQ188" s="15">
        <f>IF(25&lt;=$G188, ($G188-25)*$N188, "")</f>
        <v/>
      </c>
      <c r="IR188" s="15">
        <f>IF(26&lt;=$G188, IM188, "")</f>
        <v/>
      </c>
      <c r="IS188" s="15">
        <f>IF(26&lt;=$G188, ROUND(IR188*$Q188, 2), "")</f>
        <v/>
      </c>
      <c r="IT188" s="15">
        <f>IF(26&lt;=$G188, $N188, "")</f>
        <v/>
      </c>
      <c r="IU188" s="15">
        <f>IF(26&lt;=$G188, IT188-IS188, "")</f>
        <v/>
      </c>
      <c r="IV188" s="15">
        <f>IF(26&lt;=$G188, IR188-IU188, "")</f>
        <v/>
      </c>
      <c r="IW188" s="15">
        <f>IF(26&lt;=$G188, ROUND(IO188*$Q188, 2), "")</f>
        <v/>
      </c>
      <c r="IX188" s="15">
        <f>IF(26&lt;=$G188, IO188+IW188, "")</f>
        <v/>
      </c>
      <c r="IY188" s="15">
        <f>IF(26&lt;=$G188, IS188+IW188, "")</f>
        <v/>
      </c>
      <c r="IZ188" s="15">
        <f>IF(26&lt;=$G188, ($G188-26)*$N188, "")</f>
        <v/>
      </c>
      <c r="JA188" s="15">
        <f>IF(27&lt;=$G188, IV188, "")</f>
        <v/>
      </c>
      <c r="JB188" s="15">
        <f>IF(27&lt;=$G188, ROUND(JA188*$Q188, 2), "")</f>
        <v/>
      </c>
      <c r="JC188" s="15">
        <f>IF(27&lt;=$G188, $N188, "")</f>
        <v/>
      </c>
      <c r="JD188" s="15">
        <f>IF(27&lt;=$G188, JC188-JB188, "")</f>
        <v/>
      </c>
      <c r="JE188" s="15">
        <f>IF(27&lt;=$G188, JA188-JD188, "")</f>
        <v/>
      </c>
      <c r="JF188" s="15">
        <f>IF(27&lt;=$G188, ROUND(IX188*$Q188, 2), "")</f>
        <v/>
      </c>
      <c r="JG188" s="15">
        <f>IF(27&lt;=$G188, IX188+JF188, "")</f>
        <v/>
      </c>
      <c r="JH188" s="15">
        <f>IF(27&lt;=$G188, JB188+JF188, "")</f>
        <v/>
      </c>
      <c r="JI188" s="15">
        <f>IF(27&lt;=$G188, ($G188-27)*$N188, "")</f>
        <v/>
      </c>
      <c r="JJ188" s="15">
        <f>IF(28&lt;=$G188, JE188, "")</f>
        <v/>
      </c>
      <c r="JK188" s="15">
        <f>IF(28&lt;=$G188, ROUND(JJ188*$Q188, 2), "")</f>
        <v/>
      </c>
      <c r="JL188" s="15">
        <f>IF(28&lt;=$G188, $N188, "")</f>
        <v/>
      </c>
      <c r="JM188" s="15">
        <f>IF(28&lt;=$G188, JL188-JK188, "")</f>
        <v/>
      </c>
      <c r="JN188" s="15">
        <f>IF(28&lt;=$G188, JJ188-JM188, "")</f>
        <v/>
      </c>
      <c r="JO188" s="15">
        <f>IF(28&lt;=$G188, ROUND(JG188*$Q188, 2), "")</f>
        <v/>
      </c>
      <c r="JP188" s="15">
        <f>IF(28&lt;=$G188, JG188+JO188, "")</f>
        <v/>
      </c>
      <c r="JQ188" s="15">
        <f>IF(28&lt;=$G188, JK188+JO188, "")</f>
        <v/>
      </c>
      <c r="JR188" s="15">
        <f>IF(28&lt;=$G188, ($G188-28)*$N188, "")</f>
        <v/>
      </c>
      <c r="JS188" s="15">
        <f>IF(29&lt;=$G188, JN188, "")</f>
        <v/>
      </c>
      <c r="JT188" s="15">
        <f>IF(29&lt;=$G188, ROUND(JS188*$Q188, 2), "")</f>
        <v/>
      </c>
      <c r="JU188" s="15">
        <f>IF(29&lt;=$G188, $N188, "")</f>
        <v/>
      </c>
      <c r="JV188" s="15">
        <f>IF(29&lt;=$G188, JU188-JT188, "")</f>
        <v/>
      </c>
      <c r="JW188" s="15">
        <f>IF(29&lt;=$G188, JS188-JV188, "")</f>
        <v/>
      </c>
      <c r="JX188" s="15">
        <f>IF(29&lt;=$G188, ROUND(JP188*$Q188, 2), "")</f>
        <v/>
      </c>
      <c r="JY188" s="15">
        <f>IF(29&lt;=$G188, JP188+JX188, "")</f>
        <v/>
      </c>
      <c r="JZ188" s="15">
        <f>IF(29&lt;=$G188, JT188+JX188, "")</f>
        <v/>
      </c>
      <c r="KA188" s="15">
        <f>IF(29&lt;=$G188, ($G188-29)*$N188, "")</f>
        <v/>
      </c>
      <c r="KB188" s="15">
        <f>IF(30&lt;=$G188, JW188, "")</f>
        <v/>
      </c>
      <c r="KC188" s="15">
        <f>IF(30&lt;=$G188, ROUND(KB188*$Q188, 2), "")</f>
        <v/>
      </c>
      <c r="KD188" s="15">
        <f>IF(30&lt;=$G188, $N188, "")</f>
        <v/>
      </c>
      <c r="KE188" s="15">
        <f>IF(30&lt;=$G188, KD188-KC188, "")</f>
        <v/>
      </c>
      <c r="KF188" s="15">
        <f>IF(30&lt;=$G188, KB188-KE188, "")</f>
        <v/>
      </c>
      <c r="KG188" s="15">
        <f>IF(30&lt;=$G188, ROUND(JY188*$Q188, 2), "")</f>
        <v/>
      </c>
      <c r="KH188" s="15">
        <f>IF(30&lt;=$G188, JY188+KG188, "")</f>
        <v/>
      </c>
      <c r="KI188" s="15">
        <f>IF(30&lt;=$G188, KC188+KG188, "")</f>
        <v/>
      </c>
      <c r="KJ188" s="15">
        <f>IF(30&lt;=$G188, ($G188-30)*$N188, "")</f>
        <v/>
      </c>
      <c r="KK188" s="15">
        <f>IF(31&lt;=$G188, KF188, "")</f>
        <v/>
      </c>
      <c r="KL188" s="15">
        <f>IF(31&lt;=$G188, ROUND(KK188*$Q188, 2), "")</f>
        <v/>
      </c>
      <c r="KM188" s="15">
        <f>IF(31&lt;=$G188, $N188, "")</f>
        <v/>
      </c>
      <c r="KN188" s="15">
        <f>IF(31&lt;=$G188, KM188-KL188, "")</f>
        <v/>
      </c>
      <c r="KO188" s="15">
        <f>IF(31&lt;=$G188, KK188-KN188, "")</f>
        <v/>
      </c>
      <c r="KP188" s="15">
        <f>IF(31&lt;=$G188, ROUND(KH188*$Q188, 2), "")</f>
        <v/>
      </c>
      <c r="KQ188" s="15">
        <f>IF(31&lt;=$G188, KH188+KP188, "")</f>
        <v/>
      </c>
      <c r="KR188" s="15">
        <f>IF(31&lt;=$G188, KL188+KP188, "")</f>
        <v/>
      </c>
      <c r="KS188" s="15">
        <f>IF(31&lt;=$G188, ($G188-31)*$N188, "")</f>
        <v/>
      </c>
      <c r="KT188" s="15">
        <f>IF(32&lt;=$G188, KO188, "")</f>
        <v/>
      </c>
      <c r="KU188" s="15">
        <f>IF(32&lt;=$G188, ROUND(KT188*$Q188, 2), "")</f>
        <v/>
      </c>
      <c r="KV188" s="15">
        <f>IF(32&lt;=$G188, $N188, "")</f>
        <v/>
      </c>
      <c r="KW188" s="15">
        <f>IF(32&lt;=$G188, KV188-KU188, "")</f>
        <v/>
      </c>
      <c r="KX188" s="15">
        <f>IF(32&lt;=$G188, KT188-KW188, "")</f>
        <v/>
      </c>
      <c r="KY188" s="15">
        <f>IF(32&lt;=$G188, ROUND(KQ188*$Q188, 2), "")</f>
        <v/>
      </c>
      <c r="KZ188" s="15">
        <f>IF(32&lt;=$G188, KQ188+KY188, "")</f>
        <v/>
      </c>
      <c r="LA188" s="15">
        <f>IF(32&lt;=$G188, KU188+KY188, "")</f>
        <v/>
      </c>
      <c r="LB188" s="15">
        <f>IF(32&lt;=$G188, ($G188-32)*$N188, "")</f>
        <v/>
      </c>
      <c r="LC188" s="15">
        <f>IF(33&lt;=$G188, KX188, "")</f>
        <v/>
      </c>
      <c r="LD188" s="15">
        <f>IF(33&lt;=$G188, ROUND(LC188*$Q188, 2), "")</f>
        <v/>
      </c>
      <c r="LE188" s="15">
        <f>IF(33&lt;=$G188, $N188, "")</f>
        <v/>
      </c>
      <c r="LF188" s="15">
        <f>IF(33&lt;=$G188, LE188-LD188, "")</f>
        <v/>
      </c>
      <c r="LG188" s="15">
        <f>IF(33&lt;=$G188, LC188-LF188, "")</f>
        <v/>
      </c>
      <c r="LH188" s="15">
        <f>IF(33&lt;=$G188, ROUND(KZ188*$Q188, 2), "")</f>
        <v/>
      </c>
      <c r="LI188" s="15">
        <f>IF(33&lt;=$G188, KZ188+LH188, "")</f>
        <v/>
      </c>
      <c r="LJ188" s="15">
        <f>IF(33&lt;=$G188, LD188+LH188, "")</f>
        <v/>
      </c>
      <c r="LK188" s="15">
        <f>IF(33&lt;=$G188, ($G188-33)*$N188, "")</f>
        <v/>
      </c>
      <c r="LL188" s="15">
        <f>IF(34&lt;=$G188, LG188, "")</f>
        <v/>
      </c>
      <c r="LM188" s="15">
        <f>IF(34&lt;=$G188, ROUND(LL188*$Q188, 2), "")</f>
        <v/>
      </c>
      <c r="LN188" s="15">
        <f>IF(34&lt;=$G188, $N188, "")</f>
        <v/>
      </c>
      <c r="LO188" s="15">
        <f>IF(34&lt;=$G188, LN188-LM188, "")</f>
        <v/>
      </c>
      <c r="LP188" s="15">
        <f>IF(34&lt;=$G188, LL188-LO188, "")</f>
        <v/>
      </c>
      <c r="LQ188" s="15">
        <f>IF(34&lt;=$G188, ROUND(LI188*$Q188, 2), "")</f>
        <v/>
      </c>
      <c r="LR188" s="15">
        <f>IF(34&lt;=$G188, LI188+LQ188, "")</f>
        <v/>
      </c>
      <c r="LS188" s="15">
        <f>IF(34&lt;=$G188, LM188+LQ188, "")</f>
        <v/>
      </c>
      <c r="LT188" s="15">
        <f>IF(34&lt;=$G188, ($G188-34)*$N188, "")</f>
        <v/>
      </c>
      <c r="LU188" s="15">
        <f>IF(35&lt;=$G188, LP188, "")</f>
        <v/>
      </c>
      <c r="LV188" s="15">
        <f>IF(35&lt;=$G188, ROUND(LU188*$Q188, 2), "")</f>
        <v/>
      </c>
      <c r="LW188" s="15">
        <f>IF(35&lt;=$G188, $N188, "")</f>
        <v/>
      </c>
      <c r="LX188" s="15">
        <f>IF(35&lt;=$G188, LW188-LV188, "")</f>
        <v/>
      </c>
      <c r="LY188" s="15">
        <f>IF(35&lt;=$G188, LU188-LX188, "")</f>
        <v/>
      </c>
      <c r="LZ188" s="15">
        <f>IF(35&lt;=$G188, ROUND(LR188*$Q188, 2), "")</f>
        <v/>
      </c>
      <c r="MA188" s="15">
        <f>IF(35&lt;=$G188, LR188+LZ188, "")</f>
        <v/>
      </c>
      <c r="MB188" s="15">
        <f>IF(35&lt;=$G188, LV188+LZ188, "")</f>
        <v/>
      </c>
      <c r="MC188" s="15">
        <f>IF(35&lt;=$G188, ($G188-35)*$N188, "")</f>
        <v/>
      </c>
      <c r="MD188" s="15">
        <f>IF(36&lt;=$G188, LY188, "")</f>
        <v/>
      </c>
      <c r="ME188" s="15">
        <f>IF(36&lt;=$G188, ROUND(MD188*$Q188, 2), "")</f>
        <v/>
      </c>
      <c r="MF188" s="15">
        <f>IF(36&lt;=$G188, $N188, "")</f>
        <v/>
      </c>
      <c r="MG188" s="15">
        <f>IF(36&lt;=$G188, MF188-ME188, "")</f>
        <v/>
      </c>
      <c r="MH188" s="15">
        <f>IF(36&lt;=$G188, MD188-MG188, "")</f>
        <v/>
      </c>
      <c r="MI188" s="15">
        <f>IF(36&lt;=$G188, ROUND(MA188*$Q188, 2), "")</f>
        <v/>
      </c>
      <c r="MJ188" s="15">
        <f>IF(36&lt;=$G188, MA188+MI188, "")</f>
        <v/>
      </c>
      <c r="MK188" s="15">
        <f>IF(36&lt;=$G188, ME188+MI188, "")</f>
        <v/>
      </c>
      <c r="ML188" s="15">
        <f>IF(36&lt;=$G188, ($G188-36)*$N188, "")</f>
        <v/>
      </c>
      <c r="MM188" s="15">
        <f>IF(37&lt;=$G188, MH188, "")</f>
        <v/>
      </c>
      <c r="MN188" s="15">
        <f>IF(37&lt;=$G188, ROUND(MM188*$Q188, 2), "")</f>
        <v/>
      </c>
      <c r="MO188" s="15">
        <f>IF(37&lt;=$G188, $N188, "")</f>
        <v/>
      </c>
      <c r="MP188" s="15">
        <f>IF(37&lt;=$G188, MO188-MN188, "")</f>
        <v/>
      </c>
      <c r="MQ188" s="15">
        <f>IF(37&lt;=$G188, MM188-MP188, "")</f>
        <v/>
      </c>
      <c r="MR188" s="15">
        <f>IF(37&lt;=$G188, ROUND(MJ188*$Q188, 2), "")</f>
        <v/>
      </c>
      <c r="MS188" s="15">
        <f>IF(37&lt;=$G188, MJ188+MR188, "")</f>
        <v/>
      </c>
      <c r="MT188" s="15">
        <f>IF(37&lt;=$G188, MN188+MR188, "")</f>
        <v/>
      </c>
      <c r="MU188" s="15">
        <f>IF(37&lt;=$G188, ($G188-37)*$N188, "")</f>
        <v/>
      </c>
      <c r="MV188" s="15">
        <f>IF(38&lt;=$G188, MQ188, "")</f>
        <v/>
      </c>
      <c r="MW188" s="15">
        <f>IF(38&lt;=$G188, ROUND(MV188*$Q188, 2), "")</f>
        <v/>
      </c>
      <c r="MX188" s="15">
        <f>IF(38&lt;=$G188, $N188, "")</f>
        <v/>
      </c>
      <c r="MY188" s="15">
        <f>IF(38&lt;=$G188, MX188-MW188, "")</f>
        <v/>
      </c>
      <c r="MZ188" s="15">
        <f>IF(38&lt;=$G188, MV188-MY188, "")</f>
        <v/>
      </c>
      <c r="NA188" s="15">
        <f>IF(38&lt;=$G188, ROUND(MS188*$Q188, 2), "")</f>
        <v/>
      </c>
      <c r="NB188" s="15">
        <f>IF(38&lt;=$G188, MS188+NA188, "")</f>
        <v/>
      </c>
      <c r="NC188" s="15">
        <f>IF(38&lt;=$G188, MW188+NA188, "")</f>
        <v/>
      </c>
      <c r="ND188" s="15">
        <f>IF(38&lt;=$G188, ($G188-38)*$N188, "")</f>
        <v/>
      </c>
      <c r="NE188" s="15">
        <f>IF(39&lt;=$G188, MZ188, "")</f>
        <v/>
      </c>
      <c r="NF188" s="15">
        <f>IF(39&lt;=$G188, ROUND(NE188*$Q188, 2), "")</f>
        <v/>
      </c>
      <c r="NG188" s="15">
        <f>IF(39&lt;=$G188, $N188, "")</f>
        <v/>
      </c>
      <c r="NH188" s="15">
        <f>IF(39&lt;=$G188, NG188-NF188, "")</f>
        <v/>
      </c>
      <c r="NI188" s="15">
        <f>IF(39&lt;=$G188, NE188-NH188, "")</f>
        <v/>
      </c>
      <c r="NJ188" s="15">
        <f>IF(39&lt;=$G188, ROUND(NB188*$Q188, 2), "")</f>
        <v/>
      </c>
      <c r="NK188" s="15">
        <f>IF(39&lt;=$G188, NB188+NJ188, "")</f>
        <v/>
      </c>
      <c r="NL188" s="15">
        <f>IF(39&lt;=$G188, NF188+NJ188, "")</f>
        <v/>
      </c>
      <c r="NM188" s="15">
        <f>IF(39&lt;=$G188, ($G188-39)*$N188, "")</f>
        <v/>
      </c>
      <c r="NN188" s="15">
        <f>IF(40&lt;=$G188, NI188, "")</f>
        <v/>
      </c>
      <c r="NO188" s="15">
        <f>IF(40&lt;=$G188, ROUND(NN188*$Q188, 2), "")</f>
        <v/>
      </c>
      <c r="NP188" s="15">
        <f>IF(40&lt;=$G188, $N188, "")</f>
        <v/>
      </c>
      <c r="NQ188" s="15">
        <f>IF(40&lt;=$G188, NP188-NO188, "")</f>
        <v/>
      </c>
      <c r="NR188" s="15">
        <f>IF(40&lt;=$G188, NN188-NQ188, "")</f>
        <v/>
      </c>
      <c r="NS188" s="15">
        <f>IF(40&lt;=$G188, ROUND(NK188*$Q188, 2), "")</f>
        <v/>
      </c>
      <c r="NT188" s="15">
        <f>IF(40&lt;=$G188, NK188+NS188, "")</f>
        <v/>
      </c>
      <c r="NU188" s="15">
        <f>IF(40&lt;=$G188, NO188+NS188, "")</f>
        <v/>
      </c>
      <c r="NV188" s="15">
        <f>IF(40&lt;=$G188, ($G188-40)*$N188, "")</f>
        <v/>
      </c>
      <c r="NW188" s="15">
        <f>IF(41&lt;=$G188, NR188, "")</f>
        <v/>
      </c>
      <c r="NX188" s="15">
        <f>IF(41&lt;=$G188, ROUND(NW188*$Q188, 2), "")</f>
        <v/>
      </c>
      <c r="NY188" s="15">
        <f>IF(41&lt;=$G188, $N188, "")</f>
        <v/>
      </c>
      <c r="NZ188" s="15">
        <f>IF(41&lt;=$G188, NY188-NX188, "")</f>
        <v/>
      </c>
      <c r="OA188" s="15">
        <f>IF(41&lt;=$G188, NW188-NZ188, "")</f>
        <v/>
      </c>
      <c r="OB188" s="15">
        <f>IF(41&lt;=$G188, ROUND(NT188*$Q188, 2), "")</f>
        <v/>
      </c>
      <c r="OC188" s="15">
        <f>IF(41&lt;=$G188, NT188+OB188, "")</f>
        <v/>
      </c>
      <c r="OD188" s="15">
        <f>IF(41&lt;=$G188, NX188+OB188, "")</f>
        <v/>
      </c>
      <c r="OE188" s="15">
        <f>IF(41&lt;=$G188, ($G188-41)*$N188, "")</f>
        <v/>
      </c>
      <c r="OF188" s="15">
        <f>IF(42&lt;=$G188, OA188, "")</f>
        <v/>
      </c>
      <c r="OG188" s="15">
        <f>IF(42&lt;=$G188, ROUND(OF188*$Q188, 2), "")</f>
        <v/>
      </c>
      <c r="OH188" s="15">
        <f>IF(42&lt;=$G188, $N188, "")</f>
        <v/>
      </c>
      <c r="OI188" s="15">
        <f>IF(42&lt;=$G188, OH188-OG188, "")</f>
        <v/>
      </c>
      <c r="OJ188" s="15">
        <f>IF(42&lt;=$G188, OF188-OI188, "")</f>
        <v/>
      </c>
      <c r="OK188" s="15">
        <f>IF(42&lt;=$G188, ROUND(OC188*$Q188, 2), "")</f>
        <v/>
      </c>
      <c r="OL188" s="15">
        <f>IF(42&lt;=$G188, OC188+OK188, "")</f>
        <v/>
      </c>
      <c r="OM188" s="15">
        <f>IF(42&lt;=$G188, OG188+OK188, "")</f>
        <v/>
      </c>
      <c r="ON188" s="15">
        <f>IF(42&lt;=$G188, ($G188-42)*$N188, "")</f>
        <v/>
      </c>
      <c r="OO188" s="15">
        <f>IF(43&lt;=$G188, OJ188, "")</f>
        <v/>
      </c>
      <c r="OP188" s="15">
        <f>IF(43&lt;=$G188, ROUND(OO188*$Q188, 2), "")</f>
        <v/>
      </c>
      <c r="OQ188" s="15">
        <f>IF(43&lt;=$G188, $N188, "")</f>
        <v/>
      </c>
      <c r="OR188" s="15">
        <f>IF(43&lt;=$G188, OQ188-OP188, "")</f>
        <v/>
      </c>
      <c r="OS188" s="15">
        <f>IF(43&lt;=$G188, OO188-OR188, "")</f>
        <v/>
      </c>
      <c r="OT188" s="15">
        <f>IF(43&lt;=$G188, ROUND(OL188*$Q188, 2), "")</f>
        <v/>
      </c>
      <c r="OU188" s="15">
        <f>IF(43&lt;=$G188, OL188+OT188, "")</f>
        <v/>
      </c>
      <c r="OV188" s="15">
        <f>IF(43&lt;=$G188, OP188+OT188, "")</f>
        <v/>
      </c>
      <c r="OW188" s="15">
        <f>IF(43&lt;=$G188, ($G188-43)*$N188, "")</f>
        <v/>
      </c>
      <c r="OX188" s="15">
        <f>IF(44&lt;=$G188, OS188, "")</f>
        <v/>
      </c>
      <c r="OY188" s="15">
        <f>IF(44&lt;=$G188, ROUND(OX188*$Q188, 2), "")</f>
        <v/>
      </c>
      <c r="OZ188" s="15">
        <f>IF(44&lt;=$G188, $N188, "")</f>
        <v/>
      </c>
      <c r="PA188" s="15">
        <f>IF(44&lt;=$G188, OZ188-OY188, "")</f>
        <v/>
      </c>
      <c r="PB188" s="15">
        <f>IF(44&lt;=$G188, OX188-PA188, "")</f>
        <v/>
      </c>
      <c r="PC188" s="15">
        <f>IF(44&lt;=$G188, ROUND(OU188*$Q188, 2), "")</f>
        <v/>
      </c>
      <c r="PD188" s="15">
        <f>IF(44&lt;=$G188, OU188+PC188, "")</f>
        <v/>
      </c>
      <c r="PE188" s="15">
        <f>IF(44&lt;=$G188, OY188+PC188, "")</f>
        <v/>
      </c>
      <c r="PF188" s="15">
        <f>IF(44&lt;=$G188, ($G188-44)*$N188, "")</f>
        <v/>
      </c>
      <c r="PG188" s="15">
        <f>IF(45&lt;=$G188, PB188, "")</f>
        <v/>
      </c>
      <c r="PH188" s="15">
        <f>IF(45&lt;=$G188, ROUND(PG188*$Q188, 2), "")</f>
        <v/>
      </c>
      <c r="PI188" s="15">
        <f>IF(45&lt;=$G188, $N188, "")</f>
        <v/>
      </c>
      <c r="PJ188" s="15">
        <f>IF(45&lt;=$G188, PI188-PH188, "")</f>
        <v/>
      </c>
      <c r="PK188" s="15">
        <f>IF(45&lt;=$G188, PG188-PJ188, "")</f>
        <v/>
      </c>
      <c r="PL188" s="15">
        <f>IF(45&lt;=$G188, ROUND(PD188*$Q188, 2), "")</f>
        <v/>
      </c>
      <c r="PM188" s="15">
        <f>IF(45&lt;=$G188, PD188+PL188, "")</f>
        <v/>
      </c>
      <c r="PN188" s="15">
        <f>IF(45&lt;=$G188, PH188+PL188, "")</f>
        <v/>
      </c>
      <c r="PO188" s="15">
        <f>IF(45&lt;=$G188, ($G188-45)*$N188, "")</f>
        <v/>
      </c>
      <c r="PP188" s="15">
        <f>IF(46&lt;=$G188, PK188, "")</f>
        <v/>
      </c>
      <c r="PQ188" s="15">
        <f>IF(46&lt;=$G188, ROUND(PP188*$Q188, 2), "")</f>
        <v/>
      </c>
      <c r="PR188" s="15">
        <f>IF(46&lt;=$G188, $N188, "")</f>
        <v/>
      </c>
      <c r="PS188" s="15">
        <f>IF(46&lt;=$G188, PR188-PQ188, "")</f>
        <v/>
      </c>
      <c r="PT188" s="15">
        <f>IF(46&lt;=$G188, PP188-PS188, "")</f>
        <v/>
      </c>
      <c r="PU188" s="15">
        <f>IF(46&lt;=$G188, ROUND(PM188*$Q188, 2), "")</f>
        <v/>
      </c>
      <c r="PV188" s="15">
        <f>IF(46&lt;=$G188, PM188+PU188, "")</f>
        <v/>
      </c>
      <c r="PW188" s="15">
        <f>IF(46&lt;=$G188, PQ188+PU188, "")</f>
        <v/>
      </c>
      <c r="PX188" s="15">
        <f>IF(46&lt;=$G188, ($G188-46)*$N188, "")</f>
        <v/>
      </c>
      <c r="PY188" s="15">
        <f>IF(47&lt;=$G188, PT188, "")</f>
        <v/>
      </c>
      <c r="PZ188" s="15">
        <f>IF(47&lt;=$G188, ROUND(PY188*$Q188, 2), "")</f>
        <v/>
      </c>
      <c r="QA188" s="15">
        <f>IF(47&lt;=$G188, $N188, "")</f>
        <v/>
      </c>
      <c r="QB188" s="15">
        <f>IF(47&lt;=$G188, QA188-PZ188, "")</f>
        <v/>
      </c>
      <c r="QC188" s="15">
        <f>IF(47&lt;=$G188, PY188-QB188, "")</f>
        <v/>
      </c>
      <c r="QD188" s="15">
        <f>IF(47&lt;=$G188, ROUND(PV188*$Q188, 2), "")</f>
        <v/>
      </c>
      <c r="QE188" s="15">
        <f>IF(47&lt;=$G188, PV188+QD188, "")</f>
        <v/>
      </c>
      <c r="QF188" s="15">
        <f>IF(47&lt;=$G188, PZ188+QD188, "")</f>
        <v/>
      </c>
      <c r="QG188" s="15">
        <f>IF(47&lt;=$G188, ($G188-47)*$N188, "")</f>
        <v/>
      </c>
      <c r="QH188" s="15">
        <f>IF(48&lt;=$G188, QC188, "")</f>
        <v/>
      </c>
      <c r="QI188" s="15">
        <f>IF(48&lt;=$G188, ROUND(QH188*$Q188, 2), "")</f>
        <v/>
      </c>
      <c r="QJ188" s="15">
        <f>IF(48&lt;=$G188, $N188, "")</f>
        <v/>
      </c>
      <c r="QK188" s="15">
        <f>IF(48&lt;=$G188, QJ188-QI188, "")</f>
        <v/>
      </c>
      <c r="QL188" s="15">
        <f>IF(48&lt;=$G188, QH188-QK188, "")</f>
        <v/>
      </c>
      <c r="QM188" s="15">
        <f>IF(48&lt;=$G188, ROUND(QE188*$Q188, 2), "")</f>
        <v/>
      </c>
      <c r="QN188" s="15">
        <f>IF(48&lt;=$G188, QE188+QM188, "")</f>
        <v/>
      </c>
      <c r="QO188" s="15">
        <f>IF(48&lt;=$G188, QI188+QM188, "")</f>
        <v/>
      </c>
      <c r="QP188" s="15">
        <f>IF(48&lt;=$G188, ($G188-48)*$N188, "")</f>
        <v/>
      </c>
    </row>
    <row r="189">
      <c r="A189" s="6" t="inlineStr">
        <is>
          <t>0708-0001</t>
        </is>
      </c>
      <c r="B189" s="7" t="inlineStr">
        <is>
          <t>Pumps Company Sa de Cv</t>
        </is>
      </c>
      <c r="C189" s="7" t="inlineStr">
        <is>
          <t>L200 Glx Diesel</t>
        </is>
      </c>
      <c r="D189" s="6" t="inlineStr">
        <is>
          <t>ACTIVO</t>
        </is>
      </c>
      <c r="E189" s="6" t="inlineStr">
        <is>
          <t>2025-07-29</t>
        </is>
      </c>
      <c r="F189" s="6" t="inlineStr">
        <is>
          <t>2028-07-29</t>
        </is>
      </c>
      <c r="G189" s="8" t="n">
        <v>36</v>
      </c>
      <c r="H189" s="9" t="n">
        <v>557155.17</v>
      </c>
      <c r="I189" s="10" t="n">
        <v>0.4</v>
      </c>
      <c r="J189" s="9">
        <f>ROUND(H189*I189, 2)</f>
        <v/>
      </c>
      <c r="K189" s="9">
        <f>ROUND(H189-J189, 2)</f>
        <v/>
      </c>
      <c r="L189" s="10" t="n">
        <v>0.02</v>
      </c>
      <c r="M189" s="9">
        <f>ROUND(H189*L189, 2)</f>
        <v/>
      </c>
      <c r="N189" s="9" t="n">
        <v>13611.73</v>
      </c>
      <c r="O189" s="10" t="n">
        <v>0.1</v>
      </c>
      <c r="P189" s="9">
        <f>ROUND(H189*O189, 2)</f>
        <v/>
      </c>
      <c r="Q189" s="11" t="n">
        <v>0.02663643</v>
      </c>
      <c r="R189" s="11">
        <f>RATE(G189, -N189, K189, -P189)</f>
        <v/>
      </c>
      <c r="S189" s="11">
        <f>ROUND(Q189*12, 8)</f>
        <v/>
      </c>
      <c r="T189" s="11">
        <f>ROUND(((1+Q189)^12)-1, 8)</f>
        <v/>
      </c>
      <c r="U189" s="9">
        <f>ROUND(PV(Q189, G189, 0, -P189), 2)</f>
        <v/>
      </c>
      <c r="V189" s="9">
        <f>SUMIF($AA$4:$QP$4, "Interes_Leasing", AA189:QP189)</f>
        <v/>
      </c>
      <c r="W189" s="9">
        <f>SUMIF($AA$4:$QP$4, "Interes_Residual", AA189:QP189)</f>
        <v/>
      </c>
      <c r="X189" s="9">
        <f>ROUND(V189+W189, 2)</f>
        <v/>
      </c>
      <c r="Y189" s="9">
        <f>ROUND((N189*G189+P189+M189)-K189, 2)</f>
        <v/>
      </c>
      <c r="Z189" s="10">
        <f>ROUND(Y189/K189, 4)</f>
        <v/>
      </c>
      <c r="AA189" s="9">
        <f>IF(1&lt;=$G189, $K189, "")</f>
        <v/>
      </c>
      <c r="AB189" s="9">
        <f>IF(1&lt;=$G189, ROUND(AA189*$Q189, 2), "")</f>
        <v/>
      </c>
      <c r="AC189" s="9">
        <f>IF(1&lt;=$G189, $N189, "")</f>
        <v/>
      </c>
      <c r="AD189" s="9">
        <f>IF(1&lt;=$G189, AC189-AB189, "")</f>
        <v/>
      </c>
      <c r="AE189" s="9">
        <f>IF(1&lt;=$G189, AA189-AD189, "")</f>
        <v/>
      </c>
      <c r="AF189" s="9">
        <f>IF(1&lt;=$G189, ROUND($U189*$Q189, 2), "")</f>
        <v/>
      </c>
      <c r="AG189" s="9">
        <f>IF(1&lt;=$G189, $U189+AF189, "")</f>
        <v/>
      </c>
      <c r="AH189" s="9">
        <f>IF(1&lt;=$G189, AB189+AF189, "")</f>
        <v/>
      </c>
      <c r="AI189" s="9">
        <f>IF(1&lt;=$G189, ($G189-1)*$N189, "")</f>
        <v/>
      </c>
      <c r="AJ189" s="9">
        <f>IF(2&lt;=$G189, AE189, "")</f>
        <v/>
      </c>
      <c r="AK189" s="9">
        <f>IF(2&lt;=$G189, ROUND(AJ189*$Q189, 2), "")</f>
        <v/>
      </c>
      <c r="AL189" s="9">
        <f>IF(2&lt;=$G189, $N189, "")</f>
        <v/>
      </c>
      <c r="AM189" s="9">
        <f>IF(2&lt;=$G189, AL189-AK189, "")</f>
        <v/>
      </c>
      <c r="AN189" s="9">
        <f>IF(2&lt;=$G189, AJ189-AM189, "")</f>
        <v/>
      </c>
      <c r="AO189" s="9">
        <f>IF(2&lt;=$G189, ROUND(AG189*$Q189, 2), "")</f>
        <v/>
      </c>
      <c r="AP189" s="9">
        <f>IF(2&lt;=$G189, AG189+AO189, "")</f>
        <v/>
      </c>
      <c r="AQ189" s="9">
        <f>IF(2&lt;=$G189, AK189+AO189, "")</f>
        <v/>
      </c>
      <c r="AR189" s="9">
        <f>IF(2&lt;=$G189, ($G189-2)*$N189, "")</f>
        <v/>
      </c>
      <c r="AS189" s="9">
        <f>IF(3&lt;=$G189, AN189, "")</f>
        <v/>
      </c>
      <c r="AT189" s="9">
        <f>IF(3&lt;=$G189, ROUND(AS189*$Q189, 2), "")</f>
        <v/>
      </c>
      <c r="AU189" s="9">
        <f>IF(3&lt;=$G189, $N189, "")</f>
        <v/>
      </c>
      <c r="AV189" s="9">
        <f>IF(3&lt;=$G189, AU189-AT189, "")</f>
        <v/>
      </c>
      <c r="AW189" s="9">
        <f>IF(3&lt;=$G189, AS189-AV189, "")</f>
        <v/>
      </c>
      <c r="AX189" s="9">
        <f>IF(3&lt;=$G189, ROUND(AP189*$Q189, 2), "")</f>
        <v/>
      </c>
      <c r="AY189" s="9">
        <f>IF(3&lt;=$G189, AP189+AX189, "")</f>
        <v/>
      </c>
      <c r="AZ189" s="9">
        <f>IF(3&lt;=$G189, AT189+AX189, "")</f>
        <v/>
      </c>
      <c r="BA189" s="9">
        <f>IF(3&lt;=$G189, ($G189-3)*$N189, "")</f>
        <v/>
      </c>
      <c r="BB189" s="9">
        <f>IF(4&lt;=$G189, AW189, "")</f>
        <v/>
      </c>
      <c r="BC189" s="9">
        <f>IF(4&lt;=$G189, ROUND(BB189*$Q189, 2), "")</f>
        <v/>
      </c>
      <c r="BD189" s="9">
        <f>IF(4&lt;=$G189, $N189, "")</f>
        <v/>
      </c>
      <c r="BE189" s="9">
        <f>IF(4&lt;=$G189, BD189-BC189, "")</f>
        <v/>
      </c>
      <c r="BF189" s="9">
        <f>IF(4&lt;=$G189, BB189-BE189, "")</f>
        <v/>
      </c>
      <c r="BG189" s="9">
        <f>IF(4&lt;=$G189, ROUND(AY189*$Q189, 2), "")</f>
        <v/>
      </c>
      <c r="BH189" s="9">
        <f>IF(4&lt;=$G189, AY189+BG189, "")</f>
        <v/>
      </c>
      <c r="BI189" s="9">
        <f>IF(4&lt;=$G189, BC189+BG189, "")</f>
        <v/>
      </c>
      <c r="BJ189" s="9">
        <f>IF(4&lt;=$G189, ($G189-4)*$N189, "")</f>
        <v/>
      </c>
      <c r="BK189" s="9">
        <f>IF(5&lt;=$G189, BF189, "")</f>
        <v/>
      </c>
      <c r="BL189" s="9">
        <f>IF(5&lt;=$G189, ROUND(BK189*$Q189, 2), "")</f>
        <v/>
      </c>
      <c r="BM189" s="9">
        <f>IF(5&lt;=$G189, $N189, "")</f>
        <v/>
      </c>
      <c r="BN189" s="9">
        <f>IF(5&lt;=$G189, BM189-BL189, "")</f>
        <v/>
      </c>
      <c r="BO189" s="9">
        <f>IF(5&lt;=$G189, BK189-BN189, "")</f>
        <v/>
      </c>
      <c r="BP189" s="9">
        <f>IF(5&lt;=$G189, ROUND(BH189*$Q189, 2), "")</f>
        <v/>
      </c>
      <c r="BQ189" s="9">
        <f>IF(5&lt;=$G189, BH189+BP189, "")</f>
        <v/>
      </c>
      <c r="BR189" s="9">
        <f>IF(5&lt;=$G189, BL189+BP189, "")</f>
        <v/>
      </c>
      <c r="BS189" s="9">
        <f>IF(5&lt;=$G189, ($G189-5)*$N189, "")</f>
        <v/>
      </c>
      <c r="BT189" s="9">
        <f>IF(6&lt;=$G189, BO189, "")</f>
        <v/>
      </c>
      <c r="BU189" s="9">
        <f>IF(6&lt;=$G189, ROUND(BT189*$Q189, 2), "")</f>
        <v/>
      </c>
      <c r="BV189" s="9">
        <f>IF(6&lt;=$G189, $N189, "")</f>
        <v/>
      </c>
      <c r="BW189" s="9">
        <f>IF(6&lt;=$G189, BV189-BU189, "")</f>
        <v/>
      </c>
      <c r="BX189" s="9">
        <f>IF(6&lt;=$G189, BT189-BW189, "")</f>
        <v/>
      </c>
      <c r="BY189" s="9">
        <f>IF(6&lt;=$G189, ROUND(BQ189*$Q189, 2), "")</f>
        <v/>
      </c>
      <c r="BZ189" s="9">
        <f>IF(6&lt;=$G189, BQ189+BY189, "")</f>
        <v/>
      </c>
      <c r="CA189" s="9">
        <f>IF(6&lt;=$G189, BU189+BY189, "")</f>
        <v/>
      </c>
      <c r="CB189" s="9">
        <f>IF(6&lt;=$G189, ($G189-6)*$N189, "")</f>
        <v/>
      </c>
      <c r="CC189" s="9">
        <f>IF(7&lt;=$G189, BX189, "")</f>
        <v/>
      </c>
      <c r="CD189" s="9">
        <f>IF(7&lt;=$G189, ROUND(CC189*$Q189, 2), "")</f>
        <v/>
      </c>
      <c r="CE189" s="9">
        <f>IF(7&lt;=$G189, $N189, "")</f>
        <v/>
      </c>
      <c r="CF189" s="9">
        <f>IF(7&lt;=$G189, CE189-CD189, "")</f>
        <v/>
      </c>
      <c r="CG189" s="9">
        <f>IF(7&lt;=$G189, CC189-CF189, "")</f>
        <v/>
      </c>
      <c r="CH189" s="9">
        <f>IF(7&lt;=$G189, ROUND(BZ189*$Q189, 2), "")</f>
        <v/>
      </c>
      <c r="CI189" s="9">
        <f>IF(7&lt;=$G189, BZ189+CH189, "")</f>
        <v/>
      </c>
      <c r="CJ189" s="9">
        <f>IF(7&lt;=$G189, CD189+CH189, "")</f>
        <v/>
      </c>
      <c r="CK189" s="9">
        <f>IF(7&lt;=$G189, ($G189-7)*$N189, "")</f>
        <v/>
      </c>
      <c r="CL189" s="9">
        <f>IF(8&lt;=$G189, CG189, "")</f>
        <v/>
      </c>
      <c r="CM189" s="9">
        <f>IF(8&lt;=$G189, ROUND(CL189*$Q189, 2), "")</f>
        <v/>
      </c>
      <c r="CN189" s="9">
        <f>IF(8&lt;=$G189, $N189, "")</f>
        <v/>
      </c>
      <c r="CO189" s="9">
        <f>IF(8&lt;=$G189, CN189-CM189, "")</f>
        <v/>
      </c>
      <c r="CP189" s="9">
        <f>IF(8&lt;=$G189, CL189-CO189, "")</f>
        <v/>
      </c>
      <c r="CQ189" s="9">
        <f>IF(8&lt;=$G189, ROUND(CI189*$Q189, 2), "")</f>
        <v/>
      </c>
      <c r="CR189" s="9">
        <f>IF(8&lt;=$G189, CI189+CQ189, "")</f>
        <v/>
      </c>
      <c r="CS189" s="9">
        <f>IF(8&lt;=$G189, CM189+CQ189, "")</f>
        <v/>
      </c>
      <c r="CT189" s="9">
        <f>IF(8&lt;=$G189, ($G189-8)*$N189, "")</f>
        <v/>
      </c>
      <c r="CU189" s="9">
        <f>IF(9&lt;=$G189, CP189, "")</f>
        <v/>
      </c>
      <c r="CV189" s="9">
        <f>IF(9&lt;=$G189, ROUND(CU189*$Q189, 2), "")</f>
        <v/>
      </c>
      <c r="CW189" s="9">
        <f>IF(9&lt;=$G189, $N189, "")</f>
        <v/>
      </c>
      <c r="CX189" s="9">
        <f>IF(9&lt;=$G189, CW189-CV189, "")</f>
        <v/>
      </c>
      <c r="CY189" s="9">
        <f>IF(9&lt;=$G189, CU189-CX189, "")</f>
        <v/>
      </c>
      <c r="CZ189" s="9">
        <f>IF(9&lt;=$G189, ROUND(CR189*$Q189, 2), "")</f>
        <v/>
      </c>
      <c r="DA189" s="9">
        <f>IF(9&lt;=$G189, CR189+CZ189, "")</f>
        <v/>
      </c>
      <c r="DB189" s="9">
        <f>IF(9&lt;=$G189, CV189+CZ189, "")</f>
        <v/>
      </c>
      <c r="DC189" s="9">
        <f>IF(9&lt;=$G189, ($G189-9)*$N189, "")</f>
        <v/>
      </c>
      <c r="DD189" s="9">
        <f>IF(10&lt;=$G189, CY189, "")</f>
        <v/>
      </c>
      <c r="DE189" s="9">
        <f>IF(10&lt;=$G189, ROUND(DD189*$Q189, 2), "")</f>
        <v/>
      </c>
      <c r="DF189" s="9">
        <f>IF(10&lt;=$G189, $N189, "")</f>
        <v/>
      </c>
      <c r="DG189" s="9">
        <f>IF(10&lt;=$G189, DF189-DE189, "")</f>
        <v/>
      </c>
      <c r="DH189" s="9">
        <f>IF(10&lt;=$G189, DD189-DG189, "")</f>
        <v/>
      </c>
      <c r="DI189" s="9">
        <f>IF(10&lt;=$G189, ROUND(DA189*$Q189, 2), "")</f>
        <v/>
      </c>
      <c r="DJ189" s="9">
        <f>IF(10&lt;=$G189, DA189+DI189, "")</f>
        <v/>
      </c>
      <c r="DK189" s="9">
        <f>IF(10&lt;=$G189, DE189+DI189, "")</f>
        <v/>
      </c>
      <c r="DL189" s="9">
        <f>IF(10&lt;=$G189, ($G189-10)*$N189, "")</f>
        <v/>
      </c>
      <c r="DM189" s="9">
        <f>IF(11&lt;=$G189, DH189, "")</f>
        <v/>
      </c>
      <c r="DN189" s="9">
        <f>IF(11&lt;=$G189, ROUND(DM189*$Q189, 2), "")</f>
        <v/>
      </c>
      <c r="DO189" s="9">
        <f>IF(11&lt;=$G189, $N189, "")</f>
        <v/>
      </c>
      <c r="DP189" s="9">
        <f>IF(11&lt;=$G189, DO189-DN189, "")</f>
        <v/>
      </c>
      <c r="DQ189" s="9">
        <f>IF(11&lt;=$G189, DM189-DP189, "")</f>
        <v/>
      </c>
      <c r="DR189" s="9">
        <f>IF(11&lt;=$G189, ROUND(DJ189*$Q189, 2), "")</f>
        <v/>
      </c>
      <c r="DS189" s="9">
        <f>IF(11&lt;=$G189, DJ189+DR189, "")</f>
        <v/>
      </c>
      <c r="DT189" s="9">
        <f>IF(11&lt;=$G189, DN189+DR189, "")</f>
        <v/>
      </c>
      <c r="DU189" s="9">
        <f>IF(11&lt;=$G189, ($G189-11)*$N189, "")</f>
        <v/>
      </c>
      <c r="DV189" s="9">
        <f>IF(12&lt;=$G189, DQ189, "")</f>
        <v/>
      </c>
      <c r="DW189" s="9">
        <f>IF(12&lt;=$G189, ROUND(DV189*$Q189, 2), "")</f>
        <v/>
      </c>
      <c r="DX189" s="9">
        <f>IF(12&lt;=$G189, $N189, "")</f>
        <v/>
      </c>
      <c r="DY189" s="9">
        <f>IF(12&lt;=$G189, DX189-DW189, "")</f>
        <v/>
      </c>
      <c r="DZ189" s="9">
        <f>IF(12&lt;=$G189, DV189-DY189, "")</f>
        <v/>
      </c>
      <c r="EA189" s="9">
        <f>IF(12&lt;=$G189, ROUND(DS189*$Q189, 2), "")</f>
        <v/>
      </c>
      <c r="EB189" s="9">
        <f>IF(12&lt;=$G189, DS189+EA189, "")</f>
        <v/>
      </c>
      <c r="EC189" s="9">
        <f>IF(12&lt;=$G189, DW189+EA189, "")</f>
        <v/>
      </c>
      <c r="ED189" s="9">
        <f>IF(12&lt;=$G189, ($G189-12)*$N189, "")</f>
        <v/>
      </c>
      <c r="EE189" s="9">
        <f>IF(13&lt;=$G189, DZ189, "")</f>
        <v/>
      </c>
      <c r="EF189" s="9">
        <f>IF(13&lt;=$G189, ROUND(EE189*$Q189, 2), "")</f>
        <v/>
      </c>
      <c r="EG189" s="9">
        <f>IF(13&lt;=$G189, $N189, "")</f>
        <v/>
      </c>
      <c r="EH189" s="9">
        <f>IF(13&lt;=$G189, EG189-EF189, "")</f>
        <v/>
      </c>
      <c r="EI189" s="9">
        <f>IF(13&lt;=$G189, EE189-EH189, "")</f>
        <v/>
      </c>
      <c r="EJ189" s="9">
        <f>IF(13&lt;=$G189, ROUND(EB189*$Q189, 2), "")</f>
        <v/>
      </c>
      <c r="EK189" s="9">
        <f>IF(13&lt;=$G189, EB189+EJ189, "")</f>
        <v/>
      </c>
      <c r="EL189" s="9">
        <f>IF(13&lt;=$G189, EF189+EJ189, "")</f>
        <v/>
      </c>
      <c r="EM189" s="9">
        <f>IF(13&lt;=$G189, ($G189-13)*$N189, "")</f>
        <v/>
      </c>
      <c r="EN189" s="9">
        <f>IF(14&lt;=$G189, EI189, "")</f>
        <v/>
      </c>
      <c r="EO189" s="9">
        <f>IF(14&lt;=$G189, ROUND(EN189*$Q189, 2), "")</f>
        <v/>
      </c>
      <c r="EP189" s="9">
        <f>IF(14&lt;=$G189, $N189, "")</f>
        <v/>
      </c>
      <c r="EQ189" s="9">
        <f>IF(14&lt;=$G189, EP189-EO189, "")</f>
        <v/>
      </c>
      <c r="ER189" s="9">
        <f>IF(14&lt;=$G189, EN189-EQ189, "")</f>
        <v/>
      </c>
      <c r="ES189" s="9">
        <f>IF(14&lt;=$G189, ROUND(EK189*$Q189, 2), "")</f>
        <v/>
      </c>
      <c r="ET189" s="9">
        <f>IF(14&lt;=$G189, EK189+ES189, "")</f>
        <v/>
      </c>
      <c r="EU189" s="9">
        <f>IF(14&lt;=$G189, EO189+ES189, "")</f>
        <v/>
      </c>
      <c r="EV189" s="9">
        <f>IF(14&lt;=$G189, ($G189-14)*$N189, "")</f>
        <v/>
      </c>
      <c r="EW189" s="9">
        <f>IF(15&lt;=$G189, ER189, "")</f>
        <v/>
      </c>
      <c r="EX189" s="9">
        <f>IF(15&lt;=$G189, ROUND(EW189*$Q189, 2), "")</f>
        <v/>
      </c>
      <c r="EY189" s="9">
        <f>IF(15&lt;=$G189, $N189, "")</f>
        <v/>
      </c>
      <c r="EZ189" s="9">
        <f>IF(15&lt;=$G189, EY189-EX189, "")</f>
        <v/>
      </c>
      <c r="FA189" s="9">
        <f>IF(15&lt;=$G189, EW189-EZ189, "")</f>
        <v/>
      </c>
      <c r="FB189" s="9">
        <f>IF(15&lt;=$G189, ROUND(ET189*$Q189, 2), "")</f>
        <v/>
      </c>
      <c r="FC189" s="9">
        <f>IF(15&lt;=$G189, ET189+FB189, "")</f>
        <v/>
      </c>
      <c r="FD189" s="9">
        <f>IF(15&lt;=$G189, EX189+FB189, "")</f>
        <v/>
      </c>
      <c r="FE189" s="9">
        <f>IF(15&lt;=$G189, ($G189-15)*$N189, "")</f>
        <v/>
      </c>
      <c r="FF189" s="9">
        <f>IF(16&lt;=$G189, FA189, "")</f>
        <v/>
      </c>
      <c r="FG189" s="9">
        <f>IF(16&lt;=$G189, ROUND(FF189*$Q189, 2), "")</f>
        <v/>
      </c>
      <c r="FH189" s="9">
        <f>IF(16&lt;=$G189, $N189, "")</f>
        <v/>
      </c>
      <c r="FI189" s="9">
        <f>IF(16&lt;=$G189, FH189-FG189, "")</f>
        <v/>
      </c>
      <c r="FJ189" s="9">
        <f>IF(16&lt;=$G189, FF189-FI189, "")</f>
        <v/>
      </c>
      <c r="FK189" s="9">
        <f>IF(16&lt;=$G189, ROUND(FC189*$Q189, 2), "")</f>
        <v/>
      </c>
      <c r="FL189" s="9">
        <f>IF(16&lt;=$G189, FC189+FK189, "")</f>
        <v/>
      </c>
      <c r="FM189" s="9">
        <f>IF(16&lt;=$G189, FG189+FK189, "")</f>
        <v/>
      </c>
      <c r="FN189" s="9">
        <f>IF(16&lt;=$G189, ($G189-16)*$N189, "")</f>
        <v/>
      </c>
      <c r="FO189" s="9">
        <f>IF(17&lt;=$G189, FJ189, "")</f>
        <v/>
      </c>
      <c r="FP189" s="9">
        <f>IF(17&lt;=$G189, ROUND(FO189*$Q189, 2), "")</f>
        <v/>
      </c>
      <c r="FQ189" s="9">
        <f>IF(17&lt;=$G189, $N189, "")</f>
        <v/>
      </c>
      <c r="FR189" s="9">
        <f>IF(17&lt;=$G189, FQ189-FP189, "")</f>
        <v/>
      </c>
      <c r="FS189" s="9">
        <f>IF(17&lt;=$G189, FO189-FR189, "")</f>
        <v/>
      </c>
      <c r="FT189" s="9">
        <f>IF(17&lt;=$G189, ROUND(FL189*$Q189, 2), "")</f>
        <v/>
      </c>
      <c r="FU189" s="9">
        <f>IF(17&lt;=$G189, FL189+FT189, "")</f>
        <v/>
      </c>
      <c r="FV189" s="9">
        <f>IF(17&lt;=$G189, FP189+FT189, "")</f>
        <v/>
      </c>
      <c r="FW189" s="9">
        <f>IF(17&lt;=$G189, ($G189-17)*$N189, "")</f>
        <v/>
      </c>
      <c r="FX189" s="9">
        <f>IF(18&lt;=$G189, FS189, "")</f>
        <v/>
      </c>
      <c r="FY189" s="9">
        <f>IF(18&lt;=$G189, ROUND(FX189*$Q189, 2), "")</f>
        <v/>
      </c>
      <c r="FZ189" s="9">
        <f>IF(18&lt;=$G189, $N189, "")</f>
        <v/>
      </c>
      <c r="GA189" s="9">
        <f>IF(18&lt;=$G189, FZ189-FY189, "")</f>
        <v/>
      </c>
      <c r="GB189" s="9">
        <f>IF(18&lt;=$G189, FX189-GA189, "")</f>
        <v/>
      </c>
      <c r="GC189" s="9">
        <f>IF(18&lt;=$G189, ROUND(FU189*$Q189, 2), "")</f>
        <v/>
      </c>
      <c r="GD189" s="9">
        <f>IF(18&lt;=$G189, FU189+GC189, "")</f>
        <v/>
      </c>
      <c r="GE189" s="9">
        <f>IF(18&lt;=$G189, FY189+GC189, "")</f>
        <v/>
      </c>
      <c r="GF189" s="9">
        <f>IF(18&lt;=$G189, ($G189-18)*$N189, "")</f>
        <v/>
      </c>
      <c r="GG189" s="9">
        <f>IF(19&lt;=$G189, GB189, "")</f>
        <v/>
      </c>
      <c r="GH189" s="9">
        <f>IF(19&lt;=$G189, ROUND(GG189*$Q189, 2), "")</f>
        <v/>
      </c>
      <c r="GI189" s="9">
        <f>IF(19&lt;=$G189, $N189, "")</f>
        <v/>
      </c>
      <c r="GJ189" s="9">
        <f>IF(19&lt;=$G189, GI189-GH189, "")</f>
        <v/>
      </c>
      <c r="GK189" s="9">
        <f>IF(19&lt;=$G189, GG189-GJ189, "")</f>
        <v/>
      </c>
      <c r="GL189" s="9">
        <f>IF(19&lt;=$G189, ROUND(GD189*$Q189, 2), "")</f>
        <v/>
      </c>
      <c r="GM189" s="9">
        <f>IF(19&lt;=$G189, GD189+GL189, "")</f>
        <v/>
      </c>
      <c r="GN189" s="9">
        <f>IF(19&lt;=$G189, GH189+GL189, "")</f>
        <v/>
      </c>
      <c r="GO189" s="9">
        <f>IF(19&lt;=$G189, ($G189-19)*$N189, "")</f>
        <v/>
      </c>
      <c r="GP189" s="9">
        <f>IF(20&lt;=$G189, GK189, "")</f>
        <v/>
      </c>
      <c r="GQ189" s="9">
        <f>IF(20&lt;=$G189, ROUND(GP189*$Q189, 2), "")</f>
        <v/>
      </c>
      <c r="GR189" s="9">
        <f>IF(20&lt;=$G189, $N189, "")</f>
        <v/>
      </c>
      <c r="GS189" s="9">
        <f>IF(20&lt;=$G189, GR189-GQ189, "")</f>
        <v/>
      </c>
      <c r="GT189" s="9">
        <f>IF(20&lt;=$G189, GP189-GS189, "")</f>
        <v/>
      </c>
      <c r="GU189" s="9">
        <f>IF(20&lt;=$G189, ROUND(GM189*$Q189, 2), "")</f>
        <v/>
      </c>
      <c r="GV189" s="9">
        <f>IF(20&lt;=$G189, GM189+GU189, "")</f>
        <v/>
      </c>
      <c r="GW189" s="9">
        <f>IF(20&lt;=$G189, GQ189+GU189, "")</f>
        <v/>
      </c>
      <c r="GX189" s="9">
        <f>IF(20&lt;=$G189, ($G189-20)*$N189, "")</f>
        <v/>
      </c>
      <c r="GY189" s="9">
        <f>IF(21&lt;=$G189, GT189, "")</f>
        <v/>
      </c>
      <c r="GZ189" s="9">
        <f>IF(21&lt;=$G189, ROUND(GY189*$Q189, 2), "")</f>
        <v/>
      </c>
      <c r="HA189" s="9">
        <f>IF(21&lt;=$G189, $N189, "")</f>
        <v/>
      </c>
      <c r="HB189" s="9">
        <f>IF(21&lt;=$G189, HA189-GZ189, "")</f>
        <v/>
      </c>
      <c r="HC189" s="9">
        <f>IF(21&lt;=$G189, GY189-HB189, "")</f>
        <v/>
      </c>
      <c r="HD189" s="9">
        <f>IF(21&lt;=$G189, ROUND(GV189*$Q189, 2), "")</f>
        <v/>
      </c>
      <c r="HE189" s="9">
        <f>IF(21&lt;=$G189, GV189+HD189, "")</f>
        <v/>
      </c>
      <c r="HF189" s="9">
        <f>IF(21&lt;=$G189, GZ189+HD189, "")</f>
        <v/>
      </c>
      <c r="HG189" s="9">
        <f>IF(21&lt;=$G189, ($G189-21)*$N189, "")</f>
        <v/>
      </c>
      <c r="HH189" s="9">
        <f>IF(22&lt;=$G189, HC189, "")</f>
        <v/>
      </c>
      <c r="HI189" s="9">
        <f>IF(22&lt;=$G189, ROUND(HH189*$Q189, 2), "")</f>
        <v/>
      </c>
      <c r="HJ189" s="9">
        <f>IF(22&lt;=$G189, $N189, "")</f>
        <v/>
      </c>
      <c r="HK189" s="9">
        <f>IF(22&lt;=$G189, HJ189-HI189, "")</f>
        <v/>
      </c>
      <c r="HL189" s="9">
        <f>IF(22&lt;=$G189, HH189-HK189, "")</f>
        <v/>
      </c>
      <c r="HM189" s="9">
        <f>IF(22&lt;=$G189, ROUND(HE189*$Q189, 2), "")</f>
        <v/>
      </c>
      <c r="HN189" s="9">
        <f>IF(22&lt;=$G189, HE189+HM189, "")</f>
        <v/>
      </c>
      <c r="HO189" s="9">
        <f>IF(22&lt;=$G189, HI189+HM189, "")</f>
        <v/>
      </c>
      <c r="HP189" s="9">
        <f>IF(22&lt;=$G189, ($G189-22)*$N189, "")</f>
        <v/>
      </c>
      <c r="HQ189" s="9">
        <f>IF(23&lt;=$G189, HL189, "")</f>
        <v/>
      </c>
      <c r="HR189" s="9">
        <f>IF(23&lt;=$G189, ROUND(HQ189*$Q189, 2), "")</f>
        <v/>
      </c>
      <c r="HS189" s="9">
        <f>IF(23&lt;=$G189, $N189, "")</f>
        <v/>
      </c>
      <c r="HT189" s="9">
        <f>IF(23&lt;=$G189, HS189-HR189, "")</f>
        <v/>
      </c>
      <c r="HU189" s="9">
        <f>IF(23&lt;=$G189, HQ189-HT189, "")</f>
        <v/>
      </c>
      <c r="HV189" s="9">
        <f>IF(23&lt;=$G189, ROUND(HN189*$Q189, 2), "")</f>
        <v/>
      </c>
      <c r="HW189" s="9">
        <f>IF(23&lt;=$G189, HN189+HV189, "")</f>
        <v/>
      </c>
      <c r="HX189" s="9">
        <f>IF(23&lt;=$G189, HR189+HV189, "")</f>
        <v/>
      </c>
      <c r="HY189" s="9">
        <f>IF(23&lt;=$G189, ($G189-23)*$N189, "")</f>
        <v/>
      </c>
      <c r="HZ189" s="9">
        <f>IF(24&lt;=$G189, HU189, "")</f>
        <v/>
      </c>
      <c r="IA189" s="9">
        <f>IF(24&lt;=$G189, ROUND(HZ189*$Q189, 2), "")</f>
        <v/>
      </c>
      <c r="IB189" s="9">
        <f>IF(24&lt;=$G189, $N189, "")</f>
        <v/>
      </c>
      <c r="IC189" s="9">
        <f>IF(24&lt;=$G189, IB189-IA189, "")</f>
        <v/>
      </c>
      <c r="ID189" s="9">
        <f>IF(24&lt;=$G189, HZ189-IC189, "")</f>
        <v/>
      </c>
      <c r="IE189" s="9">
        <f>IF(24&lt;=$G189, ROUND(HW189*$Q189, 2), "")</f>
        <v/>
      </c>
      <c r="IF189" s="9">
        <f>IF(24&lt;=$G189, HW189+IE189, "")</f>
        <v/>
      </c>
      <c r="IG189" s="9">
        <f>IF(24&lt;=$G189, IA189+IE189, "")</f>
        <v/>
      </c>
      <c r="IH189" s="9">
        <f>IF(24&lt;=$G189, ($G189-24)*$N189, "")</f>
        <v/>
      </c>
      <c r="II189" s="9">
        <f>IF(25&lt;=$G189, ID189, "")</f>
        <v/>
      </c>
      <c r="IJ189" s="9">
        <f>IF(25&lt;=$G189, ROUND(II189*$Q189, 2), "")</f>
        <v/>
      </c>
      <c r="IK189" s="9">
        <f>IF(25&lt;=$G189, $N189, "")</f>
        <v/>
      </c>
      <c r="IL189" s="9">
        <f>IF(25&lt;=$G189, IK189-IJ189, "")</f>
        <v/>
      </c>
      <c r="IM189" s="9">
        <f>IF(25&lt;=$G189, II189-IL189, "")</f>
        <v/>
      </c>
      <c r="IN189" s="9">
        <f>IF(25&lt;=$G189, ROUND(IF189*$Q189, 2), "")</f>
        <v/>
      </c>
      <c r="IO189" s="9">
        <f>IF(25&lt;=$G189, IF189+IN189, "")</f>
        <v/>
      </c>
      <c r="IP189" s="9">
        <f>IF(25&lt;=$G189, IJ189+IN189, "")</f>
        <v/>
      </c>
      <c r="IQ189" s="9">
        <f>IF(25&lt;=$G189, ($G189-25)*$N189, "")</f>
        <v/>
      </c>
      <c r="IR189" s="9">
        <f>IF(26&lt;=$G189, IM189, "")</f>
        <v/>
      </c>
      <c r="IS189" s="9">
        <f>IF(26&lt;=$G189, ROUND(IR189*$Q189, 2), "")</f>
        <v/>
      </c>
      <c r="IT189" s="9">
        <f>IF(26&lt;=$G189, $N189, "")</f>
        <v/>
      </c>
      <c r="IU189" s="9">
        <f>IF(26&lt;=$G189, IT189-IS189, "")</f>
        <v/>
      </c>
      <c r="IV189" s="9">
        <f>IF(26&lt;=$G189, IR189-IU189, "")</f>
        <v/>
      </c>
      <c r="IW189" s="9">
        <f>IF(26&lt;=$G189, ROUND(IO189*$Q189, 2), "")</f>
        <v/>
      </c>
      <c r="IX189" s="9">
        <f>IF(26&lt;=$G189, IO189+IW189, "")</f>
        <v/>
      </c>
      <c r="IY189" s="9">
        <f>IF(26&lt;=$G189, IS189+IW189, "")</f>
        <v/>
      </c>
      <c r="IZ189" s="9">
        <f>IF(26&lt;=$G189, ($G189-26)*$N189, "")</f>
        <v/>
      </c>
      <c r="JA189" s="9">
        <f>IF(27&lt;=$G189, IV189, "")</f>
        <v/>
      </c>
      <c r="JB189" s="9">
        <f>IF(27&lt;=$G189, ROUND(JA189*$Q189, 2), "")</f>
        <v/>
      </c>
      <c r="JC189" s="9">
        <f>IF(27&lt;=$G189, $N189, "")</f>
        <v/>
      </c>
      <c r="JD189" s="9">
        <f>IF(27&lt;=$G189, JC189-JB189, "")</f>
        <v/>
      </c>
      <c r="JE189" s="9">
        <f>IF(27&lt;=$G189, JA189-JD189, "")</f>
        <v/>
      </c>
      <c r="JF189" s="9">
        <f>IF(27&lt;=$G189, ROUND(IX189*$Q189, 2), "")</f>
        <v/>
      </c>
      <c r="JG189" s="9">
        <f>IF(27&lt;=$G189, IX189+JF189, "")</f>
        <v/>
      </c>
      <c r="JH189" s="9">
        <f>IF(27&lt;=$G189, JB189+JF189, "")</f>
        <v/>
      </c>
      <c r="JI189" s="9">
        <f>IF(27&lt;=$G189, ($G189-27)*$N189, "")</f>
        <v/>
      </c>
      <c r="JJ189" s="9">
        <f>IF(28&lt;=$G189, JE189, "")</f>
        <v/>
      </c>
      <c r="JK189" s="9">
        <f>IF(28&lt;=$G189, ROUND(JJ189*$Q189, 2), "")</f>
        <v/>
      </c>
      <c r="JL189" s="9">
        <f>IF(28&lt;=$G189, $N189, "")</f>
        <v/>
      </c>
      <c r="JM189" s="9">
        <f>IF(28&lt;=$G189, JL189-JK189, "")</f>
        <v/>
      </c>
      <c r="JN189" s="9">
        <f>IF(28&lt;=$G189, JJ189-JM189, "")</f>
        <v/>
      </c>
      <c r="JO189" s="9">
        <f>IF(28&lt;=$G189, ROUND(JG189*$Q189, 2), "")</f>
        <v/>
      </c>
      <c r="JP189" s="9">
        <f>IF(28&lt;=$G189, JG189+JO189, "")</f>
        <v/>
      </c>
      <c r="JQ189" s="9">
        <f>IF(28&lt;=$G189, JK189+JO189, "")</f>
        <v/>
      </c>
      <c r="JR189" s="9">
        <f>IF(28&lt;=$G189, ($G189-28)*$N189, "")</f>
        <v/>
      </c>
      <c r="JS189" s="9">
        <f>IF(29&lt;=$G189, JN189, "")</f>
        <v/>
      </c>
      <c r="JT189" s="9">
        <f>IF(29&lt;=$G189, ROUND(JS189*$Q189, 2), "")</f>
        <v/>
      </c>
      <c r="JU189" s="9">
        <f>IF(29&lt;=$G189, $N189, "")</f>
        <v/>
      </c>
      <c r="JV189" s="9">
        <f>IF(29&lt;=$G189, JU189-JT189, "")</f>
        <v/>
      </c>
      <c r="JW189" s="9">
        <f>IF(29&lt;=$G189, JS189-JV189, "")</f>
        <v/>
      </c>
      <c r="JX189" s="9">
        <f>IF(29&lt;=$G189, ROUND(JP189*$Q189, 2), "")</f>
        <v/>
      </c>
      <c r="JY189" s="9">
        <f>IF(29&lt;=$G189, JP189+JX189, "")</f>
        <v/>
      </c>
      <c r="JZ189" s="9">
        <f>IF(29&lt;=$G189, JT189+JX189, "")</f>
        <v/>
      </c>
      <c r="KA189" s="9">
        <f>IF(29&lt;=$G189, ($G189-29)*$N189, "")</f>
        <v/>
      </c>
      <c r="KB189" s="9">
        <f>IF(30&lt;=$G189, JW189, "")</f>
        <v/>
      </c>
      <c r="KC189" s="9">
        <f>IF(30&lt;=$G189, ROUND(KB189*$Q189, 2), "")</f>
        <v/>
      </c>
      <c r="KD189" s="9">
        <f>IF(30&lt;=$G189, $N189, "")</f>
        <v/>
      </c>
      <c r="KE189" s="9">
        <f>IF(30&lt;=$G189, KD189-KC189, "")</f>
        <v/>
      </c>
      <c r="KF189" s="9">
        <f>IF(30&lt;=$G189, KB189-KE189, "")</f>
        <v/>
      </c>
      <c r="KG189" s="9">
        <f>IF(30&lt;=$G189, ROUND(JY189*$Q189, 2), "")</f>
        <v/>
      </c>
      <c r="KH189" s="9">
        <f>IF(30&lt;=$G189, JY189+KG189, "")</f>
        <v/>
      </c>
      <c r="KI189" s="9">
        <f>IF(30&lt;=$G189, KC189+KG189, "")</f>
        <v/>
      </c>
      <c r="KJ189" s="9">
        <f>IF(30&lt;=$G189, ($G189-30)*$N189, "")</f>
        <v/>
      </c>
      <c r="KK189" s="9">
        <f>IF(31&lt;=$G189, KF189, "")</f>
        <v/>
      </c>
      <c r="KL189" s="9">
        <f>IF(31&lt;=$G189, ROUND(KK189*$Q189, 2), "")</f>
        <v/>
      </c>
      <c r="KM189" s="9">
        <f>IF(31&lt;=$G189, $N189, "")</f>
        <v/>
      </c>
      <c r="KN189" s="9">
        <f>IF(31&lt;=$G189, KM189-KL189, "")</f>
        <v/>
      </c>
      <c r="KO189" s="9">
        <f>IF(31&lt;=$G189, KK189-KN189, "")</f>
        <v/>
      </c>
      <c r="KP189" s="9">
        <f>IF(31&lt;=$G189, ROUND(KH189*$Q189, 2), "")</f>
        <v/>
      </c>
      <c r="KQ189" s="9">
        <f>IF(31&lt;=$G189, KH189+KP189, "")</f>
        <v/>
      </c>
      <c r="KR189" s="9">
        <f>IF(31&lt;=$G189, KL189+KP189, "")</f>
        <v/>
      </c>
      <c r="KS189" s="9">
        <f>IF(31&lt;=$G189, ($G189-31)*$N189, "")</f>
        <v/>
      </c>
      <c r="KT189" s="9">
        <f>IF(32&lt;=$G189, KO189, "")</f>
        <v/>
      </c>
      <c r="KU189" s="9">
        <f>IF(32&lt;=$G189, ROUND(KT189*$Q189, 2), "")</f>
        <v/>
      </c>
      <c r="KV189" s="9">
        <f>IF(32&lt;=$G189, $N189, "")</f>
        <v/>
      </c>
      <c r="KW189" s="9">
        <f>IF(32&lt;=$G189, KV189-KU189, "")</f>
        <v/>
      </c>
      <c r="KX189" s="9">
        <f>IF(32&lt;=$G189, KT189-KW189, "")</f>
        <v/>
      </c>
      <c r="KY189" s="9">
        <f>IF(32&lt;=$G189, ROUND(KQ189*$Q189, 2), "")</f>
        <v/>
      </c>
      <c r="KZ189" s="9">
        <f>IF(32&lt;=$G189, KQ189+KY189, "")</f>
        <v/>
      </c>
      <c r="LA189" s="9">
        <f>IF(32&lt;=$G189, KU189+KY189, "")</f>
        <v/>
      </c>
      <c r="LB189" s="9">
        <f>IF(32&lt;=$G189, ($G189-32)*$N189, "")</f>
        <v/>
      </c>
      <c r="LC189" s="9">
        <f>IF(33&lt;=$G189, KX189, "")</f>
        <v/>
      </c>
      <c r="LD189" s="9">
        <f>IF(33&lt;=$G189, ROUND(LC189*$Q189, 2), "")</f>
        <v/>
      </c>
      <c r="LE189" s="9">
        <f>IF(33&lt;=$G189, $N189, "")</f>
        <v/>
      </c>
      <c r="LF189" s="9">
        <f>IF(33&lt;=$G189, LE189-LD189, "")</f>
        <v/>
      </c>
      <c r="LG189" s="9">
        <f>IF(33&lt;=$G189, LC189-LF189, "")</f>
        <v/>
      </c>
      <c r="LH189" s="9">
        <f>IF(33&lt;=$G189, ROUND(KZ189*$Q189, 2), "")</f>
        <v/>
      </c>
      <c r="LI189" s="9">
        <f>IF(33&lt;=$G189, KZ189+LH189, "")</f>
        <v/>
      </c>
      <c r="LJ189" s="9">
        <f>IF(33&lt;=$G189, LD189+LH189, "")</f>
        <v/>
      </c>
      <c r="LK189" s="9">
        <f>IF(33&lt;=$G189, ($G189-33)*$N189, "")</f>
        <v/>
      </c>
      <c r="LL189" s="9">
        <f>IF(34&lt;=$G189, LG189, "")</f>
        <v/>
      </c>
      <c r="LM189" s="9">
        <f>IF(34&lt;=$G189, ROUND(LL189*$Q189, 2), "")</f>
        <v/>
      </c>
      <c r="LN189" s="9">
        <f>IF(34&lt;=$G189, $N189, "")</f>
        <v/>
      </c>
      <c r="LO189" s="9">
        <f>IF(34&lt;=$G189, LN189-LM189, "")</f>
        <v/>
      </c>
      <c r="LP189" s="9">
        <f>IF(34&lt;=$G189, LL189-LO189, "")</f>
        <v/>
      </c>
      <c r="LQ189" s="9">
        <f>IF(34&lt;=$G189, ROUND(LI189*$Q189, 2), "")</f>
        <v/>
      </c>
      <c r="LR189" s="9">
        <f>IF(34&lt;=$G189, LI189+LQ189, "")</f>
        <v/>
      </c>
      <c r="LS189" s="9">
        <f>IF(34&lt;=$G189, LM189+LQ189, "")</f>
        <v/>
      </c>
      <c r="LT189" s="9">
        <f>IF(34&lt;=$G189, ($G189-34)*$N189, "")</f>
        <v/>
      </c>
      <c r="LU189" s="9">
        <f>IF(35&lt;=$G189, LP189, "")</f>
        <v/>
      </c>
      <c r="LV189" s="9">
        <f>IF(35&lt;=$G189, ROUND(LU189*$Q189, 2), "")</f>
        <v/>
      </c>
      <c r="LW189" s="9">
        <f>IF(35&lt;=$G189, $N189, "")</f>
        <v/>
      </c>
      <c r="LX189" s="9">
        <f>IF(35&lt;=$G189, LW189-LV189, "")</f>
        <v/>
      </c>
      <c r="LY189" s="9">
        <f>IF(35&lt;=$G189, LU189-LX189, "")</f>
        <v/>
      </c>
      <c r="LZ189" s="9">
        <f>IF(35&lt;=$G189, ROUND(LR189*$Q189, 2), "")</f>
        <v/>
      </c>
      <c r="MA189" s="9">
        <f>IF(35&lt;=$G189, LR189+LZ189, "")</f>
        <v/>
      </c>
      <c r="MB189" s="9">
        <f>IF(35&lt;=$G189, LV189+LZ189, "")</f>
        <v/>
      </c>
      <c r="MC189" s="9">
        <f>IF(35&lt;=$G189, ($G189-35)*$N189, "")</f>
        <v/>
      </c>
      <c r="MD189" s="9">
        <f>IF(36&lt;=$G189, LY189, "")</f>
        <v/>
      </c>
      <c r="ME189" s="9">
        <f>IF(36&lt;=$G189, ROUND(MD189*$Q189, 2), "")</f>
        <v/>
      </c>
      <c r="MF189" s="9">
        <f>IF(36&lt;=$G189, $N189, "")</f>
        <v/>
      </c>
      <c r="MG189" s="9">
        <f>IF(36&lt;=$G189, MF189-ME189, "")</f>
        <v/>
      </c>
      <c r="MH189" s="9">
        <f>IF(36&lt;=$G189, MD189-MG189, "")</f>
        <v/>
      </c>
      <c r="MI189" s="9">
        <f>IF(36&lt;=$G189, ROUND(MA189*$Q189, 2), "")</f>
        <v/>
      </c>
      <c r="MJ189" s="9">
        <f>IF(36&lt;=$G189, MA189+MI189, "")</f>
        <v/>
      </c>
      <c r="MK189" s="9">
        <f>IF(36&lt;=$G189, ME189+MI189, "")</f>
        <v/>
      </c>
      <c r="ML189" s="9">
        <f>IF(36&lt;=$G189, ($G189-36)*$N189, "")</f>
        <v/>
      </c>
      <c r="MM189" s="9">
        <f>IF(37&lt;=$G189, MH189, "")</f>
        <v/>
      </c>
      <c r="MN189" s="9">
        <f>IF(37&lt;=$G189, ROUND(MM189*$Q189, 2), "")</f>
        <v/>
      </c>
      <c r="MO189" s="9">
        <f>IF(37&lt;=$G189, $N189, "")</f>
        <v/>
      </c>
      <c r="MP189" s="9">
        <f>IF(37&lt;=$G189, MO189-MN189, "")</f>
        <v/>
      </c>
      <c r="MQ189" s="9">
        <f>IF(37&lt;=$G189, MM189-MP189, "")</f>
        <v/>
      </c>
      <c r="MR189" s="9">
        <f>IF(37&lt;=$G189, ROUND(MJ189*$Q189, 2), "")</f>
        <v/>
      </c>
      <c r="MS189" s="9">
        <f>IF(37&lt;=$G189, MJ189+MR189, "")</f>
        <v/>
      </c>
      <c r="MT189" s="9">
        <f>IF(37&lt;=$G189, MN189+MR189, "")</f>
        <v/>
      </c>
      <c r="MU189" s="9">
        <f>IF(37&lt;=$G189, ($G189-37)*$N189, "")</f>
        <v/>
      </c>
      <c r="MV189" s="9">
        <f>IF(38&lt;=$G189, MQ189, "")</f>
        <v/>
      </c>
      <c r="MW189" s="9">
        <f>IF(38&lt;=$G189, ROUND(MV189*$Q189, 2), "")</f>
        <v/>
      </c>
      <c r="MX189" s="9">
        <f>IF(38&lt;=$G189, $N189, "")</f>
        <v/>
      </c>
      <c r="MY189" s="9">
        <f>IF(38&lt;=$G189, MX189-MW189, "")</f>
        <v/>
      </c>
      <c r="MZ189" s="9">
        <f>IF(38&lt;=$G189, MV189-MY189, "")</f>
        <v/>
      </c>
      <c r="NA189" s="9">
        <f>IF(38&lt;=$G189, ROUND(MS189*$Q189, 2), "")</f>
        <v/>
      </c>
      <c r="NB189" s="9">
        <f>IF(38&lt;=$G189, MS189+NA189, "")</f>
        <v/>
      </c>
      <c r="NC189" s="9">
        <f>IF(38&lt;=$G189, MW189+NA189, "")</f>
        <v/>
      </c>
      <c r="ND189" s="9">
        <f>IF(38&lt;=$G189, ($G189-38)*$N189, "")</f>
        <v/>
      </c>
      <c r="NE189" s="9">
        <f>IF(39&lt;=$G189, MZ189, "")</f>
        <v/>
      </c>
      <c r="NF189" s="9">
        <f>IF(39&lt;=$G189, ROUND(NE189*$Q189, 2), "")</f>
        <v/>
      </c>
      <c r="NG189" s="9">
        <f>IF(39&lt;=$G189, $N189, "")</f>
        <v/>
      </c>
      <c r="NH189" s="9">
        <f>IF(39&lt;=$G189, NG189-NF189, "")</f>
        <v/>
      </c>
      <c r="NI189" s="9">
        <f>IF(39&lt;=$G189, NE189-NH189, "")</f>
        <v/>
      </c>
      <c r="NJ189" s="9">
        <f>IF(39&lt;=$G189, ROUND(NB189*$Q189, 2), "")</f>
        <v/>
      </c>
      <c r="NK189" s="9">
        <f>IF(39&lt;=$G189, NB189+NJ189, "")</f>
        <v/>
      </c>
      <c r="NL189" s="9">
        <f>IF(39&lt;=$G189, NF189+NJ189, "")</f>
        <v/>
      </c>
      <c r="NM189" s="9">
        <f>IF(39&lt;=$G189, ($G189-39)*$N189, "")</f>
        <v/>
      </c>
      <c r="NN189" s="9">
        <f>IF(40&lt;=$G189, NI189, "")</f>
        <v/>
      </c>
      <c r="NO189" s="9">
        <f>IF(40&lt;=$G189, ROUND(NN189*$Q189, 2), "")</f>
        <v/>
      </c>
      <c r="NP189" s="9">
        <f>IF(40&lt;=$G189, $N189, "")</f>
        <v/>
      </c>
      <c r="NQ189" s="9">
        <f>IF(40&lt;=$G189, NP189-NO189, "")</f>
        <v/>
      </c>
      <c r="NR189" s="9">
        <f>IF(40&lt;=$G189, NN189-NQ189, "")</f>
        <v/>
      </c>
      <c r="NS189" s="9">
        <f>IF(40&lt;=$G189, ROUND(NK189*$Q189, 2), "")</f>
        <v/>
      </c>
      <c r="NT189" s="9">
        <f>IF(40&lt;=$G189, NK189+NS189, "")</f>
        <v/>
      </c>
      <c r="NU189" s="9">
        <f>IF(40&lt;=$G189, NO189+NS189, "")</f>
        <v/>
      </c>
      <c r="NV189" s="9">
        <f>IF(40&lt;=$G189, ($G189-40)*$N189, "")</f>
        <v/>
      </c>
      <c r="NW189" s="9">
        <f>IF(41&lt;=$G189, NR189, "")</f>
        <v/>
      </c>
      <c r="NX189" s="9">
        <f>IF(41&lt;=$G189, ROUND(NW189*$Q189, 2), "")</f>
        <v/>
      </c>
      <c r="NY189" s="9">
        <f>IF(41&lt;=$G189, $N189, "")</f>
        <v/>
      </c>
      <c r="NZ189" s="9">
        <f>IF(41&lt;=$G189, NY189-NX189, "")</f>
        <v/>
      </c>
      <c r="OA189" s="9">
        <f>IF(41&lt;=$G189, NW189-NZ189, "")</f>
        <v/>
      </c>
      <c r="OB189" s="9">
        <f>IF(41&lt;=$G189, ROUND(NT189*$Q189, 2), "")</f>
        <v/>
      </c>
      <c r="OC189" s="9">
        <f>IF(41&lt;=$G189, NT189+OB189, "")</f>
        <v/>
      </c>
      <c r="OD189" s="9">
        <f>IF(41&lt;=$G189, NX189+OB189, "")</f>
        <v/>
      </c>
      <c r="OE189" s="9">
        <f>IF(41&lt;=$G189, ($G189-41)*$N189, "")</f>
        <v/>
      </c>
      <c r="OF189" s="9">
        <f>IF(42&lt;=$G189, OA189, "")</f>
        <v/>
      </c>
      <c r="OG189" s="9">
        <f>IF(42&lt;=$G189, ROUND(OF189*$Q189, 2), "")</f>
        <v/>
      </c>
      <c r="OH189" s="9">
        <f>IF(42&lt;=$G189, $N189, "")</f>
        <v/>
      </c>
      <c r="OI189" s="9">
        <f>IF(42&lt;=$G189, OH189-OG189, "")</f>
        <v/>
      </c>
      <c r="OJ189" s="9">
        <f>IF(42&lt;=$G189, OF189-OI189, "")</f>
        <v/>
      </c>
      <c r="OK189" s="9">
        <f>IF(42&lt;=$G189, ROUND(OC189*$Q189, 2), "")</f>
        <v/>
      </c>
      <c r="OL189" s="9">
        <f>IF(42&lt;=$G189, OC189+OK189, "")</f>
        <v/>
      </c>
      <c r="OM189" s="9">
        <f>IF(42&lt;=$G189, OG189+OK189, "")</f>
        <v/>
      </c>
      <c r="ON189" s="9">
        <f>IF(42&lt;=$G189, ($G189-42)*$N189, "")</f>
        <v/>
      </c>
      <c r="OO189" s="9">
        <f>IF(43&lt;=$G189, OJ189, "")</f>
        <v/>
      </c>
      <c r="OP189" s="9">
        <f>IF(43&lt;=$G189, ROUND(OO189*$Q189, 2), "")</f>
        <v/>
      </c>
      <c r="OQ189" s="9">
        <f>IF(43&lt;=$G189, $N189, "")</f>
        <v/>
      </c>
      <c r="OR189" s="9">
        <f>IF(43&lt;=$G189, OQ189-OP189, "")</f>
        <v/>
      </c>
      <c r="OS189" s="9">
        <f>IF(43&lt;=$G189, OO189-OR189, "")</f>
        <v/>
      </c>
      <c r="OT189" s="9">
        <f>IF(43&lt;=$G189, ROUND(OL189*$Q189, 2), "")</f>
        <v/>
      </c>
      <c r="OU189" s="9">
        <f>IF(43&lt;=$G189, OL189+OT189, "")</f>
        <v/>
      </c>
      <c r="OV189" s="9">
        <f>IF(43&lt;=$G189, OP189+OT189, "")</f>
        <v/>
      </c>
      <c r="OW189" s="9">
        <f>IF(43&lt;=$G189, ($G189-43)*$N189, "")</f>
        <v/>
      </c>
      <c r="OX189" s="9">
        <f>IF(44&lt;=$G189, OS189, "")</f>
        <v/>
      </c>
      <c r="OY189" s="9">
        <f>IF(44&lt;=$G189, ROUND(OX189*$Q189, 2), "")</f>
        <v/>
      </c>
      <c r="OZ189" s="9">
        <f>IF(44&lt;=$G189, $N189, "")</f>
        <v/>
      </c>
      <c r="PA189" s="9">
        <f>IF(44&lt;=$G189, OZ189-OY189, "")</f>
        <v/>
      </c>
      <c r="PB189" s="9">
        <f>IF(44&lt;=$G189, OX189-PA189, "")</f>
        <v/>
      </c>
      <c r="PC189" s="9">
        <f>IF(44&lt;=$G189, ROUND(OU189*$Q189, 2), "")</f>
        <v/>
      </c>
      <c r="PD189" s="9">
        <f>IF(44&lt;=$G189, OU189+PC189, "")</f>
        <v/>
      </c>
      <c r="PE189" s="9">
        <f>IF(44&lt;=$G189, OY189+PC189, "")</f>
        <v/>
      </c>
      <c r="PF189" s="9">
        <f>IF(44&lt;=$G189, ($G189-44)*$N189, "")</f>
        <v/>
      </c>
      <c r="PG189" s="9">
        <f>IF(45&lt;=$G189, PB189, "")</f>
        <v/>
      </c>
      <c r="PH189" s="9">
        <f>IF(45&lt;=$G189, ROUND(PG189*$Q189, 2), "")</f>
        <v/>
      </c>
      <c r="PI189" s="9">
        <f>IF(45&lt;=$G189, $N189, "")</f>
        <v/>
      </c>
      <c r="PJ189" s="9">
        <f>IF(45&lt;=$G189, PI189-PH189, "")</f>
        <v/>
      </c>
      <c r="PK189" s="9">
        <f>IF(45&lt;=$G189, PG189-PJ189, "")</f>
        <v/>
      </c>
      <c r="PL189" s="9">
        <f>IF(45&lt;=$G189, ROUND(PD189*$Q189, 2), "")</f>
        <v/>
      </c>
      <c r="PM189" s="9">
        <f>IF(45&lt;=$G189, PD189+PL189, "")</f>
        <v/>
      </c>
      <c r="PN189" s="9">
        <f>IF(45&lt;=$G189, PH189+PL189, "")</f>
        <v/>
      </c>
      <c r="PO189" s="9">
        <f>IF(45&lt;=$G189, ($G189-45)*$N189, "")</f>
        <v/>
      </c>
      <c r="PP189" s="9">
        <f>IF(46&lt;=$G189, PK189, "")</f>
        <v/>
      </c>
      <c r="PQ189" s="9">
        <f>IF(46&lt;=$G189, ROUND(PP189*$Q189, 2), "")</f>
        <v/>
      </c>
      <c r="PR189" s="9">
        <f>IF(46&lt;=$G189, $N189, "")</f>
        <v/>
      </c>
      <c r="PS189" s="9">
        <f>IF(46&lt;=$G189, PR189-PQ189, "")</f>
        <v/>
      </c>
      <c r="PT189" s="9">
        <f>IF(46&lt;=$G189, PP189-PS189, "")</f>
        <v/>
      </c>
      <c r="PU189" s="9">
        <f>IF(46&lt;=$G189, ROUND(PM189*$Q189, 2), "")</f>
        <v/>
      </c>
      <c r="PV189" s="9">
        <f>IF(46&lt;=$G189, PM189+PU189, "")</f>
        <v/>
      </c>
      <c r="PW189" s="9">
        <f>IF(46&lt;=$G189, PQ189+PU189, "")</f>
        <v/>
      </c>
      <c r="PX189" s="9">
        <f>IF(46&lt;=$G189, ($G189-46)*$N189, "")</f>
        <v/>
      </c>
      <c r="PY189" s="9">
        <f>IF(47&lt;=$G189, PT189, "")</f>
        <v/>
      </c>
      <c r="PZ189" s="9">
        <f>IF(47&lt;=$G189, ROUND(PY189*$Q189, 2), "")</f>
        <v/>
      </c>
      <c r="QA189" s="9">
        <f>IF(47&lt;=$G189, $N189, "")</f>
        <v/>
      </c>
      <c r="QB189" s="9">
        <f>IF(47&lt;=$G189, QA189-PZ189, "")</f>
        <v/>
      </c>
      <c r="QC189" s="9">
        <f>IF(47&lt;=$G189, PY189-QB189, "")</f>
        <v/>
      </c>
      <c r="QD189" s="9">
        <f>IF(47&lt;=$G189, ROUND(PV189*$Q189, 2), "")</f>
        <v/>
      </c>
      <c r="QE189" s="9">
        <f>IF(47&lt;=$G189, PV189+QD189, "")</f>
        <v/>
      </c>
      <c r="QF189" s="9">
        <f>IF(47&lt;=$G189, PZ189+QD189, "")</f>
        <v/>
      </c>
      <c r="QG189" s="9">
        <f>IF(47&lt;=$G189, ($G189-47)*$N189, "")</f>
        <v/>
      </c>
      <c r="QH189" s="9">
        <f>IF(48&lt;=$G189, QC189, "")</f>
        <v/>
      </c>
      <c r="QI189" s="9">
        <f>IF(48&lt;=$G189, ROUND(QH189*$Q189, 2), "")</f>
        <v/>
      </c>
      <c r="QJ189" s="9">
        <f>IF(48&lt;=$G189, $N189, "")</f>
        <v/>
      </c>
      <c r="QK189" s="9">
        <f>IF(48&lt;=$G189, QJ189-QI189, "")</f>
        <v/>
      </c>
      <c r="QL189" s="9">
        <f>IF(48&lt;=$G189, QH189-QK189, "")</f>
        <v/>
      </c>
      <c r="QM189" s="9">
        <f>IF(48&lt;=$G189, ROUND(QE189*$Q189, 2), "")</f>
        <v/>
      </c>
      <c r="QN189" s="9">
        <f>IF(48&lt;=$G189, QE189+QM189, "")</f>
        <v/>
      </c>
      <c r="QO189" s="9">
        <f>IF(48&lt;=$G189, QI189+QM189, "")</f>
        <v/>
      </c>
      <c r="QP189" s="9">
        <f>IF(48&lt;=$G189, ($G189-48)*$N189, "")</f>
        <v/>
      </c>
    </row>
    <row r="190">
      <c r="A190" s="12" t="inlineStr">
        <is>
          <t>0708-0002</t>
        </is>
      </c>
      <c r="B190" s="13" t="inlineStr">
        <is>
          <t>Pumps Company Sa de Cv</t>
        </is>
      </c>
      <c r="C190" s="13" t="inlineStr">
        <is>
          <t>L200 Glx Diesel</t>
        </is>
      </c>
      <c r="D190" s="12" t="inlineStr">
        <is>
          <t>ACTIVO</t>
        </is>
      </c>
      <c r="E190" s="12" t="inlineStr">
        <is>
          <t>2025-07-29</t>
        </is>
      </c>
      <c r="F190" s="12" t="inlineStr">
        <is>
          <t>2028-07-29</t>
        </is>
      </c>
      <c r="G190" s="14" t="n">
        <v>36</v>
      </c>
      <c r="H190" s="15" t="n">
        <v>557155.17</v>
      </c>
      <c r="I190" s="16" t="n">
        <v>0.4</v>
      </c>
      <c r="J190" s="15">
        <f>ROUND(H190*I190, 2)</f>
        <v/>
      </c>
      <c r="K190" s="15">
        <f>ROUND(H190-J190, 2)</f>
        <v/>
      </c>
      <c r="L190" s="16" t="n">
        <v>0.02</v>
      </c>
      <c r="M190" s="15">
        <f>ROUND(H190*L190, 2)</f>
        <v/>
      </c>
      <c r="N190" s="15" t="n">
        <v>13611.73</v>
      </c>
      <c r="O190" s="16" t="n">
        <v>0.1</v>
      </c>
      <c r="P190" s="15">
        <f>ROUND(H190*O190, 2)</f>
        <v/>
      </c>
      <c r="Q190" s="17" t="n">
        <v>0.02663643</v>
      </c>
      <c r="R190" s="17">
        <f>RATE(G190, -N190, K190, -P190)</f>
        <v/>
      </c>
      <c r="S190" s="17">
        <f>ROUND(Q190*12, 8)</f>
        <v/>
      </c>
      <c r="T190" s="17">
        <f>ROUND(((1+Q190)^12)-1, 8)</f>
        <v/>
      </c>
      <c r="U190" s="15">
        <f>ROUND(PV(Q190, G190, 0, -P190), 2)</f>
        <v/>
      </c>
      <c r="V190" s="15">
        <f>SUMIF($AA$4:$QP$4, "Interes_Leasing", AA190:QP190)</f>
        <v/>
      </c>
      <c r="W190" s="15">
        <f>SUMIF($AA$4:$QP$4, "Interes_Residual", AA190:QP190)</f>
        <v/>
      </c>
      <c r="X190" s="15">
        <f>ROUND(V190+W190, 2)</f>
        <v/>
      </c>
      <c r="Y190" s="15">
        <f>ROUND((N190*G190+P190+M190)-K190, 2)</f>
        <v/>
      </c>
      <c r="Z190" s="16">
        <f>ROUND(Y190/K190, 4)</f>
        <v/>
      </c>
      <c r="AA190" s="15">
        <f>IF(1&lt;=$G190, $K190, "")</f>
        <v/>
      </c>
      <c r="AB190" s="15">
        <f>IF(1&lt;=$G190, ROUND(AA190*$Q190, 2), "")</f>
        <v/>
      </c>
      <c r="AC190" s="15">
        <f>IF(1&lt;=$G190, $N190, "")</f>
        <v/>
      </c>
      <c r="AD190" s="15">
        <f>IF(1&lt;=$G190, AC190-AB190, "")</f>
        <v/>
      </c>
      <c r="AE190" s="15">
        <f>IF(1&lt;=$G190, AA190-AD190, "")</f>
        <v/>
      </c>
      <c r="AF190" s="15">
        <f>IF(1&lt;=$G190, ROUND($U190*$Q190, 2), "")</f>
        <v/>
      </c>
      <c r="AG190" s="15">
        <f>IF(1&lt;=$G190, $U190+AF190, "")</f>
        <v/>
      </c>
      <c r="AH190" s="15">
        <f>IF(1&lt;=$G190, AB190+AF190, "")</f>
        <v/>
      </c>
      <c r="AI190" s="15">
        <f>IF(1&lt;=$G190, ($G190-1)*$N190, "")</f>
        <v/>
      </c>
      <c r="AJ190" s="15">
        <f>IF(2&lt;=$G190, AE190, "")</f>
        <v/>
      </c>
      <c r="AK190" s="15">
        <f>IF(2&lt;=$G190, ROUND(AJ190*$Q190, 2), "")</f>
        <v/>
      </c>
      <c r="AL190" s="15">
        <f>IF(2&lt;=$G190, $N190, "")</f>
        <v/>
      </c>
      <c r="AM190" s="15">
        <f>IF(2&lt;=$G190, AL190-AK190, "")</f>
        <v/>
      </c>
      <c r="AN190" s="15">
        <f>IF(2&lt;=$G190, AJ190-AM190, "")</f>
        <v/>
      </c>
      <c r="AO190" s="15">
        <f>IF(2&lt;=$G190, ROUND(AG190*$Q190, 2), "")</f>
        <v/>
      </c>
      <c r="AP190" s="15">
        <f>IF(2&lt;=$G190, AG190+AO190, "")</f>
        <v/>
      </c>
      <c r="AQ190" s="15">
        <f>IF(2&lt;=$G190, AK190+AO190, "")</f>
        <v/>
      </c>
      <c r="AR190" s="15">
        <f>IF(2&lt;=$G190, ($G190-2)*$N190, "")</f>
        <v/>
      </c>
      <c r="AS190" s="15">
        <f>IF(3&lt;=$G190, AN190, "")</f>
        <v/>
      </c>
      <c r="AT190" s="15">
        <f>IF(3&lt;=$G190, ROUND(AS190*$Q190, 2), "")</f>
        <v/>
      </c>
      <c r="AU190" s="15">
        <f>IF(3&lt;=$G190, $N190, "")</f>
        <v/>
      </c>
      <c r="AV190" s="15">
        <f>IF(3&lt;=$G190, AU190-AT190, "")</f>
        <v/>
      </c>
      <c r="AW190" s="15">
        <f>IF(3&lt;=$G190, AS190-AV190, "")</f>
        <v/>
      </c>
      <c r="AX190" s="15">
        <f>IF(3&lt;=$G190, ROUND(AP190*$Q190, 2), "")</f>
        <v/>
      </c>
      <c r="AY190" s="15">
        <f>IF(3&lt;=$G190, AP190+AX190, "")</f>
        <v/>
      </c>
      <c r="AZ190" s="15">
        <f>IF(3&lt;=$G190, AT190+AX190, "")</f>
        <v/>
      </c>
      <c r="BA190" s="15">
        <f>IF(3&lt;=$G190, ($G190-3)*$N190, "")</f>
        <v/>
      </c>
      <c r="BB190" s="15">
        <f>IF(4&lt;=$G190, AW190, "")</f>
        <v/>
      </c>
      <c r="BC190" s="15">
        <f>IF(4&lt;=$G190, ROUND(BB190*$Q190, 2), "")</f>
        <v/>
      </c>
      <c r="BD190" s="15">
        <f>IF(4&lt;=$G190, $N190, "")</f>
        <v/>
      </c>
      <c r="BE190" s="15">
        <f>IF(4&lt;=$G190, BD190-BC190, "")</f>
        <v/>
      </c>
      <c r="BF190" s="15">
        <f>IF(4&lt;=$G190, BB190-BE190, "")</f>
        <v/>
      </c>
      <c r="BG190" s="15">
        <f>IF(4&lt;=$G190, ROUND(AY190*$Q190, 2), "")</f>
        <v/>
      </c>
      <c r="BH190" s="15">
        <f>IF(4&lt;=$G190, AY190+BG190, "")</f>
        <v/>
      </c>
      <c r="BI190" s="15">
        <f>IF(4&lt;=$G190, BC190+BG190, "")</f>
        <v/>
      </c>
      <c r="BJ190" s="15">
        <f>IF(4&lt;=$G190, ($G190-4)*$N190, "")</f>
        <v/>
      </c>
      <c r="BK190" s="15">
        <f>IF(5&lt;=$G190, BF190, "")</f>
        <v/>
      </c>
      <c r="BL190" s="15">
        <f>IF(5&lt;=$G190, ROUND(BK190*$Q190, 2), "")</f>
        <v/>
      </c>
      <c r="BM190" s="15">
        <f>IF(5&lt;=$G190, $N190, "")</f>
        <v/>
      </c>
      <c r="BN190" s="15">
        <f>IF(5&lt;=$G190, BM190-BL190, "")</f>
        <v/>
      </c>
      <c r="BO190" s="15">
        <f>IF(5&lt;=$G190, BK190-BN190, "")</f>
        <v/>
      </c>
      <c r="BP190" s="15">
        <f>IF(5&lt;=$G190, ROUND(BH190*$Q190, 2), "")</f>
        <v/>
      </c>
      <c r="BQ190" s="15">
        <f>IF(5&lt;=$G190, BH190+BP190, "")</f>
        <v/>
      </c>
      <c r="BR190" s="15">
        <f>IF(5&lt;=$G190, BL190+BP190, "")</f>
        <v/>
      </c>
      <c r="BS190" s="15">
        <f>IF(5&lt;=$G190, ($G190-5)*$N190, "")</f>
        <v/>
      </c>
      <c r="BT190" s="15">
        <f>IF(6&lt;=$G190, BO190, "")</f>
        <v/>
      </c>
      <c r="BU190" s="15">
        <f>IF(6&lt;=$G190, ROUND(BT190*$Q190, 2), "")</f>
        <v/>
      </c>
      <c r="BV190" s="15">
        <f>IF(6&lt;=$G190, $N190, "")</f>
        <v/>
      </c>
      <c r="BW190" s="15">
        <f>IF(6&lt;=$G190, BV190-BU190, "")</f>
        <v/>
      </c>
      <c r="BX190" s="15">
        <f>IF(6&lt;=$G190, BT190-BW190, "")</f>
        <v/>
      </c>
      <c r="BY190" s="15">
        <f>IF(6&lt;=$G190, ROUND(BQ190*$Q190, 2), "")</f>
        <v/>
      </c>
      <c r="BZ190" s="15">
        <f>IF(6&lt;=$G190, BQ190+BY190, "")</f>
        <v/>
      </c>
      <c r="CA190" s="15">
        <f>IF(6&lt;=$G190, BU190+BY190, "")</f>
        <v/>
      </c>
      <c r="CB190" s="15">
        <f>IF(6&lt;=$G190, ($G190-6)*$N190, "")</f>
        <v/>
      </c>
      <c r="CC190" s="15">
        <f>IF(7&lt;=$G190, BX190, "")</f>
        <v/>
      </c>
      <c r="CD190" s="15">
        <f>IF(7&lt;=$G190, ROUND(CC190*$Q190, 2), "")</f>
        <v/>
      </c>
      <c r="CE190" s="15">
        <f>IF(7&lt;=$G190, $N190, "")</f>
        <v/>
      </c>
      <c r="CF190" s="15">
        <f>IF(7&lt;=$G190, CE190-CD190, "")</f>
        <v/>
      </c>
      <c r="CG190" s="15">
        <f>IF(7&lt;=$G190, CC190-CF190, "")</f>
        <v/>
      </c>
      <c r="CH190" s="15">
        <f>IF(7&lt;=$G190, ROUND(BZ190*$Q190, 2), "")</f>
        <v/>
      </c>
      <c r="CI190" s="15">
        <f>IF(7&lt;=$G190, BZ190+CH190, "")</f>
        <v/>
      </c>
      <c r="CJ190" s="15">
        <f>IF(7&lt;=$G190, CD190+CH190, "")</f>
        <v/>
      </c>
      <c r="CK190" s="15">
        <f>IF(7&lt;=$G190, ($G190-7)*$N190, "")</f>
        <v/>
      </c>
      <c r="CL190" s="15">
        <f>IF(8&lt;=$G190, CG190, "")</f>
        <v/>
      </c>
      <c r="CM190" s="15">
        <f>IF(8&lt;=$G190, ROUND(CL190*$Q190, 2), "")</f>
        <v/>
      </c>
      <c r="CN190" s="15">
        <f>IF(8&lt;=$G190, $N190, "")</f>
        <v/>
      </c>
      <c r="CO190" s="15">
        <f>IF(8&lt;=$G190, CN190-CM190, "")</f>
        <v/>
      </c>
      <c r="CP190" s="15">
        <f>IF(8&lt;=$G190, CL190-CO190, "")</f>
        <v/>
      </c>
      <c r="CQ190" s="15">
        <f>IF(8&lt;=$G190, ROUND(CI190*$Q190, 2), "")</f>
        <v/>
      </c>
      <c r="CR190" s="15">
        <f>IF(8&lt;=$G190, CI190+CQ190, "")</f>
        <v/>
      </c>
      <c r="CS190" s="15">
        <f>IF(8&lt;=$G190, CM190+CQ190, "")</f>
        <v/>
      </c>
      <c r="CT190" s="15">
        <f>IF(8&lt;=$G190, ($G190-8)*$N190, "")</f>
        <v/>
      </c>
      <c r="CU190" s="15">
        <f>IF(9&lt;=$G190, CP190, "")</f>
        <v/>
      </c>
      <c r="CV190" s="15">
        <f>IF(9&lt;=$G190, ROUND(CU190*$Q190, 2), "")</f>
        <v/>
      </c>
      <c r="CW190" s="15">
        <f>IF(9&lt;=$G190, $N190, "")</f>
        <v/>
      </c>
      <c r="CX190" s="15">
        <f>IF(9&lt;=$G190, CW190-CV190, "")</f>
        <v/>
      </c>
      <c r="CY190" s="15">
        <f>IF(9&lt;=$G190, CU190-CX190, "")</f>
        <v/>
      </c>
      <c r="CZ190" s="15">
        <f>IF(9&lt;=$G190, ROUND(CR190*$Q190, 2), "")</f>
        <v/>
      </c>
      <c r="DA190" s="15">
        <f>IF(9&lt;=$G190, CR190+CZ190, "")</f>
        <v/>
      </c>
      <c r="DB190" s="15">
        <f>IF(9&lt;=$G190, CV190+CZ190, "")</f>
        <v/>
      </c>
      <c r="DC190" s="15">
        <f>IF(9&lt;=$G190, ($G190-9)*$N190, "")</f>
        <v/>
      </c>
      <c r="DD190" s="15">
        <f>IF(10&lt;=$G190, CY190, "")</f>
        <v/>
      </c>
      <c r="DE190" s="15">
        <f>IF(10&lt;=$G190, ROUND(DD190*$Q190, 2), "")</f>
        <v/>
      </c>
      <c r="DF190" s="15">
        <f>IF(10&lt;=$G190, $N190, "")</f>
        <v/>
      </c>
      <c r="DG190" s="15">
        <f>IF(10&lt;=$G190, DF190-DE190, "")</f>
        <v/>
      </c>
      <c r="DH190" s="15">
        <f>IF(10&lt;=$G190, DD190-DG190, "")</f>
        <v/>
      </c>
      <c r="DI190" s="15">
        <f>IF(10&lt;=$G190, ROUND(DA190*$Q190, 2), "")</f>
        <v/>
      </c>
      <c r="DJ190" s="15">
        <f>IF(10&lt;=$G190, DA190+DI190, "")</f>
        <v/>
      </c>
      <c r="DK190" s="15">
        <f>IF(10&lt;=$G190, DE190+DI190, "")</f>
        <v/>
      </c>
      <c r="DL190" s="15">
        <f>IF(10&lt;=$G190, ($G190-10)*$N190, "")</f>
        <v/>
      </c>
      <c r="DM190" s="15">
        <f>IF(11&lt;=$G190, DH190, "")</f>
        <v/>
      </c>
      <c r="DN190" s="15">
        <f>IF(11&lt;=$G190, ROUND(DM190*$Q190, 2), "")</f>
        <v/>
      </c>
      <c r="DO190" s="15">
        <f>IF(11&lt;=$G190, $N190, "")</f>
        <v/>
      </c>
      <c r="DP190" s="15">
        <f>IF(11&lt;=$G190, DO190-DN190, "")</f>
        <v/>
      </c>
      <c r="DQ190" s="15">
        <f>IF(11&lt;=$G190, DM190-DP190, "")</f>
        <v/>
      </c>
      <c r="DR190" s="15">
        <f>IF(11&lt;=$G190, ROUND(DJ190*$Q190, 2), "")</f>
        <v/>
      </c>
      <c r="DS190" s="15">
        <f>IF(11&lt;=$G190, DJ190+DR190, "")</f>
        <v/>
      </c>
      <c r="DT190" s="15">
        <f>IF(11&lt;=$G190, DN190+DR190, "")</f>
        <v/>
      </c>
      <c r="DU190" s="15">
        <f>IF(11&lt;=$G190, ($G190-11)*$N190, "")</f>
        <v/>
      </c>
      <c r="DV190" s="15">
        <f>IF(12&lt;=$G190, DQ190, "")</f>
        <v/>
      </c>
      <c r="DW190" s="15">
        <f>IF(12&lt;=$G190, ROUND(DV190*$Q190, 2), "")</f>
        <v/>
      </c>
      <c r="DX190" s="15">
        <f>IF(12&lt;=$G190, $N190, "")</f>
        <v/>
      </c>
      <c r="DY190" s="15">
        <f>IF(12&lt;=$G190, DX190-DW190, "")</f>
        <v/>
      </c>
      <c r="DZ190" s="15">
        <f>IF(12&lt;=$G190, DV190-DY190, "")</f>
        <v/>
      </c>
      <c r="EA190" s="15">
        <f>IF(12&lt;=$G190, ROUND(DS190*$Q190, 2), "")</f>
        <v/>
      </c>
      <c r="EB190" s="15">
        <f>IF(12&lt;=$G190, DS190+EA190, "")</f>
        <v/>
      </c>
      <c r="EC190" s="15">
        <f>IF(12&lt;=$G190, DW190+EA190, "")</f>
        <v/>
      </c>
      <c r="ED190" s="15">
        <f>IF(12&lt;=$G190, ($G190-12)*$N190, "")</f>
        <v/>
      </c>
      <c r="EE190" s="15">
        <f>IF(13&lt;=$G190, DZ190, "")</f>
        <v/>
      </c>
      <c r="EF190" s="15">
        <f>IF(13&lt;=$G190, ROUND(EE190*$Q190, 2), "")</f>
        <v/>
      </c>
      <c r="EG190" s="15">
        <f>IF(13&lt;=$G190, $N190, "")</f>
        <v/>
      </c>
      <c r="EH190" s="15">
        <f>IF(13&lt;=$G190, EG190-EF190, "")</f>
        <v/>
      </c>
      <c r="EI190" s="15">
        <f>IF(13&lt;=$G190, EE190-EH190, "")</f>
        <v/>
      </c>
      <c r="EJ190" s="15">
        <f>IF(13&lt;=$G190, ROUND(EB190*$Q190, 2), "")</f>
        <v/>
      </c>
      <c r="EK190" s="15">
        <f>IF(13&lt;=$G190, EB190+EJ190, "")</f>
        <v/>
      </c>
      <c r="EL190" s="15">
        <f>IF(13&lt;=$G190, EF190+EJ190, "")</f>
        <v/>
      </c>
      <c r="EM190" s="15">
        <f>IF(13&lt;=$G190, ($G190-13)*$N190, "")</f>
        <v/>
      </c>
      <c r="EN190" s="15">
        <f>IF(14&lt;=$G190, EI190, "")</f>
        <v/>
      </c>
      <c r="EO190" s="15">
        <f>IF(14&lt;=$G190, ROUND(EN190*$Q190, 2), "")</f>
        <v/>
      </c>
      <c r="EP190" s="15">
        <f>IF(14&lt;=$G190, $N190, "")</f>
        <v/>
      </c>
      <c r="EQ190" s="15">
        <f>IF(14&lt;=$G190, EP190-EO190, "")</f>
        <v/>
      </c>
      <c r="ER190" s="15">
        <f>IF(14&lt;=$G190, EN190-EQ190, "")</f>
        <v/>
      </c>
      <c r="ES190" s="15">
        <f>IF(14&lt;=$G190, ROUND(EK190*$Q190, 2), "")</f>
        <v/>
      </c>
      <c r="ET190" s="15">
        <f>IF(14&lt;=$G190, EK190+ES190, "")</f>
        <v/>
      </c>
      <c r="EU190" s="15">
        <f>IF(14&lt;=$G190, EO190+ES190, "")</f>
        <v/>
      </c>
      <c r="EV190" s="15">
        <f>IF(14&lt;=$G190, ($G190-14)*$N190, "")</f>
        <v/>
      </c>
      <c r="EW190" s="15">
        <f>IF(15&lt;=$G190, ER190, "")</f>
        <v/>
      </c>
      <c r="EX190" s="15">
        <f>IF(15&lt;=$G190, ROUND(EW190*$Q190, 2), "")</f>
        <v/>
      </c>
      <c r="EY190" s="15">
        <f>IF(15&lt;=$G190, $N190, "")</f>
        <v/>
      </c>
      <c r="EZ190" s="15">
        <f>IF(15&lt;=$G190, EY190-EX190, "")</f>
        <v/>
      </c>
      <c r="FA190" s="15">
        <f>IF(15&lt;=$G190, EW190-EZ190, "")</f>
        <v/>
      </c>
      <c r="FB190" s="15">
        <f>IF(15&lt;=$G190, ROUND(ET190*$Q190, 2), "")</f>
        <v/>
      </c>
      <c r="FC190" s="15">
        <f>IF(15&lt;=$G190, ET190+FB190, "")</f>
        <v/>
      </c>
      <c r="FD190" s="15">
        <f>IF(15&lt;=$G190, EX190+FB190, "")</f>
        <v/>
      </c>
      <c r="FE190" s="15">
        <f>IF(15&lt;=$G190, ($G190-15)*$N190, "")</f>
        <v/>
      </c>
      <c r="FF190" s="15">
        <f>IF(16&lt;=$G190, FA190, "")</f>
        <v/>
      </c>
      <c r="FG190" s="15">
        <f>IF(16&lt;=$G190, ROUND(FF190*$Q190, 2), "")</f>
        <v/>
      </c>
      <c r="FH190" s="15">
        <f>IF(16&lt;=$G190, $N190, "")</f>
        <v/>
      </c>
      <c r="FI190" s="15">
        <f>IF(16&lt;=$G190, FH190-FG190, "")</f>
        <v/>
      </c>
      <c r="FJ190" s="15">
        <f>IF(16&lt;=$G190, FF190-FI190, "")</f>
        <v/>
      </c>
      <c r="FK190" s="15">
        <f>IF(16&lt;=$G190, ROUND(FC190*$Q190, 2), "")</f>
        <v/>
      </c>
      <c r="FL190" s="15">
        <f>IF(16&lt;=$G190, FC190+FK190, "")</f>
        <v/>
      </c>
      <c r="FM190" s="15">
        <f>IF(16&lt;=$G190, FG190+FK190, "")</f>
        <v/>
      </c>
      <c r="FN190" s="15">
        <f>IF(16&lt;=$G190, ($G190-16)*$N190, "")</f>
        <v/>
      </c>
      <c r="FO190" s="15">
        <f>IF(17&lt;=$G190, FJ190, "")</f>
        <v/>
      </c>
      <c r="FP190" s="15">
        <f>IF(17&lt;=$G190, ROUND(FO190*$Q190, 2), "")</f>
        <v/>
      </c>
      <c r="FQ190" s="15">
        <f>IF(17&lt;=$G190, $N190, "")</f>
        <v/>
      </c>
      <c r="FR190" s="15">
        <f>IF(17&lt;=$G190, FQ190-FP190, "")</f>
        <v/>
      </c>
      <c r="FS190" s="15">
        <f>IF(17&lt;=$G190, FO190-FR190, "")</f>
        <v/>
      </c>
      <c r="FT190" s="15">
        <f>IF(17&lt;=$G190, ROUND(FL190*$Q190, 2), "")</f>
        <v/>
      </c>
      <c r="FU190" s="15">
        <f>IF(17&lt;=$G190, FL190+FT190, "")</f>
        <v/>
      </c>
      <c r="FV190" s="15">
        <f>IF(17&lt;=$G190, FP190+FT190, "")</f>
        <v/>
      </c>
      <c r="FW190" s="15">
        <f>IF(17&lt;=$G190, ($G190-17)*$N190, "")</f>
        <v/>
      </c>
      <c r="FX190" s="15">
        <f>IF(18&lt;=$G190, FS190, "")</f>
        <v/>
      </c>
      <c r="FY190" s="15">
        <f>IF(18&lt;=$G190, ROUND(FX190*$Q190, 2), "")</f>
        <v/>
      </c>
      <c r="FZ190" s="15">
        <f>IF(18&lt;=$G190, $N190, "")</f>
        <v/>
      </c>
      <c r="GA190" s="15">
        <f>IF(18&lt;=$G190, FZ190-FY190, "")</f>
        <v/>
      </c>
      <c r="GB190" s="15">
        <f>IF(18&lt;=$G190, FX190-GA190, "")</f>
        <v/>
      </c>
      <c r="GC190" s="15">
        <f>IF(18&lt;=$G190, ROUND(FU190*$Q190, 2), "")</f>
        <v/>
      </c>
      <c r="GD190" s="15">
        <f>IF(18&lt;=$G190, FU190+GC190, "")</f>
        <v/>
      </c>
      <c r="GE190" s="15">
        <f>IF(18&lt;=$G190, FY190+GC190, "")</f>
        <v/>
      </c>
      <c r="GF190" s="15">
        <f>IF(18&lt;=$G190, ($G190-18)*$N190, "")</f>
        <v/>
      </c>
      <c r="GG190" s="15">
        <f>IF(19&lt;=$G190, GB190, "")</f>
        <v/>
      </c>
      <c r="GH190" s="15">
        <f>IF(19&lt;=$G190, ROUND(GG190*$Q190, 2), "")</f>
        <v/>
      </c>
      <c r="GI190" s="15">
        <f>IF(19&lt;=$G190, $N190, "")</f>
        <v/>
      </c>
      <c r="GJ190" s="15">
        <f>IF(19&lt;=$G190, GI190-GH190, "")</f>
        <v/>
      </c>
      <c r="GK190" s="15">
        <f>IF(19&lt;=$G190, GG190-GJ190, "")</f>
        <v/>
      </c>
      <c r="GL190" s="15">
        <f>IF(19&lt;=$G190, ROUND(GD190*$Q190, 2), "")</f>
        <v/>
      </c>
      <c r="GM190" s="15">
        <f>IF(19&lt;=$G190, GD190+GL190, "")</f>
        <v/>
      </c>
      <c r="GN190" s="15">
        <f>IF(19&lt;=$G190, GH190+GL190, "")</f>
        <v/>
      </c>
      <c r="GO190" s="15">
        <f>IF(19&lt;=$G190, ($G190-19)*$N190, "")</f>
        <v/>
      </c>
      <c r="GP190" s="15">
        <f>IF(20&lt;=$G190, GK190, "")</f>
        <v/>
      </c>
      <c r="GQ190" s="15">
        <f>IF(20&lt;=$G190, ROUND(GP190*$Q190, 2), "")</f>
        <v/>
      </c>
      <c r="GR190" s="15">
        <f>IF(20&lt;=$G190, $N190, "")</f>
        <v/>
      </c>
      <c r="GS190" s="15">
        <f>IF(20&lt;=$G190, GR190-GQ190, "")</f>
        <v/>
      </c>
      <c r="GT190" s="15">
        <f>IF(20&lt;=$G190, GP190-GS190, "")</f>
        <v/>
      </c>
      <c r="GU190" s="15">
        <f>IF(20&lt;=$G190, ROUND(GM190*$Q190, 2), "")</f>
        <v/>
      </c>
      <c r="GV190" s="15">
        <f>IF(20&lt;=$G190, GM190+GU190, "")</f>
        <v/>
      </c>
      <c r="GW190" s="15">
        <f>IF(20&lt;=$G190, GQ190+GU190, "")</f>
        <v/>
      </c>
      <c r="GX190" s="15">
        <f>IF(20&lt;=$G190, ($G190-20)*$N190, "")</f>
        <v/>
      </c>
      <c r="GY190" s="15">
        <f>IF(21&lt;=$G190, GT190, "")</f>
        <v/>
      </c>
      <c r="GZ190" s="15">
        <f>IF(21&lt;=$G190, ROUND(GY190*$Q190, 2), "")</f>
        <v/>
      </c>
      <c r="HA190" s="15">
        <f>IF(21&lt;=$G190, $N190, "")</f>
        <v/>
      </c>
      <c r="HB190" s="15">
        <f>IF(21&lt;=$G190, HA190-GZ190, "")</f>
        <v/>
      </c>
      <c r="HC190" s="15">
        <f>IF(21&lt;=$G190, GY190-HB190, "")</f>
        <v/>
      </c>
      <c r="HD190" s="15">
        <f>IF(21&lt;=$G190, ROUND(GV190*$Q190, 2), "")</f>
        <v/>
      </c>
      <c r="HE190" s="15">
        <f>IF(21&lt;=$G190, GV190+HD190, "")</f>
        <v/>
      </c>
      <c r="HF190" s="15">
        <f>IF(21&lt;=$G190, GZ190+HD190, "")</f>
        <v/>
      </c>
      <c r="HG190" s="15">
        <f>IF(21&lt;=$G190, ($G190-21)*$N190, "")</f>
        <v/>
      </c>
      <c r="HH190" s="15">
        <f>IF(22&lt;=$G190, HC190, "")</f>
        <v/>
      </c>
      <c r="HI190" s="15">
        <f>IF(22&lt;=$G190, ROUND(HH190*$Q190, 2), "")</f>
        <v/>
      </c>
      <c r="HJ190" s="15">
        <f>IF(22&lt;=$G190, $N190, "")</f>
        <v/>
      </c>
      <c r="HK190" s="15">
        <f>IF(22&lt;=$G190, HJ190-HI190, "")</f>
        <v/>
      </c>
      <c r="HL190" s="15">
        <f>IF(22&lt;=$G190, HH190-HK190, "")</f>
        <v/>
      </c>
      <c r="HM190" s="15">
        <f>IF(22&lt;=$G190, ROUND(HE190*$Q190, 2), "")</f>
        <v/>
      </c>
      <c r="HN190" s="15">
        <f>IF(22&lt;=$G190, HE190+HM190, "")</f>
        <v/>
      </c>
      <c r="HO190" s="15">
        <f>IF(22&lt;=$G190, HI190+HM190, "")</f>
        <v/>
      </c>
      <c r="HP190" s="15">
        <f>IF(22&lt;=$G190, ($G190-22)*$N190, "")</f>
        <v/>
      </c>
      <c r="HQ190" s="15">
        <f>IF(23&lt;=$G190, HL190, "")</f>
        <v/>
      </c>
      <c r="HR190" s="15">
        <f>IF(23&lt;=$G190, ROUND(HQ190*$Q190, 2), "")</f>
        <v/>
      </c>
      <c r="HS190" s="15">
        <f>IF(23&lt;=$G190, $N190, "")</f>
        <v/>
      </c>
      <c r="HT190" s="15">
        <f>IF(23&lt;=$G190, HS190-HR190, "")</f>
        <v/>
      </c>
      <c r="HU190" s="15">
        <f>IF(23&lt;=$G190, HQ190-HT190, "")</f>
        <v/>
      </c>
      <c r="HV190" s="15">
        <f>IF(23&lt;=$G190, ROUND(HN190*$Q190, 2), "")</f>
        <v/>
      </c>
      <c r="HW190" s="15">
        <f>IF(23&lt;=$G190, HN190+HV190, "")</f>
        <v/>
      </c>
      <c r="HX190" s="15">
        <f>IF(23&lt;=$G190, HR190+HV190, "")</f>
        <v/>
      </c>
      <c r="HY190" s="15">
        <f>IF(23&lt;=$G190, ($G190-23)*$N190, "")</f>
        <v/>
      </c>
      <c r="HZ190" s="15">
        <f>IF(24&lt;=$G190, HU190, "")</f>
        <v/>
      </c>
      <c r="IA190" s="15">
        <f>IF(24&lt;=$G190, ROUND(HZ190*$Q190, 2), "")</f>
        <v/>
      </c>
      <c r="IB190" s="15">
        <f>IF(24&lt;=$G190, $N190, "")</f>
        <v/>
      </c>
      <c r="IC190" s="15">
        <f>IF(24&lt;=$G190, IB190-IA190, "")</f>
        <v/>
      </c>
      <c r="ID190" s="15">
        <f>IF(24&lt;=$G190, HZ190-IC190, "")</f>
        <v/>
      </c>
      <c r="IE190" s="15">
        <f>IF(24&lt;=$G190, ROUND(HW190*$Q190, 2), "")</f>
        <v/>
      </c>
      <c r="IF190" s="15">
        <f>IF(24&lt;=$G190, HW190+IE190, "")</f>
        <v/>
      </c>
      <c r="IG190" s="15">
        <f>IF(24&lt;=$G190, IA190+IE190, "")</f>
        <v/>
      </c>
      <c r="IH190" s="15">
        <f>IF(24&lt;=$G190, ($G190-24)*$N190, "")</f>
        <v/>
      </c>
      <c r="II190" s="15">
        <f>IF(25&lt;=$G190, ID190, "")</f>
        <v/>
      </c>
      <c r="IJ190" s="15">
        <f>IF(25&lt;=$G190, ROUND(II190*$Q190, 2), "")</f>
        <v/>
      </c>
      <c r="IK190" s="15">
        <f>IF(25&lt;=$G190, $N190, "")</f>
        <v/>
      </c>
      <c r="IL190" s="15">
        <f>IF(25&lt;=$G190, IK190-IJ190, "")</f>
        <v/>
      </c>
      <c r="IM190" s="15">
        <f>IF(25&lt;=$G190, II190-IL190, "")</f>
        <v/>
      </c>
      <c r="IN190" s="15">
        <f>IF(25&lt;=$G190, ROUND(IF190*$Q190, 2), "")</f>
        <v/>
      </c>
      <c r="IO190" s="15">
        <f>IF(25&lt;=$G190, IF190+IN190, "")</f>
        <v/>
      </c>
      <c r="IP190" s="15">
        <f>IF(25&lt;=$G190, IJ190+IN190, "")</f>
        <v/>
      </c>
      <c r="IQ190" s="15">
        <f>IF(25&lt;=$G190, ($G190-25)*$N190, "")</f>
        <v/>
      </c>
      <c r="IR190" s="15">
        <f>IF(26&lt;=$G190, IM190, "")</f>
        <v/>
      </c>
      <c r="IS190" s="15">
        <f>IF(26&lt;=$G190, ROUND(IR190*$Q190, 2), "")</f>
        <v/>
      </c>
      <c r="IT190" s="15">
        <f>IF(26&lt;=$G190, $N190, "")</f>
        <v/>
      </c>
      <c r="IU190" s="15">
        <f>IF(26&lt;=$G190, IT190-IS190, "")</f>
        <v/>
      </c>
      <c r="IV190" s="15">
        <f>IF(26&lt;=$G190, IR190-IU190, "")</f>
        <v/>
      </c>
      <c r="IW190" s="15">
        <f>IF(26&lt;=$G190, ROUND(IO190*$Q190, 2), "")</f>
        <v/>
      </c>
      <c r="IX190" s="15">
        <f>IF(26&lt;=$G190, IO190+IW190, "")</f>
        <v/>
      </c>
      <c r="IY190" s="15">
        <f>IF(26&lt;=$G190, IS190+IW190, "")</f>
        <v/>
      </c>
      <c r="IZ190" s="15">
        <f>IF(26&lt;=$G190, ($G190-26)*$N190, "")</f>
        <v/>
      </c>
      <c r="JA190" s="15">
        <f>IF(27&lt;=$G190, IV190, "")</f>
        <v/>
      </c>
      <c r="JB190" s="15">
        <f>IF(27&lt;=$G190, ROUND(JA190*$Q190, 2), "")</f>
        <v/>
      </c>
      <c r="JC190" s="15">
        <f>IF(27&lt;=$G190, $N190, "")</f>
        <v/>
      </c>
      <c r="JD190" s="15">
        <f>IF(27&lt;=$G190, JC190-JB190, "")</f>
        <v/>
      </c>
      <c r="JE190" s="15">
        <f>IF(27&lt;=$G190, JA190-JD190, "")</f>
        <v/>
      </c>
      <c r="JF190" s="15">
        <f>IF(27&lt;=$G190, ROUND(IX190*$Q190, 2), "")</f>
        <v/>
      </c>
      <c r="JG190" s="15">
        <f>IF(27&lt;=$G190, IX190+JF190, "")</f>
        <v/>
      </c>
      <c r="JH190" s="15">
        <f>IF(27&lt;=$G190, JB190+JF190, "")</f>
        <v/>
      </c>
      <c r="JI190" s="15">
        <f>IF(27&lt;=$G190, ($G190-27)*$N190, "")</f>
        <v/>
      </c>
      <c r="JJ190" s="15">
        <f>IF(28&lt;=$G190, JE190, "")</f>
        <v/>
      </c>
      <c r="JK190" s="15">
        <f>IF(28&lt;=$G190, ROUND(JJ190*$Q190, 2), "")</f>
        <v/>
      </c>
      <c r="JL190" s="15">
        <f>IF(28&lt;=$G190, $N190, "")</f>
        <v/>
      </c>
      <c r="JM190" s="15">
        <f>IF(28&lt;=$G190, JL190-JK190, "")</f>
        <v/>
      </c>
      <c r="JN190" s="15">
        <f>IF(28&lt;=$G190, JJ190-JM190, "")</f>
        <v/>
      </c>
      <c r="JO190" s="15">
        <f>IF(28&lt;=$G190, ROUND(JG190*$Q190, 2), "")</f>
        <v/>
      </c>
      <c r="JP190" s="15">
        <f>IF(28&lt;=$G190, JG190+JO190, "")</f>
        <v/>
      </c>
      <c r="JQ190" s="15">
        <f>IF(28&lt;=$G190, JK190+JO190, "")</f>
        <v/>
      </c>
      <c r="JR190" s="15">
        <f>IF(28&lt;=$G190, ($G190-28)*$N190, "")</f>
        <v/>
      </c>
      <c r="JS190" s="15">
        <f>IF(29&lt;=$G190, JN190, "")</f>
        <v/>
      </c>
      <c r="JT190" s="15">
        <f>IF(29&lt;=$G190, ROUND(JS190*$Q190, 2), "")</f>
        <v/>
      </c>
      <c r="JU190" s="15">
        <f>IF(29&lt;=$G190, $N190, "")</f>
        <v/>
      </c>
      <c r="JV190" s="15">
        <f>IF(29&lt;=$G190, JU190-JT190, "")</f>
        <v/>
      </c>
      <c r="JW190" s="15">
        <f>IF(29&lt;=$G190, JS190-JV190, "")</f>
        <v/>
      </c>
      <c r="JX190" s="15">
        <f>IF(29&lt;=$G190, ROUND(JP190*$Q190, 2), "")</f>
        <v/>
      </c>
      <c r="JY190" s="15">
        <f>IF(29&lt;=$G190, JP190+JX190, "")</f>
        <v/>
      </c>
      <c r="JZ190" s="15">
        <f>IF(29&lt;=$G190, JT190+JX190, "")</f>
        <v/>
      </c>
      <c r="KA190" s="15">
        <f>IF(29&lt;=$G190, ($G190-29)*$N190, "")</f>
        <v/>
      </c>
      <c r="KB190" s="15">
        <f>IF(30&lt;=$G190, JW190, "")</f>
        <v/>
      </c>
      <c r="KC190" s="15">
        <f>IF(30&lt;=$G190, ROUND(KB190*$Q190, 2), "")</f>
        <v/>
      </c>
      <c r="KD190" s="15">
        <f>IF(30&lt;=$G190, $N190, "")</f>
        <v/>
      </c>
      <c r="KE190" s="15">
        <f>IF(30&lt;=$G190, KD190-KC190, "")</f>
        <v/>
      </c>
      <c r="KF190" s="15">
        <f>IF(30&lt;=$G190, KB190-KE190, "")</f>
        <v/>
      </c>
      <c r="KG190" s="15">
        <f>IF(30&lt;=$G190, ROUND(JY190*$Q190, 2), "")</f>
        <v/>
      </c>
      <c r="KH190" s="15">
        <f>IF(30&lt;=$G190, JY190+KG190, "")</f>
        <v/>
      </c>
      <c r="KI190" s="15">
        <f>IF(30&lt;=$G190, KC190+KG190, "")</f>
        <v/>
      </c>
      <c r="KJ190" s="15">
        <f>IF(30&lt;=$G190, ($G190-30)*$N190, "")</f>
        <v/>
      </c>
      <c r="KK190" s="15">
        <f>IF(31&lt;=$G190, KF190, "")</f>
        <v/>
      </c>
      <c r="KL190" s="15">
        <f>IF(31&lt;=$G190, ROUND(KK190*$Q190, 2), "")</f>
        <v/>
      </c>
      <c r="KM190" s="15">
        <f>IF(31&lt;=$G190, $N190, "")</f>
        <v/>
      </c>
      <c r="KN190" s="15">
        <f>IF(31&lt;=$G190, KM190-KL190, "")</f>
        <v/>
      </c>
      <c r="KO190" s="15">
        <f>IF(31&lt;=$G190, KK190-KN190, "")</f>
        <v/>
      </c>
      <c r="KP190" s="15">
        <f>IF(31&lt;=$G190, ROUND(KH190*$Q190, 2), "")</f>
        <v/>
      </c>
      <c r="KQ190" s="15">
        <f>IF(31&lt;=$G190, KH190+KP190, "")</f>
        <v/>
      </c>
      <c r="KR190" s="15">
        <f>IF(31&lt;=$G190, KL190+KP190, "")</f>
        <v/>
      </c>
      <c r="KS190" s="15">
        <f>IF(31&lt;=$G190, ($G190-31)*$N190, "")</f>
        <v/>
      </c>
      <c r="KT190" s="15">
        <f>IF(32&lt;=$G190, KO190, "")</f>
        <v/>
      </c>
      <c r="KU190" s="15">
        <f>IF(32&lt;=$G190, ROUND(KT190*$Q190, 2), "")</f>
        <v/>
      </c>
      <c r="KV190" s="15">
        <f>IF(32&lt;=$G190, $N190, "")</f>
        <v/>
      </c>
      <c r="KW190" s="15">
        <f>IF(32&lt;=$G190, KV190-KU190, "")</f>
        <v/>
      </c>
      <c r="KX190" s="15">
        <f>IF(32&lt;=$G190, KT190-KW190, "")</f>
        <v/>
      </c>
      <c r="KY190" s="15">
        <f>IF(32&lt;=$G190, ROUND(KQ190*$Q190, 2), "")</f>
        <v/>
      </c>
      <c r="KZ190" s="15">
        <f>IF(32&lt;=$G190, KQ190+KY190, "")</f>
        <v/>
      </c>
      <c r="LA190" s="15">
        <f>IF(32&lt;=$G190, KU190+KY190, "")</f>
        <v/>
      </c>
      <c r="LB190" s="15">
        <f>IF(32&lt;=$G190, ($G190-32)*$N190, "")</f>
        <v/>
      </c>
      <c r="LC190" s="15">
        <f>IF(33&lt;=$G190, KX190, "")</f>
        <v/>
      </c>
      <c r="LD190" s="15">
        <f>IF(33&lt;=$G190, ROUND(LC190*$Q190, 2), "")</f>
        <v/>
      </c>
      <c r="LE190" s="15">
        <f>IF(33&lt;=$G190, $N190, "")</f>
        <v/>
      </c>
      <c r="LF190" s="15">
        <f>IF(33&lt;=$G190, LE190-LD190, "")</f>
        <v/>
      </c>
      <c r="LG190" s="15">
        <f>IF(33&lt;=$G190, LC190-LF190, "")</f>
        <v/>
      </c>
      <c r="LH190" s="15">
        <f>IF(33&lt;=$G190, ROUND(KZ190*$Q190, 2), "")</f>
        <v/>
      </c>
      <c r="LI190" s="15">
        <f>IF(33&lt;=$G190, KZ190+LH190, "")</f>
        <v/>
      </c>
      <c r="LJ190" s="15">
        <f>IF(33&lt;=$G190, LD190+LH190, "")</f>
        <v/>
      </c>
      <c r="LK190" s="15">
        <f>IF(33&lt;=$G190, ($G190-33)*$N190, "")</f>
        <v/>
      </c>
      <c r="LL190" s="15">
        <f>IF(34&lt;=$G190, LG190, "")</f>
        <v/>
      </c>
      <c r="LM190" s="15">
        <f>IF(34&lt;=$G190, ROUND(LL190*$Q190, 2), "")</f>
        <v/>
      </c>
      <c r="LN190" s="15">
        <f>IF(34&lt;=$G190, $N190, "")</f>
        <v/>
      </c>
      <c r="LO190" s="15">
        <f>IF(34&lt;=$G190, LN190-LM190, "")</f>
        <v/>
      </c>
      <c r="LP190" s="15">
        <f>IF(34&lt;=$G190, LL190-LO190, "")</f>
        <v/>
      </c>
      <c r="LQ190" s="15">
        <f>IF(34&lt;=$G190, ROUND(LI190*$Q190, 2), "")</f>
        <v/>
      </c>
      <c r="LR190" s="15">
        <f>IF(34&lt;=$G190, LI190+LQ190, "")</f>
        <v/>
      </c>
      <c r="LS190" s="15">
        <f>IF(34&lt;=$G190, LM190+LQ190, "")</f>
        <v/>
      </c>
      <c r="LT190" s="15">
        <f>IF(34&lt;=$G190, ($G190-34)*$N190, "")</f>
        <v/>
      </c>
      <c r="LU190" s="15">
        <f>IF(35&lt;=$G190, LP190, "")</f>
        <v/>
      </c>
      <c r="LV190" s="15">
        <f>IF(35&lt;=$G190, ROUND(LU190*$Q190, 2), "")</f>
        <v/>
      </c>
      <c r="LW190" s="15">
        <f>IF(35&lt;=$G190, $N190, "")</f>
        <v/>
      </c>
      <c r="LX190" s="15">
        <f>IF(35&lt;=$G190, LW190-LV190, "")</f>
        <v/>
      </c>
      <c r="LY190" s="15">
        <f>IF(35&lt;=$G190, LU190-LX190, "")</f>
        <v/>
      </c>
      <c r="LZ190" s="15">
        <f>IF(35&lt;=$G190, ROUND(LR190*$Q190, 2), "")</f>
        <v/>
      </c>
      <c r="MA190" s="15">
        <f>IF(35&lt;=$G190, LR190+LZ190, "")</f>
        <v/>
      </c>
      <c r="MB190" s="15">
        <f>IF(35&lt;=$G190, LV190+LZ190, "")</f>
        <v/>
      </c>
      <c r="MC190" s="15">
        <f>IF(35&lt;=$G190, ($G190-35)*$N190, "")</f>
        <v/>
      </c>
      <c r="MD190" s="15">
        <f>IF(36&lt;=$G190, LY190, "")</f>
        <v/>
      </c>
      <c r="ME190" s="15">
        <f>IF(36&lt;=$G190, ROUND(MD190*$Q190, 2), "")</f>
        <v/>
      </c>
      <c r="MF190" s="15">
        <f>IF(36&lt;=$G190, $N190, "")</f>
        <v/>
      </c>
      <c r="MG190" s="15">
        <f>IF(36&lt;=$G190, MF190-ME190, "")</f>
        <v/>
      </c>
      <c r="MH190" s="15">
        <f>IF(36&lt;=$G190, MD190-MG190, "")</f>
        <v/>
      </c>
      <c r="MI190" s="15">
        <f>IF(36&lt;=$G190, ROUND(MA190*$Q190, 2), "")</f>
        <v/>
      </c>
      <c r="MJ190" s="15">
        <f>IF(36&lt;=$G190, MA190+MI190, "")</f>
        <v/>
      </c>
      <c r="MK190" s="15">
        <f>IF(36&lt;=$G190, ME190+MI190, "")</f>
        <v/>
      </c>
      <c r="ML190" s="15">
        <f>IF(36&lt;=$G190, ($G190-36)*$N190, "")</f>
        <v/>
      </c>
      <c r="MM190" s="15">
        <f>IF(37&lt;=$G190, MH190, "")</f>
        <v/>
      </c>
      <c r="MN190" s="15">
        <f>IF(37&lt;=$G190, ROUND(MM190*$Q190, 2), "")</f>
        <v/>
      </c>
      <c r="MO190" s="15">
        <f>IF(37&lt;=$G190, $N190, "")</f>
        <v/>
      </c>
      <c r="MP190" s="15">
        <f>IF(37&lt;=$G190, MO190-MN190, "")</f>
        <v/>
      </c>
      <c r="MQ190" s="15">
        <f>IF(37&lt;=$G190, MM190-MP190, "")</f>
        <v/>
      </c>
      <c r="MR190" s="15">
        <f>IF(37&lt;=$G190, ROUND(MJ190*$Q190, 2), "")</f>
        <v/>
      </c>
      <c r="MS190" s="15">
        <f>IF(37&lt;=$G190, MJ190+MR190, "")</f>
        <v/>
      </c>
      <c r="MT190" s="15">
        <f>IF(37&lt;=$G190, MN190+MR190, "")</f>
        <v/>
      </c>
      <c r="MU190" s="15">
        <f>IF(37&lt;=$G190, ($G190-37)*$N190, "")</f>
        <v/>
      </c>
      <c r="MV190" s="15">
        <f>IF(38&lt;=$G190, MQ190, "")</f>
        <v/>
      </c>
      <c r="MW190" s="15">
        <f>IF(38&lt;=$G190, ROUND(MV190*$Q190, 2), "")</f>
        <v/>
      </c>
      <c r="MX190" s="15">
        <f>IF(38&lt;=$G190, $N190, "")</f>
        <v/>
      </c>
      <c r="MY190" s="15">
        <f>IF(38&lt;=$G190, MX190-MW190, "")</f>
        <v/>
      </c>
      <c r="MZ190" s="15">
        <f>IF(38&lt;=$G190, MV190-MY190, "")</f>
        <v/>
      </c>
      <c r="NA190" s="15">
        <f>IF(38&lt;=$G190, ROUND(MS190*$Q190, 2), "")</f>
        <v/>
      </c>
      <c r="NB190" s="15">
        <f>IF(38&lt;=$G190, MS190+NA190, "")</f>
        <v/>
      </c>
      <c r="NC190" s="15">
        <f>IF(38&lt;=$G190, MW190+NA190, "")</f>
        <v/>
      </c>
      <c r="ND190" s="15">
        <f>IF(38&lt;=$G190, ($G190-38)*$N190, "")</f>
        <v/>
      </c>
      <c r="NE190" s="15">
        <f>IF(39&lt;=$G190, MZ190, "")</f>
        <v/>
      </c>
      <c r="NF190" s="15">
        <f>IF(39&lt;=$G190, ROUND(NE190*$Q190, 2), "")</f>
        <v/>
      </c>
      <c r="NG190" s="15">
        <f>IF(39&lt;=$G190, $N190, "")</f>
        <v/>
      </c>
      <c r="NH190" s="15">
        <f>IF(39&lt;=$G190, NG190-NF190, "")</f>
        <v/>
      </c>
      <c r="NI190" s="15">
        <f>IF(39&lt;=$G190, NE190-NH190, "")</f>
        <v/>
      </c>
      <c r="NJ190" s="15">
        <f>IF(39&lt;=$G190, ROUND(NB190*$Q190, 2), "")</f>
        <v/>
      </c>
      <c r="NK190" s="15">
        <f>IF(39&lt;=$G190, NB190+NJ190, "")</f>
        <v/>
      </c>
      <c r="NL190" s="15">
        <f>IF(39&lt;=$G190, NF190+NJ190, "")</f>
        <v/>
      </c>
      <c r="NM190" s="15">
        <f>IF(39&lt;=$G190, ($G190-39)*$N190, "")</f>
        <v/>
      </c>
      <c r="NN190" s="15">
        <f>IF(40&lt;=$G190, NI190, "")</f>
        <v/>
      </c>
      <c r="NO190" s="15">
        <f>IF(40&lt;=$G190, ROUND(NN190*$Q190, 2), "")</f>
        <v/>
      </c>
      <c r="NP190" s="15">
        <f>IF(40&lt;=$G190, $N190, "")</f>
        <v/>
      </c>
      <c r="NQ190" s="15">
        <f>IF(40&lt;=$G190, NP190-NO190, "")</f>
        <v/>
      </c>
      <c r="NR190" s="15">
        <f>IF(40&lt;=$G190, NN190-NQ190, "")</f>
        <v/>
      </c>
      <c r="NS190" s="15">
        <f>IF(40&lt;=$G190, ROUND(NK190*$Q190, 2), "")</f>
        <v/>
      </c>
      <c r="NT190" s="15">
        <f>IF(40&lt;=$G190, NK190+NS190, "")</f>
        <v/>
      </c>
      <c r="NU190" s="15">
        <f>IF(40&lt;=$G190, NO190+NS190, "")</f>
        <v/>
      </c>
      <c r="NV190" s="15">
        <f>IF(40&lt;=$G190, ($G190-40)*$N190, "")</f>
        <v/>
      </c>
      <c r="NW190" s="15">
        <f>IF(41&lt;=$G190, NR190, "")</f>
        <v/>
      </c>
      <c r="NX190" s="15">
        <f>IF(41&lt;=$G190, ROUND(NW190*$Q190, 2), "")</f>
        <v/>
      </c>
      <c r="NY190" s="15">
        <f>IF(41&lt;=$G190, $N190, "")</f>
        <v/>
      </c>
      <c r="NZ190" s="15">
        <f>IF(41&lt;=$G190, NY190-NX190, "")</f>
        <v/>
      </c>
      <c r="OA190" s="15">
        <f>IF(41&lt;=$G190, NW190-NZ190, "")</f>
        <v/>
      </c>
      <c r="OB190" s="15">
        <f>IF(41&lt;=$G190, ROUND(NT190*$Q190, 2), "")</f>
        <v/>
      </c>
      <c r="OC190" s="15">
        <f>IF(41&lt;=$G190, NT190+OB190, "")</f>
        <v/>
      </c>
      <c r="OD190" s="15">
        <f>IF(41&lt;=$G190, NX190+OB190, "")</f>
        <v/>
      </c>
      <c r="OE190" s="15">
        <f>IF(41&lt;=$G190, ($G190-41)*$N190, "")</f>
        <v/>
      </c>
      <c r="OF190" s="15">
        <f>IF(42&lt;=$G190, OA190, "")</f>
        <v/>
      </c>
      <c r="OG190" s="15">
        <f>IF(42&lt;=$G190, ROUND(OF190*$Q190, 2), "")</f>
        <v/>
      </c>
      <c r="OH190" s="15">
        <f>IF(42&lt;=$G190, $N190, "")</f>
        <v/>
      </c>
      <c r="OI190" s="15">
        <f>IF(42&lt;=$G190, OH190-OG190, "")</f>
        <v/>
      </c>
      <c r="OJ190" s="15">
        <f>IF(42&lt;=$G190, OF190-OI190, "")</f>
        <v/>
      </c>
      <c r="OK190" s="15">
        <f>IF(42&lt;=$G190, ROUND(OC190*$Q190, 2), "")</f>
        <v/>
      </c>
      <c r="OL190" s="15">
        <f>IF(42&lt;=$G190, OC190+OK190, "")</f>
        <v/>
      </c>
      <c r="OM190" s="15">
        <f>IF(42&lt;=$G190, OG190+OK190, "")</f>
        <v/>
      </c>
      <c r="ON190" s="15">
        <f>IF(42&lt;=$G190, ($G190-42)*$N190, "")</f>
        <v/>
      </c>
      <c r="OO190" s="15">
        <f>IF(43&lt;=$G190, OJ190, "")</f>
        <v/>
      </c>
      <c r="OP190" s="15">
        <f>IF(43&lt;=$G190, ROUND(OO190*$Q190, 2), "")</f>
        <v/>
      </c>
      <c r="OQ190" s="15">
        <f>IF(43&lt;=$G190, $N190, "")</f>
        <v/>
      </c>
      <c r="OR190" s="15">
        <f>IF(43&lt;=$G190, OQ190-OP190, "")</f>
        <v/>
      </c>
      <c r="OS190" s="15">
        <f>IF(43&lt;=$G190, OO190-OR190, "")</f>
        <v/>
      </c>
      <c r="OT190" s="15">
        <f>IF(43&lt;=$G190, ROUND(OL190*$Q190, 2), "")</f>
        <v/>
      </c>
      <c r="OU190" s="15">
        <f>IF(43&lt;=$G190, OL190+OT190, "")</f>
        <v/>
      </c>
      <c r="OV190" s="15">
        <f>IF(43&lt;=$G190, OP190+OT190, "")</f>
        <v/>
      </c>
      <c r="OW190" s="15">
        <f>IF(43&lt;=$G190, ($G190-43)*$N190, "")</f>
        <v/>
      </c>
      <c r="OX190" s="15">
        <f>IF(44&lt;=$G190, OS190, "")</f>
        <v/>
      </c>
      <c r="OY190" s="15">
        <f>IF(44&lt;=$G190, ROUND(OX190*$Q190, 2), "")</f>
        <v/>
      </c>
      <c r="OZ190" s="15">
        <f>IF(44&lt;=$G190, $N190, "")</f>
        <v/>
      </c>
      <c r="PA190" s="15">
        <f>IF(44&lt;=$G190, OZ190-OY190, "")</f>
        <v/>
      </c>
      <c r="PB190" s="15">
        <f>IF(44&lt;=$G190, OX190-PA190, "")</f>
        <v/>
      </c>
      <c r="PC190" s="15">
        <f>IF(44&lt;=$G190, ROUND(OU190*$Q190, 2), "")</f>
        <v/>
      </c>
      <c r="PD190" s="15">
        <f>IF(44&lt;=$G190, OU190+PC190, "")</f>
        <v/>
      </c>
      <c r="PE190" s="15">
        <f>IF(44&lt;=$G190, OY190+PC190, "")</f>
        <v/>
      </c>
      <c r="PF190" s="15">
        <f>IF(44&lt;=$G190, ($G190-44)*$N190, "")</f>
        <v/>
      </c>
      <c r="PG190" s="15">
        <f>IF(45&lt;=$G190, PB190, "")</f>
        <v/>
      </c>
      <c r="PH190" s="15">
        <f>IF(45&lt;=$G190, ROUND(PG190*$Q190, 2), "")</f>
        <v/>
      </c>
      <c r="PI190" s="15">
        <f>IF(45&lt;=$G190, $N190, "")</f>
        <v/>
      </c>
      <c r="PJ190" s="15">
        <f>IF(45&lt;=$G190, PI190-PH190, "")</f>
        <v/>
      </c>
      <c r="PK190" s="15">
        <f>IF(45&lt;=$G190, PG190-PJ190, "")</f>
        <v/>
      </c>
      <c r="PL190" s="15">
        <f>IF(45&lt;=$G190, ROUND(PD190*$Q190, 2), "")</f>
        <v/>
      </c>
      <c r="PM190" s="15">
        <f>IF(45&lt;=$G190, PD190+PL190, "")</f>
        <v/>
      </c>
      <c r="PN190" s="15">
        <f>IF(45&lt;=$G190, PH190+PL190, "")</f>
        <v/>
      </c>
      <c r="PO190" s="15">
        <f>IF(45&lt;=$G190, ($G190-45)*$N190, "")</f>
        <v/>
      </c>
      <c r="PP190" s="15">
        <f>IF(46&lt;=$G190, PK190, "")</f>
        <v/>
      </c>
      <c r="PQ190" s="15">
        <f>IF(46&lt;=$G190, ROUND(PP190*$Q190, 2), "")</f>
        <v/>
      </c>
      <c r="PR190" s="15">
        <f>IF(46&lt;=$G190, $N190, "")</f>
        <v/>
      </c>
      <c r="PS190" s="15">
        <f>IF(46&lt;=$G190, PR190-PQ190, "")</f>
        <v/>
      </c>
      <c r="PT190" s="15">
        <f>IF(46&lt;=$G190, PP190-PS190, "")</f>
        <v/>
      </c>
      <c r="PU190" s="15">
        <f>IF(46&lt;=$G190, ROUND(PM190*$Q190, 2), "")</f>
        <v/>
      </c>
      <c r="PV190" s="15">
        <f>IF(46&lt;=$G190, PM190+PU190, "")</f>
        <v/>
      </c>
      <c r="PW190" s="15">
        <f>IF(46&lt;=$G190, PQ190+PU190, "")</f>
        <v/>
      </c>
      <c r="PX190" s="15">
        <f>IF(46&lt;=$G190, ($G190-46)*$N190, "")</f>
        <v/>
      </c>
      <c r="PY190" s="15">
        <f>IF(47&lt;=$G190, PT190, "")</f>
        <v/>
      </c>
      <c r="PZ190" s="15">
        <f>IF(47&lt;=$G190, ROUND(PY190*$Q190, 2), "")</f>
        <v/>
      </c>
      <c r="QA190" s="15">
        <f>IF(47&lt;=$G190, $N190, "")</f>
        <v/>
      </c>
      <c r="QB190" s="15">
        <f>IF(47&lt;=$G190, QA190-PZ190, "")</f>
        <v/>
      </c>
      <c r="QC190" s="15">
        <f>IF(47&lt;=$G190, PY190-QB190, "")</f>
        <v/>
      </c>
      <c r="QD190" s="15">
        <f>IF(47&lt;=$G190, ROUND(PV190*$Q190, 2), "")</f>
        <v/>
      </c>
      <c r="QE190" s="15">
        <f>IF(47&lt;=$G190, PV190+QD190, "")</f>
        <v/>
      </c>
      <c r="QF190" s="15">
        <f>IF(47&lt;=$G190, PZ190+QD190, "")</f>
        <v/>
      </c>
      <c r="QG190" s="15">
        <f>IF(47&lt;=$G190, ($G190-47)*$N190, "")</f>
        <v/>
      </c>
      <c r="QH190" s="15">
        <f>IF(48&lt;=$G190, QC190, "")</f>
        <v/>
      </c>
      <c r="QI190" s="15">
        <f>IF(48&lt;=$G190, ROUND(QH190*$Q190, 2), "")</f>
        <v/>
      </c>
      <c r="QJ190" s="15">
        <f>IF(48&lt;=$G190, $N190, "")</f>
        <v/>
      </c>
      <c r="QK190" s="15">
        <f>IF(48&lt;=$G190, QJ190-QI190, "")</f>
        <v/>
      </c>
      <c r="QL190" s="15">
        <f>IF(48&lt;=$G190, QH190-QK190, "")</f>
        <v/>
      </c>
      <c r="QM190" s="15">
        <f>IF(48&lt;=$G190, ROUND(QE190*$Q190, 2), "")</f>
        <v/>
      </c>
      <c r="QN190" s="15">
        <f>IF(48&lt;=$G190, QE190+QM190, "")</f>
        <v/>
      </c>
      <c r="QO190" s="15">
        <f>IF(48&lt;=$G190, QI190+QM190, "")</f>
        <v/>
      </c>
      <c r="QP190" s="15">
        <f>IF(48&lt;=$G190, ($G190-48)*$N190, "")</f>
        <v/>
      </c>
    </row>
    <row r="191">
      <c r="A191" s="6" t="inlineStr">
        <is>
          <t>0712-0001</t>
        </is>
      </c>
      <c r="B191" s="7" t="inlineStr">
        <is>
          <t>Containers del Pacifico sa de cv</t>
        </is>
      </c>
      <c r="C191" s="7" t="inlineStr">
        <is>
          <t>Outlander Sport</t>
        </is>
      </c>
      <c r="D191" s="6" t="inlineStr">
        <is>
          <t>ACTIVO</t>
        </is>
      </c>
      <c r="E191" s="6" t="inlineStr">
        <is>
          <t>2025-08-06</t>
        </is>
      </c>
      <c r="F191" s="6" t="inlineStr">
        <is>
          <t>2028-08-06</t>
        </is>
      </c>
      <c r="G191" s="8" t="n">
        <v>36</v>
      </c>
      <c r="H191" s="9" t="n">
        <v>410920.69</v>
      </c>
      <c r="I191" s="10" t="n">
        <v>0.1</v>
      </c>
      <c r="J191" s="9">
        <f>ROUND(H191*I191, 2)</f>
        <v/>
      </c>
      <c r="K191" s="9">
        <f>ROUND(H191-J191, 2)</f>
        <v/>
      </c>
      <c r="L191" s="10" t="n">
        <v>0.02</v>
      </c>
      <c r="M191" s="9">
        <f>ROUND(H191*L191, 2)</f>
        <v/>
      </c>
      <c r="N191" s="9" t="n">
        <v>14722.97</v>
      </c>
      <c r="O191" s="10" t="n">
        <v>0.2</v>
      </c>
      <c r="P191" s="9">
        <f>ROUND(H191*O191, 2)</f>
        <v/>
      </c>
      <c r="Q191" s="11" t="n">
        <v>0.0266784</v>
      </c>
      <c r="R191" s="11">
        <f>RATE(G191, -N191, K191, -P191)</f>
        <v/>
      </c>
      <c r="S191" s="11">
        <f>ROUND(Q191*12, 8)</f>
        <v/>
      </c>
      <c r="T191" s="11">
        <f>ROUND(((1+Q191)^12)-1, 8)</f>
        <v/>
      </c>
      <c r="U191" s="9">
        <f>ROUND(PV(Q191, G191, 0, -P191), 2)</f>
        <v/>
      </c>
      <c r="V191" s="9">
        <f>SUMIF($AA$4:$QP$4, "Interes_Leasing", AA191:QP191)</f>
        <v/>
      </c>
      <c r="W191" s="9">
        <f>SUMIF($AA$4:$QP$4, "Interes_Residual", AA191:QP191)</f>
        <v/>
      </c>
      <c r="X191" s="9">
        <f>ROUND(V191+W191, 2)</f>
        <v/>
      </c>
      <c r="Y191" s="9">
        <f>ROUND((N191*G191+P191+M191)-K191, 2)</f>
        <v/>
      </c>
      <c r="Z191" s="10">
        <f>ROUND(Y191/K191, 4)</f>
        <v/>
      </c>
      <c r="AA191" s="9">
        <f>IF(1&lt;=$G191, $K191, "")</f>
        <v/>
      </c>
      <c r="AB191" s="9">
        <f>IF(1&lt;=$G191, ROUND(AA191*$Q191, 2), "")</f>
        <v/>
      </c>
      <c r="AC191" s="9">
        <f>IF(1&lt;=$G191, $N191, "")</f>
        <v/>
      </c>
      <c r="AD191" s="9">
        <f>IF(1&lt;=$G191, AC191-AB191, "")</f>
        <v/>
      </c>
      <c r="AE191" s="9">
        <f>IF(1&lt;=$G191, AA191-AD191, "")</f>
        <v/>
      </c>
      <c r="AF191" s="9">
        <f>IF(1&lt;=$G191, ROUND($U191*$Q191, 2), "")</f>
        <v/>
      </c>
      <c r="AG191" s="9">
        <f>IF(1&lt;=$G191, $U191+AF191, "")</f>
        <v/>
      </c>
      <c r="AH191" s="9">
        <f>IF(1&lt;=$G191, AB191+AF191, "")</f>
        <v/>
      </c>
      <c r="AI191" s="9">
        <f>IF(1&lt;=$G191, ($G191-1)*$N191, "")</f>
        <v/>
      </c>
      <c r="AJ191" s="9">
        <f>IF(2&lt;=$G191, AE191, "")</f>
        <v/>
      </c>
      <c r="AK191" s="9">
        <f>IF(2&lt;=$G191, ROUND(AJ191*$Q191, 2), "")</f>
        <v/>
      </c>
      <c r="AL191" s="9">
        <f>IF(2&lt;=$G191, $N191, "")</f>
        <v/>
      </c>
      <c r="AM191" s="9">
        <f>IF(2&lt;=$G191, AL191-AK191, "")</f>
        <v/>
      </c>
      <c r="AN191" s="9">
        <f>IF(2&lt;=$G191, AJ191-AM191, "")</f>
        <v/>
      </c>
      <c r="AO191" s="9">
        <f>IF(2&lt;=$G191, ROUND(AG191*$Q191, 2), "")</f>
        <v/>
      </c>
      <c r="AP191" s="9">
        <f>IF(2&lt;=$G191, AG191+AO191, "")</f>
        <v/>
      </c>
      <c r="AQ191" s="9">
        <f>IF(2&lt;=$G191, AK191+AO191, "")</f>
        <v/>
      </c>
      <c r="AR191" s="9">
        <f>IF(2&lt;=$G191, ($G191-2)*$N191, "")</f>
        <v/>
      </c>
      <c r="AS191" s="9">
        <f>IF(3&lt;=$G191, AN191, "")</f>
        <v/>
      </c>
      <c r="AT191" s="9">
        <f>IF(3&lt;=$G191, ROUND(AS191*$Q191, 2), "")</f>
        <v/>
      </c>
      <c r="AU191" s="9">
        <f>IF(3&lt;=$G191, $N191, "")</f>
        <v/>
      </c>
      <c r="AV191" s="9">
        <f>IF(3&lt;=$G191, AU191-AT191, "")</f>
        <v/>
      </c>
      <c r="AW191" s="9">
        <f>IF(3&lt;=$G191, AS191-AV191, "")</f>
        <v/>
      </c>
      <c r="AX191" s="9">
        <f>IF(3&lt;=$G191, ROUND(AP191*$Q191, 2), "")</f>
        <v/>
      </c>
      <c r="AY191" s="9">
        <f>IF(3&lt;=$G191, AP191+AX191, "")</f>
        <v/>
      </c>
      <c r="AZ191" s="9">
        <f>IF(3&lt;=$G191, AT191+AX191, "")</f>
        <v/>
      </c>
      <c r="BA191" s="9">
        <f>IF(3&lt;=$G191, ($G191-3)*$N191, "")</f>
        <v/>
      </c>
      <c r="BB191" s="9">
        <f>IF(4&lt;=$G191, AW191, "")</f>
        <v/>
      </c>
      <c r="BC191" s="9">
        <f>IF(4&lt;=$G191, ROUND(BB191*$Q191, 2), "")</f>
        <v/>
      </c>
      <c r="BD191" s="9">
        <f>IF(4&lt;=$G191, $N191, "")</f>
        <v/>
      </c>
      <c r="BE191" s="9">
        <f>IF(4&lt;=$G191, BD191-BC191, "")</f>
        <v/>
      </c>
      <c r="BF191" s="9">
        <f>IF(4&lt;=$G191, BB191-BE191, "")</f>
        <v/>
      </c>
      <c r="BG191" s="9">
        <f>IF(4&lt;=$G191, ROUND(AY191*$Q191, 2), "")</f>
        <v/>
      </c>
      <c r="BH191" s="9">
        <f>IF(4&lt;=$G191, AY191+BG191, "")</f>
        <v/>
      </c>
      <c r="BI191" s="9">
        <f>IF(4&lt;=$G191, BC191+BG191, "")</f>
        <v/>
      </c>
      <c r="BJ191" s="9">
        <f>IF(4&lt;=$G191, ($G191-4)*$N191, "")</f>
        <v/>
      </c>
      <c r="BK191" s="9">
        <f>IF(5&lt;=$G191, BF191, "")</f>
        <v/>
      </c>
      <c r="BL191" s="9">
        <f>IF(5&lt;=$G191, ROUND(BK191*$Q191, 2), "")</f>
        <v/>
      </c>
      <c r="BM191" s="9">
        <f>IF(5&lt;=$G191, $N191, "")</f>
        <v/>
      </c>
      <c r="BN191" s="9">
        <f>IF(5&lt;=$G191, BM191-BL191, "")</f>
        <v/>
      </c>
      <c r="BO191" s="9">
        <f>IF(5&lt;=$G191, BK191-BN191, "")</f>
        <v/>
      </c>
      <c r="BP191" s="9">
        <f>IF(5&lt;=$G191, ROUND(BH191*$Q191, 2), "")</f>
        <v/>
      </c>
      <c r="BQ191" s="9">
        <f>IF(5&lt;=$G191, BH191+BP191, "")</f>
        <v/>
      </c>
      <c r="BR191" s="9">
        <f>IF(5&lt;=$G191, BL191+BP191, "")</f>
        <v/>
      </c>
      <c r="BS191" s="9">
        <f>IF(5&lt;=$G191, ($G191-5)*$N191, "")</f>
        <v/>
      </c>
      <c r="BT191" s="9">
        <f>IF(6&lt;=$G191, BO191, "")</f>
        <v/>
      </c>
      <c r="BU191" s="9">
        <f>IF(6&lt;=$G191, ROUND(BT191*$Q191, 2), "")</f>
        <v/>
      </c>
      <c r="BV191" s="9">
        <f>IF(6&lt;=$G191, $N191, "")</f>
        <v/>
      </c>
      <c r="BW191" s="9">
        <f>IF(6&lt;=$G191, BV191-BU191, "")</f>
        <v/>
      </c>
      <c r="BX191" s="9">
        <f>IF(6&lt;=$G191, BT191-BW191, "")</f>
        <v/>
      </c>
      <c r="BY191" s="9">
        <f>IF(6&lt;=$G191, ROUND(BQ191*$Q191, 2), "")</f>
        <v/>
      </c>
      <c r="BZ191" s="9">
        <f>IF(6&lt;=$G191, BQ191+BY191, "")</f>
        <v/>
      </c>
      <c r="CA191" s="9">
        <f>IF(6&lt;=$G191, BU191+BY191, "")</f>
        <v/>
      </c>
      <c r="CB191" s="9">
        <f>IF(6&lt;=$G191, ($G191-6)*$N191, "")</f>
        <v/>
      </c>
      <c r="CC191" s="9">
        <f>IF(7&lt;=$G191, BX191, "")</f>
        <v/>
      </c>
      <c r="CD191" s="9">
        <f>IF(7&lt;=$G191, ROUND(CC191*$Q191, 2), "")</f>
        <v/>
      </c>
      <c r="CE191" s="9">
        <f>IF(7&lt;=$G191, $N191, "")</f>
        <v/>
      </c>
      <c r="CF191" s="9">
        <f>IF(7&lt;=$G191, CE191-CD191, "")</f>
        <v/>
      </c>
      <c r="CG191" s="9">
        <f>IF(7&lt;=$G191, CC191-CF191, "")</f>
        <v/>
      </c>
      <c r="CH191" s="9">
        <f>IF(7&lt;=$G191, ROUND(BZ191*$Q191, 2), "")</f>
        <v/>
      </c>
      <c r="CI191" s="9">
        <f>IF(7&lt;=$G191, BZ191+CH191, "")</f>
        <v/>
      </c>
      <c r="CJ191" s="9">
        <f>IF(7&lt;=$G191, CD191+CH191, "")</f>
        <v/>
      </c>
      <c r="CK191" s="9">
        <f>IF(7&lt;=$G191, ($G191-7)*$N191, "")</f>
        <v/>
      </c>
      <c r="CL191" s="9">
        <f>IF(8&lt;=$G191, CG191, "")</f>
        <v/>
      </c>
      <c r="CM191" s="9">
        <f>IF(8&lt;=$G191, ROUND(CL191*$Q191, 2), "")</f>
        <v/>
      </c>
      <c r="CN191" s="9">
        <f>IF(8&lt;=$G191, $N191, "")</f>
        <v/>
      </c>
      <c r="CO191" s="9">
        <f>IF(8&lt;=$G191, CN191-CM191, "")</f>
        <v/>
      </c>
      <c r="CP191" s="9">
        <f>IF(8&lt;=$G191, CL191-CO191, "")</f>
        <v/>
      </c>
      <c r="CQ191" s="9">
        <f>IF(8&lt;=$G191, ROUND(CI191*$Q191, 2), "")</f>
        <v/>
      </c>
      <c r="CR191" s="9">
        <f>IF(8&lt;=$G191, CI191+CQ191, "")</f>
        <v/>
      </c>
      <c r="CS191" s="9">
        <f>IF(8&lt;=$G191, CM191+CQ191, "")</f>
        <v/>
      </c>
      <c r="CT191" s="9">
        <f>IF(8&lt;=$G191, ($G191-8)*$N191, "")</f>
        <v/>
      </c>
      <c r="CU191" s="9">
        <f>IF(9&lt;=$G191, CP191, "")</f>
        <v/>
      </c>
      <c r="CV191" s="9">
        <f>IF(9&lt;=$G191, ROUND(CU191*$Q191, 2), "")</f>
        <v/>
      </c>
      <c r="CW191" s="9">
        <f>IF(9&lt;=$G191, $N191, "")</f>
        <v/>
      </c>
      <c r="CX191" s="9">
        <f>IF(9&lt;=$G191, CW191-CV191, "")</f>
        <v/>
      </c>
      <c r="CY191" s="9">
        <f>IF(9&lt;=$G191, CU191-CX191, "")</f>
        <v/>
      </c>
      <c r="CZ191" s="9">
        <f>IF(9&lt;=$G191, ROUND(CR191*$Q191, 2), "")</f>
        <v/>
      </c>
      <c r="DA191" s="9">
        <f>IF(9&lt;=$G191, CR191+CZ191, "")</f>
        <v/>
      </c>
      <c r="DB191" s="9">
        <f>IF(9&lt;=$G191, CV191+CZ191, "")</f>
        <v/>
      </c>
      <c r="DC191" s="9">
        <f>IF(9&lt;=$G191, ($G191-9)*$N191, "")</f>
        <v/>
      </c>
      <c r="DD191" s="9">
        <f>IF(10&lt;=$G191, CY191, "")</f>
        <v/>
      </c>
      <c r="DE191" s="9">
        <f>IF(10&lt;=$G191, ROUND(DD191*$Q191, 2), "")</f>
        <v/>
      </c>
      <c r="DF191" s="9">
        <f>IF(10&lt;=$G191, $N191, "")</f>
        <v/>
      </c>
      <c r="DG191" s="9">
        <f>IF(10&lt;=$G191, DF191-DE191, "")</f>
        <v/>
      </c>
      <c r="DH191" s="9">
        <f>IF(10&lt;=$G191, DD191-DG191, "")</f>
        <v/>
      </c>
      <c r="DI191" s="9">
        <f>IF(10&lt;=$G191, ROUND(DA191*$Q191, 2), "")</f>
        <v/>
      </c>
      <c r="DJ191" s="9">
        <f>IF(10&lt;=$G191, DA191+DI191, "")</f>
        <v/>
      </c>
      <c r="DK191" s="9">
        <f>IF(10&lt;=$G191, DE191+DI191, "")</f>
        <v/>
      </c>
      <c r="DL191" s="9">
        <f>IF(10&lt;=$G191, ($G191-10)*$N191, "")</f>
        <v/>
      </c>
      <c r="DM191" s="9">
        <f>IF(11&lt;=$G191, DH191, "")</f>
        <v/>
      </c>
      <c r="DN191" s="9">
        <f>IF(11&lt;=$G191, ROUND(DM191*$Q191, 2), "")</f>
        <v/>
      </c>
      <c r="DO191" s="9">
        <f>IF(11&lt;=$G191, $N191, "")</f>
        <v/>
      </c>
      <c r="DP191" s="9">
        <f>IF(11&lt;=$G191, DO191-DN191, "")</f>
        <v/>
      </c>
      <c r="DQ191" s="9">
        <f>IF(11&lt;=$G191, DM191-DP191, "")</f>
        <v/>
      </c>
      <c r="DR191" s="9">
        <f>IF(11&lt;=$G191, ROUND(DJ191*$Q191, 2), "")</f>
        <v/>
      </c>
      <c r="DS191" s="9">
        <f>IF(11&lt;=$G191, DJ191+DR191, "")</f>
        <v/>
      </c>
      <c r="DT191" s="9">
        <f>IF(11&lt;=$G191, DN191+DR191, "")</f>
        <v/>
      </c>
      <c r="DU191" s="9">
        <f>IF(11&lt;=$G191, ($G191-11)*$N191, "")</f>
        <v/>
      </c>
      <c r="DV191" s="9">
        <f>IF(12&lt;=$G191, DQ191, "")</f>
        <v/>
      </c>
      <c r="DW191" s="9">
        <f>IF(12&lt;=$G191, ROUND(DV191*$Q191, 2), "")</f>
        <v/>
      </c>
      <c r="DX191" s="9">
        <f>IF(12&lt;=$G191, $N191, "")</f>
        <v/>
      </c>
      <c r="DY191" s="9">
        <f>IF(12&lt;=$G191, DX191-DW191, "")</f>
        <v/>
      </c>
      <c r="DZ191" s="9">
        <f>IF(12&lt;=$G191, DV191-DY191, "")</f>
        <v/>
      </c>
      <c r="EA191" s="9">
        <f>IF(12&lt;=$G191, ROUND(DS191*$Q191, 2), "")</f>
        <v/>
      </c>
      <c r="EB191" s="9">
        <f>IF(12&lt;=$G191, DS191+EA191, "")</f>
        <v/>
      </c>
      <c r="EC191" s="9">
        <f>IF(12&lt;=$G191, DW191+EA191, "")</f>
        <v/>
      </c>
      <c r="ED191" s="9">
        <f>IF(12&lt;=$G191, ($G191-12)*$N191, "")</f>
        <v/>
      </c>
      <c r="EE191" s="9">
        <f>IF(13&lt;=$G191, DZ191, "")</f>
        <v/>
      </c>
      <c r="EF191" s="9">
        <f>IF(13&lt;=$G191, ROUND(EE191*$Q191, 2), "")</f>
        <v/>
      </c>
      <c r="EG191" s="9">
        <f>IF(13&lt;=$G191, $N191, "")</f>
        <v/>
      </c>
      <c r="EH191" s="9">
        <f>IF(13&lt;=$G191, EG191-EF191, "")</f>
        <v/>
      </c>
      <c r="EI191" s="9">
        <f>IF(13&lt;=$G191, EE191-EH191, "")</f>
        <v/>
      </c>
      <c r="EJ191" s="9">
        <f>IF(13&lt;=$G191, ROUND(EB191*$Q191, 2), "")</f>
        <v/>
      </c>
      <c r="EK191" s="9">
        <f>IF(13&lt;=$G191, EB191+EJ191, "")</f>
        <v/>
      </c>
      <c r="EL191" s="9">
        <f>IF(13&lt;=$G191, EF191+EJ191, "")</f>
        <v/>
      </c>
      <c r="EM191" s="9">
        <f>IF(13&lt;=$G191, ($G191-13)*$N191, "")</f>
        <v/>
      </c>
      <c r="EN191" s="9">
        <f>IF(14&lt;=$G191, EI191, "")</f>
        <v/>
      </c>
      <c r="EO191" s="9">
        <f>IF(14&lt;=$G191, ROUND(EN191*$Q191, 2), "")</f>
        <v/>
      </c>
      <c r="EP191" s="9">
        <f>IF(14&lt;=$G191, $N191, "")</f>
        <v/>
      </c>
      <c r="EQ191" s="9">
        <f>IF(14&lt;=$G191, EP191-EO191, "")</f>
        <v/>
      </c>
      <c r="ER191" s="9">
        <f>IF(14&lt;=$G191, EN191-EQ191, "")</f>
        <v/>
      </c>
      <c r="ES191" s="9">
        <f>IF(14&lt;=$G191, ROUND(EK191*$Q191, 2), "")</f>
        <v/>
      </c>
      <c r="ET191" s="9">
        <f>IF(14&lt;=$G191, EK191+ES191, "")</f>
        <v/>
      </c>
      <c r="EU191" s="9">
        <f>IF(14&lt;=$G191, EO191+ES191, "")</f>
        <v/>
      </c>
      <c r="EV191" s="9">
        <f>IF(14&lt;=$G191, ($G191-14)*$N191, "")</f>
        <v/>
      </c>
      <c r="EW191" s="9">
        <f>IF(15&lt;=$G191, ER191, "")</f>
        <v/>
      </c>
      <c r="EX191" s="9">
        <f>IF(15&lt;=$G191, ROUND(EW191*$Q191, 2), "")</f>
        <v/>
      </c>
      <c r="EY191" s="9">
        <f>IF(15&lt;=$G191, $N191, "")</f>
        <v/>
      </c>
      <c r="EZ191" s="9">
        <f>IF(15&lt;=$G191, EY191-EX191, "")</f>
        <v/>
      </c>
      <c r="FA191" s="9">
        <f>IF(15&lt;=$G191, EW191-EZ191, "")</f>
        <v/>
      </c>
      <c r="FB191" s="9">
        <f>IF(15&lt;=$G191, ROUND(ET191*$Q191, 2), "")</f>
        <v/>
      </c>
      <c r="FC191" s="9">
        <f>IF(15&lt;=$G191, ET191+FB191, "")</f>
        <v/>
      </c>
      <c r="FD191" s="9">
        <f>IF(15&lt;=$G191, EX191+FB191, "")</f>
        <v/>
      </c>
      <c r="FE191" s="9">
        <f>IF(15&lt;=$G191, ($G191-15)*$N191, "")</f>
        <v/>
      </c>
      <c r="FF191" s="9">
        <f>IF(16&lt;=$G191, FA191, "")</f>
        <v/>
      </c>
      <c r="FG191" s="9">
        <f>IF(16&lt;=$G191, ROUND(FF191*$Q191, 2), "")</f>
        <v/>
      </c>
      <c r="FH191" s="9">
        <f>IF(16&lt;=$G191, $N191, "")</f>
        <v/>
      </c>
      <c r="FI191" s="9">
        <f>IF(16&lt;=$G191, FH191-FG191, "")</f>
        <v/>
      </c>
      <c r="FJ191" s="9">
        <f>IF(16&lt;=$G191, FF191-FI191, "")</f>
        <v/>
      </c>
      <c r="FK191" s="9">
        <f>IF(16&lt;=$G191, ROUND(FC191*$Q191, 2), "")</f>
        <v/>
      </c>
      <c r="FL191" s="9">
        <f>IF(16&lt;=$G191, FC191+FK191, "")</f>
        <v/>
      </c>
      <c r="FM191" s="9">
        <f>IF(16&lt;=$G191, FG191+FK191, "")</f>
        <v/>
      </c>
      <c r="FN191" s="9">
        <f>IF(16&lt;=$G191, ($G191-16)*$N191, "")</f>
        <v/>
      </c>
      <c r="FO191" s="9">
        <f>IF(17&lt;=$G191, FJ191, "")</f>
        <v/>
      </c>
      <c r="FP191" s="9">
        <f>IF(17&lt;=$G191, ROUND(FO191*$Q191, 2), "")</f>
        <v/>
      </c>
      <c r="FQ191" s="9">
        <f>IF(17&lt;=$G191, $N191, "")</f>
        <v/>
      </c>
      <c r="FR191" s="9">
        <f>IF(17&lt;=$G191, FQ191-FP191, "")</f>
        <v/>
      </c>
      <c r="FS191" s="9">
        <f>IF(17&lt;=$G191, FO191-FR191, "")</f>
        <v/>
      </c>
      <c r="FT191" s="9">
        <f>IF(17&lt;=$G191, ROUND(FL191*$Q191, 2), "")</f>
        <v/>
      </c>
      <c r="FU191" s="9">
        <f>IF(17&lt;=$G191, FL191+FT191, "")</f>
        <v/>
      </c>
      <c r="FV191" s="9">
        <f>IF(17&lt;=$G191, FP191+FT191, "")</f>
        <v/>
      </c>
      <c r="FW191" s="9">
        <f>IF(17&lt;=$G191, ($G191-17)*$N191, "")</f>
        <v/>
      </c>
      <c r="FX191" s="9">
        <f>IF(18&lt;=$G191, FS191, "")</f>
        <v/>
      </c>
      <c r="FY191" s="9">
        <f>IF(18&lt;=$G191, ROUND(FX191*$Q191, 2), "")</f>
        <v/>
      </c>
      <c r="FZ191" s="9">
        <f>IF(18&lt;=$G191, $N191, "")</f>
        <v/>
      </c>
      <c r="GA191" s="9">
        <f>IF(18&lt;=$G191, FZ191-FY191, "")</f>
        <v/>
      </c>
      <c r="GB191" s="9">
        <f>IF(18&lt;=$G191, FX191-GA191, "")</f>
        <v/>
      </c>
      <c r="GC191" s="9">
        <f>IF(18&lt;=$G191, ROUND(FU191*$Q191, 2), "")</f>
        <v/>
      </c>
      <c r="GD191" s="9">
        <f>IF(18&lt;=$G191, FU191+GC191, "")</f>
        <v/>
      </c>
      <c r="GE191" s="9">
        <f>IF(18&lt;=$G191, FY191+GC191, "")</f>
        <v/>
      </c>
      <c r="GF191" s="9">
        <f>IF(18&lt;=$G191, ($G191-18)*$N191, "")</f>
        <v/>
      </c>
      <c r="GG191" s="9">
        <f>IF(19&lt;=$G191, GB191, "")</f>
        <v/>
      </c>
      <c r="GH191" s="9">
        <f>IF(19&lt;=$G191, ROUND(GG191*$Q191, 2), "")</f>
        <v/>
      </c>
      <c r="GI191" s="9">
        <f>IF(19&lt;=$G191, $N191, "")</f>
        <v/>
      </c>
      <c r="GJ191" s="9">
        <f>IF(19&lt;=$G191, GI191-GH191, "")</f>
        <v/>
      </c>
      <c r="GK191" s="9">
        <f>IF(19&lt;=$G191, GG191-GJ191, "")</f>
        <v/>
      </c>
      <c r="GL191" s="9">
        <f>IF(19&lt;=$G191, ROUND(GD191*$Q191, 2), "")</f>
        <v/>
      </c>
      <c r="GM191" s="9">
        <f>IF(19&lt;=$G191, GD191+GL191, "")</f>
        <v/>
      </c>
      <c r="GN191" s="9">
        <f>IF(19&lt;=$G191, GH191+GL191, "")</f>
        <v/>
      </c>
      <c r="GO191" s="9">
        <f>IF(19&lt;=$G191, ($G191-19)*$N191, "")</f>
        <v/>
      </c>
      <c r="GP191" s="9">
        <f>IF(20&lt;=$G191, GK191, "")</f>
        <v/>
      </c>
      <c r="GQ191" s="9">
        <f>IF(20&lt;=$G191, ROUND(GP191*$Q191, 2), "")</f>
        <v/>
      </c>
      <c r="GR191" s="9">
        <f>IF(20&lt;=$G191, $N191, "")</f>
        <v/>
      </c>
      <c r="GS191" s="9">
        <f>IF(20&lt;=$G191, GR191-GQ191, "")</f>
        <v/>
      </c>
      <c r="GT191" s="9">
        <f>IF(20&lt;=$G191, GP191-GS191, "")</f>
        <v/>
      </c>
      <c r="GU191" s="9">
        <f>IF(20&lt;=$G191, ROUND(GM191*$Q191, 2), "")</f>
        <v/>
      </c>
      <c r="GV191" s="9">
        <f>IF(20&lt;=$G191, GM191+GU191, "")</f>
        <v/>
      </c>
      <c r="GW191" s="9">
        <f>IF(20&lt;=$G191, GQ191+GU191, "")</f>
        <v/>
      </c>
      <c r="GX191" s="9">
        <f>IF(20&lt;=$G191, ($G191-20)*$N191, "")</f>
        <v/>
      </c>
      <c r="GY191" s="9">
        <f>IF(21&lt;=$G191, GT191, "")</f>
        <v/>
      </c>
      <c r="GZ191" s="9">
        <f>IF(21&lt;=$G191, ROUND(GY191*$Q191, 2), "")</f>
        <v/>
      </c>
      <c r="HA191" s="9">
        <f>IF(21&lt;=$G191, $N191, "")</f>
        <v/>
      </c>
      <c r="HB191" s="9">
        <f>IF(21&lt;=$G191, HA191-GZ191, "")</f>
        <v/>
      </c>
      <c r="HC191" s="9">
        <f>IF(21&lt;=$G191, GY191-HB191, "")</f>
        <v/>
      </c>
      <c r="HD191" s="9">
        <f>IF(21&lt;=$G191, ROUND(GV191*$Q191, 2), "")</f>
        <v/>
      </c>
      <c r="HE191" s="9">
        <f>IF(21&lt;=$G191, GV191+HD191, "")</f>
        <v/>
      </c>
      <c r="HF191" s="9">
        <f>IF(21&lt;=$G191, GZ191+HD191, "")</f>
        <v/>
      </c>
      <c r="HG191" s="9">
        <f>IF(21&lt;=$G191, ($G191-21)*$N191, "")</f>
        <v/>
      </c>
      <c r="HH191" s="9">
        <f>IF(22&lt;=$G191, HC191, "")</f>
        <v/>
      </c>
      <c r="HI191" s="9">
        <f>IF(22&lt;=$G191, ROUND(HH191*$Q191, 2), "")</f>
        <v/>
      </c>
      <c r="HJ191" s="9">
        <f>IF(22&lt;=$G191, $N191, "")</f>
        <v/>
      </c>
      <c r="HK191" s="9">
        <f>IF(22&lt;=$G191, HJ191-HI191, "")</f>
        <v/>
      </c>
      <c r="HL191" s="9">
        <f>IF(22&lt;=$G191, HH191-HK191, "")</f>
        <v/>
      </c>
      <c r="HM191" s="9">
        <f>IF(22&lt;=$G191, ROUND(HE191*$Q191, 2), "")</f>
        <v/>
      </c>
      <c r="HN191" s="9">
        <f>IF(22&lt;=$G191, HE191+HM191, "")</f>
        <v/>
      </c>
      <c r="HO191" s="9">
        <f>IF(22&lt;=$G191, HI191+HM191, "")</f>
        <v/>
      </c>
      <c r="HP191" s="9">
        <f>IF(22&lt;=$G191, ($G191-22)*$N191, "")</f>
        <v/>
      </c>
      <c r="HQ191" s="9">
        <f>IF(23&lt;=$G191, HL191, "")</f>
        <v/>
      </c>
      <c r="HR191" s="9">
        <f>IF(23&lt;=$G191, ROUND(HQ191*$Q191, 2), "")</f>
        <v/>
      </c>
      <c r="HS191" s="9">
        <f>IF(23&lt;=$G191, $N191, "")</f>
        <v/>
      </c>
      <c r="HT191" s="9">
        <f>IF(23&lt;=$G191, HS191-HR191, "")</f>
        <v/>
      </c>
      <c r="HU191" s="9">
        <f>IF(23&lt;=$G191, HQ191-HT191, "")</f>
        <v/>
      </c>
      <c r="HV191" s="9">
        <f>IF(23&lt;=$G191, ROUND(HN191*$Q191, 2), "")</f>
        <v/>
      </c>
      <c r="HW191" s="9">
        <f>IF(23&lt;=$G191, HN191+HV191, "")</f>
        <v/>
      </c>
      <c r="HX191" s="9">
        <f>IF(23&lt;=$G191, HR191+HV191, "")</f>
        <v/>
      </c>
      <c r="HY191" s="9">
        <f>IF(23&lt;=$G191, ($G191-23)*$N191, "")</f>
        <v/>
      </c>
      <c r="HZ191" s="9">
        <f>IF(24&lt;=$G191, HU191, "")</f>
        <v/>
      </c>
      <c r="IA191" s="9">
        <f>IF(24&lt;=$G191, ROUND(HZ191*$Q191, 2), "")</f>
        <v/>
      </c>
      <c r="IB191" s="9">
        <f>IF(24&lt;=$G191, $N191, "")</f>
        <v/>
      </c>
      <c r="IC191" s="9">
        <f>IF(24&lt;=$G191, IB191-IA191, "")</f>
        <v/>
      </c>
      <c r="ID191" s="9">
        <f>IF(24&lt;=$G191, HZ191-IC191, "")</f>
        <v/>
      </c>
      <c r="IE191" s="9">
        <f>IF(24&lt;=$G191, ROUND(HW191*$Q191, 2), "")</f>
        <v/>
      </c>
      <c r="IF191" s="9">
        <f>IF(24&lt;=$G191, HW191+IE191, "")</f>
        <v/>
      </c>
      <c r="IG191" s="9">
        <f>IF(24&lt;=$G191, IA191+IE191, "")</f>
        <v/>
      </c>
      <c r="IH191" s="9">
        <f>IF(24&lt;=$G191, ($G191-24)*$N191, "")</f>
        <v/>
      </c>
      <c r="II191" s="9">
        <f>IF(25&lt;=$G191, ID191, "")</f>
        <v/>
      </c>
      <c r="IJ191" s="9">
        <f>IF(25&lt;=$G191, ROUND(II191*$Q191, 2), "")</f>
        <v/>
      </c>
      <c r="IK191" s="9">
        <f>IF(25&lt;=$G191, $N191, "")</f>
        <v/>
      </c>
      <c r="IL191" s="9">
        <f>IF(25&lt;=$G191, IK191-IJ191, "")</f>
        <v/>
      </c>
      <c r="IM191" s="9">
        <f>IF(25&lt;=$G191, II191-IL191, "")</f>
        <v/>
      </c>
      <c r="IN191" s="9">
        <f>IF(25&lt;=$G191, ROUND(IF191*$Q191, 2), "")</f>
        <v/>
      </c>
      <c r="IO191" s="9">
        <f>IF(25&lt;=$G191, IF191+IN191, "")</f>
        <v/>
      </c>
      <c r="IP191" s="9">
        <f>IF(25&lt;=$G191, IJ191+IN191, "")</f>
        <v/>
      </c>
      <c r="IQ191" s="9">
        <f>IF(25&lt;=$G191, ($G191-25)*$N191, "")</f>
        <v/>
      </c>
      <c r="IR191" s="9">
        <f>IF(26&lt;=$G191, IM191, "")</f>
        <v/>
      </c>
      <c r="IS191" s="9">
        <f>IF(26&lt;=$G191, ROUND(IR191*$Q191, 2), "")</f>
        <v/>
      </c>
      <c r="IT191" s="9">
        <f>IF(26&lt;=$G191, $N191, "")</f>
        <v/>
      </c>
      <c r="IU191" s="9">
        <f>IF(26&lt;=$G191, IT191-IS191, "")</f>
        <v/>
      </c>
      <c r="IV191" s="9">
        <f>IF(26&lt;=$G191, IR191-IU191, "")</f>
        <v/>
      </c>
      <c r="IW191" s="9">
        <f>IF(26&lt;=$G191, ROUND(IO191*$Q191, 2), "")</f>
        <v/>
      </c>
      <c r="IX191" s="9">
        <f>IF(26&lt;=$G191, IO191+IW191, "")</f>
        <v/>
      </c>
      <c r="IY191" s="9">
        <f>IF(26&lt;=$G191, IS191+IW191, "")</f>
        <v/>
      </c>
      <c r="IZ191" s="9">
        <f>IF(26&lt;=$G191, ($G191-26)*$N191, "")</f>
        <v/>
      </c>
      <c r="JA191" s="9">
        <f>IF(27&lt;=$G191, IV191, "")</f>
        <v/>
      </c>
      <c r="JB191" s="9">
        <f>IF(27&lt;=$G191, ROUND(JA191*$Q191, 2), "")</f>
        <v/>
      </c>
      <c r="JC191" s="9">
        <f>IF(27&lt;=$G191, $N191, "")</f>
        <v/>
      </c>
      <c r="JD191" s="9">
        <f>IF(27&lt;=$G191, JC191-JB191, "")</f>
        <v/>
      </c>
      <c r="JE191" s="9">
        <f>IF(27&lt;=$G191, JA191-JD191, "")</f>
        <v/>
      </c>
      <c r="JF191" s="9">
        <f>IF(27&lt;=$G191, ROUND(IX191*$Q191, 2), "")</f>
        <v/>
      </c>
      <c r="JG191" s="9">
        <f>IF(27&lt;=$G191, IX191+JF191, "")</f>
        <v/>
      </c>
      <c r="JH191" s="9">
        <f>IF(27&lt;=$G191, JB191+JF191, "")</f>
        <v/>
      </c>
      <c r="JI191" s="9">
        <f>IF(27&lt;=$G191, ($G191-27)*$N191, "")</f>
        <v/>
      </c>
      <c r="JJ191" s="9">
        <f>IF(28&lt;=$G191, JE191, "")</f>
        <v/>
      </c>
      <c r="JK191" s="9">
        <f>IF(28&lt;=$G191, ROUND(JJ191*$Q191, 2), "")</f>
        <v/>
      </c>
      <c r="JL191" s="9">
        <f>IF(28&lt;=$G191, $N191, "")</f>
        <v/>
      </c>
      <c r="JM191" s="9">
        <f>IF(28&lt;=$G191, JL191-JK191, "")</f>
        <v/>
      </c>
      <c r="JN191" s="9">
        <f>IF(28&lt;=$G191, JJ191-JM191, "")</f>
        <v/>
      </c>
      <c r="JO191" s="9">
        <f>IF(28&lt;=$G191, ROUND(JG191*$Q191, 2), "")</f>
        <v/>
      </c>
      <c r="JP191" s="9">
        <f>IF(28&lt;=$G191, JG191+JO191, "")</f>
        <v/>
      </c>
      <c r="JQ191" s="9">
        <f>IF(28&lt;=$G191, JK191+JO191, "")</f>
        <v/>
      </c>
      <c r="JR191" s="9">
        <f>IF(28&lt;=$G191, ($G191-28)*$N191, "")</f>
        <v/>
      </c>
      <c r="JS191" s="9">
        <f>IF(29&lt;=$G191, JN191, "")</f>
        <v/>
      </c>
      <c r="JT191" s="9">
        <f>IF(29&lt;=$G191, ROUND(JS191*$Q191, 2), "")</f>
        <v/>
      </c>
      <c r="JU191" s="9">
        <f>IF(29&lt;=$G191, $N191, "")</f>
        <v/>
      </c>
      <c r="JV191" s="9">
        <f>IF(29&lt;=$G191, JU191-JT191, "")</f>
        <v/>
      </c>
      <c r="JW191" s="9">
        <f>IF(29&lt;=$G191, JS191-JV191, "")</f>
        <v/>
      </c>
      <c r="JX191" s="9">
        <f>IF(29&lt;=$G191, ROUND(JP191*$Q191, 2), "")</f>
        <v/>
      </c>
      <c r="JY191" s="9">
        <f>IF(29&lt;=$G191, JP191+JX191, "")</f>
        <v/>
      </c>
      <c r="JZ191" s="9">
        <f>IF(29&lt;=$G191, JT191+JX191, "")</f>
        <v/>
      </c>
      <c r="KA191" s="9">
        <f>IF(29&lt;=$G191, ($G191-29)*$N191, "")</f>
        <v/>
      </c>
      <c r="KB191" s="9">
        <f>IF(30&lt;=$G191, JW191, "")</f>
        <v/>
      </c>
      <c r="KC191" s="9">
        <f>IF(30&lt;=$G191, ROUND(KB191*$Q191, 2), "")</f>
        <v/>
      </c>
      <c r="KD191" s="9">
        <f>IF(30&lt;=$G191, $N191, "")</f>
        <v/>
      </c>
      <c r="KE191" s="9">
        <f>IF(30&lt;=$G191, KD191-KC191, "")</f>
        <v/>
      </c>
      <c r="KF191" s="9">
        <f>IF(30&lt;=$G191, KB191-KE191, "")</f>
        <v/>
      </c>
      <c r="KG191" s="9">
        <f>IF(30&lt;=$G191, ROUND(JY191*$Q191, 2), "")</f>
        <v/>
      </c>
      <c r="KH191" s="9">
        <f>IF(30&lt;=$G191, JY191+KG191, "")</f>
        <v/>
      </c>
      <c r="KI191" s="9">
        <f>IF(30&lt;=$G191, KC191+KG191, "")</f>
        <v/>
      </c>
      <c r="KJ191" s="9">
        <f>IF(30&lt;=$G191, ($G191-30)*$N191, "")</f>
        <v/>
      </c>
      <c r="KK191" s="9">
        <f>IF(31&lt;=$G191, KF191, "")</f>
        <v/>
      </c>
      <c r="KL191" s="9">
        <f>IF(31&lt;=$G191, ROUND(KK191*$Q191, 2), "")</f>
        <v/>
      </c>
      <c r="KM191" s="9">
        <f>IF(31&lt;=$G191, $N191, "")</f>
        <v/>
      </c>
      <c r="KN191" s="9">
        <f>IF(31&lt;=$G191, KM191-KL191, "")</f>
        <v/>
      </c>
      <c r="KO191" s="9">
        <f>IF(31&lt;=$G191, KK191-KN191, "")</f>
        <v/>
      </c>
      <c r="KP191" s="9">
        <f>IF(31&lt;=$G191, ROUND(KH191*$Q191, 2), "")</f>
        <v/>
      </c>
      <c r="KQ191" s="9">
        <f>IF(31&lt;=$G191, KH191+KP191, "")</f>
        <v/>
      </c>
      <c r="KR191" s="9">
        <f>IF(31&lt;=$G191, KL191+KP191, "")</f>
        <v/>
      </c>
      <c r="KS191" s="9">
        <f>IF(31&lt;=$G191, ($G191-31)*$N191, "")</f>
        <v/>
      </c>
      <c r="KT191" s="9">
        <f>IF(32&lt;=$G191, KO191, "")</f>
        <v/>
      </c>
      <c r="KU191" s="9">
        <f>IF(32&lt;=$G191, ROUND(KT191*$Q191, 2), "")</f>
        <v/>
      </c>
      <c r="KV191" s="9">
        <f>IF(32&lt;=$G191, $N191, "")</f>
        <v/>
      </c>
      <c r="KW191" s="9">
        <f>IF(32&lt;=$G191, KV191-KU191, "")</f>
        <v/>
      </c>
      <c r="KX191" s="9">
        <f>IF(32&lt;=$G191, KT191-KW191, "")</f>
        <v/>
      </c>
      <c r="KY191" s="9">
        <f>IF(32&lt;=$G191, ROUND(KQ191*$Q191, 2), "")</f>
        <v/>
      </c>
      <c r="KZ191" s="9">
        <f>IF(32&lt;=$G191, KQ191+KY191, "")</f>
        <v/>
      </c>
      <c r="LA191" s="9">
        <f>IF(32&lt;=$G191, KU191+KY191, "")</f>
        <v/>
      </c>
      <c r="LB191" s="9">
        <f>IF(32&lt;=$G191, ($G191-32)*$N191, "")</f>
        <v/>
      </c>
      <c r="LC191" s="9">
        <f>IF(33&lt;=$G191, KX191, "")</f>
        <v/>
      </c>
      <c r="LD191" s="9">
        <f>IF(33&lt;=$G191, ROUND(LC191*$Q191, 2), "")</f>
        <v/>
      </c>
      <c r="LE191" s="9">
        <f>IF(33&lt;=$G191, $N191, "")</f>
        <v/>
      </c>
      <c r="LF191" s="9">
        <f>IF(33&lt;=$G191, LE191-LD191, "")</f>
        <v/>
      </c>
      <c r="LG191" s="9">
        <f>IF(33&lt;=$G191, LC191-LF191, "")</f>
        <v/>
      </c>
      <c r="LH191" s="9">
        <f>IF(33&lt;=$G191, ROUND(KZ191*$Q191, 2), "")</f>
        <v/>
      </c>
      <c r="LI191" s="9">
        <f>IF(33&lt;=$G191, KZ191+LH191, "")</f>
        <v/>
      </c>
      <c r="LJ191" s="9">
        <f>IF(33&lt;=$G191, LD191+LH191, "")</f>
        <v/>
      </c>
      <c r="LK191" s="9">
        <f>IF(33&lt;=$G191, ($G191-33)*$N191, "")</f>
        <v/>
      </c>
      <c r="LL191" s="9">
        <f>IF(34&lt;=$G191, LG191, "")</f>
        <v/>
      </c>
      <c r="LM191" s="9">
        <f>IF(34&lt;=$G191, ROUND(LL191*$Q191, 2), "")</f>
        <v/>
      </c>
      <c r="LN191" s="9">
        <f>IF(34&lt;=$G191, $N191, "")</f>
        <v/>
      </c>
      <c r="LO191" s="9">
        <f>IF(34&lt;=$G191, LN191-LM191, "")</f>
        <v/>
      </c>
      <c r="LP191" s="9">
        <f>IF(34&lt;=$G191, LL191-LO191, "")</f>
        <v/>
      </c>
      <c r="LQ191" s="9">
        <f>IF(34&lt;=$G191, ROUND(LI191*$Q191, 2), "")</f>
        <v/>
      </c>
      <c r="LR191" s="9">
        <f>IF(34&lt;=$G191, LI191+LQ191, "")</f>
        <v/>
      </c>
      <c r="LS191" s="9">
        <f>IF(34&lt;=$G191, LM191+LQ191, "")</f>
        <v/>
      </c>
      <c r="LT191" s="9">
        <f>IF(34&lt;=$G191, ($G191-34)*$N191, "")</f>
        <v/>
      </c>
      <c r="LU191" s="9">
        <f>IF(35&lt;=$G191, LP191, "")</f>
        <v/>
      </c>
      <c r="LV191" s="9">
        <f>IF(35&lt;=$G191, ROUND(LU191*$Q191, 2), "")</f>
        <v/>
      </c>
      <c r="LW191" s="9">
        <f>IF(35&lt;=$G191, $N191, "")</f>
        <v/>
      </c>
      <c r="LX191" s="9">
        <f>IF(35&lt;=$G191, LW191-LV191, "")</f>
        <v/>
      </c>
      <c r="LY191" s="9">
        <f>IF(35&lt;=$G191, LU191-LX191, "")</f>
        <v/>
      </c>
      <c r="LZ191" s="9">
        <f>IF(35&lt;=$G191, ROUND(LR191*$Q191, 2), "")</f>
        <v/>
      </c>
      <c r="MA191" s="9">
        <f>IF(35&lt;=$G191, LR191+LZ191, "")</f>
        <v/>
      </c>
      <c r="MB191" s="9">
        <f>IF(35&lt;=$G191, LV191+LZ191, "")</f>
        <v/>
      </c>
      <c r="MC191" s="9">
        <f>IF(35&lt;=$G191, ($G191-35)*$N191, "")</f>
        <v/>
      </c>
      <c r="MD191" s="9">
        <f>IF(36&lt;=$G191, LY191, "")</f>
        <v/>
      </c>
      <c r="ME191" s="9">
        <f>IF(36&lt;=$G191, ROUND(MD191*$Q191, 2), "")</f>
        <v/>
      </c>
      <c r="MF191" s="9">
        <f>IF(36&lt;=$G191, $N191, "")</f>
        <v/>
      </c>
      <c r="MG191" s="9">
        <f>IF(36&lt;=$G191, MF191-ME191, "")</f>
        <v/>
      </c>
      <c r="MH191" s="9">
        <f>IF(36&lt;=$G191, MD191-MG191, "")</f>
        <v/>
      </c>
      <c r="MI191" s="9">
        <f>IF(36&lt;=$G191, ROUND(MA191*$Q191, 2), "")</f>
        <v/>
      </c>
      <c r="MJ191" s="9">
        <f>IF(36&lt;=$G191, MA191+MI191, "")</f>
        <v/>
      </c>
      <c r="MK191" s="9">
        <f>IF(36&lt;=$G191, ME191+MI191, "")</f>
        <v/>
      </c>
      <c r="ML191" s="9">
        <f>IF(36&lt;=$G191, ($G191-36)*$N191, "")</f>
        <v/>
      </c>
      <c r="MM191" s="9">
        <f>IF(37&lt;=$G191, MH191, "")</f>
        <v/>
      </c>
      <c r="MN191" s="9">
        <f>IF(37&lt;=$G191, ROUND(MM191*$Q191, 2), "")</f>
        <v/>
      </c>
      <c r="MO191" s="9">
        <f>IF(37&lt;=$G191, $N191, "")</f>
        <v/>
      </c>
      <c r="MP191" s="9">
        <f>IF(37&lt;=$G191, MO191-MN191, "")</f>
        <v/>
      </c>
      <c r="MQ191" s="9">
        <f>IF(37&lt;=$G191, MM191-MP191, "")</f>
        <v/>
      </c>
      <c r="MR191" s="9">
        <f>IF(37&lt;=$G191, ROUND(MJ191*$Q191, 2), "")</f>
        <v/>
      </c>
      <c r="MS191" s="9">
        <f>IF(37&lt;=$G191, MJ191+MR191, "")</f>
        <v/>
      </c>
      <c r="MT191" s="9">
        <f>IF(37&lt;=$G191, MN191+MR191, "")</f>
        <v/>
      </c>
      <c r="MU191" s="9">
        <f>IF(37&lt;=$G191, ($G191-37)*$N191, "")</f>
        <v/>
      </c>
      <c r="MV191" s="9">
        <f>IF(38&lt;=$G191, MQ191, "")</f>
        <v/>
      </c>
      <c r="MW191" s="9">
        <f>IF(38&lt;=$G191, ROUND(MV191*$Q191, 2), "")</f>
        <v/>
      </c>
      <c r="MX191" s="9">
        <f>IF(38&lt;=$G191, $N191, "")</f>
        <v/>
      </c>
      <c r="MY191" s="9">
        <f>IF(38&lt;=$G191, MX191-MW191, "")</f>
        <v/>
      </c>
      <c r="MZ191" s="9">
        <f>IF(38&lt;=$G191, MV191-MY191, "")</f>
        <v/>
      </c>
      <c r="NA191" s="9">
        <f>IF(38&lt;=$G191, ROUND(MS191*$Q191, 2), "")</f>
        <v/>
      </c>
      <c r="NB191" s="9">
        <f>IF(38&lt;=$G191, MS191+NA191, "")</f>
        <v/>
      </c>
      <c r="NC191" s="9">
        <f>IF(38&lt;=$G191, MW191+NA191, "")</f>
        <v/>
      </c>
      <c r="ND191" s="9">
        <f>IF(38&lt;=$G191, ($G191-38)*$N191, "")</f>
        <v/>
      </c>
      <c r="NE191" s="9">
        <f>IF(39&lt;=$G191, MZ191, "")</f>
        <v/>
      </c>
      <c r="NF191" s="9">
        <f>IF(39&lt;=$G191, ROUND(NE191*$Q191, 2), "")</f>
        <v/>
      </c>
      <c r="NG191" s="9">
        <f>IF(39&lt;=$G191, $N191, "")</f>
        <v/>
      </c>
      <c r="NH191" s="9">
        <f>IF(39&lt;=$G191, NG191-NF191, "")</f>
        <v/>
      </c>
      <c r="NI191" s="9">
        <f>IF(39&lt;=$G191, NE191-NH191, "")</f>
        <v/>
      </c>
      <c r="NJ191" s="9">
        <f>IF(39&lt;=$G191, ROUND(NB191*$Q191, 2), "")</f>
        <v/>
      </c>
      <c r="NK191" s="9">
        <f>IF(39&lt;=$G191, NB191+NJ191, "")</f>
        <v/>
      </c>
      <c r="NL191" s="9">
        <f>IF(39&lt;=$G191, NF191+NJ191, "")</f>
        <v/>
      </c>
      <c r="NM191" s="9">
        <f>IF(39&lt;=$G191, ($G191-39)*$N191, "")</f>
        <v/>
      </c>
      <c r="NN191" s="9">
        <f>IF(40&lt;=$G191, NI191, "")</f>
        <v/>
      </c>
      <c r="NO191" s="9">
        <f>IF(40&lt;=$G191, ROUND(NN191*$Q191, 2), "")</f>
        <v/>
      </c>
      <c r="NP191" s="9">
        <f>IF(40&lt;=$G191, $N191, "")</f>
        <v/>
      </c>
      <c r="NQ191" s="9">
        <f>IF(40&lt;=$G191, NP191-NO191, "")</f>
        <v/>
      </c>
      <c r="NR191" s="9">
        <f>IF(40&lt;=$G191, NN191-NQ191, "")</f>
        <v/>
      </c>
      <c r="NS191" s="9">
        <f>IF(40&lt;=$G191, ROUND(NK191*$Q191, 2), "")</f>
        <v/>
      </c>
      <c r="NT191" s="9">
        <f>IF(40&lt;=$G191, NK191+NS191, "")</f>
        <v/>
      </c>
      <c r="NU191" s="9">
        <f>IF(40&lt;=$G191, NO191+NS191, "")</f>
        <v/>
      </c>
      <c r="NV191" s="9">
        <f>IF(40&lt;=$G191, ($G191-40)*$N191, "")</f>
        <v/>
      </c>
      <c r="NW191" s="9">
        <f>IF(41&lt;=$G191, NR191, "")</f>
        <v/>
      </c>
      <c r="NX191" s="9">
        <f>IF(41&lt;=$G191, ROUND(NW191*$Q191, 2), "")</f>
        <v/>
      </c>
      <c r="NY191" s="9">
        <f>IF(41&lt;=$G191, $N191, "")</f>
        <v/>
      </c>
      <c r="NZ191" s="9">
        <f>IF(41&lt;=$G191, NY191-NX191, "")</f>
        <v/>
      </c>
      <c r="OA191" s="9">
        <f>IF(41&lt;=$G191, NW191-NZ191, "")</f>
        <v/>
      </c>
      <c r="OB191" s="9">
        <f>IF(41&lt;=$G191, ROUND(NT191*$Q191, 2), "")</f>
        <v/>
      </c>
      <c r="OC191" s="9">
        <f>IF(41&lt;=$G191, NT191+OB191, "")</f>
        <v/>
      </c>
      <c r="OD191" s="9">
        <f>IF(41&lt;=$G191, NX191+OB191, "")</f>
        <v/>
      </c>
      <c r="OE191" s="9">
        <f>IF(41&lt;=$G191, ($G191-41)*$N191, "")</f>
        <v/>
      </c>
      <c r="OF191" s="9">
        <f>IF(42&lt;=$G191, OA191, "")</f>
        <v/>
      </c>
      <c r="OG191" s="9">
        <f>IF(42&lt;=$G191, ROUND(OF191*$Q191, 2), "")</f>
        <v/>
      </c>
      <c r="OH191" s="9">
        <f>IF(42&lt;=$G191, $N191, "")</f>
        <v/>
      </c>
      <c r="OI191" s="9">
        <f>IF(42&lt;=$G191, OH191-OG191, "")</f>
        <v/>
      </c>
      <c r="OJ191" s="9">
        <f>IF(42&lt;=$G191, OF191-OI191, "")</f>
        <v/>
      </c>
      <c r="OK191" s="9">
        <f>IF(42&lt;=$G191, ROUND(OC191*$Q191, 2), "")</f>
        <v/>
      </c>
      <c r="OL191" s="9">
        <f>IF(42&lt;=$G191, OC191+OK191, "")</f>
        <v/>
      </c>
      <c r="OM191" s="9">
        <f>IF(42&lt;=$G191, OG191+OK191, "")</f>
        <v/>
      </c>
      <c r="ON191" s="9">
        <f>IF(42&lt;=$G191, ($G191-42)*$N191, "")</f>
        <v/>
      </c>
      <c r="OO191" s="9">
        <f>IF(43&lt;=$G191, OJ191, "")</f>
        <v/>
      </c>
      <c r="OP191" s="9">
        <f>IF(43&lt;=$G191, ROUND(OO191*$Q191, 2), "")</f>
        <v/>
      </c>
      <c r="OQ191" s="9">
        <f>IF(43&lt;=$G191, $N191, "")</f>
        <v/>
      </c>
      <c r="OR191" s="9">
        <f>IF(43&lt;=$G191, OQ191-OP191, "")</f>
        <v/>
      </c>
      <c r="OS191" s="9">
        <f>IF(43&lt;=$G191, OO191-OR191, "")</f>
        <v/>
      </c>
      <c r="OT191" s="9">
        <f>IF(43&lt;=$G191, ROUND(OL191*$Q191, 2), "")</f>
        <v/>
      </c>
      <c r="OU191" s="9">
        <f>IF(43&lt;=$G191, OL191+OT191, "")</f>
        <v/>
      </c>
      <c r="OV191" s="9">
        <f>IF(43&lt;=$G191, OP191+OT191, "")</f>
        <v/>
      </c>
      <c r="OW191" s="9">
        <f>IF(43&lt;=$G191, ($G191-43)*$N191, "")</f>
        <v/>
      </c>
      <c r="OX191" s="9">
        <f>IF(44&lt;=$G191, OS191, "")</f>
        <v/>
      </c>
      <c r="OY191" s="9">
        <f>IF(44&lt;=$G191, ROUND(OX191*$Q191, 2), "")</f>
        <v/>
      </c>
      <c r="OZ191" s="9">
        <f>IF(44&lt;=$G191, $N191, "")</f>
        <v/>
      </c>
      <c r="PA191" s="9">
        <f>IF(44&lt;=$G191, OZ191-OY191, "")</f>
        <v/>
      </c>
      <c r="PB191" s="9">
        <f>IF(44&lt;=$G191, OX191-PA191, "")</f>
        <v/>
      </c>
      <c r="PC191" s="9">
        <f>IF(44&lt;=$G191, ROUND(OU191*$Q191, 2), "")</f>
        <v/>
      </c>
      <c r="PD191" s="9">
        <f>IF(44&lt;=$G191, OU191+PC191, "")</f>
        <v/>
      </c>
      <c r="PE191" s="9">
        <f>IF(44&lt;=$G191, OY191+PC191, "")</f>
        <v/>
      </c>
      <c r="PF191" s="9">
        <f>IF(44&lt;=$G191, ($G191-44)*$N191, "")</f>
        <v/>
      </c>
      <c r="PG191" s="9">
        <f>IF(45&lt;=$G191, PB191, "")</f>
        <v/>
      </c>
      <c r="PH191" s="9">
        <f>IF(45&lt;=$G191, ROUND(PG191*$Q191, 2), "")</f>
        <v/>
      </c>
      <c r="PI191" s="9">
        <f>IF(45&lt;=$G191, $N191, "")</f>
        <v/>
      </c>
      <c r="PJ191" s="9">
        <f>IF(45&lt;=$G191, PI191-PH191, "")</f>
        <v/>
      </c>
      <c r="PK191" s="9">
        <f>IF(45&lt;=$G191, PG191-PJ191, "")</f>
        <v/>
      </c>
      <c r="PL191" s="9">
        <f>IF(45&lt;=$G191, ROUND(PD191*$Q191, 2), "")</f>
        <v/>
      </c>
      <c r="PM191" s="9">
        <f>IF(45&lt;=$G191, PD191+PL191, "")</f>
        <v/>
      </c>
      <c r="PN191" s="9">
        <f>IF(45&lt;=$G191, PH191+PL191, "")</f>
        <v/>
      </c>
      <c r="PO191" s="9">
        <f>IF(45&lt;=$G191, ($G191-45)*$N191, "")</f>
        <v/>
      </c>
      <c r="PP191" s="9">
        <f>IF(46&lt;=$G191, PK191, "")</f>
        <v/>
      </c>
      <c r="PQ191" s="9">
        <f>IF(46&lt;=$G191, ROUND(PP191*$Q191, 2), "")</f>
        <v/>
      </c>
      <c r="PR191" s="9">
        <f>IF(46&lt;=$G191, $N191, "")</f>
        <v/>
      </c>
      <c r="PS191" s="9">
        <f>IF(46&lt;=$G191, PR191-PQ191, "")</f>
        <v/>
      </c>
      <c r="PT191" s="9">
        <f>IF(46&lt;=$G191, PP191-PS191, "")</f>
        <v/>
      </c>
      <c r="PU191" s="9">
        <f>IF(46&lt;=$G191, ROUND(PM191*$Q191, 2), "")</f>
        <v/>
      </c>
      <c r="PV191" s="9">
        <f>IF(46&lt;=$G191, PM191+PU191, "")</f>
        <v/>
      </c>
      <c r="PW191" s="9">
        <f>IF(46&lt;=$G191, PQ191+PU191, "")</f>
        <v/>
      </c>
      <c r="PX191" s="9">
        <f>IF(46&lt;=$G191, ($G191-46)*$N191, "")</f>
        <v/>
      </c>
      <c r="PY191" s="9">
        <f>IF(47&lt;=$G191, PT191, "")</f>
        <v/>
      </c>
      <c r="PZ191" s="9">
        <f>IF(47&lt;=$G191, ROUND(PY191*$Q191, 2), "")</f>
        <v/>
      </c>
      <c r="QA191" s="9">
        <f>IF(47&lt;=$G191, $N191, "")</f>
        <v/>
      </c>
      <c r="QB191" s="9">
        <f>IF(47&lt;=$G191, QA191-PZ191, "")</f>
        <v/>
      </c>
      <c r="QC191" s="9">
        <f>IF(47&lt;=$G191, PY191-QB191, "")</f>
        <v/>
      </c>
      <c r="QD191" s="9">
        <f>IF(47&lt;=$G191, ROUND(PV191*$Q191, 2), "")</f>
        <v/>
      </c>
      <c r="QE191" s="9">
        <f>IF(47&lt;=$G191, PV191+QD191, "")</f>
        <v/>
      </c>
      <c r="QF191" s="9">
        <f>IF(47&lt;=$G191, PZ191+QD191, "")</f>
        <v/>
      </c>
      <c r="QG191" s="9">
        <f>IF(47&lt;=$G191, ($G191-47)*$N191, "")</f>
        <v/>
      </c>
      <c r="QH191" s="9">
        <f>IF(48&lt;=$G191, QC191, "")</f>
        <v/>
      </c>
      <c r="QI191" s="9">
        <f>IF(48&lt;=$G191, ROUND(QH191*$Q191, 2), "")</f>
        <v/>
      </c>
      <c r="QJ191" s="9">
        <f>IF(48&lt;=$G191, $N191, "")</f>
        <v/>
      </c>
      <c r="QK191" s="9">
        <f>IF(48&lt;=$G191, QJ191-QI191, "")</f>
        <v/>
      </c>
      <c r="QL191" s="9">
        <f>IF(48&lt;=$G191, QH191-QK191, "")</f>
        <v/>
      </c>
      <c r="QM191" s="9">
        <f>IF(48&lt;=$G191, ROUND(QE191*$Q191, 2), "")</f>
        <v/>
      </c>
      <c r="QN191" s="9">
        <f>IF(48&lt;=$G191, QE191+QM191, "")</f>
        <v/>
      </c>
      <c r="QO191" s="9">
        <f>IF(48&lt;=$G191, QI191+QM191, "")</f>
        <v/>
      </c>
      <c r="QP191" s="9">
        <f>IF(48&lt;=$G191, ($G191-48)*$N191, "")</f>
        <v/>
      </c>
    </row>
    <row r="192">
      <c r="A192" s="12" t="inlineStr">
        <is>
          <t>0712-0002</t>
        </is>
      </c>
      <c r="B192" s="13" t="inlineStr">
        <is>
          <t>Containers del Pacifico sa de cv</t>
        </is>
      </c>
      <c r="C192" s="13" t="inlineStr">
        <is>
          <t>Np300</t>
        </is>
      </c>
      <c r="D192" s="12" t="inlineStr">
        <is>
          <t>ACTIVO</t>
        </is>
      </c>
      <c r="E192" s="12" t="inlineStr">
        <is>
          <t>2025-08-22</t>
        </is>
      </c>
      <c r="F192" s="12" t="inlineStr">
        <is>
          <t>2028-08-22</t>
        </is>
      </c>
      <c r="G192" s="14" t="n">
        <v>36</v>
      </c>
      <c r="H192" s="15" t="n">
        <v>406293.1</v>
      </c>
      <c r="I192" s="16" t="n">
        <v>0.1</v>
      </c>
      <c r="J192" s="15">
        <f>ROUND(H192*I192, 2)</f>
        <v/>
      </c>
      <c r="K192" s="15">
        <f>ROUND(H192-J192, 2)</f>
        <v/>
      </c>
      <c r="L192" s="16" t="n">
        <v>0.02</v>
      </c>
      <c r="M192" s="15">
        <f>ROUND(H192*L192, 2)</f>
        <v/>
      </c>
      <c r="N192" s="15" t="n">
        <v>14557.17</v>
      </c>
      <c r="O192" s="16" t="n">
        <v>0.2</v>
      </c>
      <c r="P192" s="15">
        <f>ROUND(H192*O192, 2)</f>
        <v/>
      </c>
      <c r="Q192" s="17" t="n">
        <v>0.02667841</v>
      </c>
      <c r="R192" s="17">
        <f>RATE(G192, -N192, K192, -P192)</f>
        <v/>
      </c>
      <c r="S192" s="17">
        <f>ROUND(Q192*12, 8)</f>
        <v/>
      </c>
      <c r="T192" s="17">
        <f>ROUND(((1+Q192)^12)-1, 8)</f>
        <v/>
      </c>
      <c r="U192" s="15">
        <f>ROUND(PV(Q192, G192, 0, -P192), 2)</f>
        <v/>
      </c>
      <c r="V192" s="15">
        <f>SUMIF($AA$4:$QP$4, "Interes_Leasing", AA192:QP192)</f>
        <v/>
      </c>
      <c r="W192" s="15">
        <f>SUMIF($AA$4:$QP$4, "Interes_Residual", AA192:QP192)</f>
        <v/>
      </c>
      <c r="X192" s="15">
        <f>ROUND(V192+W192, 2)</f>
        <v/>
      </c>
      <c r="Y192" s="15">
        <f>ROUND((N192*G192+P192+M192)-K192, 2)</f>
        <v/>
      </c>
      <c r="Z192" s="16">
        <f>ROUND(Y192/K192, 4)</f>
        <v/>
      </c>
      <c r="AA192" s="15">
        <f>IF(1&lt;=$G192, $K192, "")</f>
        <v/>
      </c>
      <c r="AB192" s="15">
        <f>IF(1&lt;=$G192, ROUND(AA192*$Q192, 2), "")</f>
        <v/>
      </c>
      <c r="AC192" s="15">
        <f>IF(1&lt;=$G192, $N192, "")</f>
        <v/>
      </c>
      <c r="AD192" s="15">
        <f>IF(1&lt;=$G192, AC192-AB192, "")</f>
        <v/>
      </c>
      <c r="AE192" s="15">
        <f>IF(1&lt;=$G192, AA192-AD192, "")</f>
        <v/>
      </c>
      <c r="AF192" s="15">
        <f>IF(1&lt;=$G192, ROUND($U192*$Q192, 2), "")</f>
        <v/>
      </c>
      <c r="AG192" s="15">
        <f>IF(1&lt;=$G192, $U192+AF192, "")</f>
        <v/>
      </c>
      <c r="AH192" s="15">
        <f>IF(1&lt;=$G192, AB192+AF192, "")</f>
        <v/>
      </c>
      <c r="AI192" s="15">
        <f>IF(1&lt;=$G192, ($G192-1)*$N192, "")</f>
        <v/>
      </c>
      <c r="AJ192" s="15">
        <f>IF(2&lt;=$G192, AE192, "")</f>
        <v/>
      </c>
      <c r="AK192" s="15">
        <f>IF(2&lt;=$G192, ROUND(AJ192*$Q192, 2), "")</f>
        <v/>
      </c>
      <c r="AL192" s="15">
        <f>IF(2&lt;=$G192, $N192, "")</f>
        <v/>
      </c>
      <c r="AM192" s="15">
        <f>IF(2&lt;=$G192, AL192-AK192, "")</f>
        <v/>
      </c>
      <c r="AN192" s="15">
        <f>IF(2&lt;=$G192, AJ192-AM192, "")</f>
        <v/>
      </c>
      <c r="AO192" s="15">
        <f>IF(2&lt;=$G192, ROUND(AG192*$Q192, 2), "")</f>
        <v/>
      </c>
      <c r="AP192" s="15">
        <f>IF(2&lt;=$G192, AG192+AO192, "")</f>
        <v/>
      </c>
      <c r="AQ192" s="15">
        <f>IF(2&lt;=$G192, AK192+AO192, "")</f>
        <v/>
      </c>
      <c r="AR192" s="15">
        <f>IF(2&lt;=$G192, ($G192-2)*$N192, "")</f>
        <v/>
      </c>
      <c r="AS192" s="15">
        <f>IF(3&lt;=$G192, AN192, "")</f>
        <v/>
      </c>
      <c r="AT192" s="15">
        <f>IF(3&lt;=$G192, ROUND(AS192*$Q192, 2), "")</f>
        <v/>
      </c>
      <c r="AU192" s="15">
        <f>IF(3&lt;=$G192, $N192, "")</f>
        <v/>
      </c>
      <c r="AV192" s="15">
        <f>IF(3&lt;=$G192, AU192-AT192, "")</f>
        <v/>
      </c>
      <c r="AW192" s="15">
        <f>IF(3&lt;=$G192, AS192-AV192, "")</f>
        <v/>
      </c>
      <c r="AX192" s="15">
        <f>IF(3&lt;=$G192, ROUND(AP192*$Q192, 2), "")</f>
        <v/>
      </c>
      <c r="AY192" s="15">
        <f>IF(3&lt;=$G192, AP192+AX192, "")</f>
        <v/>
      </c>
      <c r="AZ192" s="15">
        <f>IF(3&lt;=$G192, AT192+AX192, "")</f>
        <v/>
      </c>
      <c r="BA192" s="15">
        <f>IF(3&lt;=$G192, ($G192-3)*$N192, "")</f>
        <v/>
      </c>
      <c r="BB192" s="15">
        <f>IF(4&lt;=$G192, AW192, "")</f>
        <v/>
      </c>
      <c r="BC192" s="15">
        <f>IF(4&lt;=$G192, ROUND(BB192*$Q192, 2), "")</f>
        <v/>
      </c>
      <c r="BD192" s="15">
        <f>IF(4&lt;=$G192, $N192, "")</f>
        <v/>
      </c>
      <c r="BE192" s="15">
        <f>IF(4&lt;=$G192, BD192-BC192, "")</f>
        <v/>
      </c>
      <c r="BF192" s="15">
        <f>IF(4&lt;=$G192, BB192-BE192, "")</f>
        <v/>
      </c>
      <c r="BG192" s="15">
        <f>IF(4&lt;=$G192, ROUND(AY192*$Q192, 2), "")</f>
        <v/>
      </c>
      <c r="BH192" s="15">
        <f>IF(4&lt;=$G192, AY192+BG192, "")</f>
        <v/>
      </c>
      <c r="BI192" s="15">
        <f>IF(4&lt;=$G192, BC192+BG192, "")</f>
        <v/>
      </c>
      <c r="BJ192" s="15">
        <f>IF(4&lt;=$G192, ($G192-4)*$N192, "")</f>
        <v/>
      </c>
      <c r="BK192" s="15">
        <f>IF(5&lt;=$G192, BF192, "")</f>
        <v/>
      </c>
      <c r="BL192" s="15">
        <f>IF(5&lt;=$G192, ROUND(BK192*$Q192, 2), "")</f>
        <v/>
      </c>
      <c r="BM192" s="15">
        <f>IF(5&lt;=$G192, $N192, "")</f>
        <v/>
      </c>
      <c r="BN192" s="15">
        <f>IF(5&lt;=$G192, BM192-BL192, "")</f>
        <v/>
      </c>
      <c r="BO192" s="15">
        <f>IF(5&lt;=$G192, BK192-BN192, "")</f>
        <v/>
      </c>
      <c r="BP192" s="15">
        <f>IF(5&lt;=$G192, ROUND(BH192*$Q192, 2), "")</f>
        <v/>
      </c>
      <c r="BQ192" s="15">
        <f>IF(5&lt;=$G192, BH192+BP192, "")</f>
        <v/>
      </c>
      <c r="BR192" s="15">
        <f>IF(5&lt;=$G192, BL192+BP192, "")</f>
        <v/>
      </c>
      <c r="BS192" s="15">
        <f>IF(5&lt;=$G192, ($G192-5)*$N192, "")</f>
        <v/>
      </c>
      <c r="BT192" s="15">
        <f>IF(6&lt;=$G192, BO192, "")</f>
        <v/>
      </c>
      <c r="BU192" s="15">
        <f>IF(6&lt;=$G192, ROUND(BT192*$Q192, 2), "")</f>
        <v/>
      </c>
      <c r="BV192" s="15">
        <f>IF(6&lt;=$G192, $N192, "")</f>
        <v/>
      </c>
      <c r="BW192" s="15">
        <f>IF(6&lt;=$G192, BV192-BU192, "")</f>
        <v/>
      </c>
      <c r="BX192" s="15">
        <f>IF(6&lt;=$G192, BT192-BW192, "")</f>
        <v/>
      </c>
      <c r="BY192" s="15">
        <f>IF(6&lt;=$G192, ROUND(BQ192*$Q192, 2), "")</f>
        <v/>
      </c>
      <c r="BZ192" s="15">
        <f>IF(6&lt;=$G192, BQ192+BY192, "")</f>
        <v/>
      </c>
      <c r="CA192" s="15">
        <f>IF(6&lt;=$G192, BU192+BY192, "")</f>
        <v/>
      </c>
      <c r="CB192" s="15">
        <f>IF(6&lt;=$G192, ($G192-6)*$N192, "")</f>
        <v/>
      </c>
      <c r="CC192" s="15">
        <f>IF(7&lt;=$G192, BX192, "")</f>
        <v/>
      </c>
      <c r="CD192" s="15">
        <f>IF(7&lt;=$G192, ROUND(CC192*$Q192, 2), "")</f>
        <v/>
      </c>
      <c r="CE192" s="15">
        <f>IF(7&lt;=$G192, $N192, "")</f>
        <v/>
      </c>
      <c r="CF192" s="15">
        <f>IF(7&lt;=$G192, CE192-CD192, "")</f>
        <v/>
      </c>
      <c r="CG192" s="15">
        <f>IF(7&lt;=$G192, CC192-CF192, "")</f>
        <v/>
      </c>
      <c r="CH192" s="15">
        <f>IF(7&lt;=$G192, ROUND(BZ192*$Q192, 2), "")</f>
        <v/>
      </c>
      <c r="CI192" s="15">
        <f>IF(7&lt;=$G192, BZ192+CH192, "")</f>
        <v/>
      </c>
      <c r="CJ192" s="15">
        <f>IF(7&lt;=$G192, CD192+CH192, "")</f>
        <v/>
      </c>
      <c r="CK192" s="15">
        <f>IF(7&lt;=$G192, ($G192-7)*$N192, "")</f>
        <v/>
      </c>
      <c r="CL192" s="15">
        <f>IF(8&lt;=$G192, CG192, "")</f>
        <v/>
      </c>
      <c r="CM192" s="15">
        <f>IF(8&lt;=$G192, ROUND(CL192*$Q192, 2), "")</f>
        <v/>
      </c>
      <c r="CN192" s="15">
        <f>IF(8&lt;=$G192, $N192, "")</f>
        <v/>
      </c>
      <c r="CO192" s="15">
        <f>IF(8&lt;=$G192, CN192-CM192, "")</f>
        <v/>
      </c>
      <c r="CP192" s="15">
        <f>IF(8&lt;=$G192, CL192-CO192, "")</f>
        <v/>
      </c>
      <c r="CQ192" s="15">
        <f>IF(8&lt;=$G192, ROUND(CI192*$Q192, 2), "")</f>
        <v/>
      </c>
      <c r="CR192" s="15">
        <f>IF(8&lt;=$G192, CI192+CQ192, "")</f>
        <v/>
      </c>
      <c r="CS192" s="15">
        <f>IF(8&lt;=$G192, CM192+CQ192, "")</f>
        <v/>
      </c>
      <c r="CT192" s="15">
        <f>IF(8&lt;=$G192, ($G192-8)*$N192, "")</f>
        <v/>
      </c>
      <c r="CU192" s="15">
        <f>IF(9&lt;=$G192, CP192, "")</f>
        <v/>
      </c>
      <c r="CV192" s="15">
        <f>IF(9&lt;=$G192, ROUND(CU192*$Q192, 2), "")</f>
        <v/>
      </c>
      <c r="CW192" s="15">
        <f>IF(9&lt;=$G192, $N192, "")</f>
        <v/>
      </c>
      <c r="CX192" s="15">
        <f>IF(9&lt;=$G192, CW192-CV192, "")</f>
        <v/>
      </c>
      <c r="CY192" s="15">
        <f>IF(9&lt;=$G192, CU192-CX192, "")</f>
        <v/>
      </c>
      <c r="CZ192" s="15">
        <f>IF(9&lt;=$G192, ROUND(CR192*$Q192, 2), "")</f>
        <v/>
      </c>
      <c r="DA192" s="15">
        <f>IF(9&lt;=$G192, CR192+CZ192, "")</f>
        <v/>
      </c>
      <c r="DB192" s="15">
        <f>IF(9&lt;=$G192, CV192+CZ192, "")</f>
        <v/>
      </c>
      <c r="DC192" s="15">
        <f>IF(9&lt;=$G192, ($G192-9)*$N192, "")</f>
        <v/>
      </c>
      <c r="DD192" s="15">
        <f>IF(10&lt;=$G192, CY192, "")</f>
        <v/>
      </c>
      <c r="DE192" s="15">
        <f>IF(10&lt;=$G192, ROUND(DD192*$Q192, 2), "")</f>
        <v/>
      </c>
      <c r="DF192" s="15">
        <f>IF(10&lt;=$G192, $N192, "")</f>
        <v/>
      </c>
      <c r="DG192" s="15">
        <f>IF(10&lt;=$G192, DF192-DE192, "")</f>
        <v/>
      </c>
      <c r="DH192" s="15">
        <f>IF(10&lt;=$G192, DD192-DG192, "")</f>
        <v/>
      </c>
      <c r="DI192" s="15">
        <f>IF(10&lt;=$G192, ROUND(DA192*$Q192, 2), "")</f>
        <v/>
      </c>
      <c r="DJ192" s="15">
        <f>IF(10&lt;=$G192, DA192+DI192, "")</f>
        <v/>
      </c>
      <c r="DK192" s="15">
        <f>IF(10&lt;=$G192, DE192+DI192, "")</f>
        <v/>
      </c>
      <c r="DL192" s="15">
        <f>IF(10&lt;=$G192, ($G192-10)*$N192, "")</f>
        <v/>
      </c>
      <c r="DM192" s="15">
        <f>IF(11&lt;=$G192, DH192, "")</f>
        <v/>
      </c>
      <c r="DN192" s="15">
        <f>IF(11&lt;=$G192, ROUND(DM192*$Q192, 2), "")</f>
        <v/>
      </c>
      <c r="DO192" s="15">
        <f>IF(11&lt;=$G192, $N192, "")</f>
        <v/>
      </c>
      <c r="DP192" s="15">
        <f>IF(11&lt;=$G192, DO192-DN192, "")</f>
        <v/>
      </c>
      <c r="DQ192" s="15">
        <f>IF(11&lt;=$G192, DM192-DP192, "")</f>
        <v/>
      </c>
      <c r="DR192" s="15">
        <f>IF(11&lt;=$G192, ROUND(DJ192*$Q192, 2), "")</f>
        <v/>
      </c>
      <c r="DS192" s="15">
        <f>IF(11&lt;=$G192, DJ192+DR192, "")</f>
        <v/>
      </c>
      <c r="DT192" s="15">
        <f>IF(11&lt;=$G192, DN192+DR192, "")</f>
        <v/>
      </c>
      <c r="DU192" s="15">
        <f>IF(11&lt;=$G192, ($G192-11)*$N192, "")</f>
        <v/>
      </c>
      <c r="DV192" s="15">
        <f>IF(12&lt;=$G192, DQ192, "")</f>
        <v/>
      </c>
      <c r="DW192" s="15">
        <f>IF(12&lt;=$G192, ROUND(DV192*$Q192, 2), "")</f>
        <v/>
      </c>
      <c r="DX192" s="15">
        <f>IF(12&lt;=$G192, $N192, "")</f>
        <v/>
      </c>
      <c r="DY192" s="15">
        <f>IF(12&lt;=$G192, DX192-DW192, "")</f>
        <v/>
      </c>
      <c r="DZ192" s="15">
        <f>IF(12&lt;=$G192, DV192-DY192, "")</f>
        <v/>
      </c>
      <c r="EA192" s="15">
        <f>IF(12&lt;=$G192, ROUND(DS192*$Q192, 2), "")</f>
        <v/>
      </c>
      <c r="EB192" s="15">
        <f>IF(12&lt;=$G192, DS192+EA192, "")</f>
        <v/>
      </c>
      <c r="EC192" s="15">
        <f>IF(12&lt;=$G192, DW192+EA192, "")</f>
        <v/>
      </c>
      <c r="ED192" s="15">
        <f>IF(12&lt;=$G192, ($G192-12)*$N192, "")</f>
        <v/>
      </c>
      <c r="EE192" s="15">
        <f>IF(13&lt;=$G192, DZ192, "")</f>
        <v/>
      </c>
      <c r="EF192" s="15">
        <f>IF(13&lt;=$G192, ROUND(EE192*$Q192, 2), "")</f>
        <v/>
      </c>
      <c r="EG192" s="15">
        <f>IF(13&lt;=$G192, $N192, "")</f>
        <v/>
      </c>
      <c r="EH192" s="15">
        <f>IF(13&lt;=$G192, EG192-EF192, "")</f>
        <v/>
      </c>
      <c r="EI192" s="15">
        <f>IF(13&lt;=$G192, EE192-EH192, "")</f>
        <v/>
      </c>
      <c r="EJ192" s="15">
        <f>IF(13&lt;=$G192, ROUND(EB192*$Q192, 2), "")</f>
        <v/>
      </c>
      <c r="EK192" s="15">
        <f>IF(13&lt;=$G192, EB192+EJ192, "")</f>
        <v/>
      </c>
      <c r="EL192" s="15">
        <f>IF(13&lt;=$G192, EF192+EJ192, "")</f>
        <v/>
      </c>
      <c r="EM192" s="15">
        <f>IF(13&lt;=$G192, ($G192-13)*$N192, "")</f>
        <v/>
      </c>
      <c r="EN192" s="15">
        <f>IF(14&lt;=$G192, EI192, "")</f>
        <v/>
      </c>
      <c r="EO192" s="15">
        <f>IF(14&lt;=$G192, ROUND(EN192*$Q192, 2), "")</f>
        <v/>
      </c>
      <c r="EP192" s="15">
        <f>IF(14&lt;=$G192, $N192, "")</f>
        <v/>
      </c>
      <c r="EQ192" s="15">
        <f>IF(14&lt;=$G192, EP192-EO192, "")</f>
        <v/>
      </c>
      <c r="ER192" s="15">
        <f>IF(14&lt;=$G192, EN192-EQ192, "")</f>
        <v/>
      </c>
      <c r="ES192" s="15">
        <f>IF(14&lt;=$G192, ROUND(EK192*$Q192, 2), "")</f>
        <v/>
      </c>
      <c r="ET192" s="15">
        <f>IF(14&lt;=$G192, EK192+ES192, "")</f>
        <v/>
      </c>
      <c r="EU192" s="15">
        <f>IF(14&lt;=$G192, EO192+ES192, "")</f>
        <v/>
      </c>
      <c r="EV192" s="15">
        <f>IF(14&lt;=$G192, ($G192-14)*$N192, "")</f>
        <v/>
      </c>
      <c r="EW192" s="15">
        <f>IF(15&lt;=$G192, ER192, "")</f>
        <v/>
      </c>
      <c r="EX192" s="15">
        <f>IF(15&lt;=$G192, ROUND(EW192*$Q192, 2), "")</f>
        <v/>
      </c>
      <c r="EY192" s="15">
        <f>IF(15&lt;=$G192, $N192, "")</f>
        <v/>
      </c>
      <c r="EZ192" s="15">
        <f>IF(15&lt;=$G192, EY192-EX192, "")</f>
        <v/>
      </c>
      <c r="FA192" s="15">
        <f>IF(15&lt;=$G192, EW192-EZ192, "")</f>
        <v/>
      </c>
      <c r="FB192" s="15">
        <f>IF(15&lt;=$G192, ROUND(ET192*$Q192, 2), "")</f>
        <v/>
      </c>
      <c r="FC192" s="15">
        <f>IF(15&lt;=$G192, ET192+FB192, "")</f>
        <v/>
      </c>
      <c r="FD192" s="15">
        <f>IF(15&lt;=$G192, EX192+FB192, "")</f>
        <v/>
      </c>
      <c r="FE192" s="15">
        <f>IF(15&lt;=$G192, ($G192-15)*$N192, "")</f>
        <v/>
      </c>
      <c r="FF192" s="15">
        <f>IF(16&lt;=$G192, FA192, "")</f>
        <v/>
      </c>
      <c r="FG192" s="15">
        <f>IF(16&lt;=$G192, ROUND(FF192*$Q192, 2), "")</f>
        <v/>
      </c>
      <c r="FH192" s="15">
        <f>IF(16&lt;=$G192, $N192, "")</f>
        <v/>
      </c>
      <c r="FI192" s="15">
        <f>IF(16&lt;=$G192, FH192-FG192, "")</f>
        <v/>
      </c>
      <c r="FJ192" s="15">
        <f>IF(16&lt;=$G192, FF192-FI192, "")</f>
        <v/>
      </c>
      <c r="FK192" s="15">
        <f>IF(16&lt;=$G192, ROUND(FC192*$Q192, 2), "")</f>
        <v/>
      </c>
      <c r="FL192" s="15">
        <f>IF(16&lt;=$G192, FC192+FK192, "")</f>
        <v/>
      </c>
      <c r="FM192" s="15">
        <f>IF(16&lt;=$G192, FG192+FK192, "")</f>
        <v/>
      </c>
      <c r="FN192" s="15">
        <f>IF(16&lt;=$G192, ($G192-16)*$N192, "")</f>
        <v/>
      </c>
      <c r="FO192" s="15">
        <f>IF(17&lt;=$G192, FJ192, "")</f>
        <v/>
      </c>
      <c r="FP192" s="15">
        <f>IF(17&lt;=$G192, ROUND(FO192*$Q192, 2), "")</f>
        <v/>
      </c>
      <c r="FQ192" s="15">
        <f>IF(17&lt;=$G192, $N192, "")</f>
        <v/>
      </c>
      <c r="FR192" s="15">
        <f>IF(17&lt;=$G192, FQ192-FP192, "")</f>
        <v/>
      </c>
      <c r="FS192" s="15">
        <f>IF(17&lt;=$G192, FO192-FR192, "")</f>
        <v/>
      </c>
      <c r="FT192" s="15">
        <f>IF(17&lt;=$G192, ROUND(FL192*$Q192, 2), "")</f>
        <v/>
      </c>
      <c r="FU192" s="15">
        <f>IF(17&lt;=$G192, FL192+FT192, "")</f>
        <v/>
      </c>
      <c r="FV192" s="15">
        <f>IF(17&lt;=$G192, FP192+FT192, "")</f>
        <v/>
      </c>
      <c r="FW192" s="15">
        <f>IF(17&lt;=$G192, ($G192-17)*$N192, "")</f>
        <v/>
      </c>
      <c r="FX192" s="15">
        <f>IF(18&lt;=$G192, FS192, "")</f>
        <v/>
      </c>
      <c r="FY192" s="15">
        <f>IF(18&lt;=$G192, ROUND(FX192*$Q192, 2), "")</f>
        <v/>
      </c>
      <c r="FZ192" s="15">
        <f>IF(18&lt;=$G192, $N192, "")</f>
        <v/>
      </c>
      <c r="GA192" s="15">
        <f>IF(18&lt;=$G192, FZ192-FY192, "")</f>
        <v/>
      </c>
      <c r="GB192" s="15">
        <f>IF(18&lt;=$G192, FX192-GA192, "")</f>
        <v/>
      </c>
      <c r="GC192" s="15">
        <f>IF(18&lt;=$G192, ROUND(FU192*$Q192, 2), "")</f>
        <v/>
      </c>
      <c r="GD192" s="15">
        <f>IF(18&lt;=$G192, FU192+GC192, "")</f>
        <v/>
      </c>
      <c r="GE192" s="15">
        <f>IF(18&lt;=$G192, FY192+GC192, "")</f>
        <v/>
      </c>
      <c r="GF192" s="15">
        <f>IF(18&lt;=$G192, ($G192-18)*$N192, "")</f>
        <v/>
      </c>
      <c r="GG192" s="15">
        <f>IF(19&lt;=$G192, GB192, "")</f>
        <v/>
      </c>
      <c r="GH192" s="15">
        <f>IF(19&lt;=$G192, ROUND(GG192*$Q192, 2), "")</f>
        <v/>
      </c>
      <c r="GI192" s="15">
        <f>IF(19&lt;=$G192, $N192, "")</f>
        <v/>
      </c>
      <c r="GJ192" s="15">
        <f>IF(19&lt;=$G192, GI192-GH192, "")</f>
        <v/>
      </c>
      <c r="GK192" s="15">
        <f>IF(19&lt;=$G192, GG192-GJ192, "")</f>
        <v/>
      </c>
      <c r="GL192" s="15">
        <f>IF(19&lt;=$G192, ROUND(GD192*$Q192, 2), "")</f>
        <v/>
      </c>
      <c r="GM192" s="15">
        <f>IF(19&lt;=$G192, GD192+GL192, "")</f>
        <v/>
      </c>
      <c r="GN192" s="15">
        <f>IF(19&lt;=$G192, GH192+GL192, "")</f>
        <v/>
      </c>
      <c r="GO192" s="15">
        <f>IF(19&lt;=$G192, ($G192-19)*$N192, "")</f>
        <v/>
      </c>
      <c r="GP192" s="15">
        <f>IF(20&lt;=$G192, GK192, "")</f>
        <v/>
      </c>
      <c r="GQ192" s="15">
        <f>IF(20&lt;=$G192, ROUND(GP192*$Q192, 2), "")</f>
        <v/>
      </c>
      <c r="GR192" s="15">
        <f>IF(20&lt;=$G192, $N192, "")</f>
        <v/>
      </c>
      <c r="GS192" s="15">
        <f>IF(20&lt;=$G192, GR192-GQ192, "")</f>
        <v/>
      </c>
      <c r="GT192" s="15">
        <f>IF(20&lt;=$G192, GP192-GS192, "")</f>
        <v/>
      </c>
      <c r="GU192" s="15">
        <f>IF(20&lt;=$G192, ROUND(GM192*$Q192, 2), "")</f>
        <v/>
      </c>
      <c r="GV192" s="15">
        <f>IF(20&lt;=$G192, GM192+GU192, "")</f>
        <v/>
      </c>
      <c r="GW192" s="15">
        <f>IF(20&lt;=$G192, GQ192+GU192, "")</f>
        <v/>
      </c>
      <c r="GX192" s="15">
        <f>IF(20&lt;=$G192, ($G192-20)*$N192, "")</f>
        <v/>
      </c>
      <c r="GY192" s="15">
        <f>IF(21&lt;=$G192, GT192, "")</f>
        <v/>
      </c>
      <c r="GZ192" s="15">
        <f>IF(21&lt;=$G192, ROUND(GY192*$Q192, 2), "")</f>
        <v/>
      </c>
      <c r="HA192" s="15">
        <f>IF(21&lt;=$G192, $N192, "")</f>
        <v/>
      </c>
      <c r="HB192" s="15">
        <f>IF(21&lt;=$G192, HA192-GZ192, "")</f>
        <v/>
      </c>
      <c r="HC192" s="15">
        <f>IF(21&lt;=$G192, GY192-HB192, "")</f>
        <v/>
      </c>
      <c r="HD192" s="15">
        <f>IF(21&lt;=$G192, ROUND(GV192*$Q192, 2), "")</f>
        <v/>
      </c>
      <c r="HE192" s="15">
        <f>IF(21&lt;=$G192, GV192+HD192, "")</f>
        <v/>
      </c>
      <c r="HF192" s="15">
        <f>IF(21&lt;=$G192, GZ192+HD192, "")</f>
        <v/>
      </c>
      <c r="HG192" s="15">
        <f>IF(21&lt;=$G192, ($G192-21)*$N192, "")</f>
        <v/>
      </c>
      <c r="HH192" s="15">
        <f>IF(22&lt;=$G192, HC192, "")</f>
        <v/>
      </c>
      <c r="HI192" s="15">
        <f>IF(22&lt;=$G192, ROUND(HH192*$Q192, 2), "")</f>
        <v/>
      </c>
      <c r="HJ192" s="15">
        <f>IF(22&lt;=$G192, $N192, "")</f>
        <v/>
      </c>
      <c r="HK192" s="15">
        <f>IF(22&lt;=$G192, HJ192-HI192, "")</f>
        <v/>
      </c>
      <c r="HL192" s="15">
        <f>IF(22&lt;=$G192, HH192-HK192, "")</f>
        <v/>
      </c>
      <c r="HM192" s="15">
        <f>IF(22&lt;=$G192, ROUND(HE192*$Q192, 2), "")</f>
        <v/>
      </c>
      <c r="HN192" s="15">
        <f>IF(22&lt;=$G192, HE192+HM192, "")</f>
        <v/>
      </c>
      <c r="HO192" s="15">
        <f>IF(22&lt;=$G192, HI192+HM192, "")</f>
        <v/>
      </c>
      <c r="HP192" s="15">
        <f>IF(22&lt;=$G192, ($G192-22)*$N192, "")</f>
        <v/>
      </c>
      <c r="HQ192" s="15">
        <f>IF(23&lt;=$G192, HL192, "")</f>
        <v/>
      </c>
      <c r="HR192" s="15">
        <f>IF(23&lt;=$G192, ROUND(HQ192*$Q192, 2), "")</f>
        <v/>
      </c>
      <c r="HS192" s="15">
        <f>IF(23&lt;=$G192, $N192, "")</f>
        <v/>
      </c>
      <c r="HT192" s="15">
        <f>IF(23&lt;=$G192, HS192-HR192, "")</f>
        <v/>
      </c>
      <c r="HU192" s="15">
        <f>IF(23&lt;=$G192, HQ192-HT192, "")</f>
        <v/>
      </c>
      <c r="HV192" s="15">
        <f>IF(23&lt;=$G192, ROUND(HN192*$Q192, 2), "")</f>
        <v/>
      </c>
      <c r="HW192" s="15">
        <f>IF(23&lt;=$G192, HN192+HV192, "")</f>
        <v/>
      </c>
      <c r="HX192" s="15">
        <f>IF(23&lt;=$G192, HR192+HV192, "")</f>
        <v/>
      </c>
      <c r="HY192" s="15">
        <f>IF(23&lt;=$G192, ($G192-23)*$N192, "")</f>
        <v/>
      </c>
      <c r="HZ192" s="15">
        <f>IF(24&lt;=$G192, HU192, "")</f>
        <v/>
      </c>
      <c r="IA192" s="15">
        <f>IF(24&lt;=$G192, ROUND(HZ192*$Q192, 2), "")</f>
        <v/>
      </c>
      <c r="IB192" s="15">
        <f>IF(24&lt;=$G192, $N192, "")</f>
        <v/>
      </c>
      <c r="IC192" s="15">
        <f>IF(24&lt;=$G192, IB192-IA192, "")</f>
        <v/>
      </c>
      <c r="ID192" s="15">
        <f>IF(24&lt;=$G192, HZ192-IC192, "")</f>
        <v/>
      </c>
      <c r="IE192" s="15">
        <f>IF(24&lt;=$G192, ROUND(HW192*$Q192, 2), "")</f>
        <v/>
      </c>
      <c r="IF192" s="15">
        <f>IF(24&lt;=$G192, HW192+IE192, "")</f>
        <v/>
      </c>
      <c r="IG192" s="15">
        <f>IF(24&lt;=$G192, IA192+IE192, "")</f>
        <v/>
      </c>
      <c r="IH192" s="15">
        <f>IF(24&lt;=$G192, ($G192-24)*$N192, "")</f>
        <v/>
      </c>
      <c r="II192" s="15">
        <f>IF(25&lt;=$G192, ID192, "")</f>
        <v/>
      </c>
      <c r="IJ192" s="15">
        <f>IF(25&lt;=$G192, ROUND(II192*$Q192, 2), "")</f>
        <v/>
      </c>
      <c r="IK192" s="15">
        <f>IF(25&lt;=$G192, $N192, "")</f>
        <v/>
      </c>
      <c r="IL192" s="15">
        <f>IF(25&lt;=$G192, IK192-IJ192, "")</f>
        <v/>
      </c>
      <c r="IM192" s="15">
        <f>IF(25&lt;=$G192, II192-IL192, "")</f>
        <v/>
      </c>
      <c r="IN192" s="15">
        <f>IF(25&lt;=$G192, ROUND(IF192*$Q192, 2), "")</f>
        <v/>
      </c>
      <c r="IO192" s="15">
        <f>IF(25&lt;=$G192, IF192+IN192, "")</f>
        <v/>
      </c>
      <c r="IP192" s="15">
        <f>IF(25&lt;=$G192, IJ192+IN192, "")</f>
        <v/>
      </c>
      <c r="IQ192" s="15">
        <f>IF(25&lt;=$G192, ($G192-25)*$N192, "")</f>
        <v/>
      </c>
      <c r="IR192" s="15">
        <f>IF(26&lt;=$G192, IM192, "")</f>
        <v/>
      </c>
      <c r="IS192" s="15">
        <f>IF(26&lt;=$G192, ROUND(IR192*$Q192, 2), "")</f>
        <v/>
      </c>
      <c r="IT192" s="15">
        <f>IF(26&lt;=$G192, $N192, "")</f>
        <v/>
      </c>
      <c r="IU192" s="15">
        <f>IF(26&lt;=$G192, IT192-IS192, "")</f>
        <v/>
      </c>
      <c r="IV192" s="15">
        <f>IF(26&lt;=$G192, IR192-IU192, "")</f>
        <v/>
      </c>
      <c r="IW192" s="15">
        <f>IF(26&lt;=$G192, ROUND(IO192*$Q192, 2), "")</f>
        <v/>
      </c>
      <c r="IX192" s="15">
        <f>IF(26&lt;=$G192, IO192+IW192, "")</f>
        <v/>
      </c>
      <c r="IY192" s="15">
        <f>IF(26&lt;=$G192, IS192+IW192, "")</f>
        <v/>
      </c>
      <c r="IZ192" s="15">
        <f>IF(26&lt;=$G192, ($G192-26)*$N192, "")</f>
        <v/>
      </c>
      <c r="JA192" s="15">
        <f>IF(27&lt;=$G192, IV192, "")</f>
        <v/>
      </c>
      <c r="JB192" s="15">
        <f>IF(27&lt;=$G192, ROUND(JA192*$Q192, 2), "")</f>
        <v/>
      </c>
      <c r="JC192" s="15">
        <f>IF(27&lt;=$G192, $N192, "")</f>
        <v/>
      </c>
      <c r="JD192" s="15">
        <f>IF(27&lt;=$G192, JC192-JB192, "")</f>
        <v/>
      </c>
      <c r="JE192" s="15">
        <f>IF(27&lt;=$G192, JA192-JD192, "")</f>
        <v/>
      </c>
      <c r="JF192" s="15">
        <f>IF(27&lt;=$G192, ROUND(IX192*$Q192, 2), "")</f>
        <v/>
      </c>
      <c r="JG192" s="15">
        <f>IF(27&lt;=$G192, IX192+JF192, "")</f>
        <v/>
      </c>
      <c r="JH192" s="15">
        <f>IF(27&lt;=$G192, JB192+JF192, "")</f>
        <v/>
      </c>
      <c r="JI192" s="15">
        <f>IF(27&lt;=$G192, ($G192-27)*$N192, "")</f>
        <v/>
      </c>
      <c r="JJ192" s="15">
        <f>IF(28&lt;=$G192, JE192, "")</f>
        <v/>
      </c>
      <c r="JK192" s="15">
        <f>IF(28&lt;=$G192, ROUND(JJ192*$Q192, 2), "")</f>
        <v/>
      </c>
      <c r="JL192" s="15">
        <f>IF(28&lt;=$G192, $N192, "")</f>
        <v/>
      </c>
      <c r="JM192" s="15">
        <f>IF(28&lt;=$G192, JL192-JK192, "")</f>
        <v/>
      </c>
      <c r="JN192" s="15">
        <f>IF(28&lt;=$G192, JJ192-JM192, "")</f>
        <v/>
      </c>
      <c r="JO192" s="15">
        <f>IF(28&lt;=$G192, ROUND(JG192*$Q192, 2), "")</f>
        <v/>
      </c>
      <c r="JP192" s="15">
        <f>IF(28&lt;=$G192, JG192+JO192, "")</f>
        <v/>
      </c>
      <c r="JQ192" s="15">
        <f>IF(28&lt;=$G192, JK192+JO192, "")</f>
        <v/>
      </c>
      <c r="JR192" s="15">
        <f>IF(28&lt;=$G192, ($G192-28)*$N192, "")</f>
        <v/>
      </c>
      <c r="JS192" s="15">
        <f>IF(29&lt;=$G192, JN192, "")</f>
        <v/>
      </c>
      <c r="JT192" s="15">
        <f>IF(29&lt;=$G192, ROUND(JS192*$Q192, 2), "")</f>
        <v/>
      </c>
      <c r="JU192" s="15">
        <f>IF(29&lt;=$G192, $N192, "")</f>
        <v/>
      </c>
      <c r="JV192" s="15">
        <f>IF(29&lt;=$G192, JU192-JT192, "")</f>
        <v/>
      </c>
      <c r="JW192" s="15">
        <f>IF(29&lt;=$G192, JS192-JV192, "")</f>
        <v/>
      </c>
      <c r="JX192" s="15">
        <f>IF(29&lt;=$G192, ROUND(JP192*$Q192, 2), "")</f>
        <v/>
      </c>
      <c r="JY192" s="15">
        <f>IF(29&lt;=$G192, JP192+JX192, "")</f>
        <v/>
      </c>
      <c r="JZ192" s="15">
        <f>IF(29&lt;=$G192, JT192+JX192, "")</f>
        <v/>
      </c>
      <c r="KA192" s="15">
        <f>IF(29&lt;=$G192, ($G192-29)*$N192, "")</f>
        <v/>
      </c>
      <c r="KB192" s="15">
        <f>IF(30&lt;=$G192, JW192, "")</f>
        <v/>
      </c>
      <c r="KC192" s="15">
        <f>IF(30&lt;=$G192, ROUND(KB192*$Q192, 2), "")</f>
        <v/>
      </c>
      <c r="KD192" s="15">
        <f>IF(30&lt;=$G192, $N192, "")</f>
        <v/>
      </c>
      <c r="KE192" s="15">
        <f>IF(30&lt;=$G192, KD192-KC192, "")</f>
        <v/>
      </c>
      <c r="KF192" s="15">
        <f>IF(30&lt;=$G192, KB192-KE192, "")</f>
        <v/>
      </c>
      <c r="KG192" s="15">
        <f>IF(30&lt;=$G192, ROUND(JY192*$Q192, 2), "")</f>
        <v/>
      </c>
      <c r="KH192" s="15">
        <f>IF(30&lt;=$G192, JY192+KG192, "")</f>
        <v/>
      </c>
      <c r="KI192" s="15">
        <f>IF(30&lt;=$G192, KC192+KG192, "")</f>
        <v/>
      </c>
      <c r="KJ192" s="15">
        <f>IF(30&lt;=$G192, ($G192-30)*$N192, "")</f>
        <v/>
      </c>
      <c r="KK192" s="15">
        <f>IF(31&lt;=$G192, KF192, "")</f>
        <v/>
      </c>
      <c r="KL192" s="15">
        <f>IF(31&lt;=$G192, ROUND(KK192*$Q192, 2), "")</f>
        <v/>
      </c>
      <c r="KM192" s="15">
        <f>IF(31&lt;=$G192, $N192, "")</f>
        <v/>
      </c>
      <c r="KN192" s="15">
        <f>IF(31&lt;=$G192, KM192-KL192, "")</f>
        <v/>
      </c>
      <c r="KO192" s="15">
        <f>IF(31&lt;=$G192, KK192-KN192, "")</f>
        <v/>
      </c>
      <c r="KP192" s="15">
        <f>IF(31&lt;=$G192, ROUND(KH192*$Q192, 2), "")</f>
        <v/>
      </c>
      <c r="KQ192" s="15">
        <f>IF(31&lt;=$G192, KH192+KP192, "")</f>
        <v/>
      </c>
      <c r="KR192" s="15">
        <f>IF(31&lt;=$G192, KL192+KP192, "")</f>
        <v/>
      </c>
      <c r="KS192" s="15">
        <f>IF(31&lt;=$G192, ($G192-31)*$N192, "")</f>
        <v/>
      </c>
      <c r="KT192" s="15">
        <f>IF(32&lt;=$G192, KO192, "")</f>
        <v/>
      </c>
      <c r="KU192" s="15">
        <f>IF(32&lt;=$G192, ROUND(KT192*$Q192, 2), "")</f>
        <v/>
      </c>
      <c r="KV192" s="15">
        <f>IF(32&lt;=$G192, $N192, "")</f>
        <v/>
      </c>
      <c r="KW192" s="15">
        <f>IF(32&lt;=$G192, KV192-KU192, "")</f>
        <v/>
      </c>
      <c r="KX192" s="15">
        <f>IF(32&lt;=$G192, KT192-KW192, "")</f>
        <v/>
      </c>
      <c r="KY192" s="15">
        <f>IF(32&lt;=$G192, ROUND(KQ192*$Q192, 2), "")</f>
        <v/>
      </c>
      <c r="KZ192" s="15">
        <f>IF(32&lt;=$G192, KQ192+KY192, "")</f>
        <v/>
      </c>
      <c r="LA192" s="15">
        <f>IF(32&lt;=$G192, KU192+KY192, "")</f>
        <v/>
      </c>
      <c r="LB192" s="15">
        <f>IF(32&lt;=$G192, ($G192-32)*$N192, "")</f>
        <v/>
      </c>
      <c r="LC192" s="15">
        <f>IF(33&lt;=$G192, KX192, "")</f>
        <v/>
      </c>
      <c r="LD192" s="15">
        <f>IF(33&lt;=$G192, ROUND(LC192*$Q192, 2), "")</f>
        <v/>
      </c>
      <c r="LE192" s="15">
        <f>IF(33&lt;=$G192, $N192, "")</f>
        <v/>
      </c>
      <c r="LF192" s="15">
        <f>IF(33&lt;=$G192, LE192-LD192, "")</f>
        <v/>
      </c>
      <c r="LG192" s="15">
        <f>IF(33&lt;=$G192, LC192-LF192, "")</f>
        <v/>
      </c>
      <c r="LH192" s="15">
        <f>IF(33&lt;=$G192, ROUND(KZ192*$Q192, 2), "")</f>
        <v/>
      </c>
      <c r="LI192" s="15">
        <f>IF(33&lt;=$G192, KZ192+LH192, "")</f>
        <v/>
      </c>
      <c r="LJ192" s="15">
        <f>IF(33&lt;=$G192, LD192+LH192, "")</f>
        <v/>
      </c>
      <c r="LK192" s="15">
        <f>IF(33&lt;=$G192, ($G192-33)*$N192, "")</f>
        <v/>
      </c>
      <c r="LL192" s="15">
        <f>IF(34&lt;=$G192, LG192, "")</f>
        <v/>
      </c>
      <c r="LM192" s="15">
        <f>IF(34&lt;=$G192, ROUND(LL192*$Q192, 2), "")</f>
        <v/>
      </c>
      <c r="LN192" s="15">
        <f>IF(34&lt;=$G192, $N192, "")</f>
        <v/>
      </c>
      <c r="LO192" s="15">
        <f>IF(34&lt;=$G192, LN192-LM192, "")</f>
        <v/>
      </c>
      <c r="LP192" s="15">
        <f>IF(34&lt;=$G192, LL192-LO192, "")</f>
        <v/>
      </c>
      <c r="LQ192" s="15">
        <f>IF(34&lt;=$G192, ROUND(LI192*$Q192, 2), "")</f>
        <v/>
      </c>
      <c r="LR192" s="15">
        <f>IF(34&lt;=$G192, LI192+LQ192, "")</f>
        <v/>
      </c>
      <c r="LS192" s="15">
        <f>IF(34&lt;=$G192, LM192+LQ192, "")</f>
        <v/>
      </c>
      <c r="LT192" s="15">
        <f>IF(34&lt;=$G192, ($G192-34)*$N192, "")</f>
        <v/>
      </c>
      <c r="LU192" s="15">
        <f>IF(35&lt;=$G192, LP192, "")</f>
        <v/>
      </c>
      <c r="LV192" s="15">
        <f>IF(35&lt;=$G192, ROUND(LU192*$Q192, 2), "")</f>
        <v/>
      </c>
      <c r="LW192" s="15">
        <f>IF(35&lt;=$G192, $N192, "")</f>
        <v/>
      </c>
      <c r="LX192" s="15">
        <f>IF(35&lt;=$G192, LW192-LV192, "")</f>
        <v/>
      </c>
      <c r="LY192" s="15">
        <f>IF(35&lt;=$G192, LU192-LX192, "")</f>
        <v/>
      </c>
      <c r="LZ192" s="15">
        <f>IF(35&lt;=$G192, ROUND(LR192*$Q192, 2), "")</f>
        <v/>
      </c>
      <c r="MA192" s="15">
        <f>IF(35&lt;=$G192, LR192+LZ192, "")</f>
        <v/>
      </c>
      <c r="MB192" s="15">
        <f>IF(35&lt;=$G192, LV192+LZ192, "")</f>
        <v/>
      </c>
      <c r="MC192" s="15">
        <f>IF(35&lt;=$G192, ($G192-35)*$N192, "")</f>
        <v/>
      </c>
      <c r="MD192" s="15">
        <f>IF(36&lt;=$G192, LY192, "")</f>
        <v/>
      </c>
      <c r="ME192" s="15">
        <f>IF(36&lt;=$G192, ROUND(MD192*$Q192, 2), "")</f>
        <v/>
      </c>
      <c r="MF192" s="15">
        <f>IF(36&lt;=$G192, $N192, "")</f>
        <v/>
      </c>
      <c r="MG192" s="15">
        <f>IF(36&lt;=$G192, MF192-ME192, "")</f>
        <v/>
      </c>
      <c r="MH192" s="15">
        <f>IF(36&lt;=$G192, MD192-MG192, "")</f>
        <v/>
      </c>
      <c r="MI192" s="15">
        <f>IF(36&lt;=$G192, ROUND(MA192*$Q192, 2), "")</f>
        <v/>
      </c>
      <c r="MJ192" s="15">
        <f>IF(36&lt;=$G192, MA192+MI192, "")</f>
        <v/>
      </c>
      <c r="MK192" s="15">
        <f>IF(36&lt;=$G192, ME192+MI192, "")</f>
        <v/>
      </c>
      <c r="ML192" s="15">
        <f>IF(36&lt;=$G192, ($G192-36)*$N192, "")</f>
        <v/>
      </c>
      <c r="MM192" s="15">
        <f>IF(37&lt;=$G192, MH192, "")</f>
        <v/>
      </c>
      <c r="MN192" s="15">
        <f>IF(37&lt;=$G192, ROUND(MM192*$Q192, 2), "")</f>
        <v/>
      </c>
      <c r="MO192" s="15">
        <f>IF(37&lt;=$G192, $N192, "")</f>
        <v/>
      </c>
      <c r="MP192" s="15">
        <f>IF(37&lt;=$G192, MO192-MN192, "")</f>
        <v/>
      </c>
      <c r="MQ192" s="15">
        <f>IF(37&lt;=$G192, MM192-MP192, "")</f>
        <v/>
      </c>
      <c r="MR192" s="15">
        <f>IF(37&lt;=$G192, ROUND(MJ192*$Q192, 2), "")</f>
        <v/>
      </c>
      <c r="MS192" s="15">
        <f>IF(37&lt;=$G192, MJ192+MR192, "")</f>
        <v/>
      </c>
      <c r="MT192" s="15">
        <f>IF(37&lt;=$G192, MN192+MR192, "")</f>
        <v/>
      </c>
      <c r="MU192" s="15">
        <f>IF(37&lt;=$G192, ($G192-37)*$N192, "")</f>
        <v/>
      </c>
      <c r="MV192" s="15">
        <f>IF(38&lt;=$G192, MQ192, "")</f>
        <v/>
      </c>
      <c r="MW192" s="15">
        <f>IF(38&lt;=$G192, ROUND(MV192*$Q192, 2), "")</f>
        <v/>
      </c>
      <c r="MX192" s="15">
        <f>IF(38&lt;=$G192, $N192, "")</f>
        <v/>
      </c>
      <c r="MY192" s="15">
        <f>IF(38&lt;=$G192, MX192-MW192, "")</f>
        <v/>
      </c>
      <c r="MZ192" s="15">
        <f>IF(38&lt;=$G192, MV192-MY192, "")</f>
        <v/>
      </c>
      <c r="NA192" s="15">
        <f>IF(38&lt;=$G192, ROUND(MS192*$Q192, 2), "")</f>
        <v/>
      </c>
      <c r="NB192" s="15">
        <f>IF(38&lt;=$G192, MS192+NA192, "")</f>
        <v/>
      </c>
      <c r="NC192" s="15">
        <f>IF(38&lt;=$G192, MW192+NA192, "")</f>
        <v/>
      </c>
      <c r="ND192" s="15">
        <f>IF(38&lt;=$G192, ($G192-38)*$N192, "")</f>
        <v/>
      </c>
      <c r="NE192" s="15">
        <f>IF(39&lt;=$G192, MZ192, "")</f>
        <v/>
      </c>
      <c r="NF192" s="15">
        <f>IF(39&lt;=$G192, ROUND(NE192*$Q192, 2), "")</f>
        <v/>
      </c>
      <c r="NG192" s="15">
        <f>IF(39&lt;=$G192, $N192, "")</f>
        <v/>
      </c>
      <c r="NH192" s="15">
        <f>IF(39&lt;=$G192, NG192-NF192, "")</f>
        <v/>
      </c>
      <c r="NI192" s="15">
        <f>IF(39&lt;=$G192, NE192-NH192, "")</f>
        <v/>
      </c>
      <c r="NJ192" s="15">
        <f>IF(39&lt;=$G192, ROUND(NB192*$Q192, 2), "")</f>
        <v/>
      </c>
      <c r="NK192" s="15">
        <f>IF(39&lt;=$G192, NB192+NJ192, "")</f>
        <v/>
      </c>
      <c r="NL192" s="15">
        <f>IF(39&lt;=$G192, NF192+NJ192, "")</f>
        <v/>
      </c>
      <c r="NM192" s="15">
        <f>IF(39&lt;=$G192, ($G192-39)*$N192, "")</f>
        <v/>
      </c>
      <c r="NN192" s="15">
        <f>IF(40&lt;=$G192, NI192, "")</f>
        <v/>
      </c>
      <c r="NO192" s="15">
        <f>IF(40&lt;=$G192, ROUND(NN192*$Q192, 2), "")</f>
        <v/>
      </c>
      <c r="NP192" s="15">
        <f>IF(40&lt;=$G192, $N192, "")</f>
        <v/>
      </c>
      <c r="NQ192" s="15">
        <f>IF(40&lt;=$G192, NP192-NO192, "")</f>
        <v/>
      </c>
      <c r="NR192" s="15">
        <f>IF(40&lt;=$G192, NN192-NQ192, "")</f>
        <v/>
      </c>
      <c r="NS192" s="15">
        <f>IF(40&lt;=$G192, ROUND(NK192*$Q192, 2), "")</f>
        <v/>
      </c>
      <c r="NT192" s="15">
        <f>IF(40&lt;=$G192, NK192+NS192, "")</f>
        <v/>
      </c>
      <c r="NU192" s="15">
        <f>IF(40&lt;=$G192, NO192+NS192, "")</f>
        <v/>
      </c>
      <c r="NV192" s="15">
        <f>IF(40&lt;=$G192, ($G192-40)*$N192, "")</f>
        <v/>
      </c>
      <c r="NW192" s="15">
        <f>IF(41&lt;=$G192, NR192, "")</f>
        <v/>
      </c>
      <c r="NX192" s="15">
        <f>IF(41&lt;=$G192, ROUND(NW192*$Q192, 2), "")</f>
        <v/>
      </c>
      <c r="NY192" s="15">
        <f>IF(41&lt;=$G192, $N192, "")</f>
        <v/>
      </c>
      <c r="NZ192" s="15">
        <f>IF(41&lt;=$G192, NY192-NX192, "")</f>
        <v/>
      </c>
      <c r="OA192" s="15">
        <f>IF(41&lt;=$G192, NW192-NZ192, "")</f>
        <v/>
      </c>
      <c r="OB192" s="15">
        <f>IF(41&lt;=$G192, ROUND(NT192*$Q192, 2), "")</f>
        <v/>
      </c>
      <c r="OC192" s="15">
        <f>IF(41&lt;=$G192, NT192+OB192, "")</f>
        <v/>
      </c>
      <c r="OD192" s="15">
        <f>IF(41&lt;=$G192, NX192+OB192, "")</f>
        <v/>
      </c>
      <c r="OE192" s="15">
        <f>IF(41&lt;=$G192, ($G192-41)*$N192, "")</f>
        <v/>
      </c>
      <c r="OF192" s="15">
        <f>IF(42&lt;=$G192, OA192, "")</f>
        <v/>
      </c>
      <c r="OG192" s="15">
        <f>IF(42&lt;=$G192, ROUND(OF192*$Q192, 2), "")</f>
        <v/>
      </c>
      <c r="OH192" s="15">
        <f>IF(42&lt;=$G192, $N192, "")</f>
        <v/>
      </c>
      <c r="OI192" s="15">
        <f>IF(42&lt;=$G192, OH192-OG192, "")</f>
        <v/>
      </c>
      <c r="OJ192" s="15">
        <f>IF(42&lt;=$G192, OF192-OI192, "")</f>
        <v/>
      </c>
      <c r="OK192" s="15">
        <f>IF(42&lt;=$G192, ROUND(OC192*$Q192, 2), "")</f>
        <v/>
      </c>
      <c r="OL192" s="15">
        <f>IF(42&lt;=$G192, OC192+OK192, "")</f>
        <v/>
      </c>
      <c r="OM192" s="15">
        <f>IF(42&lt;=$G192, OG192+OK192, "")</f>
        <v/>
      </c>
      <c r="ON192" s="15">
        <f>IF(42&lt;=$G192, ($G192-42)*$N192, "")</f>
        <v/>
      </c>
      <c r="OO192" s="15">
        <f>IF(43&lt;=$G192, OJ192, "")</f>
        <v/>
      </c>
      <c r="OP192" s="15">
        <f>IF(43&lt;=$G192, ROUND(OO192*$Q192, 2), "")</f>
        <v/>
      </c>
      <c r="OQ192" s="15">
        <f>IF(43&lt;=$G192, $N192, "")</f>
        <v/>
      </c>
      <c r="OR192" s="15">
        <f>IF(43&lt;=$G192, OQ192-OP192, "")</f>
        <v/>
      </c>
      <c r="OS192" s="15">
        <f>IF(43&lt;=$G192, OO192-OR192, "")</f>
        <v/>
      </c>
      <c r="OT192" s="15">
        <f>IF(43&lt;=$G192, ROUND(OL192*$Q192, 2), "")</f>
        <v/>
      </c>
      <c r="OU192" s="15">
        <f>IF(43&lt;=$G192, OL192+OT192, "")</f>
        <v/>
      </c>
      <c r="OV192" s="15">
        <f>IF(43&lt;=$G192, OP192+OT192, "")</f>
        <v/>
      </c>
      <c r="OW192" s="15">
        <f>IF(43&lt;=$G192, ($G192-43)*$N192, "")</f>
        <v/>
      </c>
      <c r="OX192" s="15">
        <f>IF(44&lt;=$G192, OS192, "")</f>
        <v/>
      </c>
      <c r="OY192" s="15">
        <f>IF(44&lt;=$G192, ROUND(OX192*$Q192, 2), "")</f>
        <v/>
      </c>
      <c r="OZ192" s="15">
        <f>IF(44&lt;=$G192, $N192, "")</f>
        <v/>
      </c>
      <c r="PA192" s="15">
        <f>IF(44&lt;=$G192, OZ192-OY192, "")</f>
        <v/>
      </c>
      <c r="PB192" s="15">
        <f>IF(44&lt;=$G192, OX192-PA192, "")</f>
        <v/>
      </c>
      <c r="PC192" s="15">
        <f>IF(44&lt;=$G192, ROUND(OU192*$Q192, 2), "")</f>
        <v/>
      </c>
      <c r="PD192" s="15">
        <f>IF(44&lt;=$G192, OU192+PC192, "")</f>
        <v/>
      </c>
      <c r="PE192" s="15">
        <f>IF(44&lt;=$G192, OY192+PC192, "")</f>
        <v/>
      </c>
      <c r="PF192" s="15">
        <f>IF(44&lt;=$G192, ($G192-44)*$N192, "")</f>
        <v/>
      </c>
      <c r="PG192" s="15">
        <f>IF(45&lt;=$G192, PB192, "")</f>
        <v/>
      </c>
      <c r="PH192" s="15">
        <f>IF(45&lt;=$G192, ROUND(PG192*$Q192, 2), "")</f>
        <v/>
      </c>
      <c r="PI192" s="15">
        <f>IF(45&lt;=$G192, $N192, "")</f>
        <v/>
      </c>
      <c r="PJ192" s="15">
        <f>IF(45&lt;=$G192, PI192-PH192, "")</f>
        <v/>
      </c>
      <c r="PK192" s="15">
        <f>IF(45&lt;=$G192, PG192-PJ192, "")</f>
        <v/>
      </c>
      <c r="PL192" s="15">
        <f>IF(45&lt;=$G192, ROUND(PD192*$Q192, 2), "")</f>
        <v/>
      </c>
      <c r="PM192" s="15">
        <f>IF(45&lt;=$G192, PD192+PL192, "")</f>
        <v/>
      </c>
      <c r="PN192" s="15">
        <f>IF(45&lt;=$G192, PH192+PL192, "")</f>
        <v/>
      </c>
      <c r="PO192" s="15">
        <f>IF(45&lt;=$G192, ($G192-45)*$N192, "")</f>
        <v/>
      </c>
      <c r="PP192" s="15">
        <f>IF(46&lt;=$G192, PK192, "")</f>
        <v/>
      </c>
      <c r="PQ192" s="15">
        <f>IF(46&lt;=$G192, ROUND(PP192*$Q192, 2), "")</f>
        <v/>
      </c>
      <c r="PR192" s="15">
        <f>IF(46&lt;=$G192, $N192, "")</f>
        <v/>
      </c>
      <c r="PS192" s="15">
        <f>IF(46&lt;=$G192, PR192-PQ192, "")</f>
        <v/>
      </c>
      <c r="PT192" s="15">
        <f>IF(46&lt;=$G192, PP192-PS192, "")</f>
        <v/>
      </c>
      <c r="PU192" s="15">
        <f>IF(46&lt;=$G192, ROUND(PM192*$Q192, 2), "")</f>
        <v/>
      </c>
      <c r="PV192" s="15">
        <f>IF(46&lt;=$G192, PM192+PU192, "")</f>
        <v/>
      </c>
      <c r="PW192" s="15">
        <f>IF(46&lt;=$G192, PQ192+PU192, "")</f>
        <v/>
      </c>
      <c r="PX192" s="15">
        <f>IF(46&lt;=$G192, ($G192-46)*$N192, "")</f>
        <v/>
      </c>
      <c r="PY192" s="15">
        <f>IF(47&lt;=$G192, PT192, "")</f>
        <v/>
      </c>
      <c r="PZ192" s="15">
        <f>IF(47&lt;=$G192, ROUND(PY192*$Q192, 2), "")</f>
        <v/>
      </c>
      <c r="QA192" s="15">
        <f>IF(47&lt;=$G192, $N192, "")</f>
        <v/>
      </c>
      <c r="QB192" s="15">
        <f>IF(47&lt;=$G192, QA192-PZ192, "")</f>
        <v/>
      </c>
      <c r="QC192" s="15">
        <f>IF(47&lt;=$G192, PY192-QB192, "")</f>
        <v/>
      </c>
      <c r="QD192" s="15">
        <f>IF(47&lt;=$G192, ROUND(PV192*$Q192, 2), "")</f>
        <v/>
      </c>
      <c r="QE192" s="15">
        <f>IF(47&lt;=$G192, PV192+QD192, "")</f>
        <v/>
      </c>
      <c r="QF192" s="15">
        <f>IF(47&lt;=$G192, PZ192+QD192, "")</f>
        <v/>
      </c>
      <c r="QG192" s="15">
        <f>IF(47&lt;=$G192, ($G192-47)*$N192, "")</f>
        <v/>
      </c>
      <c r="QH192" s="15">
        <f>IF(48&lt;=$G192, QC192, "")</f>
        <v/>
      </c>
      <c r="QI192" s="15">
        <f>IF(48&lt;=$G192, ROUND(QH192*$Q192, 2), "")</f>
        <v/>
      </c>
      <c r="QJ192" s="15">
        <f>IF(48&lt;=$G192, $N192, "")</f>
        <v/>
      </c>
      <c r="QK192" s="15">
        <f>IF(48&lt;=$G192, QJ192-QI192, "")</f>
        <v/>
      </c>
      <c r="QL192" s="15">
        <f>IF(48&lt;=$G192, QH192-QK192, "")</f>
        <v/>
      </c>
      <c r="QM192" s="15">
        <f>IF(48&lt;=$G192, ROUND(QE192*$Q192, 2), "")</f>
        <v/>
      </c>
      <c r="QN192" s="15">
        <f>IF(48&lt;=$G192, QE192+QM192, "")</f>
        <v/>
      </c>
      <c r="QO192" s="15">
        <f>IF(48&lt;=$G192, QI192+QM192, "")</f>
        <v/>
      </c>
      <c r="QP192" s="15">
        <f>IF(48&lt;=$G192, ($G192-48)*$N192, "")</f>
        <v/>
      </c>
    </row>
    <row r="193">
      <c r="A193" s="6" t="inlineStr">
        <is>
          <t>0712-0003</t>
        </is>
      </c>
      <c r="B193" s="7" t="inlineStr">
        <is>
          <t>Containers del Pacifico sa de cv</t>
        </is>
      </c>
      <c r="C193" s="7" t="inlineStr">
        <is>
          <t>Np300</t>
        </is>
      </c>
      <c r="D193" s="6" t="inlineStr">
        <is>
          <t>ACTIVO</t>
        </is>
      </c>
      <c r="E193" s="6" t="inlineStr">
        <is>
          <t>2025-08-22</t>
        </is>
      </c>
      <c r="F193" s="6" t="inlineStr">
        <is>
          <t>2028-08-22</t>
        </is>
      </c>
      <c r="G193" s="8" t="n">
        <v>36</v>
      </c>
      <c r="H193" s="9" t="n">
        <v>406293.1</v>
      </c>
      <c r="I193" s="10" t="n">
        <v>0.1</v>
      </c>
      <c r="J193" s="9">
        <f>ROUND(H193*I193, 2)</f>
        <v/>
      </c>
      <c r="K193" s="9">
        <f>ROUND(H193-J193, 2)</f>
        <v/>
      </c>
      <c r="L193" s="10" t="n">
        <v>0.02</v>
      </c>
      <c r="M193" s="9">
        <f>ROUND(H193*L193, 2)</f>
        <v/>
      </c>
      <c r="N193" s="9" t="n">
        <v>14557.17</v>
      </c>
      <c r="O193" s="10" t="n">
        <v>0.2</v>
      </c>
      <c r="P193" s="9">
        <f>ROUND(H193*O193, 2)</f>
        <v/>
      </c>
      <c r="Q193" s="11" t="n">
        <v>0.02667841</v>
      </c>
      <c r="R193" s="11">
        <f>RATE(G193, -N193, K193, -P193)</f>
        <v/>
      </c>
      <c r="S193" s="11">
        <f>ROUND(Q193*12, 8)</f>
        <v/>
      </c>
      <c r="T193" s="11">
        <f>ROUND(((1+Q193)^12)-1, 8)</f>
        <v/>
      </c>
      <c r="U193" s="9">
        <f>ROUND(PV(Q193, G193, 0, -P193), 2)</f>
        <v/>
      </c>
      <c r="V193" s="9">
        <f>SUMIF($AA$4:$QP$4, "Interes_Leasing", AA193:QP193)</f>
        <v/>
      </c>
      <c r="W193" s="9">
        <f>SUMIF($AA$4:$QP$4, "Interes_Residual", AA193:QP193)</f>
        <v/>
      </c>
      <c r="X193" s="9">
        <f>ROUND(V193+W193, 2)</f>
        <v/>
      </c>
      <c r="Y193" s="9">
        <f>ROUND((N193*G193+P193+M193)-K193, 2)</f>
        <v/>
      </c>
      <c r="Z193" s="10">
        <f>ROUND(Y193/K193, 4)</f>
        <v/>
      </c>
      <c r="AA193" s="9">
        <f>IF(1&lt;=$G193, $K193, "")</f>
        <v/>
      </c>
      <c r="AB193" s="9">
        <f>IF(1&lt;=$G193, ROUND(AA193*$Q193, 2), "")</f>
        <v/>
      </c>
      <c r="AC193" s="9">
        <f>IF(1&lt;=$G193, $N193, "")</f>
        <v/>
      </c>
      <c r="AD193" s="9">
        <f>IF(1&lt;=$G193, AC193-AB193, "")</f>
        <v/>
      </c>
      <c r="AE193" s="9">
        <f>IF(1&lt;=$G193, AA193-AD193, "")</f>
        <v/>
      </c>
      <c r="AF193" s="9">
        <f>IF(1&lt;=$G193, ROUND($U193*$Q193, 2), "")</f>
        <v/>
      </c>
      <c r="AG193" s="9">
        <f>IF(1&lt;=$G193, $U193+AF193, "")</f>
        <v/>
      </c>
      <c r="AH193" s="9">
        <f>IF(1&lt;=$G193, AB193+AF193, "")</f>
        <v/>
      </c>
      <c r="AI193" s="9">
        <f>IF(1&lt;=$G193, ($G193-1)*$N193, "")</f>
        <v/>
      </c>
      <c r="AJ193" s="9">
        <f>IF(2&lt;=$G193, AE193, "")</f>
        <v/>
      </c>
      <c r="AK193" s="9">
        <f>IF(2&lt;=$G193, ROUND(AJ193*$Q193, 2), "")</f>
        <v/>
      </c>
      <c r="AL193" s="9">
        <f>IF(2&lt;=$G193, $N193, "")</f>
        <v/>
      </c>
      <c r="AM193" s="9">
        <f>IF(2&lt;=$G193, AL193-AK193, "")</f>
        <v/>
      </c>
      <c r="AN193" s="9">
        <f>IF(2&lt;=$G193, AJ193-AM193, "")</f>
        <v/>
      </c>
      <c r="AO193" s="9">
        <f>IF(2&lt;=$G193, ROUND(AG193*$Q193, 2), "")</f>
        <v/>
      </c>
      <c r="AP193" s="9">
        <f>IF(2&lt;=$G193, AG193+AO193, "")</f>
        <v/>
      </c>
      <c r="AQ193" s="9">
        <f>IF(2&lt;=$G193, AK193+AO193, "")</f>
        <v/>
      </c>
      <c r="AR193" s="9">
        <f>IF(2&lt;=$G193, ($G193-2)*$N193, "")</f>
        <v/>
      </c>
      <c r="AS193" s="9">
        <f>IF(3&lt;=$G193, AN193, "")</f>
        <v/>
      </c>
      <c r="AT193" s="9">
        <f>IF(3&lt;=$G193, ROUND(AS193*$Q193, 2), "")</f>
        <v/>
      </c>
      <c r="AU193" s="9">
        <f>IF(3&lt;=$G193, $N193, "")</f>
        <v/>
      </c>
      <c r="AV193" s="9">
        <f>IF(3&lt;=$G193, AU193-AT193, "")</f>
        <v/>
      </c>
      <c r="AW193" s="9">
        <f>IF(3&lt;=$G193, AS193-AV193, "")</f>
        <v/>
      </c>
      <c r="AX193" s="9">
        <f>IF(3&lt;=$G193, ROUND(AP193*$Q193, 2), "")</f>
        <v/>
      </c>
      <c r="AY193" s="9">
        <f>IF(3&lt;=$G193, AP193+AX193, "")</f>
        <v/>
      </c>
      <c r="AZ193" s="9">
        <f>IF(3&lt;=$G193, AT193+AX193, "")</f>
        <v/>
      </c>
      <c r="BA193" s="9">
        <f>IF(3&lt;=$G193, ($G193-3)*$N193, "")</f>
        <v/>
      </c>
      <c r="BB193" s="9">
        <f>IF(4&lt;=$G193, AW193, "")</f>
        <v/>
      </c>
      <c r="BC193" s="9">
        <f>IF(4&lt;=$G193, ROUND(BB193*$Q193, 2), "")</f>
        <v/>
      </c>
      <c r="BD193" s="9">
        <f>IF(4&lt;=$G193, $N193, "")</f>
        <v/>
      </c>
      <c r="BE193" s="9">
        <f>IF(4&lt;=$G193, BD193-BC193, "")</f>
        <v/>
      </c>
      <c r="BF193" s="9">
        <f>IF(4&lt;=$G193, BB193-BE193, "")</f>
        <v/>
      </c>
      <c r="BG193" s="9">
        <f>IF(4&lt;=$G193, ROUND(AY193*$Q193, 2), "")</f>
        <v/>
      </c>
      <c r="BH193" s="9">
        <f>IF(4&lt;=$G193, AY193+BG193, "")</f>
        <v/>
      </c>
      <c r="BI193" s="9">
        <f>IF(4&lt;=$G193, BC193+BG193, "")</f>
        <v/>
      </c>
      <c r="BJ193" s="9">
        <f>IF(4&lt;=$G193, ($G193-4)*$N193, "")</f>
        <v/>
      </c>
      <c r="BK193" s="9">
        <f>IF(5&lt;=$G193, BF193, "")</f>
        <v/>
      </c>
      <c r="BL193" s="9">
        <f>IF(5&lt;=$G193, ROUND(BK193*$Q193, 2), "")</f>
        <v/>
      </c>
      <c r="BM193" s="9">
        <f>IF(5&lt;=$G193, $N193, "")</f>
        <v/>
      </c>
      <c r="BN193" s="9">
        <f>IF(5&lt;=$G193, BM193-BL193, "")</f>
        <v/>
      </c>
      <c r="BO193" s="9">
        <f>IF(5&lt;=$G193, BK193-BN193, "")</f>
        <v/>
      </c>
      <c r="BP193" s="9">
        <f>IF(5&lt;=$G193, ROUND(BH193*$Q193, 2), "")</f>
        <v/>
      </c>
      <c r="BQ193" s="9">
        <f>IF(5&lt;=$G193, BH193+BP193, "")</f>
        <v/>
      </c>
      <c r="BR193" s="9">
        <f>IF(5&lt;=$G193, BL193+BP193, "")</f>
        <v/>
      </c>
      <c r="BS193" s="9">
        <f>IF(5&lt;=$G193, ($G193-5)*$N193, "")</f>
        <v/>
      </c>
      <c r="BT193" s="9">
        <f>IF(6&lt;=$G193, BO193, "")</f>
        <v/>
      </c>
      <c r="BU193" s="9">
        <f>IF(6&lt;=$G193, ROUND(BT193*$Q193, 2), "")</f>
        <v/>
      </c>
      <c r="BV193" s="9">
        <f>IF(6&lt;=$G193, $N193, "")</f>
        <v/>
      </c>
      <c r="BW193" s="9">
        <f>IF(6&lt;=$G193, BV193-BU193, "")</f>
        <v/>
      </c>
      <c r="BX193" s="9">
        <f>IF(6&lt;=$G193, BT193-BW193, "")</f>
        <v/>
      </c>
      <c r="BY193" s="9">
        <f>IF(6&lt;=$G193, ROUND(BQ193*$Q193, 2), "")</f>
        <v/>
      </c>
      <c r="BZ193" s="9">
        <f>IF(6&lt;=$G193, BQ193+BY193, "")</f>
        <v/>
      </c>
      <c r="CA193" s="9">
        <f>IF(6&lt;=$G193, BU193+BY193, "")</f>
        <v/>
      </c>
      <c r="CB193" s="9">
        <f>IF(6&lt;=$G193, ($G193-6)*$N193, "")</f>
        <v/>
      </c>
      <c r="CC193" s="9">
        <f>IF(7&lt;=$G193, BX193, "")</f>
        <v/>
      </c>
      <c r="CD193" s="9">
        <f>IF(7&lt;=$G193, ROUND(CC193*$Q193, 2), "")</f>
        <v/>
      </c>
      <c r="CE193" s="9">
        <f>IF(7&lt;=$G193, $N193, "")</f>
        <v/>
      </c>
      <c r="CF193" s="9">
        <f>IF(7&lt;=$G193, CE193-CD193, "")</f>
        <v/>
      </c>
      <c r="CG193" s="9">
        <f>IF(7&lt;=$G193, CC193-CF193, "")</f>
        <v/>
      </c>
      <c r="CH193" s="9">
        <f>IF(7&lt;=$G193, ROUND(BZ193*$Q193, 2), "")</f>
        <v/>
      </c>
      <c r="CI193" s="9">
        <f>IF(7&lt;=$G193, BZ193+CH193, "")</f>
        <v/>
      </c>
      <c r="CJ193" s="9">
        <f>IF(7&lt;=$G193, CD193+CH193, "")</f>
        <v/>
      </c>
      <c r="CK193" s="9">
        <f>IF(7&lt;=$G193, ($G193-7)*$N193, "")</f>
        <v/>
      </c>
      <c r="CL193" s="9">
        <f>IF(8&lt;=$G193, CG193, "")</f>
        <v/>
      </c>
      <c r="CM193" s="9">
        <f>IF(8&lt;=$G193, ROUND(CL193*$Q193, 2), "")</f>
        <v/>
      </c>
      <c r="CN193" s="9">
        <f>IF(8&lt;=$G193, $N193, "")</f>
        <v/>
      </c>
      <c r="CO193" s="9">
        <f>IF(8&lt;=$G193, CN193-CM193, "")</f>
        <v/>
      </c>
      <c r="CP193" s="9">
        <f>IF(8&lt;=$G193, CL193-CO193, "")</f>
        <v/>
      </c>
      <c r="CQ193" s="9">
        <f>IF(8&lt;=$G193, ROUND(CI193*$Q193, 2), "")</f>
        <v/>
      </c>
      <c r="CR193" s="9">
        <f>IF(8&lt;=$G193, CI193+CQ193, "")</f>
        <v/>
      </c>
      <c r="CS193" s="9">
        <f>IF(8&lt;=$G193, CM193+CQ193, "")</f>
        <v/>
      </c>
      <c r="CT193" s="9">
        <f>IF(8&lt;=$G193, ($G193-8)*$N193, "")</f>
        <v/>
      </c>
      <c r="CU193" s="9">
        <f>IF(9&lt;=$G193, CP193, "")</f>
        <v/>
      </c>
      <c r="CV193" s="9">
        <f>IF(9&lt;=$G193, ROUND(CU193*$Q193, 2), "")</f>
        <v/>
      </c>
      <c r="CW193" s="9">
        <f>IF(9&lt;=$G193, $N193, "")</f>
        <v/>
      </c>
      <c r="CX193" s="9">
        <f>IF(9&lt;=$G193, CW193-CV193, "")</f>
        <v/>
      </c>
      <c r="CY193" s="9">
        <f>IF(9&lt;=$G193, CU193-CX193, "")</f>
        <v/>
      </c>
      <c r="CZ193" s="9">
        <f>IF(9&lt;=$G193, ROUND(CR193*$Q193, 2), "")</f>
        <v/>
      </c>
      <c r="DA193" s="9">
        <f>IF(9&lt;=$G193, CR193+CZ193, "")</f>
        <v/>
      </c>
      <c r="DB193" s="9">
        <f>IF(9&lt;=$G193, CV193+CZ193, "")</f>
        <v/>
      </c>
      <c r="DC193" s="9">
        <f>IF(9&lt;=$G193, ($G193-9)*$N193, "")</f>
        <v/>
      </c>
      <c r="DD193" s="9">
        <f>IF(10&lt;=$G193, CY193, "")</f>
        <v/>
      </c>
      <c r="DE193" s="9">
        <f>IF(10&lt;=$G193, ROUND(DD193*$Q193, 2), "")</f>
        <v/>
      </c>
      <c r="DF193" s="9">
        <f>IF(10&lt;=$G193, $N193, "")</f>
        <v/>
      </c>
      <c r="DG193" s="9">
        <f>IF(10&lt;=$G193, DF193-DE193, "")</f>
        <v/>
      </c>
      <c r="DH193" s="9">
        <f>IF(10&lt;=$G193, DD193-DG193, "")</f>
        <v/>
      </c>
      <c r="DI193" s="9">
        <f>IF(10&lt;=$G193, ROUND(DA193*$Q193, 2), "")</f>
        <v/>
      </c>
      <c r="DJ193" s="9">
        <f>IF(10&lt;=$G193, DA193+DI193, "")</f>
        <v/>
      </c>
      <c r="DK193" s="9">
        <f>IF(10&lt;=$G193, DE193+DI193, "")</f>
        <v/>
      </c>
      <c r="DL193" s="9">
        <f>IF(10&lt;=$G193, ($G193-10)*$N193, "")</f>
        <v/>
      </c>
      <c r="DM193" s="9">
        <f>IF(11&lt;=$G193, DH193, "")</f>
        <v/>
      </c>
      <c r="DN193" s="9">
        <f>IF(11&lt;=$G193, ROUND(DM193*$Q193, 2), "")</f>
        <v/>
      </c>
      <c r="DO193" s="9">
        <f>IF(11&lt;=$G193, $N193, "")</f>
        <v/>
      </c>
      <c r="DP193" s="9">
        <f>IF(11&lt;=$G193, DO193-DN193, "")</f>
        <v/>
      </c>
      <c r="DQ193" s="9">
        <f>IF(11&lt;=$G193, DM193-DP193, "")</f>
        <v/>
      </c>
      <c r="DR193" s="9">
        <f>IF(11&lt;=$G193, ROUND(DJ193*$Q193, 2), "")</f>
        <v/>
      </c>
      <c r="DS193" s="9">
        <f>IF(11&lt;=$G193, DJ193+DR193, "")</f>
        <v/>
      </c>
      <c r="DT193" s="9">
        <f>IF(11&lt;=$G193, DN193+DR193, "")</f>
        <v/>
      </c>
      <c r="DU193" s="9">
        <f>IF(11&lt;=$G193, ($G193-11)*$N193, "")</f>
        <v/>
      </c>
      <c r="DV193" s="9">
        <f>IF(12&lt;=$G193, DQ193, "")</f>
        <v/>
      </c>
      <c r="DW193" s="9">
        <f>IF(12&lt;=$G193, ROUND(DV193*$Q193, 2), "")</f>
        <v/>
      </c>
      <c r="DX193" s="9">
        <f>IF(12&lt;=$G193, $N193, "")</f>
        <v/>
      </c>
      <c r="DY193" s="9">
        <f>IF(12&lt;=$G193, DX193-DW193, "")</f>
        <v/>
      </c>
      <c r="DZ193" s="9">
        <f>IF(12&lt;=$G193, DV193-DY193, "")</f>
        <v/>
      </c>
      <c r="EA193" s="9">
        <f>IF(12&lt;=$G193, ROUND(DS193*$Q193, 2), "")</f>
        <v/>
      </c>
      <c r="EB193" s="9">
        <f>IF(12&lt;=$G193, DS193+EA193, "")</f>
        <v/>
      </c>
      <c r="EC193" s="9">
        <f>IF(12&lt;=$G193, DW193+EA193, "")</f>
        <v/>
      </c>
      <c r="ED193" s="9">
        <f>IF(12&lt;=$G193, ($G193-12)*$N193, "")</f>
        <v/>
      </c>
      <c r="EE193" s="9">
        <f>IF(13&lt;=$G193, DZ193, "")</f>
        <v/>
      </c>
      <c r="EF193" s="9">
        <f>IF(13&lt;=$G193, ROUND(EE193*$Q193, 2), "")</f>
        <v/>
      </c>
      <c r="EG193" s="9">
        <f>IF(13&lt;=$G193, $N193, "")</f>
        <v/>
      </c>
      <c r="EH193" s="9">
        <f>IF(13&lt;=$G193, EG193-EF193, "")</f>
        <v/>
      </c>
      <c r="EI193" s="9">
        <f>IF(13&lt;=$G193, EE193-EH193, "")</f>
        <v/>
      </c>
      <c r="EJ193" s="9">
        <f>IF(13&lt;=$G193, ROUND(EB193*$Q193, 2), "")</f>
        <v/>
      </c>
      <c r="EK193" s="9">
        <f>IF(13&lt;=$G193, EB193+EJ193, "")</f>
        <v/>
      </c>
      <c r="EL193" s="9">
        <f>IF(13&lt;=$G193, EF193+EJ193, "")</f>
        <v/>
      </c>
      <c r="EM193" s="9">
        <f>IF(13&lt;=$G193, ($G193-13)*$N193, "")</f>
        <v/>
      </c>
      <c r="EN193" s="9">
        <f>IF(14&lt;=$G193, EI193, "")</f>
        <v/>
      </c>
      <c r="EO193" s="9">
        <f>IF(14&lt;=$G193, ROUND(EN193*$Q193, 2), "")</f>
        <v/>
      </c>
      <c r="EP193" s="9">
        <f>IF(14&lt;=$G193, $N193, "")</f>
        <v/>
      </c>
      <c r="EQ193" s="9">
        <f>IF(14&lt;=$G193, EP193-EO193, "")</f>
        <v/>
      </c>
      <c r="ER193" s="9">
        <f>IF(14&lt;=$G193, EN193-EQ193, "")</f>
        <v/>
      </c>
      <c r="ES193" s="9">
        <f>IF(14&lt;=$G193, ROUND(EK193*$Q193, 2), "")</f>
        <v/>
      </c>
      <c r="ET193" s="9">
        <f>IF(14&lt;=$G193, EK193+ES193, "")</f>
        <v/>
      </c>
      <c r="EU193" s="9">
        <f>IF(14&lt;=$G193, EO193+ES193, "")</f>
        <v/>
      </c>
      <c r="EV193" s="9">
        <f>IF(14&lt;=$G193, ($G193-14)*$N193, "")</f>
        <v/>
      </c>
      <c r="EW193" s="9">
        <f>IF(15&lt;=$G193, ER193, "")</f>
        <v/>
      </c>
      <c r="EX193" s="9">
        <f>IF(15&lt;=$G193, ROUND(EW193*$Q193, 2), "")</f>
        <v/>
      </c>
      <c r="EY193" s="9">
        <f>IF(15&lt;=$G193, $N193, "")</f>
        <v/>
      </c>
      <c r="EZ193" s="9">
        <f>IF(15&lt;=$G193, EY193-EX193, "")</f>
        <v/>
      </c>
      <c r="FA193" s="9">
        <f>IF(15&lt;=$G193, EW193-EZ193, "")</f>
        <v/>
      </c>
      <c r="FB193" s="9">
        <f>IF(15&lt;=$G193, ROUND(ET193*$Q193, 2), "")</f>
        <v/>
      </c>
      <c r="FC193" s="9">
        <f>IF(15&lt;=$G193, ET193+FB193, "")</f>
        <v/>
      </c>
      <c r="FD193" s="9">
        <f>IF(15&lt;=$G193, EX193+FB193, "")</f>
        <v/>
      </c>
      <c r="FE193" s="9">
        <f>IF(15&lt;=$G193, ($G193-15)*$N193, "")</f>
        <v/>
      </c>
      <c r="FF193" s="9">
        <f>IF(16&lt;=$G193, FA193, "")</f>
        <v/>
      </c>
      <c r="FG193" s="9">
        <f>IF(16&lt;=$G193, ROUND(FF193*$Q193, 2), "")</f>
        <v/>
      </c>
      <c r="FH193" s="9">
        <f>IF(16&lt;=$G193, $N193, "")</f>
        <v/>
      </c>
      <c r="FI193" s="9">
        <f>IF(16&lt;=$G193, FH193-FG193, "")</f>
        <v/>
      </c>
      <c r="FJ193" s="9">
        <f>IF(16&lt;=$G193, FF193-FI193, "")</f>
        <v/>
      </c>
      <c r="FK193" s="9">
        <f>IF(16&lt;=$G193, ROUND(FC193*$Q193, 2), "")</f>
        <v/>
      </c>
      <c r="FL193" s="9">
        <f>IF(16&lt;=$G193, FC193+FK193, "")</f>
        <v/>
      </c>
      <c r="FM193" s="9">
        <f>IF(16&lt;=$G193, FG193+FK193, "")</f>
        <v/>
      </c>
      <c r="FN193" s="9">
        <f>IF(16&lt;=$G193, ($G193-16)*$N193, "")</f>
        <v/>
      </c>
      <c r="FO193" s="9">
        <f>IF(17&lt;=$G193, FJ193, "")</f>
        <v/>
      </c>
      <c r="FP193" s="9">
        <f>IF(17&lt;=$G193, ROUND(FO193*$Q193, 2), "")</f>
        <v/>
      </c>
      <c r="FQ193" s="9">
        <f>IF(17&lt;=$G193, $N193, "")</f>
        <v/>
      </c>
      <c r="FR193" s="9">
        <f>IF(17&lt;=$G193, FQ193-FP193, "")</f>
        <v/>
      </c>
      <c r="FS193" s="9">
        <f>IF(17&lt;=$G193, FO193-FR193, "")</f>
        <v/>
      </c>
      <c r="FT193" s="9">
        <f>IF(17&lt;=$G193, ROUND(FL193*$Q193, 2), "")</f>
        <v/>
      </c>
      <c r="FU193" s="9">
        <f>IF(17&lt;=$G193, FL193+FT193, "")</f>
        <v/>
      </c>
      <c r="FV193" s="9">
        <f>IF(17&lt;=$G193, FP193+FT193, "")</f>
        <v/>
      </c>
      <c r="FW193" s="9">
        <f>IF(17&lt;=$G193, ($G193-17)*$N193, "")</f>
        <v/>
      </c>
      <c r="FX193" s="9">
        <f>IF(18&lt;=$G193, FS193, "")</f>
        <v/>
      </c>
      <c r="FY193" s="9">
        <f>IF(18&lt;=$G193, ROUND(FX193*$Q193, 2), "")</f>
        <v/>
      </c>
      <c r="FZ193" s="9">
        <f>IF(18&lt;=$G193, $N193, "")</f>
        <v/>
      </c>
      <c r="GA193" s="9">
        <f>IF(18&lt;=$G193, FZ193-FY193, "")</f>
        <v/>
      </c>
      <c r="GB193" s="9">
        <f>IF(18&lt;=$G193, FX193-GA193, "")</f>
        <v/>
      </c>
      <c r="GC193" s="9">
        <f>IF(18&lt;=$G193, ROUND(FU193*$Q193, 2), "")</f>
        <v/>
      </c>
      <c r="GD193" s="9">
        <f>IF(18&lt;=$G193, FU193+GC193, "")</f>
        <v/>
      </c>
      <c r="GE193" s="9">
        <f>IF(18&lt;=$G193, FY193+GC193, "")</f>
        <v/>
      </c>
      <c r="GF193" s="9">
        <f>IF(18&lt;=$G193, ($G193-18)*$N193, "")</f>
        <v/>
      </c>
      <c r="GG193" s="9">
        <f>IF(19&lt;=$G193, GB193, "")</f>
        <v/>
      </c>
      <c r="GH193" s="9">
        <f>IF(19&lt;=$G193, ROUND(GG193*$Q193, 2), "")</f>
        <v/>
      </c>
      <c r="GI193" s="9">
        <f>IF(19&lt;=$G193, $N193, "")</f>
        <v/>
      </c>
      <c r="GJ193" s="9">
        <f>IF(19&lt;=$G193, GI193-GH193, "")</f>
        <v/>
      </c>
      <c r="GK193" s="9">
        <f>IF(19&lt;=$G193, GG193-GJ193, "")</f>
        <v/>
      </c>
      <c r="GL193" s="9">
        <f>IF(19&lt;=$G193, ROUND(GD193*$Q193, 2), "")</f>
        <v/>
      </c>
      <c r="GM193" s="9">
        <f>IF(19&lt;=$G193, GD193+GL193, "")</f>
        <v/>
      </c>
      <c r="GN193" s="9">
        <f>IF(19&lt;=$G193, GH193+GL193, "")</f>
        <v/>
      </c>
      <c r="GO193" s="9">
        <f>IF(19&lt;=$G193, ($G193-19)*$N193, "")</f>
        <v/>
      </c>
      <c r="GP193" s="9">
        <f>IF(20&lt;=$G193, GK193, "")</f>
        <v/>
      </c>
      <c r="GQ193" s="9">
        <f>IF(20&lt;=$G193, ROUND(GP193*$Q193, 2), "")</f>
        <v/>
      </c>
      <c r="GR193" s="9">
        <f>IF(20&lt;=$G193, $N193, "")</f>
        <v/>
      </c>
      <c r="GS193" s="9">
        <f>IF(20&lt;=$G193, GR193-GQ193, "")</f>
        <v/>
      </c>
      <c r="GT193" s="9">
        <f>IF(20&lt;=$G193, GP193-GS193, "")</f>
        <v/>
      </c>
      <c r="GU193" s="9">
        <f>IF(20&lt;=$G193, ROUND(GM193*$Q193, 2), "")</f>
        <v/>
      </c>
      <c r="GV193" s="9">
        <f>IF(20&lt;=$G193, GM193+GU193, "")</f>
        <v/>
      </c>
      <c r="GW193" s="9">
        <f>IF(20&lt;=$G193, GQ193+GU193, "")</f>
        <v/>
      </c>
      <c r="GX193" s="9">
        <f>IF(20&lt;=$G193, ($G193-20)*$N193, "")</f>
        <v/>
      </c>
      <c r="GY193" s="9">
        <f>IF(21&lt;=$G193, GT193, "")</f>
        <v/>
      </c>
      <c r="GZ193" s="9">
        <f>IF(21&lt;=$G193, ROUND(GY193*$Q193, 2), "")</f>
        <v/>
      </c>
      <c r="HA193" s="9">
        <f>IF(21&lt;=$G193, $N193, "")</f>
        <v/>
      </c>
      <c r="HB193" s="9">
        <f>IF(21&lt;=$G193, HA193-GZ193, "")</f>
        <v/>
      </c>
      <c r="HC193" s="9">
        <f>IF(21&lt;=$G193, GY193-HB193, "")</f>
        <v/>
      </c>
      <c r="HD193" s="9">
        <f>IF(21&lt;=$G193, ROUND(GV193*$Q193, 2), "")</f>
        <v/>
      </c>
      <c r="HE193" s="9">
        <f>IF(21&lt;=$G193, GV193+HD193, "")</f>
        <v/>
      </c>
      <c r="HF193" s="9">
        <f>IF(21&lt;=$G193, GZ193+HD193, "")</f>
        <v/>
      </c>
      <c r="HG193" s="9">
        <f>IF(21&lt;=$G193, ($G193-21)*$N193, "")</f>
        <v/>
      </c>
      <c r="HH193" s="9">
        <f>IF(22&lt;=$G193, HC193, "")</f>
        <v/>
      </c>
      <c r="HI193" s="9">
        <f>IF(22&lt;=$G193, ROUND(HH193*$Q193, 2), "")</f>
        <v/>
      </c>
      <c r="HJ193" s="9">
        <f>IF(22&lt;=$G193, $N193, "")</f>
        <v/>
      </c>
      <c r="HK193" s="9">
        <f>IF(22&lt;=$G193, HJ193-HI193, "")</f>
        <v/>
      </c>
      <c r="HL193" s="9">
        <f>IF(22&lt;=$G193, HH193-HK193, "")</f>
        <v/>
      </c>
      <c r="HM193" s="9">
        <f>IF(22&lt;=$G193, ROUND(HE193*$Q193, 2), "")</f>
        <v/>
      </c>
      <c r="HN193" s="9">
        <f>IF(22&lt;=$G193, HE193+HM193, "")</f>
        <v/>
      </c>
      <c r="HO193" s="9">
        <f>IF(22&lt;=$G193, HI193+HM193, "")</f>
        <v/>
      </c>
      <c r="HP193" s="9">
        <f>IF(22&lt;=$G193, ($G193-22)*$N193, "")</f>
        <v/>
      </c>
      <c r="HQ193" s="9">
        <f>IF(23&lt;=$G193, HL193, "")</f>
        <v/>
      </c>
      <c r="HR193" s="9">
        <f>IF(23&lt;=$G193, ROUND(HQ193*$Q193, 2), "")</f>
        <v/>
      </c>
      <c r="HS193" s="9">
        <f>IF(23&lt;=$G193, $N193, "")</f>
        <v/>
      </c>
      <c r="HT193" s="9">
        <f>IF(23&lt;=$G193, HS193-HR193, "")</f>
        <v/>
      </c>
      <c r="HU193" s="9">
        <f>IF(23&lt;=$G193, HQ193-HT193, "")</f>
        <v/>
      </c>
      <c r="HV193" s="9">
        <f>IF(23&lt;=$G193, ROUND(HN193*$Q193, 2), "")</f>
        <v/>
      </c>
      <c r="HW193" s="9">
        <f>IF(23&lt;=$G193, HN193+HV193, "")</f>
        <v/>
      </c>
      <c r="HX193" s="9">
        <f>IF(23&lt;=$G193, HR193+HV193, "")</f>
        <v/>
      </c>
      <c r="HY193" s="9">
        <f>IF(23&lt;=$G193, ($G193-23)*$N193, "")</f>
        <v/>
      </c>
      <c r="HZ193" s="9">
        <f>IF(24&lt;=$G193, HU193, "")</f>
        <v/>
      </c>
      <c r="IA193" s="9">
        <f>IF(24&lt;=$G193, ROUND(HZ193*$Q193, 2), "")</f>
        <v/>
      </c>
      <c r="IB193" s="9">
        <f>IF(24&lt;=$G193, $N193, "")</f>
        <v/>
      </c>
      <c r="IC193" s="9">
        <f>IF(24&lt;=$G193, IB193-IA193, "")</f>
        <v/>
      </c>
      <c r="ID193" s="9">
        <f>IF(24&lt;=$G193, HZ193-IC193, "")</f>
        <v/>
      </c>
      <c r="IE193" s="9">
        <f>IF(24&lt;=$G193, ROUND(HW193*$Q193, 2), "")</f>
        <v/>
      </c>
      <c r="IF193" s="9">
        <f>IF(24&lt;=$G193, HW193+IE193, "")</f>
        <v/>
      </c>
      <c r="IG193" s="9">
        <f>IF(24&lt;=$G193, IA193+IE193, "")</f>
        <v/>
      </c>
      <c r="IH193" s="9">
        <f>IF(24&lt;=$G193, ($G193-24)*$N193, "")</f>
        <v/>
      </c>
      <c r="II193" s="9">
        <f>IF(25&lt;=$G193, ID193, "")</f>
        <v/>
      </c>
      <c r="IJ193" s="9">
        <f>IF(25&lt;=$G193, ROUND(II193*$Q193, 2), "")</f>
        <v/>
      </c>
      <c r="IK193" s="9">
        <f>IF(25&lt;=$G193, $N193, "")</f>
        <v/>
      </c>
      <c r="IL193" s="9">
        <f>IF(25&lt;=$G193, IK193-IJ193, "")</f>
        <v/>
      </c>
      <c r="IM193" s="9">
        <f>IF(25&lt;=$G193, II193-IL193, "")</f>
        <v/>
      </c>
      <c r="IN193" s="9">
        <f>IF(25&lt;=$G193, ROUND(IF193*$Q193, 2), "")</f>
        <v/>
      </c>
      <c r="IO193" s="9">
        <f>IF(25&lt;=$G193, IF193+IN193, "")</f>
        <v/>
      </c>
      <c r="IP193" s="9">
        <f>IF(25&lt;=$G193, IJ193+IN193, "")</f>
        <v/>
      </c>
      <c r="IQ193" s="9">
        <f>IF(25&lt;=$G193, ($G193-25)*$N193, "")</f>
        <v/>
      </c>
      <c r="IR193" s="9">
        <f>IF(26&lt;=$G193, IM193, "")</f>
        <v/>
      </c>
      <c r="IS193" s="9">
        <f>IF(26&lt;=$G193, ROUND(IR193*$Q193, 2), "")</f>
        <v/>
      </c>
      <c r="IT193" s="9">
        <f>IF(26&lt;=$G193, $N193, "")</f>
        <v/>
      </c>
      <c r="IU193" s="9">
        <f>IF(26&lt;=$G193, IT193-IS193, "")</f>
        <v/>
      </c>
      <c r="IV193" s="9">
        <f>IF(26&lt;=$G193, IR193-IU193, "")</f>
        <v/>
      </c>
      <c r="IW193" s="9">
        <f>IF(26&lt;=$G193, ROUND(IO193*$Q193, 2), "")</f>
        <v/>
      </c>
      <c r="IX193" s="9">
        <f>IF(26&lt;=$G193, IO193+IW193, "")</f>
        <v/>
      </c>
      <c r="IY193" s="9">
        <f>IF(26&lt;=$G193, IS193+IW193, "")</f>
        <v/>
      </c>
      <c r="IZ193" s="9">
        <f>IF(26&lt;=$G193, ($G193-26)*$N193, "")</f>
        <v/>
      </c>
      <c r="JA193" s="9">
        <f>IF(27&lt;=$G193, IV193, "")</f>
        <v/>
      </c>
      <c r="JB193" s="9">
        <f>IF(27&lt;=$G193, ROUND(JA193*$Q193, 2), "")</f>
        <v/>
      </c>
      <c r="JC193" s="9">
        <f>IF(27&lt;=$G193, $N193, "")</f>
        <v/>
      </c>
      <c r="JD193" s="9">
        <f>IF(27&lt;=$G193, JC193-JB193, "")</f>
        <v/>
      </c>
      <c r="JE193" s="9">
        <f>IF(27&lt;=$G193, JA193-JD193, "")</f>
        <v/>
      </c>
      <c r="JF193" s="9">
        <f>IF(27&lt;=$G193, ROUND(IX193*$Q193, 2), "")</f>
        <v/>
      </c>
      <c r="JG193" s="9">
        <f>IF(27&lt;=$G193, IX193+JF193, "")</f>
        <v/>
      </c>
      <c r="JH193" s="9">
        <f>IF(27&lt;=$G193, JB193+JF193, "")</f>
        <v/>
      </c>
      <c r="JI193" s="9">
        <f>IF(27&lt;=$G193, ($G193-27)*$N193, "")</f>
        <v/>
      </c>
      <c r="JJ193" s="9">
        <f>IF(28&lt;=$G193, JE193, "")</f>
        <v/>
      </c>
      <c r="JK193" s="9">
        <f>IF(28&lt;=$G193, ROUND(JJ193*$Q193, 2), "")</f>
        <v/>
      </c>
      <c r="JL193" s="9">
        <f>IF(28&lt;=$G193, $N193, "")</f>
        <v/>
      </c>
      <c r="JM193" s="9">
        <f>IF(28&lt;=$G193, JL193-JK193, "")</f>
        <v/>
      </c>
      <c r="JN193" s="9">
        <f>IF(28&lt;=$G193, JJ193-JM193, "")</f>
        <v/>
      </c>
      <c r="JO193" s="9">
        <f>IF(28&lt;=$G193, ROUND(JG193*$Q193, 2), "")</f>
        <v/>
      </c>
      <c r="JP193" s="9">
        <f>IF(28&lt;=$G193, JG193+JO193, "")</f>
        <v/>
      </c>
      <c r="JQ193" s="9">
        <f>IF(28&lt;=$G193, JK193+JO193, "")</f>
        <v/>
      </c>
      <c r="JR193" s="9">
        <f>IF(28&lt;=$G193, ($G193-28)*$N193, "")</f>
        <v/>
      </c>
      <c r="JS193" s="9">
        <f>IF(29&lt;=$G193, JN193, "")</f>
        <v/>
      </c>
      <c r="JT193" s="9">
        <f>IF(29&lt;=$G193, ROUND(JS193*$Q193, 2), "")</f>
        <v/>
      </c>
      <c r="JU193" s="9">
        <f>IF(29&lt;=$G193, $N193, "")</f>
        <v/>
      </c>
      <c r="JV193" s="9">
        <f>IF(29&lt;=$G193, JU193-JT193, "")</f>
        <v/>
      </c>
      <c r="JW193" s="9">
        <f>IF(29&lt;=$G193, JS193-JV193, "")</f>
        <v/>
      </c>
      <c r="JX193" s="9">
        <f>IF(29&lt;=$G193, ROUND(JP193*$Q193, 2), "")</f>
        <v/>
      </c>
      <c r="JY193" s="9">
        <f>IF(29&lt;=$G193, JP193+JX193, "")</f>
        <v/>
      </c>
      <c r="JZ193" s="9">
        <f>IF(29&lt;=$G193, JT193+JX193, "")</f>
        <v/>
      </c>
      <c r="KA193" s="9">
        <f>IF(29&lt;=$G193, ($G193-29)*$N193, "")</f>
        <v/>
      </c>
      <c r="KB193" s="9">
        <f>IF(30&lt;=$G193, JW193, "")</f>
        <v/>
      </c>
      <c r="KC193" s="9">
        <f>IF(30&lt;=$G193, ROUND(KB193*$Q193, 2), "")</f>
        <v/>
      </c>
      <c r="KD193" s="9">
        <f>IF(30&lt;=$G193, $N193, "")</f>
        <v/>
      </c>
      <c r="KE193" s="9">
        <f>IF(30&lt;=$G193, KD193-KC193, "")</f>
        <v/>
      </c>
      <c r="KF193" s="9">
        <f>IF(30&lt;=$G193, KB193-KE193, "")</f>
        <v/>
      </c>
      <c r="KG193" s="9">
        <f>IF(30&lt;=$G193, ROUND(JY193*$Q193, 2), "")</f>
        <v/>
      </c>
      <c r="KH193" s="9">
        <f>IF(30&lt;=$G193, JY193+KG193, "")</f>
        <v/>
      </c>
      <c r="KI193" s="9">
        <f>IF(30&lt;=$G193, KC193+KG193, "")</f>
        <v/>
      </c>
      <c r="KJ193" s="9">
        <f>IF(30&lt;=$G193, ($G193-30)*$N193, "")</f>
        <v/>
      </c>
      <c r="KK193" s="9">
        <f>IF(31&lt;=$G193, KF193, "")</f>
        <v/>
      </c>
      <c r="KL193" s="9">
        <f>IF(31&lt;=$G193, ROUND(KK193*$Q193, 2), "")</f>
        <v/>
      </c>
      <c r="KM193" s="9">
        <f>IF(31&lt;=$G193, $N193, "")</f>
        <v/>
      </c>
      <c r="KN193" s="9">
        <f>IF(31&lt;=$G193, KM193-KL193, "")</f>
        <v/>
      </c>
      <c r="KO193" s="9">
        <f>IF(31&lt;=$G193, KK193-KN193, "")</f>
        <v/>
      </c>
      <c r="KP193" s="9">
        <f>IF(31&lt;=$G193, ROUND(KH193*$Q193, 2), "")</f>
        <v/>
      </c>
      <c r="KQ193" s="9">
        <f>IF(31&lt;=$G193, KH193+KP193, "")</f>
        <v/>
      </c>
      <c r="KR193" s="9">
        <f>IF(31&lt;=$G193, KL193+KP193, "")</f>
        <v/>
      </c>
      <c r="KS193" s="9">
        <f>IF(31&lt;=$G193, ($G193-31)*$N193, "")</f>
        <v/>
      </c>
      <c r="KT193" s="9">
        <f>IF(32&lt;=$G193, KO193, "")</f>
        <v/>
      </c>
      <c r="KU193" s="9">
        <f>IF(32&lt;=$G193, ROUND(KT193*$Q193, 2), "")</f>
        <v/>
      </c>
      <c r="KV193" s="9">
        <f>IF(32&lt;=$G193, $N193, "")</f>
        <v/>
      </c>
      <c r="KW193" s="9">
        <f>IF(32&lt;=$G193, KV193-KU193, "")</f>
        <v/>
      </c>
      <c r="KX193" s="9">
        <f>IF(32&lt;=$G193, KT193-KW193, "")</f>
        <v/>
      </c>
      <c r="KY193" s="9">
        <f>IF(32&lt;=$G193, ROUND(KQ193*$Q193, 2), "")</f>
        <v/>
      </c>
      <c r="KZ193" s="9">
        <f>IF(32&lt;=$G193, KQ193+KY193, "")</f>
        <v/>
      </c>
      <c r="LA193" s="9">
        <f>IF(32&lt;=$G193, KU193+KY193, "")</f>
        <v/>
      </c>
      <c r="LB193" s="9">
        <f>IF(32&lt;=$G193, ($G193-32)*$N193, "")</f>
        <v/>
      </c>
      <c r="LC193" s="9">
        <f>IF(33&lt;=$G193, KX193, "")</f>
        <v/>
      </c>
      <c r="LD193" s="9">
        <f>IF(33&lt;=$G193, ROUND(LC193*$Q193, 2), "")</f>
        <v/>
      </c>
      <c r="LE193" s="9">
        <f>IF(33&lt;=$G193, $N193, "")</f>
        <v/>
      </c>
      <c r="LF193" s="9">
        <f>IF(33&lt;=$G193, LE193-LD193, "")</f>
        <v/>
      </c>
      <c r="LG193" s="9">
        <f>IF(33&lt;=$G193, LC193-LF193, "")</f>
        <v/>
      </c>
      <c r="LH193" s="9">
        <f>IF(33&lt;=$G193, ROUND(KZ193*$Q193, 2), "")</f>
        <v/>
      </c>
      <c r="LI193" s="9">
        <f>IF(33&lt;=$G193, KZ193+LH193, "")</f>
        <v/>
      </c>
      <c r="LJ193" s="9">
        <f>IF(33&lt;=$G193, LD193+LH193, "")</f>
        <v/>
      </c>
      <c r="LK193" s="9">
        <f>IF(33&lt;=$G193, ($G193-33)*$N193, "")</f>
        <v/>
      </c>
      <c r="LL193" s="9">
        <f>IF(34&lt;=$G193, LG193, "")</f>
        <v/>
      </c>
      <c r="LM193" s="9">
        <f>IF(34&lt;=$G193, ROUND(LL193*$Q193, 2), "")</f>
        <v/>
      </c>
      <c r="LN193" s="9">
        <f>IF(34&lt;=$G193, $N193, "")</f>
        <v/>
      </c>
      <c r="LO193" s="9">
        <f>IF(34&lt;=$G193, LN193-LM193, "")</f>
        <v/>
      </c>
      <c r="LP193" s="9">
        <f>IF(34&lt;=$G193, LL193-LO193, "")</f>
        <v/>
      </c>
      <c r="LQ193" s="9">
        <f>IF(34&lt;=$G193, ROUND(LI193*$Q193, 2), "")</f>
        <v/>
      </c>
      <c r="LR193" s="9">
        <f>IF(34&lt;=$G193, LI193+LQ193, "")</f>
        <v/>
      </c>
      <c r="LS193" s="9">
        <f>IF(34&lt;=$G193, LM193+LQ193, "")</f>
        <v/>
      </c>
      <c r="LT193" s="9">
        <f>IF(34&lt;=$G193, ($G193-34)*$N193, "")</f>
        <v/>
      </c>
      <c r="LU193" s="9">
        <f>IF(35&lt;=$G193, LP193, "")</f>
        <v/>
      </c>
      <c r="LV193" s="9">
        <f>IF(35&lt;=$G193, ROUND(LU193*$Q193, 2), "")</f>
        <v/>
      </c>
      <c r="LW193" s="9">
        <f>IF(35&lt;=$G193, $N193, "")</f>
        <v/>
      </c>
      <c r="LX193" s="9">
        <f>IF(35&lt;=$G193, LW193-LV193, "")</f>
        <v/>
      </c>
      <c r="LY193" s="9">
        <f>IF(35&lt;=$G193, LU193-LX193, "")</f>
        <v/>
      </c>
      <c r="LZ193" s="9">
        <f>IF(35&lt;=$G193, ROUND(LR193*$Q193, 2), "")</f>
        <v/>
      </c>
      <c r="MA193" s="9">
        <f>IF(35&lt;=$G193, LR193+LZ193, "")</f>
        <v/>
      </c>
      <c r="MB193" s="9">
        <f>IF(35&lt;=$G193, LV193+LZ193, "")</f>
        <v/>
      </c>
      <c r="MC193" s="9">
        <f>IF(35&lt;=$G193, ($G193-35)*$N193, "")</f>
        <v/>
      </c>
      <c r="MD193" s="9">
        <f>IF(36&lt;=$G193, LY193, "")</f>
        <v/>
      </c>
      <c r="ME193" s="9">
        <f>IF(36&lt;=$G193, ROUND(MD193*$Q193, 2), "")</f>
        <v/>
      </c>
      <c r="MF193" s="9">
        <f>IF(36&lt;=$G193, $N193, "")</f>
        <v/>
      </c>
      <c r="MG193" s="9">
        <f>IF(36&lt;=$G193, MF193-ME193, "")</f>
        <v/>
      </c>
      <c r="MH193" s="9">
        <f>IF(36&lt;=$G193, MD193-MG193, "")</f>
        <v/>
      </c>
      <c r="MI193" s="9">
        <f>IF(36&lt;=$G193, ROUND(MA193*$Q193, 2), "")</f>
        <v/>
      </c>
      <c r="MJ193" s="9">
        <f>IF(36&lt;=$G193, MA193+MI193, "")</f>
        <v/>
      </c>
      <c r="MK193" s="9">
        <f>IF(36&lt;=$G193, ME193+MI193, "")</f>
        <v/>
      </c>
      <c r="ML193" s="9">
        <f>IF(36&lt;=$G193, ($G193-36)*$N193, "")</f>
        <v/>
      </c>
      <c r="MM193" s="9">
        <f>IF(37&lt;=$G193, MH193, "")</f>
        <v/>
      </c>
      <c r="MN193" s="9">
        <f>IF(37&lt;=$G193, ROUND(MM193*$Q193, 2), "")</f>
        <v/>
      </c>
      <c r="MO193" s="9">
        <f>IF(37&lt;=$G193, $N193, "")</f>
        <v/>
      </c>
      <c r="MP193" s="9">
        <f>IF(37&lt;=$G193, MO193-MN193, "")</f>
        <v/>
      </c>
      <c r="MQ193" s="9">
        <f>IF(37&lt;=$G193, MM193-MP193, "")</f>
        <v/>
      </c>
      <c r="MR193" s="9">
        <f>IF(37&lt;=$G193, ROUND(MJ193*$Q193, 2), "")</f>
        <v/>
      </c>
      <c r="MS193" s="9">
        <f>IF(37&lt;=$G193, MJ193+MR193, "")</f>
        <v/>
      </c>
      <c r="MT193" s="9">
        <f>IF(37&lt;=$G193, MN193+MR193, "")</f>
        <v/>
      </c>
      <c r="MU193" s="9">
        <f>IF(37&lt;=$G193, ($G193-37)*$N193, "")</f>
        <v/>
      </c>
      <c r="MV193" s="9">
        <f>IF(38&lt;=$G193, MQ193, "")</f>
        <v/>
      </c>
      <c r="MW193" s="9">
        <f>IF(38&lt;=$G193, ROUND(MV193*$Q193, 2), "")</f>
        <v/>
      </c>
      <c r="MX193" s="9">
        <f>IF(38&lt;=$G193, $N193, "")</f>
        <v/>
      </c>
      <c r="MY193" s="9">
        <f>IF(38&lt;=$G193, MX193-MW193, "")</f>
        <v/>
      </c>
      <c r="MZ193" s="9">
        <f>IF(38&lt;=$G193, MV193-MY193, "")</f>
        <v/>
      </c>
      <c r="NA193" s="9">
        <f>IF(38&lt;=$G193, ROUND(MS193*$Q193, 2), "")</f>
        <v/>
      </c>
      <c r="NB193" s="9">
        <f>IF(38&lt;=$G193, MS193+NA193, "")</f>
        <v/>
      </c>
      <c r="NC193" s="9">
        <f>IF(38&lt;=$G193, MW193+NA193, "")</f>
        <v/>
      </c>
      <c r="ND193" s="9">
        <f>IF(38&lt;=$G193, ($G193-38)*$N193, "")</f>
        <v/>
      </c>
      <c r="NE193" s="9">
        <f>IF(39&lt;=$G193, MZ193, "")</f>
        <v/>
      </c>
      <c r="NF193" s="9">
        <f>IF(39&lt;=$G193, ROUND(NE193*$Q193, 2), "")</f>
        <v/>
      </c>
      <c r="NG193" s="9">
        <f>IF(39&lt;=$G193, $N193, "")</f>
        <v/>
      </c>
      <c r="NH193" s="9">
        <f>IF(39&lt;=$G193, NG193-NF193, "")</f>
        <v/>
      </c>
      <c r="NI193" s="9">
        <f>IF(39&lt;=$G193, NE193-NH193, "")</f>
        <v/>
      </c>
      <c r="NJ193" s="9">
        <f>IF(39&lt;=$G193, ROUND(NB193*$Q193, 2), "")</f>
        <v/>
      </c>
      <c r="NK193" s="9">
        <f>IF(39&lt;=$G193, NB193+NJ193, "")</f>
        <v/>
      </c>
      <c r="NL193" s="9">
        <f>IF(39&lt;=$G193, NF193+NJ193, "")</f>
        <v/>
      </c>
      <c r="NM193" s="9">
        <f>IF(39&lt;=$G193, ($G193-39)*$N193, "")</f>
        <v/>
      </c>
      <c r="NN193" s="9">
        <f>IF(40&lt;=$G193, NI193, "")</f>
        <v/>
      </c>
      <c r="NO193" s="9">
        <f>IF(40&lt;=$G193, ROUND(NN193*$Q193, 2), "")</f>
        <v/>
      </c>
      <c r="NP193" s="9">
        <f>IF(40&lt;=$G193, $N193, "")</f>
        <v/>
      </c>
      <c r="NQ193" s="9">
        <f>IF(40&lt;=$G193, NP193-NO193, "")</f>
        <v/>
      </c>
      <c r="NR193" s="9">
        <f>IF(40&lt;=$G193, NN193-NQ193, "")</f>
        <v/>
      </c>
      <c r="NS193" s="9">
        <f>IF(40&lt;=$G193, ROUND(NK193*$Q193, 2), "")</f>
        <v/>
      </c>
      <c r="NT193" s="9">
        <f>IF(40&lt;=$G193, NK193+NS193, "")</f>
        <v/>
      </c>
      <c r="NU193" s="9">
        <f>IF(40&lt;=$G193, NO193+NS193, "")</f>
        <v/>
      </c>
      <c r="NV193" s="9">
        <f>IF(40&lt;=$G193, ($G193-40)*$N193, "")</f>
        <v/>
      </c>
      <c r="NW193" s="9">
        <f>IF(41&lt;=$G193, NR193, "")</f>
        <v/>
      </c>
      <c r="NX193" s="9">
        <f>IF(41&lt;=$G193, ROUND(NW193*$Q193, 2), "")</f>
        <v/>
      </c>
      <c r="NY193" s="9">
        <f>IF(41&lt;=$G193, $N193, "")</f>
        <v/>
      </c>
      <c r="NZ193" s="9">
        <f>IF(41&lt;=$G193, NY193-NX193, "")</f>
        <v/>
      </c>
      <c r="OA193" s="9">
        <f>IF(41&lt;=$G193, NW193-NZ193, "")</f>
        <v/>
      </c>
      <c r="OB193" s="9">
        <f>IF(41&lt;=$G193, ROUND(NT193*$Q193, 2), "")</f>
        <v/>
      </c>
      <c r="OC193" s="9">
        <f>IF(41&lt;=$G193, NT193+OB193, "")</f>
        <v/>
      </c>
      <c r="OD193" s="9">
        <f>IF(41&lt;=$G193, NX193+OB193, "")</f>
        <v/>
      </c>
      <c r="OE193" s="9">
        <f>IF(41&lt;=$G193, ($G193-41)*$N193, "")</f>
        <v/>
      </c>
      <c r="OF193" s="9">
        <f>IF(42&lt;=$G193, OA193, "")</f>
        <v/>
      </c>
      <c r="OG193" s="9">
        <f>IF(42&lt;=$G193, ROUND(OF193*$Q193, 2), "")</f>
        <v/>
      </c>
      <c r="OH193" s="9">
        <f>IF(42&lt;=$G193, $N193, "")</f>
        <v/>
      </c>
      <c r="OI193" s="9">
        <f>IF(42&lt;=$G193, OH193-OG193, "")</f>
        <v/>
      </c>
      <c r="OJ193" s="9">
        <f>IF(42&lt;=$G193, OF193-OI193, "")</f>
        <v/>
      </c>
      <c r="OK193" s="9">
        <f>IF(42&lt;=$G193, ROUND(OC193*$Q193, 2), "")</f>
        <v/>
      </c>
      <c r="OL193" s="9">
        <f>IF(42&lt;=$G193, OC193+OK193, "")</f>
        <v/>
      </c>
      <c r="OM193" s="9">
        <f>IF(42&lt;=$G193, OG193+OK193, "")</f>
        <v/>
      </c>
      <c r="ON193" s="9">
        <f>IF(42&lt;=$G193, ($G193-42)*$N193, "")</f>
        <v/>
      </c>
      <c r="OO193" s="9">
        <f>IF(43&lt;=$G193, OJ193, "")</f>
        <v/>
      </c>
      <c r="OP193" s="9">
        <f>IF(43&lt;=$G193, ROUND(OO193*$Q193, 2), "")</f>
        <v/>
      </c>
      <c r="OQ193" s="9">
        <f>IF(43&lt;=$G193, $N193, "")</f>
        <v/>
      </c>
      <c r="OR193" s="9">
        <f>IF(43&lt;=$G193, OQ193-OP193, "")</f>
        <v/>
      </c>
      <c r="OS193" s="9">
        <f>IF(43&lt;=$G193, OO193-OR193, "")</f>
        <v/>
      </c>
      <c r="OT193" s="9">
        <f>IF(43&lt;=$G193, ROUND(OL193*$Q193, 2), "")</f>
        <v/>
      </c>
      <c r="OU193" s="9">
        <f>IF(43&lt;=$G193, OL193+OT193, "")</f>
        <v/>
      </c>
      <c r="OV193" s="9">
        <f>IF(43&lt;=$G193, OP193+OT193, "")</f>
        <v/>
      </c>
      <c r="OW193" s="9">
        <f>IF(43&lt;=$G193, ($G193-43)*$N193, "")</f>
        <v/>
      </c>
      <c r="OX193" s="9">
        <f>IF(44&lt;=$G193, OS193, "")</f>
        <v/>
      </c>
      <c r="OY193" s="9">
        <f>IF(44&lt;=$G193, ROUND(OX193*$Q193, 2), "")</f>
        <v/>
      </c>
      <c r="OZ193" s="9">
        <f>IF(44&lt;=$G193, $N193, "")</f>
        <v/>
      </c>
      <c r="PA193" s="9">
        <f>IF(44&lt;=$G193, OZ193-OY193, "")</f>
        <v/>
      </c>
      <c r="PB193" s="9">
        <f>IF(44&lt;=$G193, OX193-PA193, "")</f>
        <v/>
      </c>
      <c r="PC193" s="9">
        <f>IF(44&lt;=$G193, ROUND(OU193*$Q193, 2), "")</f>
        <v/>
      </c>
      <c r="PD193" s="9">
        <f>IF(44&lt;=$G193, OU193+PC193, "")</f>
        <v/>
      </c>
      <c r="PE193" s="9">
        <f>IF(44&lt;=$G193, OY193+PC193, "")</f>
        <v/>
      </c>
      <c r="PF193" s="9">
        <f>IF(44&lt;=$G193, ($G193-44)*$N193, "")</f>
        <v/>
      </c>
      <c r="PG193" s="9">
        <f>IF(45&lt;=$G193, PB193, "")</f>
        <v/>
      </c>
      <c r="PH193" s="9">
        <f>IF(45&lt;=$G193, ROUND(PG193*$Q193, 2), "")</f>
        <v/>
      </c>
      <c r="PI193" s="9">
        <f>IF(45&lt;=$G193, $N193, "")</f>
        <v/>
      </c>
      <c r="PJ193" s="9">
        <f>IF(45&lt;=$G193, PI193-PH193, "")</f>
        <v/>
      </c>
      <c r="PK193" s="9">
        <f>IF(45&lt;=$G193, PG193-PJ193, "")</f>
        <v/>
      </c>
      <c r="PL193" s="9">
        <f>IF(45&lt;=$G193, ROUND(PD193*$Q193, 2), "")</f>
        <v/>
      </c>
      <c r="PM193" s="9">
        <f>IF(45&lt;=$G193, PD193+PL193, "")</f>
        <v/>
      </c>
      <c r="PN193" s="9">
        <f>IF(45&lt;=$G193, PH193+PL193, "")</f>
        <v/>
      </c>
      <c r="PO193" s="9">
        <f>IF(45&lt;=$G193, ($G193-45)*$N193, "")</f>
        <v/>
      </c>
      <c r="PP193" s="9">
        <f>IF(46&lt;=$G193, PK193, "")</f>
        <v/>
      </c>
      <c r="PQ193" s="9">
        <f>IF(46&lt;=$G193, ROUND(PP193*$Q193, 2), "")</f>
        <v/>
      </c>
      <c r="PR193" s="9">
        <f>IF(46&lt;=$G193, $N193, "")</f>
        <v/>
      </c>
      <c r="PS193" s="9">
        <f>IF(46&lt;=$G193, PR193-PQ193, "")</f>
        <v/>
      </c>
      <c r="PT193" s="9">
        <f>IF(46&lt;=$G193, PP193-PS193, "")</f>
        <v/>
      </c>
      <c r="PU193" s="9">
        <f>IF(46&lt;=$G193, ROUND(PM193*$Q193, 2), "")</f>
        <v/>
      </c>
      <c r="PV193" s="9">
        <f>IF(46&lt;=$G193, PM193+PU193, "")</f>
        <v/>
      </c>
      <c r="PW193" s="9">
        <f>IF(46&lt;=$G193, PQ193+PU193, "")</f>
        <v/>
      </c>
      <c r="PX193" s="9">
        <f>IF(46&lt;=$G193, ($G193-46)*$N193, "")</f>
        <v/>
      </c>
      <c r="PY193" s="9">
        <f>IF(47&lt;=$G193, PT193, "")</f>
        <v/>
      </c>
      <c r="PZ193" s="9">
        <f>IF(47&lt;=$G193, ROUND(PY193*$Q193, 2), "")</f>
        <v/>
      </c>
      <c r="QA193" s="9">
        <f>IF(47&lt;=$G193, $N193, "")</f>
        <v/>
      </c>
      <c r="QB193" s="9">
        <f>IF(47&lt;=$G193, QA193-PZ193, "")</f>
        <v/>
      </c>
      <c r="QC193" s="9">
        <f>IF(47&lt;=$G193, PY193-QB193, "")</f>
        <v/>
      </c>
      <c r="QD193" s="9">
        <f>IF(47&lt;=$G193, ROUND(PV193*$Q193, 2), "")</f>
        <v/>
      </c>
      <c r="QE193" s="9">
        <f>IF(47&lt;=$G193, PV193+QD193, "")</f>
        <v/>
      </c>
      <c r="QF193" s="9">
        <f>IF(47&lt;=$G193, PZ193+QD193, "")</f>
        <v/>
      </c>
      <c r="QG193" s="9">
        <f>IF(47&lt;=$G193, ($G193-47)*$N193, "")</f>
        <v/>
      </c>
      <c r="QH193" s="9">
        <f>IF(48&lt;=$G193, QC193, "")</f>
        <v/>
      </c>
      <c r="QI193" s="9">
        <f>IF(48&lt;=$G193, ROUND(QH193*$Q193, 2), "")</f>
        <v/>
      </c>
      <c r="QJ193" s="9">
        <f>IF(48&lt;=$G193, $N193, "")</f>
        <v/>
      </c>
      <c r="QK193" s="9">
        <f>IF(48&lt;=$G193, QJ193-QI193, "")</f>
        <v/>
      </c>
      <c r="QL193" s="9">
        <f>IF(48&lt;=$G193, QH193-QK193, "")</f>
        <v/>
      </c>
      <c r="QM193" s="9">
        <f>IF(48&lt;=$G193, ROUND(QE193*$Q193, 2), "")</f>
        <v/>
      </c>
      <c r="QN193" s="9">
        <f>IF(48&lt;=$G193, QE193+QM193, "")</f>
        <v/>
      </c>
      <c r="QO193" s="9">
        <f>IF(48&lt;=$G193, QI193+QM193, "")</f>
        <v/>
      </c>
      <c r="QP193" s="9">
        <f>IF(48&lt;=$G193, ($G193-48)*$N193, "")</f>
        <v/>
      </c>
    </row>
    <row r="194">
      <c r="A194" s="12" t="inlineStr">
        <is>
          <t>0713-0001</t>
        </is>
      </c>
      <c r="B194" s="13" t="inlineStr">
        <is>
          <t>Ana Carolina Urzua Lopez</t>
        </is>
      </c>
      <c r="C194" s="13" t="inlineStr">
        <is>
          <t>Ram 1200</t>
        </is>
      </c>
      <c r="D194" s="12" t="inlineStr">
        <is>
          <t>ACTIVO</t>
        </is>
      </c>
      <c r="E194" s="12" t="inlineStr">
        <is>
          <t>2025-08-18</t>
        </is>
      </c>
      <c r="F194" s="12" t="inlineStr">
        <is>
          <t>2027-08-18</t>
        </is>
      </c>
      <c r="G194" s="14" t="n">
        <v>24</v>
      </c>
      <c r="H194" s="15" t="n">
        <v>577500</v>
      </c>
      <c r="I194" s="16" t="n">
        <v>0.1</v>
      </c>
      <c r="J194" s="15">
        <f>ROUND(H194*I194, 2)</f>
        <v/>
      </c>
      <c r="K194" s="15">
        <f>ROUND(H194-J194, 2)</f>
        <v/>
      </c>
      <c r="L194" s="16" t="n">
        <v>0.02</v>
      </c>
      <c r="M194" s="15">
        <f>ROUND(H194*L194, 2)</f>
        <v/>
      </c>
      <c r="N194" s="15" t="n">
        <v>24156.19</v>
      </c>
      <c r="O194" s="16" t="n">
        <v>0.3</v>
      </c>
      <c r="P194" s="15">
        <f>ROUND(H194*O194, 2)</f>
        <v/>
      </c>
      <c r="Q194" s="17" t="n">
        <v>0.02616266</v>
      </c>
      <c r="R194" s="17">
        <f>RATE(G194, -N194, K194, -P194)</f>
        <v/>
      </c>
      <c r="S194" s="17">
        <f>ROUND(Q194*12, 8)</f>
        <v/>
      </c>
      <c r="T194" s="17">
        <f>ROUND(((1+Q194)^12)-1, 8)</f>
        <v/>
      </c>
      <c r="U194" s="15">
        <f>ROUND(PV(Q194, G194, 0, -P194), 2)</f>
        <v/>
      </c>
      <c r="V194" s="15">
        <f>SUMIF($AA$4:$QP$4, "Interes_Leasing", AA194:QP194)</f>
        <v/>
      </c>
      <c r="W194" s="15">
        <f>SUMIF($AA$4:$QP$4, "Interes_Residual", AA194:QP194)</f>
        <v/>
      </c>
      <c r="X194" s="15">
        <f>ROUND(V194+W194, 2)</f>
        <v/>
      </c>
      <c r="Y194" s="15">
        <f>ROUND((N194*G194+P194+M194)-K194, 2)</f>
        <v/>
      </c>
      <c r="Z194" s="16">
        <f>ROUND(Y194/K194, 4)</f>
        <v/>
      </c>
      <c r="AA194" s="15">
        <f>IF(1&lt;=$G194, $K194, "")</f>
        <v/>
      </c>
      <c r="AB194" s="15">
        <f>IF(1&lt;=$G194, ROUND(AA194*$Q194, 2), "")</f>
        <v/>
      </c>
      <c r="AC194" s="15">
        <f>IF(1&lt;=$G194, $N194, "")</f>
        <v/>
      </c>
      <c r="AD194" s="15">
        <f>IF(1&lt;=$G194, AC194-AB194, "")</f>
        <v/>
      </c>
      <c r="AE194" s="15">
        <f>IF(1&lt;=$G194, AA194-AD194, "")</f>
        <v/>
      </c>
      <c r="AF194" s="15">
        <f>IF(1&lt;=$G194, ROUND($U194*$Q194, 2), "")</f>
        <v/>
      </c>
      <c r="AG194" s="15">
        <f>IF(1&lt;=$G194, $U194+AF194, "")</f>
        <v/>
      </c>
      <c r="AH194" s="15">
        <f>IF(1&lt;=$G194, AB194+AF194, "")</f>
        <v/>
      </c>
      <c r="AI194" s="15">
        <f>IF(1&lt;=$G194, ($G194-1)*$N194, "")</f>
        <v/>
      </c>
      <c r="AJ194" s="15">
        <f>IF(2&lt;=$G194, AE194, "")</f>
        <v/>
      </c>
      <c r="AK194" s="15">
        <f>IF(2&lt;=$G194, ROUND(AJ194*$Q194, 2), "")</f>
        <v/>
      </c>
      <c r="AL194" s="15">
        <f>IF(2&lt;=$G194, $N194, "")</f>
        <v/>
      </c>
      <c r="AM194" s="15">
        <f>IF(2&lt;=$G194, AL194-AK194, "")</f>
        <v/>
      </c>
      <c r="AN194" s="15">
        <f>IF(2&lt;=$G194, AJ194-AM194, "")</f>
        <v/>
      </c>
      <c r="AO194" s="15">
        <f>IF(2&lt;=$G194, ROUND(AG194*$Q194, 2), "")</f>
        <v/>
      </c>
      <c r="AP194" s="15">
        <f>IF(2&lt;=$G194, AG194+AO194, "")</f>
        <v/>
      </c>
      <c r="AQ194" s="15">
        <f>IF(2&lt;=$G194, AK194+AO194, "")</f>
        <v/>
      </c>
      <c r="AR194" s="15">
        <f>IF(2&lt;=$G194, ($G194-2)*$N194, "")</f>
        <v/>
      </c>
      <c r="AS194" s="15">
        <f>IF(3&lt;=$G194, AN194, "")</f>
        <v/>
      </c>
      <c r="AT194" s="15">
        <f>IF(3&lt;=$G194, ROUND(AS194*$Q194, 2), "")</f>
        <v/>
      </c>
      <c r="AU194" s="15">
        <f>IF(3&lt;=$G194, $N194, "")</f>
        <v/>
      </c>
      <c r="AV194" s="15">
        <f>IF(3&lt;=$G194, AU194-AT194, "")</f>
        <v/>
      </c>
      <c r="AW194" s="15">
        <f>IF(3&lt;=$G194, AS194-AV194, "")</f>
        <v/>
      </c>
      <c r="AX194" s="15">
        <f>IF(3&lt;=$G194, ROUND(AP194*$Q194, 2), "")</f>
        <v/>
      </c>
      <c r="AY194" s="15">
        <f>IF(3&lt;=$G194, AP194+AX194, "")</f>
        <v/>
      </c>
      <c r="AZ194" s="15">
        <f>IF(3&lt;=$G194, AT194+AX194, "")</f>
        <v/>
      </c>
      <c r="BA194" s="15">
        <f>IF(3&lt;=$G194, ($G194-3)*$N194, "")</f>
        <v/>
      </c>
      <c r="BB194" s="15">
        <f>IF(4&lt;=$G194, AW194, "")</f>
        <v/>
      </c>
      <c r="BC194" s="15">
        <f>IF(4&lt;=$G194, ROUND(BB194*$Q194, 2), "")</f>
        <v/>
      </c>
      <c r="BD194" s="15">
        <f>IF(4&lt;=$G194, $N194, "")</f>
        <v/>
      </c>
      <c r="BE194" s="15">
        <f>IF(4&lt;=$G194, BD194-BC194, "")</f>
        <v/>
      </c>
      <c r="BF194" s="15">
        <f>IF(4&lt;=$G194, BB194-BE194, "")</f>
        <v/>
      </c>
      <c r="BG194" s="15">
        <f>IF(4&lt;=$G194, ROUND(AY194*$Q194, 2), "")</f>
        <v/>
      </c>
      <c r="BH194" s="15">
        <f>IF(4&lt;=$G194, AY194+BG194, "")</f>
        <v/>
      </c>
      <c r="BI194" s="15">
        <f>IF(4&lt;=$G194, BC194+BG194, "")</f>
        <v/>
      </c>
      <c r="BJ194" s="15">
        <f>IF(4&lt;=$G194, ($G194-4)*$N194, "")</f>
        <v/>
      </c>
      <c r="BK194" s="15">
        <f>IF(5&lt;=$G194, BF194, "")</f>
        <v/>
      </c>
      <c r="BL194" s="15">
        <f>IF(5&lt;=$G194, ROUND(BK194*$Q194, 2), "")</f>
        <v/>
      </c>
      <c r="BM194" s="15">
        <f>IF(5&lt;=$G194, $N194, "")</f>
        <v/>
      </c>
      <c r="BN194" s="15">
        <f>IF(5&lt;=$G194, BM194-BL194, "")</f>
        <v/>
      </c>
      <c r="BO194" s="15">
        <f>IF(5&lt;=$G194, BK194-BN194, "")</f>
        <v/>
      </c>
      <c r="BP194" s="15">
        <f>IF(5&lt;=$G194, ROUND(BH194*$Q194, 2), "")</f>
        <v/>
      </c>
      <c r="BQ194" s="15">
        <f>IF(5&lt;=$G194, BH194+BP194, "")</f>
        <v/>
      </c>
      <c r="BR194" s="15">
        <f>IF(5&lt;=$G194, BL194+BP194, "")</f>
        <v/>
      </c>
      <c r="BS194" s="15">
        <f>IF(5&lt;=$G194, ($G194-5)*$N194, "")</f>
        <v/>
      </c>
      <c r="BT194" s="15">
        <f>IF(6&lt;=$G194, BO194, "")</f>
        <v/>
      </c>
      <c r="BU194" s="15">
        <f>IF(6&lt;=$G194, ROUND(BT194*$Q194, 2), "")</f>
        <v/>
      </c>
      <c r="BV194" s="15">
        <f>IF(6&lt;=$G194, $N194, "")</f>
        <v/>
      </c>
      <c r="BW194" s="15">
        <f>IF(6&lt;=$G194, BV194-BU194, "")</f>
        <v/>
      </c>
      <c r="BX194" s="15">
        <f>IF(6&lt;=$G194, BT194-BW194, "")</f>
        <v/>
      </c>
      <c r="BY194" s="15">
        <f>IF(6&lt;=$G194, ROUND(BQ194*$Q194, 2), "")</f>
        <v/>
      </c>
      <c r="BZ194" s="15">
        <f>IF(6&lt;=$G194, BQ194+BY194, "")</f>
        <v/>
      </c>
      <c r="CA194" s="15">
        <f>IF(6&lt;=$G194, BU194+BY194, "")</f>
        <v/>
      </c>
      <c r="CB194" s="15">
        <f>IF(6&lt;=$G194, ($G194-6)*$N194, "")</f>
        <v/>
      </c>
      <c r="CC194" s="15">
        <f>IF(7&lt;=$G194, BX194, "")</f>
        <v/>
      </c>
      <c r="CD194" s="15">
        <f>IF(7&lt;=$G194, ROUND(CC194*$Q194, 2), "")</f>
        <v/>
      </c>
      <c r="CE194" s="15">
        <f>IF(7&lt;=$G194, $N194, "")</f>
        <v/>
      </c>
      <c r="CF194" s="15">
        <f>IF(7&lt;=$G194, CE194-CD194, "")</f>
        <v/>
      </c>
      <c r="CG194" s="15">
        <f>IF(7&lt;=$G194, CC194-CF194, "")</f>
        <v/>
      </c>
      <c r="CH194" s="15">
        <f>IF(7&lt;=$G194, ROUND(BZ194*$Q194, 2), "")</f>
        <v/>
      </c>
      <c r="CI194" s="15">
        <f>IF(7&lt;=$G194, BZ194+CH194, "")</f>
        <v/>
      </c>
      <c r="CJ194" s="15">
        <f>IF(7&lt;=$G194, CD194+CH194, "")</f>
        <v/>
      </c>
      <c r="CK194" s="15">
        <f>IF(7&lt;=$G194, ($G194-7)*$N194, "")</f>
        <v/>
      </c>
      <c r="CL194" s="15">
        <f>IF(8&lt;=$G194, CG194, "")</f>
        <v/>
      </c>
      <c r="CM194" s="15">
        <f>IF(8&lt;=$G194, ROUND(CL194*$Q194, 2), "")</f>
        <v/>
      </c>
      <c r="CN194" s="15">
        <f>IF(8&lt;=$G194, $N194, "")</f>
        <v/>
      </c>
      <c r="CO194" s="15">
        <f>IF(8&lt;=$G194, CN194-CM194, "")</f>
        <v/>
      </c>
      <c r="CP194" s="15">
        <f>IF(8&lt;=$G194, CL194-CO194, "")</f>
        <v/>
      </c>
      <c r="CQ194" s="15">
        <f>IF(8&lt;=$G194, ROUND(CI194*$Q194, 2), "")</f>
        <v/>
      </c>
      <c r="CR194" s="15">
        <f>IF(8&lt;=$G194, CI194+CQ194, "")</f>
        <v/>
      </c>
      <c r="CS194" s="15">
        <f>IF(8&lt;=$G194, CM194+CQ194, "")</f>
        <v/>
      </c>
      <c r="CT194" s="15">
        <f>IF(8&lt;=$G194, ($G194-8)*$N194, "")</f>
        <v/>
      </c>
      <c r="CU194" s="15">
        <f>IF(9&lt;=$G194, CP194, "")</f>
        <v/>
      </c>
      <c r="CV194" s="15">
        <f>IF(9&lt;=$G194, ROUND(CU194*$Q194, 2), "")</f>
        <v/>
      </c>
      <c r="CW194" s="15">
        <f>IF(9&lt;=$G194, $N194, "")</f>
        <v/>
      </c>
      <c r="CX194" s="15">
        <f>IF(9&lt;=$G194, CW194-CV194, "")</f>
        <v/>
      </c>
      <c r="CY194" s="15">
        <f>IF(9&lt;=$G194, CU194-CX194, "")</f>
        <v/>
      </c>
      <c r="CZ194" s="15">
        <f>IF(9&lt;=$G194, ROUND(CR194*$Q194, 2), "")</f>
        <v/>
      </c>
      <c r="DA194" s="15">
        <f>IF(9&lt;=$G194, CR194+CZ194, "")</f>
        <v/>
      </c>
      <c r="DB194" s="15">
        <f>IF(9&lt;=$G194, CV194+CZ194, "")</f>
        <v/>
      </c>
      <c r="DC194" s="15">
        <f>IF(9&lt;=$G194, ($G194-9)*$N194, "")</f>
        <v/>
      </c>
      <c r="DD194" s="15">
        <f>IF(10&lt;=$G194, CY194, "")</f>
        <v/>
      </c>
      <c r="DE194" s="15">
        <f>IF(10&lt;=$G194, ROUND(DD194*$Q194, 2), "")</f>
        <v/>
      </c>
      <c r="DF194" s="15">
        <f>IF(10&lt;=$G194, $N194, "")</f>
        <v/>
      </c>
      <c r="DG194" s="15">
        <f>IF(10&lt;=$G194, DF194-DE194, "")</f>
        <v/>
      </c>
      <c r="DH194" s="15">
        <f>IF(10&lt;=$G194, DD194-DG194, "")</f>
        <v/>
      </c>
      <c r="DI194" s="15">
        <f>IF(10&lt;=$G194, ROUND(DA194*$Q194, 2), "")</f>
        <v/>
      </c>
      <c r="DJ194" s="15">
        <f>IF(10&lt;=$G194, DA194+DI194, "")</f>
        <v/>
      </c>
      <c r="DK194" s="15">
        <f>IF(10&lt;=$G194, DE194+DI194, "")</f>
        <v/>
      </c>
      <c r="DL194" s="15">
        <f>IF(10&lt;=$G194, ($G194-10)*$N194, "")</f>
        <v/>
      </c>
      <c r="DM194" s="15">
        <f>IF(11&lt;=$G194, DH194, "")</f>
        <v/>
      </c>
      <c r="DN194" s="15">
        <f>IF(11&lt;=$G194, ROUND(DM194*$Q194, 2), "")</f>
        <v/>
      </c>
      <c r="DO194" s="15">
        <f>IF(11&lt;=$G194, $N194, "")</f>
        <v/>
      </c>
      <c r="DP194" s="15">
        <f>IF(11&lt;=$G194, DO194-DN194, "")</f>
        <v/>
      </c>
      <c r="DQ194" s="15">
        <f>IF(11&lt;=$G194, DM194-DP194, "")</f>
        <v/>
      </c>
      <c r="DR194" s="15">
        <f>IF(11&lt;=$G194, ROUND(DJ194*$Q194, 2), "")</f>
        <v/>
      </c>
      <c r="DS194" s="15">
        <f>IF(11&lt;=$G194, DJ194+DR194, "")</f>
        <v/>
      </c>
      <c r="DT194" s="15">
        <f>IF(11&lt;=$G194, DN194+DR194, "")</f>
        <v/>
      </c>
      <c r="DU194" s="15">
        <f>IF(11&lt;=$G194, ($G194-11)*$N194, "")</f>
        <v/>
      </c>
      <c r="DV194" s="15">
        <f>IF(12&lt;=$G194, DQ194, "")</f>
        <v/>
      </c>
      <c r="DW194" s="15">
        <f>IF(12&lt;=$G194, ROUND(DV194*$Q194, 2), "")</f>
        <v/>
      </c>
      <c r="DX194" s="15">
        <f>IF(12&lt;=$G194, $N194, "")</f>
        <v/>
      </c>
      <c r="DY194" s="15">
        <f>IF(12&lt;=$G194, DX194-DW194, "")</f>
        <v/>
      </c>
      <c r="DZ194" s="15">
        <f>IF(12&lt;=$G194, DV194-DY194, "")</f>
        <v/>
      </c>
      <c r="EA194" s="15">
        <f>IF(12&lt;=$G194, ROUND(DS194*$Q194, 2), "")</f>
        <v/>
      </c>
      <c r="EB194" s="15">
        <f>IF(12&lt;=$G194, DS194+EA194, "")</f>
        <v/>
      </c>
      <c r="EC194" s="15">
        <f>IF(12&lt;=$G194, DW194+EA194, "")</f>
        <v/>
      </c>
      <c r="ED194" s="15">
        <f>IF(12&lt;=$G194, ($G194-12)*$N194, "")</f>
        <v/>
      </c>
      <c r="EE194" s="15">
        <f>IF(13&lt;=$G194, DZ194, "")</f>
        <v/>
      </c>
      <c r="EF194" s="15">
        <f>IF(13&lt;=$G194, ROUND(EE194*$Q194, 2), "")</f>
        <v/>
      </c>
      <c r="EG194" s="15">
        <f>IF(13&lt;=$G194, $N194, "")</f>
        <v/>
      </c>
      <c r="EH194" s="15">
        <f>IF(13&lt;=$G194, EG194-EF194, "")</f>
        <v/>
      </c>
      <c r="EI194" s="15">
        <f>IF(13&lt;=$G194, EE194-EH194, "")</f>
        <v/>
      </c>
      <c r="EJ194" s="15">
        <f>IF(13&lt;=$G194, ROUND(EB194*$Q194, 2), "")</f>
        <v/>
      </c>
      <c r="EK194" s="15">
        <f>IF(13&lt;=$G194, EB194+EJ194, "")</f>
        <v/>
      </c>
      <c r="EL194" s="15">
        <f>IF(13&lt;=$G194, EF194+EJ194, "")</f>
        <v/>
      </c>
      <c r="EM194" s="15">
        <f>IF(13&lt;=$G194, ($G194-13)*$N194, "")</f>
        <v/>
      </c>
      <c r="EN194" s="15">
        <f>IF(14&lt;=$G194, EI194, "")</f>
        <v/>
      </c>
      <c r="EO194" s="15">
        <f>IF(14&lt;=$G194, ROUND(EN194*$Q194, 2), "")</f>
        <v/>
      </c>
      <c r="EP194" s="15">
        <f>IF(14&lt;=$G194, $N194, "")</f>
        <v/>
      </c>
      <c r="EQ194" s="15">
        <f>IF(14&lt;=$G194, EP194-EO194, "")</f>
        <v/>
      </c>
      <c r="ER194" s="15">
        <f>IF(14&lt;=$G194, EN194-EQ194, "")</f>
        <v/>
      </c>
      <c r="ES194" s="15">
        <f>IF(14&lt;=$G194, ROUND(EK194*$Q194, 2), "")</f>
        <v/>
      </c>
      <c r="ET194" s="15">
        <f>IF(14&lt;=$G194, EK194+ES194, "")</f>
        <v/>
      </c>
      <c r="EU194" s="15">
        <f>IF(14&lt;=$G194, EO194+ES194, "")</f>
        <v/>
      </c>
      <c r="EV194" s="15">
        <f>IF(14&lt;=$G194, ($G194-14)*$N194, "")</f>
        <v/>
      </c>
      <c r="EW194" s="15">
        <f>IF(15&lt;=$G194, ER194, "")</f>
        <v/>
      </c>
      <c r="EX194" s="15">
        <f>IF(15&lt;=$G194, ROUND(EW194*$Q194, 2), "")</f>
        <v/>
      </c>
      <c r="EY194" s="15">
        <f>IF(15&lt;=$G194, $N194, "")</f>
        <v/>
      </c>
      <c r="EZ194" s="15">
        <f>IF(15&lt;=$G194, EY194-EX194, "")</f>
        <v/>
      </c>
      <c r="FA194" s="15">
        <f>IF(15&lt;=$G194, EW194-EZ194, "")</f>
        <v/>
      </c>
      <c r="FB194" s="15">
        <f>IF(15&lt;=$G194, ROUND(ET194*$Q194, 2), "")</f>
        <v/>
      </c>
      <c r="FC194" s="15">
        <f>IF(15&lt;=$G194, ET194+FB194, "")</f>
        <v/>
      </c>
      <c r="FD194" s="15">
        <f>IF(15&lt;=$G194, EX194+FB194, "")</f>
        <v/>
      </c>
      <c r="FE194" s="15">
        <f>IF(15&lt;=$G194, ($G194-15)*$N194, "")</f>
        <v/>
      </c>
      <c r="FF194" s="15">
        <f>IF(16&lt;=$G194, FA194, "")</f>
        <v/>
      </c>
      <c r="FG194" s="15">
        <f>IF(16&lt;=$G194, ROUND(FF194*$Q194, 2), "")</f>
        <v/>
      </c>
      <c r="FH194" s="15">
        <f>IF(16&lt;=$G194, $N194, "")</f>
        <v/>
      </c>
      <c r="FI194" s="15">
        <f>IF(16&lt;=$G194, FH194-FG194, "")</f>
        <v/>
      </c>
      <c r="FJ194" s="15">
        <f>IF(16&lt;=$G194, FF194-FI194, "")</f>
        <v/>
      </c>
      <c r="FK194" s="15">
        <f>IF(16&lt;=$G194, ROUND(FC194*$Q194, 2), "")</f>
        <v/>
      </c>
      <c r="FL194" s="15">
        <f>IF(16&lt;=$G194, FC194+FK194, "")</f>
        <v/>
      </c>
      <c r="FM194" s="15">
        <f>IF(16&lt;=$G194, FG194+FK194, "")</f>
        <v/>
      </c>
      <c r="FN194" s="15">
        <f>IF(16&lt;=$G194, ($G194-16)*$N194, "")</f>
        <v/>
      </c>
      <c r="FO194" s="15">
        <f>IF(17&lt;=$G194, FJ194, "")</f>
        <v/>
      </c>
      <c r="FP194" s="15">
        <f>IF(17&lt;=$G194, ROUND(FO194*$Q194, 2), "")</f>
        <v/>
      </c>
      <c r="FQ194" s="15">
        <f>IF(17&lt;=$G194, $N194, "")</f>
        <v/>
      </c>
      <c r="FR194" s="15">
        <f>IF(17&lt;=$G194, FQ194-FP194, "")</f>
        <v/>
      </c>
      <c r="FS194" s="15">
        <f>IF(17&lt;=$G194, FO194-FR194, "")</f>
        <v/>
      </c>
      <c r="FT194" s="15">
        <f>IF(17&lt;=$G194, ROUND(FL194*$Q194, 2), "")</f>
        <v/>
      </c>
      <c r="FU194" s="15">
        <f>IF(17&lt;=$G194, FL194+FT194, "")</f>
        <v/>
      </c>
      <c r="FV194" s="15">
        <f>IF(17&lt;=$G194, FP194+FT194, "")</f>
        <v/>
      </c>
      <c r="FW194" s="15">
        <f>IF(17&lt;=$G194, ($G194-17)*$N194, "")</f>
        <v/>
      </c>
      <c r="FX194" s="15">
        <f>IF(18&lt;=$G194, FS194, "")</f>
        <v/>
      </c>
      <c r="FY194" s="15">
        <f>IF(18&lt;=$G194, ROUND(FX194*$Q194, 2), "")</f>
        <v/>
      </c>
      <c r="FZ194" s="15">
        <f>IF(18&lt;=$G194, $N194, "")</f>
        <v/>
      </c>
      <c r="GA194" s="15">
        <f>IF(18&lt;=$G194, FZ194-FY194, "")</f>
        <v/>
      </c>
      <c r="GB194" s="15">
        <f>IF(18&lt;=$G194, FX194-GA194, "")</f>
        <v/>
      </c>
      <c r="GC194" s="15">
        <f>IF(18&lt;=$G194, ROUND(FU194*$Q194, 2), "")</f>
        <v/>
      </c>
      <c r="GD194" s="15">
        <f>IF(18&lt;=$G194, FU194+GC194, "")</f>
        <v/>
      </c>
      <c r="GE194" s="15">
        <f>IF(18&lt;=$G194, FY194+GC194, "")</f>
        <v/>
      </c>
      <c r="GF194" s="15">
        <f>IF(18&lt;=$G194, ($G194-18)*$N194, "")</f>
        <v/>
      </c>
      <c r="GG194" s="15">
        <f>IF(19&lt;=$G194, GB194, "")</f>
        <v/>
      </c>
      <c r="GH194" s="15">
        <f>IF(19&lt;=$G194, ROUND(GG194*$Q194, 2), "")</f>
        <v/>
      </c>
      <c r="GI194" s="15">
        <f>IF(19&lt;=$G194, $N194, "")</f>
        <v/>
      </c>
      <c r="GJ194" s="15">
        <f>IF(19&lt;=$G194, GI194-GH194, "")</f>
        <v/>
      </c>
      <c r="GK194" s="15">
        <f>IF(19&lt;=$G194, GG194-GJ194, "")</f>
        <v/>
      </c>
      <c r="GL194" s="15">
        <f>IF(19&lt;=$G194, ROUND(GD194*$Q194, 2), "")</f>
        <v/>
      </c>
      <c r="GM194" s="15">
        <f>IF(19&lt;=$G194, GD194+GL194, "")</f>
        <v/>
      </c>
      <c r="GN194" s="15">
        <f>IF(19&lt;=$G194, GH194+GL194, "")</f>
        <v/>
      </c>
      <c r="GO194" s="15">
        <f>IF(19&lt;=$G194, ($G194-19)*$N194, "")</f>
        <v/>
      </c>
      <c r="GP194" s="15">
        <f>IF(20&lt;=$G194, GK194, "")</f>
        <v/>
      </c>
      <c r="GQ194" s="15">
        <f>IF(20&lt;=$G194, ROUND(GP194*$Q194, 2), "")</f>
        <v/>
      </c>
      <c r="GR194" s="15">
        <f>IF(20&lt;=$G194, $N194, "")</f>
        <v/>
      </c>
      <c r="GS194" s="15">
        <f>IF(20&lt;=$G194, GR194-GQ194, "")</f>
        <v/>
      </c>
      <c r="GT194" s="15">
        <f>IF(20&lt;=$G194, GP194-GS194, "")</f>
        <v/>
      </c>
      <c r="GU194" s="15">
        <f>IF(20&lt;=$G194, ROUND(GM194*$Q194, 2), "")</f>
        <v/>
      </c>
      <c r="GV194" s="15">
        <f>IF(20&lt;=$G194, GM194+GU194, "")</f>
        <v/>
      </c>
      <c r="GW194" s="15">
        <f>IF(20&lt;=$G194, GQ194+GU194, "")</f>
        <v/>
      </c>
      <c r="GX194" s="15">
        <f>IF(20&lt;=$G194, ($G194-20)*$N194, "")</f>
        <v/>
      </c>
      <c r="GY194" s="15">
        <f>IF(21&lt;=$G194, GT194, "")</f>
        <v/>
      </c>
      <c r="GZ194" s="15">
        <f>IF(21&lt;=$G194, ROUND(GY194*$Q194, 2), "")</f>
        <v/>
      </c>
      <c r="HA194" s="15">
        <f>IF(21&lt;=$G194, $N194, "")</f>
        <v/>
      </c>
      <c r="HB194" s="15">
        <f>IF(21&lt;=$G194, HA194-GZ194, "")</f>
        <v/>
      </c>
      <c r="HC194" s="15">
        <f>IF(21&lt;=$G194, GY194-HB194, "")</f>
        <v/>
      </c>
      <c r="HD194" s="15">
        <f>IF(21&lt;=$G194, ROUND(GV194*$Q194, 2), "")</f>
        <v/>
      </c>
      <c r="HE194" s="15">
        <f>IF(21&lt;=$G194, GV194+HD194, "")</f>
        <v/>
      </c>
      <c r="HF194" s="15">
        <f>IF(21&lt;=$G194, GZ194+HD194, "")</f>
        <v/>
      </c>
      <c r="HG194" s="15">
        <f>IF(21&lt;=$G194, ($G194-21)*$N194, "")</f>
        <v/>
      </c>
      <c r="HH194" s="15">
        <f>IF(22&lt;=$G194, HC194, "")</f>
        <v/>
      </c>
      <c r="HI194" s="15">
        <f>IF(22&lt;=$G194, ROUND(HH194*$Q194, 2), "")</f>
        <v/>
      </c>
      <c r="HJ194" s="15">
        <f>IF(22&lt;=$G194, $N194, "")</f>
        <v/>
      </c>
      <c r="HK194" s="15">
        <f>IF(22&lt;=$G194, HJ194-HI194, "")</f>
        <v/>
      </c>
      <c r="HL194" s="15">
        <f>IF(22&lt;=$G194, HH194-HK194, "")</f>
        <v/>
      </c>
      <c r="HM194" s="15">
        <f>IF(22&lt;=$G194, ROUND(HE194*$Q194, 2), "")</f>
        <v/>
      </c>
      <c r="HN194" s="15">
        <f>IF(22&lt;=$G194, HE194+HM194, "")</f>
        <v/>
      </c>
      <c r="HO194" s="15">
        <f>IF(22&lt;=$G194, HI194+HM194, "")</f>
        <v/>
      </c>
      <c r="HP194" s="15">
        <f>IF(22&lt;=$G194, ($G194-22)*$N194, "")</f>
        <v/>
      </c>
      <c r="HQ194" s="15">
        <f>IF(23&lt;=$G194, HL194, "")</f>
        <v/>
      </c>
      <c r="HR194" s="15">
        <f>IF(23&lt;=$G194, ROUND(HQ194*$Q194, 2), "")</f>
        <v/>
      </c>
      <c r="HS194" s="15">
        <f>IF(23&lt;=$G194, $N194, "")</f>
        <v/>
      </c>
      <c r="HT194" s="15">
        <f>IF(23&lt;=$G194, HS194-HR194, "")</f>
        <v/>
      </c>
      <c r="HU194" s="15">
        <f>IF(23&lt;=$G194, HQ194-HT194, "")</f>
        <v/>
      </c>
      <c r="HV194" s="15">
        <f>IF(23&lt;=$G194, ROUND(HN194*$Q194, 2), "")</f>
        <v/>
      </c>
      <c r="HW194" s="15">
        <f>IF(23&lt;=$G194, HN194+HV194, "")</f>
        <v/>
      </c>
      <c r="HX194" s="15">
        <f>IF(23&lt;=$G194, HR194+HV194, "")</f>
        <v/>
      </c>
      <c r="HY194" s="15">
        <f>IF(23&lt;=$G194, ($G194-23)*$N194, "")</f>
        <v/>
      </c>
      <c r="HZ194" s="15">
        <f>IF(24&lt;=$G194, HU194, "")</f>
        <v/>
      </c>
      <c r="IA194" s="15">
        <f>IF(24&lt;=$G194, ROUND(HZ194*$Q194, 2), "")</f>
        <v/>
      </c>
      <c r="IB194" s="15">
        <f>IF(24&lt;=$G194, $N194, "")</f>
        <v/>
      </c>
      <c r="IC194" s="15">
        <f>IF(24&lt;=$G194, IB194-IA194, "")</f>
        <v/>
      </c>
      <c r="ID194" s="15">
        <f>IF(24&lt;=$G194, HZ194-IC194, "")</f>
        <v/>
      </c>
      <c r="IE194" s="15">
        <f>IF(24&lt;=$G194, ROUND(HW194*$Q194, 2), "")</f>
        <v/>
      </c>
      <c r="IF194" s="15">
        <f>IF(24&lt;=$G194, HW194+IE194, "")</f>
        <v/>
      </c>
      <c r="IG194" s="15">
        <f>IF(24&lt;=$G194, IA194+IE194, "")</f>
        <v/>
      </c>
      <c r="IH194" s="15">
        <f>IF(24&lt;=$G194, ($G194-24)*$N194, "")</f>
        <v/>
      </c>
      <c r="II194" s="15">
        <f>IF(25&lt;=$G194, ID194, "")</f>
        <v/>
      </c>
      <c r="IJ194" s="15">
        <f>IF(25&lt;=$G194, ROUND(II194*$Q194, 2), "")</f>
        <v/>
      </c>
      <c r="IK194" s="15">
        <f>IF(25&lt;=$G194, $N194, "")</f>
        <v/>
      </c>
      <c r="IL194" s="15">
        <f>IF(25&lt;=$G194, IK194-IJ194, "")</f>
        <v/>
      </c>
      <c r="IM194" s="15">
        <f>IF(25&lt;=$G194, II194-IL194, "")</f>
        <v/>
      </c>
      <c r="IN194" s="15">
        <f>IF(25&lt;=$G194, ROUND(IF194*$Q194, 2), "")</f>
        <v/>
      </c>
      <c r="IO194" s="15">
        <f>IF(25&lt;=$G194, IF194+IN194, "")</f>
        <v/>
      </c>
      <c r="IP194" s="15">
        <f>IF(25&lt;=$G194, IJ194+IN194, "")</f>
        <v/>
      </c>
      <c r="IQ194" s="15">
        <f>IF(25&lt;=$G194, ($G194-25)*$N194, "")</f>
        <v/>
      </c>
      <c r="IR194" s="15">
        <f>IF(26&lt;=$G194, IM194, "")</f>
        <v/>
      </c>
      <c r="IS194" s="15">
        <f>IF(26&lt;=$G194, ROUND(IR194*$Q194, 2), "")</f>
        <v/>
      </c>
      <c r="IT194" s="15">
        <f>IF(26&lt;=$G194, $N194, "")</f>
        <v/>
      </c>
      <c r="IU194" s="15">
        <f>IF(26&lt;=$G194, IT194-IS194, "")</f>
        <v/>
      </c>
      <c r="IV194" s="15">
        <f>IF(26&lt;=$G194, IR194-IU194, "")</f>
        <v/>
      </c>
      <c r="IW194" s="15">
        <f>IF(26&lt;=$G194, ROUND(IO194*$Q194, 2), "")</f>
        <v/>
      </c>
      <c r="IX194" s="15">
        <f>IF(26&lt;=$G194, IO194+IW194, "")</f>
        <v/>
      </c>
      <c r="IY194" s="15">
        <f>IF(26&lt;=$G194, IS194+IW194, "")</f>
        <v/>
      </c>
      <c r="IZ194" s="15">
        <f>IF(26&lt;=$G194, ($G194-26)*$N194, "")</f>
        <v/>
      </c>
      <c r="JA194" s="15">
        <f>IF(27&lt;=$G194, IV194, "")</f>
        <v/>
      </c>
      <c r="JB194" s="15">
        <f>IF(27&lt;=$G194, ROUND(JA194*$Q194, 2), "")</f>
        <v/>
      </c>
      <c r="JC194" s="15">
        <f>IF(27&lt;=$G194, $N194, "")</f>
        <v/>
      </c>
      <c r="JD194" s="15">
        <f>IF(27&lt;=$G194, JC194-JB194, "")</f>
        <v/>
      </c>
      <c r="JE194" s="15">
        <f>IF(27&lt;=$G194, JA194-JD194, "")</f>
        <v/>
      </c>
      <c r="JF194" s="15">
        <f>IF(27&lt;=$G194, ROUND(IX194*$Q194, 2), "")</f>
        <v/>
      </c>
      <c r="JG194" s="15">
        <f>IF(27&lt;=$G194, IX194+JF194, "")</f>
        <v/>
      </c>
      <c r="JH194" s="15">
        <f>IF(27&lt;=$G194, JB194+JF194, "")</f>
        <v/>
      </c>
      <c r="JI194" s="15">
        <f>IF(27&lt;=$G194, ($G194-27)*$N194, "")</f>
        <v/>
      </c>
      <c r="JJ194" s="15">
        <f>IF(28&lt;=$G194, JE194, "")</f>
        <v/>
      </c>
      <c r="JK194" s="15">
        <f>IF(28&lt;=$G194, ROUND(JJ194*$Q194, 2), "")</f>
        <v/>
      </c>
      <c r="JL194" s="15">
        <f>IF(28&lt;=$G194, $N194, "")</f>
        <v/>
      </c>
      <c r="JM194" s="15">
        <f>IF(28&lt;=$G194, JL194-JK194, "")</f>
        <v/>
      </c>
      <c r="JN194" s="15">
        <f>IF(28&lt;=$G194, JJ194-JM194, "")</f>
        <v/>
      </c>
      <c r="JO194" s="15">
        <f>IF(28&lt;=$G194, ROUND(JG194*$Q194, 2), "")</f>
        <v/>
      </c>
      <c r="JP194" s="15">
        <f>IF(28&lt;=$G194, JG194+JO194, "")</f>
        <v/>
      </c>
      <c r="JQ194" s="15">
        <f>IF(28&lt;=$G194, JK194+JO194, "")</f>
        <v/>
      </c>
      <c r="JR194" s="15">
        <f>IF(28&lt;=$G194, ($G194-28)*$N194, "")</f>
        <v/>
      </c>
      <c r="JS194" s="15">
        <f>IF(29&lt;=$G194, JN194, "")</f>
        <v/>
      </c>
      <c r="JT194" s="15">
        <f>IF(29&lt;=$G194, ROUND(JS194*$Q194, 2), "")</f>
        <v/>
      </c>
      <c r="JU194" s="15">
        <f>IF(29&lt;=$G194, $N194, "")</f>
        <v/>
      </c>
      <c r="JV194" s="15">
        <f>IF(29&lt;=$G194, JU194-JT194, "")</f>
        <v/>
      </c>
      <c r="JW194" s="15">
        <f>IF(29&lt;=$G194, JS194-JV194, "")</f>
        <v/>
      </c>
      <c r="JX194" s="15">
        <f>IF(29&lt;=$G194, ROUND(JP194*$Q194, 2), "")</f>
        <v/>
      </c>
      <c r="JY194" s="15">
        <f>IF(29&lt;=$G194, JP194+JX194, "")</f>
        <v/>
      </c>
      <c r="JZ194" s="15">
        <f>IF(29&lt;=$G194, JT194+JX194, "")</f>
        <v/>
      </c>
      <c r="KA194" s="15">
        <f>IF(29&lt;=$G194, ($G194-29)*$N194, "")</f>
        <v/>
      </c>
      <c r="KB194" s="15">
        <f>IF(30&lt;=$G194, JW194, "")</f>
        <v/>
      </c>
      <c r="KC194" s="15">
        <f>IF(30&lt;=$G194, ROUND(KB194*$Q194, 2), "")</f>
        <v/>
      </c>
      <c r="KD194" s="15">
        <f>IF(30&lt;=$G194, $N194, "")</f>
        <v/>
      </c>
      <c r="KE194" s="15">
        <f>IF(30&lt;=$G194, KD194-KC194, "")</f>
        <v/>
      </c>
      <c r="KF194" s="15">
        <f>IF(30&lt;=$G194, KB194-KE194, "")</f>
        <v/>
      </c>
      <c r="KG194" s="15">
        <f>IF(30&lt;=$G194, ROUND(JY194*$Q194, 2), "")</f>
        <v/>
      </c>
      <c r="KH194" s="15">
        <f>IF(30&lt;=$G194, JY194+KG194, "")</f>
        <v/>
      </c>
      <c r="KI194" s="15">
        <f>IF(30&lt;=$G194, KC194+KG194, "")</f>
        <v/>
      </c>
      <c r="KJ194" s="15">
        <f>IF(30&lt;=$G194, ($G194-30)*$N194, "")</f>
        <v/>
      </c>
      <c r="KK194" s="15">
        <f>IF(31&lt;=$G194, KF194, "")</f>
        <v/>
      </c>
      <c r="KL194" s="15">
        <f>IF(31&lt;=$G194, ROUND(KK194*$Q194, 2), "")</f>
        <v/>
      </c>
      <c r="KM194" s="15">
        <f>IF(31&lt;=$G194, $N194, "")</f>
        <v/>
      </c>
      <c r="KN194" s="15">
        <f>IF(31&lt;=$G194, KM194-KL194, "")</f>
        <v/>
      </c>
      <c r="KO194" s="15">
        <f>IF(31&lt;=$G194, KK194-KN194, "")</f>
        <v/>
      </c>
      <c r="KP194" s="15">
        <f>IF(31&lt;=$G194, ROUND(KH194*$Q194, 2), "")</f>
        <v/>
      </c>
      <c r="KQ194" s="15">
        <f>IF(31&lt;=$G194, KH194+KP194, "")</f>
        <v/>
      </c>
      <c r="KR194" s="15">
        <f>IF(31&lt;=$G194, KL194+KP194, "")</f>
        <v/>
      </c>
      <c r="KS194" s="15">
        <f>IF(31&lt;=$G194, ($G194-31)*$N194, "")</f>
        <v/>
      </c>
      <c r="KT194" s="15">
        <f>IF(32&lt;=$G194, KO194, "")</f>
        <v/>
      </c>
      <c r="KU194" s="15">
        <f>IF(32&lt;=$G194, ROUND(KT194*$Q194, 2), "")</f>
        <v/>
      </c>
      <c r="KV194" s="15">
        <f>IF(32&lt;=$G194, $N194, "")</f>
        <v/>
      </c>
      <c r="KW194" s="15">
        <f>IF(32&lt;=$G194, KV194-KU194, "")</f>
        <v/>
      </c>
      <c r="KX194" s="15">
        <f>IF(32&lt;=$G194, KT194-KW194, "")</f>
        <v/>
      </c>
      <c r="KY194" s="15">
        <f>IF(32&lt;=$G194, ROUND(KQ194*$Q194, 2), "")</f>
        <v/>
      </c>
      <c r="KZ194" s="15">
        <f>IF(32&lt;=$G194, KQ194+KY194, "")</f>
        <v/>
      </c>
      <c r="LA194" s="15">
        <f>IF(32&lt;=$G194, KU194+KY194, "")</f>
        <v/>
      </c>
      <c r="LB194" s="15">
        <f>IF(32&lt;=$G194, ($G194-32)*$N194, "")</f>
        <v/>
      </c>
      <c r="LC194" s="15">
        <f>IF(33&lt;=$G194, KX194, "")</f>
        <v/>
      </c>
      <c r="LD194" s="15">
        <f>IF(33&lt;=$G194, ROUND(LC194*$Q194, 2), "")</f>
        <v/>
      </c>
      <c r="LE194" s="15">
        <f>IF(33&lt;=$G194, $N194, "")</f>
        <v/>
      </c>
      <c r="LF194" s="15">
        <f>IF(33&lt;=$G194, LE194-LD194, "")</f>
        <v/>
      </c>
      <c r="LG194" s="15">
        <f>IF(33&lt;=$G194, LC194-LF194, "")</f>
        <v/>
      </c>
      <c r="LH194" s="15">
        <f>IF(33&lt;=$G194, ROUND(KZ194*$Q194, 2), "")</f>
        <v/>
      </c>
      <c r="LI194" s="15">
        <f>IF(33&lt;=$G194, KZ194+LH194, "")</f>
        <v/>
      </c>
      <c r="LJ194" s="15">
        <f>IF(33&lt;=$G194, LD194+LH194, "")</f>
        <v/>
      </c>
      <c r="LK194" s="15">
        <f>IF(33&lt;=$G194, ($G194-33)*$N194, "")</f>
        <v/>
      </c>
      <c r="LL194" s="15">
        <f>IF(34&lt;=$G194, LG194, "")</f>
        <v/>
      </c>
      <c r="LM194" s="15">
        <f>IF(34&lt;=$G194, ROUND(LL194*$Q194, 2), "")</f>
        <v/>
      </c>
      <c r="LN194" s="15">
        <f>IF(34&lt;=$G194, $N194, "")</f>
        <v/>
      </c>
      <c r="LO194" s="15">
        <f>IF(34&lt;=$G194, LN194-LM194, "")</f>
        <v/>
      </c>
      <c r="LP194" s="15">
        <f>IF(34&lt;=$G194, LL194-LO194, "")</f>
        <v/>
      </c>
      <c r="LQ194" s="15">
        <f>IF(34&lt;=$G194, ROUND(LI194*$Q194, 2), "")</f>
        <v/>
      </c>
      <c r="LR194" s="15">
        <f>IF(34&lt;=$G194, LI194+LQ194, "")</f>
        <v/>
      </c>
      <c r="LS194" s="15">
        <f>IF(34&lt;=$G194, LM194+LQ194, "")</f>
        <v/>
      </c>
      <c r="LT194" s="15">
        <f>IF(34&lt;=$G194, ($G194-34)*$N194, "")</f>
        <v/>
      </c>
      <c r="LU194" s="15">
        <f>IF(35&lt;=$G194, LP194, "")</f>
        <v/>
      </c>
      <c r="LV194" s="15">
        <f>IF(35&lt;=$G194, ROUND(LU194*$Q194, 2), "")</f>
        <v/>
      </c>
      <c r="LW194" s="15">
        <f>IF(35&lt;=$G194, $N194, "")</f>
        <v/>
      </c>
      <c r="LX194" s="15">
        <f>IF(35&lt;=$G194, LW194-LV194, "")</f>
        <v/>
      </c>
      <c r="LY194" s="15">
        <f>IF(35&lt;=$G194, LU194-LX194, "")</f>
        <v/>
      </c>
      <c r="LZ194" s="15">
        <f>IF(35&lt;=$G194, ROUND(LR194*$Q194, 2), "")</f>
        <v/>
      </c>
      <c r="MA194" s="15">
        <f>IF(35&lt;=$G194, LR194+LZ194, "")</f>
        <v/>
      </c>
      <c r="MB194" s="15">
        <f>IF(35&lt;=$G194, LV194+LZ194, "")</f>
        <v/>
      </c>
      <c r="MC194" s="15">
        <f>IF(35&lt;=$G194, ($G194-35)*$N194, "")</f>
        <v/>
      </c>
      <c r="MD194" s="15">
        <f>IF(36&lt;=$G194, LY194, "")</f>
        <v/>
      </c>
      <c r="ME194" s="15">
        <f>IF(36&lt;=$G194, ROUND(MD194*$Q194, 2), "")</f>
        <v/>
      </c>
      <c r="MF194" s="15">
        <f>IF(36&lt;=$G194, $N194, "")</f>
        <v/>
      </c>
      <c r="MG194" s="15">
        <f>IF(36&lt;=$G194, MF194-ME194, "")</f>
        <v/>
      </c>
      <c r="MH194" s="15">
        <f>IF(36&lt;=$G194, MD194-MG194, "")</f>
        <v/>
      </c>
      <c r="MI194" s="15">
        <f>IF(36&lt;=$G194, ROUND(MA194*$Q194, 2), "")</f>
        <v/>
      </c>
      <c r="MJ194" s="15">
        <f>IF(36&lt;=$G194, MA194+MI194, "")</f>
        <v/>
      </c>
      <c r="MK194" s="15">
        <f>IF(36&lt;=$G194, ME194+MI194, "")</f>
        <v/>
      </c>
      <c r="ML194" s="15">
        <f>IF(36&lt;=$G194, ($G194-36)*$N194, "")</f>
        <v/>
      </c>
      <c r="MM194" s="15">
        <f>IF(37&lt;=$G194, MH194, "")</f>
        <v/>
      </c>
      <c r="MN194" s="15">
        <f>IF(37&lt;=$G194, ROUND(MM194*$Q194, 2), "")</f>
        <v/>
      </c>
      <c r="MO194" s="15">
        <f>IF(37&lt;=$G194, $N194, "")</f>
        <v/>
      </c>
      <c r="MP194" s="15">
        <f>IF(37&lt;=$G194, MO194-MN194, "")</f>
        <v/>
      </c>
      <c r="MQ194" s="15">
        <f>IF(37&lt;=$G194, MM194-MP194, "")</f>
        <v/>
      </c>
      <c r="MR194" s="15">
        <f>IF(37&lt;=$G194, ROUND(MJ194*$Q194, 2), "")</f>
        <v/>
      </c>
      <c r="MS194" s="15">
        <f>IF(37&lt;=$G194, MJ194+MR194, "")</f>
        <v/>
      </c>
      <c r="MT194" s="15">
        <f>IF(37&lt;=$G194, MN194+MR194, "")</f>
        <v/>
      </c>
      <c r="MU194" s="15">
        <f>IF(37&lt;=$G194, ($G194-37)*$N194, "")</f>
        <v/>
      </c>
      <c r="MV194" s="15">
        <f>IF(38&lt;=$G194, MQ194, "")</f>
        <v/>
      </c>
      <c r="MW194" s="15">
        <f>IF(38&lt;=$G194, ROUND(MV194*$Q194, 2), "")</f>
        <v/>
      </c>
      <c r="MX194" s="15">
        <f>IF(38&lt;=$G194, $N194, "")</f>
        <v/>
      </c>
      <c r="MY194" s="15">
        <f>IF(38&lt;=$G194, MX194-MW194, "")</f>
        <v/>
      </c>
      <c r="MZ194" s="15">
        <f>IF(38&lt;=$G194, MV194-MY194, "")</f>
        <v/>
      </c>
      <c r="NA194" s="15">
        <f>IF(38&lt;=$G194, ROUND(MS194*$Q194, 2), "")</f>
        <v/>
      </c>
      <c r="NB194" s="15">
        <f>IF(38&lt;=$G194, MS194+NA194, "")</f>
        <v/>
      </c>
      <c r="NC194" s="15">
        <f>IF(38&lt;=$G194, MW194+NA194, "")</f>
        <v/>
      </c>
      <c r="ND194" s="15">
        <f>IF(38&lt;=$G194, ($G194-38)*$N194, "")</f>
        <v/>
      </c>
      <c r="NE194" s="15">
        <f>IF(39&lt;=$G194, MZ194, "")</f>
        <v/>
      </c>
      <c r="NF194" s="15">
        <f>IF(39&lt;=$G194, ROUND(NE194*$Q194, 2), "")</f>
        <v/>
      </c>
      <c r="NG194" s="15">
        <f>IF(39&lt;=$G194, $N194, "")</f>
        <v/>
      </c>
      <c r="NH194" s="15">
        <f>IF(39&lt;=$G194, NG194-NF194, "")</f>
        <v/>
      </c>
      <c r="NI194" s="15">
        <f>IF(39&lt;=$G194, NE194-NH194, "")</f>
        <v/>
      </c>
      <c r="NJ194" s="15">
        <f>IF(39&lt;=$G194, ROUND(NB194*$Q194, 2), "")</f>
        <v/>
      </c>
      <c r="NK194" s="15">
        <f>IF(39&lt;=$G194, NB194+NJ194, "")</f>
        <v/>
      </c>
      <c r="NL194" s="15">
        <f>IF(39&lt;=$G194, NF194+NJ194, "")</f>
        <v/>
      </c>
      <c r="NM194" s="15">
        <f>IF(39&lt;=$G194, ($G194-39)*$N194, "")</f>
        <v/>
      </c>
      <c r="NN194" s="15">
        <f>IF(40&lt;=$G194, NI194, "")</f>
        <v/>
      </c>
      <c r="NO194" s="15">
        <f>IF(40&lt;=$G194, ROUND(NN194*$Q194, 2), "")</f>
        <v/>
      </c>
      <c r="NP194" s="15">
        <f>IF(40&lt;=$G194, $N194, "")</f>
        <v/>
      </c>
      <c r="NQ194" s="15">
        <f>IF(40&lt;=$G194, NP194-NO194, "")</f>
        <v/>
      </c>
      <c r="NR194" s="15">
        <f>IF(40&lt;=$G194, NN194-NQ194, "")</f>
        <v/>
      </c>
      <c r="NS194" s="15">
        <f>IF(40&lt;=$G194, ROUND(NK194*$Q194, 2), "")</f>
        <v/>
      </c>
      <c r="NT194" s="15">
        <f>IF(40&lt;=$G194, NK194+NS194, "")</f>
        <v/>
      </c>
      <c r="NU194" s="15">
        <f>IF(40&lt;=$G194, NO194+NS194, "")</f>
        <v/>
      </c>
      <c r="NV194" s="15">
        <f>IF(40&lt;=$G194, ($G194-40)*$N194, "")</f>
        <v/>
      </c>
      <c r="NW194" s="15">
        <f>IF(41&lt;=$G194, NR194, "")</f>
        <v/>
      </c>
      <c r="NX194" s="15">
        <f>IF(41&lt;=$G194, ROUND(NW194*$Q194, 2), "")</f>
        <v/>
      </c>
      <c r="NY194" s="15">
        <f>IF(41&lt;=$G194, $N194, "")</f>
        <v/>
      </c>
      <c r="NZ194" s="15">
        <f>IF(41&lt;=$G194, NY194-NX194, "")</f>
        <v/>
      </c>
      <c r="OA194" s="15">
        <f>IF(41&lt;=$G194, NW194-NZ194, "")</f>
        <v/>
      </c>
      <c r="OB194" s="15">
        <f>IF(41&lt;=$G194, ROUND(NT194*$Q194, 2), "")</f>
        <v/>
      </c>
      <c r="OC194" s="15">
        <f>IF(41&lt;=$G194, NT194+OB194, "")</f>
        <v/>
      </c>
      <c r="OD194" s="15">
        <f>IF(41&lt;=$G194, NX194+OB194, "")</f>
        <v/>
      </c>
      <c r="OE194" s="15">
        <f>IF(41&lt;=$G194, ($G194-41)*$N194, "")</f>
        <v/>
      </c>
      <c r="OF194" s="15">
        <f>IF(42&lt;=$G194, OA194, "")</f>
        <v/>
      </c>
      <c r="OG194" s="15">
        <f>IF(42&lt;=$G194, ROUND(OF194*$Q194, 2), "")</f>
        <v/>
      </c>
      <c r="OH194" s="15">
        <f>IF(42&lt;=$G194, $N194, "")</f>
        <v/>
      </c>
      <c r="OI194" s="15">
        <f>IF(42&lt;=$G194, OH194-OG194, "")</f>
        <v/>
      </c>
      <c r="OJ194" s="15">
        <f>IF(42&lt;=$G194, OF194-OI194, "")</f>
        <v/>
      </c>
      <c r="OK194" s="15">
        <f>IF(42&lt;=$G194, ROUND(OC194*$Q194, 2), "")</f>
        <v/>
      </c>
      <c r="OL194" s="15">
        <f>IF(42&lt;=$G194, OC194+OK194, "")</f>
        <v/>
      </c>
      <c r="OM194" s="15">
        <f>IF(42&lt;=$G194, OG194+OK194, "")</f>
        <v/>
      </c>
      <c r="ON194" s="15">
        <f>IF(42&lt;=$G194, ($G194-42)*$N194, "")</f>
        <v/>
      </c>
      <c r="OO194" s="15">
        <f>IF(43&lt;=$G194, OJ194, "")</f>
        <v/>
      </c>
      <c r="OP194" s="15">
        <f>IF(43&lt;=$G194, ROUND(OO194*$Q194, 2), "")</f>
        <v/>
      </c>
      <c r="OQ194" s="15">
        <f>IF(43&lt;=$G194, $N194, "")</f>
        <v/>
      </c>
      <c r="OR194" s="15">
        <f>IF(43&lt;=$G194, OQ194-OP194, "")</f>
        <v/>
      </c>
      <c r="OS194" s="15">
        <f>IF(43&lt;=$G194, OO194-OR194, "")</f>
        <v/>
      </c>
      <c r="OT194" s="15">
        <f>IF(43&lt;=$G194, ROUND(OL194*$Q194, 2), "")</f>
        <v/>
      </c>
      <c r="OU194" s="15">
        <f>IF(43&lt;=$G194, OL194+OT194, "")</f>
        <v/>
      </c>
      <c r="OV194" s="15">
        <f>IF(43&lt;=$G194, OP194+OT194, "")</f>
        <v/>
      </c>
      <c r="OW194" s="15">
        <f>IF(43&lt;=$G194, ($G194-43)*$N194, "")</f>
        <v/>
      </c>
      <c r="OX194" s="15">
        <f>IF(44&lt;=$G194, OS194, "")</f>
        <v/>
      </c>
      <c r="OY194" s="15">
        <f>IF(44&lt;=$G194, ROUND(OX194*$Q194, 2), "")</f>
        <v/>
      </c>
      <c r="OZ194" s="15">
        <f>IF(44&lt;=$G194, $N194, "")</f>
        <v/>
      </c>
      <c r="PA194" s="15">
        <f>IF(44&lt;=$G194, OZ194-OY194, "")</f>
        <v/>
      </c>
      <c r="PB194" s="15">
        <f>IF(44&lt;=$G194, OX194-PA194, "")</f>
        <v/>
      </c>
      <c r="PC194" s="15">
        <f>IF(44&lt;=$G194, ROUND(OU194*$Q194, 2), "")</f>
        <v/>
      </c>
      <c r="PD194" s="15">
        <f>IF(44&lt;=$G194, OU194+PC194, "")</f>
        <v/>
      </c>
      <c r="PE194" s="15">
        <f>IF(44&lt;=$G194, OY194+PC194, "")</f>
        <v/>
      </c>
      <c r="PF194" s="15">
        <f>IF(44&lt;=$G194, ($G194-44)*$N194, "")</f>
        <v/>
      </c>
      <c r="PG194" s="15">
        <f>IF(45&lt;=$G194, PB194, "")</f>
        <v/>
      </c>
      <c r="PH194" s="15">
        <f>IF(45&lt;=$G194, ROUND(PG194*$Q194, 2), "")</f>
        <v/>
      </c>
      <c r="PI194" s="15">
        <f>IF(45&lt;=$G194, $N194, "")</f>
        <v/>
      </c>
      <c r="PJ194" s="15">
        <f>IF(45&lt;=$G194, PI194-PH194, "")</f>
        <v/>
      </c>
      <c r="PK194" s="15">
        <f>IF(45&lt;=$G194, PG194-PJ194, "")</f>
        <v/>
      </c>
      <c r="PL194" s="15">
        <f>IF(45&lt;=$G194, ROUND(PD194*$Q194, 2), "")</f>
        <v/>
      </c>
      <c r="PM194" s="15">
        <f>IF(45&lt;=$G194, PD194+PL194, "")</f>
        <v/>
      </c>
      <c r="PN194" s="15">
        <f>IF(45&lt;=$G194, PH194+PL194, "")</f>
        <v/>
      </c>
      <c r="PO194" s="15">
        <f>IF(45&lt;=$G194, ($G194-45)*$N194, "")</f>
        <v/>
      </c>
      <c r="PP194" s="15">
        <f>IF(46&lt;=$G194, PK194, "")</f>
        <v/>
      </c>
      <c r="PQ194" s="15">
        <f>IF(46&lt;=$G194, ROUND(PP194*$Q194, 2), "")</f>
        <v/>
      </c>
      <c r="PR194" s="15">
        <f>IF(46&lt;=$G194, $N194, "")</f>
        <v/>
      </c>
      <c r="PS194" s="15">
        <f>IF(46&lt;=$G194, PR194-PQ194, "")</f>
        <v/>
      </c>
      <c r="PT194" s="15">
        <f>IF(46&lt;=$G194, PP194-PS194, "")</f>
        <v/>
      </c>
      <c r="PU194" s="15">
        <f>IF(46&lt;=$G194, ROUND(PM194*$Q194, 2), "")</f>
        <v/>
      </c>
      <c r="PV194" s="15">
        <f>IF(46&lt;=$G194, PM194+PU194, "")</f>
        <v/>
      </c>
      <c r="PW194" s="15">
        <f>IF(46&lt;=$G194, PQ194+PU194, "")</f>
        <v/>
      </c>
      <c r="PX194" s="15">
        <f>IF(46&lt;=$G194, ($G194-46)*$N194, "")</f>
        <v/>
      </c>
      <c r="PY194" s="15">
        <f>IF(47&lt;=$G194, PT194, "")</f>
        <v/>
      </c>
      <c r="PZ194" s="15">
        <f>IF(47&lt;=$G194, ROUND(PY194*$Q194, 2), "")</f>
        <v/>
      </c>
      <c r="QA194" s="15">
        <f>IF(47&lt;=$G194, $N194, "")</f>
        <v/>
      </c>
      <c r="QB194" s="15">
        <f>IF(47&lt;=$G194, QA194-PZ194, "")</f>
        <v/>
      </c>
      <c r="QC194" s="15">
        <f>IF(47&lt;=$G194, PY194-QB194, "")</f>
        <v/>
      </c>
      <c r="QD194" s="15">
        <f>IF(47&lt;=$G194, ROUND(PV194*$Q194, 2), "")</f>
        <v/>
      </c>
      <c r="QE194" s="15">
        <f>IF(47&lt;=$G194, PV194+QD194, "")</f>
        <v/>
      </c>
      <c r="QF194" s="15">
        <f>IF(47&lt;=$G194, PZ194+QD194, "")</f>
        <v/>
      </c>
      <c r="QG194" s="15">
        <f>IF(47&lt;=$G194, ($G194-47)*$N194, "")</f>
        <v/>
      </c>
      <c r="QH194" s="15">
        <f>IF(48&lt;=$G194, QC194, "")</f>
        <v/>
      </c>
      <c r="QI194" s="15">
        <f>IF(48&lt;=$G194, ROUND(QH194*$Q194, 2), "")</f>
        <v/>
      </c>
      <c r="QJ194" s="15">
        <f>IF(48&lt;=$G194, $N194, "")</f>
        <v/>
      </c>
      <c r="QK194" s="15">
        <f>IF(48&lt;=$G194, QJ194-QI194, "")</f>
        <v/>
      </c>
      <c r="QL194" s="15">
        <f>IF(48&lt;=$G194, QH194-QK194, "")</f>
        <v/>
      </c>
      <c r="QM194" s="15">
        <f>IF(48&lt;=$G194, ROUND(QE194*$Q194, 2), "")</f>
        <v/>
      </c>
      <c r="QN194" s="15">
        <f>IF(48&lt;=$G194, QE194+QM194, "")</f>
        <v/>
      </c>
      <c r="QO194" s="15">
        <f>IF(48&lt;=$G194, QI194+QM194, "")</f>
        <v/>
      </c>
      <c r="QP194" s="15">
        <f>IF(48&lt;=$G194, ($G194-48)*$N194, "")</f>
        <v/>
      </c>
    </row>
    <row r="195">
      <c r="A195" s="6" t="inlineStr">
        <is>
          <t>0714-0001</t>
        </is>
      </c>
      <c r="B195" s="7" t="inlineStr">
        <is>
          <t>Celeste Capital Aj</t>
        </is>
      </c>
      <c r="C195" s="7" t="inlineStr">
        <is>
          <t>Wrangler 4Xe</t>
        </is>
      </c>
      <c r="D195" s="6" t="inlineStr">
        <is>
          <t>ACTIVO</t>
        </is>
      </c>
      <c r="E195" s="6" t="inlineStr">
        <is>
          <t>2025-08-26</t>
        </is>
      </c>
      <c r="F195" s="6" t="inlineStr">
        <is>
          <t>2029-08-26</t>
        </is>
      </c>
      <c r="G195" s="8" t="n">
        <v>48</v>
      </c>
      <c r="H195" s="9" t="n">
        <v>1255086.21</v>
      </c>
      <c r="I195" s="10" t="n">
        <v>0.3</v>
      </c>
      <c r="J195" s="9">
        <f>ROUND(H195*I195, 2)</f>
        <v/>
      </c>
      <c r="K195" s="9">
        <f>ROUND(H195-J195, 2)</f>
        <v/>
      </c>
      <c r="L195" s="10" t="n">
        <v>0.02</v>
      </c>
      <c r="M195" s="9">
        <f>ROUND(H195*L195, 2)</f>
        <v/>
      </c>
      <c r="N195" s="9" t="n">
        <v>31521.28</v>
      </c>
      <c r="O195" s="10" t="n">
        <v>0.1</v>
      </c>
      <c r="P195" s="9">
        <f>ROUND(H195*O195, 2)</f>
        <v/>
      </c>
      <c r="Q195" s="11" t="n">
        <v>0.02693491</v>
      </c>
      <c r="R195" s="11">
        <f>RATE(G195, -N195, K195, -P195)</f>
        <v/>
      </c>
      <c r="S195" s="11">
        <f>ROUND(Q195*12, 8)</f>
        <v/>
      </c>
      <c r="T195" s="11">
        <f>ROUND(((1+Q195)^12)-1, 8)</f>
        <v/>
      </c>
      <c r="U195" s="9">
        <f>ROUND(PV(Q195, G195, 0, -P195), 2)</f>
        <v/>
      </c>
      <c r="V195" s="9">
        <f>SUMIF($AA$4:$QP$4, "Interes_Leasing", AA195:QP195)</f>
        <v/>
      </c>
      <c r="W195" s="9">
        <f>SUMIF($AA$4:$QP$4, "Interes_Residual", AA195:QP195)</f>
        <v/>
      </c>
      <c r="X195" s="9">
        <f>ROUND(V195+W195, 2)</f>
        <v/>
      </c>
      <c r="Y195" s="9">
        <f>ROUND((N195*G195+P195+M195)-K195, 2)</f>
        <v/>
      </c>
      <c r="Z195" s="10">
        <f>ROUND(Y195/K195, 4)</f>
        <v/>
      </c>
      <c r="AA195" s="9">
        <f>IF(1&lt;=$G195, $K195, "")</f>
        <v/>
      </c>
      <c r="AB195" s="9">
        <f>IF(1&lt;=$G195, ROUND(AA195*$Q195, 2), "")</f>
        <v/>
      </c>
      <c r="AC195" s="9">
        <f>IF(1&lt;=$G195, $N195, "")</f>
        <v/>
      </c>
      <c r="AD195" s="9">
        <f>IF(1&lt;=$G195, AC195-AB195, "")</f>
        <v/>
      </c>
      <c r="AE195" s="9">
        <f>IF(1&lt;=$G195, AA195-AD195, "")</f>
        <v/>
      </c>
      <c r="AF195" s="9">
        <f>IF(1&lt;=$G195, ROUND($U195*$Q195, 2), "")</f>
        <v/>
      </c>
      <c r="AG195" s="9">
        <f>IF(1&lt;=$G195, $U195+AF195, "")</f>
        <v/>
      </c>
      <c r="AH195" s="9">
        <f>IF(1&lt;=$G195, AB195+AF195, "")</f>
        <v/>
      </c>
      <c r="AI195" s="9">
        <f>IF(1&lt;=$G195, ($G195-1)*$N195, "")</f>
        <v/>
      </c>
      <c r="AJ195" s="9">
        <f>IF(2&lt;=$G195, AE195, "")</f>
        <v/>
      </c>
      <c r="AK195" s="9">
        <f>IF(2&lt;=$G195, ROUND(AJ195*$Q195, 2), "")</f>
        <v/>
      </c>
      <c r="AL195" s="9">
        <f>IF(2&lt;=$G195, $N195, "")</f>
        <v/>
      </c>
      <c r="AM195" s="9">
        <f>IF(2&lt;=$G195, AL195-AK195, "")</f>
        <v/>
      </c>
      <c r="AN195" s="9">
        <f>IF(2&lt;=$G195, AJ195-AM195, "")</f>
        <v/>
      </c>
      <c r="AO195" s="9">
        <f>IF(2&lt;=$G195, ROUND(AG195*$Q195, 2), "")</f>
        <v/>
      </c>
      <c r="AP195" s="9">
        <f>IF(2&lt;=$G195, AG195+AO195, "")</f>
        <v/>
      </c>
      <c r="AQ195" s="9">
        <f>IF(2&lt;=$G195, AK195+AO195, "")</f>
        <v/>
      </c>
      <c r="AR195" s="9">
        <f>IF(2&lt;=$G195, ($G195-2)*$N195, "")</f>
        <v/>
      </c>
      <c r="AS195" s="9">
        <f>IF(3&lt;=$G195, AN195, "")</f>
        <v/>
      </c>
      <c r="AT195" s="9">
        <f>IF(3&lt;=$G195, ROUND(AS195*$Q195, 2), "")</f>
        <v/>
      </c>
      <c r="AU195" s="9">
        <f>IF(3&lt;=$G195, $N195, "")</f>
        <v/>
      </c>
      <c r="AV195" s="9">
        <f>IF(3&lt;=$G195, AU195-AT195, "")</f>
        <v/>
      </c>
      <c r="AW195" s="9">
        <f>IF(3&lt;=$G195, AS195-AV195, "")</f>
        <v/>
      </c>
      <c r="AX195" s="9">
        <f>IF(3&lt;=$G195, ROUND(AP195*$Q195, 2), "")</f>
        <v/>
      </c>
      <c r="AY195" s="9">
        <f>IF(3&lt;=$G195, AP195+AX195, "")</f>
        <v/>
      </c>
      <c r="AZ195" s="9">
        <f>IF(3&lt;=$G195, AT195+AX195, "")</f>
        <v/>
      </c>
      <c r="BA195" s="9">
        <f>IF(3&lt;=$G195, ($G195-3)*$N195, "")</f>
        <v/>
      </c>
      <c r="BB195" s="9">
        <f>IF(4&lt;=$G195, AW195, "")</f>
        <v/>
      </c>
      <c r="BC195" s="9">
        <f>IF(4&lt;=$G195, ROUND(BB195*$Q195, 2), "")</f>
        <v/>
      </c>
      <c r="BD195" s="9">
        <f>IF(4&lt;=$G195, $N195, "")</f>
        <v/>
      </c>
      <c r="BE195" s="9">
        <f>IF(4&lt;=$G195, BD195-BC195, "")</f>
        <v/>
      </c>
      <c r="BF195" s="9">
        <f>IF(4&lt;=$G195, BB195-BE195, "")</f>
        <v/>
      </c>
      <c r="BG195" s="9">
        <f>IF(4&lt;=$G195, ROUND(AY195*$Q195, 2), "")</f>
        <v/>
      </c>
      <c r="BH195" s="9">
        <f>IF(4&lt;=$G195, AY195+BG195, "")</f>
        <v/>
      </c>
      <c r="BI195" s="9">
        <f>IF(4&lt;=$G195, BC195+BG195, "")</f>
        <v/>
      </c>
      <c r="BJ195" s="9">
        <f>IF(4&lt;=$G195, ($G195-4)*$N195, "")</f>
        <v/>
      </c>
      <c r="BK195" s="9">
        <f>IF(5&lt;=$G195, BF195, "")</f>
        <v/>
      </c>
      <c r="BL195" s="9">
        <f>IF(5&lt;=$G195, ROUND(BK195*$Q195, 2), "")</f>
        <v/>
      </c>
      <c r="BM195" s="9">
        <f>IF(5&lt;=$G195, $N195, "")</f>
        <v/>
      </c>
      <c r="BN195" s="9">
        <f>IF(5&lt;=$G195, BM195-BL195, "")</f>
        <v/>
      </c>
      <c r="BO195" s="9">
        <f>IF(5&lt;=$G195, BK195-BN195, "")</f>
        <v/>
      </c>
      <c r="BP195" s="9">
        <f>IF(5&lt;=$G195, ROUND(BH195*$Q195, 2), "")</f>
        <v/>
      </c>
      <c r="BQ195" s="9">
        <f>IF(5&lt;=$G195, BH195+BP195, "")</f>
        <v/>
      </c>
      <c r="BR195" s="9">
        <f>IF(5&lt;=$G195, BL195+BP195, "")</f>
        <v/>
      </c>
      <c r="BS195" s="9">
        <f>IF(5&lt;=$G195, ($G195-5)*$N195, "")</f>
        <v/>
      </c>
      <c r="BT195" s="9">
        <f>IF(6&lt;=$G195, BO195, "")</f>
        <v/>
      </c>
      <c r="BU195" s="9">
        <f>IF(6&lt;=$G195, ROUND(BT195*$Q195, 2), "")</f>
        <v/>
      </c>
      <c r="BV195" s="9">
        <f>IF(6&lt;=$G195, $N195, "")</f>
        <v/>
      </c>
      <c r="BW195" s="9">
        <f>IF(6&lt;=$G195, BV195-BU195, "")</f>
        <v/>
      </c>
      <c r="BX195" s="9">
        <f>IF(6&lt;=$G195, BT195-BW195, "")</f>
        <v/>
      </c>
      <c r="BY195" s="9">
        <f>IF(6&lt;=$G195, ROUND(BQ195*$Q195, 2), "")</f>
        <v/>
      </c>
      <c r="BZ195" s="9">
        <f>IF(6&lt;=$G195, BQ195+BY195, "")</f>
        <v/>
      </c>
      <c r="CA195" s="9">
        <f>IF(6&lt;=$G195, BU195+BY195, "")</f>
        <v/>
      </c>
      <c r="CB195" s="9">
        <f>IF(6&lt;=$G195, ($G195-6)*$N195, "")</f>
        <v/>
      </c>
      <c r="CC195" s="9">
        <f>IF(7&lt;=$G195, BX195, "")</f>
        <v/>
      </c>
      <c r="CD195" s="9">
        <f>IF(7&lt;=$G195, ROUND(CC195*$Q195, 2), "")</f>
        <v/>
      </c>
      <c r="CE195" s="9">
        <f>IF(7&lt;=$G195, $N195, "")</f>
        <v/>
      </c>
      <c r="CF195" s="9">
        <f>IF(7&lt;=$G195, CE195-CD195, "")</f>
        <v/>
      </c>
      <c r="CG195" s="9">
        <f>IF(7&lt;=$G195, CC195-CF195, "")</f>
        <v/>
      </c>
      <c r="CH195" s="9">
        <f>IF(7&lt;=$G195, ROUND(BZ195*$Q195, 2), "")</f>
        <v/>
      </c>
      <c r="CI195" s="9">
        <f>IF(7&lt;=$G195, BZ195+CH195, "")</f>
        <v/>
      </c>
      <c r="CJ195" s="9">
        <f>IF(7&lt;=$G195, CD195+CH195, "")</f>
        <v/>
      </c>
      <c r="CK195" s="9">
        <f>IF(7&lt;=$G195, ($G195-7)*$N195, "")</f>
        <v/>
      </c>
      <c r="CL195" s="9">
        <f>IF(8&lt;=$G195, CG195, "")</f>
        <v/>
      </c>
      <c r="CM195" s="9">
        <f>IF(8&lt;=$G195, ROUND(CL195*$Q195, 2), "")</f>
        <v/>
      </c>
      <c r="CN195" s="9">
        <f>IF(8&lt;=$G195, $N195, "")</f>
        <v/>
      </c>
      <c r="CO195" s="9">
        <f>IF(8&lt;=$G195, CN195-CM195, "")</f>
        <v/>
      </c>
      <c r="CP195" s="9">
        <f>IF(8&lt;=$G195, CL195-CO195, "")</f>
        <v/>
      </c>
      <c r="CQ195" s="9">
        <f>IF(8&lt;=$G195, ROUND(CI195*$Q195, 2), "")</f>
        <v/>
      </c>
      <c r="CR195" s="9">
        <f>IF(8&lt;=$G195, CI195+CQ195, "")</f>
        <v/>
      </c>
      <c r="CS195" s="9">
        <f>IF(8&lt;=$G195, CM195+CQ195, "")</f>
        <v/>
      </c>
      <c r="CT195" s="9">
        <f>IF(8&lt;=$G195, ($G195-8)*$N195, "")</f>
        <v/>
      </c>
      <c r="CU195" s="9">
        <f>IF(9&lt;=$G195, CP195, "")</f>
        <v/>
      </c>
      <c r="CV195" s="9">
        <f>IF(9&lt;=$G195, ROUND(CU195*$Q195, 2), "")</f>
        <v/>
      </c>
      <c r="CW195" s="9">
        <f>IF(9&lt;=$G195, $N195, "")</f>
        <v/>
      </c>
      <c r="CX195" s="9">
        <f>IF(9&lt;=$G195, CW195-CV195, "")</f>
        <v/>
      </c>
      <c r="CY195" s="9">
        <f>IF(9&lt;=$G195, CU195-CX195, "")</f>
        <v/>
      </c>
      <c r="CZ195" s="9">
        <f>IF(9&lt;=$G195, ROUND(CR195*$Q195, 2), "")</f>
        <v/>
      </c>
      <c r="DA195" s="9">
        <f>IF(9&lt;=$G195, CR195+CZ195, "")</f>
        <v/>
      </c>
      <c r="DB195" s="9">
        <f>IF(9&lt;=$G195, CV195+CZ195, "")</f>
        <v/>
      </c>
      <c r="DC195" s="9">
        <f>IF(9&lt;=$G195, ($G195-9)*$N195, "")</f>
        <v/>
      </c>
      <c r="DD195" s="9">
        <f>IF(10&lt;=$G195, CY195, "")</f>
        <v/>
      </c>
      <c r="DE195" s="9">
        <f>IF(10&lt;=$G195, ROUND(DD195*$Q195, 2), "")</f>
        <v/>
      </c>
      <c r="DF195" s="9">
        <f>IF(10&lt;=$G195, $N195, "")</f>
        <v/>
      </c>
      <c r="DG195" s="9">
        <f>IF(10&lt;=$G195, DF195-DE195, "")</f>
        <v/>
      </c>
      <c r="DH195" s="9">
        <f>IF(10&lt;=$G195, DD195-DG195, "")</f>
        <v/>
      </c>
      <c r="DI195" s="9">
        <f>IF(10&lt;=$G195, ROUND(DA195*$Q195, 2), "")</f>
        <v/>
      </c>
      <c r="DJ195" s="9">
        <f>IF(10&lt;=$G195, DA195+DI195, "")</f>
        <v/>
      </c>
      <c r="DK195" s="9">
        <f>IF(10&lt;=$G195, DE195+DI195, "")</f>
        <v/>
      </c>
      <c r="DL195" s="9">
        <f>IF(10&lt;=$G195, ($G195-10)*$N195, "")</f>
        <v/>
      </c>
      <c r="DM195" s="9">
        <f>IF(11&lt;=$G195, DH195, "")</f>
        <v/>
      </c>
      <c r="DN195" s="9">
        <f>IF(11&lt;=$G195, ROUND(DM195*$Q195, 2), "")</f>
        <v/>
      </c>
      <c r="DO195" s="9">
        <f>IF(11&lt;=$G195, $N195, "")</f>
        <v/>
      </c>
      <c r="DP195" s="9">
        <f>IF(11&lt;=$G195, DO195-DN195, "")</f>
        <v/>
      </c>
      <c r="DQ195" s="9">
        <f>IF(11&lt;=$G195, DM195-DP195, "")</f>
        <v/>
      </c>
      <c r="DR195" s="9">
        <f>IF(11&lt;=$G195, ROUND(DJ195*$Q195, 2), "")</f>
        <v/>
      </c>
      <c r="DS195" s="9">
        <f>IF(11&lt;=$G195, DJ195+DR195, "")</f>
        <v/>
      </c>
      <c r="DT195" s="9">
        <f>IF(11&lt;=$G195, DN195+DR195, "")</f>
        <v/>
      </c>
      <c r="DU195" s="9">
        <f>IF(11&lt;=$G195, ($G195-11)*$N195, "")</f>
        <v/>
      </c>
      <c r="DV195" s="9">
        <f>IF(12&lt;=$G195, DQ195, "")</f>
        <v/>
      </c>
      <c r="DW195" s="9">
        <f>IF(12&lt;=$G195, ROUND(DV195*$Q195, 2), "")</f>
        <v/>
      </c>
      <c r="DX195" s="9">
        <f>IF(12&lt;=$G195, $N195, "")</f>
        <v/>
      </c>
      <c r="DY195" s="9">
        <f>IF(12&lt;=$G195, DX195-DW195, "")</f>
        <v/>
      </c>
      <c r="DZ195" s="9">
        <f>IF(12&lt;=$G195, DV195-DY195, "")</f>
        <v/>
      </c>
      <c r="EA195" s="9">
        <f>IF(12&lt;=$G195, ROUND(DS195*$Q195, 2), "")</f>
        <v/>
      </c>
      <c r="EB195" s="9">
        <f>IF(12&lt;=$G195, DS195+EA195, "")</f>
        <v/>
      </c>
      <c r="EC195" s="9">
        <f>IF(12&lt;=$G195, DW195+EA195, "")</f>
        <v/>
      </c>
      <c r="ED195" s="9">
        <f>IF(12&lt;=$G195, ($G195-12)*$N195, "")</f>
        <v/>
      </c>
      <c r="EE195" s="9">
        <f>IF(13&lt;=$G195, DZ195, "")</f>
        <v/>
      </c>
      <c r="EF195" s="9">
        <f>IF(13&lt;=$G195, ROUND(EE195*$Q195, 2), "")</f>
        <v/>
      </c>
      <c r="EG195" s="9">
        <f>IF(13&lt;=$G195, $N195, "")</f>
        <v/>
      </c>
      <c r="EH195" s="9">
        <f>IF(13&lt;=$G195, EG195-EF195, "")</f>
        <v/>
      </c>
      <c r="EI195" s="9">
        <f>IF(13&lt;=$G195, EE195-EH195, "")</f>
        <v/>
      </c>
      <c r="EJ195" s="9">
        <f>IF(13&lt;=$G195, ROUND(EB195*$Q195, 2), "")</f>
        <v/>
      </c>
      <c r="EK195" s="9">
        <f>IF(13&lt;=$G195, EB195+EJ195, "")</f>
        <v/>
      </c>
      <c r="EL195" s="9">
        <f>IF(13&lt;=$G195, EF195+EJ195, "")</f>
        <v/>
      </c>
      <c r="EM195" s="9">
        <f>IF(13&lt;=$G195, ($G195-13)*$N195, "")</f>
        <v/>
      </c>
      <c r="EN195" s="9">
        <f>IF(14&lt;=$G195, EI195, "")</f>
        <v/>
      </c>
      <c r="EO195" s="9">
        <f>IF(14&lt;=$G195, ROUND(EN195*$Q195, 2), "")</f>
        <v/>
      </c>
      <c r="EP195" s="9">
        <f>IF(14&lt;=$G195, $N195, "")</f>
        <v/>
      </c>
      <c r="EQ195" s="9">
        <f>IF(14&lt;=$G195, EP195-EO195, "")</f>
        <v/>
      </c>
      <c r="ER195" s="9">
        <f>IF(14&lt;=$G195, EN195-EQ195, "")</f>
        <v/>
      </c>
      <c r="ES195" s="9">
        <f>IF(14&lt;=$G195, ROUND(EK195*$Q195, 2), "")</f>
        <v/>
      </c>
      <c r="ET195" s="9">
        <f>IF(14&lt;=$G195, EK195+ES195, "")</f>
        <v/>
      </c>
      <c r="EU195" s="9">
        <f>IF(14&lt;=$G195, EO195+ES195, "")</f>
        <v/>
      </c>
      <c r="EV195" s="9">
        <f>IF(14&lt;=$G195, ($G195-14)*$N195, "")</f>
        <v/>
      </c>
      <c r="EW195" s="9">
        <f>IF(15&lt;=$G195, ER195, "")</f>
        <v/>
      </c>
      <c r="EX195" s="9">
        <f>IF(15&lt;=$G195, ROUND(EW195*$Q195, 2), "")</f>
        <v/>
      </c>
      <c r="EY195" s="9">
        <f>IF(15&lt;=$G195, $N195, "")</f>
        <v/>
      </c>
      <c r="EZ195" s="9">
        <f>IF(15&lt;=$G195, EY195-EX195, "")</f>
        <v/>
      </c>
      <c r="FA195" s="9">
        <f>IF(15&lt;=$G195, EW195-EZ195, "")</f>
        <v/>
      </c>
      <c r="FB195" s="9">
        <f>IF(15&lt;=$G195, ROUND(ET195*$Q195, 2), "")</f>
        <v/>
      </c>
      <c r="FC195" s="9">
        <f>IF(15&lt;=$G195, ET195+FB195, "")</f>
        <v/>
      </c>
      <c r="FD195" s="9">
        <f>IF(15&lt;=$G195, EX195+FB195, "")</f>
        <v/>
      </c>
      <c r="FE195" s="9">
        <f>IF(15&lt;=$G195, ($G195-15)*$N195, "")</f>
        <v/>
      </c>
      <c r="FF195" s="9">
        <f>IF(16&lt;=$G195, FA195, "")</f>
        <v/>
      </c>
      <c r="FG195" s="9">
        <f>IF(16&lt;=$G195, ROUND(FF195*$Q195, 2), "")</f>
        <v/>
      </c>
      <c r="FH195" s="9">
        <f>IF(16&lt;=$G195, $N195, "")</f>
        <v/>
      </c>
      <c r="FI195" s="9">
        <f>IF(16&lt;=$G195, FH195-FG195, "")</f>
        <v/>
      </c>
      <c r="FJ195" s="9">
        <f>IF(16&lt;=$G195, FF195-FI195, "")</f>
        <v/>
      </c>
      <c r="FK195" s="9">
        <f>IF(16&lt;=$G195, ROUND(FC195*$Q195, 2), "")</f>
        <v/>
      </c>
      <c r="FL195" s="9">
        <f>IF(16&lt;=$G195, FC195+FK195, "")</f>
        <v/>
      </c>
      <c r="FM195" s="9">
        <f>IF(16&lt;=$G195, FG195+FK195, "")</f>
        <v/>
      </c>
      <c r="FN195" s="9">
        <f>IF(16&lt;=$G195, ($G195-16)*$N195, "")</f>
        <v/>
      </c>
      <c r="FO195" s="9">
        <f>IF(17&lt;=$G195, FJ195, "")</f>
        <v/>
      </c>
      <c r="FP195" s="9">
        <f>IF(17&lt;=$G195, ROUND(FO195*$Q195, 2), "")</f>
        <v/>
      </c>
      <c r="FQ195" s="9">
        <f>IF(17&lt;=$G195, $N195, "")</f>
        <v/>
      </c>
      <c r="FR195" s="9">
        <f>IF(17&lt;=$G195, FQ195-FP195, "")</f>
        <v/>
      </c>
      <c r="FS195" s="9">
        <f>IF(17&lt;=$G195, FO195-FR195, "")</f>
        <v/>
      </c>
      <c r="FT195" s="9">
        <f>IF(17&lt;=$G195, ROUND(FL195*$Q195, 2), "")</f>
        <v/>
      </c>
      <c r="FU195" s="9">
        <f>IF(17&lt;=$G195, FL195+FT195, "")</f>
        <v/>
      </c>
      <c r="FV195" s="9">
        <f>IF(17&lt;=$G195, FP195+FT195, "")</f>
        <v/>
      </c>
      <c r="FW195" s="9">
        <f>IF(17&lt;=$G195, ($G195-17)*$N195, "")</f>
        <v/>
      </c>
      <c r="FX195" s="9">
        <f>IF(18&lt;=$G195, FS195, "")</f>
        <v/>
      </c>
      <c r="FY195" s="9">
        <f>IF(18&lt;=$G195, ROUND(FX195*$Q195, 2), "")</f>
        <v/>
      </c>
      <c r="FZ195" s="9">
        <f>IF(18&lt;=$G195, $N195, "")</f>
        <v/>
      </c>
      <c r="GA195" s="9">
        <f>IF(18&lt;=$G195, FZ195-FY195, "")</f>
        <v/>
      </c>
      <c r="GB195" s="9">
        <f>IF(18&lt;=$G195, FX195-GA195, "")</f>
        <v/>
      </c>
      <c r="GC195" s="9">
        <f>IF(18&lt;=$G195, ROUND(FU195*$Q195, 2), "")</f>
        <v/>
      </c>
      <c r="GD195" s="9">
        <f>IF(18&lt;=$G195, FU195+GC195, "")</f>
        <v/>
      </c>
      <c r="GE195" s="9">
        <f>IF(18&lt;=$G195, FY195+GC195, "")</f>
        <v/>
      </c>
      <c r="GF195" s="9">
        <f>IF(18&lt;=$G195, ($G195-18)*$N195, "")</f>
        <v/>
      </c>
      <c r="GG195" s="9">
        <f>IF(19&lt;=$G195, GB195, "")</f>
        <v/>
      </c>
      <c r="GH195" s="9">
        <f>IF(19&lt;=$G195, ROUND(GG195*$Q195, 2), "")</f>
        <v/>
      </c>
      <c r="GI195" s="9">
        <f>IF(19&lt;=$G195, $N195, "")</f>
        <v/>
      </c>
      <c r="GJ195" s="9">
        <f>IF(19&lt;=$G195, GI195-GH195, "")</f>
        <v/>
      </c>
      <c r="GK195" s="9">
        <f>IF(19&lt;=$G195, GG195-GJ195, "")</f>
        <v/>
      </c>
      <c r="GL195" s="9">
        <f>IF(19&lt;=$G195, ROUND(GD195*$Q195, 2), "")</f>
        <v/>
      </c>
      <c r="GM195" s="9">
        <f>IF(19&lt;=$G195, GD195+GL195, "")</f>
        <v/>
      </c>
      <c r="GN195" s="9">
        <f>IF(19&lt;=$G195, GH195+GL195, "")</f>
        <v/>
      </c>
      <c r="GO195" s="9">
        <f>IF(19&lt;=$G195, ($G195-19)*$N195, "")</f>
        <v/>
      </c>
      <c r="GP195" s="9">
        <f>IF(20&lt;=$G195, GK195, "")</f>
        <v/>
      </c>
      <c r="GQ195" s="9">
        <f>IF(20&lt;=$G195, ROUND(GP195*$Q195, 2), "")</f>
        <v/>
      </c>
      <c r="GR195" s="9">
        <f>IF(20&lt;=$G195, $N195, "")</f>
        <v/>
      </c>
      <c r="GS195" s="9">
        <f>IF(20&lt;=$G195, GR195-GQ195, "")</f>
        <v/>
      </c>
      <c r="GT195" s="9">
        <f>IF(20&lt;=$G195, GP195-GS195, "")</f>
        <v/>
      </c>
      <c r="GU195" s="9">
        <f>IF(20&lt;=$G195, ROUND(GM195*$Q195, 2), "")</f>
        <v/>
      </c>
      <c r="GV195" s="9">
        <f>IF(20&lt;=$G195, GM195+GU195, "")</f>
        <v/>
      </c>
      <c r="GW195" s="9">
        <f>IF(20&lt;=$G195, GQ195+GU195, "")</f>
        <v/>
      </c>
      <c r="GX195" s="9">
        <f>IF(20&lt;=$G195, ($G195-20)*$N195, "")</f>
        <v/>
      </c>
      <c r="GY195" s="9">
        <f>IF(21&lt;=$G195, GT195, "")</f>
        <v/>
      </c>
      <c r="GZ195" s="9">
        <f>IF(21&lt;=$G195, ROUND(GY195*$Q195, 2), "")</f>
        <v/>
      </c>
      <c r="HA195" s="9">
        <f>IF(21&lt;=$G195, $N195, "")</f>
        <v/>
      </c>
      <c r="HB195" s="9">
        <f>IF(21&lt;=$G195, HA195-GZ195, "")</f>
        <v/>
      </c>
      <c r="HC195" s="9">
        <f>IF(21&lt;=$G195, GY195-HB195, "")</f>
        <v/>
      </c>
      <c r="HD195" s="9">
        <f>IF(21&lt;=$G195, ROUND(GV195*$Q195, 2), "")</f>
        <v/>
      </c>
      <c r="HE195" s="9">
        <f>IF(21&lt;=$G195, GV195+HD195, "")</f>
        <v/>
      </c>
      <c r="HF195" s="9">
        <f>IF(21&lt;=$G195, GZ195+HD195, "")</f>
        <v/>
      </c>
      <c r="HG195" s="9">
        <f>IF(21&lt;=$G195, ($G195-21)*$N195, "")</f>
        <v/>
      </c>
      <c r="HH195" s="9">
        <f>IF(22&lt;=$G195, HC195, "")</f>
        <v/>
      </c>
      <c r="HI195" s="9">
        <f>IF(22&lt;=$G195, ROUND(HH195*$Q195, 2), "")</f>
        <v/>
      </c>
      <c r="HJ195" s="9">
        <f>IF(22&lt;=$G195, $N195, "")</f>
        <v/>
      </c>
      <c r="HK195" s="9">
        <f>IF(22&lt;=$G195, HJ195-HI195, "")</f>
        <v/>
      </c>
      <c r="HL195" s="9">
        <f>IF(22&lt;=$G195, HH195-HK195, "")</f>
        <v/>
      </c>
      <c r="HM195" s="9">
        <f>IF(22&lt;=$G195, ROUND(HE195*$Q195, 2), "")</f>
        <v/>
      </c>
      <c r="HN195" s="9">
        <f>IF(22&lt;=$G195, HE195+HM195, "")</f>
        <v/>
      </c>
      <c r="HO195" s="9">
        <f>IF(22&lt;=$G195, HI195+HM195, "")</f>
        <v/>
      </c>
      <c r="HP195" s="9">
        <f>IF(22&lt;=$G195, ($G195-22)*$N195, "")</f>
        <v/>
      </c>
      <c r="HQ195" s="9">
        <f>IF(23&lt;=$G195, HL195, "")</f>
        <v/>
      </c>
      <c r="HR195" s="9">
        <f>IF(23&lt;=$G195, ROUND(HQ195*$Q195, 2), "")</f>
        <v/>
      </c>
      <c r="HS195" s="9">
        <f>IF(23&lt;=$G195, $N195, "")</f>
        <v/>
      </c>
      <c r="HT195" s="9">
        <f>IF(23&lt;=$G195, HS195-HR195, "")</f>
        <v/>
      </c>
      <c r="HU195" s="9">
        <f>IF(23&lt;=$G195, HQ195-HT195, "")</f>
        <v/>
      </c>
      <c r="HV195" s="9">
        <f>IF(23&lt;=$G195, ROUND(HN195*$Q195, 2), "")</f>
        <v/>
      </c>
      <c r="HW195" s="9">
        <f>IF(23&lt;=$G195, HN195+HV195, "")</f>
        <v/>
      </c>
      <c r="HX195" s="9">
        <f>IF(23&lt;=$G195, HR195+HV195, "")</f>
        <v/>
      </c>
      <c r="HY195" s="9">
        <f>IF(23&lt;=$G195, ($G195-23)*$N195, "")</f>
        <v/>
      </c>
      <c r="HZ195" s="9">
        <f>IF(24&lt;=$G195, HU195, "")</f>
        <v/>
      </c>
      <c r="IA195" s="9">
        <f>IF(24&lt;=$G195, ROUND(HZ195*$Q195, 2), "")</f>
        <v/>
      </c>
      <c r="IB195" s="9">
        <f>IF(24&lt;=$G195, $N195, "")</f>
        <v/>
      </c>
      <c r="IC195" s="9">
        <f>IF(24&lt;=$G195, IB195-IA195, "")</f>
        <v/>
      </c>
      <c r="ID195" s="9">
        <f>IF(24&lt;=$G195, HZ195-IC195, "")</f>
        <v/>
      </c>
      <c r="IE195" s="9">
        <f>IF(24&lt;=$G195, ROUND(HW195*$Q195, 2), "")</f>
        <v/>
      </c>
      <c r="IF195" s="9">
        <f>IF(24&lt;=$G195, HW195+IE195, "")</f>
        <v/>
      </c>
      <c r="IG195" s="9">
        <f>IF(24&lt;=$G195, IA195+IE195, "")</f>
        <v/>
      </c>
      <c r="IH195" s="9">
        <f>IF(24&lt;=$G195, ($G195-24)*$N195, "")</f>
        <v/>
      </c>
      <c r="II195" s="9">
        <f>IF(25&lt;=$G195, ID195, "")</f>
        <v/>
      </c>
      <c r="IJ195" s="9">
        <f>IF(25&lt;=$G195, ROUND(II195*$Q195, 2), "")</f>
        <v/>
      </c>
      <c r="IK195" s="9">
        <f>IF(25&lt;=$G195, $N195, "")</f>
        <v/>
      </c>
      <c r="IL195" s="9">
        <f>IF(25&lt;=$G195, IK195-IJ195, "")</f>
        <v/>
      </c>
      <c r="IM195" s="9">
        <f>IF(25&lt;=$G195, II195-IL195, "")</f>
        <v/>
      </c>
      <c r="IN195" s="9">
        <f>IF(25&lt;=$G195, ROUND(IF195*$Q195, 2), "")</f>
        <v/>
      </c>
      <c r="IO195" s="9">
        <f>IF(25&lt;=$G195, IF195+IN195, "")</f>
        <v/>
      </c>
      <c r="IP195" s="9">
        <f>IF(25&lt;=$G195, IJ195+IN195, "")</f>
        <v/>
      </c>
      <c r="IQ195" s="9">
        <f>IF(25&lt;=$G195, ($G195-25)*$N195, "")</f>
        <v/>
      </c>
      <c r="IR195" s="9">
        <f>IF(26&lt;=$G195, IM195, "")</f>
        <v/>
      </c>
      <c r="IS195" s="9">
        <f>IF(26&lt;=$G195, ROUND(IR195*$Q195, 2), "")</f>
        <v/>
      </c>
      <c r="IT195" s="9">
        <f>IF(26&lt;=$G195, $N195, "")</f>
        <v/>
      </c>
      <c r="IU195" s="9">
        <f>IF(26&lt;=$G195, IT195-IS195, "")</f>
        <v/>
      </c>
      <c r="IV195" s="9">
        <f>IF(26&lt;=$G195, IR195-IU195, "")</f>
        <v/>
      </c>
      <c r="IW195" s="9">
        <f>IF(26&lt;=$G195, ROUND(IO195*$Q195, 2), "")</f>
        <v/>
      </c>
      <c r="IX195" s="9">
        <f>IF(26&lt;=$G195, IO195+IW195, "")</f>
        <v/>
      </c>
      <c r="IY195" s="9">
        <f>IF(26&lt;=$G195, IS195+IW195, "")</f>
        <v/>
      </c>
      <c r="IZ195" s="9">
        <f>IF(26&lt;=$G195, ($G195-26)*$N195, "")</f>
        <v/>
      </c>
      <c r="JA195" s="9">
        <f>IF(27&lt;=$G195, IV195, "")</f>
        <v/>
      </c>
      <c r="JB195" s="9">
        <f>IF(27&lt;=$G195, ROUND(JA195*$Q195, 2), "")</f>
        <v/>
      </c>
      <c r="JC195" s="9">
        <f>IF(27&lt;=$G195, $N195, "")</f>
        <v/>
      </c>
      <c r="JD195" s="9">
        <f>IF(27&lt;=$G195, JC195-JB195, "")</f>
        <v/>
      </c>
      <c r="JE195" s="9">
        <f>IF(27&lt;=$G195, JA195-JD195, "")</f>
        <v/>
      </c>
      <c r="JF195" s="9">
        <f>IF(27&lt;=$G195, ROUND(IX195*$Q195, 2), "")</f>
        <v/>
      </c>
      <c r="JG195" s="9">
        <f>IF(27&lt;=$G195, IX195+JF195, "")</f>
        <v/>
      </c>
      <c r="JH195" s="9">
        <f>IF(27&lt;=$G195, JB195+JF195, "")</f>
        <v/>
      </c>
      <c r="JI195" s="9">
        <f>IF(27&lt;=$G195, ($G195-27)*$N195, "")</f>
        <v/>
      </c>
      <c r="JJ195" s="9">
        <f>IF(28&lt;=$G195, JE195, "")</f>
        <v/>
      </c>
      <c r="JK195" s="9">
        <f>IF(28&lt;=$G195, ROUND(JJ195*$Q195, 2), "")</f>
        <v/>
      </c>
      <c r="JL195" s="9">
        <f>IF(28&lt;=$G195, $N195, "")</f>
        <v/>
      </c>
      <c r="JM195" s="9">
        <f>IF(28&lt;=$G195, JL195-JK195, "")</f>
        <v/>
      </c>
      <c r="JN195" s="9">
        <f>IF(28&lt;=$G195, JJ195-JM195, "")</f>
        <v/>
      </c>
      <c r="JO195" s="9">
        <f>IF(28&lt;=$G195, ROUND(JG195*$Q195, 2), "")</f>
        <v/>
      </c>
      <c r="JP195" s="9">
        <f>IF(28&lt;=$G195, JG195+JO195, "")</f>
        <v/>
      </c>
      <c r="JQ195" s="9">
        <f>IF(28&lt;=$G195, JK195+JO195, "")</f>
        <v/>
      </c>
      <c r="JR195" s="9">
        <f>IF(28&lt;=$G195, ($G195-28)*$N195, "")</f>
        <v/>
      </c>
      <c r="JS195" s="9">
        <f>IF(29&lt;=$G195, JN195, "")</f>
        <v/>
      </c>
      <c r="JT195" s="9">
        <f>IF(29&lt;=$G195, ROUND(JS195*$Q195, 2), "")</f>
        <v/>
      </c>
      <c r="JU195" s="9">
        <f>IF(29&lt;=$G195, $N195, "")</f>
        <v/>
      </c>
      <c r="JV195" s="9">
        <f>IF(29&lt;=$G195, JU195-JT195, "")</f>
        <v/>
      </c>
      <c r="JW195" s="9">
        <f>IF(29&lt;=$G195, JS195-JV195, "")</f>
        <v/>
      </c>
      <c r="JX195" s="9">
        <f>IF(29&lt;=$G195, ROUND(JP195*$Q195, 2), "")</f>
        <v/>
      </c>
      <c r="JY195" s="9">
        <f>IF(29&lt;=$G195, JP195+JX195, "")</f>
        <v/>
      </c>
      <c r="JZ195" s="9">
        <f>IF(29&lt;=$G195, JT195+JX195, "")</f>
        <v/>
      </c>
      <c r="KA195" s="9">
        <f>IF(29&lt;=$G195, ($G195-29)*$N195, "")</f>
        <v/>
      </c>
      <c r="KB195" s="9">
        <f>IF(30&lt;=$G195, JW195, "")</f>
        <v/>
      </c>
      <c r="KC195" s="9">
        <f>IF(30&lt;=$G195, ROUND(KB195*$Q195, 2), "")</f>
        <v/>
      </c>
      <c r="KD195" s="9">
        <f>IF(30&lt;=$G195, $N195, "")</f>
        <v/>
      </c>
      <c r="KE195" s="9">
        <f>IF(30&lt;=$G195, KD195-KC195, "")</f>
        <v/>
      </c>
      <c r="KF195" s="9">
        <f>IF(30&lt;=$G195, KB195-KE195, "")</f>
        <v/>
      </c>
      <c r="KG195" s="9">
        <f>IF(30&lt;=$G195, ROUND(JY195*$Q195, 2), "")</f>
        <v/>
      </c>
      <c r="KH195" s="9">
        <f>IF(30&lt;=$G195, JY195+KG195, "")</f>
        <v/>
      </c>
      <c r="KI195" s="9">
        <f>IF(30&lt;=$G195, KC195+KG195, "")</f>
        <v/>
      </c>
      <c r="KJ195" s="9">
        <f>IF(30&lt;=$G195, ($G195-30)*$N195, "")</f>
        <v/>
      </c>
      <c r="KK195" s="9">
        <f>IF(31&lt;=$G195, KF195, "")</f>
        <v/>
      </c>
      <c r="KL195" s="9">
        <f>IF(31&lt;=$G195, ROUND(KK195*$Q195, 2), "")</f>
        <v/>
      </c>
      <c r="KM195" s="9">
        <f>IF(31&lt;=$G195, $N195, "")</f>
        <v/>
      </c>
      <c r="KN195" s="9">
        <f>IF(31&lt;=$G195, KM195-KL195, "")</f>
        <v/>
      </c>
      <c r="KO195" s="9">
        <f>IF(31&lt;=$G195, KK195-KN195, "")</f>
        <v/>
      </c>
      <c r="KP195" s="9">
        <f>IF(31&lt;=$G195, ROUND(KH195*$Q195, 2), "")</f>
        <v/>
      </c>
      <c r="KQ195" s="9">
        <f>IF(31&lt;=$G195, KH195+KP195, "")</f>
        <v/>
      </c>
      <c r="KR195" s="9">
        <f>IF(31&lt;=$G195, KL195+KP195, "")</f>
        <v/>
      </c>
      <c r="KS195" s="9">
        <f>IF(31&lt;=$G195, ($G195-31)*$N195, "")</f>
        <v/>
      </c>
      <c r="KT195" s="9">
        <f>IF(32&lt;=$G195, KO195, "")</f>
        <v/>
      </c>
      <c r="KU195" s="9">
        <f>IF(32&lt;=$G195, ROUND(KT195*$Q195, 2), "")</f>
        <v/>
      </c>
      <c r="KV195" s="9">
        <f>IF(32&lt;=$G195, $N195, "")</f>
        <v/>
      </c>
      <c r="KW195" s="9">
        <f>IF(32&lt;=$G195, KV195-KU195, "")</f>
        <v/>
      </c>
      <c r="KX195" s="9">
        <f>IF(32&lt;=$G195, KT195-KW195, "")</f>
        <v/>
      </c>
      <c r="KY195" s="9">
        <f>IF(32&lt;=$G195, ROUND(KQ195*$Q195, 2), "")</f>
        <v/>
      </c>
      <c r="KZ195" s="9">
        <f>IF(32&lt;=$G195, KQ195+KY195, "")</f>
        <v/>
      </c>
      <c r="LA195" s="9">
        <f>IF(32&lt;=$G195, KU195+KY195, "")</f>
        <v/>
      </c>
      <c r="LB195" s="9">
        <f>IF(32&lt;=$G195, ($G195-32)*$N195, "")</f>
        <v/>
      </c>
      <c r="LC195" s="9">
        <f>IF(33&lt;=$G195, KX195, "")</f>
        <v/>
      </c>
      <c r="LD195" s="9">
        <f>IF(33&lt;=$G195, ROUND(LC195*$Q195, 2), "")</f>
        <v/>
      </c>
      <c r="LE195" s="9">
        <f>IF(33&lt;=$G195, $N195, "")</f>
        <v/>
      </c>
      <c r="LF195" s="9">
        <f>IF(33&lt;=$G195, LE195-LD195, "")</f>
        <v/>
      </c>
      <c r="LG195" s="9">
        <f>IF(33&lt;=$G195, LC195-LF195, "")</f>
        <v/>
      </c>
      <c r="LH195" s="9">
        <f>IF(33&lt;=$G195, ROUND(KZ195*$Q195, 2), "")</f>
        <v/>
      </c>
      <c r="LI195" s="9">
        <f>IF(33&lt;=$G195, KZ195+LH195, "")</f>
        <v/>
      </c>
      <c r="LJ195" s="9">
        <f>IF(33&lt;=$G195, LD195+LH195, "")</f>
        <v/>
      </c>
      <c r="LK195" s="9">
        <f>IF(33&lt;=$G195, ($G195-33)*$N195, "")</f>
        <v/>
      </c>
      <c r="LL195" s="9">
        <f>IF(34&lt;=$G195, LG195, "")</f>
        <v/>
      </c>
      <c r="LM195" s="9">
        <f>IF(34&lt;=$G195, ROUND(LL195*$Q195, 2), "")</f>
        <v/>
      </c>
      <c r="LN195" s="9">
        <f>IF(34&lt;=$G195, $N195, "")</f>
        <v/>
      </c>
      <c r="LO195" s="9">
        <f>IF(34&lt;=$G195, LN195-LM195, "")</f>
        <v/>
      </c>
      <c r="LP195" s="9">
        <f>IF(34&lt;=$G195, LL195-LO195, "")</f>
        <v/>
      </c>
      <c r="LQ195" s="9">
        <f>IF(34&lt;=$G195, ROUND(LI195*$Q195, 2), "")</f>
        <v/>
      </c>
      <c r="LR195" s="9">
        <f>IF(34&lt;=$G195, LI195+LQ195, "")</f>
        <v/>
      </c>
      <c r="LS195" s="9">
        <f>IF(34&lt;=$G195, LM195+LQ195, "")</f>
        <v/>
      </c>
      <c r="LT195" s="9">
        <f>IF(34&lt;=$G195, ($G195-34)*$N195, "")</f>
        <v/>
      </c>
      <c r="LU195" s="9">
        <f>IF(35&lt;=$G195, LP195, "")</f>
        <v/>
      </c>
      <c r="LV195" s="9">
        <f>IF(35&lt;=$G195, ROUND(LU195*$Q195, 2), "")</f>
        <v/>
      </c>
      <c r="LW195" s="9">
        <f>IF(35&lt;=$G195, $N195, "")</f>
        <v/>
      </c>
      <c r="LX195" s="9">
        <f>IF(35&lt;=$G195, LW195-LV195, "")</f>
        <v/>
      </c>
      <c r="LY195" s="9">
        <f>IF(35&lt;=$G195, LU195-LX195, "")</f>
        <v/>
      </c>
      <c r="LZ195" s="9">
        <f>IF(35&lt;=$G195, ROUND(LR195*$Q195, 2), "")</f>
        <v/>
      </c>
      <c r="MA195" s="9">
        <f>IF(35&lt;=$G195, LR195+LZ195, "")</f>
        <v/>
      </c>
      <c r="MB195" s="9">
        <f>IF(35&lt;=$G195, LV195+LZ195, "")</f>
        <v/>
      </c>
      <c r="MC195" s="9">
        <f>IF(35&lt;=$G195, ($G195-35)*$N195, "")</f>
        <v/>
      </c>
      <c r="MD195" s="9">
        <f>IF(36&lt;=$G195, LY195, "")</f>
        <v/>
      </c>
      <c r="ME195" s="9">
        <f>IF(36&lt;=$G195, ROUND(MD195*$Q195, 2), "")</f>
        <v/>
      </c>
      <c r="MF195" s="9">
        <f>IF(36&lt;=$G195, $N195, "")</f>
        <v/>
      </c>
      <c r="MG195" s="9">
        <f>IF(36&lt;=$G195, MF195-ME195, "")</f>
        <v/>
      </c>
      <c r="MH195" s="9">
        <f>IF(36&lt;=$G195, MD195-MG195, "")</f>
        <v/>
      </c>
      <c r="MI195" s="9">
        <f>IF(36&lt;=$G195, ROUND(MA195*$Q195, 2), "")</f>
        <v/>
      </c>
      <c r="MJ195" s="9">
        <f>IF(36&lt;=$G195, MA195+MI195, "")</f>
        <v/>
      </c>
      <c r="MK195" s="9">
        <f>IF(36&lt;=$G195, ME195+MI195, "")</f>
        <v/>
      </c>
      <c r="ML195" s="9">
        <f>IF(36&lt;=$G195, ($G195-36)*$N195, "")</f>
        <v/>
      </c>
      <c r="MM195" s="9">
        <f>IF(37&lt;=$G195, MH195, "")</f>
        <v/>
      </c>
      <c r="MN195" s="9">
        <f>IF(37&lt;=$G195, ROUND(MM195*$Q195, 2), "")</f>
        <v/>
      </c>
      <c r="MO195" s="9">
        <f>IF(37&lt;=$G195, $N195, "")</f>
        <v/>
      </c>
      <c r="MP195" s="9">
        <f>IF(37&lt;=$G195, MO195-MN195, "")</f>
        <v/>
      </c>
      <c r="MQ195" s="9">
        <f>IF(37&lt;=$G195, MM195-MP195, "")</f>
        <v/>
      </c>
      <c r="MR195" s="9">
        <f>IF(37&lt;=$G195, ROUND(MJ195*$Q195, 2), "")</f>
        <v/>
      </c>
      <c r="MS195" s="9">
        <f>IF(37&lt;=$G195, MJ195+MR195, "")</f>
        <v/>
      </c>
      <c r="MT195" s="9">
        <f>IF(37&lt;=$G195, MN195+MR195, "")</f>
        <v/>
      </c>
      <c r="MU195" s="9">
        <f>IF(37&lt;=$G195, ($G195-37)*$N195, "")</f>
        <v/>
      </c>
      <c r="MV195" s="9">
        <f>IF(38&lt;=$G195, MQ195, "")</f>
        <v/>
      </c>
      <c r="MW195" s="9">
        <f>IF(38&lt;=$G195, ROUND(MV195*$Q195, 2), "")</f>
        <v/>
      </c>
      <c r="MX195" s="9">
        <f>IF(38&lt;=$G195, $N195, "")</f>
        <v/>
      </c>
      <c r="MY195" s="9">
        <f>IF(38&lt;=$G195, MX195-MW195, "")</f>
        <v/>
      </c>
      <c r="MZ195" s="9">
        <f>IF(38&lt;=$G195, MV195-MY195, "")</f>
        <v/>
      </c>
      <c r="NA195" s="9">
        <f>IF(38&lt;=$G195, ROUND(MS195*$Q195, 2), "")</f>
        <v/>
      </c>
      <c r="NB195" s="9">
        <f>IF(38&lt;=$G195, MS195+NA195, "")</f>
        <v/>
      </c>
      <c r="NC195" s="9">
        <f>IF(38&lt;=$G195, MW195+NA195, "")</f>
        <v/>
      </c>
      <c r="ND195" s="9">
        <f>IF(38&lt;=$G195, ($G195-38)*$N195, "")</f>
        <v/>
      </c>
      <c r="NE195" s="9">
        <f>IF(39&lt;=$G195, MZ195, "")</f>
        <v/>
      </c>
      <c r="NF195" s="9">
        <f>IF(39&lt;=$G195, ROUND(NE195*$Q195, 2), "")</f>
        <v/>
      </c>
      <c r="NG195" s="9">
        <f>IF(39&lt;=$G195, $N195, "")</f>
        <v/>
      </c>
      <c r="NH195" s="9">
        <f>IF(39&lt;=$G195, NG195-NF195, "")</f>
        <v/>
      </c>
      <c r="NI195" s="9">
        <f>IF(39&lt;=$G195, NE195-NH195, "")</f>
        <v/>
      </c>
      <c r="NJ195" s="9">
        <f>IF(39&lt;=$G195, ROUND(NB195*$Q195, 2), "")</f>
        <v/>
      </c>
      <c r="NK195" s="9">
        <f>IF(39&lt;=$G195, NB195+NJ195, "")</f>
        <v/>
      </c>
      <c r="NL195" s="9">
        <f>IF(39&lt;=$G195, NF195+NJ195, "")</f>
        <v/>
      </c>
      <c r="NM195" s="9">
        <f>IF(39&lt;=$G195, ($G195-39)*$N195, "")</f>
        <v/>
      </c>
      <c r="NN195" s="9">
        <f>IF(40&lt;=$G195, NI195, "")</f>
        <v/>
      </c>
      <c r="NO195" s="9">
        <f>IF(40&lt;=$G195, ROUND(NN195*$Q195, 2), "")</f>
        <v/>
      </c>
      <c r="NP195" s="9">
        <f>IF(40&lt;=$G195, $N195, "")</f>
        <v/>
      </c>
      <c r="NQ195" s="9">
        <f>IF(40&lt;=$G195, NP195-NO195, "")</f>
        <v/>
      </c>
      <c r="NR195" s="9">
        <f>IF(40&lt;=$G195, NN195-NQ195, "")</f>
        <v/>
      </c>
      <c r="NS195" s="9">
        <f>IF(40&lt;=$G195, ROUND(NK195*$Q195, 2), "")</f>
        <v/>
      </c>
      <c r="NT195" s="9">
        <f>IF(40&lt;=$G195, NK195+NS195, "")</f>
        <v/>
      </c>
      <c r="NU195" s="9">
        <f>IF(40&lt;=$G195, NO195+NS195, "")</f>
        <v/>
      </c>
      <c r="NV195" s="9">
        <f>IF(40&lt;=$G195, ($G195-40)*$N195, "")</f>
        <v/>
      </c>
      <c r="NW195" s="9">
        <f>IF(41&lt;=$G195, NR195, "")</f>
        <v/>
      </c>
      <c r="NX195" s="9">
        <f>IF(41&lt;=$G195, ROUND(NW195*$Q195, 2), "")</f>
        <v/>
      </c>
      <c r="NY195" s="9">
        <f>IF(41&lt;=$G195, $N195, "")</f>
        <v/>
      </c>
      <c r="NZ195" s="9">
        <f>IF(41&lt;=$G195, NY195-NX195, "")</f>
        <v/>
      </c>
      <c r="OA195" s="9">
        <f>IF(41&lt;=$G195, NW195-NZ195, "")</f>
        <v/>
      </c>
      <c r="OB195" s="9">
        <f>IF(41&lt;=$G195, ROUND(NT195*$Q195, 2), "")</f>
        <v/>
      </c>
      <c r="OC195" s="9">
        <f>IF(41&lt;=$G195, NT195+OB195, "")</f>
        <v/>
      </c>
      <c r="OD195" s="9">
        <f>IF(41&lt;=$G195, NX195+OB195, "")</f>
        <v/>
      </c>
      <c r="OE195" s="9">
        <f>IF(41&lt;=$G195, ($G195-41)*$N195, "")</f>
        <v/>
      </c>
      <c r="OF195" s="9">
        <f>IF(42&lt;=$G195, OA195, "")</f>
        <v/>
      </c>
      <c r="OG195" s="9">
        <f>IF(42&lt;=$G195, ROUND(OF195*$Q195, 2), "")</f>
        <v/>
      </c>
      <c r="OH195" s="9">
        <f>IF(42&lt;=$G195, $N195, "")</f>
        <v/>
      </c>
      <c r="OI195" s="9">
        <f>IF(42&lt;=$G195, OH195-OG195, "")</f>
        <v/>
      </c>
      <c r="OJ195" s="9">
        <f>IF(42&lt;=$G195, OF195-OI195, "")</f>
        <v/>
      </c>
      <c r="OK195" s="9">
        <f>IF(42&lt;=$G195, ROUND(OC195*$Q195, 2), "")</f>
        <v/>
      </c>
      <c r="OL195" s="9">
        <f>IF(42&lt;=$G195, OC195+OK195, "")</f>
        <v/>
      </c>
      <c r="OM195" s="9">
        <f>IF(42&lt;=$G195, OG195+OK195, "")</f>
        <v/>
      </c>
      <c r="ON195" s="9">
        <f>IF(42&lt;=$G195, ($G195-42)*$N195, "")</f>
        <v/>
      </c>
      <c r="OO195" s="9">
        <f>IF(43&lt;=$G195, OJ195, "")</f>
        <v/>
      </c>
      <c r="OP195" s="9">
        <f>IF(43&lt;=$G195, ROUND(OO195*$Q195, 2), "")</f>
        <v/>
      </c>
      <c r="OQ195" s="9">
        <f>IF(43&lt;=$G195, $N195, "")</f>
        <v/>
      </c>
      <c r="OR195" s="9">
        <f>IF(43&lt;=$G195, OQ195-OP195, "")</f>
        <v/>
      </c>
      <c r="OS195" s="9">
        <f>IF(43&lt;=$G195, OO195-OR195, "")</f>
        <v/>
      </c>
      <c r="OT195" s="9">
        <f>IF(43&lt;=$G195, ROUND(OL195*$Q195, 2), "")</f>
        <v/>
      </c>
      <c r="OU195" s="9">
        <f>IF(43&lt;=$G195, OL195+OT195, "")</f>
        <v/>
      </c>
      <c r="OV195" s="9">
        <f>IF(43&lt;=$G195, OP195+OT195, "")</f>
        <v/>
      </c>
      <c r="OW195" s="9">
        <f>IF(43&lt;=$G195, ($G195-43)*$N195, "")</f>
        <v/>
      </c>
      <c r="OX195" s="9">
        <f>IF(44&lt;=$G195, OS195, "")</f>
        <v/>
      </c>
      <c r="OY195" s="9">
        <f>IF(44&lt;=$G195, ROUND(OX195*$Q195, 2), "")</f>
        <v/>
      </c>
      <c r="OZ195" s="9">
        <f>IF(44&lt;=$G195, $N195, "")</f>
        <v/>
      </c>
      <c r="PA195" s="9">
        <f>IF(44&lt;=$G195, OZ195-OY195, "")</f>
        <v/>
      </c>
      <c r="PB195" s="9">
        <f>IF(44&lt;=$G195, OX195-PA195, "")</f>
        <v/>
      </c>
      <c r="PC195" s="9">
        <f>IF(44&lt;=$G195, ROUND(OU195*$Q195, 2), "")</f>
        <v/>
      </c>
      <c r="PD195" s="9">
        <f>IF(44&lt;=$G195, OU195+PC195, "")</f>
        <v/>
      </c>
      <c r="PE195" s="9">
        <f>IF(44&lt;=$G195, OY195+PC195, "")</f>
        <v/>
      </c>
      <c r="PF195" s="9">
        <f>IF(44&lt;=$G195, ($G195-44)*$N195, "")</f>
        <v/>
      </c>
      <c r="PG195" s="9">
        <f>IF(45&lt;=$G195, PB195, "")</f>
        <v/>
      </c>
      <c r="PH195" s="9">
        <f>IF(45&lt;=$G195, ROUND(PG195*$Q195, 2), "")</f>
        <v/>
      </c>
      <c r="PI195" s="9">
        <f>IF(45&lt;=$G195, $N195, "")</f>
        <v/>
      </c>
      <c r="PJ195" s="9">
        <f>IF(45&lt;=$G195, PI195-PH195, "")</f>
        <v/>
      </c>
      <c r="PK195" s="9">
        <f>IF(45&lt;=$G195, PG195-PJ195, "")</f>
        <v/>
      </c>
      <c r="PL195" s="9">
        <f>IF(45&lt;=$G195, ROUND(PD195*$Q195, 2), "")</f>
        <v/>
      </c>
      <c r="PM195" s="9">
        <f>IF(45&lt;=$G195, PD195+PL195, "")</f>
        <v/>
      </c>
      <c r="PN195" s="9">
        <f>IF(45&lt;=$G195, PH195+PL195, "")</f>
        <v/>
      </c>
      <c r="PO195" s="9">
        <f>IF(45&lt;=$G195, ($G195-45)*$N195, "")</f>
        <v/>
      </c>
      <c r="PP195" s="9">
        <f>IF(46&lt;=$G195, PK195, "")</f>
        <v/>
      </c>
      <c r="PQ195" s="9">
        <f>IF(46&lt;=$G195, ROUND(PP195*$Q195, 2), "")</f>
        <v/>
      </c>
      <c r="PR195" s="9">
        <f>IF(46&lt;=$G195, $N195, "")</f>
        <v/>
      </c>
      <c r="PS195" s="9">
        <f>IF(46&lt;=$G195, PR195-PQ195, "")</f>
        <v/>
      </c>
      <c r="PT195" s="9">
        <f>IF(46&lt;=$G195, PP195-PS195, "")</f>
        <v/>
      </c>
      <c r="PU195" s="9">
        <f>IF(46&lt;=$G195, ROUND(PM195*$Q195, 2), "")</f>
        <v/>
      </c>
      <c r="PV195" s="9">
        <f>IF(46&lt;=$G195, PM195+PU195, "")</f>
        <v/>
      </c>
      <c r="PW195" s="9">
        <f>IF(46&lt;=$G195, PQ195+PU195, "")</f>
        <v/>
      </c>
      <c r="PX195" s="9">
        <f>IF(46&lt;=$G195, ($G195-46)*$N195, "")</f>
        <v/>
      </c>
      <c r="PY195" s="9">
        <f>IF(47&lt;=$G195, PT195, "")</f>
        <v/>
      </c>
      <c r="PZ195" s="9">
        <f>IF(47&lt;=$G195, ROUND(PY195*$Q195, 2), "")</f>
        <v/>
      </c>
      <c r="QA195" s="9">
        <f>IF(47&lt;=$G195, $N195, "")</f>
        <v/>
      </c>
      <c r="QB195" s="9">
        <f>IF(47&lt;=$G195, QA195-PZ195, "")</f>
        <v/>
      </c>
      <c r="QC195" s="9">
        <f>IF(47&lt;=$G195, PY195-QB195, "")</f>
        <v/>
      </c>
      <c r="QD195" s="9">
        <f>IF(47&lt;=$G195, ROUND(PV195*$Q195, 2), "")</f>
        <v/>
      </c>
      <c r="QE195" s="9">
        <f>IF(47&lt;=$G195, PV195+QD195, "")</f>
        <v/>
      </c>
      <c r="QF195" s="9">
        <f>IF(47&lt;=$G195, PZ195+QD195, "")</f>
        <v/>
      </c>
      <c r="QG195" s="9">
        <f>IF(47&lt;=$G195, ($G195-47)*$N195, "")</f>
        <v/>
      </c>
      <c r="QH195" s="9">
        <f>IF(48&lt;=$G195, QC195, "")</f>
        <v/>
      </c>
      <c r="QI195" s="9">
        <f>IF(48&lt;=$G195, ROUND(QH195*$Q195, 2), "")</f>
        <v/>
      </c>
      <c r="QJ195" s="9">
        <f>IF(48&lt;=$G195, $N195, "")</f>
        <v/>
      </c>
      <c r="QK195" s="9">
        <f>IF(48&lt;=$G195, QJ195-QI195, "")</f>
        <v/>
      </c>
      <c r="QL195" s="9">
        <f>IF(48&lt;=$G195, QH195-QK195, "")</f>
        <v/>
      </c>
      <c r="QM195" s="9">
        <f>IF(48&lt;=$G195, ROUND(QE195*$Q195, 2), "")</f>
        <v/>
      </c>
      <c r="QN195" s="9">
        <f>IF(48&lt;=$G195, QE195+QM195, "")</f>
        <v/>
      </c>
      <c r="QO195" s="9">
        <f>IF(48&lt;=$G195, QI195+QM195, "")</f>
        <v/>
      </c>
      <c r="QP195" s="9">
        <f>IF(48&lt;=$G195, ($G195-48)*$N195, "")</f>
        <v/>
      </c>
    </row>
    <row r="196">
      <c r="A196" s="12" t="inlineStr">
        <is>
          <t>0715-0001</t>
        </is>
      </c>
      <c r="B196" s="13" t="inlineStr">
        <is>
          <t>Jose de Jesus Serrano Sanchez</t>
        </is>
      </c>
      <c r="C196" s="13" t="inlineStr">
        <is>
          <t>Ram 1200</t>
        </is>
      </c>
      <c r="D196" s="12" t="inlineStr">
        <is>
          <t>ACTIVO</t>
        </is>
      </c>
      <c r="E196" s="12" t="inlineStr">
        <is>
          <t>2025-08-29</t>
        </is>
      </c>
      <c r="F196" s="12" t="inlineStr">
        <is>
          <t>2029-08-29</t>
        </is>
      </c>
      <c r="G196" s="14" t="n">
        <v>48</v>
      </c>
      <c r="H196" s="15" t="n">
        <v>606034.48</v>
      </c>
      <c r="I196" s="16" t="n">
        <v>0.1981</v>
      </c>
      <c r="J196" s="15">
        <f>ROUND(H196*I196, 2)</f>
        <v/>
      </c>
      <c r="K196" s="15">
        <f>ROUND(H196-J196, 2)</f>
        <v/>
      </c>
      <c r="L196" s="16" t="n">
        <v>0.02</v>
      </c>
      <c r="M196" s="15">
        <f>ROUND(H196*L196, 2)</f>
        <v/>
      </c>
      <c r="N196" s="15" t="n">
        <v>17525.22</v>
      </c>
      <c r="O196" s="16" t="n">
        <v>0.1</v>
      </c>
      <c r="P196" s="15">
        <f>ROUND(H196*O196, 2)</f>
        <v/>
      </c>
      <c r="Q196" s="17" t="n">
        <v>0.02692681</v>
      </c>
      <c r="R196" s="17">
        <f>RATE(G196, -N196, K196, -P196)</f>
        <v/>
      </c>
      <c r="S196" s="17">
        <f>ROUND(Q196*12, 8)</f>
        <v/>
      </c>
      <c r="T196" s="17">
        <f>ROUND(((1+Q196)^12)-1, 8)</f>
        <v/>
      </c>
      <c r="U196" s="15">
        <f>ROUND(PV(Q196, G196, 0, -P196), 2)</f>
        <v/>
      </c>
      <c r="V196" s="15">
        <f>SUMIF($AA$4:$QP$4, "Interes_Leasing", AA196:QP196)</f>
        <v/>
      </c>
      <c r="W196" s="15">
        <f>SUMIF($AA$4:$QP$4, "Interes_Residual", AA196:QP196)</f>
        <v/>
      </c>
      <c r="X196" s="15">
        <f>ROUND(V196+W196, 2)</f>
        <v/>
      </c>
      <c r="Y196" s="15">
        <f>ROUND((N196*G196+P196+M196)-K196, 2)</f>
        <v/>
      </c>
      <c r="Z196" s="16">
        <f>ROUND(Y196/K196, 4)</f>
        <v/>
      </c>
      <c r="AA196" s="15">
        <f>IF(1&lt;=$G196, $K196, "")</f>
        <v/>
      </c>
      <c r="AB196" s="15">
        <f>IF(1&lt;=$G196, ROUND(AA196*$Q196, 2), "")</f>
        <v/>
      </c>
      <c r="AC196" s="15">
        <f>IF(1&lt;=$G196, $N196, "")</f>
        <v/>
      </c>
      <c r="AD196" s="15">
        <f>IF(1&lt;=$G196, AC196-AB196, "")</f>
        <v/>
      </c>
      <c r="AE196" s="15">
        <f>IF(1&lt;=$G196, AA196-AD196, "")</f>
        <v/>
      </c>
      <c r="AF196" s="15">
        <f>IF(1&lt;=$G196, ROUND($U196*$Q196, 2), "")</f>
        <v/>
      </c>
      <c r="AG196" s="15">
        <f>IF(1&lt;=$G196, $U196+AF196, "")</f>
        <v/>
      </c>
      <c r="AH196" s="15">
        <f>IF(1&lt;=$G196, AB196+AF196, "")</f>
        <v/>
      </c>
      <c r="AI196" s="15">
        <f>IF(1&lt;=$G196, ($G196-1)*$N196, "")</f>
        <v/>
      </c>
      <c r="AJ196" s="15">
        <f>IF(2&lt;=$G196, AE196, "")</f>
        <v/>
      </c>
      <c r="AK196" s="15">
        <f>IF(2&lt;=$G196, ROUND(AJ196*$Q196, 2), "")</f>
        <v/>
      </c>
      <c r="AL196" s="15">
        <f>IF(2&lt;=$G196, $N196, "")</f>
        <v/>
      </c>
      <c r="AM196" s="15">
        <f>IF(2&lt;=$G196, AL196-AK196, "")</f>
        <v/>
      </c>
      <c r="AN196" s="15">
        <f>IF(2&lt;=$G196, AJ196-AM196, "")</f>
        <v/>
      </c>
      <c r="AO196" s="15">
        <f>IF(2&lt;=$G196, ROUND(AG196*$Q196, 2), "")</f>
        <v/>
      </c>
      <c r="AP196" s="15">
        <f>IF(2&lt;=$G196, AG196+AO196, "")</f>
        <v/>
      </c>
      <c r="AQ196" s="15">
        <f>IF(2&lt;=$G196, AK196+AO196, "")</f>
        <v/>
      </c>
      <c r="AR196" s="15">
        <f>IF(2&lt;=$G196, ($G196-2)*$N196, "")</f>
        <v/>
      </c>
      <c r="AS196" s="15">
        <f>IF(3&lt;=$G196, AN196, "")</f>
        <v/>
      </c>
      <c r="AT196" s="15">
        <f>IF(3&lt;=$G196, ROUND(AS196*$Q196, 2), "")</f>
        <v/>
      </c>
      <c r="AU196" s="15">
        <f>IF(3&lt;=$G196, $N196, "")</f>
        <v/>
      </c>
      <c r="AV196" s="15">
        <f>IF(3&lt;=$G196, AU196-AT196, "")</f>
        <v/>
      </c>
      <c r="AW196" s="15">
        <f>IF(3&lt;=$G196, AS196-AV196, "")</f>
        <v/>
      </c>
      <c r="AX196" s="15">
        <f>IF(3&lt;=$G196, ROUND(AP196*$Q196, 2), "")</f>
        <v/>
      </c>
      <c r="AY196" s="15">
        <f>IF(3&lt;=$G196, AP196+AX196, "")</f>
        <v/>
      </c>
      <c r="AZ196" s="15">
        <f>IF(3&lt;=$G196, AT196+AX196, "")</f>
        <v/>
      </c>
      <c r="BA196" s="15">
        <f>IF(3&lt;=$G196, ($G196-3)*$N196, "")</f>
        <v/>
      </c>
      <c r="BB196" s="15">
        <f>IF(4&lt;=$G196, AW196, "")</f>
        <v/>
      </c>
      <c r="BC196" s="15">
        <f>IF(4&lt;=$G196, ROUND(BB196*$Q196, 2), "")</f>
        <v/>
      </c>
      <c r="BD196" s="15">
        <f>IF(4&lt;=$G196, $N196, "")</f>
        <v/>
      </c>
      <c r="BE196" s="15">
        <f>IF(4&lt;=$G196, BD196-BC196, "")</f>
        <v/>
      </c>
      <c r="BF196" s="15">
        <f>IF(4&lt;=$G196, BB196-BE196, "")</f>
        <v/>
      </c>
      <c r="BG196" s="15">
        <f>IF(4&lt;=$G196, ROUND(AY196*$Q196, 2), "")</f>
        <v/>
      </c>
      <c r="BH196" s="15">
        <f>IF(4&lt;=$G196, AY196+BG196, "")</f>
        <v/>
      </c>
      <c r="BI196" s="15">
        <f>IF(4&lt;=$G196, BC196+BG196, "")</f>
        <v/>
      </c>
      <c r="BJ196" s="15">
        <f>IF(4&lt;=$G196, ($G196-4)*$N196, "")</f>
        <v/>
      </c>
      <c r="BK196" s="15">
        <f>IF(5&lt;=$G196, BF196, "")</f>
        <v/>
      </c>
      <c r="BL196" s="15">
        <f>IF(5&lt;=$G196, ROUND(BK196*$Q196, 2), "")</f>
        <v/>
      </c>
      <c r="BM196" s="15">
        <f>IF(5&lt;=$G196, $N196, "")</f>
        <v/>
      </c>
      <c r="BN196" s="15">
        <f>IF(5&lt;=$G196, BM196-BL196, "")</f>
        <v/>
      </c>
      <c r="BO196" s="15">
        <f>IF(5&lt;=$G196, BK196-BN196, "")</f>
        <v/>
      </c>
      <c r="BP196" s="15">
        <f>IF(5&lt;=$G196, ROUND(BH196*$Q196, 2), "")</f>
        <v/>
      </c>
      <c r="BQ196" s="15">
        <f>IF(5&lt;=$G196, BH196+BP196, "")</f>
        <v/>
      </c>
      <c r="BR196" s="15">
        <f>IF(5&lt;=$G196, BL196+BP196, "")</f>
        <v/>
      </c>
      <c r="BS196" s="15">
        <f>IF(5&lt;=$G196, ($G196-5)*$N196, "")</f>
        <v/>
      </c>
      <c r="BT196" s="15">
        <f>IF(6&lt;=$G196, BO196, "")</f>
        <v/>
      </c>
      <c r="BU196" s="15">
        <f>IF(6&lt;=$G196, ROUND(BT196*$Q196, 2), "")</f>
        <v/>
      </c>
      <c r="BV196" s="15">
        <f>IF(6&lt;=$G196, $N196, "")</f>
        <v/>
      </c>
      <c r="BW196" s="15">
        <f>IF(6&lt;=$G196, BV196-BU196, "")</f>
        <v/>
      </c>
      <c r="BX196" s="15">
        <f>IF(6&lt;=$G196, BT196-BW196, "")</f>
        <v/>
      </c>
      <c r="BY196" s="15">
        <f>IF(6&lt;=$G196, ROUND(BQ196*$Q196, 2), "")</f>
        <v/>
      </c>
      <c r="BZ196" s="15">
        <f>IF(6&lt;=$G196, BQ196+BY196, "")</f>
        <v/>
      </c>
      <c r="CA196" s="15">
        <f>IF(6&lt;=$G196, BU196+BY196, "")</f>
        <v/>
      </c>
      <c r="CB196" s="15">
        <f>IF(6&lt;=$G196, ($G196-6)*$N196, "")</f>
        <v/>
      </c>
      <c r="CC196" s="15">
        <f>IF(7&lt;=$G196, BX196, "")</f>
        <v/>
      </c>
      <c r="CD196" s="15">
        <f>IF(7&lt;=$G196, ROUND(CC196*$Q196, 2), "")</f>
        <v/>
      </c>
      <c r="CE196" s="15">
        <f>IF(7&lt;=$G196, $N196, "")</f>
        <v/>
      </c>
      <c r="CF196" s="15">
        <f>IF(7&lt;=$G196, CE196-CD196, "")</f>
        <v/>
      </c>
      <c r="CG196" s="15">
        <f>IF(7&lt;=$G196, CC196-CF196, "")</f>
        <v/>
      </c>
      <c r="CH196" s="15">
        <f>IF(7&lt;=$G196, ROUND(BZ196*$Q196, 2), "")</f>
        <v/>
      </c>
      <c r="CI196" s="15">
        <f>IF(7&lt;=$G196, BZ196+CH196, "")</f>
        <v/>
      </c>
      <c r="CJ196" s="15">
        <f>IF(7&lt;=$G196, CD196+CH196, "")</f>
        <v/>
      </c>
      <c r="CK196" s="15">
        <f>IF(7&lt;=$G196, ($G196-7)*$N196, "")</f>
        <v/>
      </c>
      <c r="CL196" s="15">
        <f>IF(8&lt;=$G196, CG196, "")</f>
        <v/>
      </c>
      <c r="CM196" s="15">
        <f>IF(8&lt;=$G196, ROUND(CL196*$Q196, 2), "")</f>
        <v/>
      </c>
      <c r="CN196" s="15">
        <f>IF(8&lt;=$G196, $N196, "")</f>
        <v/>
      </c>
      <c r="CO196" s="15">
        <f>IF(8&lt;=$G196, CN196-CM196, "")</f>
        <v/>
      </c>
      <c r="CP196" s="15">
        <f>IF(8&lt;=$G196, CL196-CO196, "")</f>
        <v/>
      </c>
      <c r="CQ196" s="15">
        <f>IF(8&lt;=$G196, ROUND(CI196*$Q196, 2), "")</f>
        <v/>
      </c>
      <c r="CR196" s="15">
        <f>IF(8&lt;=$G196, CI196+CQ196, "")</f>
        <v/>
      </c>
      <c r="CS196" s="15">
        <f>IF(8&lt;=$G196, CM196+CQ196, "")</f>
        <v/>
      </c>
      <c r="CT196" s="15">
        <f>IF(8&lt;=$G196, ($G196-8)*$N196, "")</f>
        <v/>
      </c>
      <c r="CU196" s="15">
        <f>IF(9&lt;=$G196, CP196, "")</f>
        <v/>
      </c>
      <c r="CV196" s="15">
        <f>IF(9&lt;=$G196, ROUND(CU196*$Q196, 2), "")</f>
        <v/>
      </c>
      <c r="CW196" s="15">
        <f>IF(9&lt;=$G196, $N196, "")</f>
        <v/>
      </c>
      <c r="CX196" s="15">
        <f>IF(9&lt;=$G196, CW196-CV196, "")</f>
        <v/>
      </c>
      <c r="CY196" s="15">
        <f>IF(9&lt;=$G196, CU196-CX196, "")</f>
        <v/>
      </c>
      <c r="CZ196" s="15">
        <f>IF(9&lt;=$G196, ROUND(CR196*$Q196, 2), "")</f>
        <v/>
      </c>
      <c r="DA196" s="15">
        <f>IF(9&lt;=$G196, CR196+CZ196, "")</f>
        <v/>
      </c>
      <c r="DB196" s="15">
        <f>IF(9&lt;=$G196, CV196+CZ196, "")</f>
        <v/>
      </c>
      <c r="DC196" s="15">
        <f>IF(9&lt;=$G196, ($G196-9)*$N196, "")</f>
        <v/>
      </c>
      <c r="DD196" s="15">
        <f>IF(10&lt;=$G196, CY196, "")</f>
        <v/>
      </c>
      <c r="DE196" s="15">
        <f>IF(10&lt;=$G196, ROUND(DD196*$Q196, 2), "")</f>
        <v/>
      </c>
      <c r="DF196" s="15">
        <f>IF(10&lt;=$G196, $N196, "")</f>
        <v/>
      </c>
      <c r="DG196" s="15">
        <f>IF(10&lt;=$G196, DF196-DE196, "")</f>
        <v/>
      </c>
      <c r="DH196" s="15">
        <f>IF(10&lt;=$G196, DD196-DG196, "")</f>
        <v/>
      </c>
      <c r="DI196" s="15">
        <f>IF(10&lt;=$G196, ROUND(DA196*$Q196, 2), "")</f>
        <v/>
      </c>
      <c r="DJ196" s="15">
        <f>IF(10&lt;=$G196, DA196+DI196, "")</f>
        <v/>
      </c>
      <c r="DK196" s="15">
        <f>IF(10&lt;=$G196, DE196+DI196, "")</f>
        <v/>
      </c>
      <c r="DL196" s="15">
        <f>IF(10&lt;=$G196, ($G196-10)*$N196, "")</f>
        <v/>
      </c>
      <c r="DM196" s="15">
        <f>IF(11&lt;=$G196, DH196, "")</f>
        <v/>
      </c>
      <c r="DN196" s="15">
        <f>IF(11&lt;=$G196, ROUND(DM196*$Q196, 2), "")</f>
        <v/>
      </c>
      <c r="DO196" s="15">
        <f>IF(11&lt;=$G196, $N196, "")</f>
        <v/>
      </c>
      <c r="DP196" s="15">
        <f>IF(11&lt;=$G196, DO196-DN196, "")</f>
        <v/>
      </c>
      <c r="DQ196" s="15">
        <f>IF(11&lt;=$G196, DM196-DP196, "")</f>
        <v/>
      </c>
      <c r="DR196" s="15">
        <f>IF(11&lt;=$G196, ROUND(DJ196*$Q196, 2), "")</f>
        <v/>
      </c>
      <c r="DS196" s="15">
        <f>IF(11&lt;=$G196, DJ196+DR196, "")</f>
        <v/>
      </c>
      <c r="DT196" s="15">
        <f>IF(11&lt;=$G196, DN196+DR196, "")</f>
        <v/>
      </c>
      <c r="DU196" s="15">
        <f>IF(11&lt;=$G196, ($G196-11)*$N196, "")</f>
        <v/>
      </c>
      <c r="DV196" s="15">
        <f>IF(12&lt;=$G196, DQ196, "")</f>
        <v/>
      </c>
      <c r="DW196" s="15">
        <f>IF(12&lt;=$G196, ROUND(DV196*$Q196, 2), "")</f>
        <v/>
      </c>
      <c r="DX196" s="15">
        <f>IF(12&lt;=$G196, $N196, "")</f>
        <v/>
      </c>
      <c r="DY196" s="15">
        <f>IF(12&lt;=$G196, DX196-DW196, "")</f>
        <v/>
      </c>
      <c r="DZ196" s="15">
        <f>IF(12&lt;=$G196, DV196-DY196, "")</f>
        <v/>
      </c>
      <c r="EA196" s="15">
        <f>IF(12&lt;=$G196, ROUND(DS196*$Q196, 2), "")</f>
        <v/>
      </c>
      <c r="EB196" s="15">
        <f>IF(12&lt;=$G196, DS196+EA196, "")</f>
        <v/>
      </c>
      <c r="EC196" s="15">
        <f>IF(12&lt;=$G196, DW196+EA196, "")</f>
        <v/>
      </c>
      <c r="ED196" s="15">
        <f>IF(12&lt;=$G196, ($G196-12)*$N196, "")</f>
        <v/>
      </c>
      <c r="EE196" s="15">
        <f>IF(13&lt;=$G196, DZ196, "")</f>
        <v/>
      </c>
      <c r="EF196" s="15">
        <f>IF(13&lt;=$G196, ROUND(EE196*$Q196, 2), "")</f>
        <v/>
      </c>
      <c r="EG196" s="15">
        <f>IF(13&lt;=$G196, $N196, "")</f>
        <v/>
      </c>
      <c r="EH196" s="15">
        <f>IF(13&lt;=$G196, EG196-EF196, "")</f>
        <v/>
      </c>
      <c r="EI196" s="15">
        <f>IF(13&lt;=$G196, EE196-EH196, "")</f>
        <v/>
      </c>
      <c r="EJ196" s="15">
        <f>IF(13&lt;=$G196, ROUND(EB196*$Q196, 2), "")</f>
        <v/>
      </c>
      <c r="EK196" s="15">
        <f>IF(13&lt;=$G196, EB196+EJ196, "")</f>
        <v/>
      </c>
      <c r="EL196" s="15">
        <f>IF(13&lt;=$G196, EF196+EJ196, "")</f>
        <v/>
      </c>
      <c r="EM196" s="15">
        <f>IF(13&lt;=$G196, ($G196-13)*$N196, "")</f>
        <v/>
      </c>
      <c r="EN196" s="15">
        <f>IF(14&lt;=$G196, EI196, "")</f>
        <v/>
      </c>
      <c r="EO196" s="15">
        <f>IF(14&lt;=$G196, ROUND(EN196*$Q196, 2), "")</f>
        <v/>
      </c>
      <c r="EP196" s="15">
        <f>IF(14&lt;=$G196, $N196, "")</f>
        <v/>
      </c>
      <c r="EQ196" s="15">
        <f>IF(14&lt;=$G196, EP196-EO196, "")</f>
        <v/>
      </c>
      <c r="ER196" s="15">
        <f>IF(14&lt;=$G196, EN196-EQ196, "")</f>
        <v/>
      </c>
      <c r="ES196" s="15">
        <f>IF(14&lt;=$G196, ROUND(EK196*$Q196, 2), "")</f>
        <v/>
      </c>
      <c r="ET196" s="15">
        <f>IF(14&lt;=$G196, EK196+ES196, "")</f>
        <v/>
      </c>
      <c r="EU196" s="15">
        <f>IF(14&lt;=$G196, EO196+ES196, "")</f>
        <v/>
      </c>
      <c r="EV196" s="15">
        <f>IF(14&lt;=$G196, ($G196-14)*$N196, "")</f>
        <v/>
      </c>
      <c r="EW196" s="15">
        <f>IF(15&lt;=$G196, ER196, "")</f>
        <v/>
      </c>
      <c r="EX196" s="15">
        <f>IF(15&lt;=$G196, ROUND(EW196*$Q196, 2), "")</f>
        <v/>
      </c>
      <c r="EY196" s="15">
        <f>IF(15&lt;=$G196, $N196, "")</f>
        <v/>
      </c>
      <c r="EZ196" s="15">
        <f>IF(15&lt;=$G196, EY196-EX196, "")</f>
        <v/>
      </c>
      <c r="FA196" s="15">
        <f>IF(15&lt;=$G196, EW196-EZ196, "")</f>
        <v/>
      </c>
      <c r="FB196" s="15">
        <f>IF(15&lt;=$G196, ROUND(ET196*$Q196, 2), "")</f>
        <v/>
      </c>
      <c r="FC196" s="15">
        <f>IF(15&lt;=$G196, ET196+FB196, "")</f>
        <v/>
      </c>
      <c r="FD196" s="15">
        <f>IF(15&lt;=$G196, EX196+FB196, "")</f>
        <v/>
      </c>
      <c r="FE196" s="15">
        <f>IF(15&lt;=$G196, ($G196-15)*$N196, "")</f>
        <v/>
      </c>
      <c r="FF196" s="15">
        <f>IF(16&lt;=$G196, FA196, "")</f>
        <v/>
      </c>
      <c r="FG196" s="15">
        <f>IF(16&lt;=$G196, ROUND(FF196*$Q196, 2), "")</f>
        <v/>
      </c>
      <c r="FH196" s="15">
        <f>IF(16&lt;=$G196, $N196, "")</f>
        <v/>
      </c>
      <c r="FI196" s="15">
        <f>IF(16&lt;=$G196, FH196-FG196, "")</f>
        <v/>
      </c>
      <c r="FJ196" s="15">
        <f>IF(16&lt;=$G196, FF196-FI196, "")</f>
        <v/>
      </c>
      <c r="FK196" s="15">
        <f>IF(16&lt;=$G196, ROUND(FC196*$Q196, 2), "")</f>
        <v/>
      </c>
      <c r="FL196" s="15">
        <f>IF(16&lt;=$G196, FC196+FK196, "")</f>
        <v/>
      </c>
      <c r="FM196" s="15">
        <f>IF(16&lt;=$G196, FG196+FK196, "")</f>
        <v/>
      </c>
      <c r="FN196" s="15">
        <f>IF(16&lt;=$G196, ($G196-16)*$N196, "")</f>
        <v/>
      </c>
      <c r="FO196" s="15">
        <f>IF(17&lt;=$G196, FJ196, "")</f>
        <v/>
      </c>
      <c r="FP196" s="15">
        <f>IF(17&lt;=$G196, ROUND(FO196*$Q196, 2), "")</f>
        <v/>
      </c>
      <c r="FQ196" s="15">
        <f>IF(17&lt;=$G196, $N196, "")</f>
        <v/>
      </c>
      <c r="FR196" s="15">
        <f>IF(17&lt;=$G196, FQ196-FP196, "")</f>
        <v/>
      </c>
      <c r="FS196" s="15">
        <f>IF(17&lt;=$G196, FO196-FR196, "")</f>
        <v/>
      </c>
      <c r="FT196" s="15">
        <f>IF(17&lt;=$G196, ROUND(FL196*$Q196, 2), "")</f>
        <v/>
      </c>
      <c r="FU196" s="15">
        <f>IF(17&lt;=$G196, FL196+FT196, "")</f>
        <v/>
      </c>
      <c r="FV196" s="15">
        <f>IF(17&lt;=$G196, FP196+FT196, "")</f>
        <v/>
      </c>
      <c r="FW196" s="15">
        <f>IF(17&lt;=$G196, ($G196-17)*$N196, "")</f>
        <v/>
      </c>
      <c r="FX196" s="15">
        <f>IF(18&lt;=$G196, FS196, "")</f>
        <v/>
      </c>
      <c r="FY196" s="15">
        <f>IF(18&lt;=$G196, ROUND(FX196*$Q196, 2), "")</f>
        <v/>
      </c>
      <c r="FZ196" s="15">
        <f>IF(18&lt;=$G196, $N196, "")</f>
        <v/>
      </c>
      <c r="GA196" s="15">
        <f>IF(18&lt;=$G196, FZ196-FY196, "")</f>
        <v/>
      </c>
      <c r="GB196" s="15">
        <f>IF(18&lt;=$G196, FX196-GA196, "")</f>
        <v/>
      </c>
      <c r="GC196" s="15">
        <f>IF(18&lt;=$G196, ROUND(FU196*$Q196, 2), "")</f>
        <v/>
      </c>
      <c r="GD196" s="15">
        <f>IF(18&lt;=$G196, FU196+GC196, "")</f>
        <v/>
      </c>
      <c r="GE196" s="15">
        <f>IF(18&lt;=$G196, FY196+GC196, "")</f>
        <v/>
      </c>
      <c r="GF196" s="15">
        <f>IF(18&lt;=$G196, ($G196-18)*$N196, "")</f>
        <v/>
      </c>
      <c r="GG196" s="15">
        <f>IF(19&lt;=$G196, GB196, "")</f>
        <v/>
      </c>
      <c r="GH196" s="15">
        <f>IF(19&lt;=$G196, ROUND(GG196*$Q196, 2), "")</f>
        <v/>
      </c>
      <c r="GI196" s="15">
        <f>IF(19&lt;=$G196, $N196, "")</f>
        <v/>
      </c>
      <c r="GJ196" s="15">
        <f>IF(19&lt;=$G196, GI196-GH196, "")</f>
        <v/>
      </c>
      <c r="GK196" s="15">
        <f>IF(19&lt;=$G196, GG196-GJ196, "")</f>
        <v/>
      </c>
      <c r="GL196" s="15">
        <f>IF(19&lt;=$G196, ROUND(GD196*$Q196, 2), "")</f>
        <v/>
      </c>
      <c r="GM196" s="15">
        <f>IF(19&lt;=$G196, GD196+GL196, "")</f>
        <v/>
      </c>
      <c r="GN196" s="15">
        <f>IF(19&lt;=$G196, GH196+GL196, "")</f>
        <v/>
      </c>
      <c r="GO196" s="15">
        <f>IF(19&lt;=$G196, ($G196-19)*$N196, "")</f>
        <v/>
      </c>
      <c r="GP196" s="15">
        <f>IF(20&lt;=$G196, GK196, "")</f>
        <v/>
      </c>
      <c r="GQ196" s="15">
        <f>IF(20&lt;=$G196, ROUND(GP196*$Q196, 2), "")</f>
        <v/>
      </c>
      <c r="GR196" s="15">
        <f>IF(20&lt;=$G196, $N196, "")</f>
        <v/>
      </c>
      <c r="GS196" s="15">
        <f>IF(20&lt;=$G196, GR196-GQ196, "")</f>
        <v/>
      </c>
      <c r="GT196" s="15">
        <f>IF(20&lt;=$G196, GP196-GS196, "")</f>
        <v/>
      </c>
      <c r="GU196" s="15">
        <f>IF(20&lt;=$G196, ROUND(GM196*$Q196, 2), "")</f>
        <v/>
      </c>
      <c r="GV196" s="15">
        <f>IF(20&lt;=$G196, GM196+GU196, "")</f>
        <v/>
      </c>
      <c r="GW196" s="15">
        <f>IF(20&lt;=$G196, GQ196+GU196, "")</f>
        <v/>
      </c>
      <c r="GX196" s="15">
        <f>IF(20&lt;=$G196, ($G196-20)*$N196, "")</f>
        <v/>
      </c>
      <c r="GY196" s="15">
        <f>IF(21&lt;=$G196, GT196, "")</f>
        <v/>
      </c>
      <c r="GZ196" s="15">
        <f>IF(21&lt;=$G196, ROUND(GY196*$Q196, 2), "")</f>
        <v/>
      </c>
      <c r="HA196" s="15">
        <f>IF(21&lt;=$G196, $N196, "")</f>
        <v/>
      </c>
      <c r="HB196" s="15">
        <f>IF(21&lt;=$G196, HA196-GZ196, "")</f>
        <v/>
      </c>
      <c r="HC196" s="15">
        <f>IF(21&lt;=$G196, GY196-HB196, "")</f>
        <v/>
      </c>
      <c r="HD196" s="15">
        <f>IF(21&lt;=$G196, ROUND(GV196*$Q196, 2), "")</f>
        <v/>
      </c>
      <c r="HE196" s="15">
        <f>IF(21&lt;=$G196, GV196+HD196, "")</f>
        <v/>
      </c>
      <c r="HF196" s="15">
        <f>IF(21&lt;=$G196, GZ196+HD196, "")</f>
        <v/>
      </c>
      <c r="HG196" s="15">
        <f>IF(21&lt;=$G196, ($G196-21)*$N196, "")</f>
        <v/>
      </c>
      <c r="HH196" s="15">
        <f>IF(22&lt;=$G196, HC196, "")</f>
        <v/>
      </c>
      <c r="HI196" s="15">
        <f>IF(22&lt;=$G196, ROUND(HH196*$Q196, 2), "")</f>
        <v/>
      </c>
      <c r="HJ196" s="15">
        <f>IF(22&lt;=$G196, $N196, "")</f>
        <v/>
      </c>
      <c r="HK196" s="15">
        <f>IF(22&lt;=$G196, HJ196-HI196, "")</f>
        <v/>
      </c>
      <c r="HL196" s="15">
        <f>IF(22&lt;=$G196, HH196-HK196, "")</f>
        <v/>
      </c>
      <c r="HM196" s="15">
        <f>IF(22&lt;=$G196, ROUND(HE196*$Q196, 2), "")</f>
        <v/>
      </c>
      <c r="HN196" s="15">
        <f>IF(22&lt;=$G196, HE196+HM196, "")</f>
        <v/>
      </c>
      <c r="HO196" s="15">
        <f>IF(22&lt;=$G196, HI196+HM196, "")</f>
        <v/>
      </c>
      <c r="HP196" s="15">
        <f>IF(22&lt;=$G196, ($G196-22)*$N196, "")</f>
        <v/>
      </c>
      <c r="HQ196" s="15">
        <f>IF(23&lt;=$G196, HL196, "")</f>
        <v/>
      </c>
      <c r="HR196" s="15">
        <f>IF(23&lt;=$G196, ROUND(HQ196*$Q196, 2), "")</f>
        <v/>
      </c>
      <c r="HS196" s="15">
        <f>IF(23&lt;=$G196, $N196, "")</f>
        <v/>
      </c>
      <c r="HT196" s="15">
        <f>IF(23&lt;=$G196, HS196-HR196, "")</f>
        <v/>
      </c>
      <c r="HU196" s="15">
        <f>IF(23&lt;=$G196, HQ196-HT196, "")</f>
        <v/>
      </c>
      <c r="HV196" s="15">
        <f>IF(23&lt;=$G196, ROUND(HN196*$Q196, 2), "")</f>
        <v/>
      </c>
      <c r="HW196" s="15">
        <f>IF(23&lt;=$G196, HN196+HV196, "")</f>
        <v/>
      </c>
      <c r="HX196" s="15">
        <f>IF(23&lt;=$G196, HR196+HV196, "")</f>
        <v/>
      </c>
      <c r="HY196" s="15">
        <f>IF(23&lt;=$G196, ($G196-23)*$N196, "")</f>
        <v/>
      </c>
      <c r="HZ196" s="15">
        <f>IF(24&lt;=$G196, HU196, "")</f>
        <v/>
      </c>
      <c r="IA196" s="15">
        <f>IF(24&lt;=$G196, ROUND(HZ196*$Q196, 2), "")</f>
        <v/>
      </c>
      <c r="IB196" s="15">
        <f>IF(24&lt;=$G196, $N196, "")</f>
        <v/>
      </c>
      <c r="IC196" s="15">
        <f>IF(24&lt;=$G196, IB196-IA196, "")</f>
        <v/>
      </c>
      <c r="ID196" s="15">
        <f>IF(24&lt;=$G196, HZ196-IC196, "")</f>
        <v/>
      </c>
      <c r="IE196" s="15">
        <f>IF(24&lt;=$G196, ROUND(HW196*$Q196, 2), "")</f>
        <v/>
      </c>
      <c r="IF196" s="15">
        <f>IF(24&lt;=$G196, HW196+IE196, "")</f>
        <v/>
      </c>
      <c r="IG196" s="15">
        <f>IF(24&lt;=$G196, IA196+IE196, "")</f>
        <v/>
      </c>
      <c r="IH196" s="15">
        <f>IF(24&lt;=$G196, ($G196-24)*$N196, "")</f>
        <v/>
      </c>
      <c r="II196" s="15">
        <f>IF(25&lt;=$G196, ID196, "")</f>
        <v/>
      </c>
      <c r="IJ196" s="15">
        <f>IF(25&lt;=$G196, ROUND(II196*$Q196, 2), "")</f>
        <v/>
      </c>
      <c r="IK196" s="15">
        <f>IF(25&lt;=$G196, $N196, "")</f>
        <v/>
      </c>
      <c r="IL196" s="15">
        <f>IF(25&lt;=$G196, IK196-IJ196, "")</f>
        <v/>
      </c>
      <c r="IM196" s="15">
        <f>IF(25&lt;=$G196, II196-IL196, "")</f>
        <v/>
      </c>
      <c r="IN196" s="15">
        <f>IF(25&lt;=$G196, ROUND(IF196*$Q196, 2), "")</f>
        <v/>
      </c>
      <c r="IO196" s="15">
        <f>IF(25&lt;=$G196, IF196+IN196, "")</f>
        <v/>
      </c>
      <c r="IP196" s="15">
        <f>IF(25&lt;=$G196, IJ196+IN196, "")</f>
        <v/>
      </c>
      <c r="IQ196" s="15">
        <f>IF(25&lt;=$G196, ($G196-25)*$N196, "")</f>
        <v/>
      </c>
      <c r="IR196" s="15">
        <f>IF(26&lt;=$G196, IM196, "")</f>
        <v/>
      </c>
      <c r="IS196" s="15">
        <f>IF(26&lt;=$G196, ROUND(IR196*$Q196, 2), "")</f>
        <v/>
      </c>
      <c r="IT196" s="15">
        <f>IF(26&lt;=$G196, $N196, "")</f>
        <v/>
      </c>
      <c r="IU196" s="15">
        <f>IF(26&lt;=$G196, IT196-IS196, "")</f>
        <v/>
      </c>
      <c r="IV196" s="15">
        <f>IF(26&lt;=$G196, IR196-IU196, "")</f>
        <v/>
      </c>
      <c r="IW196" s="15">
        <f>IF(26&lt;=$G196, ROUND(IO196*$Q196, 2), "")</f>
        <v/>
      </c>
      <c r="IX196" s="15">
        <f>IF(26&lt;=$G196, IO196+IW196, "")</f>
        <v/>
      </c>
      <c r="IY196" s="15">
        <f>IF(26&lt;=$G196, IS196+IW196, "")</f>
        <v/>
      </c>
      <c r="IZ196" s="15">
        <f>IF(26&lt;=$G196, ($G196-26)*$N196, "")</f>
        <v/>
      </c>
      <c r="JA196" s="15">
        <f>IF(27&lt;=$G196, IV196, "")</f>
        <v/>
      </c>
      <c r="JB196" s="15">
        <f>IF(27&lt;=$G196, ROUND(JA196*$Q196, 2), "")</f>
        <v/>
      </c>
      <c r="JC196" s="15">
        <f>IF(27&lt;=$G196, $N196, "")</f>
        <v/>
      </c>
      <c r="JD196" s="15">
        <f>IF(27&lt;=$G196, JC196-JB196, "")</f>
        <v/>
      </c>
      <c r="JE196" s="15">
        <f>IF(27&lt;=$G196, JA196-JD196, "")</f>
        <v/>
      </c>
      <c r="JF196" s="15">
        <f>IF(27&lt;=$G196, ROUND(IX196*$Q196, 2), "")</f>
        <v/>
      </c>
      <c r="JG196" s="15">
        <f>IF(27&lt;=$G196, IX196+JF196, "")</f>
        <v/>
      </c>
      <c r="JH196" s="15">
        <f>IF(27&lt;=$G196, JB196+JF196, "")</f>
        <v/>
      </c>
      <c r="JI196" s="15">
        <f>IF(27&lt;=$G196, ($G196-27)*$N196, "")</f>
        <v/>
      </c>
      <c r="JJ196" s="15">
        <f>IF(28&lt;=$G196, JE196, "")</f>
        <v/>
      </c>
      <c r="JK196" s="15">
        <f>IF(28&lt;=$G196, ROUND(JJ196*$Q196, 2), "")</f>
        <v/>
      </c>
      <c r="JL196" s="15">
        <f>IF(28&lt;=$G196, $N196, "")</f>
        <v/>
      </c>
      <c r="JM196" s="15">
        <f>IF(28&lt;=$G196, JL196-JK196, "")</f>
        <v/>
      </c>
      <c r="JN196" s="15">
        <f>IF(28&lt;=$G196, JJ196-JM196, "")</f>
        <v/>
      </c>
      <c r="JO196" s="15">
        <f>IF(28&lt;=$G196, ROUND(JG196*$Q196, 2), "")</f>
        <v/>
      </c>
      <c r="JP196" s="15">
        <f>IF(28&lt;=$G196, JG196+JO196, "")</f>
        <v/>
      </c>
      <c r="JQ196" s="15">
        <f>IF(28&lt;=$G196, JK196+JO196, "")</f>
        <v/>
      </c>
      <c r="JR196" s="15">
        <f>IF(28&lt;=$G196, ($G196-28)*$N196, "")</f>
        <v/>
      </c>
      <c r="JS196" s="15">
        <f>IF(29&lt;=$G196, JN196, "")</f>
        <v/>
      </c>
      <c r="JT196" s="15">
        <f>IF(29&lt;=$G196, ROUND(JS196*$Q196, 2), "")</f>
        <v/>
      </c>
      <c r="JU196" s="15">
        <f>IF(29&lt;=$G196, $N196, "")</f>
        <v/>
      </c>
      <c r="JV196" s="15">
        <f>IF(29&lt;=$G196, JU196-JT196, "")</f>
        <v/>
      </c>
      <c r="JW196" s="15">
        <f>IF(29&lt;=$G196, JS196-JV196, "")</f>
        <v/>
      </c>
      <c r="JX196" s="15">
        <f>IF(29&lt;=$G196, ROUND(JP196*$Q196, 2), "")</f>
        <v/>
      </c>
      <c r="JY196" s="15">
        <f>IF(29&lt;=$G196, JP196+JX196, "")</f>
        <v/>
      </c>
      <c r="JZ196" s="15">
        <f>IF(29&lt;=$G196, JT196+JX196, "")</f>
        <v/>
      </c>
      <c r="KA196" s="15">
        <f>IF(29&lt;=$G196, ($G196-29)*$N196, "")</f>
        <v/>
      </c>
      <c r="KB196" s="15">
        <f>IF(30&lt;=$G196, JW196, "")</f>
        <v/>
      </c>
      <c r="KC196" s="15">
        <f>IF(30&lt;=$G196, ROUND(KB196*$Q196, 2), "")</f>
        <v/>
      </c>
      <c r="KD196" s="15">
        <f>IF(30&lt;=$G196, $N196, "")</f>
        <v/>
      </c>
      <c r="KE196" s="15">
        <f>IF(30&lt;=$G196, KD196-KC196, "")</f>
        <v/>
      </c>
      <c r="KF196" s="15">
        <f>IF(30&lt;=$G196, KB196-KE196, "")</f>
        <v/>
      </c>
      <c r="KG196" s="15">
        <f>IF(30&lt;=$G196, ROUND(JY196*$Q196, 2), "")</f>
        <v/>
      </c>
      <c r="KH196" s="15">
        <f>IF(30&lt;=$G196, JY196+KG196, "")</f>
        <v/>
      </c>
      <c r="KI196" s="15">
        <f>IF(30&lt;=$G196, KC196+KG196, "")</f>
        <v/>
      </c>
      <c r="KJ196" s="15">
        <f>IF(30&lt;=$G196, ($G196-30)*$N196, "")</f>
        <v/>
      </c>
      <c r="KK196" s="15">
        <f>IF(31&lt;=$G196, KF196, "")</f>
        <v/>
      </c>
      <c r="KL196" s="15">
        <f>IF(31&lt;=$G196, ROUND(KK196*$Q196, 2), "")</f>
        <v/>
      </c>
      <c r="KM196" s="15">
        <f>IF(31&lt;=$G196, $N196, "")</f>
        <v/>
      </c>
      <c r="KN196" s="15">
        <f>IF(31&lt;=$G196, KM196-KL196, "")</f>
        <v/>
      </c>
      <c r="KO196" s="15">
        <f>IF(31&lt;=$G196, KK196-KN196, "")</f>
        <v/>
      </c>
      <c r="KP196" s="15">
        <f>IF(31&lt;=$G196, ROUND(KH196*$Q196, 2), "")</f>
        <v/>
      </c>
      <c r="KQ196" s="15">
        <f>IF(31&lt;=$G196, KH196+KP196, "")</f>
        <v/>
      </c>
      <c r="KR196" s="15">
        <f>IF(31&lt;=$G196, KL196+KP196, "")</f>
        <v/>
      </c>
      <c r="KS196" s="15">
        <f>IF(31&lt;=$G196, ($G196-31)*$N196, "")</f>
        <v/>
      </c>
      <c r="KT196" s="15">
        <f>IF(32&lt;=$G196, KO196, "")</f>
        <v/>
      </c>
      <c r="KU196" s="15">
        <f>IF(32&lt;=$G196, ROUND(KT196*$Q196, 2), "")</f>
        <v/>
      </c>
      <c r="KV196" s="15">
        <f>IF(32&lt;=$G196, $N196, "")</f>
        <v/>
      </c>
      <c r="KW196" s="15">
        <f>IF(32&lt;=$G196, KV196-KU196, "")</f>
        <v/>
      </c>
      <c r="KX196" s="15">
        <f>IF(32&lt;=$G196, KT196-KW196, "")</f>
        <v/>
      </c>
      <c r="KY196" s="15">
        <f>IF(32&lt;=$G196, ROUND(KQ196*$Q196, 2), "")</f>
        <v/>
      </c>
      <c r="KZ196" s="15">
        <f>IF(32&lt;=$G196, KQ196+KY196, "")</f>
        <v/>
      </c>
      <c r="LA196" s="15">
        <f>IF(32&lt;=$G196, KU196+KY196, "")</f>
        <v/>
      </c>
      <c r="LB196" s="15">
        <f>IF(32&lt;=$G196, ($G196-32)*$N196, "")</f>
        <v/>
      </c>
      <c r="LC196" s="15">
        <f>IF(33&lt;=$G196, KX196, "")</f>
        <v/>
      </c>
      <c r="LD196" s="15">
        <f>IF(33&lt;=$G196, ROUND(LC196*$Q196, 2), "")</f>
        <v/>
      </c>
      <c r="LE196" s="15">
        <f>IF(33&lt;=$G196, $N196, "")</f>
        <v/>
      </c>
      <c r="LF196" s="15">
        <f>IF(33&lt;=$G196, LE196-LD196, "")</f>
        <v/>
      </c>
      <c r="LG196" s="15">
        <f>IF(33&lt;=$G196, LC196-LF196, "")</f>
        <v/>
      </c>
      <c r="LH196" s="15">
        <f>IF(33&lt;=$G196, ROUND(KZ196*$Q196, 2), "")</f>
        <v/>
      </c>
      <c r="LI196" s="15">
        <f>IF(33&lt;=$G196, KZ196+LH196, "")</f>
        <v/>
      </c>
      <c r="LJ196" s="15">
        <f>IF(33&lt;=$G196, LD196+LH196, "")</f>
        <v/>
      </c>
      <c r="LK196" s="15">
        <f>IF(33&lt;=$G196, ($G196-33)*$N196, "")</f>
        <v/>
      </c>
      <c r="LL196" s="15">
        <f>IF(34&lt;=$G196, LG196, "")</f>
        <v/>
      </c>
      <c r="LM196" s="15">
        <f>IF(34&lt;=$G196, ROUND(LL196*$Q196, 2), "")</f>
        <v/>
      </c>
      <c r="LN196" s="15">
        <f>IF(34&lt;=$G196, $N196, "")</f>
        <v/>
      </c>
      <c r="LO196" s="15">
        <f>IF(34&lt;=$G196, LN196-LM196, "")</f>
        <v/>
      </c>
      <c r="LP196" s="15">
        <f>IF(34&lt;=$G196, LL196-LO196, "")</f>
        <v/>
      </c>
      <c r="LQ196" s="15">
        <f>IF(34&lt;=$G196, ROUND(LI196*$Q196, 2), "")</f>
        <v/>
      </c>
      <c r="LR196" s="15">
        <f>IF(34&lt;=$G196, LI196+LQ196, "")</f>
        <v/>
      </c>
      <c r="LS196" s="15">
        <f>IF(34&lt;=$G196, LM196+LQ196, "")</f>
        <v/>
      </c>
      <c r="LT196" s="15">
        <f>IF(34&lt;=$G196, ($G196-34)*$N196, "")</f>
        <v/>
      </c>
      <c r="LU196" s="15">
        <f>IF(35&lt;=$G196, LP196, "")</f>
        <v/>
      </c>
      <c r="LV196" s="15">
        <f>IF(35&lt;=$G196, ROUND(LU196*$Q196, 2), "")</f>
        <v/>
      </c>
      <c r="LW196" s="15">
        <f>IF(35&lt;=$G196, $N196, "")</f>
        <v/>
      </c>
      <c r="LX196" s="15">
        <f>IF(35&lt;=$G196, LW196-LV196, "")</f>
        <v/>
      </c>
      <c r="LY196" s="15">
        <f>IF(35&lt;=$G196, LU196-LX196, "")</f>
        <v/>
      </c>
      <c r="LZ196" s="15">
        <f>IF(35&lt;=$G196, ROUND(LR196*$Q196, 2), "")</f>
        <v/>
      </c>
      <c r="MA196" s="15">
        <f>IF(35&lt;=$G196, LR196+LZ196, "")</f>
        <v/>
      </c>
      <c r="MB196" s="15">
        <f>IF(35&lt;=$G196, LV196+LZ196, "")</f>
        <v/>
      </c>
      <c r="MC196" s="15">
        <f>IF(35&lt;=$G196, ($G196-35)*$N196, "")</f>
        <v/>
      </c>
      <c r="MD196" s="15">
        <f>IF(36&lt;=$G196, LY196, "")</f>
        <v/>
      </c>
      <c r="ME196" s="15">
        <f>IF(36&lt;=$G196, ROUND(MD196*$Q196, 2), "")</f>
        <v/>
      </c>
      <c r="MF196" s="15">
        <f>IF(36&lt;=$G196, $N196, "")</f>
        <v/>
      </c>
      <c r="MG196" s="15">
        <f>IF(36&lt;=$G196, MF196-ME196, "")</f>
        <v/>
      </c>
      <c r="MH196" s="15">
        <f>IF(36&lt;=$G196, MD196-MG196, "")</f>
        <v/>
      </c>
      <c r="MI196" s="15">
        <f>IF(36&lt;=$G196, ROUND(MA196*$Q196, 2), "")</f>
        <v/>
      </c>
      <c r="MJ196" s="15">
        <f>IF(36&lt;=$G196, MA196+MI196, "")</f>
        <v/>
      </c>
      <c r="MK196" s="15">
        <f>IF(36&lt;=$G196, ME196+MI196, "")</f>
        <v/>
      </c>
      <c r="ML196" s="15">
        <f>IF(36&lt;=$G196, ($G196-36)*$N196, "")</f>
        <v/>
      </c>
      <c r="MM196" s="15">
        <f>IF(37&lt;=$G196, MH196, "")</f>
        <v/>
      </c>
      <c r="MN196" s="15">
        <f>IF(37&lt;=$G196, ROUND(MM196*$Q196, 2), "")</f>
        <v/>
      </c>
      <c r="MO196" s="15">
        <f>IF(37&lt;=$G196, $N196, "")</f>
        <v/>
      </c>
      <c r="MP196" s="15">
        <f>IF(37&lt;=$G196, MO196-MN196, "")</f>
        <v/>
      </c>
      <c r="MQ196" s="15">
        <f>IF(37&lt;=$G196, MM196-MP196, "")</f>
        <v/>
      </c>
      <c r="MR196" s="15">
        <f>IF(37&lt;=$G196, ROUND(MJ196*$Q196, 2), "")</f>
        <v/>
      </c>
      <c r="MS196" s="15">
        <f>IF(37&lt;=$G196, MJ196+MR196, "")</f>
        <v/>
      </c>
      <c r="MT196" s="15">
        <f>IF(37&lt;=$G196, MN196+MR196, "")</f>
        <v/>
      </c>
      <c r="MU196" s="15">
        <f>IF(37&lt;=$G196, ($G196-37)*$N196, "")</f>
        <v/>
      </c>
      <c r="MV196" s="15">
        <f>IF(38&lt;=$G196, MQ196, "")</f>
        <v/>
      </c>
      <c r="MW196" s="15">
        <f>IF(38&lt;=$G196, ROUND(MV196*$Q196, 2), "")</f>
        <v/>
      </c>
      <c r="MX196" s="15">
        <f>IF(38&lt;=$G196, $N196, "")</f>
        <v/>
      </c>
      <c r="MY196" s="15">
        <f>IF(38&lt;=$G196, MX196-MW196, "")</f>
        <v/>
      </c>
      <c r="MZ196" s="15">
        <f>IF(38&lt;=$G196, MV196-MY196, "")</f>
        <v/>
      </c>
      <c r="NA196" s="15">
        <f>IF(38&lt;=$G196, ROUND(MS196*$Q196, 2), "")</f>
        <v/>
      </c>
      <c r="NB196" s="15">
        <f>IF(38&lt;=$G196, MS196+NA196, "")</f>
        <v/>
      </c>
      <c r="NC196" s="15">
        <f>IF(38&lt;=$G196, MW196+NA196, "")</f>
        <v/>
      </c>
      <c r="ND196" s="15">
        <f>IF(38&lt;=$G196, ($G196-38)*$N196, "")</f>
        <v/>
      </c>
      <c r="NE196" s="15">
        <f>IF(39&lt;=$G196, MZ196, "")</f>
        <v/>
      </c>
      <c r="NF196" s="15">
        <f>IF(39&lt;=$G196, ROUND(NE196*$Q196, 2), "")</f>
        <v/>
      </c>
      <c r="NG196" s="15">
        <f>IF(39&lt;=$G196, $N196, "")</f>
        <v/>
      </c>
      <c r="NH196" s="15">
        <f>IF(39&lt;=$G196, NG196-NF196, "")</f>
        <v/>
      </c>
      <c r="NI196" s="15">
        <f>IF(39&lt;=$G196, NE196-NH196, "")</f>
        <v/>
      </c>
      <c r="NJ196" s="15">
        <f>IF(39&lt;=$G196, ROUND(NB196*$Q196, 2), "")</f>
        <v/>
      </c>
      <c r="NK196" s="15">
        <f>IF(39&lt;=$G196, NB196+NJ196, "")</f>
        <v/>
      </c>
      <c r="NL196" s="15">
        <f>IF(39&lt;=$G196, NF196+NJ196, "")</f>
        <v/>
      </c>
      <c r="NM196" s="15">
        <f>IF(39&lt;=$G196, ($G196-39)*$N196, "")</f>
        <v/>
      </c>
      <c r="NN196" s="15">
        <f>IF(40&lt;=$G196, NI196, "")</f>
        <v/>
      </c>
      <c r="NO196" s="15">
        <f>IF(40&lt;=$G196, ROUND(NN196*$Q196, 2), "")</f>
        <v/>
      </c>
      <c r="NP196" s="15">
        <f>IF(40&lt;=$G196, $N196, "")</f>
        <v/>
      </c>
      <c r="NQ196" s="15">
        <f>IF(40&lt;=$G196, NP196-NO196, "")</f>
        <v/>
      </c>
      <c r="NR196" s="15">
        <f>IF(40&lt;=$G196, NN196-NQ196, "")</f>
        <v/>
      </c>
      <c r="NS196" s="15">
        <f>IF(40&lt;=$G196, ROUND(NK196*$Q196, 2), "")</f>
        <v/>
      </c>
      <c r="NT196" s="15">
        <f>IF(40&lt;=$G196, NK196+NS196, "")</f>
        <v/>
      </c>
      <c r="NU196" s="15">
        <f>IF(40&lt;=$G196, NO196+NS196, "")</f>
        <v/>
      </c>
      <c r="NV196" s="15">
        <f>IF(40&lt;=$G196, ($G196-40)*$N196, "")</f>
        <v/>
      </c>
      <c r="NW196" s="15">
        <f>IF(41&lt;=$G196, NR196, "")</f>
        <v/>
      </c>
      <c r="NX196" s="15">
        <f>IF(41&lt;=$G196, ROUND(NW196*$Q196, 2), "")</f>
        <v/>
      </c>
      <c r="NY196" s="15">
        <f>IF(41&lt;=$G196, $N196, "")</f>
        <v/>
      </c>
      <c r="NZ196" s="15">
        <f>IF(41&lt;=$G196, NY196-NX196, "")</f>
        <v/>
      </c>
      <c r="OA196" s="15">
        <f>IF(41&lt;=$G196, NW196-NZ196, "")</f>
        <v/>
      </c>
      <c r="OB196" s="15">
        <f>IF(41&lt;=$G196, ROUND(NT196*$Q196, 2), "")</f>
        <v/>
      </c>
      <c r="OC196" s="15">
        <f>IF(41&lt;=$G196, NT196+OB196, "")</f>
        <v/>
      </c>
      <c r="OD196" s="15">
        <f>IF(41&lt;=$G196, NX196+OB196, "")</f>
        <v/>
      </c>
      <c r="OE196" s="15">
        <f>IF(41&lt;=$G196, ($G196-41)*$N196, "")</f>
        <v/>
      </c>
      <c r="OF196" s="15">
        <f>IF(42&lt;=$G196, OA196, "")</f>
        <v/>
      </c>
      <c r="OG196" s="15">
        <f>IF(42&lt;=$G196, ROUND(OF196*$Q196, 2), "")</f>
        <v/>
      </c>
      <c r="OH196" s="15">
        <f>IF(42&lt;=$G196, $N196, "")</f>
        <v/>
      </c>
      <c r="OI196" s="15">
        <f>IF(42&lt;=$G196, OH196-OG196, "")</f>
        <v/>
      </c>
      <c r="OJ196" s="15">
        <f>IF(42&lt;=$G196, OF196-OI196, "")</f>
        <v/>
      </c>
      <c r="OK196" s="15">
        <f>IF(42&lt;=$G196, ROUND(OC196*$Q196, 2), "")</f>
        <v/>
      </c>
      <c r="OL196" s="15">
        <f>IF(42&lt;=$G196, OC196+OK196, "")</f>
        <v/>
      </c>
      <c r="OM196" s="15">
        <f>IF(42&lt;=$G196, OG196+OK196, "")</f>
        <v/>
      </c>
      <c r="ON196" s="15">
        <f>IF(42&lt;=$G196, ($G196-42)*$N196, "")</f>
        <v/>
      </c>
      <c r="OO196" s="15">
        <f>IF(43&lt;=$G196, OJ196, "")</f>
        <v/>
      </c>
      <c r="OP196" s="15">
        <f>IF(43&lt;=$G196, ROUND(OO196*$Q196, 2), "")</f>
        <v/>
      </c>
      <c r="OQ196" s="15">
        <f>IF(43&lt;=$G196, $N196, "")</f>
        <v/>
      </c>
      <c r="OR196" s="15">
        <f>IF(43&lt;=$G196, OQ196-OP196, "")</f>
        <v/>
      </c>
      <c r="OS196" s="15">
        <f>IF(43&lt;=$G196, OO196-OR196, "")</f>
        <v/>
      </c>
      <c r="OT196" s="15">
        <f>IF(43&lt;=$G196, ROUND(OL196*$Q196, 2), "")</f>
        <v/>
      </c>
      <c r="OU196" s="15">
        <f>IF(43&lt;=$G196, OL196+OT196, "")</f>
        <v/>
      </c>
      <c r="OV196" s="15">
        <f>IF(43&lt;=$G196, OP196+OT196, "")</f>
        <v/>
      </c>
      <c r="OW196" s="15">
        <f>IF(43&lt;=$G196, ($G196-43)*$N196, "")</f>
        <v/>
      </c>
      <c r="OX196" s="15">
        <f>IF(44&lt;=$G196, OS196, "")</f>
        <v/>
      </c>
      <c r="OY196" s="15">
        <f>IF(44&lt;=$G196, ROUND(OX196*$Q196, 2), "")</f>
        <v/>
      </c>
      <c r="OZ196" s="15">
        <f>IF(44&lt;=$G196, $N196, "")</f>
        <v/>
      </c>
      <c r="PA196" s="15">
        <f>IF(44&lt;=$G196, OZ196-OY196, "")</f>
        <v/>
      </c>
      <c r="PB196" s="15">
        <f>IF(44&lt;=$G196, OX196-PA196, "")</f>
        <v/>
      </c>
      <c r="PC196" s="15">
        <f>IF(44&lt;=$G196, ROUND(OU196*$Q196, 2), "")</f>
        <v/>
      </c>
      <c r="PD196" s="15">
        <f>IF(44&lt;=$G196, OU196+PC196, "")</f>
        <v/>
      </c>
      <c r="PE196" s="15">
        <f>IF(44&lt;=$G196, OY196+PC196, "")</f>
        <v/>
      </c>
      <c r="PF196" s="15">
        <f>IF(44&lt;=$G196, ($G196-44)*$N196, "")</f>
        <v/>
      </c>
      <c r="PG196" s="15">
        <f>IF(45&lt;=$G196, PB196, "")</f>
        <v/>
      </c>
      <c r="PH196" s="15">
        <f>IF(45&lt;=$G196, ROUND(PG196*$Q196, 2), "")</f>
        <v/>
      </c>
      <c r="PI196" s="15">
        <f>IF(45&lt;=$G196, $N196, "")</f>
        <v/>
      </c>
      <c r="PJ196" s="15">
        <f>IF(45&lt;=$G196, PI196-PH196, "")</f>
        <v/>
      </c>
      <c r="PK196" s="15">
        <f>IF(45&lt;=$G196, PG196-PJ196, "")</f>
        <v/>
      </c>
      <c r="PL196" s="15">
        <f>IF(45&lt;=$G196, ROUND(PD196*$Q196, 2), "")</f>
        <v/>
      </c>
      <c r="PM196" s="15">
        <f>IF(45&lt;=$G196, PD196+PL196, "")</f>
        <v/>
      </c>
      <c r="PN196" s="15">
        <f>IF(45&lt;=$G196, PH196+PL196, "")</f>
        <v/>
      </c>
      <c r="PO196" s="15">
        <f>IF(45&lt;=$G196, ($G196-45)*$N196, "")</f>
        <v/>
      </c>
      <c r="PP196" s="15">
        <f>IF(46&lt;=$G196, PK196, "")</f>
        <v/>
      </c>
      <c r="PQ196" s="15">
        <f>IF(46&lt;=$G196, ROUND(PP196*$Q196, 2), "")</f>
        <v/>
      </c>
      <c r="PR196" s="15">
        <f>IF(46&lt;=$G196, $N196, "")</f>
        <v/>
      </c>
      <c r="PS196" s="15">
        <f>IF(46&lt;=$G196, PR196-PQ196, "")</f>
        <v/>
      </c>
      <c r="PT196" s="15">
        <f>IF(46&lt;=$G196, PP196-PS196, "")</f>
        <v/>
      </c>
      <c r="PU196" s="15">
        <f>IF(46&lt;=$G196, ROUND(PM196*$Q196, 2), "")</f>
        <v/>
      </c>
      <c r="PV196" s="15">
        <f>IF(46&lt;=$G196, PM196+PU196, "")</f>
        <v/>
      </c>
      <c r="PW196" s="15">
        <f>IF(46&lt;=$G196, PQ196+PU196, "")</f>
        <v/>
      </c>
      <c r="PX196" s="15">
        <f>IF(46&lt;=$G196, ($G196-46)*$N196, "")</f>
        <v/>
      </c>
      <c r="PY196" s="15">
        <f>IF(47&lt;=$G196, PT196, "")</f>
        <v/>
      </c>
      <c r="PZ196" s="15">
        <f>IF(47&lt;=$G196, ROUND(PY196*$Q196, 2), "")</f>
        <v/>
      </c>
      <c r="QA196" s="15">
        <f>IF(47&lt;=$G196, $N196, "")</f>
        <v/>
      </c>
      <c r="QB196" s="15">
        <f>IF(47&lt;=$G196, QA196-PZ196, "")</f>
        <v/>
      </c>
      <c r="QC196" s="15">
        <f>IF(47&lt;=$G196, PY196-QB196, "")</f>
        <v/>
      </c>
      <c r="QD196" s="15">
        <f>IF(47&lt;=$G196, ROUND(PV196*$Q196, 2), "")</f>
        <v/>
      </c>
      <c r="QE196" s="15">
        <f>IF(47&lt;=$G196, PV196+QD196, "")</f>
        <v/>
      </c>
      <c r="QF196" s="15">
        <f>IF(47&lt;=$G196, PZ196+QD196, "")</f>
        <v/>
      </c>
      <c r="QG196" s="15">
        <f>IF(47&lt;=$G196, ($G196-47)*$N196, "")</f>
        <v/>
      </c>
      <c r="QH196" s="15">
        <f>IF(48&lt;=$G196, QC196, "")</f>
        <v/>
      </c>
      <c r="QI196" s="15">
        <f>IF(48&lt;=$G196, ROUND(QH196*$Q196, 2), "")</f>
        <v/>
      </c>
      <c r="QJ196" s="15">
        <f>IF(48&lt;=$G196, $N196, "")</f>
        <v/>
      </c>
      <c r="QK196" s="15">
        <f>IF(48&lt;=$G196, QJ196-QI196, "")</f>
        <v/>
      </c>
      <c r="QL196" s="15">
        <f>IF(48&lt;=$G196, QH196-QK196, "")</f>
        <v/>
      </c>
      <c r="QM196" s="15">
        <f>IF(48&lt;=$G196, ROUND(QE196*$Q196, 2), "")</f>
        <v/>
      </c>
      <c r="QN196" s="15">
        <f>IF(48&lt;=$G196, QE196+QM196, "")</f>
        <v/>
      </c>
      <c r="QO196" s="15">
        <f>IF(48&lt;=$G196, QI196+QM196, "")</f>
        <v/>
      </c>
      <c r="QP196" s="15">
        <f>IF(48&lt;=$G196, ($G196-48)*$N196, "")</f>
        <v/>
      </c>
    </row>
    <row r="197">
      <c r="A197" s="6" t="inlineStr">
        <is>
          <t>0716-0001</t>
        </is>
      </c>
      <c r="B197" s="7" t="inlineStr">
        <is>
          <t>Mayoristas Asociados en Servicio Celular SA de CV</t>
        </is>
      </c>
      <c r="C197" s="7" t="inlineStr">
        <is>
          <t>Wrangler Unlimited Rubicon</t>
        </is>
      </c>
      <c r="D197" s="6" t="inlineStr">
        <is>
          <t>ACTIVO</t>
        </is>
      </c>
      <c r="E197" s="6" t="inlineStr">
        <is>
          <t>2025-09-15</t>
        </is>
      </c>
      <c r="F197" s="6" t="inlineStr">
        <is>
          <t>2027-09-15</t>
        </is>
      </c>
      <c r="G197" s="8" t="n">
        <v>24</v>
      </c>
      <c r="H197" s="9" t="n">
        <v>1101177.59</v>
      </c>
      <c r="I197" s="10" t="n">
        <v>0.3</v>
      </c>
      <c r="J197" s="9">
        <f>ROUND(H197*I197, 2)</f>
        <v/>
      </c>
      <c r="K197" s="9">
        <f>ROUND(H197-J197, 2)</f>
        <v/>
      </c>
      <c r="L197" s="10" t="n">
        <v>0.02</v>
      </c>
      <c r="M197" s="9">
        <f>ROUND(H197*L197, 2)</f>
        <v/>
      </c>
      <c r="N197" s="9" t="n">
        <v>36916.59</v>
      </c>
      <c r="O197" s="10" t="n">
        <v>0.2</v>
      </c>
      <c r="P197" s="9">
        <f>ROUND(H197*O197, 2)</f>
        <v/>
      </c>
      <c r="Q197" s="11" t="n">
        <v>0.02611444</v>
      </c>
      <c r="R197" s="11">
        <f>RATE(G197, -N197, K197, -P197)</f>
        <v/>
      </c>
      <c r="S197" s="11">
        <f>ROUND(Q197*12, 8)</f>
        <v/>
      </c>
      <c r="T197" s="11">
        <f>ROUND(((1+Q197)^12)-1, 8)</f>
        <v/>
      </c>
      <c r="U197" s="9">
        <f>ROUND(PV(Q197, G197, 0, -P197), 2)</f>
        <v/>
      </c>
      <c r="V197" s="9">
        <f>SUMIF($AA$4:$QP$4, "Interes_Leasing", AA197:QP197)</f>
        <v/>
      </c>
      <c r="W197" s="9">
        <f>SUMIF($AA$4:$QP$4, "Interes_Residual", AA197:QP197)</f>
        <v/>
      </c>
      <c r="X197" s="9">
        <f>ROUND(V197+W197, 2)</f>
        <v/>
      </c>
      <c r="Y197" s="9">
        <f>ROUND((N197*G197+P197+M197)-K197, 2)</f>
        <v/>
      </c>
      <c r="Z197" s="10">
        <f>ROUND(Y197/K197, 4)</f>
        <v/>
      </c>
      <c r="AA197" s="9">
        <f>IF(1&lt;=$G197, $K197, "")</f>
        <v/>
      </c>
      <c r="AB197" s="9">
        <f>IF(1&lt;=$G197, ROUND(AA197*$Q197, 2), "")</f>
        <v/>
      </c>
      <c r="AC197" s="9">
        <f>IF(1&lt;=$G197, $N197, "")</f>
        <v/>
      </c>
      <c r="AD197" s="9">
        <f>IF(1&lt;=$G197, AC197-AB197, "")</f>
        <v/>
      </c>
      <c r="AE197" s="9">
        <f>IF(1&lt;=$G197, AA197-AD197, "")</f>
        <v/>
      </c>
      <c r="AF197" s="9">
        <f>IF(1&lt;=$G197, ROUND($U197*$Q197, 2), "")</f>
        <v/>
      </c>
      <c r="AG197" s="9">
        <f>IF(1&lt;=$G197, $U197+AF197, "")</f>
        <v/>
      </c>
      <c r="AH197" s="9">
        <f>IF(1&lt;=$G197, AB197+AF197, "")</f>
        <v/>
      </c>
      <c r="AI197" s="9">
        <f>IF(1&lt;=$G197, ($G197-1)*$N197, "")</f>
        <v/>
      </c>
      <c r="AJ197" s="9">
        <f>IF(2&lt;=$G197, AE197, "")</f>
        <v/>
      </c>
      <c r="AK197" s="9">
        <f>IF(2&lt;=$G197, ROUND(AJ197*$Q197, 2), "")</f>
        <v/>
      </c>
      <c r="AL197" s="9">
        <f>IF(2&lt;=$G197, $N197, "")</f>
        <v/>
      </c>
      <c r="AM197" s="9">
        <f>IF(2&lt;=$G197, AL197-AK197, "")</f>
        <v/>
      </c>
      <c r="AN197" s="9">
        <f>IF(2&lt;=$G197, AJ197-AM197, "")</f>
        <v/>
      </c>
      <c r="AO197" s="9">
        <f>IF(2&lt;=$G197, ROUND(AG197*$Q197, 2), "")</f>
        <v/>
      </c>
      <c r="AP197" s="9">
        <f>IF(2&lt;=$G197, AG197+AO197, "")</f>
        <v/>
      </c>
      <c r="AQ197" s="9">
        <f>IF(2&lt;=$G197, AK197+AO197, "")</f>
        <v/>
      </c>
      <c r="AR197" s="9">
        <f>IF(2&lt;=$G197, ($G197-2)*$N197, "")</f>
        <v/>
      </c>
      <c r="AS197" s="9">
        <f>IF(3&lt;=$G197, AN197, "")</f>
        <v/>
      </c>
      <c r="AT197" s="9">
        <f>IF(3&lt;=$G197, ROUND(AS197*$Q197, 2), "")</f>
        <v/>
      </c>
      <c r="AU197" s="9">
        <f>IF(3&lt;=$G197, $N197, "")</f>
        <v/>
      </c>
      <c r="AV197" s="9">
        <f>IF(3&lt;=$G197, AU197-AT197, "")</f>
        <v/>
      </c>
      <c r="AW197" s="9">
        <f>IF(3&lt;=$G197, AS197-AV197, "")</f>
        <v/>
      </c>
      <c r="AX197" s="9">
        <f>IF(3&lt;=$G197, ROUND(AP197*$Q197, 2), "")</f>
        <v/>
      </c>
      <c r="AY197" s="9">
        <f>IF(3&lt;=$G197, AP197+AX197, "")</f>
        <v/>
      </c>
      <c r="AZ197" s="9">
        <f>IF(3&lt;=$G197, AT197+AX197, "")</f>
        <v/>
      </c>
      <c r="BA197" s="9">
        <f>IF(3&lt;=$G197, ($G197-3)*$N197, "")</f>
        <v/>
      </c>
      <c r="BB197" s="9">
        <f>IF(4&lt;=$G197, AW197, "")</f>
        <v/>
      </c>
      <c r="BC197" s="9">
        <f>IF(4&lt;=$G197, ROUND(BB197*$Q197, 2), "")</f>
        <v/>
      </c>
      <c r="BD197" s="9">
        <f>IF(4&lt;=$G197, $N197, "")</f>
        <v/>
      </c>
      <c r="BE197" s="9">
        <f>IF(4&lt;=$G197, BD197-BC197, "")</f>
        <v/>
      </c>
      <c r="BF197" s="9">
        <f>IF(4&lt;=$G197, BB197-BE197, "")</f>
        <v/>
      </c>
      <c r="BG197" s="9">
        <f>IF(4&lt;=$G197, ROUND(AY197*$Q197, 2), "")</f>
        <v/>
      </c>
      <c r="BH197" s="9">
        <f>IF(4&lt;=$G197, AY197+BG197, "")</f>
        <v/>
      </c>
      <c r="BI197" s="9">
        <f>IF(4&lt;=$G197, BC197+BG197, "")</f>
        <v/>
      </c>
      <c r="BJ197" s="9">
        <f>IF(4&lt;=$G197, ($G197-4)*$N197, "")</f>
        <v/>
      </c>
      <c r="BK197" s="9">
        <f>IF(5&lt;=$G197, BF197, "")</f>
        <v/>
      </c>
      <c r="BL197" s="9">
        <f>IF(5&lt;=$G197, ROUND(BK197*$Q197, 2), "")</f>
        <v/>
      </c>
      <c r="BM197" s="9">
        <f>IF(5&lt;=$G197, $N197, "")</f>
        <v/>
      </c>
      <c r="BN197" s="9">
        <f>IF(5&lt;=$G197, BM197-BL197, "")</f>
        <v/>
      </c>
      <c r="BO197" s="9">
        <f>IF(5&lt;=$G197, BK197-BN197, "")</f>
        <v/>
      </c>
      <c r="BP197" s="9">
        <f>IF(5&lt;=$G197, ROUND(BH197*$Q197, 2), "")</f>
        <v/>
      </c>
      <c r="BQ197" s="9">
        <f>IF(5&lt;=$G197, BH197+BP197, "")</f>
        <v/>
      </c>
      <c r="BR197" s="9">
        <f>IF(5&lt;=$G197, BL197+BP197, "")</f>
        <v/>
      </c>
      <c r="BS197" s="9">
        <f>IF(5&lt;=$G197, ($G197-5)*$N197, "")</f>
        <v/>
      </c>
      <c r="BT197" s="9">
        <f>IF(6&lt;=$G197, BO197, "")</f>
        <v/>
      </c>
      <c r="BU197" s="9">
        <f>IF(6&lt;=$G197, ROUND(BT197*$Q197, 2), "")</f>
        <v/>
      </c>
      <c r="BV197" s="9">
        <f>IF(6&lt;=$G197, $N197, "")</f>
        <v/>
      </c>
      <c r="BW197" s="9">
        <f>IF(6&lt;=$G197, BV197-BU197, "")</f>
        <v/>
      </c>
      <c r="BX197" s="9">
        <f>IF(6&lt;=$G197, BT197-BW197, "")</f>
        <v/>
      </c>
      <c r="BY197" s="9">
        <f>IF(6&lt;=$G197, ROUND(BQ197*$Q197, 2), "")</f>
        <v/>
      </c>
      <c r="BZ197" s="9">
        <f>IF(6&lt;=$G197, BQ197+BY197, "")</f>
        <v/>
      </c>
      <c r="CA197" s="9">
        <f>IF(6&lt;=$G197, BU197+BY197, "")</f>
        <v/>
      </c>
      <c r="CB197" s="9">
        <f>IF(6&lt;=$G197, ($G197-6)*$N197, "")</f>
        <v/>
      </c>
      <c r="CC197" s="9">
        <f>IF(7&lt;=$G197, BX197, "")</f>
        <v/>
      </c>
      <c r="CD197" s="9">
        <f>IF(7&lt;=$G197, ROUND(CC197*$Q197, 2), "")</f>
        <v/>
      </c>
      <c r="CE197" s="9">
        <f>IF(7&lt;=$G197, $N197, "")</f>
        <v/>
      </c>
      <c r="CF197" s="9">
        <f>IF(7&lt;=$G197, CE197-CD197, "")</f>
        <v/>
      </c>
      <c r="CG197" s="9">
        <f>IF(7&lt;=$G197, CC197-CF197, "")</f>
        <v/>
      </c>
      <c r="CH197" s="9">
        <f>IF(7&lt;=$G197, ROUND(BZ197*$Q197, 2), "")</f>
        <v/>
      </c>
      <c r="CI197" s="9">
        <f>IF(7&lt;=$G197, BZ197+CH197, "")</f>
        <v/>
      </c>
      <c r="CJ197" s="9">
        <f>IF(7&lt;=$G197, CD197+CH197, "")</f>
        <v/>
      </c>
      <c r="CK197" s="9">
        <f>IF(7&lt;=$G197, ($G197-7)*$N197, "")</f>
        <v/>
      </c>
      <c r="CL197" s="9">
        <f>IF(8&lt;=$G197, CG197, "")</f>
        <v/>
      </c>
      <c r="CM197" s="9">
        <f>IF(8&lt;=$G197, ROUND(CL197*$Q197, 2), "")</f>
        <v/>
      </c>
      <c r="CN197" s="9">
        <f>IF(8&lt;=$G197, $N197, "")</f>
        <v/>
      </c>
      <c r="CO197" s="9">
        <f>IF(8&lt;=$G197, CN197-CM197, "")</f>
        <v/>
      </c>
      <c r="CP197" s="9">
        <f>IF(8&lt;=$G197, CL197-CO197, "")</f>
        <v/>
      </c>
      <c r="CQ197" s="9">
        <f>IF(8&lt;=$G197, ROUND(CI197*$Q197, 2), "")</f>
        <v/>
      </c>
      <c r="CR197" s="9">
        <f>IF(8&lt;=$G197, CI197+CQ197, "")</f>
        <v/>
      </c>
      <c r="CS197" s="9">
        <f>IF(8&lt;=$G197, CM197+CQ197, "")</f>
        <v/>
      </c>
      <c r="CT197" s="9">
        <f>IF(8&lt;=$G197, ($G197-8)*$N197, "")</f>
        <v/>
      </c>
      <c r="CU197" s="9">
        <f>IF(9&lt;=$G197, CP197, "")</f>
        <v/>
      </c>
      <c r="CV197" s="9">
        <f>IF(9&lt;=$G197, ROUND(CU197*$Q197, 2), "")</f>
        <v/>
      </c>
      <c r="CW197" s="9">
        <f>IF(9&lt;=$G197, $N197, "")</f>
        <v/>
      </c>
      <c r="CX197" s="9">
        <f>IF(9&lt;=$G197, CW197-CV197, "")</f>
        <v/>
      </c>
      <c r="CY197" s="9">
        <f>IF(9&lt;=$G197, CU197-CX197, "")</f>
        <v/>
      </c>
      <c r="CZ197" s="9">
        <f>IF(9&lt;=$G197, ROUND(CR197*$Q197, 2), "")</f>
        <v/>
      </c>
      <c r="DA197" s="9">
        <f>IF(9&lt;=$G197, CR197+CZ197, "")</f>
        <v/>
      </c>
      <c r="DB197" s="9">
        <f>IF(9&lt;=$G197, CV197+CZ197, "")</f>
        <v/>
      </c>
      <c r="DC197" s="9">
        <f>IF(9&lt;=$G197, ($G197-9)*$N197, "")</f>
        <v/>
      </c>
      <c r="DD197" s="9">
        <f>IF(10&lt;=$G197, CY197, "")</f>
        <v/>
      </c>
      <c r="DE197" s="9">
        <f>IF(10&lt;=$G197, ROUND(DD197*$Q197, 2), "")</f>
        <v/>
      </c>
      <c r="DF197" s="9">
        <f>IF(10&lt;=$G197, $N197, "")</f>
        <v/>
      </c>
      <c r="DG197" s="9">
        <f>IF(10&lt;=$G197, DF197-DE197, "")</f>
        <v/>
      </c>
      <c r="DH197" s="9">
        <f>IF(10&lt;=$G197, DD197-DG197, "")</f>
        <v/>
      </c>
      <c r="DI197" s="9">
        <f>IF(10&lt;=$G197, ROUND(DA197*$Q197, 2), "")</f>
        <v/>
      </c>
      <c r="DJ197" s="9">
        <f>IF(10&lt;=$G197, DA197+DI197, "")</f>
        <v/>
      </c>
      <c r="DK197" s="9">
        <f>IF(10&lt;=$G197, DE197+DI197, "")</f>
        <v/>
      </c>
      <c r="DL197" s="9">
        <f>IF(10&lt;=$G197, ($G197-10)*$N197, "")</f>
        <v/>
      </c>
      <c r="DM197" s="9">
        <f>IF(11&lt;=$G197, DH197, "")</f>
        <v/>
      </c>
      <c r="DN197" s="9">
        <f>IF(11&lt;=$G197, ROUND(DM197*$Q197, 2), "")</f>
        <v/>
      </c>
      <c r="DO197" s="9">
        <f>IF(11&lt;=$G197, $N197, "")</f>
        <v/>
      </c>
      <c r="DP197" s="9">
        <f>IF(11&lt;=$G197, DO197-DN197, "")</f>
        <v/>
      </c>
      <c r="DQ197" s="9">
        <f>IF(11&lt;=$G197, DM197-DP197, "")</f>
        <v/>
      </c>
      <c r="DR197" s="9">
        <f>IF(11&lt;=$G197, ROUND(DJ197*$Q197, 2), "")</f>
        <v/>
      </c>
      <c r="DS197" s="9">
        <f>IF(11&lt;=$G197, DJ197+DR197, "")</f>
        <v/>
      </c>
      <c r="DT197" s="9">
        <f>IF(11&lt;=$G197, DN197+DR197, "")</f>
        <v/>
      </c>
      <c r="DU197" s="9">
        <f>IF(11&lt;=$G197, ($G197-11)*$N197, "")</f>
        <v/>
      </c>
      <c r="DV197" s="9">
        <f>IF(12&lt;=$G197, DQ197, "")</f>
        <v/>
      </c>
      <c r="DW197" s="9">
        <f>IF(12&lt;=$G197, ROUND(DV197*$Q197, 2), "")</f>
        <v/>
      </c>
      <c r="DX197" s="9">
        <f>IF(12&lt;=$G197, $N197, "")</f>
        <v/>
      </c>
      <c r="DY197" s="9">
        <f>IF(12&lt;=$G197, DX197-DW197, "")</f>
        <v/>
      </c>
      <c r="DZ197" s="9">
        <f>IF(12&lt;=$G197, DV197-DY197, "")</f>
        <v/>
      </c>
      <c r="EA197" s="9">
        <f>IF(12&lt;=$G197, ROUND(DS197*$Q197, 2), "")</f>
        <v/>
      </c>
      <c r="EB197" s="9">
        <f>IF(12&lt;=$G197, DS197+EA197, "")</f>
        <v/>
      </c>
      <c r="EC197" s="9">
        <f>IF(12&lt;=$G197, DW197+EA197, "")</f>
        <v/>
      </c>
      <c r="ED197" s="9">
        <f>IF(12&lt;=$G197, ($G197-12)*$N197, "")</f>
        <v/>
      </c>
      <c r="EE197" s="9">
        <f>IF(13&lt;=$G197, DZ197, "")</f>
        <v/>
      </c>
      <c r="EF197" s="9">
        <f>IF(13&lt;=$G197, ROUND(EE197*$Q197, 2), "")</f>
        <v/>
      </c>
      <c r="EG197" s="9">
        <f>IF(13&lt;=$G197, $N197, "")</f>
        <v/>
      </c>
      <c r="EH197" s="9">
        <f>IF(13&lt;=$G197, EG197-EF197, "")</f>
        <v/>
      </c>
      <c r="EI197" s="9">
        <f>IF(13&lt;=$G197, EE197-EH197, "")</f>
        <v/>
      </c>
      <c r="EJ197" s="9">
        <f>IF(13&lt;=$G197, ROUND(EB197*$Q197, 2), "")</f>
        <v/>
      </c>
      <c r="EK197" s="9">
        <f>IF(13&lt;=$G197, EB197+EJ197, "")</f>
        <v/>
      </c>
      <c r="EL197" s="9">
        <f>IF(13&lt;=$G197, EF197+EJ197, "")</f>
        <v/>
      </c>
      <c r="EM197" s="9">
        <f>IF(13&lt;=$G197, ($G197-13)*$N197, "")</f>
        <v/>
      </c>
      <c r="EN197" s="9">
        <f>IF(14&lt;=$G197, EI197, "")</f>
        <v/>
      </c>
      <c r="EO197" s="9">
        <f>IF(14&lt;=$G197, ROUND(EN197*$Q197, 2), "")</f>
        <v/>
      </c>
      <c r="EP197" s="9">
        <f>IF(14&lt;=$G197, $N197, "")</f>
        <v/>
      </c>
      <c r="EQ197" s="9">
        <f>IF(14&lt;=$G197, EP197-EO197, "")</f>
        <v/>
      </c>
      <c r="ER197" s="9">
        <f>IF(14&lt;=$G197, EN197-EQ197, "")</f>
        <v/>
      </c>
      <c r="ES197" s="9">
        <f>IF(14&lt;=$G197, ROUND(EK197*$Q197, 2), "")</f>
        <v/>
      </c>
      <c r="ET197" s="9">
        <f>IF(14&lt;=$G197, EK197+ES197, "")</f>
        <v/>
      </c>
      <c r="EU197" s="9">
        <f>IF(14&lt;=$G197, EO197+ES197, "")</f>
        <v/>
      </c>
      <c r="EV197" s="9">
        <f>IF(14&lt;=$G197, ($G197-14)*$N197, "")</f>
        <v/>
      </c>
      <c r="EW197" s="9">
        <f>IF(15&lt;=$G197, ER197, "")</f>
        <v/>
      </c>
      <c r="EX197" s="9">
        <f>IF(15&lt;=$G197, ROUND(EW197*$Q197, 2), "")</f>
        <v/>
      </c>
      <c r="EY197" s="9">
        <f>IF(15&lt;=$G197, $N197, "")</f>
        <v/>
      </c>
      <c r="EZ197" s="9">
        <f>IF(15&lt;=$G197, EY197-EX197, "")</f>
        <v/>
      </c>
      <c r="FA197" s="9">
        <f>IF(15&lt;=$G197, EW197-EZ197, "")</f>
        <v/>
      </c>
      <c r="FB197" s="9">
        <f>IF(15&lt;=$G197, ROUND(ET197*$Q197, 2), "")</f>
        <v/>
      </c>
      <c r="FC197" s="9">
        <f>IF(15&lt;=$G197, ET197+FB197, "")</f>
        <v/>
      </c>
      <c r="FD197" s="9">
        <f>IF(15&lt;=$G197, EX197+FB197, "")</f>
        <v/>
      </c>
      <c r="FE197" s="9">
        <f>IF(15&lt;=$G197, ($G197-15)*$N197, "")</f>
        <v/>
      </c>
      <c r="FF197" s="9">
        <f>IF(16&lt;=$G197, FA197, "")</f>
        <v/>
      </c>
      <c r="FG197" s="9">
        <f>IF(16&lt;=$G197, ROUND(FF197*$Q197, 2), "")</f>
        <v/>
      </c>
      <c r="FH197" s="9">
        <f>IF(16&lt;=$G197, $N197, "")</f>
        <v/>
      </c>
      <c r="FI197" s="9">
        <f>IF(16&lt;=$G197, FH197-FG197, "")</f>
        <v/>
      </c>
      <c r="FJ197" s="9">
        <f>IF(16&lt;=$G197, FF197-FI197, "")</f>
        <v/>
      </c>
      <c r="FK197" s="9">
        <f>IF(16&lt;=$G197, ROUND(FC197*$Q197, 2), "")</f>
        <v/>
      </c>
      <c r="FL197" s="9">
        <f>IF(16&lt;=$G197, FC197+FK197, "")</f>
        <v/>
      </c>
      <c r="FM197" s="9">
        <f>IF(16&lt;=$G197, FG197+FK197, "")</f>
        <v/>
      </c>
      <c r="FN197" s="9">
        <f>IF(16&lt;=$G197, ($G197-16)*$N197, "")</f>
        <v/>
      </c>
      <c r="FO197" s="9">
        <f>IF(17&lt;=$G197, FJ197, "")</f>
        <v/>
      </c>
      <c r="FP197" s="9">
        <f>IF(17&lt;=$G197, ROUND(FO197*$Q197, 2), "")</f>
        <v/>
      </c>
      <c r="FQ197" s="9">
        <f>IF(17&lt;=$G197, $N197, "")</f>
        <v/>
      </c>
      <c r="FR197" s="9">
        <f>IF(17&lt;=$G197, FQ197-FP197, "")</f>
        <v/>
      </c>
      <c r="FS197" s="9">
        <f>IF(17&lt;=$G197, FO197-FR197, "")</f>
        <v/>
      </c>
      <c r="FT197" s="9">
        <f>IF(17&lt;=$G197, ROUND(FL197*$Q197, 2), "")</f>
        <v/>
      </c>
      <c r="FU197" s="9">
        <f>IF(17&lt;=$G197, FL197+FT197, "")</f>
        <v/>
      </c>
      <c r="FV197" s="9">
        <f>IF(17&lt;=$G197, FP197+FT197, "")</f>
        <v/>
      </c>
      <c r="FW197" s="9">
        <f>IF(17&lt;=$G197, ($G197-17)*$N197, "")</f>
        <v/>
      </c>
      <c r="FX197" s="9">
        <f>IF(18&lt;=$G197, FS197, "")</f>
        <v/>
      </c>
      <c r="FY197" s="9">
        <f>IF(18&lt;=$G197, ROUND(FX197*$Q197, 2), "")</f>
        <v/>
      </c>
      <c r="FZ197" s="9">
        <f>IF(18&lt;=$G197, $N197, "")</f>
        <v/>
      </c>
      <c r="GA197" s="9">
        <f>IF(18&lt;=$G197, FZ197-FY197, "")</f>
        <v/>
      </c>
      <c r="GB197" s="9">
        <f>IF(18&lt;=$G197, FX197-GA197, "")</f>
        <v/>
      </c>
      <c r="GC197" s="9">
        <f>IF(18&lt;=$G197, ROUND(FU197*$Q197, 2), "")</f>
        <v/>
      </c>
      <c r="GD197" s="9">
        <f>IF(18&lt;=$G197, FU197+GC197, "")</f>
        <v/>
      </c>
      <c r="GE197" s="9">
        <f>IF(18&lt;=$G197, FY197+GC197, "")</f>
        <v/>
      </c>
      <c r="GF197" s="9">
        <f>IF(18&lt;=$G197, ($G197-18)*$N197, "")</f>
        <v/>
      </c>
      <c r="GG197" s="9">
        <f>IF(19&lt;=$G197, GB197, "")</f>
        <v/>
      </c>
      <c r="GH197" s="9">
        <f>IF(19&lt;=$G197, ROUND(GG197*$Q197, 2), "")</f>
        <v/>
      </c>
      <c r="GI197" s="9">
        <f>IF(19&lt;=$G197, $N197, "")</f>
        <v/>
      </c>
      <c r="GJ197" s="9">
        <f>IF(19&lt;=$G197, GI197-GH197, "")</f>
        <v/>
      </c>
      <c r="GK197" s="9">
        <f>IF(19&lt;=$G197, GG197-GJ197, "")</f>
        <v/>
      </c>
      <c r="GL197" s="9">
        <f>IF(19&lt;=$G197, ROUND(GD197*$Q197, 2), "")</f>
        <v/>
      </c>
      <c r="GM197" s="9">
        <f>IF(19&lt;=$G197, GD197+GL197, "")</f>
        <v/>
      </c>
      <c r="GN197" s="9">
        <f>IF(19&lt;=$G197, GH197+GL197, "")</f>
        <v/>
      </c>
      <c r="GO197" s="9">
        <f>IF(19&lt;=$G197, ($G197-19)*$N197, "")</f>
        <v/>
      </c>
      <c r="GP197" s="9">
        <f>IF(20&lt;=$G197, GK197, "")</f>
        <v/>
      </c>
      <c r="GQ197" s="9">
        <f>IF(20&lt;=$G197, ROUND(GP197*$Q197, 2), "")</f>
        <v/>
      </c>
      <c r="GR197" s="9">
        <f>IF(20&lt;=$G197, $N197, "")</f>
        <v/>
      </c>
      <c r="GS197" s="9">
        <f>IF(20&lt;=$G197, GR197-GQ197, "")</f>
        <v/>
      </c>
      <c r="GT197" s="9">
        <f>IF(20&lt;=$G197, GP197-GS197, "")</f>
        <v/>
      </c>
      <c r="GU197" s="9">
        <f>IF(20&lt;=$G197, ROUND(GM197*$Q197, 2), "")</f>
        <v/>
      </c>
      <c r="GV197" s="9">
        <f>IF(20&lt;=$G197, GM197+GU197, "")</f>
        <v/>
      </c>
      <c r="GW197" s="9">
        <f>IF(20&lt;=$G197, GQ197+GU197, "")</f>
        <v/>
      </c>
      <c r="GX197" s="9">
        <f>IF(20&lt;=$G197, ($G197-20)*$N197, "")</f>
        <v/>
      </c>
      <c r="GY197" s="9">
        <f>IF(21&lt;=$G197, GT197, "")</f>
        <v/>
      </c>
      <c r="GZ197" s="9">
        <f>IF(21&lt;=$G197, ROUND(GY197*$Q197, 2), "")</f>
        <v/>
      </c>
      <c r="HA197" s="9">
        <f>IF(21&lt;=$G197, $N197, "")</f>
        <v/>
      </c>
      <c r="HB197" s="9">
        <f>IF(21&lt;=$G197, HA197-GZ197, "")</f>
        <v/>
      </c>
      <c r="HC197" s="9">
        <f>IF(21&lt;=$G197, GY197-HB197, "")</f>
        <v/>
      </c>
      <c r="HD197" s="9">
        <f>IF(21&lt;=$G197, ROUND(GV197*$Q197, 2), "")</f>
        <v/>
      </c>
      <c r="HE197" s="9">
        <f>IF(21&lt;=$G197, GV197+HD197, "")</f>
        <v/>
      </c>
      <c r="HF197" s="9">
        <f>IF(21&lt;=$G197, GZ197+HD197, "")</f>
        <v/>
      </c>
      <c r="HG197" s="9">
        <f>IF(21&lt;=$G197, ($G197-21)*$N197, "")</f>
        <v/>
      </c>
      <c r="HH197" s="9">
        <f>IF(22&lt;=$G197, HC197, "")</f>
        <v/>
      </c>
      <c r="HI197" s="9">
        <f>IF(22&lt;=$G197, ROUND(HH197*$Q197, 2), "")</f>
        <v/>
      </c>
      <c r="HJ197" s="9">
        <f>IF(22&lt;=$G197, $N197, "")</f>
        <v/>
      </c>
      <c r="HK197" s="9">
        <f>IF(22&lt;=$G197, HJ197-HI197, "")</f>
        <v/>
      </c>
      <c r="HL197" s="9">
        <f>IF(22&lt;=$G197, HH197-HK197, "")</f>
        <v/>
      </c>
      <c r="HM197" s="9">
        <f>IF(22&lt;=$G197, ROUND(HE197*$Q197, 2), "")</f>
        <v/>
      </c>
      <c r="HN197" s="9">
        <f>IF(22&lt;=$G197, HE197+HM197, "")</f>
        <v/>
      </c>
      <c r="HO197" s="9">
        <f>IF(22&lt;=$G197, HI197+HM197, "")</f>
        <v/>
      </c>
      <c r="HP197" s="9">
        <f>IF(22&lt;=$G197, ($G197-22)*$N197, "")</f>
        <v/>
      </c>
      <c r="HQ197" s="9">
        <f>IF(23&lt;=$G197, HL197, "")</f>
        <v/>
      </c>
      <c r="HR197" s="9">
        <f>IF(23&lt;=$G197, ROUND(HQ197*$Q197, 2), "")</f>
        <v/>
      </c>
      <c r="HS197" s="9">
        <f>IF(23&lt;=$G197, $N197, "")</f>
        <v/>
      </c>
      <c r="HT197" s="9">
        <f>IF(23&lt;=$G197, HS197-HR197, "")</f>
        <v/>
      </c>
      <c r="HU197" s="9">
        <f>IF(23&lt;=$G197, HQ197-HT197, "")</f>
        <v/>
      </c>
      <c r="HV197" s="9">
        <f>IF(23&lt;=$G197, ROUND(HN197*$Q197, 2), "")</f>
        <v/>
      </c>
      <c r="HW197" s="9">
        <f>IF(23&lt;=$G197, HN197+HV197, "")</f>
        <v/>
      </c>
      <c r="HX197" s="9">
        <f>IF(23&lt;=$G197, HR197+HV197, "")</f>
        <v/>
      </c>
      <c r="HY197" s="9">
        <f>IF(23&lt;=$G197, ($G197-23)*$N197, "")</f>
        <v/>
      </c>
      <c r="HZ197" s="9">
        <f>IF(24&lt;=$G197, HU197, "")</f>
        <v/>
      </c>
      <c r="IA197" s="9">
        <f>IF(24&lt;=$G197, ROUND(HZ197*$Q197, 2), "")</f>
        <v/>
      </c>
      <c r="IB197" s="9">
        <f>IF(24&lt;=$G197, $N197, "")</f>
        <v/>
      </c>
      <c r="IC197" s="9">
        <f>IF(24&lt;=$G197, IB197-IA197, "")</f>
        <v/>
      </c>
      <c r="ID197" s="9">
        <f>IF(24&lt;=$G197, HZ197-IC197, "")</f>
        <v/>
      </c>
      <c r="IE197" s="9">
        <f>IF(24&lt;=$G197, ROUND(HW197*$Q197, 2), "")</f>
        <v/>
      </c>
      <c r="IF197" s="9">
        <f>IF(24&lt;=$G197, HW197+IE197, "")</f>
        <v/>
      </c>
      <c r="IG197" s="9">
        <f>IF(24&lt;=$G197, IA197+IE197, "")</f>
        <v/>
      </c>
      <c r="IH197" s="9">
        <f>IF(24&lt;=$G197, ($G197-24)*$N197, "")</f>
        <v/>
      </c>
      <c r="II197" s="9">
        <f>IF(25&lt;=$G197, ID197, "")</f>
        <v/>
      </c>
      <c r="IJ197" s="9">
        <f>IF(25&lt;=$G197, ROUND(II197*$Q197, 2), "")</f>
        <v/>
      </c>
      <c r="IK197" s="9">
        <f>IF(25&lt;=$G197, $N197, "")</f>
        <v/>
      </c>
      <c r="IL197" s="9">
        <f>IF(25&lt;=$G197, IK197-IJ197, "")</f>
        <v/>
      </c>
      <c r="IM197" s="9">
        <f>IF(25&lt;=$G197, II197-IL197, "")</f>
        <v/>
      </c>
      <c r="IN197" s="9">
        <f>IF(25&lt;=$G197, ROUND(IF197*$Q197, 2), "")</f>
        <v/>
      </c>
      <c r="IO197" s="9">
        <f>IF(25&lt;=$G197, IF197+IN197, "")</f>
        <v/>
      </c>
      <c r="IP197" s="9">
        <f>IF(25&lt;=$G197, IJ197+IN197, "")</f>
        <v/>
      </c>
      <c r="IQ197" s="9">
        <f>IF(25&lt;=$G197, ($G197-25)*$N197, "")</f>
        <v/>
      </c>
      <c r="IR197" s="9">
        <f>IF(26&lt;=$G197, IM197, "")</f>
        <v/>
      </c>
      <c r="IS197" s="9">
        <f>IF(26&lt;=$G197, ROUND(IR197*$Q197, 2), "")</f>
        <v/>
      </c>
      <c r="IT197" s="9">
        <f>IF(26&lt;=$G197, $N197, "")</f>
        <v/>
      </c>
      <c r="IU197" s="9">
        <f>IF(26&lt;=$G197, IT197-IS197, "")</f>
        <v/>
      </c>
      <c r="IV197" s="9">
        <f>IF(26&lt;=$G197, IR197-IU197, "")</f>
        <v/>
      </c>
      <c r="IW197" s="9">
        <f>IF(26&lt;=$G197, ROUND(IO197*$Q197, 2), "")</f>
        <v/>
      </c>
      <c r="IX197" s="9">
        <f>IF(26&lt;=$G197, IO197+IW197, "")</f>
        <v/>
      </c>
      <c r="IY197" s="9">
        <f>IF(26&lt;=$G197, IS197+IW197, "")</f>
        <v/>
      </c>
      <c r="IZ197" s="9">
        <f>IF(26&lt;=$G197, ($G197-26)*$N197, "")</f>
        <v/>
      </c>
      <c r="JA197" s="9">
        <f>IF(27&lt;=$G197, IV197, "")</f>
        <v/>
      </c>
      <c r="JB197" s="9">
        <f>IF(27&lt;=$G197, ROUND(JA197*$Q197, 2), "")</f>
        <v/>
      </c>
      <c r="JC197" s="9">
        <f>IF(27&lt;=$G197, $N197, "")</f>
        <v/>
      </c>
      <c r="JD197" s="9">
        <f>IF(27&lt;=$G197, JC197-JB197, "")</f>
        <v/>
      </c>
      <c r="JE197" s="9">
        <f>IF(27&lt;=$G197, JA197-JD197, "")</f>
        <v/>
      </c>
      <c r="JF197" s="9">
        <f>IF(27&lt;=$G197, ROUND(IX197*$Q197, 2), "")</f>
        <v/>
      </c>
      <c r="JG197" s="9">
        <f>IF(27&lt;=$G197, IX197+JF197, "")</f>
        <v/>
      </c>
      <c r="JH197" s="9">
        <f>IF(27&lt;=$G197, JB197+JF197, "")</f>
        <v/>
      </c>
      <c r="JI197" s="9">
        <f>IF(27&lt;=$G197, ($G197-27)*$N197, "")</f>
        <v/>
      </c>
      <c r="JJ197" s="9">
        <f>IF(28&lt;=$G197, JE197, "")</f>
        <v/>
      </c>
      <c r="JK197" s="9">
        <f>IF(28&lt;=$G197, ROUND(JJ197*$Q197, 2), "")</f>
        <v/>
      </c>
      <c r="JL197" s="9">
        <f>IF(28&lt;=$G197, $N197, "")</f>
        <v/>
      </c>
      <c r="JM197" s="9">
        <f>IF(28&lt;=$G197, JL197-JK197, "")</f>
        <v/>
      </c>
      <c r="JN197" s="9">
        <f>IF(28&lt;=$G197, JJ197-JM197, "")</f>
        <v/>
      </c>
      <c r="JO197" s="9">
        <f>IF(28&lt;=$G197, ROUND(JG197*$Q197, 2), "")</f>
        <v/>
      </c>
      <c r="JP197" s="9">
        <f>IF(28&lt;=$G197, JG197+JO197, "")</f>
        <v/>
      </c>
      <c r="JQ197" s="9">
        <f>IF(28&lt;=$G197, JK197+JO197, "")</f>
        <v/>
      </c>
      <c r="JR197" s="9">
        <f>IF(28&lt;=$G197, ($G197-28)*$N197, "")</f>
        <v/>
      </c>
      <c r="JS197" s="9">
        <f>IF(29&lt;=$G197, JN197, "")</f>
        <v/>
      </c>
      <c r="JT197" s="9">
        <f>IF(29&lt;=$G197, ROUND(JS197*$Q197, 2), "")</f>
        <v/>
      </c>
      <c r="JU197" s="9">
        <f>IF(29&lt;=$G197, $N197, "")</f>
        <v/>
      </c>
      <c r="JV197" s="9">
        <f>IF(29&lt;=$G197, JU197-JT197, "")</f>
        <v/>
      </c>
      <c r="JW197" s="9">
        <f>IF(29&lt;=$G197, JS197-JV197, "")</f>
        <v/>
      </c>
      <c r="JX197" s="9">
        <f>IF(29&lt;=$G197, ROUND(JP197*$Q197, 2), "")</f>
        <v/>
      </c>
      <c r="JY197" s="9">
        <f>IF(29&lt;=$G197, JP197+JX197, "")</f>
        <v/>
      </c>
      <c r="JZ197" s="9">
        <f>IF(29&lt;=$G197, JT197+JX197, "")</f>
        <v/>
      </c>
      <c r="KA197" s="9">
        <f>IF(29&lt;=$G197, ($G197-29)*$N197, "")</f>
        <v/>
      </c>
      <c r="KB197" s="9">
        <f>IF(30&lt;=$G197, JW197, "")</f>
        <v/>
      </c>
      <c r="KC197" s="9">
        <f>IF(30&lt;=$G197, ROUND(KB197*$Q197, 2), "")</f>
        <v/>
      </c>
      <c r="KD197" s="9">
        <f>IF(30&lt;=$G197, $N197, "")</f>
        <v/>
      </c>
      <c r="KE197" s="9">
        <f>IF(30&lt;=$G197, KD197-KC197, "")</f>
        <v/>
      </c>
      <c r="KF197" s="9">
        <f>IF(30&lt;=$G197, KB197-KE197, "")</f>
        <v/>
      </c>
      <c r="KG197" s="9">
        <f>IF(30&lt;=$G197, ROUND(JY197*$Q197, 2), "")</f>
        <v/>
      </c>
      <c r="KH197" s="9">
        <f>IF(30&lt;=$G197, JY197+KG197, "")</f>
        <v/>
      </c>
      <c r="KI197" s="9">
        <f>IF(30&lt;=$G197, KC197+KG197, "")</f>
        <v/>
      </c>
      <c r="KJ197" s="9">
        <f>IF(30&lt;=$G197, ($G197-30)*$N197, "")</f>
        <v/>
      </c>
      <c r="KK197" s="9">
        <f>IF(31&lt;=$G197, KF197, "")</f>
        <v/>
      </c>
      <c r="KL197" s="9">
        <f>IF(31&lt;=$G197, ROUND(KK197*$Q197, 2), "")</f>
        <v/>
      </c>
      <c r="KM197" s="9">
        <f>IF(31&lt;=$G197, $N197, "")</f>
        <v/>
      </c>
      <c r="KN197" s="9">
        <f>IF(31&lt;=$G197, KM197-KL197, "")</f>
        <v/>
      </c>
      <c r="KO197" s="9">
        <f>IF(31&lt;=$G197, KK197-KN197, "")</f>
        <v/>
      </c>
      <c r="KP197" s="9">
        <f>IF(31&lt;=$G197, ROUND(KH197*$Q197, 2), "")</f>
        <v/>
      </c>
      <c r="KQ197" s="9">
        <f>IF(31&lt;=$G197, KH197+KP197, "")</f>
        <v/>
      </c>
      <c r="KR197" s="9">
        <f>IF(31&lt;=$G197, KL197+KP197, "")</f>
        <v/>
      </c>
      <c r="KS197" s="9">
        <f>IF(31&lt;=$G197, ($G197-31)*$N197, "")</f>
        <v/>
      </c>
      <c r="KT197" s="9">
        <f>IF(32&lt;=$G197, KO197, "")</f>
        <v/>
      </c>
      <c r="KU197" s="9">
        <f>IF(32&lt;=$G197, ROUND(KT197*$Q197, 2), "")</f>
        <v/>
      </c>
      <c r="KV197" s="9">
        <f>IF(32&lt;=$G197, $N197, "")</f>
        <v/>
      </c>
      <c r="KW197" s="9">
        <f>IF(32&lt;=$G197, KV197-KU197, "")</f>
        <v/>
      </c>
      <c r="KX197" s="9">
        <f>IF(32&lt;=$G197, KT197-KW197, "")</f>
        <v/>
      </c>
      <c r="KY197" s="9">
        <f>IF(32&lt;=$G197, ROUND(KQ197*$Q197, 2), "")</f>
        <v/>
      </c>
      <c r="KZ197" s="9">
        <f>IF(32&lt;=$G197, KQ197+KY197, "")</f>
        <v/>
      </c>
      <c r="LA197" s="9">
        <f>IF(32&lt;=$G197, KU197+KY197, "")</f>
        <v/>
      </c>
      <c r="LB197" s="9">
        <f>IF(32&lt;=$G197, ($G197-32)*$N197, "")</f>
        <v/>
      </c>
      <c r="LC197" s="9">
        <f>IF(33&lt;=$G197, KX197, "")</f>
        <v/>
      </c>
      <c r="LD197" s="9">
        <f>IF(33&lt;=$G197, ROUND(LC197*$Q197, 2), "")</f>
        <v/>
      </c>
      <c r="LE197" s="9">
        <f>IF(33&lt;=$G197, $N197, "")</f>
        <v/>
      </c>
      <c r="LF197" s="9">
        <f>IF(33&lt;=$G197, LE197-LD197, "")</f>
        <v/>
      </c>
      <c r="LG197" s="9">
        <f>IF(33&lt;=$G197, LC197-LF197, "")</f>
        <v/>
      </c>
      <c r="LH197" s="9">
        <f>IF(33&lt;=$G197, ROUND(KZ197*$Q197, 2), "")</f>
        <v/>
      </c>
      <c r="LI197" s="9">
        <f>IF(33&lt;=$G197, KZ197+LH197, "")</f>
        <v/>
      </c>
      <c r="LJ197" s="9">
        <f>IF(33&lt;=$G197, LD197+LH197, "")</f>
        <v/>
      </c>
      <c r="LK197" s="9">
        <f>IF(33&lt;=$G197, ($G197-33)*$N197, "")</f>
        <v/>
      </c>
      <c r="LL197" s="9">
        <f>IF(34&lt;=$G197, LG197, "")</f>
        <v/>
      </c>
      <c r="LM197" s="9">
        <f>IF(34&lt;=$G197, ROUND(LL197*$Q197, 2), "")</f>
        <v/>
      </c>
      <c r="LN197" s="9">
        <f>IF(34&lt;=$G197, $N197, "")</f>
        <v/>
      </c>
      <c r="LO197" s="9">
        <f>IF(34&lt;=$G197, LN197-LM197, "")</f>
        <v/>
      </c>
      <c r="LP197" s="9">
        <f>IF(34&lt;=$G197, LL197-LO197, "")</f>
        <v/>
      </c>
      <c r="LQ197" s="9">
        <f>IF(34&lt;=$G197, ROUND(LI197*$Q197, 2), "")</f>
        <v/>
      </c>
      <c r="LR197" s="9">
        <f>IF(34&lt;=$G197, LI197+LQ197, "")</f>
        <v/>
      </c>
      <c r="LS197" s="9">
        <f>IF(34&lt;=$G197, LM197+LQ197, "")</f>
        <v/>
      </c>
      <c r="LT197" s="9">
        <f>IF(34&lt;=$G197, ($G197-34)*$N197, "")</f>
        <v/>
      </c>
      <c r="LU197" s="9">
        <f>IF(35&lt;=$G197, LP197, "")</f>
        <v/>
      </c>
      <c r="LV197" s="9">
        <f>IF(35&lt;=$G197, ROUND(LU197*$Q197, 2), "")</f>
        <v/>
      </c>
      <c r="LW197" s="9">
        <f>IF(35&lt;=$G197, $N197, "")</f>
        <v/>
      </c>
      <c r="LX197" s="9">
        <f>IF(35&lt;=$G197, LW197-LV197, "")</f>
        <v/>
      </c>
      <c r="LY197" s="9">
        <f>IF(35&lt;=$G197, LU197-LX197, "")</f>
        <v/>
      </c>
      <c r="LZ197" s="9">
        <f>IF(35&lt;=$G197, ROUND(LR197*$Q197, 2), "")</f>
        <v/>
      </c>
      <c r="MA197" s="9">
        <f>IF(35&lt;=$G197, LR197+LZ197, "")</f>
        <v/>
      </c>
      <c r="MB197" s="9">
        <f>IF(35&lt;=$G197, LV197+LZ197, "")</f>
        <v/>
      </c>
      <c r="MC197" s="9">
        <f>IF(35&lt;=$G197, ($G197-35)*$N197, "")</f>
        <v/>
      </c>
      <c r="MD197" s="9">
        <f>IF(36&lt;=$G197, LY197, "")</f>
        <v/>
      </c>
      <c r="ME197" s="9">
        <f>IF(36&lt;=$G197, ROUND(MD197*$Q197, 2), "")</f>
        <v/>
      </c>
      <c r="MF197" s="9">
        <f>IF(36&lt;=$G197, $N197, "")</f>
        <v/>
      </c>
      <c r="MG197" s="9">
        <f>IF(36&lt;=$G197, MF197-ME197, "")</f>
        <v/>
      </c>
      <c r="MH197" s="9">
        <f>IF(36&lt;=$G197, MD197-MG197, "")</f>
        <v/>
      </c>
      <c r="MI197" s="9">
        <f>IF(36&lt;=$G197, ROUND(MA197*$Q197, 2), "")</f>
        <v/>
      </c>
      <c r="MJ197" s="9">
        <f>IF(36&lt;=$G197, MA197+MI197, "")</f>
        <v/>
      </c>
      <c r="MK197" s="9">
        <f>IF(36&lt;=$G197, ME197+MI197, "")</f>
        <v/>
      </c>
      <c r="ML197" s="9">
        <f>IF(36&lt;=$G197, ($G197-36)*$N197, "")</f>
        <v/>
      </c>
      <c r="MM197" s="9">
        <f>IF(37&lt;=$G197, MH197, "")</f>
        <v/>
      </c>
      <c r="MN197" s="9">
        <f>IF(37&lt;=$G197, ROUND(MM197*$Q197, 2), "")</f>
        <v/>
      </c>
      <c r="MO197" s="9">
        <f>IF(37&lt;=$G197, $N197, "")</f>
        <v/>
      </c>
      <c r="MP197" s="9">
        <f>IF(37&lt;=$G197, MO197-MN197, "")</f>
        <v/>
      </c>
      <c r="MQ197" s="9">
        <f>IF(37&lt;=$G197, MM197-MP197, "")</f>
        <v/>
      </c>
      <c r="MR197" s="9">
        <f>IF(37&lt;=$G197, ROUND(MJ197*$Q197, 2), "")</f>
        <v/>
      </c>
      <c r="MS197" s="9">
        <f>IF(37&lt;=$G197, MJ197+MR197, "")</f>
        <v/>
      </c>
      <c r="MT197" s="9">
        <f>IF(37&lt;=$G197, MN197+MR197, "")</f>
        <v/>
      </c>
      <c r="MU197" s="9">
        <f>IF(37&lt;=$G197, ($G197-37)*$N197, "")</f>
        <v/>
      </c>
      <c r="MV197" s="9">
        <f>IF(38&lt;=$G197, MQ197, "")</f>
        <v/>
      </c>
      <c r="MW197" s="9">
        <f>IF(38&lt;=$G197, ROUND(MV197*$Q197, 2), "")</f>
        <v/>
      </c>
      <c r="MX197" s="9">
        <f>IF(38&lt;=$G197, $N197, "")</f>
        <v/>
      </c>
      <c r="MY197" s="9">
        <f>IF(38&lt;=$G197, MX197-MW197, "")</f>
        <v/>
      </c>
      <c r="MZ197" s="9">
        <f>IF(38&lt;=$G197, MV197-MY197, "")</f>
        <v/>
      </c>
      <c r="NA197" s="9">
        <f>IF(38&lt;=$G197, ROUND(MS197*$Q197, 2), "")</f>
        <v/>
      </c>
      <c r="NB197" s="9">
        <f>IF(38&lt;=$G197, MS197+NA197, "")</f>
        <v/>
      </c>
      <c r="NC197" s="9">
        <f>IF(38&lt;=$G197, MW197+NA197, "")</f>
        <v/>
      </c>
      <c r="ND197" s="9">
        <f>IF(38&lt;=$G197, ($G197-38)*$N197, "")</f>
        <v/>
      </c>
      <c r="NE197" s="9">
        <f>IF(39&lt;=$G197, MZ197, "")</f>
        <v/>
      </c>
      <c r="NF197" s="9">
        <f>IF(39&lt;=$G197, ROUND(NE197*$Q197, 2), "")</f>
        <v/>
      </c>
      <c r="NG197" s="9">
        <f>IF(39&lt;=$G197, $N197, "")</f>
        <v/>
      </c>
      <c r="NH197" s="9">
        <f>IF(39&lt;=$G197, NG197-NF197, "")</f>
        <v/>
      </c>
      <c r="NI197" s="9">
        <f>IF(39&lt;=$G197, NE197-NH197, "")</f>
        <v/>
      </c>
      <c r="NJ197" s="9">
        <f>IF(39&lt;=$G197, ROUND(NB197*$Q197, 2), "")</f>
        <v/>
      </c>
      <c r="NK197" s="9">
        <f>IF(39&lt;=$G197, NB197+NJ197, "")</f>
        <v/>
      </c>
      <c r="NL197" s="9">
        <f>IF(39&lt;=$G197, NF197+NJ197, "")</f>
        <v/>
      </c>
      <c r="NM197" s="9">
        <f>IF(39&lt;=$G197, ($G197-39)*$N197, "")</f>
        <v/>
      </c>
      <c r="NN197" s="9">
        <f>IF(40&lt;=$G197, NI197, "")</f>
        <v/>
      </c>
      <c r="NO197" s="9">
        <f>IF(40&lt;=$G197, ROUND(NN197*$Q197, 2), "")</f>
        <v/>
      </c>
      <c r="NP197" s="9">
        <f>IF(40&lt;=$G197, $N197, "")</f>
        <v/>
      </c>
      <c r="NQ197" s="9">
        <f>IF(40&lt;=$G197, NP197-NO197, "")</f>
        <v/>
      </c>
      <c r="NR197" s="9">
        <f>IF(40&lt;=$G197, NN197-NQ197, "")</f>
        <v/>
      </c>
      <c r="NS197" s="9">
        <f>IF(40&lt;=$G197, ROUND(NK197*$Q197, 2), "")</f>
        <v/>
      </c>
      <c r="NT197" s="9">
        <f>IF(40&lt;=$G197, NK197+NS197, "")</f>
        <v/>
      </c>
      <c r="NU197" s="9">
        <f>IF(40&lt;=$G197, NO197+NS197, "")</f>
        <v/>
      </c>
      <c r="NV197" s="9">
        <f>IF(40&lt;=$G197, ($G197-40)*$N197, "")</f>
        <v/>
      </c>
      <c r="NW197" s="9">
        <f>IF(41&lt;=$G197, NR197, "")</f>
        <v/>
      </c>
      <c r="NX197" s="9">
        <f>IF(41&lt;=$G197, ROUND(NW197*$Q197, 2), "")</f>
        <v/>
      </c>
      <c r="NY197" s="9">
        <f>IF(41&lt;=$G197, $N197, "")</f>
        <v/>
      </c>
      <c r="NZ197" s="9">
        <f>IF(41&lt;=$G197, NY197-NX197, "")</f>
        <v/>
      </c>
      <c r="OA197" s="9">
        <f>IF(41&lt;=$G197, NW197-NZ197, "")</f>
        <v/>
      </c>
      <c r="OB197" s="9">
        <f>IF(41&lt;=$G197, ROUND(NT197*$Q197, 2), "")</f>
        <v/>
      </c>
      <c r="OC197" s="9">
        <f>IF(41&lt;=$G197, NT197+OB197, "")</f>
        <v/>
      </c>
      <c r="OD197" s="9">
        <f>IF(41&lt;=$G197, NX197+OB197, "")</f>
        <v/>
      </c>
      <c r="OE197" s="9">
        <f>IF(41&lt;=$G197, ($G197-41)*$N197, "")</f>
        <v/>
      </c>
      <c r="OF197" s="9">
        <f>IF(42&lt;=$G197, OA197, "")</f>
        <v/>
      </c>
      <c r="OG197" s="9">
        <f>IF(42&lt;=$G197, ROUND(OF197*$Q197, 2), "")</f>
        <v/>
      </c>
      <c r="OH197" s="9">
        <f>IF(42&lt;=$G197, $N197, "")</f>
        <v/>
      </c>
      <c r="OI197" s="9">
        <f>IF(42&lt;=$G197, OH197-OG197, "")</f>
        <v/>
      </c>
      <c r="OJ197" s="9">
        <f>IF(42&lt;=$G197, OF197-OI197, "")</f>
        <v/>
      </c>
      <c r="OK197" s="9">
        <f>IF(42&lt;=$G197, ROUND(OC197*$Q197, 2), "")</f>
        <v/>
      </c>
      <c r="OL197" s="9">
        <f>IF(42&lt;=$G197, OC197+OK197, "")</f>
        <v/>
      </c>
      <c r="OM197" s="9">
        <f>IF(42&lt;=$G197, OG197+OK197, "")</f>
        <v/>
      </c>
      <c r="ON197" s="9">
        <f>IF(42&lt;=$G197, ($G197-42)*$N197, "")</f>
        <v/>
      </c>
      <c r="OO197" s="9">
        <f>IF(43&lt;=$G197, OJ197, "")</f>
        <v/>
      </c>
      <c r="OP197" s="9">
        <f>IF(43&lt;=$G197, ROUND(OO197*$Q197, 2), "")</f>
        <v/>
      </c>
      <c r="OQ197" s="9">
        <f>IF(43&lt;=$G197, $N197, "")</f>
        <v/>
      </c>
      <c r="OR197" s="9">
        <f>IF(43&lt;=$G197, OQ197-OP197, "")</f>
        <v/>
      </c>
      <c r="OS197" s="9">
        <f>IF(43&lt;=$G197, OO197-OR197, "")</f>
        <v/>
      </c>
      <c r="OT197" s="9">
        <f>IF(43&lt;=$G197, ROUND(OL197*$Q197, 2), "")</f>
        <v/>
      </c>
      <c r="OU197" s="9">
        <f>IF(43&lt;=$G197, OL197+OT197, "")</f>
        <v/>
      </c>
      <c r="OV197" s="9">
        <f>IF(43&lt;=$G197, OP197+OT197, "")</f>
        <v/>
      </c>
      <c r="OW197" s="9">
        <f>IF(43&lt;=$G197, ($G197-43)*$N197, "")</f>
        <v/>
      </c>
      <c r="OX197" s="9">
        <f>IF(44&lt;=$G197, OS197, "")</f>
        <v/>
      </c>
      <c r="OY197" s="9">
        <f>IF(44&lt;=$G197, ROUND(OX197*$Q197, 2), "")</f>
        <v/>
      </c>
      <c r="OZ197" s="9">
        <f>IF(44&lt;=$G197, $N197, "")</f>
        <v/>
      </c>
      <c r="PA197" s="9">
        <f>IF(44&lt;=$G197, OZ197-OY197, "")</f>
        <v/>
      </c>
      <c r="PB197" s="9">
        <f>IF(44&lt;=$G197, OX197-PA197, "")</f>
        <v/>
      </c>
      <c r="PC197" s="9">
        <f>IF(44&lt;=$G197, ROUND(OU197*$Q197, 2), "")</f>
        <v/>
      </c>
      <c r="PD197" s="9">
        <f>IF(44&lt;=$G197, OU197+PC197, "")</f>
        <v/>
      </c>
      <c r="PE197" s="9">
        <f>IF(44&lt;=$G197, OY197+PC197, "")</f>
        <v/>
      </c>
      <c r="PF197" s="9">
        <f>IF(44&lt;=$G197, ($G197-44)*$N197, "")</f>
        <v/>
      </c>
      <c r="PG197" s="9">
        <f>IF(45&lt;=$G197, PB197, "")</f>
        <v/>
      </c>
      <c r="PH197" s="9">
        <f>IF(45&lt;=$G197, ROUND(PG197*$Q197, 2), "")</f>
        <v/>
      </c>
      <c r="PI197" s="9">
        <f>IF(45&lt;=$G197, $N197, "")</f>
        <v/>
      </c>
      <c r="PJ197" s="9">
        <f>IF(45&lt;=$G197, PI197-PH197, "")</f>
        <v/>
      </c>
      <c r="PK197" s="9">
        <f>IF(45&lt;=$G197, PG197-PJ197, "")</f>
        <v/>
      </c>
      <c r="PL197" s="9">
        <f>IF(45&lt;=$G197, ROUND(PD197*$Q197, 2), "")</f>
        <v/>
      </c>
      <c r="PM197" s="9">
        <f>IF(45&lt;=$G197, PD197+PL197, "")</f>
        <v/>
      </c>
      <c r="PN197" s="9">
        <f>IF(45&lt;=$G197, PH197+PL197, "")</f>
        <v/>
      </c>
      <c r="PO197" s="9">
        <f>IF(45&lt;=$G197, ($G197-45)*$N197, "")</f>
        <v/>
      </c>
      <c r="PP197" s="9">
        <f>IF(46&lt;=$G197, PK197, "")</f>
        <v/>
      </c>
      <c r="PQ197" s="9">
        <f>IF(46&lt;=$G197, ROUND(PP197*$Q197, 2), "")</f>
        <v/>
      </c>
      <c r="PR197" s="9">
        <f>IF(46&lt;=$G197, $N197, "")</f>
        <v/>
      </c>
      <c r="PS197" s="9">
        <f>IF(46&lt;=$G197, PR197-PQ197, "")</f>
        <v/>
      </c>
      <c r="PT197" s="9">
        <f>IF(46&lt;=$G197, PP197-PS197, "")</f>
        <v/>
      </c>
      <c r="PU197" s="9">
        <f>IF(46&lt;=$G197, ROUND(PM197*$Q197, 2), "")</f>
        <v/>
      </c>
      <c r="PV197" s="9">
        <f>IF(46&lt;=$G197, PM197+PU197, "")</f>
        <v/>
      </c>
      <c r="PW197" s="9">
        <f>IF(46&lt;=$G197, PQ197+PU197, "")</f>
        <v/>
      </c>
      <c r="PX197" s="9">
        <f>IF(46&lt;=$G197, ($G197-46)*$N197, "")</f>
        <v/>
      </c>
      <c r="PY197" s="9">
        <f>IF(47&lt;=$G197, PT197, "")</f>
        <v/>
      </c>
      <c r="PZ197" s="9">
        <f>IF(47&lt;=$G197, ROUND(PY197*$Q197, 2), "")</f>
        <v/>
      </c>
      <c r="QA197" s="9">
        <f>IF(47&lt;=$G197, $N197, "")</f>
        <v/>
      </c>
      <c r="QB197" s="9">
        <f>IF(47&lt;=$G197, QA197-PZ197, "")</f>
        <v/>
      </c>
      <c r="QC197" s="9">
        <f>IF(47&lt;=$G197, PY197-QB197, "")</f>
        <v/>
      </c>
      <c r="QD197" s="9">
        <f>IF(47&lt;=$G197, ROUND(PV197*$Q197, 2), "")</f>
        <v/>
      </c>
      <c r="QE197" s="9">
        <f>IF(47&lt;=$G197, PV197+QD197, "")</f>
        <v/>
      </c>
      <c r="QF197" s="9">
        <f>IF(47&lt;=$G197, PZ197+QD197, "")</f>
        <v/>
      </c>
      <c r="QG197" s="9">
        <f>IF(47&lt;=$G197, ($G197-47)*$N197, "")</f>
        <v/>
      </c>
      <c r="QH197" s="9">
        <f>IF(48&lt;=$G197, QC197, "")</f>
        <v/>
      </c>
      <c r="QI197" s="9">
        <f>IF(48&lt;=$G197, ROUND(QH197*$Q197, 2), "")</f>
        <v/>
      </c>
      <c r="QJ197" s="9">
        <f>IF(48&lt;=$G197, $N197, "")</f>
        <v/>
      </c>
      <c r="QK197" s="9">
        <f>IF(48&lt;=$G197, QJ197-QI197, "")</f>
        <v/>
      </c>
      <c r="QL197" s="9">
        <f>IF(48&lt;=$G197, QH197-QK197, "")</f>
        <v/>
      </c>
      <c r="QM197" s="9">
        <f>IF(48&lt;=$G197, ROUND(QE197*$Q197, 2), "")</f>
        <v/>
      </c>
      <c r="QN197" s="9">
        <f>IF(48&lt;=$G197, QE197+QM197, "")</f>
        <v/>
      </c>
      <c r="QO197" s="9">
        <f>IF(48&lt;=$G197, QI197+QM197, "")</f>
        <v/>
      </c>
      <c r="QP197" s="9">
        <f>IF(48&lt;=$G197, ($G197-48)*$N197, "")</f>
        <v/>
      </c>
    </row>
    <row r="198">
      <c r="A198" s="12" t="inlineStr">
        <is>
          <t>0716-0002</t>
        </is>
      </c>
      <c r="B198" s="13" t="inlineStr">
        <is>
          <t>Mayoristas Asociados en Servicio Celular SA de CV</t>
        </is>
      </c>
      <c r="C198" s="13" t="inlineStr">
        <is>
          <t>EX30</t>
        </is>
      </c>
      <c r="D198" s="12" t="inlineStr">
        <is>
          <t>ACTIVO</t>
        </is>
      </c>
      <c r="E198" s="12" t="inlineStr">
        <is>
          <t>2025-10-08</t>
        </is>
      </c>
      <c r="F198" s="12" t="inlineStr">
        <is>
          <t>2027-10-08</t>
        </is>
      </c>
      <c r="G198" s="14" t="n">
        <v>24</v>
      </c>
      <c r="H198" s="15" t="n">
        <v>680087.9300000001</v>
      </c>
      <c r="I198" s="16" t="n">
        <v>0.3</v>
      </c>
      <c r="J198" s="15">
        <f>ROUND(H198*I198, 2)</f>
        <v/>
      </c>
      <c r="K198" s="15">
        <f>ROUND(H198-J198, 2)</f>
        <v/>
      </c>
      <c r="L198" s="16" t="n">
        <v>0.02</v>
      </c>
      <c r="M198" s="15">
        <f>ROUND(H198*L198, 2)</f>
        <v/>
      </c>
      <c r="N198" s="15" t="n">
        <v>22813.11</v>
      </c>
      <c r="O198" s="16" t="n">
        <v>0.2</v>
      </c>
      <c r="P198" s="15">
        <f>ROUND(H198*O198, 2)</f>
        <v/>
      </c>
      <c r="Q198" s="17" t="n">
        <v>0.02615302</v>
      </c>
      <c r="R198" s="17">
        <f>RATE(G198, -N198, K198, -P198)</f>
        <v/>
      </c>
      <c r="S198" s="17">
        <f>ROUND(Q198*12, 8)</f>
        <v/>
      </c>
      <c r="T198" s="17">
        <f>ROUND(((1+Q198)^12)-1, 8)</f>
        <v/>
      </c>
      <c r="U198" s="15">
        <f>ROUND(PV(Q198, G198, 0, -P198), 2)</f>
        <v/>
      </c>
      <c r="V198" s="15">
        <f>SUMIF($AA$4:$QP$4, "Interes_Leasing", AA198:QP198)</f>
        <v/>
      </c>
      <c r="W198" s="15">
        <f>SUMIF($AA$4:$QP$4, "Interes_Residual", AA198:QP198)</f>
        <v/>
      </c>
      <c r="X198" s="15">
        <f>ROUND(V198+W198, 2)</f>
        <v/>
      </c>
      <c r="Y198" s="15">
        <f>ROUND((N198*G198+P198+M198)-K198, 2)</f>
        <v/>
      </c>
      <c r="Z198" s="16">
        <f>ROUND(Y198/K198, 4)</f>
        <v/>
      </c>
      <c r="AA198" s="15">
        <f>IF(1&lt;=$G198, $K198, "")</f>
        <v/>
      </c>
      <c r="AB198" s="15">
        <f>IF(1&lt;=$G198, ROUND(AA198*$Q198, 2), "")</f>
        <v/>
      </c>
      <c r="AC198" s="15">
        <f>IF(1&lt;=$G198, $N198, "")</f>
        <v/>
      </c>
      <c r="AD198" s="15">
        <f>IF(1&lt;=$G198, AC198-AB198, "")</f>
        <v/>
      </c>
      <c r="AE198" s="15">
        <f>IF(1&lt;=$G198, AA198-AD198, "")</f>
        <v/>
      </c>
      <c r="AF198" s="15">
        <f>IF(1&lt;=$G198, ROUND($U198*$Q198, 2), "")</f>
        <v/>
      </c>
      <c r="AG198" s="15">
        <f>IF(1&lt;=$G198, $U198+AF198, "")</f>
        <v/>
      </c>
      <c r="AH198" s="15">
        <f>IF(1&lt;=$G198, AB198+AF198, "")</f>
        <v/>
      </c>
      <c r="AI198" s="15">
        <f>IF(1&lt;=$G198, ($G198-1)*$N198, "")</f>
        <v/>
      </c>
      <c r="AJ198" s="15">
        <f>IF(2&lt;=$G198, AE198, "")</f>
        <v/>
      </c>
      <c r="AK198" s="15">
        <f>IF(2&lt;=$G198, ROUND(AJ198*$Q198, 2), "")</f>
        <v/>
      </c>
      <c r="AL198" s="15">
        <f>IF(2&lt;=$G198, $N198, "")</f>
        <v/>
      </c>
      <c r="AM198" s="15">
        <f>IF(2&lt;=$G198, AL198-AK198, "")</f>
        <v/>
      </c>
      <c r="AN198" s="15">
        <f>IF(2&lt;=$G198, AJ198-AM198, "")</f>
        <v/>
      </c>
      <c r="AO198" s="15">
        <f>IF(2&lt;=$G198, ROUND(AG198*$Q198, 2), "")</f>
        <v/>
      </c>
      <c r="AP198" s="15">
        <f>IF(2&lt;=$G198, AG198+AO198, "")</f>
        <v/>
      </c>
      <c r="AQ198" s="15">
        <f>IF(2&lt;=$G198, AK198+AO198, "")</f>
        <v/>
      </c>
      <c r="AR198" s="15">
        <f>IF(2&lt;=$G198, ($G198-2)*$N198, "")</f>
        <v/>
      </c>
      <c r="AS198" s="15">
        <f>IF(3&lt;=$G198, AN198, "")</f>
        <v/>
      </c>
      <c r="AT198" s="15">
        <f>IF(3&lt;=$G198, ROUND(AS198*$Q198, 2), "")</f>
        <v/>
      </c>
      <c r="AU198" s="15">
        <f>IF(3&lt;=$G198, $N198, "")</f>
        <v/>
      </c>
      <c r="AV198" s="15">
        <f>IF(3&lt;=$G198, AU198-AT198, "")</f>
        <v/>
      </c>
      <c r="AW198" s="15">
        <f>IF(3&lt;=$G198, AS198-AV198, "")</f>
        <v/>
      </c>
      <c r="AX198" s="15">
        <f>IF(3&lt;=$G198, ROUND(AP198*$Q198, 2), "")</f>
        <v/>
      </c>
      <c r="AY198" s="15">
        <f>IF(3&lt;=$G198, AP198+AX198, "")</f>
        <v/>
      </c>
      <c r="AZ198" s="15">
        <f>IF(3&lt;=$G198, AT198+AX198, "")</f>
        <v/>
      </c>
      <c r="BA198" s="15">
        <f>IF(3&lt;=$G198, ($G198-3)*$N198, "")</f>
        <v/>
      </c>
      <c r="BB198" s="15">
        <f>IF(4&lt;=$G198, AW198, "")</f>
        <v/>
      </c>
      <c r="BC198" s="15">
        <f>IF(4&lt;=$G198, ROUND(BB198*$Q198, 2), "")</f>
        <v/>
      </c>
      <c r="BD198" s="15">
        <f>IF(4&lt;=$G198, $N198, "")</f>
        <v/>
      </c>
      <c r="BE198" s="15">
        <f>IF(4&lt;=$G198, BD198-BC198, "")</f>
        <v/>
      </c>
      <c r="BF198" s="15">
        <f>IF(4&lt;=$G198, BB198-BE198, "")</f>
        <v/>
      </c>
      <c r="BG198" s="15">
        <f>IF(4&lt;=$G198, ROUND(AY198*$Q198, 2), "")</f>
        <v/>
      </c>
      <c r="BH198" s="15">
        <f>IF(4&lt;=$G198, AY198+BG198, "")</f>
        <v/>
      </c>
      <c r="BI198" s="15">
        <f>IF(4&lt;=$G198, BC198+BG198, "")</f>
        <v/>
      </c>
      <c r="BJ198" s="15">
        <f>IF(4&lt;=$G198, ($G198-4)*$N198, "")</f>
        <v/>
      </c>
      <c r="BK198" s="15">
        <f>IF(5&lt;=$G198, BF198, "")</f>
        <v/>
      </c>
      <c r="BL198" s="15">
        <f>IF(5&lt;=$G198, ROUND(BK198*$Q198, 2), "")</f>
        <v/>
      </c>
      <c r="BM198" s="15">
        <f>IF(5&lt;=$G198, $N198, "")</f>
        <v/>
      </c>
      <c r="BN198" s="15">
        <f>IF(5&lt;=$G198, BM198-BL198, "")</f>
        <v/>
      </c>
      <c r="BO198" s="15">
        <f>IF(5&lt;=$G198, BK198-BN198, "")</f>
        <v/>
      </c>
      <c r="BP198" s="15">
        <f>IF(5&lt;=$G198, ROUND(BH198*$Q198, 2), "")</f>
        <v/>
      </c>
      <c r="BQ198" s="15">
        <f>IF(5&lt;=$G198, BH198+BP198, "")</f>
        <v/>
      </c>
      <c r="BR198" s="15">
        <f>IF(5&lt;=$G198, BL198+BP198, "")</f>
        <v/>
      </c>
      <c r="BS198" s="15">
        <f>IF(5&lt;=$G198, ($G198-5)*$N198, "")</f>
        <v/>
      </c>
      <c r="BT198" s="15">
        <f>IF(6&lt;=$G198, BO198, "")</f>
        <v/>
      </c>
      <c r="BU198" s="15">
        <f>IF(6&lt;=$G198, ROUND(BT198*$Q198, 2), "")</f>
        <v/>
      </c>
      <c r="BV198" s="15">
        <f>IF(6&lt;=$G198, $N198, "")</f>
        <v/>
      </c>
      <c r="BW198" s="15">
        <f>IF(6&lt;=$G198, BV198-BU198, "")</f>
        <v/>
      </c>
      <c r="BX198" s="15">
        <f>IF(6&lt;=$G198, BT198-BW198, "")</f>
        <v/>
      </c>
      <c r="BY198" s="15">
        <f>IF(6&lt;=$G198, ROUND(BQ198*$Q198, 2), "")</f>
        <v/>
      </c>
      <c r="BZ198" s="15">
        <f>IF(6&lt;=$G198, BQ198+BY198, "")</f>
        <v/>
      </c>
      <c r="CA198" s="15">
        <f>IF(6&lt;=$G198, BU198+BY198, "")</f>
        <v/>
      </c>
      <c r="CB198" s="15">
        <f>IF(6&lt;=$G198, ($G198-6)*$N198, "")</f>
        <v/>
      </c>
      <c r="CC198" s="15">
        <f>IF(7&lt;=$G198, BX198, "")</f>
        <v/>
      </c>
      <c r="CD198" s="15">
        <f>IF(7&lt;=$G198, ROUND(CC198*$Q198, 2), "")</f>
        <v/>
      </c>
      <c r="CE198" s="15">
        <f>IF(7&lt;=$G198, $N198, "")</f>
        <v/>
      </c>
      <c r="CF198" s="15">
        <f>IF(7&lt;=$G198, CE198-CD198, "")</f>
        <v/>
      </c>
      <c r="CG198" s="15">
        <f>IF(7&lt;=$G198, CC198-CF198, "")</f>
        <v/>
      </c>
      <c r="CH198" s="15">
        <f>IF(7&lt;=$G198, ROUND(BZ198*$Q198, 2), "")</f>
        <v/>
      </c>
      <c r="CI198" s="15">
        <f>IF(7&lt;=$G198, BZ198+CH198, "")</f>
        <v/>
      </c>
      <c r="CJ198" s="15">
        <f>IF(7&lt;=$G198, CD198+CH198, "")</f>
        <v/>
      </c>
      <c r="CK198" s="15">
        <f>IF(7&lt;=$G198, ($G198-7)*$N198, "")</f>
        <v/>
      </c>
      <c r="CL198" s="15">
        <f>IF(8&lt;=$G198, CG198, "")</f>
        <v/>
      </c>
      <c r="CM198" s="15">
        <f>IF(8&lt;=$G198, ROUND(CL198*$Q198, 2), "")</f>
        <v/>
      </c>
      <c r="CN198" s="15">
        <f>IF(8&lt;=$G198, $N198, "")</f>
        <v/>
      </c>
      <c r="CO198" s="15">
        <f>IF(8&lt;=$G198, CN198-CM198, "")</f>
        <v/>
      </c>
      <c r="CP198" s="15">
        <f>IF(8&lt;=$G198, CL198-CO198, "")</f>
        <v/>
      </c>
      <c r="CQ198" s="15">
        <f>IF(8&lt;=$G198, ROUND(CI198*$Q198, 2), "")</f>
        <v/>
      </c>
      <c r="CR198" s="15">
        <f>IF(8&lt;=$G198, CI198+CQ198, "")</f>
        <v/>
      </c>
      <c r="CS198" s="15">
        <f>IF(8&lt;=$G198, CM198+CQ198, "")</f>
        <v/>
      </c>
      <c r="CT198" s="15">
        <f>IF(8&lt;=$G198, ($G198-8)*$N198, "")</f>
        <v/>
      </c>
      <c r="CU198" s="15">
        <f>IF(9&lt;=$G198, CP198, "")</f>
        <v/>
      </c>
      <c r="CV198" s="15">
        <f>IF(9&lt;=$G198, ROUND(CU198*$Q198, 2), "")</f>
        <v/>
      </c>
      <c r="CW198" s="15">
        <f>IF(9&lt;=$G198, $N198, "")</f>
        <v/>
      </c>
      <c r="CX198" s="15">
        <f>IF(9&lt;=$G198, CW198-CV198, "")</f>
        <v/>
      </c>
      <c r="CY198" s="15">
        <f>IF(9&lt;=$G198, CU198-CX198, "")</f>
        <v/>
      </c>
      <c r="CZ198" s="15">
        <f>IF(9&lt;=$G198, ROUND(CR198*$Q198, 2), "")</f>
        <v/>
      </c>
      <c r="DA198" s="15">
        <f>IF(9&lt;=$G198, CR198+CZ198, "")</f>
        <v/>
      </c>
      <c r="DB198" s="15">
        <f>IF(9&lt;=$G198, CV198+CZ198, "")</f>
        <v/>
      </c>
      <c r="DC198" s="15">
        <f>IF(9&lt;=$G198, ($G198-9)*$N198, "")</f>
        <v/>
      </c>
      <c r="DD198" s="15">
        <f>IF(10&lt;=$G198, CY198, "")</f>
        <v/>
      </c>
      <c r="DE198" s="15">
        <f>IF(10&lt;=$G198, ROUND(DD198*$Q198, 2), "")</f>
        <v/>
      </c>
      <c r="DF198" s="15">
        <f>IF(10&lt;=$G198, $N198, "")</f>
        <v/>
      </c>
      <c r="DG198" s="15">
        <f>IF(10&lt;=$G198, DF198-DE198, "")</f>
        <v/>
      </c>
      <c r="DH198" s="15">
        <f>IF(10&lt;=$G198, DD198-DG198, "")</f>
        <v/>
      </c>
      <c r="DI198" s="15">
        <f>IF(10&lt;=$G198, ROUND(DA198*$Q198, 2), "")</f>
        <v/>
      </c>
      <c r="DJ198" s="15">
        <f>IF(10&lt;=$G198, DA198+DI198, "")</f>
        <v/>
      </c>
      <c r="DK198" s="15">
        <f>IF(10&lt;=$G198, DE198+DI198, "")</f>
        <v/>
      </c>
      <c r="DL198" s="15">
        <f>IF(10&lt;=$G198, ($G198-10)*$N198, "")</f>
        <v/>
      </c>
      <c r="DM198" s="15">
        <f>IF(11&lt;=$G198, DH198, "")</f>
        <v/>
      </c>
      <c r="DN198" s="15">
        <f>IF(11&lt;=$G198, ROUND(DM198*$Q198, 2), "")</f>
        <v/>
      </c>
      <c r="DO198" s="15">
        <f>IF(11&lt;=$G198, $N198, "")</f>
        <v/>
      </c>
      <c r="DP198" s="15">
        <f>IF(11&lt;=$G198, DO198-DN198, "")</f>
        <v/>
      </c>
      <c r="DQ198" s="15">
        <f>IF(11&lt;=$G198, DM198-DP198, "")</f>
        <v/>
      </c>
      <c r="DR198" s="15">
        <f>IF(11&lt;=$G198, ROUND(DJ198*$Q198, 2), "")</f>
        <v/>
      </c>
      <c r="DS198" s="15">
        <f>IF(11&lt;=$G198, DJ198+DR198, "")</f>
        <v/>
      </c>
      <c r="DT198" s="15">
        <f>IF(11&lt;=$G198, DN198+DR198, "")</f>
        <v/>
      </c>
      <c r="DU198" s="15">
        <f>IF(11&lt;=$G198, ($G198-11)*$N198, "")</f>
        <v/>
      </c>
      <c r="DV198" s="15">
        <f>IF(12&lt;=$G198, DQ198, "")</f>
        <v/>
      </c>
      <c r="DW198" s="15">
        <f>IF(12&lt;=$G198, ROUND(DV198*$Q198, 2), "")</f>
        <v/>
      </c>
      <c r="DX198" s="15">
        <f>IF(12&lt;=$G198, $N198, "")</f>
        <v/>
      </c>
      <c r="DY198" s="15">
        <f>IF(12&lt;=$G198, DX198-DW198, "")</f>
        <v/>
      </c>
      <c r="DZ198" s="15">
        <f>IF(12&lt;=$G198, DV198-DY198, "")</f>
        <v/>
      </c>
      <c r="EA198" s="15">
        <f>IF(12&lt;=$G198, ROUND(DS198*$Q198, 2), "")</f>
        <v/>
      </c>
      <c r="EB198" s="15">
        <f>IF(12&lt;=$G198, DS198+EA198, "")</f>
        <v/>
      </c>
      <c r="EC198" s="15">
        <f>IF(12&lt;=$G198, DW198+EA198, "")</f>
        <v/>
      </c>
      <c r="ED198" s="15">
        <f>IF(12&lt;=$G198, ($G198-12)*$N198, "")</f>
        <v/>
      </c>
      <c r="EE198" s="15">
        <f>IF(13&lt;=$G198, DZ198, "")</f>
        <v/>
      </c>
      <c r="EF198" s="15">
        <f>IF(13&lt;=$G198, ROUND(EE198*$Q198, 2), "")</f>
        <v/>
      </c>
      <c r="EG198" s="15">
        <f>IF(13&lt;=$G198, $N198, "")</f>
        <v/>
      </c>
      <c r="EH198" s="15">
        <f>IF(13&lt;=$G198, EG198-EF198, "")</f>
        <v/>
      </c>
      <c r="EI198" s="15">
        <f>IF(13&lt;=$G198, EE198-EH198, "")</f>
        <v/>
      </c>
      <c r="EJ198" s="15">
        <f>IF(13&lt;=$G198, ROUND(EB198*$Q198, 2), "")</f>
        <v/>
      </c>
      <c r="EK198" s="15">
        <f>IF(13&lt;=$G198, EB198+EJ198, "")</f>
        <v/>
      </c>
      <c r="EL198" s="15">
        <f>IF(13&lt;=$G198, EF198+EJ198, "")</f>
        <v/>
      </c>
      <c r="EM198" s="15">
        <f>IF(13&lt;=$G198, ($G198-13)*$N198, "")</f>
        <v/>
      </c>
      <c r="EN198" s="15">
        <f>IF(14&lt;=$G198, EI198, "")</f>
        <v/>
      </c>
      <c r="EO198" s="15">
        <f>IF(14&lt;=$G198, ROUND(EN198*$Q198, 2), "")</f>
        <v/>
      </c>
      <c r="EP198" s="15">
        <f>IF(14&lt;=$G198, $N198, "")</f>
        <v/>
      </c>
      <c r="EQ198" s="15">
        <f>IF(14&lt;=$G198, EP198-EO198, "")</f>
        <v/>
      </c>
      <c r="ER198" s="15">
        <f>IF(14&lt;=$G198, EN198-EQ198, "")</f>
        <v/>
      </c>
      <c r="ES198" s="15">
        <f>IF(14&lt;=$G198, ROUND(EK198*$Q198, 2), "")</f>
        <v/>
      </c>
      <c r="ET198" s="15">
        <f>IF(14&lt;=$G198, EK198+ES198, "")</f>
        <v/>
      </c>
      <c r="EU198" s="15">
        <f>IF(14&lt;=$G198, EO198+ES198, "")</f>
        <v/>
      </c>
      <c r="EV198" s="15">
        <f>IF(14&lt;=$G198, ($G198-14)*$N198, "")</f>
        <v/>
      </c>
      <c r="EW198" s="15">
        <f>IF(15&lt;=$G198, ER198, "")</f>
        <v/>
      </c>
      <c r="EX198" s="15">
        <f>IF(15&lt;=$G198, ROUND(EW198*$Q198, 2), "")</f>
        <v/>
      </c>
      <c r="EY198" s="15">
        <f>IF(15&lt;=$G198, $N198, "")</f>
        <v/>
      </c>
      <c r="EZ198" s="15">
        <f>IF(15&lt;=$G198, EY198-EX198, "")</f>
        <v/>
      </c>
      <c r="FA198" s="15">
        <f>IF(15&lt;=$G198, EW198-EZ198, "")</f>
        <v/>
      </c>
      <c r="FB198" s="15">
        <f>IF(15&lt;=$G198, ROUND(ET198*$Q198, 2), "")</f>
        <v/>
      </c>
      <c r="FC198" s="15">
        <f>IF(15&lt;=$G198, ET198+FB198, "")</f>
        <v/>
      </c>
      <c r="FD198" s="15">
        <f>IF(15&lt;=$G198, EX198+FB198, "")</f>
        <v/>
      </c>
      <c r="FE198" s="15">
        <f>IF(15&lt;=$G198, ($G198-15)*$N198, "")</f>
        <v/>
      </c>
      <c r="FF198" s="15">
        <f>IF(16&lt;=$G198, FA198, "")</f>
        <v/>
      </c>
      <c r="FG198" s="15">
        <f>IF(16&lt;=$G198, ROUND(FF198*$Q198, 2), "")</f>
        <v/>
      </c>
      <c r="FH198" s="15">
        <f>IF(16&lt;=$G198, $N198, "")</f>
        <v/>
      </c>
      <c r="FI198" s="15">
        <f>IF(16&lt;=$G198, FH198-FG198, "")</f>
        <v/>
      </c>
      <c r="FJ198" s="15">
        <f>IF(16&lt;=$G198, FF198-FI198, "")</f>
        <v/>
      </c>
      <c r="FK198" s="15">
        <f>IF(16&lt;=$G198, ROUND(FC198*$Q198, 2), "")</f>
        <v/>
      </c>
      <c r="FL198" s="15">
        <f>IF(16&lt;=$G198, FC198+FK198, "")</f>
        <v/>
      </c>
      <c r="FM198" s="15">
        <f>IF(16&lt;=$G198, FG198+FK198, "")</f>
        <v/>
      </c>
      <c r="FN198" s="15">
        <f>IF(16&lt;=$G198, ($G198-16)*$N198, "")</f>
        <v/>
      </c>
      <c r="FO198" s="15">
        <f>IF(17&lt;=$G198, FJ198, "")</f>
        <v/>
      </c>
      <c r="FP198" s="15">
        <f>IF(17&lt;=$G198, ROUND(FO198*$Q198, 2), "")</f>
        <v/>
      </c>
      <c r="FQ198" s="15">
        <f>IF(17&lt;=$G198, $N198, "")</f>
        <v/>
      </c>
      <c r="FR198" s="15">
        <f>IF(17&lt;=$G198, FQ198-FP198, "")</f>
        <v/>
      </c>
      <c r="FS198" s="15">
        <f>IF(17&lt;=$G198, FO198-FR198, "")</f>
        <v/>
      </c>
      <c r="FT198" s="15">
        <f>IF(17&lt;=$G198, ROUND(FL198*$Q198, 2), "")</f>
        <v/>
      </c>
      <c r="FU198" s="15">
        <f>IF(17&lt;=$G198, FL198+FT198, "")</f>
        <v/>
      </c>
      <c r="FV198" s="15">
        <f>IF(17&lt;=$G198, FP198+FT198, "")</f>
        <v/>
      </c>
      <c r="FW198" s="15">
        <f>IF(17&lt;=$G198, ($G198-17)*$N198, "")</f>
        <v/>
      </c>
      <c r="FX198" s="15">
        <f>IF(18&lt;=$G198, FS198, "")</f>
        <v/>
      </c>
      <c r="FY198" s="15">
        <f>IF(18&lt;=$G198, ROUND(FX198*$Q198, 2), "")</f>
        <v/>
      </c>
      <c r="FZ198" s="15">
        <f>IF(18&lt;=$G198, $N198, "")</f>
        <v/>
      </c>
      <c r="GA198" s="15">
        <f>IF(18&lt;=$G198, FZ198-FY198, "")</f>
        <v/>
      </c>
      <c r="GB198" s="15">
        <f>IF(18&lt;=$G198, FX198-GA198, "")</f>
        <v/>
      </c>
      <c r="GC198" s="15">
        <f>IF(18&lt;=$G198, ROUND(FU198*$Q198, 2), "")</f>
        <v/>
      </c>
      <c r="GD198" s="15">
        <f>IF(18&lt;=$G198, FU198+GC198, "")</f>
        <v/>
      </c>
      <c r="GE198" s="15">
        <f>IF(18&lt;=$G198, FY198+GC198, "")</f>
        <v/>
      </c>
      <c r="GF198" s="15">
        <f>IF(18&lt;=$G198, ($G198-18)*$N198, "")</f>
        <v/>
      </c>
      <c r="GG198" s="15">
        <f>IF(19&lt;=$G198, GB198, "")</f>
        <v/>
      </c>
      <c r="GH198" s="15">
        <f>IF(19&lt;=$G198, ROUND(GG198*$Q198, 2), "")</f>
        <v/>
      </c>
      <c r="GI198" s="15">
        <f>IF(19&lt;=$G198, $N198, "")</f>
        <v/>
      </c>
      <c r="GJ198" s="15">
        <f>IF(19&lt;=$G198, GI198-GH198, "")</f>
        <v/>
      </c>
      <c r="GK198" s="15">
        <f>IF(19&lt;=$G198, GG198-GJ198, "")</f>
        <v/>
      </c>
      <c r="GL198" s="15">
        <f>IF(19&lt;=$G198, ROUND(GD198*$Q198, 2), "")</f>
        <v/>
      </c>
      <c r="GM198" s="15">
        <f>IF(19&lt;=$G198, GD198+GL198, "")</f>
        <v/>
      </c>
      <c r="GN198" s="15">
        <f>IF(19&lt;=$G198, GH198+GL198, "")</f>
        <v/>
      </c>
      <c r="GO198" s="15">
        <f>IF(19&lt;=$G198, ($G198-19)*$N198, "")</f>
        <v/>
      </c>
      <c r="GP198" s="15">
        <f>IF(20&lt;=$G198, GK198, "")</f>
        <v/>
      </c>
      <c r="GQ198" s="15">
        <f>IF(20&lt;=$G198, ROUND(GP198*$Q198, 2), "")</f>
        <v/>
      </c>
      <c r="GR198" s="15">
        <f>IF(20&lt;=$G198, $N198, "")</f>
        <v/>
      </c>
      <c r="GS198" s="15">
        <f>IF(20&lt;=$G198, GR198-GQ198, "")</f>
        <v/>
      </c>
      <c r="GT198" s="15">
        <f>IF(20&lt;=$G198, GP198-GS198, "")</f>
        <v/>
      </c>
      <c r="GU198" s="15">
        <f>IF(20&lt;=$G198, ROUND(GM198*$Q198, 2), "")</f>
        <v/>
      </c>
      <c r="GV198" s="15">
        <f>IF(20&lt;=$G198, GM198+GU198, "")</f>
        <v/>
      </c>
      <c r="GW198" s="15">
        <f>IF(20&lt;=$G198, GQ198+GU198, "")</f>
        <v/>
      </c>
      <c r="GX198" s="15">
        <f>IF(20&lt;=$G198, ($G198-20)*$N198, "")</f>
        <v/>
      </c>
      <c r="GY198" s="15">
        <f>IF(21&lt;=$G198, GT198, "")</f>
        <v/>
      </c>
      <c r="GZ198" s="15">
        <f>IF(21&lt;=$G198, ROUND(GY198*$Q198, 2), "")</f>
        <v/>
      </c>
      <c r="HA198" s="15">
        <f>IF(21&lt;=$G198, $N198, "")</f>
        <v/>
      </c>
      <c r="HB198" s="15">
        <f>IF(21&lt;=$G198, HA198-GZ198, "")</f>
        <v/>
      </c>
      <c r="HC198" s="15">
        <f>IF(21&lt;=$G198, GY198-HB198, "")</f>
        <v/>
      </c>
      <c r="HD198" s="15">
        <f>IF(21&lt;=$G198, ROUND(GV198*$Q198, 2), "")</f>
        <v/>
      </c>
      <c r="HE198" s="15">
        <f>IF(21&lt;=$G198, GV198+HD198, "")</f>
        <v/>
      </c>
      <c r="HF198" s="15">
        <f>IF(21&lt;=$G198, GZ198+HD198, "")</f>
        <v/>
      </c>
      <c r="HG198" s="15">
        <f>IF(21&lt;=$G198, ($G198-21)*$N198, "")</f>
        <v/>
      </c>
      <c r="HH198" s="15">
        <f>IF(22&lt;=$G198, HC198, "")</f>
        <v/>
      </c>
      <c r="HI198" s="15">
        <f>IF(22&lt;=$G198, ROUND(HH198*$Q198, 2), "")</f>
        <v/>
      </c>
      <c r="HJ198" s="15">
        <f>IF(22&lt;=$G198, $N198, "")</f>
        <v/>
      </c>
      <c r="HK198" s="15">
        <f>IF(22&lt;=$G198, HJ198-HI198, "")</f>
        <v/>
      </c>
      <c r="HL198" s="15">
        <f>IF(22&lt;=$G198, HH198-HK198, "")</f>
        <v/>
      </c>
      <c r="HM198" s="15">
        <f>IF(22&lt;=$G198, ROUND(HE198*$Q198, 2), "")</f>
        <v/>
      </c>
      <c r="HN198" s="15">
        <f>IF(22&lt;=$G198, HE198+HM198, "")</f>
        <v/>
      </c>
      <c r="HO198" s="15">
        <f>IF(22&lt;=$G198, HI198+HM198, "")</f>
        <v/>
      </c>
      <c r="HP198" s="15">
        <f>IF(22&lt;=$G198, ($G198-22)*$N198, "")</f>
        <v/>
      </c>
      <c r="HQ198" s="15">
        <f>IF(23&lt;=$G198, HL198, "")</f>
        <v/>
      </c>
      <c r="HR198" s="15">
        <f>IF(23&lt;=$G198, ROUND(HQ198*$Q198, 2), "")</f>
        <v/>
      </c>
      <c r="HS198" s="15">
        <f>IF(23&lt;=$G198, $N198, "")</f>
        <v/>
      </c>
      <c r="HT198" s="15">
        <f>IF(23&lt;=$G198, HS198-HR198, "")</f>
        <v/>
      </c>
      <c r="HU198" s="15">
        <f>IF(23&lt;=$G198, HQ198-HT198, "")</f>
        <v/>
      </c>
      <c r="HV198" s="15">
        <f>IF(23&lt;=$G198, ROUND(HN198*$Q198, 2), "")</f>
        <v/>
      </c>
      <c r="HW198" s="15">
        <f>IF(23&lt;=$G198, HN198+HV198, "")</f>
        <v/>
      </c>
      <c r="HX198" s="15">
        <f>IF(23&lt;=$G198, HR198+HV198, "")</f>
        <v/>
      </c>
      <c r="HY198" s="15">
        <f>IF(23&lt;=$G198, ($G198-23)*$N198, "")</f>
        <v/>
      </c>
      <c r="HZ198" s="15">
        <f>IF(24&lt;=$G198, HU198, "")</f>
        <v/>
      </c>
      <c r="IA198" s="15">
        <f>IF(24&lt;=$G198, ROUND(HZ198*$Q198, 2), "")</f>
        <v/>
      </c>
      <c r="IB198" s="15">
        <f>IF(24&lt;=$G198, $N198, "")</f>
        <v/>
      </c>
      <c r="IC198" s="15">
        <f>IF(24&lt;=$G198, IB198-IA198, "")</f>
        <v/>
      </c>
      <c r="ID198" s="15">
        <f>IF(24&lt;=$G198, HZ198-IC198, "")</f>
        <v/>
      </c>
      <c r="IE198" s="15">
        <f>IF(24&lt;=$G198, ROUND(HW198*$Q198, 2), "")</f>
        <v/>
      </c>
      <c r="IF198" s="15">
        <f>IF(24&lt;=$G198, HW198+IE198, "")</f>
        <v/>
      </c>
      <c r="IG198" s="15">
        <f>IF(24&lt;=$G198, IA198+IE198, "")</f>
        <v/>
      </c>
      <c r="IH198" s="15">
        <f>IF(24&lt;=$G198, ($G198-24)*$N198, "")</f>
        <v/>
      </c>
      <c r="II198" s="15">
        <f>IF(25&lt;=$G198, ID198, "")</f>
        <v/>
      </c>
      <c r="IJ198" s="15">
        <f>IF(25&lt;=$G198, ROUND(II198*$Q198, 2), "")</f>
        <v/>
      </c>
      <c r="IK198" s="15">
        <f>IF(25&lt;=$G198, $N198, "")</f>
        <v/>
      </c>
      <c r="IL198" s="15">
        <f>IF(25&lt;=$G198, IK198-IJ198, "")</f>
        <v/>
      </c>
      <c r="IM198" s="15">
        <f>IF(25&lt;=$G198, II198-IL198, "")</f>
        <v/>
      </c>
      <c r="IN198" s="15">
        <f>IF(25&lt;=$G198, ROUND(IF198*$Q198, 2), "")</f>
        <v/>
      </c>
      <c r="IO198" s="15">
        <f>IF(25&lt;=$G198, IF198+IN198, "")</f>
        <v/>
      </c>
      <c r="IP198" s="15">
        <f>IF(25&lt;=$G198, IJ198+IN198, "")</f>
        <v/>
      </c>
      <c r="IQ198" s="15">
        <f>IF(25&lt;=$G198, ($G198-25)*$N198, "")</f>
        <v/>
      </c>
      <c r="IR198" s="15">
        <f>IF(26&lt;=$G198, IM198, "")</f>
        <v/>
      </c>
      <c r="IS198" s="15">
        <f>IF(26&lt;=$G198, ROUND(IR198*$Q198, 2), "")</f>
        <v/>
      </c>
      <c r="IT198" s="15">
        <f>IF(26&lt;=$G198, $N198, "")</f>
        <v/>
      </c>
      <c r="IU198" s="15">
        <f>IF(26&lt;=$G198, IT198-IS198, "")</f>
        <v/>
      </c>
      <c r="IV198" s="15">
        <f>IF(26&lt;=$G198, IR198-IU198, "")</f>
        <v/>
      </c>
      <c r="IW198" s="15">
        <f>IF(26&lt;=$G198, ROUND(IO198*$Q198, 2), "")</f>
        <v/>
      </c>
      <c r="IX198" s="15">
        <f>IF(26&lt;=$G198, IO198+IW198, "")</f>
        <v/>
      </c>
      <c r="IY198" s="15">
        <f>IF(26&lt;=$G198, IS198+IW198, "")</f>
        <v/>
      </c>
      <c r="IZ198" s="15">
        <f>IF(26&lt;=$G198, ($G198-26)*$N198, "")</f>
        <v/>
      </c>
      <c r="JA198" s="15">
        <f>IF(27&lt;=$G198, IV198, "")</f>
        <v/>
      </c>
      <c r="JB198" s="15">
        <f>IF(27&lt;=$G198, ROUND(JA198*$Q198, 2), "")</f>
        <v/>
      </c>
      <c r="JC198" s="15">
        <f>IF(27&lt;=$G198, $N198, "")</f>
        <v/>
      </c>
      <c r="JD198" s="15">
        <f>IF(27&lt;=$G198, JC198-JB198, "")</f>
        <v/>
      </c>
      <c r="JE198" s="15">
        <f>IF(27&lt;=$G198, JA198-JD198, "")</f>
        <v/>
      </c>
      <c r="JF198" s="15">
        <f>IF(27&lt;=$G198, ROUND(IX198*$Q198, 2), "")</f>
        <v/>
      </c>
      <c r="JG198" s="15">
        <f>IF(27&lt;=$G198, IX198+JF198, "")</f>
        <v/>
      </c>
      <c r="JH198" s="15">
        <f>IF(27&lt;=$G198, JB198+JF198, "")</f>
        <v/>
      </c>
      <c r="JI198" s="15">
        <f>IF(27&lt;=$G198, ($G198-27)*$N198, "")</f>
        <v/>
      </c>
      <c r="JJ198" s="15">
        <f>IF(28&lt;=$G198, JE198, "")</f>
        <v/>
      </c>
      <c r="JK198" s="15">
        <f>IF(28&lt;=$G198, ROUND(JJ198*$Q198, 2), "")</f>
        <v/>
      </c>
      <c r="JL198" s="15">
        <f>IF(28&lt;=$G198, $N198, "")</f>
        <v/>
      </c>
      <c r="JM198" s="15">
        <f>IF(28&lt;=$G198, JL198-JK198, "")</f>
        <v/>
      </c>
      <c r="JN198" s="15">
        <f>IF(28&lt;=$G198, JJ198-JM198, "")</f>
        <v/>
      </c>
      <c r="JO198" s="15">
        <f>IF(28&lt;=$G198, ROUND(JG198*$Q198, 2), "")</f>
        <v/>
      </c>
      <c r="JP198" s="15">
        <f>IF(28&lt;=$G198, JG198+JO198, "")</f>
        <v/>
      </c>
      <c r="JQ198" s="15">
        <f>IF(28&lt;=$G198, JK198+JO198, "")</f>
        <v/>
      </c>
      <c r="JR198" s="15">
        <f>IF(28&lt;=$G198, ($G198-28)*$N198, "")</f>
        <v/>
      </c>
      <c r="JS198" s="15">
        <f>IF(29&lt;=$G198, JN198, "")</f>
        <v/>
      </c>
      <c r="JT198" s="15">
        <f>IF(29&lt;=$G198, ROUND(JS198*$Q198, 2), "")</f>
        <v/>
      </c>
      <c r="JU198" s="15">
        <f>IF(29&lt;=$G198, $N198, "")</f>
        <v/>
      </c>
      <c r="JV198" s="15">
        <f>IF(29&lt;=$G198, JU198-JT198, "")</f>
        <v/>
      </c>
      <c r="JW198" s="15">
        <f>IF(29&lt;=$G198, JS198-JV198, "")</f>
        <v/>
      </c>
      <c r="JX198" s="15">
        <f>IF(29&lt;=$G198, ROUND(JP198*$Q198, 2), "")</f>
        <v/>
      </c>
      <c r="JY198" s="15">
        <f>IF(29&lt;=$G198, JP198+JX198, "")</f>
        <v/>
      </c>
      <c r="JZ198" s="15">
        <f>IF(29&lt;=$G198, JT198+JX198, "")</f>
        <v/>
      </c>
      <c r="KA198" s="15">
        <f>IF(29&lt;=$G198, ($G198-29)*$N198, "")</f>
        <v/>
      </c>
      <c r="KB198" s="15">
        <f>IF(30&lt;=$G198, JW198, "")</f>
        <v/>
      </c>
      <c r="KC198" s="15">
        <f>IF(30&lt;=$G198, ROUND(KB198*$Q198, 2), "")</f>
        <v/>
      </c>
      <c r="KD198" s="15">
        <f>IF(30&lt;=$G198, $N198, "")</f>
        <v/>
      </c>
      <c r="KE198" s="15">
        <f>IF(30&lt;=$G198, KD198-KC198, "")</f>
        <v/>
      </c>
      <c r="KF198" s="15">
        <f>IF(30&lt;=$G198, KB198-KE198, "")</f>
        <v/>
      </c>
      <c r="KG198" s="15">
        <f>IF(30&lt;=$G198, ROUND(JY198*$Q198, 2), "")</f>
        <v/>
      </c>
      <c r="KH198" s="15">
        <f>IF(30&lt;=$G198, JY198+KG198, "")</f>
        <v/>
      </c>
      <c r="KI198" s="15">
        <f>IF(30&lt;=$G198, KC198+KG198, "")</f>
        <v/>
      </c>
      <c r="KJ198" s="15">
        <f>IF(30&lt;=$G198, ($G198-30)*$N198, "")</f>
        <v/>
      </c>
      <c r="KK198" s="15">
        <f>IF(31&lt;=$G198, KF198, "")</f>
        <v/>
      </c>
      <c r="KL198" s="15">
        <f>IF(31&lt;=$G198, ROUND(KK198*$Q198, 2), "")</f>
        <v/>
      </c>
      <c r="KM198" s="15">
        <f>IF(31&lt;=$G198, $N198, "")</f>
        <v/>
      </c>
      <c r="KN198" s="15">
        <f>IF(31&lt;=$G198, KM198-KL198, "")</f>
        <v/>
      </c>
      <c r="KO198" s="15">
        <f>IF(31&lt;=$G198, KK198-KN198, "")</f>
        <v/>
      </c>
      <c r="KP198" s="15">
        <f>IF(31&lt;=$G198, ROUND(KH198*$Q198, 2), "")</f>
        <v/>
      </c>
      <c r="KQ198" s="15">
        <f>IF(31&lt;=$G198, KH198+KP198, "")</f>
        <v/>
      </c>
      <c r="KR198" s="15">
        <f>IF(31&lt;=$G198, KL198+KP198, "")</f>
        <v/>
      </c>
      <c r="KS198" s="15">
        <f>IF(31&lt;=$G198, ($G198-31)*$N198, "")</f>
        <v/>
      </c>
      <c r="KT198" s="15">
        <f>IF(32&lt;=$G198, KO198, "")</f>
        <v/>
      </c>
      <c r="KU198" s="15">
        <f>IF(32&lt;=$G198, ROUND(KT198*$Q198, 2), "")</f>
        <v/>
      </c>
      <c r="KV198" s="15">
        <f>IF(32&lt;=$G198, $N198, "")</f>
        <v/>
      </c>
      <c r="KW198" s="15">
        <f>IF(32&lt;=$G198, KV198-KU198, "")</f>
        <v/>
      </c>
      <c r="KX198" s="15">
        <f>IF(32&lt;=$G198, KT198-KW198, "")</f>
        <v/>
      </c>
      <c r="KY198" s="15">
        <f>IF(32&lt;=$G198, ROUND(KQ198*$Q198, 2), "")</f>
        <v/>
      </c>
      <c r="KZ198" s="15">
        <f>IF(32&lt;=$G198, KQ198+KY198, "")</f>
        <v/>
      </c>
      <c r="LA198" s="15">
        <f>IF(32&lt;=$G198, KU198+KY198, "")</f>
        <v/>
      </c>
      <c r="LB198" s="15">
        <f>IF(32&lt;=$G198, ($G198-32)*$N198, "")</f>
        <v/>
      </c>
      <c r="LC198" s="15">
        <f>IF(33&lt;=$G198, KX198, "")</f>
        <v/>
      </c>
      <c r="LD198" s="15">
        <f>IF(33&lt;=$G198, ROUND(LC198*$Q198, 2), "")</f>
        <v/>
      </c>
      <c r="LE198" s="15">
        <f>IF(33&lt;=$G198, $N198, "")</f>
        <v/>
      </c>
      <c r="LF198" s="15">
        <f>IF(33&lt;=$G198, LE198-LD198, "")</f>
        <v/>
      </c>
      <c r="LG198" s="15">
        <f>IF(33&lt;=$G198, LC198-LF198, "")</f>
        <v/>
      </c>
      <c r="LH198" s="15">
        <f>IF(33&lt;=$G198, ROUND(KZ198*$Q198, 2), "")</f>
        <v/>
      </c>
      <c r="LI198" s="15">
        <f>IF(33&lt;=$G198, KZ198+LH198, "")</f>
        <v/>
      </c>
      <c r="LJ198" s="15">
        <f>IF(33&lt;=$G198, LD198+LH198, "")</f>
        <v/>
      </c>
      <c r="LK198" s="15">
        <f>IF(33&lt;=$G198, ($G198-33)*$N198, "")</f>
        <v/>
      </c>
      <c r="LL198" s="15">
        <f>IF(34&lt;=$G198, LG198, "")</f>
        <v/>
      </c>
      <c r="LM198" s="15">
        <f>IF(34&lt;=$G198, ROUND(LL198*$Q198, 2), "")</f>
        <v/>
      </c>
      <c r="LN198" s="15">
        <f>IF(34&lt;=$G198, $N198, "")</f>
        <v/>
      </c>
      <c r="LO198" s="15">
        <f>IF(34&lt;=$G198, LN198-LM198, "")</f>
        <v/>
      </c>
      <c r="LP198" s="15">
        <f>IF(34&lt;=$G198, LL198-LO198, "")</f>
        <v/>
      </c>
      <c r="LQ198" s="15">
        <f>IF(34&lt;=$G198, ROUND(LI198*$Q198, 2), "")</f>
        <v/>
      </c>
      <c r="LR198" s="15">
        <f>IF(34&lt;=$G198, LI198+LQ198, "")</f>
        <v/>
      </c>
      <c r="LS198" s="15">
        <f>IF(34&lt;=$G198, LM198+LQ198, "")</f>
        <v/>
      </c>
      <c r="LT198" s="15">
        <f>IF(34&lt;=$G198, ($G198-34)*$N198, "")</f>
        <v/>
      </c>
      <c r="LU198" s="15">
        <f>IF(35&lt;=$G198, LP198, "")</f>
        <v/>
      </c>
      <c r="LV198" s="15">
        <f>IF(35&lt;=$G198, ROUND(LU198*$Q198, 2), "")</f>
        <v/>
      </c>
      <c r="LW198" s="15">
        <f>IF(35&lt;=$G198, $N198, "")</f>
        <v/>
      </c>
      <c r="LX198" s="15">
        <f>IF(35&lt;=$G198, LW198-LV198, "")</f>
        <v/>
      </c>
      <c r="LY198" s="15">
        <f>IF(35&lt;=$G198, LU198-LX198, "")</f>
        <v/>
      </c>
      <c r="LZ198" s="15">
        <f>IF(35&lt;=$G198, ROUND(LR198*$Q198, 2), "")</f>
        <v/>
      </c>
      <c r="MA198" s="15">
        <f>IF(35&lt;=$G198, LR198+LZ198, "")</f>
        <v/>
      </c>
      <c r="MB198" s="15">
        <f>IF(35&lt;=$G198, LV198+LZ198, "")</f>
        <v/>
      </c>
      <c r="MC198" s="15">
        <f>IF(35&lt;=$G198, ($G198-35)*$N198, "")</f>
        <v/>
      </c>
      <c r="MD198" s="15">
        <f>IF(36&lt;=$G198, LY198, "")</f>
        <v/>
      </c>
      <c r="ME198" s="15">
        <f>IF(36&lt;=$G198, ROUND(MD198*$Q198, 2), "")</f>
        <v/>
      </c>
      <c r="MF198" s="15">
        <f>IF(36&lt;=$G198, $N198, "")</f>
        <v/>
      </c>
      <c r="MG198" s="15">
        <f>IF(36&lt;=$G198, MF198-ME198, "")</f>
        <v/>
      </c>
      <c r="MH198" s="15">
        <f>IF(36&lt;=$G198, MD198-MG198, "")</f>
        <v/>
      </c>
      <c r="MI198" s="15">
        <f>IF(36&lt;=$G198, ROUND(MA198*$Q198, 2), "")</f>
        <v/>
      </c>
      <c r="MJ198" s="15">
        <f>IF(36&lt;=$G198, MA198+MI198, "")</f>
        <v/>
      </c>
      <c r="MK198" s="15">
        <f>IF(36&lt;=$G198, ME198+MI198, "")</f>
        <v/>
      </c>
      <c r="ML198" s="15">
        <f>IF(36&lt;=$G198, ($G198-36)*$N198, "")</f>
        <v/>
      </c>
      <c r="MM198" s="15">
        <f>IF(37&lt;=$G198, MH198, "")</f>
        <v/>
      </c>
      <c r="MN198" s="15">
        <f>IF(37&lt;=$G198, ROUND(MM198*$Q198, 2), "")</f>
        <v/>
      </c>
      <c r="MO198" s="15">
        <f>IF(37&lt;=$G198, $N198, "")</f>
        <v/>
      </c>
      <c r="MP198" s="15">
        <f>IF(37&lt;=$G198, MO198-MN198, "")</f>
        <v/>
      </c>
      <c r="MQ198" s="15">
        <f>IF(37&lt;=$G198, MM198-MP198, "")</f>
        <v/>
      </c>
      <c r="MR198" s="15">
        <f>IF(37&lt;=$G198, ROUND(MJ198*$Q198, 2), "")</f>
        <v/>
      </c>
      <c r="MS198" s="15">
        <f>IF(37&lt;=$G198, MJ198+MR198, "")</f>
        <v/>
      </c>
      <c r="MT198" s="15">
        <f>IF(37&lt;=$G198, MN198+MR198, "")</f>
        <v/>
      </c>
      <c r="MU198" s="15">
        <f>IF(37&lt;=$G198, ($G198-37)*$N198, "")</f>
        <v/>
      </c>
      <c r="MV198" s="15">
        <f>IF(38&lt;=$G198, MQ198, "")</f>
        <v/>
      </c>
      <c r="MW198" s="15">
        <f>IF(38&lt;=$G198, ROUND(MV198*$Q198, 2), "")</f>
        <v/>
      </c>
      <c r="MX198" s="15">
        <f>IF(38&lt;=$G198, $N198, "")</f>
        <v/>
      </c>
      <c r="MY198" s="15">
        <f>IF(38&lt;=$G198, MX198-MW198, "")</f>
        <v/>
      </c>
      <c r="MZ198" s="15">
        <f>IF(38&lt;=$G198, MV198-MY198, "")</f>
        <v/>
      </c>
      <c r="NA198" s="15">
        <f>IF(38&lt;=$G198, ROUND(MS198*$Q198, 2), "")</f>
        <v/>
      </c>
      <c r="NB198" s="15">
        <f>IF(38&lt;=$G198, MS198+NA198, "")</f>
        <v/>
      </c>
      <c r="NC198" s="15">
        <f>IF(38&lt;=$G198, MW198+NA198, "")</f>
        <v/>
      </c>
      <c r="ND198" s="15">
        <f>IF(38&lt;=$G198, ($G198-38)*$N198, "")</f>
        <v/>
      </c>
      <c r="NE198" s="15">
        <f>IF(39&lt;=$G198, MZ198, "")</f>
        <v/>
      </c>
      <c r="NF198" s="15">
        <f>IF(39&lt;=$G198, ROUND(NE198*$Q198, 2), "")</f>
        <v/>
      </c>
      <c r="NG198" s="15">
        <f>IF(39&lt;=$G198, $N198, "")</f>
        <v/>
      </c>
      <c r="NH198" s="15">
        <f>IF(39&lt;=$G198, NG198-NF198, "")</f>
        <v/>
      </c>
      <c r="NI198" s="15">
        <f>IF(39&lt;=$G198, NE198-NH198, "")</f>
        <v/>
      </c>
      <c r="NJ198" s="15">
        <f>IF(39&lt;=$G198, ROUND(NB198*$Q198, 2), "")</f>
        <v/>
      </c>
      <c r="NK198" s="15">
        <f>IF(39&lt;=$G198, NB198+NJ198, "")</f>
        <v/>
      </c>
      <c r="NL198" s="15">
        <f>IF(39&lt;=$G198, NF198+NJ198, "")</f>
        <v/>
      </c>
      <c r="NM198" s="15">
        <f>IF(39&lt;=$G198, ($G198-39)*$N198, "")</f>
        <v/>
      </c>
      <c r="NN198" s="15">
        <f>IF(40&lt;=$G198, NI198, "")</f>
        <v/>
      </c>
      <c r="NO198" s="15">
        <f>IF(40&lt;=$G198, ROUND(NN198*$Q198, 2), "")</f>
        <v/>
      </c>
      <c r="NP198" s="15">
        <f>IF(40&lt;=$G198, $N198, "")</f>
        <v/>
      </c>
      <c r="NQ198" s="15">
        <f>IF(40&lt;=$G198, NP198-NO198, "")</f>
        <v/>
      </c>
      <c r="NR198" s="15">
        <f>IF(40&lt;=$G198, NN198-NQ198, "")</f>
        <v/>
      </c>
      <c r="NS198" s="15">
        <f>IF(40&lt;=$G198, ROUND(NK198*$Q198, 2), "")</f>
        <v/>
      </c>
      <c r="NT198" s="15">
        <f>IF(40&lt;=$G198, NK198+NS198, "")</f>
        <v/>
      </c>
      <c r="NU198" s="15">
        <f>IF(40&lt;=$G198, NO198+NS198, "")</f>
        <v/>
      </c>
      <c r="NV198" s="15">
        <f>IF(40&lt;=$G198, ($G198-40)*$N198, "")</f>
        <v/>
      </c>
      <c r="NW198" s="15">
        <f>IF(41&lt;=$G198, NR198, "")</f>
        <v/>
      </c>
      <c r="NX198" s="15">
        <f>IF(41&lt;=$G198, ROUND(NW198*$Q198, 2), "")</f>
        <v/>
      </c>
      <c r="NY198" s="15">
        <f>IF(41&lt;=$G198, $N198, "")</f>
        <v/>
      </c>
      <c r="NZ198" s="15">
        <f>IF(41&lt;=$G198, NY198-NX198, "")</f>
        <v/>
      </c>
      <c r="OA198" s="15">
        <f>IF(41&lt;=$G198, NW198-NZ198, "")</f>
        <v/>
      </c>
      <c r="OB198" s="15">
        <f>IF(41&lt;=$G198, ROUND(NT198*$Q198, 2), "")</f>
        <v/>
      </c>
      <c r="OC198" s="15">
        <f>IF(41&lt;=$G198, NT198+OB198, "")</f>
        <v/>
      </c>
      <c r="OD198" s="15">
        <f>IF(41&lt;=$G198, NX198+OB198, "")</f>
        <v/>
      </c>
      <c r="OE198" s="15">
        <f>IF(41&lt;=$G198, ($G198-41)*$N198, "")</f>
        <v/>
      </c>
      <c r="OF198" s="15">
        <f>IF(42&lt;=$G198, OA198, "")</f>
        <v/>
      </c>
      <c r="OG198" s="15">
        <f>IF(42&lt;=$G198, ROUND(OF198*$Q198, 2), "")</f>
        <v/>
      </c>
      <c r="OH198" s="15">
        <f>IF(42&lt;=$G198, $N198, "")</f>
        <v/>
      </c>
      <c r="OI198" s="15">
        <f>IF(42&lt;=$G198, OH198-OG198, "")</f>
        <v/>
      </c>
      <c r="OJ198" s="15">
        <f>IF(42&lt;=$G198, OF198-OI198, "")</f>
        <v/>
      </c>
      <c r="OK198" s="15">
        <f>IF(42&lt;=$G198, ROUND(OC198*$Q198, 2), "")</f>
        <v/>
      </c>
      <c r="OL198" s="15">
        <f>IF(42&lt;=$G198, OC198+OK198, "")</f>
        <v/>
      </c>
      <c r="OM198" s="15">
        <f>IF(42&lt;=$G198, OG198+OK198, "")</f>
        <v/>
      </c>
      <c r="ON198" s="15">
        <f>IF(42&lt;=$G198, ($G198-42)*$N198, "")</f>
        <v/>
      </c>
      <c r="OO198" s="15">
        <f>IF(43&lt;=$G198, OJ198, "")</f>
        <v/>
      </c>
      <c r="OP198" s="15">
        <f>IF(43&lt;=$G198, ROUND(OO198*$Q198, 2), "")</f>
        <v/>
      </c>
      <c r="OQ198" s="15">
        <f>IF(43&lt;=$G198, $N198, "")</f>
        <v/>
      </c>
      <c r="OR198" s="15">
        <f>IF(43&lt;=$G198, OQ198-OP198, "")</f>
        <v/>
      </c>
      <c r="OS198" s="15">
        <f>IF(43&lt;=$G198, OO198-OR198, "")</f>
        <v/>
      </c>
      <c r="OT198" s="15">
        <f>IF(43&lt;=$G198, ROUND(OL198*$Q198, 2), "")</f>
        <v/>
      </c>
      <c r="OU198" s="15">
        <f>IF(43&lt;=$G198, OL198+OT198, "")</f>
        <v/>
      </c>
      <c r="OV198" s="15">
        <f>IF(43&lt;=$G198, OP198+OT198, "")</f>
        <v/>
      </c>
      <c r="OW198" s="15">
        <f>IF(43&lt;=$G198, ($G198-43)*$N198, "")</f>
        <v/>
      </c>
      <c r="OX198" s="15">
        <f>IF(44&lt;=$G198, OS198, "")</f>
        <v/>
      </c>
      <c r="OY198" s="15">
        <f>IF(44&lt;=$G198, ROUND(OX198*$Q198, 2), "")</f>
        <v/>
      </c>
      <c r="OZ198" s="15">
        <f>IF(44&lt;=$G198, $N198, "")</f>
        <v/>
      </c>
      <c r="PA198" s="15">
        <f>IF(44&lt;=$G198, OZ198-OY198, "")</f>
        <v/>
      </c>
      <c r="PB198" s="15">
        <f>IF(44&lt;=$G198, OX198-PA198, "")</f>
        <v/>
      </c>
      <c r="PC198" s="15">
        <f>IF(44&lt;=$G198, ROUND(OU198*$Q198, 2), "")</f>
        <v/>
      </c>
      <c r="PD198" s="15">
        <f>IF(44&lt;=$G198, OU198+PC198, "")</f>
        <v/>
      </c>
      <c r="PE198" s="15">
        <f>IF(44&lt;=$G198, OY198+PC198, "")</f>
        <v/>
      </c>
      <c r="PF198" s="15">
        <f>IF(44&lt;=$G198, ($G198-44)*$N198, "")</f>
        <v/>
      </c>
      <c r="PG198" s="15">
        <f>IF(45&lt;=$G198, PB198, "")</f>
        <v/>
      </c>
      <c r="PH198" s="15">
        <f>IF(45&lt;=$G198, ROUND(PG198*$Q198, 2), "")</f>
        <v/>
      </c>
      <c r="PI198" s="15">
        <f>IF(45&lt;=$G198, $N198, "")</f>
        <v/>
      </c>
      <c r="PJ198" s="15">
        <f>IF(45&lt;=$G198, PI198-PH198, "")</f>
        <v/>
      </c>
      <c r="PK198" s="15">
        <f>IF(45&lt;=$G198, PG198-PJ198, "")</f>
        <v/>
      </c>
      <c r="PL198" s="15">
        <f>IF(45&lt;=$G198, ROUND(PD198*$Q198, 2), "")</f>
        <v/>
      </c>
      <c r="PM198" s="15">
        <f>IF(45&lt;=$G198, PD198+PL198, "")</f>
        <v/>
      </c>
      <c r="PN198" s="15">
        <f>IF(45&lt;=$G198, PH198+PL198, "")</f>
        <v/>
      </c>
      <c r="PO198" s="15">
        <f>IF(45&lt;=$G198, ($G198-45)*$N198, "")</f>
        <v/>
      </c>
      <c r="PP198" s="15">
        <f>IF(46&lt;=$G198, PK198, "")</f>
        <v/>
      </c>
      <c r="PQ198" s="15">
        <f>IF(46&lt;=$G198, ROUND(PP198*$Q198, 2), "")</f>
        <v/>
      </c>
      <c r="PR198" s="15">
        <f>IF(46&lt;=$G198, $N198, "")</f>
        <v/>
      </c>
      <c r="PS198" s="15">
        <f>IF(46&lt;=$G198, PR198-PQ198, "")</f>
        <v/>
      </c>
      <c r="PT198" s="15">
        <f>IF(46&lt;=$G198, PP198-PS198, "")</f>
        <v/>
      </c>
      <c r="PU198" s="15">
        <f>IF(46&lt;=$G198, ROUND(PM198*$Q198, 2), "")</f>
        <v/>
      </c>
      <c r="PV198" s="15">
        <f>IF(46&lt;=$G198, PM198+PU198, "")</f>
        <v/>
      </c>
      <c r="PW198" s="15">
        <f>IF(46&lt;=$G198, PQ198+PU198, "")</f>
        <v/>
      </c>
      <c r="PX198" s="15">
        <f>IF(46&lt;=$G198, ($G198-46)*$N198, "")</f>
        <v/>
      </c>
      <c r="PY198" s="15">
        <f>IF(47&lt;=$G198, PT198, "")</f>
        <v/>
      </c>
      <c r="PZ198" s="15">
        <f>IF(47&lt;=$G198, ROUND(PY198*$Q198, 2), "")</f>
        <v/>
      </c>
      <c r="QA198" s="15">
        <f>IF(47&lt;=$G198, $N198, "")</f>
        <v/>
      </c>
      <c r="QB198" s="15">
        <f>IF(47&lt;=$G198, QA198-PZ198, "")</f>
        <v/>
      </c>
      <c r="QC198" s="15">
        <f>IF(47&lt;=$G198, PY198-QB198, "")</f>
        <v/>
      </c>
      <c r="QD198" s="15">
        <f>IF(47&lt;=$G198, ROUND(PV198*$Q198, 2), "")</f>
        <v/>
      </c>
      <c r="QE198" s="15">
        <f>IF(47&lt;=$G198, PV198+QD198, "")</f>
        <v/>
      </c>
      <c r="QF198" s="15">
        <f>IF(47&lt;=$G198, PZ198+QD198, "")</f>
        <v/>
      </c>
      <c r="QG198" s="15">
        <f>IF(47&lt;=$G198, ($G198-47)*$N198, "")</f>
        <v/>
      </c>
      <c r="QH198" s="15">
        <f>IF(48&lt;=$G198, QC198, "")</f>
        <v/>
      </c>
      <c r="QI198" s="15">
        <f>IF(48&lt;=$G198, ROUND(QH198*$Q198, 2), "")</f>
        <v/>
      </c>
      <c r="QJ198" s="15">
        <f>IF(48&lt;=$G198, $N198, "")</f>
        <v/>
      </c>
      <c r="QK198" s="15">
        <f>IF(48&lt;=$G198, QJ198-QI198, "")</f>
        <v/>
      </c>
      <c r="QL198" s="15">
        <f>IF(48&lt;=$G198, QH198-QK198, "")</f>
        <v/>
      </c>
      <c r="QM198" s="15">
        <f>IF(48&lt;=$G198, ROUND(QE198*$Q198, 2), "")</f>
        <v/>
      </c>
      <c r="QN198" s="15">
        <f>IF(48&lt;=$G198, QE198+QM198, "")</f>
        <v/>
      </c>
      <c r="QO198" s="15">
        <f>IF(48&lt;=$G198, QI198+QM198, "")</f>
        <v/>
      </c>
      <c r="QP198" s="15">
        <f>IF(48&lt;=$G198, ($G198-48)*$N198, "")</f>
        <v/>
      </c>
    </row>
    <row r="199">
      <c r="A199" s="6" t="inlineStr">
        <is>
          <t>0716-0003</t>
        </is>
      </c>
      <c r="B199" s="7" t="inlineStr">
        <is>
          <t>Mayoristas Asociados en Servicio Celular SA de CV</t>
        </is>
      </c>
      <c r="C199" s="7" t="inlineStr">
        <is>
          <t>Bronco</t>
        </is>
      </c>
      <c r="D199" s="6" t="inlineStr">
        <is>
          <t>ACTIVO</t>
        </is>
      </c>
      <c r="E199" s="6" t="inlineStr">
        <is>
          <t>2025-10-08</t>
        </is>
      </c>
      <c r="F199" s="6" t="inlineStr">
        <is>
          <t>2027-10-08</t>
        </is>
      </c>
      <c r="G199" s="8" t="n">
        <v>24</v>
      </c>
      <c r="H199" s="9" t="n">
        <v>655172.41</v>
      </c>
      <c r="I199" s="10" t="n">
        <v>0.3</v>
      </c>
      <c r="J199" s="9">
        <f>ROUND(H199*I199, 2)</f>
        <v/>
      </c>
      <c r="K199" s="9">
        <f>ROUND(H199-J199, 2)</f>
        <v/>
      </c>
      <c r="L199" s="10" t="n">
        <v>0.02</v>
      </c>
      <c r="M199" s="9">
        <f>ROUND(H199*L199, 2)</f>
        <v/>
      </c>
      <c r="N199" s="9" t="n">
        <v>21977.34</v>
      </c>
      <c r="O199" s="10" t="n">
        <v>0.2</v>
      </c>
      <c r="P199" s="9">
        <f>ROUND(H199*O199, 2)</f>
        <v/>
      </c>
      <c r="Q199" s="11" t="n">
        <v>0.02615302</v>
      </c>
      <c r="R199" s="11">
        <f>RATE(G199, -N199, K199, -P199)</f>
        <v/>
      </c>
      <c r="S199" s="11">
        <f>ROUND(Q199*12, 8)</f>
        <v/>
      </c>
      <c r="T199" s="11">
        <f>ROUND(((1+Q199)^12)-1, 8)</f>
        <v/>
      </c>
      <c r="U199" s="9">
        <f>ROUND(PV(Q199, G199, 0, -P199), 2)</f>
        <v/>
      </c>
      <c r="V199" s="9">
        <f>SUMIF($AA$4:$QP$4, "Interes_Leasing", AA199:QP199)</f>
        <v/>
      </c>
      <c r="W199" s="9">
        <f>SUMIF($AA$4:$QP$4, "Interes_Residual", AA199:QP199)</f>
        <v/>
      </c>
      <c r="X199" s="9">
        <f>ROUND(V199+W199, 2)</f>
        <v/>
      </c>
      <c r="Y199" s="9">
        <f>ROUND((N199*G199+P199+M199)-K199, 2)</f>
        <v/>
      </c>
      <c r="Z199" s="10">
        <f>ROUND(Y199/K199, 4)</f>
        <v/>
      </c>
      <c r="AA199" s="9">
        <f>IF(1&lt;=$G199, $K199, "")</f>
        <v/>
      </c>
      <c r="AB199" s="9">
        <f>IF(1&lt;=$G199, ROUND(AA199*$Q199, 2), "")</f>
        <v/>
      </c>
      <c r="AC199" s="9">
        <f>IF(1&lt;=$G199, $N199, "")</f>
        <v/>
      </c>
      <c r="AD199" s="9">
        <f>IF(1&lt;=$G199, AC199-AB199, "")</f>
        <v/>
      </c>
      <c r="AE199" s="9">
        <f>IF(1&lt;=$G199, AA199-AD199, "")</f>
        <v/>
      </c>
      <c r="AF199" s="9">
        <f>IF(1&lt;=$G199, ROUND($U199*$Q199, 2), "")</f>
        <v/>
      </c>
      <c r="AG199" s="9">
        <f>IF(1&lt;=$G199, $U199+AF199, "")</f>
        <v/>
      </c>
      <c r="AH199" s="9">
        <f>IF(1&lt;=$G199, AB199+AF199, "")</f>
        <v/>
      </c>
      <c r="AI199" s="9">
        <f>IF(1&lt;=$G199, ($G199-1)*$N199, "")</f>
        <v/>
      </c>
      <c r="AJ199" s="9">
        <f>IF(2&lt;=$G199, AE199, "")</f>
        <v/>
      </c>
      <c r="AK199" s="9">
        <f>IF(2&lt;=$G199, ROUND(AJ199*$Q199, 2), "")</f>
        <v/>
      </c>
      <c r="AL199" s="9">
        <f>IF(2&lt;=$G199, $N199, "")</f>
        <v/>
      </c>
      <c r="AM199" s="9">
        <f>IF(2&lt;=$G199, AL199-AK199, "")</f>
        <v/>
      </c>
      <c r="AN199" s="9">
        <f>IF(2&lt;=$G199, AJ199-AM199, "")</f>
        <v/>
      </c>
      <c r="AO199" s="9">
        <f>IF(2&lt;=$G199, ROUND(AG199*$Q199, 2), "")</f>
        <v/>
      </c>
      <c r="AP199" s="9">
        <f>IF(2&lt;=$G199, AG199+AO199, "")</f>
        <v/>
      </c>
      <c r="AQ199" s="9">
        <f>IF(2&lt;=$G199, AK199+AO199, "")</f>
        <v/>
      </c>
      <c r="AR199" s="9">
        <f>IF(2&lt;=$G199, ($G199-2)*$N199, "")</f>
        <v/>
      </c>
      <c r="AS199" s="9">
        <f>IF(3&lt;=$G199, AN199, "")</f>
        <v/>
      </c>
      <c r="AT199" s="9">
        <f>IF(3&lt;=$G199, ROUND(AS199*$Q199, 2), "")</f>
        <v/>
      </c>
      <c r="AU199" s="9">
        <f>IF(3&lt;=$G199, $N199, "")</f>
        <v/>
      </c>
      <c r="AV199" s="9">
        <f>IF(3&lt;=$G199, AU199-AT199, "")</f>
        <v/>
      </c>
      <c r="AW199" s="9">
        <f>IF(3&lt;=$G199, AS199-AV199, "")</f>
        <v/>
      </c>
      <c r="AX199" s="9">
        <f>IF(3&lt;=$G199, ROUND(AP199*$Q199, 2), "")</f>
        <v/>
      </c>
      <c r="AY199" s="9">
        <f>IF(3&lt;=$G199, AP199+AX199, "")</f>
        <v/>
      </c>
      <c r="AZ199" s="9">
        <f>IF(3&lt;=$G199, AT199+AX199, "")</f>
        <v/>
      </c>
      <c r="BA199" s="9">
        <f>IF(3&lt;=$G199, ($G199-3)*$N199, "")</f>
        <v/>
      </c>
      <c r="BB199" s="9">
        <f>IF(4&lt;=$G199, AW199, "")</f>
        <v/>
      </c>
      <c r="BC199" s="9">
        <f>IF(4&lt;=$G199, ROUND(BB199*$Q199, 2), "")</f>
        <v/>
      </c>
      <c r="BD199" s="9">
        <f>IF(4&lt;=$G199, $N199, "")</f>
        <v/>
      </c>
      <c r="BE199" s="9">
        <f>IF(4&lt;=$G199, BD199-BC199, "")</f>
        <v/>
      </c>
      <c r="BF199" s="9">
        <f>IF(4&lt;=$G199, BB199-BE199, "")</f>
        <v/>
      </c>
      <c r="BG199" s="9">
        <f>IF(4&lt;=$G199, ROUND(AY199*$Q199, 2), "")</f>
        <v/>
      </c>
      <c r="BH199" s="9">
        <f>IF(4&lt;=$G199, AY199+BG199, "")</f>
        <v/>
      </c>
      <c r="BI199" s="9">
        <f>IF(4&lt;=$G199, BC199+BG199, "")</f>
        <v/>
      </c>
      <c r="BJ199" s="9">
        <f>IF(4&lt;=$G199, ($G199-4)*$N199, "")</f>
        <v/>
      </c>
      <c r="BK199" s="9">
        <f>IF(5&lt;=$G199, BF199, "")</f>
        <v/>
      </c>
      <c r="BL199" s="9">
        <f>IF(5&lt;=$G199, ROUND(BK199*$Q199, 2), "")</f>
        <v/>
      </c>
      <c r="BM199" s="9">
        <f>IF(5&lt;=$G199, $N199, "")</f>
        <v/>
      </c>
      <c r="BN199" s="9">
        <f>IF(5&lt;=$G199, BM199-BL199, "")</f>
        <v/>
      </c>
      <c r="BO199" s="9">
        <f>IF(5&lt;=$G199, BK199-BN199, "")</f>
        <v/>
      </c>
      <c r="BP199" s="9">
        <f>IF(5&lt;=$G199, ROUND(BH199*$Q199, 2), "")</f>
        <v/>
      </c>
      <c r="BQ199" s="9">
        <f>IF(5&lt;=$G199, BH199+BP199, "")</f>
        <v/>
      </c>
      <c r="BR199" s="9">
        <f>IF(5&lt;=$G199, BL199+BP199, "")</f>
        <v/>
      </c>
      <c r="BS199" s="9">
        <f>IF(5&lt;=$G199, ($G199-5)*$N199, "")</f>
        <v/>
      </c>
      <c r="BT199" s="9">
        <f>IF(6&lt;=$G199, BO199, "")</f>
        <v/>
      </c>
      <c r="BU199" s="9">
        <f>IF(6&lt;=$G199, ROUND(BT199*$Q199, 2), "")</f>
        <v/>
      </c>
      <c r="BV199" s="9">
        <f>IF(6&lt;=$G199, $N199, "")</f>
        <v/>
      </c>
      <c r="BW199" s="9">
        <f>IF(6&lt;=$G199, BV199-BU199, "")</f>
        <v/>
      </c>
      <c r="BX199" s="9">
        <f>IF(6&lt;=$G199, BT199-BW199, "")</f>
        <v/>
      </c>
      <c r="BY199" s="9">
        <f>IF(6&lt;=$G199, ROUND(BQ199*$Q199, 2), "")</f>
        <v/>
      </c>
      <c r="BZ199" s="9">
        <f>IF(6&lt;=$G199, BQ199+BY199, "")</f>
        <v/>
      </c>
      <c r="CA199" s="9">
        <f>IF(6&lt;=$G199, BU199+BY199, "")</f>
        <v/>
      </c>
      <c r="CB199" s="9">
        <f>IF(6&lt;=$G199, ($G199-6)*$N199, "")</f>
        <v/>
      </c>
      <c r="CC199" s="9">
        <f>IF(7&lt;=$G199, BX199, "")</f>
        <v/>
      </c>
      <c r="CD199" s="9">
        <f>IF(7&lt;=$G199, ROUND(CC199*$Q199, 2), "")</f>
        <v/>
      </c>
      <c r="CE199" s="9">
        <f>IF(7&lt;=$G199, $N199, "")</f>
        <v/>
      </c>
      <c r="CF199" s="9">
        <f>IF(7&lt;=$G199, CE199-CD199, "")</f>
        <v/>
      </c>
      <c r="CG199" s="9">
        <f>IF(7&lt;=$G199, CC199-CF199, "")</f>
        <v/>
      </c>
      <c r="CH199" s="9">
        <f>IF(7&lt;=$G199, ROUND(BZ199*$Q199, 2), "")</f>
        <v/>
      </c>
      <c r="CI199" s="9">
        <f>IF(7&lt;=$G199, BZ199+CH199, "")</f>
        <v/>
      </c>
      <c r="CJ199" s="9">
        <f>IF(7&lt;=$G199, CD199+CH199, "")</f>
        <v/>
      </c>
      <c r="CK199" s="9">
        <f>IF(7&lt;=$G199, ($G199-7)*$N199, "")</f>
        <v/>
      </c>
      <c r="CL199" s="9">
        <f>IF(8&lt;=$G199, CG199, "")</f>
        <v/>
      </c>
      <c r="CM199" s="9">
        <f>IF(8&lt;=$G199, ROUND(CL199*$Q199, 2), "")</f>
        <v/>
      </c>
      <c r="CN199" s="9">
        <f>IF(8&lt;=$G199, $N199, "")</f>
        <v/>
      </c>
      <c r="CO199" s="9">
        <f>IF(8&lt;=$G199, CN199-CM199, "")</f>
        <v/>
      </c>
      <c r="CP199" s="9">
        <f>IF(8&lt;=$G199, CL199-CO199, "")</f>
        <v/>
      </c>
      <c r="CQ199" s="9">
        <f>IF(8&lt;=$G199, ROUND(CI199*$Q199, 2), "")</f>
        <v/>
      </c>
      <c r="CR199" s="9">
        <f>IF(8&lt;=$G199, CI199+CQ199, "")</f>
        <v/>
      </c>
      <c r="CS199" s="9">
        <f>IF(8&lt;=$G199, CM199+CQ199, "")</f>
        <v/>
      </c>
      <c r="CT199" s="9">
        <f>IF(8&lt;=$G199, ($G199-8)*$N199, "")</f>
        <v/>
      </c>
      <c r="CU199" s="9">
        <f>IF(9&lt;=$G199, CP199, "")</f>
        <v/>
      </c>
      <c r="CV199" s="9">
        <f>IF(9&lt;=$G199, ROUND(CU199*$Q199, 2), "")</f>
        <v/>
      </c>
      <c r="CW199" s="9">
        <f>IF(9&lt;=$G199, $N199, "")</f>
        <v/>
      </c>
      <c r="CX199" s="9">
        <f>IF(9&lt;=$G199, CW199-CV199, "")</f>
        <v/>
      </c>
      <c r="CY199" s="9">
        <f>IF(9&lt;=$G199, CU199-CX199, "")</f>
        <v/>
      </c>
      <c r="CZ199" s="9">
        <f>IF(9&lt;=$G199, ROUND(CR199*$Q199, 2), "")</f>
        <v/>
      </c>
      <c r="DA199" s="9">
        <f>IF(9&lt;=$G199, CR199+CZ199, "")</f>
        <v/>
      </c>
      <c r="DB199" s="9">
        <f>IF(9&lt;=$G199, CV199+CZ199, "")</f>
        <v/>
      </c>
      <c r="DC199" s="9">
        <f>IF(9&lt;=$G199, ($G199-9)*$N199, "")</f>
        <v/>
      </c>
      <c r="DD199" s="9">
        <f>IF(10&lt;=$G199, CY199, "")</f>
        <v/>
      </c>
      <c r="DE199" s="9">
        <f>IF(10&lt;=$G199, ROUND(DD199*$Q199, 2), "")</f>
        <v/>
      </c>
      <c r="DF199" s="9">
        <f>IF(10&lt;=$G199, $N199, "")</f>
        <v/>
      </c>
      <c r="DG199" s="9">
        <f>IF(10&lt;=$G199, DF199-DE199, "")</f>
        <v/>
      </c>
      <c r="DH199" s="9">
        <f>IF(10&lt;=$G199, DD199-DG199, "")</f>
        <v/>
      </c>
      <c r="DI199" s="9">
        <f>IF(10&lt;=$G199, ROUND(DA199*$Q199, 2), "")</f>
        <v/>
      </c>
      <c r="DJ199" s="9">
        <f>IF(10&lt;=$G199, DA199+DI199, "")</f>
        <v/>
      </c>
      <c r="DK199" s="9">
        <f>IF(10&lt;=$G199, DE199+DI199, "")</f>
        <v/>
      </c>
      <c r="DL199" s="9">
        <f>IF(10&lt;=$G199, ($G199-10)*$N199, "")</f>
        <v/>
      </c>
      <c r="DM199" s="9">
        <f>IF(11&lt;=$G199, DH199, "")</f>
        <v/>
      </c>
      <c r="DN199" s="9">
        <f>IF(11&lt;=$G199, ROUND(DM199*$Q199, 2), "")</f>
        <v/>
      </c>
      <c r="DO199" s="9">
        <f>IF(11&lt;=$G199, $N199, "")</f>
        <v/>
      </c>
      <c r="DP199" s="9">
        <f>IF(11&lt;=$G199, DO199-DN199, "")</f>
        <v/>
      </c>
      <c r="DQ199" s="9">
        <f>IF(11&lt;=$G199, DM199-DP199, "")</f>
        <v/>
      </c>
      <c r="DR199" s="9">
        <f>IF(11&lt;=$G199, ROUND(DJ199*$Q199, 2), "")</f>
        <v/>
      </c>
      <c r="DS199" s="9">
        <f>IF(11&lt;=$G199, DJ199+DR199, "")</f>
        <v/>
      </c>
      <c r="DT199" s="9">
        <f>IF(11&lt;=$G199, DN199+DR199, "")</f>
        <v/>
      </c>
      <c r="DU199" s="9">
        <f>IF(11&lt;=$G199, ($G199-11)*$N199, "")</f>
        <v/>
      </c>
      <c r="DV199" s="9">
        <f>IF(12&lt;=$G199, DQ199, "")</f>
        <v/>
      </c>
      <c r="DW199" s="9">
        <f>IF(12&lt;=$G199, ROUND(DV199*$Q199, 2), "")</f>
        <v/>
      </c>
      <c r="DX199" s="9">
        <f>IF(12&lt;=$G199, $N199, "")</f>
        <v/>
      </c>
      <c r="DY199" s="9">
        <f>IF(12&lt;=$G199, DX199-DW199, "")</f>
        <v/>
      </c>
      <c r="DZ199" s="9">
        <f>IF(12&lt;=$G199, DV199-DY199, "")</f>
        <v/>
      </c>
      <c r="EA199" s="9">
        <f>IF(12&lt;=$G199, ROUND(DS199*$Q199, 2), "")</f>
        <v/>
      </c>
      <c r="EB199" s="9">
        <f>IF(12&lt;=$G199, DS199+EA199, "")</f>
        <v/>
      </c>
      <c r="EC199" s="9">
        <f>IF(12&lt;=$G199, DW199+EA199, "")</f>
        <v/>
      </c>
      <c r="ED199" s="9">
        <f>IF(12&lt;=$G199, ($G199-12)*$N199, "")</f>
        <v/>
      </c>
      <c r="EE199" s="9">
        <f>IF(13&lt;=$G199, DZ199, "")</f>
        <v/>
      </c>
      <c r="EF199" s="9">
        <f>IF(13&lt;=$G199, ROUND(EE199*$Q199, 2), "")</f>
        <v/>
      </c>
      <c r="EG199" s="9">
        <f>IF(13&lt;=$G199, $N199, "")</f>
        <v/>
      </c>
      <c r="EH199" s="9">
        <f>IF(13&lt;=$G199, EG199-EF199, "")</f>
        <v/>
      </c>
      <c r="EI199" s="9">
        <f>IF(13&lt;=$G199, EE199-EH199, "")</f>
        <v/>
      </c>
      <c r="EJ199" s="9">
        <f>IF(13&lt;=$G199, ROUND(EB199*$Q199, 2), "")</f>
        <v/>
      </c>
      <c r="EK199" s="9">
        <f>IF(13&lt;=$G199, EB199+EJ199, "")</f>
        <v/>
      </c>
      <c r="EL199" s="9">
        <f>IF(13&lt;=$G199, EF199+EJ199, "")</f>
        <v/>
      </c>
      <c r="EM199" s="9">
        <f>IF(13&lt;=$G199, ($G199-13)*$N199, "")</f>
        <v/>
      </c>
      <c r="EN199" s="9">
        <f>IF(14&lt;=$G199, EI199, "")</f>
        <v/>
      </c>
      <c r="EO199" s="9">
        <f>IF(14&lt;=$G199, ROUND(EN199*$Q199, 2), "")</f>
        <v/>
      </c>
      <c r="EP199" s="9">
        <f>IF(14&lt;=$G199, $N199, "")</f>
        <v/>
      </c>
      <c r="EQ199" s="9">
        <f>IF(14&lt;=$G199, EP199-EO199, "")</f>
        <v/>
      </c>
      <c r="ER199" s="9">
        <f>IF(14&lt;=$G199, EN199-EQ199, "")</f>
        <v/>
      </c>
      <c r="ES199" s="9">
        <f>IF(14&lt;=$G199, ROUND(EK199*$Q199, 2), "")</f>
        <v/>
      </c>
      <c r="ET199" s="9">
        <f>IF(14&lt;=$G199, EK199+ES199, "")</f>
        <v/>
      </c>
      <c r="EU199" s="9">
        <f>IF(14&lt;=$G199, EO199+ES199, "")</f>
        <v/>
      </c>
      <c r="EV199" s="9">
        <f>IF(14&lt;=$G199, ($G199-14)*$N199, "")</f>
        <v/>
      </c>
      <c r="EW199" s="9">
        <f>IF(15&lt;=$G199, ER199, "")</f>
        <v/>
      </c>
      <c r="EX199" s="9">
        <f>IF(15&lt;=$G199, ROUND(EW199*$Q199, 2), "")</f>
        <v/>
      </c>
      <c r="EY199" s="9">
        <f>IF(15&lt;=$G199, $N199, "")</f>
        <v/>
      </c>
      <c r="EZ199" s="9">
        <f>IF(15&lt;=$G199, EY199-EX199, "")</f>
        <v/>
      </c>
      <c r="FA199" s="9">
        <f>IF(15&lt;=$G199, EW199-EZ199, "")</f>
        <v/>
      </c>
      <c r="FB199" s="9">
        <f>IF(15&lt;=$G199, ROUND(ET199*$Q199, 2), "")</f>
        <v/>
      </c>
      <c r="FC199" s="9">
        <f>IF(15&lt;=$G199, ET199+FB199, "")</f>
        <v/>
      </c>
      <c r="FD199" s="9">
        <f>IF(15&lt;=$G199, EX199+FB199, "")</f>
        <v/>
      </c>
      <c r="FE199" s="9">
        <f>IF(15&lt;=$G199, ($G199-15)*$N199, "")</f>
        <v/>
      </c>
      <c r="FF199" s="9">
        <f>IF(16&lt;=$G199, FA199, "")</f>
        <v/>
      </c>
      <c r="FG199" s="9">
        <f>IF(16&lt;=$G199, ROUND(FF199*$Q199, 2), "")</f>
        <v/>
      </c>
      <c r="FH199" s="9">
        <f>IF(16&lt;=$G199, $N199, "")</f>
        <v/>
      </c>
      <c r="FI199" s="9">
        <f>IF(16&lt;=$G199, FH199-FG199, "")</f>
        <v/>
      </c>
      <c r="FJ199" s="9">
        <f>IF(16&lt;=$G199, FF199-FI199, "")</f>
        <v/>
      </c>
      <c r="FK199" s="9">
        <f>IF(16&lt;=$G199, ROUND(FC199*$Q199, 2), "")</f>
        <v/>
      </c>
      <c r="FL199" s="9">
        <f>IF(16&lt;=$G199, FC199+FK199, "")</f>
        <v/>
      </c>
      <c r="FM199" s="9">
        <f>IF(16&lt;=$G199, FG199+FK199, "")</f>
        <v/>
      </c>
      <c r="FN199" s="9">
        <f>IF(16&lt;=$G199, ($G199-16)*$N199, "")</f>
        <v/>
      </c>
      <c r="FO199" s="9">
        <f>IF(17&lt;=$G199, FJ199, "")</f>
        <v/>
      </c>
      <c r="FP199" s="9">
        <f>IF(17&lt;=$G199, ROUND(FO199*$Q199, 2), "")</f>
        <v/>
      </c>
      <c r="FQ199" s="9">
        <f>IF(17&lt;=$G199, $N199, "")</f>
        <v/>
      </c>
      <c r="FR199" s="9">
        <f>IF(17&lt;=$G199, FQ199-FP199, "")</f>
        <v/>
      </c>
      <c r="FS199" s="9">
        <f>IF(17&lt;=$G199, FO199-FR199, "")</f>
        <v/>
      </c>
      <c r="FT199" s="9">
        <f>IF(17&lt;=$G199, ROUND(FL199*$Q199, 2), "")</f>
        <v/>
      </c>
      <c r="FU199" s="9">
        <f>IF(17&lt;=$G199, FL199+FT199, "")</f>
        <v/>
      </c>
      <c r="FV199" s="9">
        <f>IF(17&lt;=$G199, FP199+FT199, "")</f>
        <v/>
      </c>
      <c r="FW199" s="9">
        <f>IF(17&lt;=$G199, ($G199-17)*$N199, "")</f>
        <v/>
      </c>
      <c r="FX199" s="9">
        <f>IF(18&lt;=$G199, FS199, "")</f>
        <v/>
      </c>
      <c r="FY199" s="9">
        <f>IF(18&lt;=$G199, ROUND(FX199*$Q199, 2), "")</f>
        <v/>
      </c>
      <c r="FZ199" s="9">
        <f>IF(18&lt;=$G199, $N199, "")</f>
        <v/>
      </c>
      <c r="GA199" s="9">
        <f>IF(18&lt;=$G199, FZ199-FY199, "")</f>
        <v/>
      </c>
      <c r="GB199" s="9">
        <f>IF(18&lt;=$G199, FX199-GA199, "")</f>
        <v/>
      </c>
      <c r="GC199" s="9">
        <f>IF(18&lt;=$G199, ROUND(FU199*$Q199, 2), "")</f>
        <v/>
      </c>
      <c r="GD199" s="9">
        <f>IF(18&lt;=$G199, FU199+GC199, "")</f>
        <v/>
      </c>
      <c r="GE199" s="9">
        <f>IF(18&lt;=$G199, FY199+GC199, "")</f>
        <v/>
      </c>
      <c r="GF199" s="9">
        <f>IF(18&lt;=$G199, ($G199-18)*$N199, "")</f>
        <v/>
      </c>
      <c r="GG199" s="9">
        <f>IF(19&lt;=$G199, GB199, "")</f>
        <v/>
      </c>
      <c r="GH199" s="9">
        <f>IF(19&lt;=$G199, ROUND(GG199*$Q199, 2), "")</f>
        <v/>
      </c>
      <c r="GI199" s="9">
        <f>IF(19&lt;=$G199, $N199, "")</f>
        <v/>
      </c>
      <c r="GJ199" s="9">
        <f>IF(19&lt;=$G199, GI199-GH199, "")</f>
        <v/>
      </c>
      <c r="GK199" s="9">
        <f>IF(19&lt;=$G199, GG199-GJ199, "")</f>
        <v/>
      </c>
      <c r="GL199" s="9">
        <f>IF(19&lt;=$G199, ROUND(GD199*$Q199, 2), "")</f>
        <v/>
      </c>
      <c r="GM199" s="9">
        <f>IF(19&lt;=$G199, GD199+GL199, "")</f>
        <v/>
      </c>
      <c r="GN199" s="9">
        <f>IF(19&lt;=$G199, GH199+GL199, "")</f>
        <v/>
      </c>
      <c r="GO199" s="9">
        <f>IF(19&lt;=$G199, ($G199-19)*$N199, "")</f>
        <v/>
      </c>
      <c r="GP199" s="9">
        <f>IF(20&lt;=$G199, GK199, "")</f>
        <v/>
      </c>
      <c r="GQ199" s="9">
        <f>IF(20&lt;=$G199, ROUND(GP199*$Q199, 2), "")</f>
        <v/>
      </c>
      <c r="GR199" s="9">
        <f>IF(20&lt;=$G199, $N199, "")</f>
        <v/>
      </c>
      <c r="GS199" s="9">
        <f>IF(20&lt;=$G199, GR199-GQ199, "")</f>
        <v/>
      </c>
      <c r="GT199" s="9">
        <f>IF(20&lt;=$G199, GP199-GS199, "")</f>
        <v/>
      </c>
      <c r="GU199" s="9">
        <f>IF(20&lt;=$G199, ROUND(GM199*$Q199, 2), "")</f>
        <v/>
      </c>
      <c r="GV199" s="9">
        <f>IF(20&lt;=$G199, GM199+GU199, "")</f>
        <v/>
      </c>
      <c r="GW199" s="9">
        <f>IF(20&lt;=$G199, GQ199+GU199, "")</f>
        <v/>
      </c>
      <c r="GX199" s="9">
        <f>IF(20&lt;=$G199, ($G199-20)*$N199, "")</f>
        <v/>
      </c>
      <c r="GY199" s="9">
        <f>IF(21&lt;=$G199, GT199, "")</f>
        <v/>
      </c>
      <c r="GZ199" s="9">
        <f>IF(21&lt;=$G199, ROUND(GY199*$Q199, 2), "")</f>
        <v/>
      </c>
      <c r="HA199" s="9">
        <f>IF(21&lt;=$G199, $N199, "")</f>
        <v/>
      </c>
      <c r="HB199" s="9">
        <f>IF(21&lt;=$G199, HA199-GZ199, "")</f>
        <v/>
      </c>
      <c r="HC199" s="9">
        <f>IF(21&lt;=$G199, GY199-HB199, "")</f>
        <v/>
      </c>
      <c r="HD199" s="9">
        <f>IF(21&lt;=$G199, ROUND(GV199*$Q199, 2), "")</f>
        <v/>
      </c>
      <c r="HE199" s="9">
        <f>IF(21&lt;=$G199, GV199+HD199, "")</f>
        <v/>
      </c>
      <c r="HF199" s="9">
        <f>IF(21&lt;=$G199, GZ199+HD199, "")</f>
        <v/>
      </c>
      <c r="HG199" s="9">
        <f>IF(21&lt;=$G199, ($G199-21)*$N199, "")</f>
        <v/>
      </c>
      <c r="HH199" s="9">
        <f>IF(22&lt;=$G199, HC199, "")</f>
        <v/>
      </c>
      <c r="HI199" s="9">
        <f>IF(22&lt;=$G199, ROUND(HH199*$Q199, 2), "")</f>
        <v/>
      </c>
      <c r="HJ199" s="9">
        <f>IF(22&lt;=$G199, $N199, "")</f>
        <v/>
      </c>
      <c r="HK199" s="9">
        <f>IF(22&lt;=$G199, HJ199-HI199, "")</f>
        <v/>
      </c>
      <c r="HL199" s="9">
        <f>IF(22&lt;=$G199, HH199-HK199, "")</f>
        <v/>
      </c>
      <c r="HM199" s="9">
        <f>IF(22&lt;=$G199, ROUND(HE199*$Q199, 2), "")</f>
        <v/>
      </c>
      <c r="HN199" s="9">
        <f>IF(22&lt;=$G199, HE199+HM199, "")</f>
        <v/>
      </c>
      <c r="HO199" s="9">
        <f>IF(22&lt;=$G199, HI199+HM199, "")</f>
        <v/>
      </c>
      <c r="HP199" s="9">
        <f>IF(22&lt;=$G199, ($G199-22)*$N199, "")</f>
        <v/>
      </c>
      <c r="HQ199" s="9">
        <f>IF(23&lt;=$G199, HL199, "")</f>
        <v/>
      </c>
      <c r="HR199" s="9">
        <f>IF(23&lt;=$G199, ROUND(HQ199*$Q199, 2), "")</f>
        <v/>
      </c>
      <c r="HS199" s="9">
        <f>IF(23&lt;=$G199, $N199, "")</f>
        <v/>
      </c>
      <c r="HT199" s="9">
        <f>IF(23&lt;=$G199, HS199-HR199, "")</f>
        <v/>
      </c>
      <c r="HU199" s="9">
        <f>IF(23&lt;=$G199, HQ199-HT199, "")</f>
        <v/>
      </c>
      <c r="HV199" s="9">
        <f>IF(23&lt;=$G199, ROUND(HN199*$Q199, 2), "")</f>
        <v/>
      </c>
      <c r="HW199" s="9">
        <f>IF(23&lt;=$G199, HN199+HV199, "")</f>
        <v/>
      </c>
      <c r="HX199" s="9">
        <f>IF(23&lt;=$G199, HR199+HV199, "")</f>
        <v/>
      </c>
      <c r="HY199" s="9">
        <f>IF(23&lt;=$G199, ($G199-23)*$N199, "")</f>
        <v/>
      </c>
      <c r="HZ199" s="9">
        <f>IF(24&lt;=$G199, HU199, "")</f>
        <v/>
      </c>
      <c r="IA199" s="9">
        <f>IF(24&lt;=$G199, ROUND(HZ199*$Q199, 2), "")</f>
        <v/>
      </c>
      <c r="IB199" s="9">
        <f>IF(24&lt;=$G199, $N199, "")</f>
        <v/>
      </c>
      <c r="IC199" s="9">
        <f>IF(24&lt;=$G199, IB199-IA199, "")</f>
        <v/>
      </c>
      <c r="ID199" s="9">
        <f>IF(24&lt;=$G199, HZ199-IC199, "")</f>
        <v/>
      </c>
      <c r="IE199" s="9">
        <f>IF(24&lt;=$G199, ROUND(HW199*$Q199, 2), "")</f>
        <v/>
      </c>
      <c r="IF199" s="9">
        <f>IF(24&lt;=$G199, HW199+IE199, "")</f>
        <v/>
      </c>
      <c r="IG199" s="9">
        <f>IF(24&lt;=$G199, IA199+IE199, "")</f>
        <v/>
      </c>
      <c r="IH199" s="9">
        <f>IF(24&lt;=$G199, ($G199-24)*$N199, "")</f>
        <v/>
      </c>
      <c r="II199" s="9">
        <f>IF(25&lt;=$G199, ID199, "")</f>
        <v/>
      </c>
      <c r="IJ199" s="9">
        <f>IF(25&lt;=$G199, ROUND(II199*$Q199, 2), "")</f>
        <v/>
      </c>
      <c r="IK199" s="9">
        <f>IF(25&lt;=$G199, $N199, "")</f>
        <v/>
      </c>
      <c r="IL199" s="9">
        <f>IF(25&lt;=$G199, IK199-IJ199, "")</f>
        <v/>
      </c>
      <c r="IM199" s="9">
        <f>IF(25&lt;=$G199, II199-IL199, "")</f>
        <v/>
      </c>
      <c r="IN199" s="9">
        <f>IF(25&lt;=$G199, ROUND(IF199*$Q199, 2), "")</f>
        <v/>
      </c>
      <c r="IO199" s="9">
        <f>IF(25&lt;=$G199, IF199+IN199, "")</f>
        <v/>
      </c>
      <c r="IP199" s="9">
        <f>IF(25&lt;=$G199, IJ199+IN199, "")</f>
        <v/>
      </c>
      <c r="IQ199" s="9">
        <f>IF(25&lt;=$G199, ($G199-25)*$N199, "")</f>
        <v/>
      </c>
      <c r="IR199" s="9">
        <f>IF(26&lt;=$G199, IM199, "")</f>
        <v/>
      </c>
      <c r="IS199" s="9">
        <f>IF(26&lt;=$G199, ROUND(IR199*$Q199, 2), "")</f>
        <v/>
      </c>
      <c r="IT199" s="9">
        <f>IF(26&lt;=$G199, $N199, "")</f>
        <v/>
      </c>
      <c r="IU199" s="9">
        <f>IF(26&lt;=$G199, IT199-IS199, "")</f>
        <v/>
      </c>
      <c r="IV199" s="9">
        <f>IF(26&lt;=$G199, IR199-IU199, "")</f>
        <v/>
      </c>
      <c r="IW199" s="9">
        <f>IF(26&lt;=$G199, ROUND(IO199*$Q199, 2), "")</f>
        <v/>
      </c>
      <c r="IX199" s="9">
        <f>IF(26&lt;=$G199, IO199+IW199, "")</f>
        <v/>
      </c>
      <c r="IY199" s="9">
        <f>IF(26&lt;=$G199, IS199+IW199, "")</f>
        <v/>
      </c>
      <c r="IZ199" s="9">
        <f>IF(26&lt;=$G199, ($G199-26)*$N199, "")</f>
        <v/>
      </c>
      <c r="JA199" s="9">
        <f>IF(27&lt;=$G199, IV199, "")</f>
        <v/>
      </c>
      <c r="JB199" s="9">
        <f>IF(27&lt;=$G199, ROUND(JA199*$Q199, 2), "")</f>
        <v/>
      </c>
      <c r="JC199" s="9">
        <f>IF(27&lt;=$G199, $N199, "")</f>
        <v/>
      </c>
      <c r="JD199" s="9">
        <f>IF(27&lt;=$G199, JC199-JB199, "")</f>
        <v/>
      </c>
      <c r="JE199" s="9">
        <f>IF(27&lt;=$G199, JA199-JD199, "")</f>
        <v/>
      </c>
      <c r="JF199" s="9">
        <f>IF(27&lt;=$G199, ROUND(IX199*$Q199, 2), "")</f>
        <v/>
      </c>
      <c r="JG199" s="9">
        <f>IF(27&lt;=$G199, IX199+JF199, "")</f>
        <v/>
      </c>
      <c r="JH199" s="9">
        <f>IF(27&lt;=$G199, JB199+JF199, "")</f>
        <v/>
      </c>
      <c r="JI199" s="9">
        <f>IF(27&lt;=$G199, ($G199-27)*$N199, "")</f>
        <v/>
      </c>
      <c r="JJ199" s="9">
        <f>IF(28&lt;=$G199, JE199, "")</f>
        <v/>
      </c>
      <c r="JK199" s="9">
        <f>IF(28&lt;=$G199, ROUND(JJ199*$Q199, 2), "")</f>
        <v/>
      </c>
      <c r="JL199" s="9">
        <f>IF(28&lt;=$G199, $N199, "")</f>
        <v/>
      </c>
      <c r="JM199" s="9">
        <f>IF(28&lt;=$G199, JL199-JK199, "")</f>
        <v/>
      </c>
      <c r="JN199" s="9">
        <f>IF(28&lt;=$G199, JJ199-JM199, "")</f>
        <v/>
      </c>
      <c r="JO199" s="9">
        <f>IF(28&lt;=$G199, ROUND(JG199*$Q199, 2), "")</f>
        <v/>
      </c>
      <c r="JP199" s="9">
        <f>IF(28&lt;=$G199, JG199+JO199, "")</f>
        <v/>
      </c>
      <c r="JQ199" s="9">
        <f>IF(28&lt;=$G199, JK199+JO199, "")</f>
        <v/>
      </c>
      <c r="JR199" s="9">
        <f>IF(28&lt;=$G199, ($G199-28)*$N199, "")</f>
        <v/>
      </c>
      <c r="JS199" s="9">
        <f>IF(29&lt;=$G199, JN199, "")</f>
        <v/>
      </c>
      <c r="JT199" s="9">
        <f>IF(29&lt;=$G199, ROUND(JS199*$Q199, 2), "")</f>
        <v/>
      </c>
      <c r="JU199" s="9">
        <f>IF(29&lt;=$G199, $N199, "")</f>
        <v/>
      </c>
      <c r="JV199" s="9">
        <f>IF(29&lt;=$G199, JU199-JT199, "")</f>
        <v/>
      </c>
      <c r="JW199" s="9">
        <f>IF(29&lt;=$G199, JS199-JV199, "")</f>
        <v/>
      </c>
      <c r="JX199" s="9">
        <f>IF(29&lt;=$G199, ROUND(JP199*$Q199, 2), "")</f>
        <v/>
      </c>
      <c r="JY199" s="9">
        <f>IF(29&lt;=$G199, JP199+JX199, "")</f>
        <v/>
      </c>
      <c r="JZ199" s="9">
        <f>IF(29&lt;=$G199, JT199+JX199, "")</f>
        <v/>
      </c>
      <c r="KA199" s="9">
        <f>IF(29&lt;=$G199, ($G199-29)*$N199, "")</f>
        <v/>
      </c>
      <c r="KB199" s="9">
        <f>IF(30&lt;=$G199, JW199, "")</f>
        <v/>
      </c>
      <c r="KC199" s="9">
        <f>IF(30&lt;=$G199, ROUND(KB199*$Q199, 2), "")</f>
        <v/>
      </c>
      <c r="KD199" s="9">
        <f>IF(30&lt;=$G199, $N199, "")</f>
        <v/>
      </c>
      <c r="KE199" s="9">
        <f>IF(30&lt;=$G199, KD199-KC199, "")</f>
        <v/>
      </c>
      <c r="KF199" s="9">
        <f>IF(30&lt;=$G199, KB199-KE199, "")</f>
        <v/>
      </c>
      <c r="KG199" s="9">
        <f>IF(30&lt;=$G199, ROUND(JY199*$Q199, 2), "")</f>
        <v/>
      </c>
      <c r="KH199" s="9">
        <f>IF(30&lt;=$G199, JY199+KG199, "")</f>
        <v/>
      </c>
      <c r="KI199" s="9">
        <f>IF(30&lt;=$G199, KC199+KG199, "")</f>
        <v/>
      </c>
      <c r="KJ199" s="9">
        <f>IF(30&lt;=$G199, ($G199-30)*$N199, "")</f>
        <v/>
      </c>
      <c r="KK199" s="9">
        <f>IF(31&lt;=$G199, KF199, "")</f>
        <v/>
      </c>
      <c r="KL199" s="9">
        <f>IF(31&lt;=$G199, ROUND(KK199*$Q199, 2), "")</f>
        <v/>
      </c>
      <c r="KM199" s="9">
        <f>IF(31&lt;=$G199, $N199, "")</f>
        <v/>
      </c>
      <c r="KN199" s="9">
        <f>IF(31&lt;=$G199, KM199-KL199, "")</f>
        <v/>
      </c>
      <c r="KO199" s="9">
        <f>IF(31&lt;=$G199, KK199-KN199, "")</f>
        <v/>
      </c>
      <c r="KP199" s="9">
        <f>IF(31&lt;=$G199, ROUND(KH199*$Q199, 2), "")</f>
        <v/>
      </c>
      <c r="KQ199" s="9">
        <f>IF(31&lt;=$G199, KH199+KP199, "")</f>
        <v/>
      </c>
      <c r="KR199" s="9">
        <f>IF(31&lt;=$G199, KL199+KP199, "")</f>
        <v/>
      </c>
      <c r="KS199" s="9">
        <f>IF(31&lt;=$G199, ($G199-31)*$N199, "")</f>
        <v/>
      </c>
      <c r="KT199" s="9">
        <f>IF(32&lt;=$G199, KO199, "")</f>
        <v/>
      </c>
      <c r="KU199" s="9">
        <f>IF(32&lt;=$G199, ROUND(KT199*$Q199, 2), "")</f>
        <v/>
      </c>
      <c r="KV199" s="9">
        <f>IF(32&lt;=$G199, $N199, "")</f>
        <v/>
      </c>
      <c r="KW199" s="9">
        <f>IF(32&lt;=$G199, KV199-KU199, "")</f>
        <v/>
      </c>
      <c r="KX199" s="9">
        <f>IF(32&lt;=$G199, KT199-KW199, "")</f>
        <v/>
      </c>
      <c r="KY199" s="9">
        <f>IF(32&lt;=$G199, ROUND(KQ199*$Q199, 2), "")</f>
        <v/>
      </c>
      <c r="KZ199" s="9">
        <f>IF(32&lt;=$G199, KQ199+KY199, "")</f>
        <v/>
      </c>
      <c r="LA199" s="9">
        <f>IF(32&lt;=$G199, KU199+KY199, "")</f>
        <v/>
      </c>
      <c r="LB199" s="9">
        <f>IF(32&lt;=$G199, ($G199-32)*$N199, "")</f>
        <v/>
      </c>
      <c r="LC199" s="9">
        <f>IF(33&lt;=$G199, KX199, "")</f>
        <v/>
      </c>
      <c r="LD199" s="9">
        <f>IF(33&lt;=$G199, ROUND(LC199*$Q199, 2), "")</f>
        <v/>
      </c>
      <c r="LE199" s="9">
        <f>IF(33&lt;=$G199, $N199, "")</f>
        <v/>
      </c>
      <c r="LF199" s="9">
        <f>IF(33&lt;=$G199, LE199-LD199, "")</f>
        <v/>
      </c>
      <c r="LG199" s="9">
        <f>IF(33&lt;=$G199, LC199-LF199, "")</f>
        <v/>
      </c>
      <c r="LH199" s="9">
        <f>IF(33&lt;=$G199, ROUND(KZ199*$Q199, 2), "")</f>
        <v/>
      </c>
      <c r="LI199" s="9">
        <f>IF(33&lt;=$G199, KZ199+LH199, "")</f>
        <v/>
      </c>
      <c r="LJ199" s="9">
        <f>IF(33&lt;=$G199, LD199+LH199, "")</f>
        <v/>
      </c>
      <c r="LK199" s="9">
        <f>IF(33&lt;=$G199, ($G199-33)*$N199, "")</f>
        <v/>
      </c>
      <c r="LL199" s="9">
        <f>IF(34&lt;=$G199, LG199, "")</f>
        <v/>
      </c>
      <c r="LM199" s="9">
        <f>IF(34&lt;=$G199, ROUND(LL199*$Q199, 2), "")</f>
        <v/>
      </c>
      <c r="LN199" s="9">
        <f>IF(34&lt;=$G199, $N199, "")</f>
        <v/>
      </c>
      <c r="LO199" s="9">
        <f>IF(34&lt;=$G199, LN199-LM199, "")</f>
        <v/>
      </c>
      <c r="LP199" s="9">
        <f>IF(34&lt;=$G199, LL199-LO199, "")</f>
        <v/>
      </c>
      <c r="LQ199" s="9">
        <f>IF(34&lt;=$G199, ROUND(LI199*$Q199, 2), "")</f>
        <v/>
      </c>
      <c r="LR199" s="9">
        <f>IF(34&lt;=$G199, LI199+LQ199, "")</f>
        <v/>
      </c>
      <c r="LS199" s="9">
        <f>IF(34&lt;=$G199, LM199+LQ199, "")</f>
        <v/>
      </c>
      <c r="LT199" s="9">
        <f>IF(34&lt;=$G199, ($G199-34)*$N199, "")</f>
        <v/>
      </c>
      <c r="LU199" s="9">
        <f>IF(35&lt;=$G199, LP199, "")</f>
        <v/>
      </c>
      <c r="LV199" s="9">
        <f>IF(35&lt;=$G199, ROUND(LU199*$Q199, 2), "")</f>
        <v/>
      </c>
      <c r="LW199" s="9">
        <f>IF(35&lt;=$G199, $N199, "")</f>
        <v/>
      </c>
      <c r="LX199" s="9">
        <f>IF(35&lt;=$G199, LW199-LV199, "")</f>
        <v/>
      </c>
      <c r="LY199" s="9">
        <f>IF(35&lt;=$G199, LU199-LX199, "")</f>
        <v/>
      </c>
      <c r="LZ199" s="9">
        <f>IF(35&lt;=$G199, ROUND(LR199*$Q199, 2), "")</f>
        <v/>
      </c>
      <c r="MA199" s="9">
        <f>IF(35&lt;=$G199, LR199+LZ199, "")</f>
        <v/>
      </c>
      <c r="MB199" s="9">
        <f>IF(35&lt;=$G199, LV199+LZ199, "")</f>
        <v/>
      </c>
      <c r="MC199" s="9">
        <f>IF(35&lt;=$G199, ($G199-35)*$N199, "")</f>
        <v/>
      </c>
      <c r="MD199" s="9">
        <f>IF(36&lt;=$G199, LY199, "")</f>
        <v/>
      </c>
      <c r="ME199" s="9">
        <f>IF(36&lt;=$G199, ROUND(MD199*$Q199, 2), "")</f>
        <v/>
      </c>
      <c r="MF199" s="9">
        <f>IF(36&lt;=$G199, $N199, "")</f>
        <v/>
      </c>
      <c r="MG199" s="9">
        <f>IF(36&lt;=$G199, MF199-ME199, "")</f>
        <v/>
      </c>
      <c r="MH199" s="9">
        <f>IF(36&lt;=$G199, MD199-MG199, "")</f>
        <v/>
      </c>
      <c r="MI199" s="9">
        <f>IF(36&lt;=$G199, ROUND(MA199*$Q199, 2), "")</f>
        <v/>
      </c>
      <c r="MJ199" s="9">
        <f>IF(36&lt;=$G199, MA199+MI199, "")</f>
        <v/>
      </c>
      <c r="MK199" s="9">
        <f>IF(36&lt;=$G199, ME199+MI199, "")</f>
        <v/>
      </c>
      <c r="ML199" s="9">
        <f>IF(36&lt;=$G199, ($G199-36)*$N199, "")</f>
        <v/>
      </c>
      <c r="MM199" s="9">
        <f>IF(37&lt;=$G199, MH199, "")</f>
        <v/>
      </c>
      <c r="MN199" s="9">
        <f>IF(37&lt;=$G199, ROUND(MM199*$Q199, 2), "")</f>
        <v/>
      </c>
      <c r="MO199" s="9">
        <f>IF(37&lt;=$G199, $N199, "")</f>
        <v/>
      </c>
      <c r="MP199" s="9">
        <f>IF(37&lt;=$G199, MO199-MN199, "")</f>
        <v/>
      </c>
      <c r="MQ199" s="9">
        <f>IF(37&lt;=$G199, MM199-MP199, "")</f>
        <v/>
      </c>
      <c r="MR199" s="9">
        <f>IF(37&lt;=$G199, ROUND(MJ199*$Q199, 2), "")</f>
        <v/>
      </c>
      <c r="MS199" s="9">
        <f>IF(37&lt;=$G199, MJ199+MR199, "")</f>
        <v/>
      </c>
      <c r="MT199" s="9">
        <f>IF(37&lt;=$G199, MN199+MR199, "")</f>
        <v/>
      </c>
      <c r="MU199" s="9">
        <f>IF(37&lt;=$G199, ($G199-37)*$N199, "")</f>
        <v/>
      </c>
      <c r="MV199" s="9">
        <f>IF(38&lt;=$G199, MQ199, "")</f>
        <v/>
      </c>
      <c r="MW199" s="9">
        <f>IF(38&lt;=$G199, ROUND(MV199*$Q199, 2), "")</f>
        <v/>
      </c>
      <c r="MX199" s="9">
        <f>IF(38&lt;=$G199, $N199, "")</f>
        <v/>
      </c>
      <c r="MY199" s="9">
        <f>IF(38&lt;=$G199, MX199-MW199, "")</f>
        <v/>
      </c>
      <c r="MZ199" s="9">
        <f>IF(38&lt;=$G199, MV199-MY199, "")</f>
        <v/>
      </c>
      <c r="NA199" s="9">
        <f>IF(38&lt;=$G199, ROUND(MS199*$Q199, 2), "")</f>
        <v/>
      </c>
      <c r="NB199" s="9">
        <f>IF(38&lt;=$G199, MS199+NA199, "")</f>
        <v/>
      </c>
      <c r="NC199" s="9">
        <f>IF(38&lt;=$G199, MW199+NA199, "")</f>
        <v/>
      </c>
      <c r="ND199" s="9">
        <f>IF(38&lt;=$G199, ($G199-38)*$N199, "")</f>
        <v/>
      </c>
      <c r="NE199" s="9">
        <f>IF(39&lt;=$G199, MZ199, "")</f>
        <v/>
      </c>
      <c r="NF199" s="9">
        <f>IF(39&lt;=$G199, ROUND(NE199*$Q199, 2), "")</f>
        <v/>
      </c>
      <c r="NG199" s="9">
        <f>IF(39&lt;=$G199, $N199, "")</f>
        <v/>
      </c>
      <c r="NH199" s="9">
        <f>IF(39&lt;=$G199, NG199-NF199, "")</f>
        <v/>
      </c>
      <c r="NI199" s="9">
        <f>IF(39&lt;=$G199, NE199-NH199, "")</f>
        <v/>
      </c>
      <c r="NJ199" s="9">
        <f>IF(39&lt;=$G199, ROUND(NB199*$Q199, 2), "")</f>
        <v/>
      </c>
      <c r="NK199" s="9">
        <f>IF(39&lt;=$G199, NB199+NJ199, "")</f>
        <v/>
      </c>
      <c r="NL199" s="9">
        <f>IF(39&lt;=$G199, NF199+NJ199, "")</f>
        <v/>
      </c>
      <c r="NM199" s="9">
        <f>IF(39&lt;=$G199, ($G199-39)*$N199, "")</f>
        <v/>
      </c>
      <c r="NN199" s="9">
        <f>IF(40&lt;=$G199, NI199, "")</f>
        <v/>
      </c>
      <c r="NO199" s="9">
        <f>IF(40&lt;=$G199, ROUND(NN199*$Q199, 2), "")</f>
        <v/>
      </c>
      <c r="NP199" s="9">
        <f>IF(40&lt;=$G199, $N199, "")</f>
        <v/>
      </c>
      <c r="NQ199" s="9">
        <f>IF(40&lt;=$G199, NP199-NO199, "")</f>
        <v/>
      </c>
      <c r="NR199" s="9">
        <f>IF(40&lt;=$G199, NN199-NQ199, "")</f>
        <v/>
      </c>
      <c r="NS199" s="9">
        <f>IF(40&lt;=$G199, ROUND(NK199*$Q199, 2), "")</f>
        <v/>
      </c>
      <c r="NT199" s="9">
        <f>IF(40&lt;=$G199, NK199+NS199, "")</f>
        <v/>
      </c>
      <c r="NU199" s="9">
        <f>IF(40&lt;=$G199, NO199+NS199, "")</f>
        <v/>
      </c>
      <c r="NV199" s="9">
        <f>IF(40&lt;=$G199, ($G199-40)*$N199, "")</f>
        <v/>
      </c>
      <c r="NW199" s="9">
        <f>IF(41&lt;=$G199, NR199, "")</f>
        <v/>
      </c>
      <c r="NX199" s="9">
        <f>IF(41&lt;=$G199, ROUND(NW199*$Q199, 2), "")</f>
        <v/>
      </c>
      <c r="NY199" s="9">
        <f>IF(41&lt;=$G199, $N199, "")</f>
        <v/>
      </c>
      <c r="NZ199" s="9">
        <f>IF(41&lt;=$G199, NY199-NX199, "")</f>
        <v/>
      </c>
      <c r="OA199" s="9">
        <f>IF(41&lt;=$G199, NW199-NZ199, "")</f>
        <v/>
      </c>
      <c r="OB199" s="9">
        <f>IF(41&lt;=$G199, ROUND(NT199*$Q199, 2), "")</f>
        <v/>
      </c>
      <c r="OC199" s="9">
        <f>IF(41&lt;=$G199, NT199+OB199, "")</f>
        <v/>
      </c>
      <c r="OD199" s="9">
        <f>IF(41&lt;=$G199, NX199+OB199, "")</f>
        <v/>
      </c>
      <c r="OE199" s="9">
        <f>IF(41&lt;=$G199, ($G199-41)*$N199, "")</f>
        <v/>
      </c>
      <c r="OF199" s="9">
        <f>IF(42&lt;=$G199, OA199, "")</f>
        <v/>
      </c>
      <c r="OG199" s="9">
        <f>IF(42&lt;=$G199, ROUND(OF199*$Q199, 2), "")</f>
        <v/>
      </c>
      <c r="OH199" s="9">
        <f>IF(42&lt;=$G199, $N199, "")</f>
        <v/>
      </c>
      <c r="OI199" s="9">
        <f>IF(42&lt;=$G199, OH199-OG199, "")</f>
        <v/>
      </c>
      <c r="OJ199" s="9">
        <f>IF(42&lt;=$G199, OF199-OI199, "")</f>
        <v/>
      </c>
      <c r="OK199" s="9">
        <f>IF(42&lt;=$G199, ROUND(OC199*$Q199, 2), "")</f>
        <v/>
      </c>
      <c r="OL199" s="9">
        <f>IF(42&lt;=$G199, OC199+OK199, "")</f>
        <v/>
      </c>
      <c r="OM199" s="9">
        <f>IF(42&lt;=$G199, OG199+OK199, "")</f>
        <v/>
      </c>
      <c r="ON199" s="9">
        <f>IF(42&lt;=$G199, ($G199-42)*$N199, "")</f>
        <v/>
      </c>
      <c r="OO199" s="9">
        <f>IF(43&lt;=$G199, OJ199, "")</f>
        <v/>
      </c>
      <c r="OP199" s="9">
        <f>IF(43&lt;=$G199, ROUND(OO199*$Q199, 2), "")</f>
        <v/>
      </c>
      <c r="OQ199" s="9">
        <f>IF(43&lt;=$G199, $N199, "")</f>
        <v/>
      </c>
      <c r="OR199" s="9">
        <f>IF(43&lt;=$G199, OQ199-OP199, "")</f>
        <v/>
      </c>
      <c r="OS199" s="9">
        <f>IF(43&lt;=$G199, OO199-OR199, "")</f>
        <v/>
      </c>
      <c r="OT199" s="9">
        <f>IF(43&lt;=$G199, ROUND(OL199*$Q199, 2), "")</f>
        <v/>
      </c>
      <c r="OU199" s="9">
        <f>IF(43&lt;=$G199, OL199+OT199, "")</f>
        <v/>
      </c>
      <c r="OV199" s="9">
        <f>IF(43&lt;=$G199, OP199+OT199, "")</f>
        <v/>
      </c>
      <c r="OW199" s="9">
        <f>IF(43&lt;=$G199, ($G199-43)*$N199, "")</f>
        <v/>
      </c>
      <c r="OX199" s="9">
        <f>IF(44&lt;=$G199, OS199, "")</f>
        <v/>
      </c>
      <c r="OY199" s="9">
        <f>IF(44&lt;=$G199, ROUND(OX199*$Q199, 2), "")</f>
        <v/>
      </c>
      <c r="OZ199" s="9">
        <f>IF(44&lt;=$G199, $N199, "")</f>
        <v/>
      </c>
      <c r="PA199" s="9">
        <f>IF(44&lt;=$G199, OZ199-OY199, "")</f>
        <v/>
      </c>
      <c r="PB199" s="9">
        <f>IF(44&lt;=$G199, OX199-PA199, "")</f>
        <v/>
      </c>
      <c r="PC199" s="9">
        <f>IF(44&lt;=$G199, ROUND(OU199*$Q199, 2), "")</f>
        <v/>
      </c>
      <c r="PD199" s="9">
        <f>IF(44&lt;=$G199, OU199+PC199, "")</f>
        <v/>
      </c>
      <c r="PE199" s="9">
        <f>IF(44&lt;=$G199, OY199+PC199, "")</f>
        <v/>
      </c>
      <c r="PF199" s="9">
        <f>IF(44&lt;=$G199, ($G199-44)*$N199, "")</f>
        <v/>
      </c>
      <c r="PG199" s="9">
        <f>IF(45&lt;=$G199, PB199, "")</f>
        <v/>
      </c>
      <c r="PH199" s="9">
        <f>IF(45&lt;=$G199, ROUND(PG199*$Q199, 2), "")</f>
        <v/>
      </c>
      <c r="PI199" s="9">
        <f>IF(45&lt;=$G199, $N199, "")</f>
        <v/>
      </c>
      <c r="PJ199" s="9">
        <f>IF(45&lt;=$G199, PI199-PH199, "")</f>
        <v/>
      </c>
      <c r="PK199" s="9">
        <f>IF(45&lt;=$G199, PG199-PJ199, "")</f>
        <v/>
      </c>
      <c r="PL199" s="9">
        <f>IF(45&lt;=$G199, ROUND(PD199*$Q199, 2), "")</f>
        <v/>
      </c>
      <c r="PM199" s="9">
        <f>IF(45&lt;=$G199, PD199+PL199, "")</f>
        <v/>
      </c>
      <c r="PN199" s="9">
        <f>IF(45&lt;=$G199, PH199+PL199, "")</f>
        <v/>
      </c>
      <c r="PO199" s="9">
        <f>IF(45&lt;=$G199, ($G199-45)*$N199, "")</f>
        <v/>
      </c>
      <c r="PP199" s="9">
        <f>IF(46&lt;=$G199, PK199, "")</f>
        <v/>
      </c>
      <c r="PQ199" s="9">
        <f>IF(46&lt;=$G199, ROUND(PP199*$Q199, 2), "")</f>
        <v/>
      </c>
      <c r="PR199" s="9">
        <f>IF(46&lt;=$G199, $N199, "")</f>
        <v/>
      </c>
      <c r="PS199" s="9">
        <f>IF(46&lt;=$G199, PR199-PQ199, "")</f>
        <v/>
      </c>
      <c r="PT199" s="9">
        <f>IF(46&lt;=$G199, PP199-PS199, "")</f>
        <v/>
      </c>
      <c r="PU199" s="9">
        <f>IF(46&lt;=$G199, ROUND(PM199*$Q199, 2), "")</f>
        <v/>
      </c>
      <c r="PV199" s="9">
        <f>IF(46&lt;=$G199, PM199+PU199, "")</f>
        <v/>
      </c>
      <c r="PW199" s="9">
        <f>IF(46&lt;=$G199, PQ199+PU199, "")</f>
        <v/>
      </c>
      <c r="PX199" s="9">
        <f>IF(46&lt;=$G199, ($G199-46)*$N199, "")</f>
        <v/>
      </c>
      <c r="PY199" s="9">
        <f>IF(47&lt;=$G199, PT199, "")</f>
        <v/>
      </c>
      <c r="PZ199" s="9">
        <f>IF(47&lt;=$G199, ROUND(PY199*$Q199, 2), "")</f>
        <v/>
      </c>
      <c r="QA199" s="9">
        <f>IF(47&lt;=$G199, $N199, "")</f>
        <v/>
      </c>
      <c r="QB199" s="9">
        <f>IF(47&lt;=$G199, QA199-PZ199, "")</f>
        <v/>
      </c>
      <c r="QC199" s="9">
        <f>IF(47&lt;=$G199, PY199-QB199, "")</f>
        <v/>
      </c>
      <c r="QD199" s="9">
        <f>IF(47&lt;=$G199, ROUND(PV199*$Q199, 2), "")</f>
        <v/>
      </c>
      <c r="QE199" s="9">
        <f>IF(47&lt;=$G199, PV199+QD199, "")</f>
        <v/>
      </c>
      <c r="QF199" s="9">
        <f>IF(47&lt;=$G199, PZ199+QD199, "")</f>
        <v/>
      </c>
      <c r="QG199" s="9">
        <f>IF(47&lt;=$G199, ($G199-47)*$N199, "")</f>
        <v/>
      </c>
      <c r="QH199" s="9">
        <f>IF(48&lt;=$G199, QC199, "")</f>
        <v/>
      </c>
      <c r="QI199" s="9">
        <f>IF(48&lt;=$G199, ROUND(QH199*$Q199, 2), "")</f>
        <v/>
      </c>
      <c r="QJ199" s="9">
        <f>IF(48&lt;=$G199, $N199, "")</f>
        <v/>
      </c>
      <c r="QK199" s="9">
        <f>IF(48&lt;=$G199, QJ199-QI199, "")</f>
        <v/>
      </c>
      <c r="QL199" s="9">
        <f>IF(48&lt;=$G199, QH199-QK199, "")</f>
        <v/>
      </c>
      <c r="QM199" s="9">
        <f>IF(48&lt;=$G199, ROUND(QE199*$Q199, 2), "")</f>
        <v/>
      </c>
      <c r="QN199" s="9">
        <f>IF(48&lt;=$G199, QE199+QM199, "")</f>
        <v/>
      </c>
      <c r="QO199" s="9">
        <f>IF(48&lt;=$G199, QI199+QM199, "")</f>
        <v/>
      </c>
      <c r="QP199" s="9">
        <f>IF(48&lt;=$G199, ($G199-48)*$N199, "")</f>
        <v/>
      </c>
    </row>
    <row r="200">
      <c r="A200" s="12" t="inlineStr">
        <is>
          <t>0717-0001</t>
        </is>
      </c>
      <c r="B200" s="13" t="inlineStr">
        <is>
          <t>Refaccionaria San Diego SA de CV</t>
        </is>
      </c>
      <c r="C200" s="13" t="inlineStr">
        <is>
          <t>Partner Rapid</t>
        </is>
      </c>
      <c r="D200" s="12" t="inlineStr">
        <is>
          <t>ACTIVO</t>
        </is>
      </c>
      <c r="E200" s="12" t="inlineStr">
        <is>
          <t>2025-09-10</t>
        </is>
      </c>
      <c r="F200" s="12" t="inlineStr">
        <is>
          <t>2029-09-10</t>
        </is>
      </c>
      <c r="G200" s="14" t="n">
        <v>48</v>
      </c>
      <c r="H200" s="15" t="n">
        <v>257672.41</v>
      </c>
      <c r="I200" s="16" t="n">
        <v>0.2</v>
      </c>
      <c r="J200" s="15">
        <f>ROUND(H200*I200, 2)</f>
        <v/>
      </c>
      <c r="K200" s="15">
        <f>ROUND(H200-J200, 2)</f>
        <v/>
      </c>
      <c r="L200" s="16" t="n">
        <v>0.02</v>
      </c>
      <c r="M200" s="15">
        <f>ROUND(H200*L200, 2)</f>
        <v/>
      </c>
      <c r="N200" s="15" t="n">
        <v>7422.77</v>
      </c>
      <c r="O200" s="16" t="n">
        <v>0.1</v>
      </c>
      <c r="P200" s="15">
        <f>ROUND(H200*O200, 2)</f>
        <v/>
      </c>
      <c r="Q200" s="17" t="n">
        <v>0.02686004</v>
      </c>
      <c r="R200" s="17">
        <f>RATE(G200, -N200, K200, -P200)</f>
        <v/>
      </c>
      <c r="S200" s="17">
        <f>ROUND(Q200*12, 8)</f>
        <v/>
      </c>
      <c r="T200" s="17">
        <f>ROUND(((1+Q200)^12)-1, 8)</f>
        <v/>
      </c>
      <c r="U200" s="15">
        <f>ROUND(PV(Q200, G200, 0, -P200), 2)</f>
        <v/>
      </c>
      <c r="V200" s="15">
        <f>SUMIF($AA$4:$QP$4, "Interes_Leasing", AA200:QP200)</f>
        <v/>
      </c>
      <c r="W200" s="15">
        <f>SUMIF($AA$4:$QP$4, "Interes_Residual", AA200:QP200)</f>
        <v/>
      </c>
      <c r="X200" s="15">
        <f>ROUND(V200+W200, 2)</f>
        <v/>
      </c>
      <c r="Y200" s="15">
        <f>ROUND((N200*G200+P200+M200)-K200, 2)</f>
        <v/>
      </c>
      <c r="Z200" s="16">
        <f>ROUND(Y200/K200, 4)</f>
        <v/>
      </c>
      <c r="AA200" s="15">
        <f>IF(1&lt;=$G200, $K200, "")</f>
        <v/>
      </c>
      <c r="AB200" s="15">
        <f>IF(1&lt;=$G200, ROUND(AA200*$Q200, 2), "")</f>
        <v/>
      </c>
      <c r="AC200" s="15">
        <f>IF(1&lt;=$G200, $N200, "")</f>
        <v/>
      </c>
      <c r="AD200" s="15">
        <f>IF(1&lt;=$G200, AC200-AB200, "")</f>
        <v/>
      </c>
      <c r="AE200" s="15">
        <f>IF(1&lt;=$G200, AA200-AD200, "")</f>
        <v/>
      </c>
      <c r="AF200" s="15">
        <f>IF(1&lt;=$G200, ROUND($U200*$Q200, 2), "")</f>
        <v/>
      </c>
      <c r="AG200" s="15">
        <f>IF(1&lt;=$G200, $U200+AF200, "")</f>
        <v/>
      </c>
      <c r="AH200" s="15">
        <f>IF(1&lt;=$G200, AB200+AF200, "")</f>
        <v/>
      </c>
      <c r="AI200" s="15">
        <f>IF(1&lt;=$G200, ($G200-1)*$N200, "")</f>
        <v/>
      </c>
      <c r="AJ200" s="15">
        <f>IF(2&lt;=$G200, AE200, "")</f>
        <v/>
      </c>
      <c r="AK200" s="15">
        <f>IF(2&lt;=$G200, ROUND(AJ200*$Q200, 2), "")</f>
        <v/>
      </c>
      <c r="AL200" s="15">
        <f>IF(2&lt;=$G200, $N200, "")</f>
        <v/>
      </c>
      <c r="AM200" s="15">
        <f>IF(2&lt;=$G200, AL200-AK200, "")</f>
        <v/>
      </c>
      <c r="AN200" s="15">
        <f>IF(2&lt;=$G200, AJ200-AM200, "")</f>
        <v/>
      </c>
      <c r="AO200" s="15">
        <f>IF(2&lt;=$G200, ROUND(AG200*$Q200, 2), "")</f>
        <v/>
      </c>
      <c r="AP200" s="15">
        <f>IF(2&lt;=$G200, AG200+AO200, "")</f>
        <v/>
      </c>
      <c r="AQ200" s="15">
        <f>IF(2&lt;=$G200, AK200+AO200, "")</f>
        <v/>
      </c>
      <c r="AR200" s="15">
        <f>IF(2&lt;=$G200, ($G200-2)*$N200, "")</f>
        <v/>
      </c>
      <c r="AS200" s="15">
        <f>IF(3&lt;=$G200, AN200, "")</f>
        <v/>
      </c>
      <c r="AT200" s="15">
        <f>IF(3&lt;=$G200, ROUND(AS200*$Q200, 2), "")</f>
        <v/>
      </c>
      <c r="AU200" s="15">
        <f>IF(3&lt;=$G200, $N200, "")</f>
        <v/>
      </c>
      <c r="AV200" s="15">
        <f>IF(3&lt;=$G200, AU200-AT200, "")</f>
        <v/>
      </c>
      <c r="AW200" s="15">
        <f>IF(3&lt;=$G200, AS200-AV200, "")</f>
        <v/>
      </c>
      <c r="AX200" s="15">
        <f>IF(3&lt;=$G200, ROUND(AP200*$Q200, 2), "")</f>
        <v/>
      </c>
      <c r="AY200" s="15">
        <f>IF(3&lt;=$G200, AP200+AX200, "")</f>
        <v/>
      </c>
      <c r="AZ200" s="15">
        <f>IF(3&lt;=$G200, AT200+AX200, "")</f>
        <v/>
      </c>
      <c r="BA200" s="15">
        <f>IF(3&lt;=$G200, ($G200-3)*$N200, "")</f>
        <v/>
      </c>
      <c r="BB200" s="15">
        <f>IF(4&lt;=$G200, AW200, "")</f>
        <v/>
      </c>
      <c r="BC200" s="15">
        <f>IF(4&lt;=$G200, ROUND(BB200*$Q200, 2), "")</f>
        <v/>
      </c>
      <c r="BD200" s="15">
        <f>IF(4&lt;=$G200, $N200, "")</f>
        <v/>
      </c>
      <c r="BE200" s="15">
        <f>IF(4&lt;=$G200, BD200-BC200, "")</f>
        <v/>
      </c>
      <c r="BF200" s="15">
        <f>IF(4&lt;=$G200, BB200-BE200, "")</f>
        <v/>
      </c>
      <c r="BG200" s="15">
        <f>IF(4&lt;=$G200, ROUND(AY200*$Q200, 2), "")</f>
        <v/>
      </c>
      <c r="BH200" s="15">
        <f>IF(4&lt;=$G200, AY200+BG200, "")</f>
        <v/>
      </c>
      <c r="BI200" s="15">
        <f>IF(4&lt;=$G200, BC200+BG200, "")</f>
        <v/>
      </c>
      <c r="BJ200" s="15">
        <f>IF(4&lt;=$G200, ($G200-4)*$N200, "")</f>
        <v/>
      </c>
      <c r="BK200" s="15">
        <f>IF(5&lt;=$G200, BF200, "")</f>
        <v/>
      </c>
      <c r="BL200" s="15">
        <f>IF(5&lt;=$G200, ROUND(BK200*$Q200, 2), "")</f>
        <v/>
      </c>
      <c r="BM200" s="15">
        <f>IF(5&lt;=$G200, $N200, "")</f>
        <v/>
      </c>
      <c r="BN200" s="15">
        <f>IF(5&lt;=$G200, BM200-BL200, "")</f>
        <v/>
      </c>
      <c r="BO200" s="15">
        <f>IF(5&lt;=$G200, BK200-BN200, "")</f>
        <v/>
      </c>
      <c r="BP200" s="15">
        <f>IF(5&lt;=$G200, ROUND(BH200*$Q200, 2), "")</f>
        <v/>
      </c>
      <c r="BQ200" s="15">
        <f>IF(5&lt;=$G200, BH200+BP200, "")</f>
        <v/>
      </c>
      <c r="BR200" s="15">
        <f>IF(5&lt;=$G200, BL200+BP200, "")</f>
        <v/>
      </c>
      <c r="BS200" s="15">
        <f>IF(5&lt;=$G200, ($G200-5)*$N200, "")</f>
        <v/>
      </c>
      <c r="BT200" s="15">
        <f>IF(6&lt;=$G200, BO200, "")</f>
        <v/>
      </c>
      <c r="BU200" s="15">
        <f>IF(6&lt;=$G200, ROUND(BT200*$Q200, 2), "")</f>
        <v/>
      </c>
      <c r="BV200" s="15">
        <f>IF(6&lt;=$G200, $N200, "")</f>
        <v/>
      </c>
      <c r="BW200" s="15">
        <f>IF(6&lt;=$G200, BV200-BU200, "")</f>
        <v/>
      </c>
      <c r="BX200" s="15">
        <f>IF(6&lt;=$G200, BT200-BW200, "")</f>
        <v/>
      </c>
      <c r="BY200" s="15">
        <f>IF(6&lt;=$G200, ROUND(BQ200*$Q200, 2), "")</f>
        <v/>
      </c>
      <c r="BZ200" s="15">
        <f>IF(6&lt;=$G200, BQ200+BY200, "")</f>
        <v/>
      </c>
      <c r="CA200" s="15">
        <f>IF(6&lt;=$G200, BU200+BY200, "")</f>
        <v/>
      </c>
      <c r="CB200" s="15">
        <f>IF(6&lt;=$G200, ($G200-6)*$N200, "")</f>
        <v/>
      </c>
      <c r="CC200" s="15">
        <f>IF(7&lt;=$G200, BX200, "")</f>
        <v/>
      </c>
      <c r="CD200" s="15">
        <f>IF(7&lt;=$G200, ROUND(CC200*$Q200, 2), "")</f>
        <v/>
      </c>
      <c r="CE200" s="15">
        <f>IF(7&lt;=$G200, $N200, "")</f>
        <v/>
      </c>
      <c r="CF200" s="15">
        <f>IF(7&lt;=$G200, CE200-CD200, "")</f>
        <v/>
      </c>
      <c r="CG200" s="15">
        <f>IF(7&lt;=$G200, CC200-CF200, "")</f>
        <v/>
      </c>
      <c r="CH200" s="15">
        <f>IF(7&lt;=$G200, ROUND(BZ200*$Q200, 2), "")</f>
        <v/>
      </c>
      <c r="CI200" s="15">
        <f>IF(7&lt;=$G200, BZ200+CH200, "")</f>
        <v/>
      </c>
      <c r="CJ200" s="15">
        <f>IF(7&lt;=$G200, CD200+CH200, "")</f>
        <v/>
      </c>
      <c r="CK200" s="15">
        <f>IF(7&lt;=$G200, ($G200-7)*$N200, "")</f>
        <v/>
      </c>
      <c r="CL200" s="15">
        <f>IF(8&lt;=$G200, CG200, "")</f>
        <v/>
      </c>
      <c r="CM200" s="15">
        <f>IF(8&lt;=$G200, ROUND(CL200*$Q200, 2), "")</f>
        <v/>
      </c>
      <c r="CN200" s="15">
        <f>IF(8&lt;=$G200, $N200, "")</f>
        <v/>
      </c>
      <c r="CO200" s="15">
        <f>IF(8&lt;=$G200, CN200-CM200, "")</f>
        <v/>
      </c>
      <c r="CP200" s="15">
        <f>IF(8&lt;=$G200, CL200-CO200, "")</f>
        <v/>
      </c>
      <c r="CQ200" s="15">
        <f>IF(8&lt;=$G200, ROUND(CI200*$Q200, 2), "")</f>
        <v/>
      </c>
      <c r="CR200" s="15">
        <f>IF(8&lt;=$G200, CI200+CQ200, "")</f>
        <v/>
      </c>
      <c r="CS200" s="15">
        <f>IF(8&lt;=$G200, CM200+CQ200, "")</f>
        <v/>
      </c>
      <c r="CT200" s="15">
        <f>IF(8&lt;=$G200, ($G200-8)*$N200, "")</f>
        <v/>
      </c>
      <c r="CU200" s="15">
        <f>IF(9&lt;=$G200, CP200, "")</f>
        <v/>
      </c>
      <c r="CV200" s="15">
        <f>IF(9&lt;=$G200, ROUND(CU200*$Q200, 2), "")</f>
        <v/>
      </c>
      <c r="CW200" s="15">
        <f>IF(9&lt;=$G200, $N200, "")</f>
        <v/>
      </c>
      <c r="CX200" s="15">
        <f>IF(9&lt;=$G200, CW200-CV200, "")</f>
        <v/>
      </c>
      <c r="CY200" s="15">
        <f>IF(9&lt;=$G200, CU200-CX200, "")</f>
        <v/>
      </c>
      <c r="CZ200" s="15">
        <f>IF(9&lt;=$G200, ROUND(CR200*$Q200, 2), "")</f>
        <v/>
      </c>
      <c r="DA200" s="15">
        <f>IF(9&lt;=$G200, CR200+CZ200, "")</f>
        <v/>
      </c>
      <c r="DB200" s="15">
        <f>IF(9&lt;=$G200, CV200+CZ200, "")</f>
        <v/>
      </c>
      <c r="DC200" s="15">
        <f>IF(9&lt;=$G200, ($G200-9)*$N200, "")</f>
        <v/>
      </c>
      <c r="DD200" s="15">
        <f>IF(10&lt;=$G200, CY200, "")</f>
        <v/>
      </c>
      <c r="DE200" s="15">
        <f>IF(10&lt;=$G200, ROUND(DD200*$Q200, 2), "")</f>
        <v/>
      </c>
      <c r="DF200" s="15">
        <f>IF(10&lt;=$G200, $N200, "")</f>
        <v/>
      </c>
      <c r="DG200" s="15">
        <f>IF(10&lt;=$G200, DF200-DE200, "")</f>
        <v/>
      </c>
      <c r="DH200" s="15">
        <f>IF(10&lt;=$G200, DD200-DG200, "")</f>
        <v/>
      </c>
      <c r="DI200" s="15">
        <f>IF(10&lt;=$G200, ROUND(DA200*$Q200, 2), "")</f>
        <v/>
      </c>
      <c r="DJ200" s="15">
        <f>IF(10&lt;=$G200, DA200+DI200, "")</f>
        <v/>
      </c>
      <c r="DK200" s="15">
        <f>IF(10&lt;=$G200, DE200+DI200, "")</f>
        <v/>
      </c>
      <c r="DL200" s="15">
        <f>IF(10&lt;=$G200, ($G200-10)*$N200, "")</f>
        <v/>
      </c>
      <c r="DM200" s="15">
        <f>IF(11&lt;=$G200, DH200, "")</f>
        <v/>
      </c>
      <c r="DN200" s="15">
        <f>IF(11&lt;=$G200, ROUND(DM200*$Q200, 2), "")</f>
        <v/>
      </c>
      <c r="DO200" s="15">
        <f>IF(11&lt;=$G200, $N200, "")</f>
        <v/>
      </c>
      <c r="DP200" s="15">
        <f>IF(11&lt;=$G200, DO200-DN200, "")</f>
        <v/>
      </c>
      <c r="DQ200" s="15">
        <f>IF(11&lt;=$G200, DM200-DP200, "")</f>
        <v/>
      </c>
      <c r="DR200" s="15">
        <f>IF(11&lt;=$G200, ROUND(DJ200*$Q200, 2), "")</f>
        <v/>
      </c>
      <c r="DS200" s="15">
        <f>IF(11&lt;=$G200, DJ200+DR200, "")</f>
        <v/>
      </c>
      <c r="DT200" s="15">
        <f>IF(11&lt;=$G200, DN200+DR200, "")</f>
        <v/>
      </c>
      <c r="DU200" s="15">
        <f>IF(11&lt;=$G200, ($G200-11)*$N200, "")</f>
        <v/>
      </c>
      <c r="DV200" s="15">
        <f>IF(12&lt;=$G200, DQ200, "")</f>
        <v/>
      </c>
      <c r="DW200" s="15">
        <f>IF(12&lt;=$G200, ROUND(DV200*$Q200, 2), "")</f>
        <v/>
      </c>
      <c r="DX200" s="15">
        <f>IF(12&lt;=$G200, $N200, "")</f>
        <v/>
      </c>
      <c r="DY200" s="15">
        <f>IF(12&lt;=$G200, DX200-DW200, "")</f>
        <v/>
      </c>
      <c r="DZ200" s="15">
        <f>IF(12&lt;=$G200, DV200-DY200, "")</f>
        <v/>
      </c>
      <c r="EA200" s="15">
        <f>IF(12&lt;=$G200, ROUND(DS200*$Q200, 2), "")</f>
        <v/>
      </c>
      <c r="EB200" s="15">
        <f>IF(12&lt;=$G200, DS200+EA200, "")</f>
        <v/>
      </c>
      <c r="EC200" s="15">
        <f>IF(12&lt;=$G200, DW200+EA200, "")</f>
        <v/>
      </c>
      <c r="ED200" s="15">
        <f>IF(12&lt;=$G200, ($G200-12)*$N200, "")</f>
        <v/>
      </c>
      <c r="EE200" s="15">
        <f>IF(13&lt;=$G200, DZ200, "")</f>
        <v/>
      </c>
      <c r="EF200" s="15">
        <f>IF(13&lt;=$G200, ROUND(EE200*$Q200, 2), "")</f>
        <v/>
      </c>
      <c r="EG200" s="15">
        <f>IF(13&lt;=$G200, $N200, "")</f>
        <v/>
      </c>
      <c r="EH200" s="15">
        <f>IF(13&lt;=$G200, EG200-EF200, "")</f>
        <v/>
      </c>
      <c r="EI200" s="15">
        <f>IF(13&lt;=$G200, EE200-EH200, "")</f>
        <v/>
      </c>
      <c r="EJ200" s="15">
        <f>IF(13&lt;=$G200, ROUND(EB200*$Q200, 2), "")</f>
        <v/>
      </c>
      <c r="EK200" s="15">
        <f>IF(13&lt;=$G200, EB200+EJ200, "")</f>
        <v/>
      </c>
      <c r="EL200" s="15">
        <f>IF(13&lt;=$G200, EF200+EJ200, "")</f>
        <v/>
      </c>
      <c r="EM200" s="15">
        <f>IF(13&lt;=$G200, ($G200-13)*$N200, "")</f>
        <v/>
      </c>
      <c r="EN200" s="15">
        <f>IF(14&lt;=$G200, EI200, "")</f>
        <v/>
      </c>
      <c r="EO200" s="15">
        <f>IF(14&lt;=$G200, ROUND(EN200*$Q200, 2), "")</f>
        <v/>
      </c>
      <c r="EP200" s="15">
        <f>IF(14&lt;=$G200, $N200, "")</f>
        <v/>
      </c>
      <c r="EQ200" s="15">
        <f>IF(14&lt;=$G200, EP200-EO200, "")</f>
        <v/>
      </c>
      <c r="ER200" s="15">
        <f>IF(14&lt;=$G200, EN200-EQ200, "")</f>
        <v/>
      </c>
      <c r="ES200" s="15">
        <f>IF(14&lt;=$G200, ROUND(EK200*$Q200, 2), "")</f>
        <v/>
      </c>
      <c r="ET200" s="15">
        <f>IF(14&lt;=$G200, EK200+ES200, "")</f>
        <v/>
      </c>
      <c r="EU200" s="15">
        <f>IF(14&lt;=$G200, EO200+ES200, "")</f>
        <v/>
      </c>
      <c r="EV200" s="15">
        <f>IF(14&lt;=$G200, ($G200-14)*$N200, "")</f>
        <v/>
      </c>
      <c r="EW200" s="15">
        <f>IF(15&lt;=$G200, ER200, "")</f>
        <v/>
      </c>
      <c r="EX200" s="15">
        <f>IF(15&lt;=$G200, ROUND(EW200*$Q200, 2), "")</f>
        <v/>
      </c>
      <c r="EY200" s="15">
        <f>IF(15&lt;=$G200, $N200, "")</f>
        <v/>
      </c>
      <c r="EZ200" s="15">
        <f>IF(15&lt;=$G200, EY200-EX200, "")</f>
        <v/>
      </c>
      <c r="FA200" s="15">
        <f>IF(15&lt;=$G200, EW200-EZ200, "")</f>
        <v/>
      </c>
      <c r="FB200" s="15">
        <f>IF(15&lt;=$G200, ROUND(ET200*$Q200, 2), "")</f>
        <v/>
      </c>
      <c r="FC200" s="15">
        <f>IF(15&lt;=$G200, ET200+FB200, "")</f>
        <v/>
      </c>
      <c r="FD200" s="15">
        <f>IF(15&lt;=$G200, EX200+FB200, "")</f>
        <v/>
      </c>
      <c r="FE200" s="15">
        <f>IF(15&lt;=$G200, ($G200-15)*$N200, "")</f>
        <v/>
      </c>
      <c r="FF200" s="15">
        <f>IF(16&lt;=$G200, FA200, "")</f>
        <v/>
      </c>
      <c r="FG200" s="15">
        <f>IF(16&lt;=$G200, ROUND(FF200*$Q200, 2), "")</f>
        <v/>
      </c>
      <c r="FH200" s="15">
        <f>IF(16&lt;=$G200, $N200, "")</f>
        <v/>
      </c>
      <c r="FI200" s="15">
        <f>IF(16&lt;=$G200, FH200-FG200, "")</f>
        <v/>
      </c>
      <c r="FJ200" s="15">
        <f>IF(16&lt;=$G200, FF200-FI200, "")</f>
        <v/>
      </c>
      <c r="FK200" s="15">
        <f>IF(16&lt;=$G200, ROUND(FC200*$Q200, 2), "")</f>
        <v/>
      </c>
      <c r="FL200" s="15">
        <f>IF(16&lt;=$G200, FC200+FK200, "")</f>
        <v/>
      </c>
      <c r="FM200" s="15">
        <f>IF(16&lt;=$G200, FG200+FK200, "")</f>
        <v/>
      </c>
      <c r="FN200" s="15">
        <f>IF(16&lt;=$G200, ($G200-16)*$N200, "")</f>
        <v/>
      </c>
      <c r="FO200" s="15">
        <f>IF(17&lt;=$G200, FJ200, "")</f>
        <v/>
      </c>
      <c r="FP200" s="15">
        <f>IF(17&lt;=$G200, ROUND(FO200*$Q200, 2), "")</f>
        <v/>
      </c>
      <c r="FQ200" s="15">
        <f>IF(17&lt;=$G200, $N200, "")</f>
        <v/>
      </c>
      <c r="FR200" s="15">
        <f>IF(17&lt;=$G200, FQ200-FP200, "")</f>
        <v/>
      </c>
      <c r="FS200" s="15">
        <f>IF(17&lt;=$G200, FO200-FR200, "")</f>
        <v/>
      </c>
      <c r="FT200" s="15">
        <f>IF(17&lt;=$G200, ROUND(FL200*$Q200, 2), "")</f>
        <v/>
      </c>
      <c r="FU200" s="15">
        <f>IF(17&lt;=$G200, FL200+FT200, "")</f>
        <v/>
      </c>
      <c r="FV200" s="15">
        <f>IF(17&lt;=$G200, FP200+FT200, "")</f>
        <v/>
      </c>
      <c r="FW200" s="15">
        <f>IF(17&lt;=$G200, ($G200-17)*$N200, "")</f>
        <v/>
      </c>
      <c r="FX200" s="15">
        <f>IF(18&lt;=$G200, FS200, "")</f>
        <v/>
      </c>
      <c r="FY200" s="15">
        <f>IF(18&lt;=$G200, ROUND(FX200*$Q200, 2), "")</f>
        <v/>
      </c>
      <c r="FZ200" s="15">
        <f>IF(18&lt;=$G200, $N200, "")</f>
        <v/>
      </c>
      <c r="GA200" s="15">
        <f>IF(18&lt;=$G200, FZ200-FY200, "")</f>
        <v/>
      </c>
      <c r="GB200" s="15">
        <f>IF(18&lt;=$G200, FX200-GA200, "")</f>
        <v/>
      </c>
      <c r="GC200" s="15">
        <f>IF(18&lt;=$G200, ROUND(FU200*$Q200, 2), "")</f>
        <v/>
      </c>
      <c r="GD200" s="15">
        <f>IF(18&lt;=$G200, FU200+GC200, "")</f>
        <v/>
      </c>
      <c r="GE200" s="15">
        <f>IF(18&lt;=$G200, FY200+GC200, "")</f>
        <v/>
      </c>
      <c r="GF200" s="15">
        <f>IF(18&lt;=$G200, ($G200-18)*$N200, "")</f>
        <v/>
      </c>
      <c r="GG200" s="15">
        <f>IF(19&lt;=$G200, GB200, "")</f>
        <v/>
      </c>
      <c r="GH200" s="15">
        <f>IF(19&lt;=$G200, ROUND(GG200*$Q200, 2), "")</f>
        <v/>
      </c>
      <c r="GI200" s="15">
        <f>IF(19&lt;=$G200, $N200, "")</f>
        <v/>
      </c>
      <c r="GJ200" s="15">
        <f>IF(19&lt;=$G200, GI200-GH200, "")</f>
        <v/>
      </c>
      <c r="GK200" s="15">
        <f>IF(19&lt;=$G200, GG200-GJ200, "")</f>
        <v/>
      </c>
      <c r="GL200" s="15">
        <f>IF(19&lt;=$G200, ROUND(GD200*$Q200, 2), "")</f>
        <v/>
      </c>
      <c r="GM200" s="15">
        <f>IF(19&lt;=$G200, GD200+GL200, "")</f>
        <v/>
      </c>
      <c r="GN200" s="15">
        <f>IF(19&lt;=$G200, GH200+GL200, "")</f>
        <v/>
      </c>
      <c r="GO200" s="15">
        <f>IF(19&lt;=$G200, ($G200-19)*$N200, "")</f>
        <v/>
      </c>
      <c r="GP200" s="15">
        <f>IF(20&lt;=$G200, GK200, "")</f>
        <v/>
      </c>
      <c r="GQ200" s="15">
        <f>IF(20&lt;=$G200, ROUND(GP200*$Q200, 2), "")</f>
        <v/>
      </c>
      <c r="GR200" s="15">
        <f>IF(20&lt;=$G200, $N200, "")</f>
        <v/>
      </c>
      <c r="GS200" s="15">
        <f>IF(20&lt;=$G200, GR200-GQ200, "")</f>
        <v/>
      </c>
      <c r="GT200" s="15">
        <f>IF(20&lt;=$G200, GP200-GS200, "")</f>
        <v/>
      </c>
      <c r="GU200" s="15">
        <f>IF(20&lt;=$G200, ROUND(GM200*$Q200, 2), "")</f>
        <v/>
      </c>
      <c r="GV200" s="15">
        <f>IF(20&lt;=$G200, GM200+GU200, "")</f>
        <v/>
      </c>
      <c r="GW200" s="15">
        <f>IF(20&lt;=$G200, GQ200+GU200, "")</f>
        <v/>
      </c>
      <c r="GX200" s="15">
        <f>IF(20&lt;=$G200, ($G200-20)*$N200, "")</f>
        <v/>
      </c>
      <c r="GY200" s="15">
        <f>IF(21&lt;=$G200, GT200, "")</f>
        <v/>
      </c>
      <c r="GZ200" s="15">
        <f>IF(21&lt;=$G200, ROUND(GY200*$Q200, 2), "")</f>
        <v/>
      </c>
      <c r="HA200" s="15">
        <f>IF(21&lt;=$G200, $N200, "")</f>
        <v/>
      </c>
      <c r="HB200" s="15">
        <f>IF(21&lt;=$G200, HA200-GZ200, "")</f>
        <v/>
      </c>
      <c r="HC200" s="15">
        <f>IF(21&lt;=$G200, GY200-HB200, "")</f>
        <v/>
      </c>
      <c r="HD200" s="15">
        <f>IF(21&lt;=$G200, ROUND(GV200*$Q200, 2), "")</f>
        <v/>
      </c>
      <c r="HE200" s="15">
        <f>IF(21&lt;=$G200, GV200+HD200, "")</f>
        <v/>
      </c>
      <c r="HF200" s="15">
        <f>IF(21&lt;=$G200, GZ200+HD200, "")</f>
        <v/>
      </c>
      <c r="HG200" s="15">
        <f>IF(21&lt;=$G200, ($G200-21)*$N200, "")</f>
        <v/>
      </c>
      <c r="HH200" s="15">
        <f>IF(22&lt;=$G200, HC200, "")</f>
        <v/>
      </c>
      <c r="HI200" s="15">
        <f>IF(22&lt;=$G200, ROUND(HH200*$Q200, 2), "")</f>
        <v/>
      </c>
      <c r="HJ200" s="15">
        <f>IF(22&lt;=$G200, $N200, "")</f>
        <v/>
      </c>
      <c r="HK200" s="15">
        <f>IF(22&lt;=$G200, HJ200-HI200, "")</f>
        <v/>
      </c>
      <c r="HL200" s="15">
        <f>IF(22&lt;=$G200, HH200-HK200, "")</f>
        <v/>
      </c>
      <c r="HM200" s="15">
        <f>IF(22&lt;=$G200, ROUND(HE200*$Q200, 2), "")</f>
        <v/>
      </c>
      <c r="HN200" s="15">
        <f>IF(22&lt;=$G200, HE200+HM200, "")</f>
        <v/>
      </c>
      <c r="HO200" s="15">
        <f>IF(22&lt;=$G200, HI200+HM200, "")</f>
        <v/>
      </c>
      <c r="HP200" s="15">
        <f>IF(22&lt;=$G200, ($G200-22)*$N200, "")</f>
        <v/>
      </c>
      <c r="HQ200" s="15">
        <f>IF(23&lt;=$G200, HL200, "")</f>
        <v/>
      </c>
      <c r="HR200" s="15">
        <f>IF(23&lt;=$G200, ROUND(HQ200*$Q200, 2), "")</f>
        <v/>
      </c>
      <c r="HS200" s="15">
        <f>IF(23&lt;=$G200, $N200, "")</f>
        <v/>
      </c>
      <c r="HT200" s="15">
        <f>IF(23&lt;=$G200, HS200-HR200, "")</f>
        <v/>
      </c>
      <c r="HU200" s="15">
        <f>IF(23&lt;=$G200, HQ200-HT200, "")</f>
        <v/>
      </c>
      <c r="HV200" s="15">
        <f>IF(23&lt;=$G200, ROUND(HN200*$Q200, 2), "")</f>
        <v/>
      </c>
      <c r="HW200" s="15">
        <f>IF(23&lt;=$G200, HN200+HV200, "")</f>
        <v/>
      </c>
      <c r="HX200" s="15">
        <f>IF(23&lt;=$G200, HR200+HV200, "")</f>
        <v/>
      </c>
      <c r="HY200" s="15">
        <f>IF(23&lt;=$G200, ($G200-23)*$N200, "")</f>
        <v/>
      </c>
      <c r="HZ200" s="15">
        <f>IF(24&lt;=$G200, HU200, "")</f>
        <v/>
      </c>
      <c r="IA200" s="15">
        <f>IF(24&lt;=$G200, ROUND(HZ200*$Q200, 2), "")</f>
        <v/>
      </c>
      <c r="IB200" s="15">
        <f>IF(24&lt;=$G200, $N200, "")</f>
        <v/>
      </c>
      <c r="IC200" s="15">
        <f>IF(24&lt;=$G200, IB200-IA200, "")</f>
        <v/>
      </c>
      <c r="ID200" s="15">
        <f>IF(24&lt;=$G200, HZ200-IC200, "")</f>
        <v/>
      </c>
      <c r="IE200" s="15">
        <f>IF(24&lt;=$G200, ROUND(HW200*$Q200, 2), "")</f>
        <v/>
      </c>
      <c r="IF200" s="15">
        <f>IF(24&lt;=$G200, HW200+IE200, "")</f>
        <v/>
      </c>
      <c r="IG200" s="15">
        <f>IF(24&lt;=$G200, IA200+IE200, "")</f>
        <v/>
      </c>
      <c r="IH200" s="15">
        <f>IF(24&lt;=$G200, ($G200-24)*$N200, "")</f>
        <v/>
      </c>
      <c r="II200" s="15">
        <f>IF(25&lt;=$G200, ID200, "")</f>
        <v/>
      </c>
      <c r="IJ200" s="15">
        <f>IF(25&lt;=$G200, ROUND(II200*$Q200, 2), "")</f>
        <v/>
      </c>
      <c r="IK200" s="15">
        <f>IF(25&lt;=$G200, $N200, "")</f>
        <v/>
      </c>
      <c r="IL200" s="15">
        <f>IF(25&lt;=$G200, IK200-IJ200, "")</f>
        <v/>
      </c>
      <c r="IM200" s="15">
        <f>IF(25&lt;=$G200, II200-IL200, "")</f>
        <v/>
      </c>
      <c r="IN200" s="15">
        <f>IF(25&lt;=$G200, ROUND(IF200*$Q200, 2), "")</f>
        <v/>
      </c>
      <c r="IO200" s="15">
        <f>IF(25&lt;=$G200, IF200+IN200, "")</f>
        <v/>
      </c>
      <c r="IP200" s="15">
        <f>IF(25&lt;=$G200, IJ200+IN200, "")</f>
        <v/>
      </c>
      <c r="IQ200" s="15">
        <f>IF(25&lt;=$G200, ($G200-25)*$N200, "")</f>
        <v/>
      </c>
      <c r="IR200" s="15">
        <f>IF(26&lt;=$G200, IM200, "")</f>
        <v/>
      </c>
      <c r="IS200" s="15">
        <f>IF(26&lt;=$G200, ROUND(IR200*$Q200, 2), "")</f>
        <v/>
      </c>
      <c r="IT200" s="15">
        <f>IF(26&lt;=$G200, $N200, "")</f>
        <v/>
      </c>
      <c r="IU200" s="15">
        <f>IF(26&lt;=$G200, IT200-IS200, "")</f>
        <v/>
      </c>
      <c r="IV200" s="15">
        <f>IF(26&lt;=$G200, IR200-IU200, "")</f>
        <v/>
      </c>
      <c r="IW200" s="15">
        <f>IF(26&lt;=$G200, ROUND(IO200*$Q200, 2), "")</f>
        <v/>
      </c>
      <c r="IX200" s="15">
        <f>IF(26&lt;=$G200, IO200+IW200, "")</f>
        <v/>
      </c>
      <c r="IY200" s="15">
        <f>IF(26&lt;=$G200, IS200+IW200, "")</f>
        <v/>
      </c>
      <c r="IZ200" s="15">
        <f>IF(26&lt;=$G200, ($G200-26)*$N200, "")</f>
        <v/>
      </c>
      <c r="JA200" s="15">
        <f>IF(27&lt;=$G200, IV200, "")</f>
        <v/>
      </c>
      <c r="JB200" s="15">
        <f>IF(27&lt;=$G200, ROUND(JA200*$Q200, 2), "")</f>
        <v/>
      </c>
      <c r="JC200" s="15">
        <f>IF(27&lt;=$G200, $N200, "")</f>
        <v/>
      </c>
      <c r="JD200" s="15">
        <f>IF(27&lt;=$G200, JC200-JB200, "")</f>
        <v/>
      </c>
      <c r="JE200" s="15">
        <f>IF(27&lt;=$G200, JA200-JD200, "")</f>
        <v/>
      </c>
      <c r="JF200" s="15">
        <f>IF(27&lt;=$G200, ROUND(IX200*$Q200, 2), "")</f>
        <v/>
      </c>
      <c r="JG200" s="15">
        <f>IF(27&lt;=$G200, IX200+JF200, "")</f>
        <v/>
      </c>
      <c r="JH200" s="15">
        <f>IF(27&lt;=$G200, JB200+JF200, "")</f>
        <v/>
      </c>
      <c r="JI200" s="15">
        <f>IF(27&lt;=$G200, ($G200-27)*$N200, "")</f>
        <v/>
      </c>
      <c r="JJ200" s="15">
        <f>IF(28&lt;=$G200, JE200, "")</f>
        <v/>
      </c>
      <c r="JK200" s="15">
        <f>IF(28&lt;=$G200, ROUND(JJ200*$Q200, 2), "")</f>
        <v/>
      </c>
      <c r="JL200" s="15">
        <f>IF(28&lt;=$G200, $N200, "")</f>
        <v/>
      </c>
      <c r="JM200" s="15">
        <f>IF(28&lt;=$G200, JL200-JK200, "")</f>
        <v/>
      </c>
      <c r="JN200" s="15">
        <f>IF(28&lt;=$G200, JJ200-JM200, "")</f>
        <v/>
      </c>
      <c r="JO200" s="15">
        <f>IF(28&lt;=$G200, ROUND(JG200*$Q200, 2), "")</f>
        <v/>
      </c>
      <c r="JP200" s="15">
        <f>IF(28&lt;=$G200, JG200+JO200, "")</f>
        <v/>
      </c>
      <c r="JQ200" s="15">
        <f>IF(28&lt;=$G200, JK200+JO200, "")</f>
        <v/>
      </c>
      <c r="JR200" s="15">
        <f>IF(28&lt;=$G200, ($G200-28)*$N200, "")</f>
        <v/>
      </c>
      <c r="JS200" s="15">
        <f>IF(29&lt;=$G200, JN200, "")</f>
        <v/>
      </c>
      <c r="JT200" s="15">
        <f>IF(29&lt;=$G200, ROUND(JS200*$Q200, 2), "")</f>
        <v/>
      </c>
      <c r="JU200" s="15">
        <f>IF(29&lt;=$G200, $N200, "")</f>
        <v/>
      </c>
      <c r="JV200" s="15">
        <f>IF(29&lt;=$G200, JU200-JT200, "")</f>
        <v/>
      </c>
      <c r="JW200" s="15">
        <f>IF(29&lt;=$G200, JS200-JV200, "")</f>
        <v/>
      </c>
      <c r="JX200" s="15">
        <f>IF(29&lt;=$G200, ROUND(JP200*$Q200, 2), "")</f>
        <v/>
      </c>
      <c r="JY200" s="15">
        <f>IF(29&lt;=$G200, JP200+JX200, "")</f>
        <v/>
      </c>
      <c r="JZ200" s="15">
        <f>IF(29&lt;=$G200, JT200+JX200, "")</f>
        <v/>
      </c>
      <c r="KA200" s="15">
        <f>IF(29&lt;=$G200, ($G200-29)*$N200, "")</f>
        <v/>
      </c>
      <c r="KB200" s="15">
        <f>IF(30&lt;=$G200, JW200, "")</f>
        <v/>
      </c>
      <c r="KC200" s="15">
        <f>IF(30&lt;=$G200, ROUND(KB200*$Q200, 2), "")</f>
        <v/>
      </c>
      <c r="KD200" s="15">
        <f>IF(30&lt;=$G200, $N200, "")</f>
        <v/>
      </c>
      <c r="KE200" s="15">
        <f>IF(30&lt;=$G200, KD200-KC200, "")</f>
        <v/>
      </c>
      <c r="KF200" s="15">
        <f>IF(30&lt;=$G200, KB200-KE200, "")</f>
        <v/>
      </c>
      <c r="KG200" s="15">
        <f>IF(30&lt;=$G200, ROUND(JY200*$Q200, 2), "")</f>
        <v/>
      </c>
      <c r="KH200" s="15">
        <f>IF(30&lt;=$G200, JY200+KG200, "")</f>
        <v/>
      </c>
      <c r="KI200" s="15">
        <f>IF(30&lt;=$G200, KC200+KG200, "")</f>
        <v/>
      </c>
      <c r="KJ200" s="15">
        <f>IF(30&lt;=$G200, ($G200-30)*$N200, "")</f>
        <v/>
      </c>
      <c r="KK200" s="15">
        <f>IF(31&lt;=$G200, KF200, "")</f>
        <v/>
      </c>
      <c r="KL200" s="15">
        <f>IF(31&lt;=$G200, ROUND(KK200*$Q200, 2), "")</f>
        <v/>
      </c>
      <c r="KM200" s="15">
        <f>IF(31&lt;=$G200, $N200, "")</f>
        <v/>
      </c>
      <c r="KN200" s="15">
        <f>IF(31&lt;=$G200, KM200-KL200, "")</f>
        <v/>
      </c>
      <c r="KO200" s="15">
        <f>IF(31&lt;=$G200, KK200-KN200, "")</f>
        <v/>
      </c>
      <c r="KP200" s="15">
        <f>IF(31&lt;=$G200, ROUND(KH200*$Q200, 2), "")</f>
        <v/>
      </c>
      <c r="KQ200" s="15">
        <f>IF(31&lt;=$G200, KH200+KP200, "")</f>
        <v/>
      </c>
      <c r="KR200" s="15">
        <f>IF(31&lt;=$G200, KL200+KP200, "")</f>
        <v/>
      </c>
      <c r="KS200" s="15">
        <f>IF(31&lt;=$G200, ($G200-31)*$N200, "")</f>
        <v/>
      </c>
      <c r="KT200" s="15">
        <f>IF(32&lt;=$G200, KO200, "")</f>
        <v/>
      </c>
      <c r="KU200" s="15">
        <f>IF(32&lt;=$G200, ROUND(KT200*$Q200, 2), "")</f>
        <v/>
      </c>
      <c r="KV200" s="15">
        <f>IF(32&lt;=$G200, $N200, "")</f>
        <v/>
      </c>
      <c r="KW200" s="15">
        <f>IF(32&lt;=$G200, KV200-KU200, "")</f>
        <v/>
      </c>
      <c r="KX200" s="15">
        <f>IF(32&lt;=$G200, KT200-KW200, "")</f>
        <v/>
      </c>
      <c r="KY200" s="15">
        <f>IF(32&lt;=$G200, ROUND(KQ200*$Q200, 2), "")</f>
        <v/>
      </c>
      <c r="KZ200" s="15">
        <f>IF(32&lt;=$G200, KQ200+KY200, "")</f>
        <v/>
      </c>
      <c r="LA200" s="15">
        <f>IF(32&lt;=$G200, KU200+KY200, "")</f>
        <v/>
      </c>
      <c r="LB200" s="15">
        <f>IF(32&lt;=$G200, ($G200-32)*$N200, "")</f>
        <v/>
      </c>
      <c r="LC200" s="15">
        <f>IF(33&lt;=$G200, KX200, "")</f>
        <v/>
      </c>
      <c r="LD200" s="15">
        <f>IF(33&lt;=$G200, ROUND(LC200*$Q200, 2), "")</f>
        <v/>
      </c>
      <c r="LE200" s="15">
        <f>IF(33&lt;=$G200, $N200, "")</f>
        <v/>
      </c>
      <c r="LF200" s="15">
        <f>IF(33&lt;=$G200, LE200-LD200, "")</f>
        <v/>
      </c>
      <c r="LG200" s="15">
        <f>IF(33&lt;=$G200, LC200-LF200, "")</f>
        <v/>
      </c>
      <c r="LH200" s="15">
        <f>IF(33&lt;=$G200, ROUND(KZ200*$Q200, 2), "")</f>
        <v/>
      </c>
      <c r="LI200" s="15">
        <f>IF(33&lt;=$G200, KZ200+LH200, "")</f>
        <v/>
      </c>
      <c r="LJ200" s="15">
        <f>IF(33&lt;=$G200, LD200+LH200, "")</f>
        <v/>
      </c>
      <c r="LK200" s="15">
        <f>IF(33&lt;=$G200, ($G200-33)*$N200, "")</f>
        <v/>
      </c>
      <c r="LL200" s="15">
        <f>IF(34&lt;=$G200, LG200, "")</f>
        <v/>
      </c>
      <c r="LM200" s="15">
        <f>IF(34&lt;=$G200, ROUND(LL200*$Q200, 2), "")</f>
        <v/>
      </c>
      <c r="LN200" s="15">
        <f>IF(34&lt;=$G200, $N200, "")</f>
        <v/>
      </c>
      <c r="LO200" s="15">
        <f>IF(34&lt;=$G200, LN200-LM200, "")</f>
        <v/>
      </c>
      <c r="LP200" s="15">
        <f>IF(34&lt;=$G200, LL200-LO200, "")</f>
        <v/>
      </c>
      <c r="LQ200" s="15">
        <f>IF(34&lt;=$G200, ROUND(LI200*$Q200, 2), "")</f>
        <v/>
      </c>
      <c r="LR200" s="15">
        <f>IF(34&lt;=$G200, LI200+LQ200, "")</f>
        <v/>
      </c>
      <c r="LS200" s="15">
        <f>IF(34&lt;=$G200, LM200+LQ200, "")</f>
        <v/>
      </c>
      <c r="LT200" s="15">
        <f>IF(34&lt;=$G200, ($G200-34)*$N200, "")</f>
        <v/>
      </c>
      <c r="LU200" s="15">
        <f>IF(35&lt;=$G200, LP200, "")</f>
        <v/>
      </c>
      <c r="LV200" s="15">
        <f>IF(35&lt;=$G200, ROUND(LU200*$Q200, 2), "")</f>
        <v/>
      </c>
      <c r="LW200" s="15">
        <f>IF(35&lt;=$G200, $N200, "")</f>
        <v/>
      </c>
      <c r="LX200" s="15">
        <f>IF(35&lt;=$G200, LW200-LV200, "")</f>
        <v/>
      </c>
      <c r="LY200" s="15">
        <f>IF(35&lt;=$G200, LU200-LX200, "")</f>
        <v/>
      </c>
      <c r="LZ200" s="15">
        <f>IF(35&lt;=$G200, ROUND(LR200*$Q200, 2), "")</f>
        <v/>
      </c>
      <c r="MA200" s="15">
        <f>IF(35&lt;=$G200, LR200+LZ200, "")</f>
        <v/>
      </c>
      <c r="MB200" s="15">
        <f>IF(35&lt;=$G200, LV200+LZ200, "")</f>
        <v/>
      </c>
      <c r="MC200" s="15">
        <f>IF(35&lt;=$G200, ($G200-35)*$N200, "")</f>
        <v/>
      </c>
      <c r="MD200" s="15">
        <f>IF(36&lt;=$G200, LY200, "")</f>
        <v/>
      </c>
      <c r="ME200" s="15">
        <f>IF(36&lt;=$G200, ROUND(MD200*$Q200, 2), "")</f>
        <v/>
      </c>
      <c r="MF200" s="15">
        <f>IF(36&lt;=$G200, $N200, "")</f>
        <v/>
      </c>
      <c r="MG200" s="15">
        <f>IF(36&lt;=$G200, MF200-ME200, "")</f>
        <v/>
      </c>
      <c r="MH200" s="15">
        <f>IF(36&lt;=$G200, MD200-MG200, "")</f>
        <v/>
      </c>
      <c r="MI200" s="15">
        <f>IF(36&lt;=$G200, ROUND(MA200*$Q200, 2), "")</f>
        <v/>
      </c>
      <c r="MJ200" s="15">
        <f>IF(36&lt;=$G200, MA200+MI200, "")</f>
        <v/>
      </c>
      <c r="MK200" s="15">
        <f>IF(36&lt;=$G200, ME200+MI200, "")</f>
        <v/>
      </c>
      <c r="ML200" s="15">
        <f>IF(36&lt;=$G200, ($G200-36)*$N200, "")</f>
        <v/>
      </c>
      <c r="MM200" s="15">
        <f>IF(37&lt;=$G200, MH200, "")</f>
        <v/>
      </c>
      <c r="MN200" s="15">
        <f>IF(37&lt;=$G200, ROUND(MM200*$Q200, 2), "")</f>
        <v/>
      </c>
      <c r="MO200" s="15">
        <f>IF(37&lt;=$G200, $N200, "")</f>
        <v/>
      </c>
      <c r="MP200" s="15">
        <f>IF(37&lt;=$G200, MO200-MN200, "")</f>
        <v/>
      </c>
      <c r="MQ200" s="15">
        <f>IF(37&lt;=$G200, MM200-MP200, "")</f>
        <v/>
      </c>
      <c r="MR200" s="15">
        <f>IF(37&lt;=$G200, ROUND(MJ200*$Q200, 2), "")</f>
        <v/>
      </c>
      <c r="MS200" s="15">
        <f>IF(37&lt;=$G200, MJ200+MR200, "")</f>
        <v/>
      </c>
      <c r="MT200" s="15">
        <f>IF(37&lt;=$G200, MN200+MR200, "")</f>
        <v/>
      </c>
      <c r="MU200" s="15">
        <f>IF(37&lt;=$G200, ($G200-37)*$N200, "")</f>
        <v/>
      </c>
      <c r="MV200" s="15">
        <f>IF(38&lt;=$G200, MQ200, "")</f>
        <v/>
      </c>
      <c r="MW200" s="15">
        <f>IF(38&lt;=$G200, ROUND(MV200*$Q200, 2), "")</f>
        <v/>
      </c>
      <c r="MX200" s="15">
        <f>IF(38&lt;=$G200, $N200, "")</f>
        <v/>
      </c>
      <c r="MY200" s="15">
        <f>IF(38&lt;=$G200, MX200-MW200, "")</f>
        <v/>
      </c>
      <c r="MZ200" s="15">
        <f>IF(38&lt;=$G200, MV200-MY200, "")</f>
        <v/>
      </c>
      <c r="NA200" s="15">
        <f>IF(38&lt;=$G200, ROUND(MS200*$Q200, 2), "")</f>
        <v/>
      </c>
      <c r="NB200" s="15">
        <f>IF(38&lt;=$G200, MS200+NA200, "")</f>
        <v/>
      </c>
      <c r="NC200" s="15">
        <f>IF(38&lt;=$G200, MW200+NA200, "")</f>
        <v/>
      </c>
      <c r="ND200" s="15">
        <f>IF(38&lt;=$G200, ($G200-38)*$N200, "")</f>
        <v/>
      </c>
      <c r="NE200" s="15">
        <f>IF(39&lt;=$G200, MZ200, "")</f>
        <v/>
      </c>
      <c r="NF200" s="15">
        <f>IF(39&lt;=$G200, ROUND(NE200*$Q200, 2), "")</f>
        <v/>
      </c>
      <c r="NG200" s="15">
        <f>IF(39&lt;=$G200, $N200, "")</f>
        <v/>
      </c>
      <c r="NH200" s="15">
        <f>IF(39&lt;=$G200, NG200-NF200, "")</f>
        <v/>
      </c>
      <c r="NI200" s="15">
        <f>IF(39&lt;=$G200, NE200-NH200, "")</f>
        <v/>
      </c>
      <c r="NJ200" s="15">
        <f>IF(39&lt;=$G200, ROUND(NB200*$Q200, 2), "")</f>
        <v/>
      </c>
      <c r="NK200" s="15">
        <f>IF(39&lt;=$G200, NB200+NJ200, "")</f>
        <v/>
      </c>
      <c r="NL200" s="15">
        <f>IF(39&lt;=$G200, NF200+NJ200, "")</f>
        <v/>
      </c>
      <c r="NM200" s="15">
        <f>IF(39&lt;=$G200, ($G200-39)*$N200, "")</f>
        <v/>
      </c>
      <c r="NN200" s="15">
        <f>IF(40&lt;=$G200, NI200, "")</f>
        <v/>
      </c>
      <c r="NO200" s="15">
        <f>IF(40&lt;=$G200, ROUND(NN200*$Q200, 2), "")</f>
        <v/>
      </c>
      <c r="NP200" s="15">
        <f>IF(40&lt;=$G200, $N200, "")</f>
        <v/>
      </c>
      <c r="NQ200" s="15">
        <f>IF(40&lt;=$G200, NP200-NO200, "")</f>
        <v/>
      </c>
      <c r="NR200" s="15">
        <f>IF(40&lt;=$G200, NN200-NQ200, "")</f>
        <v/>
      </c>
      <c r="NS200" s="15">
        <f>IF(40&lt;=$G200, ROUND(NK200*$Q200, 2), "")</f>
        <v/>
      </c>
      <c r="NT200" s="15">
        <f>IF(40&lt;=$G200, NK200+NS200, "")</f>
        <v/>
      </c>
      <c r="NU200" s="15">
        <f>IF(40&lt;=$G200, NO200+NS200, "")</f>
        <v/>
      </c>
      <c r="NV200" s="15">
        <f>IF(40&lt;=$G200, ($G200-40)*$N200, "")</f>
        <v/>
      </c>
      <c r="NW200" s="15">
        <f>IF(41&lt;=$G200, NR200, "")</f>
        <v/>
      </c>
      <c r="NX200" s="15">
        <f>IF(41&lt;=$G200, ROUND(NW200*$Q200, 2), "")</f>
        <v/>
      </c>
      <c r="NY200" s="15">
        <f>IF(41&lt;=$G200, $N200, "")</f>
        <v/>
      </c>
      <c r="NZ200" s="15">
        <f>IF(41&lt;=$G200, NY200-NX200, "")</f>
        <v/>
      </c>
      <c r="OA200" s="15">
        <f>IF(41&lt;=$G200, NW200-NZ200, "")</f>
        <v/>
      </c>
      <c r="OB200" s="15">
        <f>IF(41&lt;=$G200, ROUND(NT200*$Q200, 2), "")</f>
        <v/>
      </c>
      <c r="OC200" s="15">
        <f>IF(41&lt;=$G200, NT200+OB200, "")</f>
        <v/>
      </c>
      <c r="OD200" s="15">
        <f>IF(41&lt;=$G200, NX200+OB200, "")</f>
        <v/>
      </c>
      <c r="OE200" s="15">
        <f>IF(41&lt;=$G200, ($G200-41)*$N200, "")</f>
        <v/>
      </c>
      <c r="OF200" s="15">
        <f>IF(42&lt;=$G200, OA200, "")</f>
        <v/>
      </c>
      <c r="OG200" s="15">
        <f>IF(42&lt;=$G200, ROUND(OF200*$Q200, 2), "")</f>
        <v/>
      </c>
      <c r="OH200" s="15">
        <f>IF(42&lt;=$G200, $N200, "")</f>
        <v/>
      </c>
      <c r="OI200" s="15">
        <f>IF(42&lt;=$G200, OH200-OG200, "")</f>
        <v/>
      </c>
      <c r="OJ200" s="15">
        <f>IF(42&lt;=$G200, OF200-OI200, "")</f>
        <v/>
      </c>
      <c r="OK200" s="15">
        <f>IF(42&lt;=$G200, ROUND(OC200*$Q200, 2), "")</f>
        <v/>
      </c>
      <c r="OL200" s="15">
        <f>IF(42&lt;=$G200, OC200+OK200, "")</f>
        <v/>
      </c>
      <c r="OM200" s="15">
        <f>IF(42&lt;=$G200, OG200+OK200, "")</f>
        <v/>
      </c>
      <c r="ON200" s="15">
        <f>IF(42&lt;=$G200, ($G200-42)*$N200, "")</f>
        <v/>
      </c>
      <c r="OO200" s="15">
        <f>IF(43&lt;=$G200, OJ200, "")</f>
        <v/>
      </c>
      <c r="OP200" s="15">
        <f>IF(43&lt;=$G200, ROUND(OO200*$Q200, 2), "")</f>
        <v/>
      </c>
      <c r="OQ200" s="15">
        <f>IF(43&lt;=$G200, $N200, "")</f>
        <v/>
      </c>
      <c r="OR200" s="15">
        <f>IF(43&lt;=$G200, OQ200-OP200, "")</f>
        <v/>
      </c>
      <c r="OS200" s="15">
        <f>IF(43&lt;=$G200, OO200-OR200, "")</f>
        <v/>
      </c>
      <c r="OT200" s="15">
        <f>IF(43&lt;=$G200, ROUND(OL200*$Q200, 2), "")</f>
        <v/>
      </c>
      <c r="OU200" s="15">
        <f>IF(43&lt;=$G200, OL200+OT200, "")</f>
        <v/>
      </c>
      <c r="OV200" s="15">
        <f>IF(43&lt;=$G200, OP200+OT200, "")</f>
        <v/>
      </c>
      <c r="OW200" s="15">
        <f>IF(43&lt;=$G200, ($G200-43)*$N200, "")</f>
        <v/>
      </c>
      <c r="OX200" s="15">
        <f>IF(44&lt;=$G200, OS200, "")</f>
        <v/>
      </c>
      <c r="OY200" s="15">
        <f>IF(44&lt;=$G200, ROUND(OX200*$Q200, 2), "")</f>
        <v/>
      </c>
      <c r="OZ200" s="15">
        <f>IF(44&lt;=$G200, $N200, "")</f>
        <v/>
      </c>
      <c r="PA200" s="15">
        <f>IF(44&lt;=$G200, OZ200-OY200, "")</f>
        <v/>
      </c>
      <c r="PB200" s="15">
        <f>IF(44&lt;=$G200, OX200-PA200, "")</f>
        <v/>
      </c>
      <c r="PC200" s="15">
        <f>IF(44&lt;=$G200, ROUND(OU200*$Q200, 2), "")</f>
        <v/>
      </c>
      <c r="PD200" s="15">
        <f>IF(44&lt;=$G200, OU200+PC200, "")</f>
        <v/>
      </c>
      <c r="PE200" s="15">
        <f>IF(44&lt;=$G200, OY200+PC200, "")</f>
        <v/>
      </c>
      <c r="PF200" s="15">
        <f>IF(44&lt;=$G200, ($G200-44)*$N200, "")</f>
        <v/>
      </c>
      <c r="PG200" s="15">
        <f>IF(45&lt;=$G200, PB200, "")</f>
        <v/>
      </c>
      <c r="PH200" s="15">
        <f>IF(45&lt;=$G200, ROUND(PG200*$Q200, 2), "")</f>
        <v/>
      </c>
      <c r="PI200" s="15">
        <f>IF(45&lt;=$G200, $N200, "")</f>
        <v/>
      </c>
      <c r="PJ200" s="15">
        <f>IF(45&lt;=$G200, PI200-PH200, "")</f>
        <v/>
      </c>
      <c r="PK200" s="15">
        <f>IF(45&lt;=$G200, PG200-PJ200, "")</f>
        <v/>
      </c>
      <c r="PL200" s="15">
        <f>IF(45&lt;=$G200, ROUND(PD200*$Q200, 2), "")</f>
        <v/>
      </c>
      <c r="PM200" s="15">
        <f>IF(45&lt;=$G200, PD200+PL200, "")</f>
        <v/>
      </c>
      <c r="PN200" s="15">
        <f>IF(45&lt;=$G200, PH200+PL200, "")</f>
        <v/>
      </c>
      <c r="PO200" s="15">
        <f>IF(45&lt;=$G200, ($G200-45)*$N200, "")</f>
        <v/>
      </c>
      <c r="PP200" s="15">
        <f>IF(46&lt;=$G200, PK200, "")</f>
        <v/>
      </c>
      <c r="PQ200" s="15">
        <f>IF(46&lt;=$G200, ROUND(PP200*$Q200, 2), "")</f>
        <v/>
      </c>
      <c r="PR200" s="15">
        <f>IF(46&lt;=$G200, $N200, "")</f>
        <v/>
      </c>
      <c r="PS200" s="15">
        <f>IF(46&lt;=$G200, PR200-PQ200, "")</f>
        <v/>
      </c>
      <c r="PT200" s="15">
        <f>IF(46&lt;=$G200, PP200-PS200, "")</f>
        <v/>
      </c>
      <c r="PU200" s="15">
        <f>IF(46&lt;=$G200, ROUND(PM200*$Q200, 2), "")</f>
        <v/>
      </c>
      <c r="PV200" s="15">
        <f>IF(46&lt;=$G200, PM200+PU200, "")</f>
        <v/>
      </c>
      <c r="PW200" s="15">
        <f>IF(46&lt;=$G200, PQ200+PU200, "")</f>
        <v/>
      </c>
      <c r="PX200" s="15">
        <f>IF(46&lt;=$G200, ($G200-46)*$N200, "")</f>
        <v/>
      </c>
      <c r="PY200" s="15">
        <f>IF(47&lt;=$G200, PT200, "")</f>
        <v/>
      </c>
      <c r="PZ200" s="15">
        <f>IF(47&lt;=$G200, ROUND(PY200*$Q200, 2), "")</f>
        <v/>
      </c>
      <c r="QA200" s="15">
        <f>IF(47&lt;=$G200, $N200, "")</f>
        <v/>
      </c>
      <c r="QB200" s="15">
        <f>IF(47&lt;=$G200, QA200-PZ200, "")</f>
        <v/>
      </c>
      <c r="QC200" s="15">
        <f>IF(47&lt;=$G200, PY200-QB200, "")</f>
        <v/>
      </c>
      <c r="QD200" s="15">
        <f>IF(47&lt;=$G200, ROUND(PV200*$Q200, 2), "")</f>
        <v/>
      </c>
      <c r="QE200" s="15">
        <f>IF(47&lt;=$G200, PV200+QD200, "")</f>
        <v/>
      </c>
      <c r="QF200" s="15">
        <f>IF(47&lt;=$G200, PZ200+QD200, "")</f>
        <v/>
      </c>
      <c r="QG200" s="15">
        <f>IF(47&lt;=$G200, ($G200-47)*$N200, "")</f>
        <v/>
      </c>
      <c r="QH200" s="15">
        <f>IF(48&lt;=$G200, QC200, "")</f>
        <v/>
      </c>
      <c r="QI200" s="15">
        <f>IF(48&lt;=$G200, ROUND(QH200*$Q200, 2), "")</f>
        <v/>
      </c>
      <c r="QJ200" s="15">
        <f>IF(48&lt;=$G200, $N200, "")</f>
        <v/>
      </c>
      <c r="QK200" s="15">
        <f>IF(48&lt;=$G200, QJ200-QI200, "")</f>
        <v/>
      </c>
      <c r="QL200" s="15">
        <f>IF(48&lt;=$G200, QH200-QK200, "")</f>
        <v/>
      </c>
      <c r="QM200" s="15">
        <f>IF(48&lt;=$G200, ROUND(QE200*$Q200, 2), "")</f>
        <v/>
      </c>
      <c r="QN200" s="15">
        <f>IF(48&lt;=$G200, QE200+QM200, "")</f>
        <v/>
      </c>
      <c r="QO200" s="15">
        <f>IF(48&lt;=$G200, QI200+QM200, "")</f>
        <v/>
      </c>
      <c r="QP200" s="15">
        <f>IF(48&lt;=$G200, ($G200-48)*$N200, "")</f>
        <v/>
      </c>
    </row>
    <row r="201">
      <c r="A201" s="6" t="inlineStr">
        <is>
          <t>0718-0001</t>
        </is>
      </c>
      <c r="B201" s="7" t="inlineStr">
        <is>
          <t>Capriberrys</t>
        </is>
      </c>
      <c r="C201" s="7" t="inlineStr">
        <is>
          <t>Jt Mojave</t>
        </is>
      </c>
      <c r="D201" s="6" t="inlineStr">
        <is>
          <t>ACTIVO</t>
        </is>
      </c>
      <c r="E201" s="6" t="inlineStr">
        <is>
          <t>2025-09-11</t>
        </is>
      </c>
      <c r="F201" s="6" t="inlineStr">
        <is>
          <t>2027-09-11</t>
        </is>
      </c>
      <c r="G201" s="8" t="n">
        <v>24</v>
      </c>
      <c r="H201" s="9" t="n">
        <v>1300775.86</v>
      </c>
      <c r="I201" s="10" t="n">
        <v>0.4</v>
      </c>
      <c r="J201" s="9">
        <f>ROUND(H201*I201, 2)</f>
        <v/>
      </c>
      <c r="K201" s="9">
        <f>ROUND(H201-J201, 2)</f>
        <v/>
      </c>
      <c r="L201" s="10" t="n">
        <v>0.02</v>
      </c>
      <c r="M201" s="9">
        <f>ROUND(H201*L201, 2)</f>
        <v/>
      </c>
      <c r="N201" s="9" t="n">
        <v>39293.93</v>
      </c>
      <c r="O201" s="10" t="n">
        <v>0.1</v>
      </c>
      <c r="P201" s="9">
        <f>ROUND(H201*O201, 2)</f>
        <v/>
      </c>
      <c r="Q201" s="11" t="n">
        <v>0.02439175</v>
      </c>
      <c r="R201" s="11">
        <f>RATE(G201, -N201, K201, -P201)</f>
        <v/>
      </c>
      <c r="S201" s="11">
        <f>ROUND(Q201*12, 8)</f>
        <v/>
      </c>
      <c r="T201" s="11">
        <f>ROUND(((1+Q201)^12)-1, 8)</f>
        <v/>
      </c>
      <c r="U201" s="9">
        <f>ROUND(PV(Q201, G201, 0, -P201), 2)</f>
        <v/>
      </c>
      <c r="V201" s="9">
        <f>SUMIF($AA$4:$QP$4, "Interes_Leasing", AA201:QP201)</f>
        <v/>
      </c>
      <c r="W201" s="9">
        <f>SUMIF($AA$4:$QP$4, "Interes_Residual", AA201:QP201)</f>
        <v/>
      </c>
      <c r="X201" s="9">
        <f>ROUND(V201+W201, 2)</f>
        <v/>
      </c>
      <c r="Y201" s="9">
        <f>ROUND((N201*G201+P201+M201)-K201, 2)</f>
        <v/>
      </c>
      <c r="Z201" s="10">
        <f>ROUND(Y201/K201, 4)</f>
        <v/>
      </c>
      <c r="AA201" s="9">
        <f>IF(1&lt;=$G201, $K201, "")</f>
        <v/>
      </c>
      <c r="AB201" s="9">
        <f>IF(1&lt;=$G201, ROUND(AA201*$Q201, 2), "")</f>
        <v/>
      </c>
      <c r="AC201" s="9">
        <f>IF(1&lt;=$G201, $N201, "")</f>
        <v/>
      </c>
      <c r="AD201" s="9">
        <f>IF(1&lt;=$G201, AC201-AB201, "")</f>
        <v/>
      </c>
      <c r="AE201" s="9">
        <f>IF(1&lt;=$G201, AA201-AD201, "")</f>
        <v/>
      </c>
      <c r="AF201" s="9">
        <f>IF(1&lt;=$G201, ROUND($U201*$Q201, 2), "")</f>
        <v/>
      </c>
      <c r="AG201" s="9">
        <f>IF(1&lt;=$G201, $U201+AF201, "")</f>
        <v/>
      </c>
      <c r="AH201" s="9">
        <f>IF(1&lt;=$G201, AB201+AF201, "")</f>
        <v/>
      </c>
      <c r="AI201" s="9">
        <f>IF(1&lt;=$G201, ($G201-1)*$N201, "")</f>
        <v/>
      </c>
      <c r="AJ201" s="9">
        <f>IF(2&lt;=$G201, AE201, "")</f>
        <v/>
      </c>
      <c r="AK201" s="9">
        <f>IF(2&lt;=$G201, ROUND(AJ201*$Q201, 2), "")</f>
        <v/>
      </c>
      <c r="AL201" s="9">
        <f>IF(2&lt;=$G201, $N201, "")</f>
        <v/>
      </c>
      <c r="AM201" s="9">
        <f>IF(2&lt;=$G201, AL201-AK201, "")</f>
        <v/>
      </c>
      <c r="AN201" s="9">
        <f>IF(2&lt;=$G201, AJ201-AM201, "")</f>
        <v/>
      </c>
      <c r="AO201" s="9">
        <f>IF(2&lt;=$G201, ROUND(AG201*$Q201, 2), "")</f>
        <v/>
      </c>
      <c r="AP201" s="9">
        <f>IF(2&lt;=$G201, AG201+AO201, "")</f>
        <v/>
      </c>
      <c r="AQ201" s="9">
        <f>IF(2&lt;=$G201, AK201+AO201, "")</f>
        <v/>
      </c>
      <c r="AR201" s="9">
        <f>IF(2&lt;=$G201, ($G201-2)*$N201, "")</f>
        <v/>
      </c>
      <c r="AS201" s="9">
        <f>IF(3&lt;=$G201, AN201, "")</f>
        <v/>
      </c>
      <c r="AT201" s="9">
        <f>IF(3&lt;=$G201, ROUND(AS201*$Q201, 2), "")</f>
        <v/>
      </c>
      <c r="AU201" s="9">
        <f>IF(3&lt;=$G201, $N201, "")</f>
        <v/>
      </c>
      <c r="AV201" s="9">
        <f>IF(3&lt;=$G201, AU201-AT201, "")</f>
        <v/>
      </c>
      <c r="AW201" s="9">
        <f>IF(3&lt;=$G201, AS201-AV201, "")</f>
        <v/>
      </c>
      <c r="AX201" s="9">
        <f>IF(3&lt;=$G201, ROUND(AP201*$Q201, 2), "")</f>
        <v/>
      </c>
      <c r="AY201" s="9">
        <f>IF(3&lt;=$G201, AP201+AX201, "")</f>
        <v/>
      </c>
      <c r="AZ201" s="9">
        <f>IF(3&lt;=$G201, AT201+AX201, "")</f>
        <v/>
      </c>
      <c r="BA201" s="9">
        <f>IF(3&lt;=$G201, ($G201-3)*$N201, "")</f>
        <v/>
      </c>
      <c r="BB201" s="9">
        <f>IF(4&lt;=$G201, AW201, "")</f>
        <v/>
      </c>
      <c r="BC201" s="9">
        <f>IF(4&lt;=$G201, ROUND(BB201*$Q201, 2), "")</f>
        <v/>
      </c>
      <c r="BD201" s="9">
        <f>IF(4&lt;=$G201, $N201, "")</f>
        <v/>
      </c>
      <c r="BE201" s="9">
        <f>IF(4&lt;=$G201, BD201-BC201, "")</f>
        <v/>
      </c>
      <c r="BF201" s="9">
        <f>IF(4&lt;=$G201, BB201-BE201, "")</f>
        <v/>
      </c>
      <c r="BG201" s="9">
        <f>IF(4&lt;=$G201, ROUND(AY201*$Q201, 2), "")</f>
        <v/>
      </c>
      <c r="BH201" s="9">
        <f>IF(4&lt;=$G201, AY201+BG201, "")</f>
        <v/>
      </c>
      <c r="BI201" s="9">
        <f>IF(4&lt;=$G201, BC201+BG201, "")</f>
        <v/>
      </c>
      <c r="BJ201" s="9">
        <f>IF(4&lt;=$G201, ($G201-4)*$N201, "")</f>
        <v/>
      </c>
      <c r="BK201" s="9">
        <f>IF(5&lt;=$G201, BF201, "")</f>
        <v/>
      </c>
      <c r="BL201" s="9">
        <f>IF(5&lt;=$G201, ROUND(BK201*$Q201, 2), "")</f>
        <v/>
      </c>
      <c r="BM201" s="9">
        <f>IF(5&lt;=$G201, $N201, "")</f>
        <v/>
      </c>
      <c r="BN201" s="9">
        <f>IF(5&lt;=$G201, BM201-BL201, "")</f>
        <v/>
      </c>
      <c r="BO201" s="9">
        <f>IF(5&lt;=$G201, BK201-BN201, "")</f>
        <v/>
      </c>
      <c r="BP201" s="9">
        <f>IF(5&lt;=$G201, ROUND(BH201*$Q201, 2), "")</f>
        <v/>
      </c>
      <c r="BQ201" s="9">
        <f>IF(5&lt;=$G201, BH201+BP201, "")</f>
        <v/>
      </c>
      <c r="BR201" s="9">
        <f>IF(5&lt;=$G201, BL201+BP201, "")</f>
        <v/>
      </c>
      <c r="BS201" s="9">
        <f>IF(5&lt;=$G201, ($G201-5)*$N201, "")</f>
        <v/>
      </c>
      <c r="BT201" s="9">
        <f>IF(6&lt;=$G201, BO201, "")</f>
        <v/>
      </c>
      <c r="BU201" s="9">
        <f>IF(6&lt;=$G201, ROUND(BT201*$Q201, 2), "")</f>
        <v/>
      </c>
      <c r="BV201" s="9">
        <f>IF(6&lt;=$G201, $N201, "")</f>
        <v/>
      </c>
      <c r="BW201" s="9">
        <f>IF(6&lt;=$G201, BV201-BU201, "")</f>
        <v/>
      </c>
      <c r="BX201" s="9">
        <f>IF(6&lt;=$G201, BT201-BW201, "")</f>
        <v/>
      </c>
      <c r="BY201" s="9">
        <f>IF(6&lt;=$G201, ROUND(BQ201*$Q201, 2), "")</f>
        <v/>
      </c>
      <c r="BZ201" s="9">
        <f>IF(6&lt;=$G201, BQ201+BY201, "")</f>
        <v/>
      </c>
      <c r="CA201" s="9">
        <f>IF(6&lt;=$G201, BU201+BY201, "")</f>
        <v/>
      </c>
      <c r="CB201" s="9">
        <f>IF(6&lt;=$G201, ($G201-6)*$N201, "")</f>
        <v/>
      </c>
      <c r="CC201" s="9">
        <f>IF(7&lt;=$G201, BX201, "")</f>
        <v/>
      </c>
      <c r="CD201" s="9">
        <f>IF(7&lt;=$G201, ROUND(CC201*$Q201, 2), "")</f>
        <v/>
      </c>
      <c r="CE201" s="9">
        <f>IF(7&lt;=$G201, $N201, "")</f>
        <v/>
      </c>
      <c r="CF201" s="9">
        <f>IF(7&lt;=$G201, CE201-CD201, "")</f>
        <v/>
      </c>
      <c r="CG201" s="9">
        <f>IF(7&lt;=$G201, CC201-CF201, "")</f>
        <v/>
      </c>
      <c r="CH201" s="9">
        <f>IF(7&lt;=$G201, ROUND(BZ201*$Q201, 2), "")</f>
        <v/>
      </c>
      <c r="CI201" s="9">
        <f>IF(7&lt;=$G201, BZ201+CH201, "")</f>
        <v/>
      </c>
      <c r="CJ201" s="9">
        <f>IF(7&lt;=$G201, CD201+CH201, "")</f>
        <v/>
      </c>
      <c r="CK201" s="9">
        <f>IF(7&lt;=$G201, ($G201-7)*$N201, "")</f>
        <v/>
      </c>
      <c r="CL201" s="9">
        <f>IF(8&lt;=$G201, CG201, "")</f>
        <v/>
      </c>
      <c r="CM201" s="9">
        <f>IF(8&lt;=$G201, ROUND(CL201*$Q201, 2), "")</f>
        <v/>
      </c>
      <c r="CN201" s="9">
        <f>IF(8&lt;=$G201, $N201, "")</f>
        <v/>
      </c>
      <c r="CO201" s="9">
        <f>IF(8&lt;=$G201, CN201-CM201, "")</f>
        <v/>
      </c>
      <c r="CP201" s="9">
        <f>IF(8&lt;=$G201, CL201-CO201, "")</f>
        <v/>
      </c>
      <c r="CQ201" s="9">
        <f>IF(8&lt;=$G201, ROUND(CI201*$Q201, 2), "")</f>
        <v/>
      </c>
      <c r="CR201" s="9">
        <f>IF(8&lt;=$G201, CI201+CQ201, "")</f>
        <v/>
      </c>
      <c r="CS201" s="9">
        <f>IF(8&lt;=$G201, CM201+CQ201, "")</f>
        <v/>
      </c>
      <c r="CT201" s="9">
        <f>IF(8&lt;=$G201, ($G201-8)*$N201, "")</f>
        <v/>
      </c>
      <c r="CU201" s="9">
        <f>IF(9&lt;=$G201, CP201, "")</f>
        <v/>
      </c>
      <c r="CV201" s="9">
        <f>IF(9&lt;=$G201, ROUND(CU201*$Q201, 2), "")</f>
        <v/>
      </c>
      <c r="CW201" s="9">
        <f>IF(9&lt;=$G201, $N201, "")</f>
        <v/>
      </c>
      <c r="CX201" s="9">
        <f>IF(9&lt;=$G201, CW201-CV201, "")</f>
        <v/>
      </c>
      <c r="CY201" s="9">
        <f>IF(9&lt;=$G201, CU201-CX201, "")</f>
        <v/>
      </c>
      <c r="CZ201" s="9">
        <f>IF(9&lt;=$G201, ROUND(CR201*$Q201, 2), "")</f>
        <v/>
      </c>
      <c r="DA201" s="9">
        <f>IF(9&lt;=$G201, CR201+CZ201, "")</f>
        <v/>
      </c>
      <c r="DB201" s="9">
        <f>IF(9&lt;=$G201, CV201+CZ201, "")</f>
        <v/>
      </c>
      <c r="DC201" s="9">
        <f>IF(9&lt;=$G201, ($G201-9)*$N201, "")</f>
        <v/>
      </c>
      <c r="DD201" s="9">
        <f>IF(10&lt;=$G201, CY201, "")</f>
        <v/>
      </c>
      <c r="DE201" s="9">
        <f>IF(10&lt;=$G201, ROUND(DD201*$Q201, 2), "")</f>
        <v/>
      </c>
      <c r="DF201" s="9">
        <f>IF(10&lt;=$G201, $N201, "")</f>
        <v/>
      </c>
      <c r="DG201" s="9">
        <f>IF(10&lt;=$G201, DF201-DE201, "")</f>
        <v/>
      </c>
      <c r="DH201" s="9">
        <f>IF(10&lt;=$G201, DD201-DG201, "")</f>
        <v/>
      </c>
      <c r="DI201" s="9">
        <f>IF(10&lt;=$G201, ROUND(DA201*$Q201, 2), "")</f>
        <v/>
      </c>
      <c r="DJ201" s="9">
        <f>IF(10&lt;=$G201, DA201+DI201, "")</f>
        <v/>
      </c>
      <c r="DK201" s="9">
        <f>IF(10&lt;=$G201, DE201+DI201, "")</f>
        <v/>
      </c>
      <c r="DL201" s="9">
        <f>IF(10&lt;=$G201, ($G201-10)*$N201, "")</f>
        <v/>
      </c>
      <c r="DM201" s="9">
        <f>IF(11&lt;=$G201, DH201, "")</f>
        <v/>
      </c>
      <c r="DN201" s="9">
        <f>IF(11&lt;=$G201, ROUND(DM201*$Q201, 2), "")</f>
        <v/>
      </c>
      <c r="DO201" s="9">
        <f>IF(11&lt;=$G201, $N201, "")</f>
        <v/>
      </c>
      <c r="DP201" s="9">
        <f>IF(11&lt;=$G201, DO201-DN201, "")</f>
        <v/>
      </c>
      <c r="DQ201" s="9">
        <f>IF(11&lt;=$G201, DM201-DP201, "")</f>
        <v/>
      </c>
      <c r="DR201" s="9">
        <f>IF(11&lt;=$G201, ROUND(DJ201*$Q201, 2), "")</f>
        <v/>
      </c>
      <c r="DS201" s="9">
        <f>IF(11&lt;=$G201, DJ201+DR201, "")</f>
        <v/>
      </c>
      <c r="DT201" s="9">
        <f>IF(11&lt;=$G201, DN201+DR201, "")</f>
        <v/>
      </c>
      <c r="DU201" s="9">
        <f>IF(11&lt;=$G201, ($G201-11)*$N201, "")</f>
        <v/>
      </c>
      <c r="DV201" s="9">
        <f>IF(12&lt;=$G201, DQ201, "")</f>
        <v/>
      </c>
      <c r="DW201" s="9">
        <f>IF(12&lt;=$G201, ROUND(DV201*$Q201, 2), "")</f>
        <v/>
      </c>
      <c r="DX201" s="9">
        <f>IF(12&lt;=$G201, $N201, "")</f>
        <v/>
      </c>
      <c r="DY201" s="9">
        <f>IF(12&lt;=$G201, DX201-DW201, "")</f>
        <v/>
      </c>
      <c r="DZ201" s="9">
        <f>IF(12&lt;=$G201, DV201-DY201, "")</f>
        <v/>
      </c>
      <c r="EA201" s="9">
        <f>IF(12&lt;=$G201, ROUND(DS201*$Q201, 2), "")</f>
        <v/>
      </c>
      <c r="EB201" s="9">
        <f>IF(12&lt;=$G201, DS201+EA201, "")</f>
        <v/>
      </c>
      <c r="EC201" s="9">
        <f>IF(12&lt;=$G201, DW201+EA201, "")</f>
        <v/>
      </c>
      <c r="ED201" s="9">
        <f>IF(12&lt;=$G201, ($G201-12)*$N201, "")</f>
        <v/>
      </c>
      <c r="EE201" s="9">
        <f>IF(13&lt;=$G201, DZ201, "")</f>
        <v/>
      </c>
      <c r="EF201" s="9">
        <f>IF(13&lt;=$G201, ROUND(EE201*$Q201, 2), "")</f>
        <v/>
      </c>
      <c r="EG201" s="9">
        <f>IF(13&lt;=$G201, $N201, "")</f>
        <v/>
      </c>
      <c r="EH201" s="9">
        <f>IF(13&lt;=$G201, EG201-EF201, "")</f>
        <v/>
      </c>
      <c r="EI201" s="9">
        <f>IF(13&lt;=$G201, EE201-EH201, "")</f>
        <v/>
      </c>
      <c r="EJ201" s="9">
        <f>IF(13&lt;=$G201, ROUND(EB201*$Q201, 2), "")</f>
        <v/>
      </c>
      <c r="EK201" s="9">
        <f>IF(13&lt;=$G201, EB201+EJ201, "")</f>
        <v/>
      </c>
      <c r="EL201" s="9">
        <f>IF(13&lt;=$G201, EF201+EJ201, "")</f>
        <v/>
      </c>
      <c r="EM201" s="9">
        <f>IF(13&lt;=$G201, ($G201-13)*$N201, "")</f>
        <v/>
      </c>
      <c r="EN201" s="9">
        <f>IF(14&lt;=$G201, EI201, "")</f>
        <v/>
      </c>
      <c r="EO201" s="9">
        <f>IF(14&lt;=$G201, ROUND(EN201*$Q201, 2), "")</f>
        <v/>
      </c>
      <c r="EP201" s="9">
        <f>IF(14&lt;=$G201, $N201, "")</f>
        <v/>
      </c>
      <c r="EQ201" s="9">
        <f>IF(14&lt;=$G201, EP201-EO201, "")</f>
        <v/>
      </c>
      <c r="ER201" s="9">
        <f>IF(14&lt;=$G201, EN201-EQ201, "")</f>
        <v/>
      </c>
      <c r="ES201" s="9">
        <f>IF(14&lt;=$G201, ROUND(EK201*$Q201, 2), "")</f>
        <v/>
      </c>
      <c r="ET201" s="9">
        <f>IF(14&lt;=$G201, EK201+ES201, "")</f>
        <v/>
      </c>
      <c r="EU201" s="9">
        <f>IF(14&lt;=$G201, EO201+ES201, "")</f>
        <v/>
      </c>
      <c r="EV201" s="9">
        <f>IF(14&lt;=$G201, ($G201-14)*$N201, "")</f>
        <v/>
      </c>
      <c r="EW201" s="9">
        <f>IF(15&lt;=$G201, ER201, "")</f>
        <v/>
      </c>
      <c r="EX201" s="9">
        <f>IF(15&lt;=$G201, ROUND(EW201*$Q201, 2), "")</f>
        <v/>
      </c>
      <c r="EY201" s="9">
        <f>IF(15&lt;=$G201, $N201, "")</f>
        <v/>
      </c>
      <c r="EZ201" s="9">
        <f>IF(15&lt;=$G201, EY201-EX201, "")</f>
        <v/>
      </c>
      <c r="FA201" s="9">
        <f>IF(15&lt;=$G201, EW201-EZ201, "")</f>
        <v/>
      </c>
      <c r="FB201" s="9">
        <f>IF(15&lt;=$G201, ROUND(ET201*$Q201, 2), "")</f>
        <v/>
      </c>
      <c r="FC201" s="9">
        <f>IF(15&lt;=$G201, ET201+FB201, "")</f>
        <v/>
      </c>
      <c r="FD201" s="9">
        <f>IF(15&lt;=$G201, EX201+FB201, "")</f>
        <v/>
      </c>
      <c r="FE201" s="9">
        <f>IF(15&lt;=$G201, ($G201-15)*$N201, "")</f>
        <v/>
      </c>
      <c r="FF201" s="9">
        <f>IF(16&lt;=$G201, FA201, "")</f>
        <v/>
      </c>
      <c r="FG201" s="9">
        <f>IF(16&lt;=$G201, ROUND(FF201*$Q201, 2), "")</f>
        <v/>
      </c>
      <c r="FH201" s="9">
        <f>IF(16&lt;=$G201, $N201, "")</f>
        <v/>
      </c>
      <c r="FI201" s="9">
        <f>IF(16&lt;=$G201, FH201-FG201, "")</f>
        <v/>
      </c>
      <c r="FJ201" s="9">
        <f>IF(16&lt;=$G201, FF201-FI201, "")</f>
        <v/>
      </c>
      <c r="FK201" s="9">
        <f>IF(16&lt;=$G201, ROUND(FC201*$Q201, 2), "")</f>
        <v/>
      </c>
      <c r="FL201" s="9">
        <f>IF(16&lt;=$G201, FC201+FK201, "")</f>
        <v/>
      </c>
      <c r="FM201" s="9">
        <f>IF(16&lt;=$G201, FG201+FK201, "")</f>
        <v/>
      </c>
      <c r="FN201" s="9">
        <f>IF(16&lt;=$G201, ($G201-16)*$N201, "")</f>
        <v/>
      </c>
      <c r="FO201" s="9">
        <f>IF(17&lt;=$G201, FJ201, "")</f>
        <v/>
      </c>
      <c r="FP201" s="9">
        <f>IF(17&lt;=$G201, ROUND(FO201*$Q201, 2), "")</f>
        <v/>
      </c>
      <c r="FQ201" s="9">
        <f>IF(17&lt;=$G201, $N201, "")</f>
        <v/>
      </c>
      <c r="FR201" s="9">
        <f>IF(17&lt;=$G201, FQ201-FP201, "")</f>
        <v/>
      </c>
      <c r="FS201" s="9">
        <f>IF(17&lt;=$G201, FO201-FR201, "")</f>
        <v/>
      </c>
      <c r="FT201" s="9">
        <f>IF(17&lt;=$G201, ROUND(FL201*$Q201, 2), "")</f>
        <v/>
      </c>
      <c r="FU201" s="9">
        <f>IF(17&lt;=$G201, FL201+FT201, "")</f>
        <v/>
      </c>
      <c r="FV201" s="9">
        <f>IF(17&lt;=$G201, FP201+FT201, "")</f>
        <v/>
      </c>
      <c r="FW201" s="9">
        <f>IF(17&lt;=$G201, ($G201-17)*$N201, "")</f>
        <v/>
      </c>
      <c r="FX201" s="9">
        <f>IF(18&lt;=$G201, FS201, "")</f>
        <v/>
      </c>
      <c r="FY201" s="9">
        <f>IF(18&lt;=$G201, ROUND(FX201*$Q201, 2), "")</f>
        <v/>
      </c>
      <c r="FZ201" s="9">
        <f>IF(18&lt;=$G201, $N201, "")</f>
        <v/>
      </c>
      <c r="GA201" s="9">
        <f>IF(18&lt;=$G201, FZ201-FY201, "")</f>
        <v/>
      </c>
      <c r="GB201" s="9">
        <f>IF(18&lt;=$G201, FX201-GA201, "")</f>
        <v/>
      </c>
      <c r="GC201" s="9">
        <f>IF(18&lt;=$G201, ROUND(FU201*$Q201, 2), "")</f>
        <v/>
      </c>
      <c r="GD201" s="9">
        <f>IF(18&lt;=$G201, FU201+GC201, "")</f>
        <v/>
      </c>
      <c r="GE201" s="9">
        <f>IF(18&lt;=$G201, FY201+GC201, "")</f>
        <v/>
      </c>
      <c r="GF201" s="9">
        <f>IF(18&lt;=$G201, ($G201-18)*$N201, "")</f>
        <v/>
      </c>
      <c r="GG201" s="9">
        <f>IF(19&lt;=$G201, GB201, "")</f>
        <v/>
      </c>
      <c r="GH201" s="9">
        <f>IF(19&lt;=$G201, ROUND(GG201*$Q201, 2), "")</f>
        <v/>
      </c>
      <c r="GI201" s="9">
        <f>IF(19&lt;=$G201, $N201, "")</f>
        <v/>
      </c>
      <c r="GJ201" s="9">
        <f>IF(19&lt;=$G201, GI201-GH201, "")</f>
        <v/>
      </c>
      <c r="GK201" s="9">
        <f>IF(19&lt;=$G201, GG201-GJ201, "")</f>
        <v/>
      </c>
      <c r="GL201" s="9">
        <f>IF(19&lt;=$G201, ROUND(GD201*$Q201, 2), "")</f>
        <v/>
      </c>
      <c r="GM201" s="9">
        <f>IF(19&lt;=$G201, GD201+GL201, "")</f>
        <v/>
      </c>
      <c r="GN201" s="9">
        <f>IF(19&lt;=$G201, GH201+GL201, "")</f>
        <v/>
      </c>
      <c r="GO201" s="9">
        <f>IF(19&lt;=$G201, ($G201-19)*$N201, "")</f>
        <v/>
      </c>
      <c r="GP201" s="9">
        <f>IF(20&lt;=$G201, GK201, "")</f>
        <v/>
      </c>
      <c r="GQ201" s="9">
        <f>IF(20&lt;=$G201, ROUND(GP201*$Q201, 2), "")</f>
        <v/>
      </c>
      <c r="GR201" s="9">
        <f>IF(20&lt;=$G201, $N201, "")</f>
        <v/>
      </c>
      <c r="GS201" s="9">
        <f>IF(20&lt;=$G201, GR201-GQ201, "")</f>
        <v/>
      </c>
      <c r="GT201" s="9">
        <f>IF(20&lt;=$G201, GP201-GS201, "")</f>
        <v/>
      </c>
      <c r="GU201" s="9">
        <f>IF(20&lt;=$G201, ROUND(GM201*$Q201, 2), "")</f>
        <v/>
      </c>
      <c r="GV201" s="9">
        <f>IF(20&lt;=$G201, GM201+GU201, "")</f>
        <v/>
      </c>
      <c r="GW201" s="9">
        <f>IF(20&lt;=$G201, GQ201+GU201, "")</f>
        <v/>
      </c>
      <c r="GX201" s="9">
        <f>IF(20&lt;=$G201, ($G201-20)*$N201, "")</f>
        <v/>
      </c>
      <c r="GY201" s="9">
        <f>IF(21&lt;=$G201, GT201, "")</f>
        <v/>
      </c>
      <c r="GZ201" s="9">
        <f>IF(21&lt;=$G201, ROUND(GY201*$Q201, 2), "")</f>
        <v/>
      </c>
      <c r="HA201" s="9">
        <f>IF(21&lt;=$G201, $N201, "")</f>
        <v/>
      </c>
      <c r="HB201" s="9">
        <f>IF(21&lt;=$G201, HA201-GZ201, "")</f>
        <v/>
      </c>
      <c r="HC201" s="9">
        <f>IF(21&lt;=$G201, GY201-HB201, "")</f>
        <v/>
      </c>
      <c r="HD201" s="9">
        <f>IF(21&lt;=$G201, ROUND(GV201*$Q201, 2), "")</f>
        <v/>
      </c>
      <c r="HE201" s="9">
        <f>IF(21&lt;=$G201, GV201+HD201, "")</f>
        <v/>
      </c>
      <c r="HF201" s="9">
        <f>IF(21&lt;=$G201, GZ201+HD201, "")</f>
        <v/>
      </c>
      <c r="HG201" s="9">
        <f>IF(21&lt;=$G201, ($G201-21)*$N201, "")</f>
        <v/>
      </c>
      <c r="HH201" s="9">
        <f>IF(22&lt;=$G201, HC201, "")</f>
        <v/>
      </c>
      <c r="HI201" s="9">
        <f>IF(22&lt;=$G201, ROUND(HH201*$Q201, 2), "")</f>
        <v/>
      </c>
      <c r="HJ201" s="9">
        <f>IF(22&lt;=$G201, $N201, "")</f>
        <v/>
      </c>
      <c r="HK201" s="9">
        <f>IF(22&lt;=$G201, HJ201-HI201, "")</f>
        <v/>
      </c>
      <c r="HL201" s="9">
        <f>IF(22&lt;=$G201, HH201-HK201, "")</f>
        <v/>
      </c>
      <c r="HM201" s="9">
        <f>IF(22&lt;=$G201, ROUND(HE201*$Q201, 2), "")</f>
        <v/>
      </c>
      <c r="HN201" s="9">
        <f>IF(22&lt;=$G201, HE201+HM201, "")</f>
        <v/>
      </c>
      <c r="HO201" s="9">
        <f>IF(22&lt;=$G201, HI201+HM201, "")</f>
        <v/>
      </c>
      <c r="HP201" s="9">
        <f>IF(22&lt;=$G201, ($G201-22)*$N201, "")</f>
        <v/>
      </c>
      <c r="HQ201" s="9">
        <f>IF(23&lt;=$G201, HL201, "")</f>
        <v/>
      </c>
      <c r="HR201" s="9">
        <f>IF(23&lt;=$G201, ROUND(HQ201*$Q201, 2), "")</f>
        <v/>
      </c>
      <c r="HS201" s="9">
        <f>IF(23&lt;=$G201, $N201, "")</f>
        <v/>
      </c>
      <c r="HT201" s="9">
        <f>IF(23&lt;=$G201, HS201-HR201, "")</f>
        <v/>
      </c>
      <c r="HU201" s="9">
        <f>IF(23&lt;=$G201, HQ201-HT201, "")</f>
        <v/>
      </c>
      <c r="HV201" s="9">
        <f>IF(23&lt;=$G201, ROUND(HN201*$Q201, 2), "")</f>
        <v/>
      </c>
      <c r="HW201" s="9">
        <f>IF(23&lt;=$G201, HN201+HV201, "")</f>
        <v/>
      </c>
      <c r="HX201" s="9">
        <f>IF(23&lt;=$G201, HR201+HV201, "")</f>
        <v/>
      </c>
      <c r="HY201" s="9">
        <f>IF(23&lt;=$G201, ($G201-23)*$N201, "")</f>
        <v/>
      </c>
      <c r="HZ201" s="9">
        <f>IF(24&lt;=$G201, HU201, "")</f>
        <v/>
      </c>
      <c r="IA201" s="9">
        <f>IF(24&lt;=$G201, ROUND(HZ201*$Q201, 2), "")</f>
        <v/>
      </c>
      <c r="IB201" s="9">
        <f>IF(24&lt;=$G201, $N201, "")</f>
        <v/>
      </c>
      <c r="IC201" s="9">
        <f>IF(24&lt;=$G201, IB201-IA201, "")</f>
        <v/>
      </c>
      <c r="ID201" s="9">
        <f>IF(24&lt;=$G201, HZ201-IC201, "")</f>
        <v/>
      </c>
      <c r="IE201" s="9">
        <f>IF(24&lt;=$G201, ROUND(HW201*$Q201, 2), "")</f>
        <v/>
      </c>
      <c r="IF201" s="9">
        <f>IF(24&lt;=$G201, HW201+IE201, "")</f>
        <v/>
      </c>
      <c r="IG201" s="9">
        <f>IF(24&lt;=$G201, IA201+IE201, "")</f>
        <v/>
      </c>
      <c r="IH201" s="9">
        <f>IF(24&lt;=$G201, ($G201-24)*$N201, "")</f>
        <v/>
      </c>
      <c r="II201" s="9">
        <f>IF(25&lt;=$G201, ID201, "")</f>
        <v/>
      </c>
      <c r="IJ201" s="9">
        <f>IF(25&lt;=$G201, ROUND(II201*$Q201, 2), "")</f>
        <v/>
      </c>
      <c r="IK201" s="9">
        <f>IF(25&lt;=$G201, $N201, "")</f>
        <v/>
      </c>
      <c r="IL201" s="9">
        <f>IF(25&lt;=$G201, IK201-IJ201, "")</f>
        <v/>
      </c>
      <c r="IM201" s="9">
        <f>IF(25&lt;=$G201, II201-IL201, "")</f>
        <v/>
      </c>
      <c r="IN201" s="9">
        <f>IF(25&lt;=$G201, ROUND(IF201*$Q201, 2), "")</f>
        <v/>
      </c>
      <c r="IO201" s="9">
        <f>IF(25&lt;=$G201, IF201+IN201, "")</f>
        <v/>
      </c>
      <c r="IP201" s="9">
        <f>IF(25&lt;=$G201, IJ201+IN201, "")</f>
        <v/>
      </c>
      <c r="IQ201" s="9">
        <f>IF(25&lt;=$G201, ($G201-25)*$N201, "")</f>
        <v/>
      </c>
      <c r="IR201" s="9">
        <f>IF(26&lt;=$G201, IM201, "")</f>
        <v/>
      </c>
      <c r="IS201" s="9">
        <f>IF(26&lt;=$G201, ROUND(IR201*$Q201, 2), "")</f>
        <v/>
      </c>
      <c r="IT201" s="9">
        <f>IF(26&lt;=$G201, $N201, "")</f>
        <v/>
      </c>
      <c r="IU201" s="9">
        <f>IF(26&lt;=$G201, IT201-IS201, "")</f>
        <v/>
      </c>
      <c r="IV201" s="9">
        <f>IF(26&lt;=$G201, IR201-IU201, "")</f>
        <v/>
      </c>
      <c r="IW201" s="9">
        <f>IF(26&lt;=$G201, ROUND(IO201*$Q201, 2), "")</f>
        <v/>
      </c>
      <c r="IX201" s="9">
        <f>IF(26&lt;=$G201, IO201+IW201, "")</f>
        <v/>
      </c>
      <c r="IY201" s="9">
        <f>IF(26&lt;=$G201, IS201+IW201, "")</f>
        <v/>
      </c>
      <c r="IZ201" s="9">
        <f>IF(26&lt;=$G201, ($G201-26)*$N201, "")</f>
        <v/>
      </c>
      <c r="JA201" s="9">
        <f>IF(27&lt;=$G201, IV201, "")</f>
        <v/>
      </c>
      <c r="JB201" s="9">
        <f>IF(27&lt;=$G201, ROUND(JA201*$Q201, 2), "")</f>
        <v/>
      </c>
      <c r="JC201" s="9">
        <f>IF(27&lt;=$G201, $N201, "")</f>
        <v/>
      </c>
      <c r="JD201" s="9">
        <f>IF(27&lt;=$G201, JC201-JB201, "")</f>
        <v/>
      </c>
      <c r="JE201" s="9">
        <f>IF(27&lt;=$G201, JA201-JD201, "")</f>
        <v/>
      </c>
      <c r="JF201" s="9">
        <f>IF(27&lt;=$G201, ROUND(IX201*$Q201, 2), "")</f>
        <v/>
      </c>
      <c r="JG201" s="9">
        <f>IF(27&lt;=$G201, IX201+JF201, "")</f>
        <v/>
      </c>
      <c r="JH201" s="9">
        <f>IF(27&lt;=$G201, JB201+JF201, "")</f>
        <v/>
      </c>
      <c r="JI201" s="9">
        <f>IF(27&lt;=$G201, ($G201-27)*$N201, "")</f>
        <v/>
      </c>
      <c r="JJ201" s="9">
        <f>IF(28&lt;=$G201, JE201, "")</f>
        <v/>
      </c>
      <c r="JK201" s="9">
        <f>IF(28&lt;=$G201, ROUND(JJ201*$Q201, 2), "")</f>
        <v/>
      </c>
      <c r="JL201" s="9">
        <f>IF(28&lt;=$G201, $N201, "")</f>
        <v/>
      </c>
      <c r="JM201" s="9">
        <f>IF(28&lt;=$G201, JL201-JK201, "")</f>
        <v/>
      </c>
      <c r="JN201" s="9">
        <f>IF(28&lt;=$G201, JJ201-JM201, "")</f>
        <v/>
      </c>
      <c r="JO201" s="9">
        <f>IF(28&lt;=$G201, ROUND(JG201*$Q201, 2), "")</f>
        <v/>
      </c>
      <c r="JP201" s="9">
        <f>IF(28&lt;=$G201, JG201+JO201, "")</f>
        <v/>
      </c>
      <c r="JQ201" s="9">
        <f>IF(28&lt;=$G201, JK201+JO201, "")</f>
        <v/>
      </c>
      <c r="JR201" s="9">
        <f>IF(28&lt;=$G201, ($G201-28)*$N201, "")</f>
        <v/>
      </c>
      <c r="JS201" s="9">
        <f>IF(29&lt;=$G201, JN201, "")</f>
        <v/>
      </c>
      <c r="JT201" s="9">
        <f>IF(29&lt;=$G201, ROUND(JS201*$Q201, 2), "")</f>
        <v/>
      </c>
      <c r="JU201" s="9">
        <f>IF(29&lt;=$G201, $N201, "")</f>
        <v/>
      </c>
      <c r="JV201" s="9">
        <f>IF(29&lt;=$G201, JU201-JT201, "")</f>
        <v/>
      </c>
      <c r="JW201" s="9">
        <f>IF(29&lt;=$G201, JS201-JV201, "")</f>
        <v/>
      </c>
      <c r="JX201" s="9">
        <f>IF(29&lt;=$G201, ROUND(JP201*$Q201, 2), "")</f>
        <v/>
      </c>
      <c r="JY201" s="9">
        <f>IF(29&lt;=$G201, JP201+JX201, "")</f>
        <v/>
      </c>
      <c r="JZ201" s="9">
        <f>IF(29&lt;=$G201, JT201+JX201, "")</f>
        <v/>
      </c>
      <c r="KA201" s="9">
        <f>IF(29&lt;=$G201, ($G201-29)*$N201, "")</f>
        <v/>
      </c>
      <c r="KB201" s="9">
        <f>IF(30&lt;=$G201, JW201, "")</f>
        <v/>
      </c>
      <c r="KC201" s="9">
        <f>IF(30&lt;=$G201, ROUND(KB201*$Q201, 2), "")</f>
        <v/>
      </c>
      <c r="KD201" s="9">
        <f>IF(30&lt;=$G201, $N201, "")</f>
        <v/>
      </c>
      <c r="KE201" s="9">
        <f>IF(30&lt;=$G201, KD201-KC201, "")</f>
        <v/>
      </c>
      <c r="KF201" s="9">
        <f>IF(30&lt;=$G201, KB201-KE201, "")</f>
        <v/>
      </c>
      <c r="KG201" s="9">
        <f>IF(30&lt;=$G201, ROUND(JY201*$Q201, 2), "")</f>
        <v/>
      </c>
      <c r="KH201" s="9">
        <f>IF(30&lt;=$G201, JY201+KG201, "")</f>
        <v/>
      </c>
      <c r="KI201" s="9">
        <f>IF(30&lt;=$G201, KC201+KG201, "")</f>
        <v/>
      </c>
      <c r="KJ201" s="9">
        <f>IF(30&lt;=$G201, ($G201-30)*$N201, "")</f>
        <v/>
      </c>
      <c r="KK201" s="9">
        <f>IF(31&lt;=$G201, KF201, "")</f>
        <v/>
      </c>
      <c r="KL201" s="9">
        <f>IF(31&lt;=$G201, ROUND(KK201*$Q201, 2), "")</f>
        <v/>
      </c>
      <c r="KM201" s="9">
        <f>IF(31&lt;=$G201, $N201, "")</f>
        <v/>
      </c>
      <c r="KN201" s="9">
        <f>IF(31&lt;=$G201, KM201-KL201, "")</f>
        <v/>
      </c>
      <c r="KO201" s="9">
        <f>IF(31&lt;=$G201, KK201-KN201, "")</f>
        <v/>
      </c>
      <c r="KP201" s="9">
        <f>IF(31&lt;=$G201, ROUND(KH201*$Q201, 2), "")</f>
        <v/>
      </c>
      <c r="KQ201" s="9">
        <f>IF(31&lt;=$G201, KH201+KP201, "")</f>
        <v/>
      </c>
      <c r="KR201" s="9">
        <f>IF(31&lt;=$G201, KL201+KP201, "")</f>
        <v/>
      </c>
      <c r="KS201" s="9">
        <f>IF(31&lt;=$G201, ($G201-31)*$N201, "")</f>
        <v/>
      </c>
      <c r="KT201" s="9">
        <f>IF(32&lt;=$G201, KO201, "")</f>
        <v/>
      </c>
      <c r="KU201" s="9">
        <f>IF(32&lt;=$G201, ROUND(KT201*$Q201, 2), "")</f>
        <v/>
      </c>
      <c r="KV201" s="9">
        <f>IF(32&lt;=$G201, $N201, "")</f>
        <v/>
      </c>
      <c r="KW201" s="9">
        <f>IF(32&lt;=$G201, KV201-KU201, "")</f>
        <v/>
      </c>
      <c r="KX201" s="9">
        <f>IF(32&lt;=$G201, KT201-KW201, "")</f>
        <v/>
      </c>
      <c r="KY201" s="9">
        <f>IF(32&lt;=$G201, ROUND(KQ201*$Q201, 2), "")</f>
        <v/>
      </c>
      <c r="KZ201" s="9">
        <f>IF(32&lt;=$G201, KQ201+KY201, "")</f>
        <v/>
      </c>
      <c r="LA201" s="9">
        <f>IF(32&lt;=$G201, KU201+KY201, "")</f>
        <v/>
      </c>
      <c r="LB201" s="9">
        <f>IF(32&lt;=$G201, ($G201-32)*$N201, "")</f>
        <v/>
      </c>
      <c r="LC201" s="9">
        <f>IF(33&lt;=$G201, KX201, "")</f>
        <v/>
      </c>
      <c r="LD201" s="9">
        <f>IF(33&lt;=$G201, ROUND(LC201*$Q201, 2), "")</f>
        <v/>
      </c>
      <c r="LE201" s="9">
        <f>IF(33&lt;=$G201, $N201, "")</f>
        <v/>
      </c>
      <c r="LF201" s="9">
        <f>IF(33&lt;=$G201, LE201-LD201, "")</f>
        <v/>
      </c>
      <c r="LG201" s="9">
        <f>IF(33&lt;=$G201, LC201-LF201, "")</f>
        <v/>
      </c>
      <c r="LH201" s="9">
        <f>IF(33&lt;=$G201, ROUND(KZ201*$Q201, 2), "")</f>
        <v/>
      </c>
      <c r="LI201" s="9">
        <f>IF(33&lt;=$G201, KZ201+LH201, "")</f>
        <v/>
      </c>
      <c r="LJ201" s="9">
        <f>IF(33&lt;=$G201, LD201+LH201, "")</f>
        <v/>
      </c>
      <c r="LK201" s="9">
        <f>IF(33&lt;=$G201, ($G201-33)*$N201, "")</f>
        <v/>
      </c>
      <c r="LL201" s="9">
        <f>IF(34&lt;=$G201, LG201, "")</f>
        <v/>
      </c>
      <c r="LM201" s="9">
        <f>IF(34&lt;=$G201, ROUND(LL201*$Q201, 2), "")</f>
        <v/>
      </c>
      <c r="LN201" s="9">
        <f>IF(34&lt;=$G201, $N201, "")</f>
        <v/>
      </c>
      <c r="LO201" s="9">
        <f>IF(34&lt;=$G201, LN201-LM201, "")</f>
        <v/>
      </c>
      <c r="LP201" s="9">
        <f>IF(34&lt;=$G201, LL201-LO201, "")</f>
        <v/>
      </c>
      <c r="LQ201" s="9">
        <f>IF(34&lt;=$G201, ROUND(LI201*$Q201, 2), "")</f>
        <v/>
      </c>
      <c r="LR201" s="9">
        <f>IF(34&lt;=$G201, LI201+LQ201, "")</f>
        <v/>
      </c>
      <c r="LS201" s="9">
        <f>IF(34&lt;=$G201, LM201+LQ201, "")</f>
        <v/>
      </c>
      <c r="LT201" s="9">
        <f>IF(34&lt;=$G201, ($G201-34)*$N201, "")</f>
        <v/>
      </c>
      <c r="LU201" s="9">
        <f>IF(35&lt;=$G201, LP201, "")</f>
        <v/>
      </c>
      <c r="LV201" s="9">
        <f>IF(35&lt;=$G201, ROUND(LU201*$Q201, 2), "")</f>
        <v/>
      </c>
      <c r="LW201" s="9">
        <f>IF(35&lt;=$G201, $N201, "")</f>
        <v/>
      </c>
      <c r="LX201" s="9">
        <f>IF(35&lt;=$G201, LW201-LV201, "")</f>
        <v/>
      </c>
      <c r="LY201" s="9">
        <f>IF(35&lt;=$G201, LU201-LX201, "")</f>
        <v/>
      </c>
      <c r="LZ201" s="9">
        <f>IF(35&lt;=$G201, ROUND(LR201*$Q201, 2), "")</f>
        <v/>
      </c>
      <c r="MA201" s="9">
        <f>IF(35&lt;=$G201, LR201+LZ201, "")</f>
        <v/>
      </c>
      <c r="MB201" s="9">
        <f>IF(35&lt;=$G201, LV201+LZ201, "")</f>
        <v/>
      </c>
      <c r="MC201" s="9">
        <f>IF(35&lt;=$G201, ($G201-35)*$N201, "")</f>
        <v/>
      </c>
      <c r="MD201" s="9">
        <f>IF(36&lt;=$G201, LY201, "")</f>
        <v/>
      </c>
      <c r="ME201" s="9">
        <f>IF(36&lt;=$G201, ROUND(MD201*$Q201, 2), "")</f>
        <v/>
      </c>
      <c r="MF201" s="9">
        <f>IF(36&lt;=$G201, $N201, "")</f>
        <v/>
      </c>
      <c r="MG201" s="9">
        <f>IF(36&lt;=$G201, MF201-ME201, "")</f>
        <v/>
      </c>
      <c r="MH201" s="9">
        <f>IF(36&lt;=$G201, MD201-MG201, "")</f>
        <v/>
      </c>
      <c r="MI201" s="9">
        <f>IF(36&lt;=$G201, ROUND(MA201*$Q201, 2), "")</f>
        <v/>
      </c>
      <c r="MJ201" s="9">
        <f>IF(36&lt;=$G201, MA201+MI201, "")</f>
        <v/>
      </c>
      <c r="MK201" s="9">
        <f>IF(36&lt;=$G201, ME201+MI201, "")</f>
        <v/>
      </c>
      <c r="ML201" s="9">
        <f>IF(36&lt;=$G201, ($G201-36)*$N201, "")</f>
        <v/>
      </c>
      <c r="MM201" s="9">
        <f>IF(37&lt;=$G201, MH201, "")</f>
        <v/>
      </c>
      <c r="MN201" s="9">
        <f>IF(37&lt;=$G201, ROUND(MM201*$Q201, 2), "")</f>
        <v/>
      </c>
      <c r="MO201" s="9">
        <f>IF(37&lt;=$G201, $N201, "")</f>
        <v/>
      </c>
      <c r="MP201" s="9">
        <f>IF(37&lt;=$G201, MO201-MN201, "")</f>
        <v/>
      </c>
      <c r="MQ201" s="9">
        <f>IF(37&lt;=$G201, MM201-MP201, "")</f>
        <v/>
      </c>
      <c r="MR201" s="9">
        <f>IF(37&lt;=$G201, ROUND(MJ201*$Q201, 2), "")</f>
        <v/>
      </c>
      <c r="MS201" s="9">
        <f>IF(37&lt;=$G201, MJ201+MR201, "")</f>
        <v/>
      </c>
      <c r="MT201" s="9">
        <f>IF(37&lt;=$G201, MN201+MR201, "")</f>
        <v/>
      </c>
      <c r="MU201" s="9">
        <f>IF(37&lt;=$G201, ($G201-37)*$N201, "")</f>
        <v/>
      </c>
      <c r="MV201" s="9">
        <f>IF(38&lt;=$G201, MQ201, "")</f>
        <v/>
      </c>
      <c r="MW201" s="9">
        <f>IF(38&lt;=$G201, ROUND(MV201*$Q201, 2), "")</f>
        <v/>
      </c>
      <c r="MX201" s="9">
        <f>IF(38&lt;=$G201, $N201, "")</f>
        <v/>
      </c>
      <c r="MY201" s="9">
        <f>IF(38&lt;=$G201, MX201-MW201, "")</f>
        <v/>
      </c>
      <c r="MZ201" s="9">
        <f>IF(38&lt;=$G201, MV201-MY201, "")</f>
        <v/>
      </c>
      <c r="NA201" s="9">
        <f>IF(38&lt;=$G201, ROUND(MS201*$Q201, 2), "")</f>
        <v/>
      </c>
      <c r="NB201" s="9">
        <f>IF(38&lt;=$G201, MS201+NA201, "")</f>
        <v/>
      </c>
      <c r="NC201" s="9">
        <f>IF(38&lt;=$G201, MW201+NA201, "")</f>
        <v/>
      </c>
      <c r="ND201" s="9">
        <f>IF(38&lt;=$G201, ($G201-38)*$N201, "")</f>
        <v/>
      </c>
      <c r="NE201" s="9">
        <f>IF(39&lt;=$G201, MZ201, "")</f>
        <v/>
      </c>
      <c r="NF201" s="9">
        <f>IF(39&lt;=$G201, ROUND(NE201*$Q201, 2), "")</f>
        <v/>
      </c>
      <c r="NG201" s="9">
        <f>IF(39&lt;=$G201, $N201, "")</f>
        <v/>
      </c>
      <c r="NH201" s="9">
        <f>IF(39&lt;=$G201, NG201-NF201, "")</f>
        <v/>
      </c>
      <c r="NI201" s="9">
        <f>IF(39&lt;=$G201, NE201-NH201, "")</f>
        <v/>
      </c>
      <c r="NJ201" s="9">
        <f>IF(39&lt;=$G201, ROUND(NB201*$Q201, 2), "")</f>
        <v/>
      </c>
      <c r="NK201" s="9">
        <f>IF(39&lt;=$G201, NB201+NJ201, "")</f>
        <v/>
      </c>
      <c r="NL201" s="9">
        <f>IF(39&lt;=$G201, NF201+NJ201, "")</f>
        <v/>
      </c>
      <c r="NM201" s="9">
        <f>IF(39&lt;=$G201, ($G201-39)*$N201, "")</f>
        <v/>
      </c>
      <c r="NN201" s="9">
        <f>IF(40&lt;=$G201, NI201, "")</f>
        <v/>
      </c>
      <c r="NO201" s="9">
        <f>IF(40&lt;=$G201, ROUND(NN201*$Q201, 2), "")</f>
        <v/>
      </c>
      <c r="NP201" s="9">
        <f>IF(40&lt;=$G201, $N201, "")</f>
        <v/>
      </c>
      <c r="NQ201" s="9">
        <f>IF(40&lt;=$G201, NP201-NO201, "")</f>
        <v/>
      </c>
      <c r="NR201" s="9">
        <f>IF(40&lt;=$G201, NN201-NQ201, "")</f>
        <v/>
      </c>
      <c r="NS201" s="9">
        <f>IF(40&lt;=$G201, ROUND(NK201*$Q201, 2), "")</f>
        <v/>
      </c>
      <c r="NT201" s="9">
        <f>IF(40&lt;=$G201, NK201+NS201, "")</f>
        <v/>
      </c>
      <c r="NU201" s="9">
        <f>IF(40&lt;=$G201, NO201+NS201, "")</f>
        <v/>
      </c>
      <c r="NV201" s="9">
        <f>IF(40&lt;=$G201, ($G201-40)*$N201, "")</f>
        <v/>
      </c>
      <c r="NW201" s="9">
        <f>IF(41&lt;=$G201, NR201, "")</f>
        <v/>
      </c>
      <c r="NX201" s="9">
        <f>IF(41&lt;=$G201, ROUND(NW201*$Q201, 2), "")</f>
        <v/>
      </c>
      <c r="NY201" s="9">
        <f>IF(41&lt;=$G201, $N201, "")</f>
        <v/>
      </c>
      <c r="NZ201" s="9">
        <f>IF(41&lt;=$G201, NY201-NX201, "")</f>
        <v/>
      </c>
      <c r="OA201" s="9">
        <f>IF(41&lt;=$G201, NW201-NZ201, "")</f>
        <v/>
      </c>
      <c r="OB201" s="9">
        <f>IF(41&lt;=$G201, ROUND(NT201*$Q201, 2), "")</f>
        <v/>
      </c>
      <c r="OC201" s="9">
        <f>IF(41&lt;=$G201, NT201+OB201, "")</f>
        <v/>
      </c>
      <c r="OD201" s="9">
        <f>IF(41&lt;=$G201, NX201+OB201, "")</f>
        <v/>
      </c>
      <c r="OE201" s="9">
        <f>IF(41&lt;=$G201, ($G201-41)*$N201, "")</f>
        <v/>
      </c>
      <c r="OF201" s="9">
        <f>IF(42&lt;=$G201, OA201, "")</f>
        <v/>
      </c>
      <c r="OG201" s="9">
        <f>IF(42&lt;=$G201, ROUND(OF201*$Q201, 2), "")</f>
        <v/>
      </c>
      <c r="OH201" s="9">
        <f>IF(42&lt;=$G201, $N201, "")</f>
        <v/>
      </c>
      <c r="OI201" s="9">
        <f>IF(42&lt;=$G201, OH201-OG201, "")</f>
        <v/>
      </c>
      <c r="OJ201" s="9">
        <f>IF(42&lt;=$G201, OF201-OI201, "")</f>
        <v/>
      </c>
      <c r="OK201" s="9">
        <f>IF(42&lt;=$G201, ROUND(OC201*$Q201, 2), "")</f>
        <v/>
      </c>
      <c r="OL201" s="9">
        <f>IF(42&lt;=$G201, OC201+OK201, "")</f>
        <v/>
      </c>
      <c r="OM201" s="9">
        <f>IF(42&lt;=$G201, OG201+OK201, "")</f>
        <v/>
      </c>
      <c r="ON201" s="9">
        <f>IF(42&lt;=$G201, ($G201-42)*$N201, "")</f>
        <v/>
      </c>
      <c r="OO201" s="9">
        <f>IF(43&lt;=$G201, OJ201, "")</f>
        <v/>
      </c>
      <c r="OP201" s="9">
        <f>IF(43&lt;=$G201, ROUND(OO201*$Q201, 2), "")</f>
        <v/>
      </c>
      <c r="OQ201" s="9">
        <f>IF(43&lt;=$G201, $N201, "")</f>
        <v/>
      </c>
      <c r="OR201" s="9">
        <f>IF(43&lt;=$G201, OQ201-OP201, "")</f>
        <v/>
      </c>
      <c r="OS201" s="9">
        <f>IF(43&lt;=$G201, OO201-OR201, "")</f>
        <v/>
      </c>
      <c r="OT201" s="9">
        <f>IF(43&lt;=$G201, ROUND(OL201*$Q201, 2), "")</f>
        <v/>
      </c>
      <c r="OU201" s="9">
        <f>IF(43&lt;=$G201, OL201+OT201, "")</f>
        <v/>
      </c>
      <c r="OV201" s="9">
        <f>IF(43&lt;=$G201, OP201+OT201, "")</f>
        <v/>
      </c>
      <c r="OW201" s="9">
        <f>IF(43&lt;=$G201, ($G201-43)*$N201, "")</f>
        <v/>
      </c>
      <c r="OX201" s="9">
        <f>IF(44&lt;=$G201, OS201, "")</f>
        <v/>
      </c>
      <c r="OY201" s="9">
        <f>IF(44&lt;=$G201, ROUND(OX201*$Q201, 2), "")</f>
        <v/>
      </c>
      <c r="OZ201" s="9">
        <f>IF(44&lt;=$G201, $N201, "")</f>
        <v/>
      </c>
      <c r="PA201" s="9">
        <f>IF(44&lt;=$G201, OZ201-OY201, "")</f>
        <v/>
      </c>
      <c r="PB201" s="9">
        <f>IF(44&lt;=$G201, OX201-PA201, "")</f>
        <v/>
      </c>
      <c r="PC201" s="9">
        <f>IF(44&lt;=$G201, ROUND(OU201*$Q201, 2), "")</f>
        <v/>
      </c>
      <c r="PD201" s="9">
        <f>IF(44&lt;=$G201, OU201+PC201, "")</f>
        <v/>
      </c>
      <c r="PE201" s="9">
        <f>IF(44&lt;=$G201, OY201+PC201, "")</f>
        <v/>
      </c>
      <c r="PF201" s="9">
        <f>IF(44&lt;=$G201, ($G201-44)*$N201, "")</f>
        <v/>
      </c>
      <c r="PG201" s="9">
        <f>IF(45&lt;=$G201, PB201, "")</f>
        <v/>
      </c>
      <c r="PH201" s="9">
        <f>IF(45&lt;=$G201, ROUND(PG201*$Q201, 2), "")</f>
        <v/>
      </c>
      <c r="PI201" s="9">
        <f>IF(45&lt;=$G201, $N201, "")</f>
        <v/>
      </c>
      <c r="PJ201" s="9">
        <f>IF(45&lt;=$G201, PI201-PH201, "")</f>
        <v/>
      </c>
      <c r="PK201" s="9">
        <f>IF(45&lt;=$G201, PG201-PJ201, "")</f>
        <v/>
      </c>
      <c r="PL201" s="9">
        <f>IF(45&lt;=$G201, ROUND(PD201*$Q201, 2), "")</f>
        <v/>
      </c>
      <c r="PM201" s="9">
        <f>IF(45&lt;=$G201, PD201+PL201, "")</f>
        <v/>
      </c>
      <c r="PN201" s="9">
        <f>IF(45&lt;=$G201, PH201+PL201, "")</f>
        <v/>
      </c>
      <c r="PO201" s="9">
        <f>IF(45&lt;=$G201, ($G201-45)*$N201, "")</f>
        <v/>
      </c>
      <c r="PP201" s="9">
        <f>IF(46&lt;=$G201, PK201, "")</f>
        <v/>
      </c>
      <c r="PQ201" s="9">
        <f>IF(46&lt;=$G201, ROUND(PP201*$Q201, 2), "")</f>
        <v/>
      </c>
      <c r="PR201" s="9">
        <f>IF(46&lt;=$G201, $N201, "")</f>
        <v/>
      </c>
      <c r="PS201" s="9">
        <f>IF(46&lt;=$G201, PR201-PQ201, "")</f>
        <v/>
      </c>
      <c r="PT201" s="9">
        <f>IF(46&lt;=$G201, PP201-PS201, "")</f>
        <v/>
      </c>
      <c r="PU201" s="9">
        <f>IF(46&lt;=$G201, ROUND(PM201*$Q201, 2), "")</f>
        <v/>
      </c>
      <c r="PV201" s="9">
        <f>IF(46&lt;=$G201, PM201+PU201, "")</f>
        <v/>
      </c>
      <c r="PW201" s="9">
        <f>IF(46&lt;=$G201, PQ201+PU201, "")</f>
        <v/>
      </c>
      <c r="PX201" s="9">
        <f>IF(46&lt;=$G201, ($G201-46)*$N201, "")</f>
        <v/>
      </c>
      <c r="PY201" s="9">
        <f>IF(47&lt;=$G201, PT201, "")</f>
        <v/>
      </c>
      <c r="PZ201" s="9">
        <f>IF(47&lt;=$G201, ROUND(PY201*$Q201, 2), "")</f>
        <v/>
      </c>
      <c r="QA201" s="9">
        <f>IF(47&lt;=$G201, $N201, "")</f>
        <v/>
      </c>
      <c r="QB201" s="9">
        <f>IF(47&lt;=$G201, QA201-PZ201, "")</f>
        <v/>
      </c>
      <c r="QC201" s="9">
        <f>IF(47&lt;=$G201, PY201-QB201, "")</f>
        <v/>
      </c>
      <c r="QD201" s="9">
        <f>IF(47&lt;=$G201, ROUND(PV201*$Q201, 2), "")</f>
        <v/>
      </c>
      <c r="QE201" s="9">
        <f>IF(47&lt;=$G201, PV201+QD201, "")</f>
        <v/>
      </c>
      <c r="QF201" s="9">
        <f>IF(47&lt;=$G201, PZ201+QD201, "")</f>
        <v/>
      </c>
      <c r="QG201" s="9">
        <f>IF(47&lt;=$G201, ($G201-47)*$N201, "")</f>
        <v/>
      </c>
      <c r="QH201" s="9">
        <f>IF(48&lt;=$G201, QC201, "")</f>
        <v/>
      </c>
      <c r="QI201" s="9">
        <f>IF(48&lt;=$G201, ROUND(QH201*$Q201, 2), "")</f>
        <v/>
      </c>
      <c r="QJ201" s="9">
        <f>IF(48&lt;=$G201, $N201, "")</f>
        <v/>
      </c>
      <c r="QK201" s="9">
        <f>IF(48&lt;=$G201, QJ201-QI201, "")</f>
        <v/>
      </c>
      <c r="QL201" s="9">
        <f>IF(48&lt;=$G201, QH201-QK201, "")</f>
        <v/>
      </c>
      <c r="QM201" s="9">
        <f>IF(48&lt;=$G201, ROUND(QE201*$Q201, 2), "")</f>
        <v/>
      </c>
      <c r="QN201" s="9">
        <f>IF(48&lt;=$G201, QE201+QM201, "")</f>
        <v/>
      </c>
      <c r="QO201" s="9">
        <f>IF(48&lt;=$G201, QI201+QM201, "")</f>
        <v/>
      </c>
      <c r="QP201" s="9">
        <f>IF(48&lt;=$G201, ($G201-48)*$N201, "")</f>
        <v/>
      </c>
    </row>
    <row r="202">
      <c r="A202" s="12" t="inlineStr">
        <is>
          <t>0719-0001</t>
        </is>
      </c>
      <c r="B202" s="13" t="inlineStr">
        <is>
          <t>Maria de Los Angeles Lopez Janeiro</t>
        </is>
      </c>
      <c r="C202" s="13" t="inlineStr">
        <is>
          <t>Rifter</t>
        </is>
      </c>
      <c r="D202" s="12" t="inlineStr">
        <is>
          <t>ACTIVO</t>
        </is>
      </c>
      <c r="E202" s="12" t="inlineStr">
        <is>
          <t>2025-09-30</t>
        </is>
      </c>
      <c r="F202" s="12" t="inlineStr">
        <is>
          <t>2028-09-30</t>
        </is>
      </c>
      <c r="G202" s="14" t="n">
        <v>36</v>
      </c>
      <c r="H202" s="15" t="n">
        <v>428362.07</v>
      </c>
      <c r="I202" s="16" t="n">
        <v>0.3</v>
      </c>
      <c r="J202" s="15">
        <f>ROUND(H202*I202, 2)</f>
        <v/>
      </c>
      <c r="K202" s="15">
        <f>ROUND(H202-J202, 2)</f>
        <v/>
      </c>
      <c r="L202" s="16" t="n">
        <v>0.02</v>
      </c>
      <c r="M202" s="15">
        <f>ROUND(H202*L202, 2)</f>
        <v/>
      </c>
      <c r="N202" s="15" t="n">
        <v>12314.83</v>
      </c>
      <c r="O202" s="16" t="n">
        <v>0.1</v>
      </c>
      <c r="P202" s="15">
        <f>ROUND(H202*O202, 2)</f>
        <v/>
      </c>
      <c r="Q202" s="17" t="n">
        <v>0.02656523</v>
      </c>
      <c r="R202" s="17">
        <f>RATE(G202, -N202, K202, -P202)</f>
        <v/>
      </c>
      <c r="S202" s="17">
        <f>ROUND(Q202*12, 8)</f>
        <v/>
      </c>
      <c r="T202" s="17">
        <f>ROUND(((1+Q202)^12)-1, 8)</f>
        <v/>
      </c>
      <c r="U202" s="15">
        <f>ROUND(PV(Q202, G202, 0, -P202), 2)</f>
        <v/>
      </c>
      <c r="V202" s="15">
        <f>SUMIF($AA$4:$QP$4, "Interes_Leasing", AA202:QP202)</f>
        <v/>
      </c>
      <c r="W202" s="15">
        <f>SUMIF($AA$4:$QP$4, "Interes_Residual", AA202:QP202)</f>
        <v/>
      </c>
      <c r="X202" s="15">
        <f>ROUND(V202+W202, 2)</f>
        <v/>
      </c>
      <c r="Y202" s="15">
        <f>ROUND((N202*G202+P202+M202)-K202, 2)</f>
        <v/>
      </c>
      <c r="Z202" s="16">
        <f>ROUND(Y202/K202, 4)</f>
        <v/>
      </c>
      <c r="AA202" s="15">
        <f>IF(1&lt;=$G202, $K202, "")</f>
        <v/>
      </c>
      <c r="AB202" s="15">
        <f>IF(1&lt;=$G202, ROUND(AA202*$Q202, 2), "")</f>
        <v/>
      </c>
      <c r="AC202" s="15">
        <f>IF(1&lt;=$G202, $N202, "")</f>
        <v/>
      </c>
      <c r="AD202" s="15">
        <f>IF(1&lt;=$G202, AC202-AB202, "")</f>
        <v/>
      </c>
      <c r="AE202" s="15">
        <f>IF(1&lt;=$G202, AA202-AD202, "")</f>
        <v/>
      </c>
      <c r="AF202" s="15">
        <f>IF(1&lt;=$G202, ROUND($U202*$Q202, 2), "")</f>
        <v/>
      </c>
      <c r="AG202" s="15">
        <f>IF(1&lt;=$G202, $U202+AF202, "")</f>
        <v/>
      </c>
      <c r="AH202" s="15">
        <f>IF(1&lt;=$G202, AB202+AF202, "")</f>
        <v/>
      </c>
      <c r="AI202" s="15">
        <f>IF(1&lt;=$G202, ($G202-1)*$N202, "")</f>
        <v/>
      </c>
      <c r="AJ202" s="15">
        <f>IF(2&lt;=$G202, AE202, "")</f>
        <v/>
      </c>
      <c r="AK202" s="15">
        <f>IF(2&lt;=$G202, ROUND(AJ202*$Q202, 2), "")</f>
        <v/>
      </c>
      <c r="AL202" s="15">
        <f>IF(2&lt;=$G202, $N202, "")</f>
        <v/>
      </c>
      <c r="AM202" s="15">
        <f>IF(2&lt;=$G202, AL202-AK202, "")</f>
        <v/>
      </c>
      <c r="AN202" s="15">
        <f>IF(2&lt;=$G202, AJ202-AM202, "")</f>
        <v/>
      </c>
      <c r="AO202" s="15">
        <f>IF(2&lt;=$G202, ROUND(AG202*$Q202, 2), "")</f>
        <v/>
      </c>
      <c r="AP202" s="15">
        <f>IF(2&lt;=$G202, AG202+AO202, "")</f>
        <v/>
      </c>
      <c r="AQ202" s="15">
        <f>IF(2&lt;=$G202, AK202+AO202, "")</f>
        <v/>
      </c>
      <c r="AR202" s="15">
        <f>IF(2&lt;=$G202, ($G202-2)*$N202, "")</f>
        <v/>
      </c>
      <c r="AS202" s="15">
        <f>IF(3&lt;=$G202, AN202, "")</f>
        <v/>
      </c>
      <c r="AT202" s="15">
        <f>IF(3&lt;=$G202, ROUND(AS202*$Q202, 2), "")</f>
        <v/>
      </c>
      <c r="AU202" s="15">
        <f>IF(3&lt;=$G202, $N202, "")</f>
        <v/>
      </c>
      <c r="AV202" s="15">
        <f>IF(3&lt;=$G202, AU202-AT202, "")</f>
        <v/>
      </c>
      <c r="AW202" s="15">
        <f>IF(3&lt;=$G202, AS202-AV202, "")</f>
        <v/>
      </c>
      <c r="AX202" s="15">
        <f>IF(3&lt;=$G202, ROUND(AP202*$Q202, 2), "")</f>
        <v/>
      </c>
      <c r="AY202" s="15">
        <f>IF(3&lt;=$G202, AP202+AX202, "")</f>
        <v/>
      </c>
      <c r="AZ202" s="15">
        <f>IF(3&lt;=$G202, AT202+AX202, "")</f>
        <v/>
      </c>
      <c r="BA202" s="15">
        <f>IF(3&lt;=$G202, ($G202-3)*$N202, "")</f>
        <v/>
      </c>
      <c r="BB202" s="15">
        <f>IF(4&lt;=$G202, AW202, "")</f>
        <v/>
      </c>
      <c r="BC202" s="15">
        <f>IF(4&lt;=$G202, ROUND(BB202*$Q202, 2), "")</f>
        <v/>
      </c>
      <c r="BD202" s="15">
        <f>IF(4&lt;=$G202, $N202, "")</f>
        <v/>
      </c>
      <c r="BE202" s="15">
        <f>IF(4&lt;=$G202, BD202-BC202, "")</f>
        <v/>
      </c>
      <c r="BF202" s="15">
        <f>IF(4&lt;=$G202, BB202-BE202, "")</f>
        <v/>
      </c>
      <c r="BG202" s="15">
        <f>IF(4&lt;=$G202, ROUND(AY202*$Q202, 2), "")</f>
        <v/>
      </c>
      <c r="BH202" s="15">
        <f>IF(4&lt;=$G202, AY202+BG202, "")</f>
        <v/>
      </c>
      <c r="BI202" s="15">
        <f>IF(4&lt;=$G202, BC202+BG202, "")</f>
        <v/>
      </c>
      <c r="BJ202" s="15">
        <f>IF(4&lt;=$G202, ($G202-4)*$N202, "")</f>
        <v/>
      </c>
      <c r="BK202" s="15">
        <f>IF(5&lt;=$G202, BF202, "")</f>
        <v/>
      </c>
      <c r="BL202" s="15">
        <f>IF(5&lt;=$G202, ROUND(BK202*$Q202, 2), "")</f>
        <v/>
      </c>
      <c r="BM202" s="15">
        <f>IF(5&lt;=$G202, $N202, "")</f>
        <v/>
      </c>
      <c r="BN202" s="15">
        <f>IF(5&lt;=$G202, BM202-BL202, "")</f>
        <v/>
      </c>
      <c r="BO202" s="15">
        <f>IF(5&lt;=$G202, BK202-BN202, "")</f>
        <v/>
      </c>
      <c r="BP202" s="15">
        <f>IF(5&lt;=$G202, ROUND(BH202*$Q202, 2), "")</f>
        <v/>
      </c>
      <c r="BQ202" s="15">
        <f>IF(5&lt;=$G202, BH202+BP202, "")</f>
        <v/>
      </c>
      <c r="BR202" s="15">
        <f>IF(5&lt;=$G202, BL202+BP202, "")</f>
        <v/>
      </c>
      <c r="BS202" s="15">
        <f>IF(5&lt;=$G202, ($G202-5)*$N202, "")</f>
        <v/>
      </c>
      <c r="BT202" s="15">
        <f>IF(6&lt;=$G202, BO202, "")</f>
        <v/>
      </c>
      <c r="BU202" s="15">
        <f>IF(6&lt;=$G202, ROUND(BT202*$Q202, 2), "")</f>
        <v/>
      </c>
      <c r="BV202" s="15">
        <f>IF(6&lt;=$G202, $N202, "")</f>
        <v/>
      </c>
      <c r="BW202" s="15">
        <f>IF(6&lt;=$G202, BV202-BU202, "")</f>
        <v/>
      </c>
      <c r="BX202" s="15">
        <f>IF(6&lt;=$G202, BT202-BW202, "")</f>
        <v/>
      </c>
      <c r="BY202" s="15">
        <f>IF(6&lt;=$G202, ROUND(BQ202*$Q202, 2), "")</f>
        <v/>
      </c>
      <c r="BZ202" s="15">
        <f>IF(6&lt;=$G202, BQ202+BY202, "")</f>
        <v/>
      </c>
      <c r="CA202" s="15">
        <f>IF(6&lt;=$G202, BU202+BY202, "")</f>
        <v/>
      </c>
      <c r="CB202" s="15">
        <f>IF(6&lt;=$G202, ($G202-6)*$N202, "")</f>
        <v/>
      </c>
      <c r="CC202" s="15">
        <f>IF(7&lt;=$G202, BX202, "")</f>
        <v/>
      </c>
      <c r="CD202" s="15">
        <f>IF(7&lt;=$G202, ROUND(CC202*$Q202, 2), "")</f>
        <v/>
      </c>
      <c r="CE202" s="15">
        <f>IF(7&lt;=$G202, $N202, "")</f>
        <v/>
      </c>
      <c r="CF202" s="15">
        <f>IF(7&lt;=$G202, CE202-CD202, "")</f>
        <v/>
      </c>
      <c r="CG202" s="15">
        <f>IF(7&lt;=$G202, CC202-CF202, "")</f>
        <v/>
      </c>
      <c r="CH202" s="15">
        <f>IF(7&lt;=$G202, ROUND(BZ202*$Q202, 2), "")</f>
        <v/>
      </c>
      <c r="CI202" s="15">
        <f>IF(7&lt;=$G202, BZ202+CH202, "")</f>
        <v/>
      </c>
      <c r="CJ202" s="15">
        <f>IF(7&lt;=$G202, CD202+CH202, "")</f>
        <v/>
      </c>
      <c r="CK202" s="15">
        <f>IF(7&lt;=$G202, ($G202-7)*$N202, "")</f>
        <v/>
      </c>
      <c r="CL202" s="15">
        <f>IF(8&lt;=$G202, CG202, "")</f>
        <v/>
      </c>
      <c r="CM202" s="15">
        <f>IF(8&lt;=$G202, ROUND(CL202*$Q202, 2), "")</f>
        <v/>
      </c>
      <c r="CN202" s="15">
        <f>IF(8&lt;=$G202, $N202, "")</f>
        <v/>
      </c>
      <c r="CO202" s="15">
        <f>IF(8&lt;=$G202, CN202-CM202, "")</f>
        <v/>
      </c>
      <c r="CP202" s="15">
        <f>IF(8&lt;=$G202, CL202-CO202, "")</f>
        <v/>
      </c>
      <c r="CQ202" s="15">
        <f>IF(8&lt;=$G202, ROUND(CI202*$Q202, 2), "")</f>
        <v/>
      </c>
      <c r="CR202" s="15">
        <f>IF(8&lt;=$G202, CI202+CQ202, "")</f>
        <v/>
      </c>
      <c r="CS202" s="15">
        <f>IF(8&lt;=$G202, CM202+CQ202, "")</f>
        <v/>
      </c>
      <c r="CT202" s="15">
        <f>IF(8&lt;=$G202, ($G202-8)*$N202, "")</f>
        <v/>
      </c>
      <c r="CU202" s="15">
        <f>IF(9&lt;=$G202, CP202, "")</f>
        <v/>
      </c>
      <c r="CV202" s="15">
        <f>IF(9&lt;=$G202, ROUND(CU202*$Q202, 2), "")</f>
        <v/>
      </c>
      <c r="CW202" s="15">
        <f>IF(9&lt;=$G202, $N202, "")</f>
        <v/>
      </c>
      <c r="CX202" s="15">
        <f>IF(9&lt;=$G202, CW202-CV202, "")</f>
        <v/>
      </c>
      <c r="CY202" s="15">
        <f>IF(9&lt;=$G202, CU202-CX202, "")</f>
        <v/>
      </c>
      <c r="CZ202" s="15">
        <f>IF(9&lt;=$G202, ROUND(CR202*$Q202, 2), "")</f>
        <v/>
      </c>
      <c r="DA202" s="15">
        <f>IF(9&lt;=$G202, CR202+CZ202, "")</f>
        <v/>
      </c>
      <c r="DB202" s="15">
        <f>IF(9&lt;=$G202, CV202+CZ202, "")</f>
        <v/>
      </c>
      <c r="DC202" s="15">
        <f>IF(9&lt;=$G202, ($G202-9)*$N202, "")</f>
        <v/>
      </c>
      <c r="DD202" s="15">
        <f>IF(10&lt;=$G202, CY202, "")</f>
        <v/>
      </c>
      <c r="DE202" s="15">
        <f>IF(10&lt;=$G202, ROUND(DD202*$Q202, 2), "")</f>
        <v/>
      </c>
      <c r="DF202" s="15">
        <f>IF(10&lt;=$G202, $N202, "")</f>
        <v/>
      </c>
      <c r="DG202" s="15">
        <f>IF(10&lt;=$G202, DF202-DE202, "")</f>
        <v/>
      </c>
      <c r="DH202" s="15">
        <f>IF(10&lt;=$G202, DD202-DG202, "")</f>
        <v/>
      </c>
      <c r="DI202" s="15">
        <f>IF(10&lt;=$G202, ROUND(DA202*$Q202, 2), "")</f>
        <v/>
      </c>
      <c r="DJ202" s="15">
        <f>IF(10&lt;=$G202, DA202+DI202, "")</f>
        <v/>
      </c>
      <c r="DK202" s="15">
        <f>IF(10&lt;=$G202, DE202+DI202, "")</f>
        <v/>
      </c>
      <c r="DL202" s="15">
        <f>IF(10&lt;=$G202, ($G202-10)*$N202, "")</f>
        <v/>
      </c>
      <c r="DM202" s="15">
        <f>IF(11&lt;=$G202, DH202, "")</f>
        <v/>
      </c>
      <c r="DN202" s="15">
        <f>IF(11&lt;=$G202, ROUND(DM202*$Q202, 2), "")</f>
        <v/>
      </c>
      <c r="DO202" s="15">
        <f>IF(11&lt;=$G202, $N202, "")</f>
        <v/>
      </c>
      <c r="DP202" s="15">
        <f>IF(11&lt;=$G202, DO202-DN202, "")</f>
        <v/>
      </c>
      <c r="DQ202" s="15">
        <f>IF(11&lt;=$G202, DM202-DP202, "")</f>
        <v/>
      </c>
      <c r="DR202" s="15">
        <f>IF(11&lt;=$G202, ROUND(DJ202*$Q202, 2), "")</f>
        <v/>
      </c>
      <c r="DS202" s="15">
        <f>IF(11&lt;=$G202, DJ202+DR202, "")</f>
        <v/>
      </c>
      <c r="DT202" s="15">
        <f>IF(11&lt;=$G202, DN202+DR202, "")</f>
        <v/>
      </c>
      <c r="DU202" s="15">
        <f>IF(11&lt;=$G202, ($G202-11)*$N202, "")</f>
        <v/>
      </c>
      <c r="DV202" s="15">
        <f>IF(12&lt;=$G202, DQ202, "")</f>
        <v/>
      </c>
      <c r="DW202" s="15">
        <f>IF(12&lt;=$G202, ROUND(DV202*$Q202, 2), "")</f>
        <v/>
      </c>
      <c r="DX202" s="15">
        <f>IF(12&lt;=$G202, $N202, "")</f>
        <v/>
      </c>
      <c r="DY202" s="15">
        <f>IF(12&lt;=$G202, DX202-DW202, "")</f>
        <v/>
      </c>
      <c r="DZ202" s="15">
        <f>IF(12&lt;=$G202, DV202-DY202, "")</f>
        <v/>
      </c>
      <c r="EA202" s="15">
        <f>IF(12&lt;=$G202, ROUND(DS202*$Q202, 2), "")</f>
        <v/>
      </c>
      <c r="EB202" s="15">
        <f>IF(12&lt;=$G202, DS202+EA202, "")</f>
        <v/>
      </c>
      <c r="EC202" s="15">
        <f>IF(12&lt;=$G202, DW202+EA202, "")</f>
        <v/>
      </c>
      <c r="ED202" s="15">
        <f>IF(12&lt;=$G202, ($G202-12)*$N202, "")</f>
        <v/>
      </c>
      <c r="EE202" s="15">
        <f>IF(13&lt;=$G202, DZ202, "")</f>
        <v/>
      </c>
      <c r="EF202" s="15">
        <f>IF(13&lt;=$G202, ROUND(EE202*$Q202, 2), "")</f>
        <v/>
      </c>
      <c r="EG202" s="15">
        <f>IF(13&lt;=$G202, $N202, "")</f>
        <v/>
      </c>
      <c r="EH202" s="15">
        <f>IF(13&lt;=$G202, EG202-EF202, "")</f>
        <v/>
      </c>
      <c r="EI202" s="15">
        <f>IF(13&lt;=$G202, EE202-EH202, "")</f>
        <v/>
      </c>
      <c r="EJ202" s="15">
        <f>IF(13&lt;=$G202, ROUND(EB202*$Q202, 2), "")</f>
        <v/>
      </c>
      <c r="EK202" s="15">
        <f>IF(13&lt;=$G202, EB202+EJ202, "")</f>
        <v/>
      </c>
      <c r="EL202" s="15">
        <f>IF(13&lt;=$G202, EF202+EJ202, "")</f>
        <v/>
      </c>
      <c r="EM202" s="15">
        <f>IF(13&lt;=$G202, ($G202-13)*$N202, "")</f>
        <v/>
      </c>
      <c r="EN202" s="15">
        <f>IF(14&lt;=$G202, EI202, "")</f>
        <v/>
      </c>
      <c r="EO202" s="15">
        <f>IF(14&lt;=$G202, ROUND(EN202*$Q202, 2), "")</f>
        <v/>
      </c>
      <c r="EP202" s="15">
        <f>IF(14&lt;=$G202, $N202, "")</f>
        <v/>
      </c>
      <c r="EQ202" s="15">
        <f>IF(14&lt;=$G202, EP202-EO202, "")</f>
        <v/>
      </c>
      <c r="ER202" s="15">
        <f>IF(14&lt;=$G202, EN202-EQ202, "")</f>
        <v/>
      </c>
      <c r="ES202" s="15">
        <f>IF(14&lt;=$G202, ROUND(EK202*$Q202, 2), "")</f>
        <v/>
      </c>
      <c r="ET202" s="15">
        <f>IF(14&lt;=$G202, EK202+ES202, "")</f>
        <v/>
      </c>
      <c r="EU202" s="15">
        <f>IF(14&lt;=$G202, EO202+ES202, "")</f>
        <v/>
      </c>
      <c r="EV202" s="15">
        <f>IF(14&lt;=$G202, ($G202-14)*$N202, "")</f>
        <v/>
      </c>
      <c r="EW202" s="15">
        <f>IF(15&lt;=$G202, ER202, "")</f>
        <v/>
      </c>
      <c r="EX202" s="15">
        <f>IF(15&lt;=$G202, ROUND(EW202*$Q202, 2), "")</f>
        <v/>
      </c>
      <c r="EY202" s="15">
        <f>IF(15&lt;=$G202, $N202, "")</f>
        <v/>
      </c>
      <c r="EZ202" s="15">
        <f>IF(15&lt;=$G202, EY202-EX202, "")</f>
        <v/>
      </c>
      <c r="FA202" s="15">
        <f>IF(15&lt;=$G202, EW202-EZ202, "")</f>
        <v/>
      </c>
      <c r="FB202" s="15">
        <f>IF(15&lt;=$G202, ROUND(ET202*$Q202, 2), "")</f>
        <v/>
      </c>
      <c r="FC202" s="15">
        <f>IF(15&lt;=$G202, ET202+FB202, "")</f>
        <v/>
      </c>
      <c r="FD202" s="15">
        <f>IF(15&lt;=$G202, EX202+FB202, "")</f>
        <v/>
      </c>
      <c r="FE202" s="15">
        <f>IF(15&lt;=$G202, ($G202-15)*$N202, "")</f>
        <v/>
      </c>
      <c r="FF202" s="15">
        <f>IF(16&lt;=$G202, FA202, "")</f>
        <v/>
      </c>
      <c r="FG202" s="15">
        <f>IF(16&lt;=$G202, ROUND(FF202*$Q202, 2), "")</f>
        <v/>
      </c>
      <c r="FH202" s="15">
        <f>IF(16&lt;=$G202, $N202, "")</f>
        <v/>
      </c>
      <c r="FI202" s="15">
        <f>IF(16&lt;=$G202, FH202-FG202, "")</f>
        <v/>
      </c>
      <c r="FJ202" s="15">
        <f>IF(16&lt;=$G202, FF202-FI202, "")</f>
        <v/>
      </c>
      <c r="FK202" s="15">
        <f>IF(16&lt;=$G202, ROUND(FC202*$Q202, 2), "")</f>
        <v/>
      </c>
      <c r="FL202" s="15">
        <f>IF(16&lt;=$G202, FC202+FK202, "")</f>
        <v/>
      </c>
      <c r="FM202" s="15">
        <f>IF(16&lt;=$G202, FG202+FK202, "")</f>
        <v/>
      </c>
      <c r="FN202" s="15">
        <f>IF(16&lt;=$G202, ($G202-16)*$N202, "")</f>
        <v/>
      </c>
      <c r="FO202" s="15">
        <f>IF(17&lt;=$G202, FJ202, "")</f>
        <v/>
      </c>
      <c r="FP202" s="15">
        <f>IF(17&lt;=$G202, ROUND(FO202*$Q202, 2), "")</f>
        <v/>
      </c>
      <c r="FQ202" s="15">
        <f>IF(17&lt;=$G202, $N202, "")</f>
        <v/>
      </c>
      <c r="FR202" s="15">
        <f>IF(17&lt;=$G202, FQ202-FP202, "")</f>
        <v/>
      </c>
      <c r="FS202" s="15">
        <f>IF(17&lt;=$G202, FO202-FR202, "")</f>
        <v/>
      </c>
      <c r="FT202" s="15">
        <f>IF(17&lt;=$G202, ROUND(FL202*$Q202, 2), "")</f>
        <v/>
      </c>
      <c r="FU202" s="15">
        <f>IF(17&lt;=$G202, FL202+FT202, "")</f>
        <v/>
      </c>
      <c r="FV202" s="15">
        <f>IF(17&lt;=$G202, FP202+FT202, "")</f>
        <v/>
      </c>
      <c r="FW202" s="15">
        <f>IF(17&lt;=$G202, ($G202-17)*$N202, "")</f>
        <v/>
      </c>
      <c r="FX202" s="15">
        <f>IF(18&lt;=$G202, FS202, "")</f>
        <v/>
      </c>
      <c r="FY202" s="15">
        <f>IF(18&lt;=$G202, ROUND(FX202*$Q202, 2), "")</f>
        <v/>
      </c>
      <c r="FZ202" s="15">
        <f>IF(18&lt;=$G202, $N202, "")</f>
        <v/>
      </c>
      <c r="GA202" s="15">
        <f>IF(18&lt;=$G202, FZ202-FY202, "")</f>
        <v/>
      </c>
      <c r="GB202" s="15">
        <f>IF(18&lt;=$G202, FX202-GA202, "")</f>
        <v/>
      </c>
      <c r="GC202" s="15">
        <f>IF(18&lt;=$G202, ROUND(FU202*$Q202, 2), "")</f>
        <v/>
      </c>
      <c r="GD202" s="15">
        <f>IF(18&lt;=$G202, FU202+GC202, "")</f>
        <v/>
      </c>
      <c r="GE202" s="15">
        <f>IF(18&lt;=$G202, FY202+GC202, "")</f>
        <v/>
      </c>
      <c r="GF202" s="15">
        <f>IF(18&lt;=$G202, ($G202-18)*$N202, "")</f>
        <v/>
      </c>
      <c r="GG202" s="15">
        <f>IF(19&lt;=$G202, GB202, "")</f>
        <v/>
      </c>
      <c r="GH202" s="15">
        <f>IF(19&lt;=$G202, ROUND(GG202*$Q202, 2), "")</f>
        <v/>
      </c>
      <c r="GI202" s="15">
        <f>IF(19&lt;=$G202, $N202, "")</f>
        <v/>
      </c>
      <c r="GJ202" s="15">
        <f>IF(19&lt;=$G202, GI202-GH202, "")</f>
        <v/>
      </c>
      <c r="GK202" s="15">
        <f>IF(19&lt;=$G202, GG202-GJ202, "")</f>
        <v/>
      </c>
      <c r="GL202" s="15">
        <f>IF(19&lt;=$G202, ROUND(GD202*$Q202, 2), "")</f>
        <v/>
      </c>
      <c r="GM202" s="15">
        <f>IF(19&lt;=$G202, GD202+GL202, "")</f>
        <v/>
      </c>
      <c r="GN202" s="15">
        <f>IF(19&lt;=$G202, GH202+GL202, "")</f>
        <v/>
      </c>
      <c r="GO202" s="15">
        <f>IF(19&lt;=$G202, ($G202-19)*$N202, "")</f>
        <v/>
      </c>
      <c r="GP202" s="15">
        <f>IF(20&lt;=$G202, GK202, "")</f>
        <v/>
      </c>
      <c r="GQ202" s="15">
        <f>IF(20&lt;=$G202, ROUND(GP202*$Q202, 2), "")</f>
        <v/>
      </c>
      <c r="GR202" s="15">
        <f>IF(20&lt;=$G202, $N202, "")</f>
        <v/>
      </c>
      <c r="GS202" s="15">
        <f>IF(20&lt;=$G202, GR202-GQ202, "")</f>
        <v/>
      </c>
      <c r="GT202" s="15">
        <f>IF(20&lt;=$G202, GP202-GS202, "")</f>
        <v/>
      </c>
      <c r="GU202" s="15">
        <f>IF(20&lt;=$G202, ROUND(GM202*$Q202, 2), "")</f>
        <v/>
      </c>
      <c r="GV202" s="15">
        <f>IF(20&lt;=$G202, GM202+GU202, "")</f>
        <v/>
      </c>
      <c r="GW202" s="15">
        <f>IF(20&lt;=$G202, GQ202+GU202, "")</f>
        <v/>
      </c>
      <c r="GX202" s="15">
        <f>IF(20&lt;=$G202, ($G202-20)*$N202, "")</f>
        <v/>
      </c>
      <c r="GY202" s="15">
        <f>IF(21&lt;=$G202, GT202, "")</f>
        <v/>
      </c>
      <c r="GZ202" s="15">
        <f>IF(21&lt;=$G202, ROUND(GY202*$Q202, 2), "")</f>
        <v/>
      </c>
      <c r="HA202" s="15">
        <f>IF(21&lt;=$G202, $N202, "")</f>
        <v/>
      </c>
      <c r="HB202" s="15">
        <f>IF(21&lt;=$G202, HA202-GZ202, "")</f>
        <v/>
      </c>
      <c r="HC202" s="15">
        <f>IF(21&lt;=$G202, GY202-HB202, "")</f>
        <v/>
      </c>
      <c r="HD202" s="15">
        <f>IF(21&lt;=$G202, ROUND(GV202*$Q202, 2), "")</f>
        <v/>
      </c>
      <c r="HE202" s="15">
        <f>IF(21&lt;=$G202, GV202+HD202, "")</f>
        <v/>
      </c>
      <c r="HF202" s="15">
        <f>IF(21&lt;=$G202, GZ202+HD202, "")</f>
        <v/>
      </c>
      <c r="HG202" s="15">
        <f>IF(21&lt;=$G202, ($G202-21)*$N202, "")</f>
        <v/>
      </c>
      <c r="HH202" s="15">
        <f>IF(22&lt;=$G202, HC202, "")</f>
        <v/>
      </c>
      <c r="HI202" s="15">
        <f>IF(22&lt;=$G202, ROUND(HH202*$Q202, 2), "")</f>
        <v/>
      </c>
      <c r="HJ202" s="15">
        <f>IF(22&lt;=$G202, $N202, "")</f>
        <v/>
      </c>
      <c r="HK202" s="15">
        <f>IF(22&lt;=$G202, HJ202-HI202, "")</f>
        <v/>
      </c>
      <c r="HL202" s="15">
        <f>IF(22&lt;=$G202, HH202-HK202, "")</f>
        <v/>
      </c>
      <c r="HM202" s="15">
        <f>IF(22&lt;=$G202, ROUND(HE202*$Q202, 2), "")</f>
        <v/>
      </c>
      <c r="HN202" s="15">
        <f>IF(22&lt;=$G202, HE202+HM202, "")</f>
        <v/>
      </c>
      <c r="HO202" s="15">
        <f>IF(22&lt;=$G202, HI202+HM202, "")</f>
        <v/>
      </c>
      <c r="HP202" s="15">
        <f>IF(22&lt;=$G202, ($G202-22)*$N202, "")</f>
        <v/>
      </c>
      <c r="HQ202" s="15">
        <f>IF(23&lt;=$G202, HL202, "")</f>
        <v/>
      </c>
      <c r="HR202" s="15">
        <f>IF(23&lt;=$G202, ROUND(HQ202*$Q202, 2), "")</f>
        <v/>
      </c>
      <c r="HS202" s="15">
        <f>IF(23&lt;=$G202, $N202, "")</f>
        <v/>
      </c>
      <c r="HT202" s="15">
        <f>IF(23&lt;=$G202, HS202-HR202, "")</f>
        <v/>
      </c>
      <c r="HU202" s="15">
        <f>IF(23&lt;=$G202, HQ202-HT202, "")</f>
        <v/>
      </c>
      <c r="HV202" s="15">
        <f>IF(23&lt;=$G202, ROUND(HN202*$Q202, 2), "")</f>
        <v/>
      </c>
      <c r="HW202" s="15">
        <f>IF(23&lt;=$G202, HN202+HV202, "")</f>
        <v/>
      </c>
      <c r="HX202" s="15">
        <f>IF(23&lt;=$G202, HR202+HV202, "")</f>
        <v/>
      </c>
      <c r="HY202" s="15">
        <f>IF(23&lt;=$G202, ($G202-23)*$N202, "")</f>
        <v/>
      </c>
      <c r="HZ202" s="15">
        <f>IF(24&lt;=$G202, HU202, "")</f>
        <v/>
      </c>
      <c r="IA202" s="15">
        <f>IF(24&lt;=$G202, ROUND(HZ202*$Q202, 2), "")</f>
        <v/>
      </c>
      <c r="IB202" s="15">
        <f>IF(24&lt;=$G202, $N202, "")</f>
        <v/>
      </c>
      <c r="IC202" s="15">
        <f>IF(24&lt;=$G202, IB202-IA202, "")</f>
        <v/>
      </c>
      <c r="ID202" s="15">
        <f>IF(24&lt;=$G202, HZ202-IC202, "")</f>
        <v/>
      </c>
      <c r="IE202" s="15">
        <f>IF(24&lt;=$G202, ROUND(HW202*$Q202, 2), "")</f>
        <v/>
      </c>
      <c r="IF202" s="15">
        <f>IF(24&lt;=$G202, HW202+IE202, "")</f>
        <v/>
      </c>
      <c r="IG202" s="15">
        <f>IF(24&lt;=$G202, IA202+IE202, "")</f>
        <v/>
      </c>
      <c r="IH202" s="15">
        <f>IF(24&lt;=$G202, ($G202-24)*$N202, "")</f>
        <v/>
      </c>
      <c r="II202" s="15">
        <f>IF(25&lt;=$G202, ID202, "")</f>
        <v/>
      </c>
      <c r="IJ202" s="15">
        <f>IF(25&lt;=$G202, ROUND(II202*$Q202, 2), "")</f>
        <v/>
      </c>
      <c r="IK202" s="15">
        <f>IF(25&lt;=$G202, $N202, "")</f>
        <v/>
      </c>
      <c r="IL202" s="15">
        <f>IF(25&lt;=$G202, IK202-IJ202, "")</f>
        <v/>
      </c>
      <c r="IM202" s="15">
        <f>IF(25&lt;=$G202, II202-IL202, "")</f>
        <v/>
      </c>
      <c r="IN202" s="15">
        <f>IF(25&lt;=$G202, ROUND(IF202*$Q202, 2), "")</f>
        <v/>
      </c>
      <c r="IO202" s="15">
        <f>IF(25&lt;=$G202, IF202+IN202, "")</f>
        <v/>
      </c>
      <c r="IP202" s="15">
        <f>IF(25&lt;=$G202, IJ202+IN202, "")</f>
        <v/>
      </c>
      <c r="IQ202" s="15">
        <f>IF(25&lt;=$G202, ($G202-25)*$N202, "")</f>
        <v/>
      </c>
      <c r="IR202" s="15">
        <f>IF(26&lt;=$G202, IM202, "")</f>
        <v/>
      </c>
      <c r="IS202" s="15">
        <f>IF(26&lt;=$G202, ROUND(IR202*$Q202, 2), "")</f>
        <v/>
      </c>
      <c r="IT202" s="15">
        <f>IF(26&lt;=$G202, $N202, "")</f>
        <v/>
      </c>
      <c r="IU202" s="15">
        <f>IF(26&lt;=$G202, IT202-IS202, "")</f>
        <v/>
      </c>
      <c r="IV202" s="15">
        <f>IF(26&lt;=$G202, IR202-IU202, "")</f>
        <v/>
      </c>
      <c r="IW202" s="15">
        <f>IF(26&lt;=$G202, ROUND(IO202*$Q202, 2), "")</f>
        <v/>
      </c>
      <c r="IX202" s="15">
        <f>IF(26&lt;=$G202, IO202+IW202, "")</f>
        <v/>
      </c>
      <c r="IY202" s="15">
        <f>IF(26&lt;=$G202, IS202+IW202, "")</f>
        <v/>
      </c>
      <c r="IZ202" s="15">
        <f>IF(26&lt;=$G202, ($G202-26)*$N202, "")</f>
        <v/>
      </c>
      <c r="JA202" s="15">
        <f>IF(27&lt;=$G202, IV202, "")</f>
        <v/>
      </c>
      <c r="JB202" s="15">
        <f>IF(27&lt;=$G202, ROUND(JA202*$Q202, 2), "")</f>
        <v/>
      </c>
      <c r="JC202" s="15">
        <f>IF(27&lt;=$G202, $N202, "")</f>
        <v/>
      </c>
      <c r="JD202" s="15">
        <f>IF(27&lt;=$G202, JC202-JB202, "")</f>
        <v/>
      </c>
      <c r="JE202" s="15">
        <f>IF(27&lt;=$G202, JA202-JD202, "")</f>
        <v/>
      </c>
      <c r="JF202" s="15">
        <f>IF(27&lt;=$G202, ROUND(IX202*$Q202, 2), "")</f>
        <v/>
      </c>
      <c r="JG202" s="15">
        <f>IF(27&lt;=$G202, IX202+JF202, "")</f>
        <v/>
      </c>
      <c r="JH202" s="15">
        <f>IF(27&lt;=$G202, JB202+JF202, "")</f>
        <v/>
      </c>
      <c r="JI202" s="15">
        <f>IF(27&lt;=$G202, ($G202-27)*$N202, "")</f>
        <v/>
      </c>
      <c r="JJ202" s="15">
        <f>IF(28&lt;=$G202, JE202, "")</f>
        <v/>
      </c>
      <c r="JK202" s="15">
        <f>IF(28&lt;=$G202, ROUND(JJ202*$Q202, 2), "")</f>
        <v/>
      </c>
      <c r="JL202" s="15">
        <f>IF(28&lt;=$G202, $N202, "")</f>
        <v/>
      </c>
      <c r="JM202" s="15">
        <f>IF(28&lt;=$G202, JL202-JK202, "")</f>
        <v/>
      </c>
      <c r="JN202" s="15">
        <f>IF(28&lt;=$G202, JJ202-JM202, "")</f>
        <v/>
      </c>
      <c r="JO202" s="15">
        <f>IF(28&lt;=$G202, ROUND(JG202*$Q202, 2), "")</f>
        <v/>
      </c>
      <c r="JP202" s="15">
        <f>IF(28&lt;=$G202, JG202+JO202, "")</f>
        <v/>
      </c>
      <c r="JQ202" s="15">
        <f>IF(28&lt;=$G202, JK202+JO202, "")</f>
        <v/>
      </c>
      <c r="JR202" s="15">
        <f>IF(28&lt;=$G202, ($G202-28)*$N202, "")</f>
        <v/>
      </c>
      <c r="JS202" s="15">
        <f>IF(29&lt;=$G202, JN202, "")</f>
        <v/>
      </c>
      <c r="JT202" s="15">
        <f>IF(29&lt;=$G202, ROUND(JS202*$Q202, 2), "")</f>
        <v/>
      </c>
      <c r="JU202" s="15">
        <f>IF(29&lt;=$G202, $N202, "")</f>
        <v/>
      </c>
      <c r="JV202" s="15">
        <f>IF(29&lt;=$G202, JU202-JT202, "")</f>
        <v/>
      </c>
      <c r="JW202" s="15">
        <f>IF(29&lt;=$G202, JS202-JV202, "")</f>
        <v/>
      </c>
      <c r="JX202" s="15">
        <f>IF(29&lt;=$G202, ROUND(JP202*$Q202, 2), "")</f>
        <v/>
      </c>
      <c r="JY202" s="15">
        <f>IF(29&lt;=$G202, JP202+JX202, "")</f>
        <v/>
      </c>
      <c r="JZ202" s="15">
        <f>IF(29&lt;=$G202, JT202+JX202, "")</f>
        <v/>
      </c>
      <c r="KA202" s="15">
        <f>IF(29&lt;=$G202, ($G202-29)*$N202, "")</f>
        <v/>
      </c>
      <c r="KB202" s="15">
        <f>IF(30&lt;=$G202, JW202, "")</f>
        <v/>
      </c>
      <c r="KC202" s="15">
        <f>IF(30&lt;=$G202, ROUND(KB202*$Q202, 2), "")</f>
        <v/>
      </c>
      <c r="KD202" s="15">
        <f>IF(30&lt;=$G202, $N202, "")</f>
        <v/>
      </c>
      <c r="KE202" s="15">
        <f>IF(30&lt;=$G202, KD202-KC202, "")</f>
        <v/>
      </c>
      <c r="KF202" s="15">
        <f>IF(30&lt;=$G202, KB202-KE202, "")</f>
        <v/>
      </c>
      <c r="KG202" s="15">
        <f>IF(30&lt;=$G202, ROUND(JY202*$Q202, 2), "")</f>
        <v/>
      </c>
      <c r="KH202" s="15">
        <f>IF(30&lt;=$G202, JY202+KG202, "")</f>
        <v/>
      </c>
      <c r="KI202" s="15">
        <f>IF(30&lt;=$G202, KC202+KG202, "")</f>
        <v/>
      </c>
      <c r="KJ202" s="15">
        <f>IF(30&lt;=$G202, ($G202-30)*$N202, "")</f>
        <v/>
      </c>
      <c r="KK202" s="15">
        <f>IF(31&lt;=$G202, KF202, "")</f>
        <v/>
      </c>
      <c r="KL202" s="15">
        <f>IF(31&lt;=$G202, ROUND(KK202*$Q202, 2), "")</f>
        <v/>
      </c>
      <c r="KM202" s="15">
        <f>IF(31&lt;=$G202, $N202, "")</f>
        <v/>
      </c>
      <c r="KN202" s="15">
        <f>IF(31&lt;=$G202, KM202-KL202, "")</f>
        <v/>
      </c>
      <c r="KO202" s="15">
        <f>IF(31&lt;=$G202, KK202-KN202, "")</f>
        <v/>
      </c>
      <c r="KP202" s="15">
        <f>IF(31&lt;=$G202, ROUND(KH202*$Q202, 2), "")</f>
        <v/>
      </c>
      <c r="KQ202" s="15">
        <f>IF(31&lt;=$G202, KH202+KP202, "")</f>
        <v/>
      </c>
      <c r="KR202" s="15">
        <f>IF(31&lt;=$G202, KL202+KP202, "")</f>
        <v/>
      </c>
      <c r="KS202" s="15">
        <f>IF(31&lt;=$G202, ($G202-31)*$N202, "")</f>
        <v/>
      </c>
      <c r="KT202" s="15">
        <f>IF(32&lt;=$G202, KO202, "")</f>
        <v/>
      </c>
      <c r="KU202" s="15">
        <f>IF(32&lt;=$G202, ROUND(KT202*$Q202, 2), "")</f>
        <v/>
      </c>
      <c r="KV202" s="15">
        <f>IF(32&lt;=$G202, $N202, "")</f>
        <v/>
      </c>
      <c r="KW202" s="15">
        <f>IF(32&lt;=$G202, KV202-KU202, "")</f>
        <v/>
      </c>
      <c r="KX202" s="15">
        <f>IF(32&lt;=$G202, KT202-KW202, "")</f>
        <v/>
      </c>
      <c r="KY202" s="15">
        <f>IF(32&lt;=$G202, ROUND(KQ202*$Q202, 2), "")</f>
        <v/>
      </c>
      <c r="KZ202" s="15">
        <f>IF(32&lt;=$G202, KQ202+KY202, "")</f>
        <v/>
      </c>
      <c r="LA202" s="15">
        <f>IF(32&lt;=$G202, KU202+KY202, "")</f>
        <v/>
      </c>
      <c r="LB202" s="15">
        <f>IF(32&lt;=$G202, ($G202-32)*$N202, "")</f>
        <v/>
      </c>
      <c r="LC202" s="15">
        <f>IF(33&lt;=$G202, KX202, "")</f>
        <v/>
      </c>
      <c r="LD202" s="15">
        <f>IF(33&lt;=$G202, ROUND(LC202*$Q202, 2), "")</f>
        <v/>
      </c>
      <c r="LE202" s="15">
        <f>IF(33&lt;=$G202, $N202, "")</f>
        <v/>
      </c>
      <c r="LF202" s="15">
        <f>IF(33&lt;=$G202, LE202-LD202, "")</f>
        <v/>
      </c>
      <c r="LG202" s="15">
        <f>IF(33&lt;=$G202, LC202-LF202, "")</f>
        <v/>
      </c>
      <c r="LH202" s="15">
        <f>IF(33&lt;=$G202, ROUND(KZ202*$Q202, 2), "")</f>
        <v/>
      </c>
      <c r="LI202" s="15">
        <f>IF(33&lt;=$G202, KZ202+LH202, "")</f>
        <v/>
      </c>
      <c r="LJ202" s="15">
        <f>IF(33&lt;=$G202, LD202+LH202, "")</f>
        <v/>
      </c>
      <c r="LK202" s="15">
        <f>IF(33&lt;=$G202, ($G202-33)*$N202, "")</f>
        <v/>
      </c>
      <c r="LL202" s="15">
        <f>IF(34&lt;=$G202, LG202, "")</f>
        <v/>
      </c>
      <c r="LM202" s="15">
        <f>IF(34&lt;=$G202, ROUND(LL202*$Q202, 2), "")</f>
        <v/>
      </c>
      <c r="LN202" s="15">
        <f>IF(34&lt;=$G202, $N202, "")</f>
        <v/>
      </c>
      <c r="LO202" s="15">
        <f>IF(34&lt;=$G202, LN202-LM202, "")</f>
        <v/>
      </c>
      <c r="LP202" s="15">
        <f>IF(34&lt;=$G202, LL202-LO202, "")</f>
        <v/>
      </c>
      <c r="LQ202" s="15">
        <f>IF(34&lt;=$G202, ROUND(LI202*$Q202, 2), "")</f>
        <v/>
      </c>
      <c r="LR202" s="15">
        <f>IF(34&lt;=$G202, LI202+LQ202, "")</f>
        <v/>
      </c>
      <c r="LS202" s="15">
        <f>IF(34&lt;=$G202, LM202+LQ202, "")</f>
        <v/>
      </c>
      <c r="LT202" s="15">
        <f>IF(34&lt;=$G202, ($G202-34)*$N202, "")</f>
        <v/>
      </c>
      <c r="LU202" s="15">
        <f>IF(35&lt;=$G202, LP202, "")</f>
        <v/>
      </c>
      <c r="LV202" s="15">
        <f>IF(35&lt;=$G202, ROUND(LU202*$Q202, 2), "")</f>
        <v/>
      </c>
      <c r="LW202" s="15">
        <f>IF(35&lt;=$G202, $N202, "")</f>
        <v/>
      </c>
      <c r="LX202" s="15">
        <f>IF(35&lt;=$G202, LW202-LV202, "")</f>
        <v/>
      </c>
      <c r="LY202" s="15">
        <f>IF(35&lt;=$G202, LU202-LX202, "")</f>
        <v/>
      </c>
      <c r="LZ202" s="15">
        <f>IF(35&lt;=$G202, ROUND(LR202*$Q202, 2), "")</f>
        <v/>
      </c>
      <c r="MA202" s="15">
        <f>IF(35&lt;=$G202, LR202+LZ202, "")</f>
        <v/>
      </c>
      <c r="MB202" s="15">
        <f>IF(35&lt;=$G202, LV202+LZ202, "")</f>
        <v/>
      </c>
      <c r="MC202" s="15">
        <f>IF(35&lt;=$G202, ($G202-35)*$N202, "")</f>
        <v/>
      </c>
      <c r="MD202" s="15">
        <f>IF(36&lt;=$G202, LY202, "")</f>
        <v/>
      </c>
      <c r="ME202" s="15">
        <f>IF(36&lt;=$G202, ROUND(MD202*$Q202, 2), "")</f>
        <v/>
      </c>
      <c r="MF202" s="15">
        <f>IF(36&lt;=$G202, $N202, "")</f>
        <v/>
      </c>
      <c r="MG202" s="15">
        <f>IF(36&lt;=$G202, MF202-ME202, "")</f>
        <v/>
      </c>
      <c r="MH202" s="15">
        <f>IF(36&lt;=$G202, MD202-MG202, "")</f>
        <v/>
      </c>
      <c r="MI202" s="15">
        <f>IF(36&lt;=$G202, ROUND(MA202*$Q202, 2), "")</f>
        <v/>
      </c>
      <c r="MJ202" s="15">
        <f>IF(36&lt;=$G202, MA202+MI202, "")</f>
        <v/>
      </c>
      <c r="MK202" s="15">
        <f>IF(36&lt;=$G202, ME202+MI202, "")</f>
        <v/>
      </c>
      <c r="ML202" s="15">
        <f>IF(36&lt;=$G202, ($G202-36)*$N202, "")</f>
        <v/>
      </c>
      <c r="MM202" s="15">
        <f>IF(37&lt;=$G202, MH202, "")</f>
        <v/>
      </c>
      <c r="MN202" s="15">
        <f>IF(37&lt;=$G202, ROUND(MM202*$Q202, 2), "")</f>
        <v/>
      </c>
      <c r="MO202" s="15">
        <f>IF(37&lt;=$G202, $N202, "")</f>
        <v/>
      </c>
      <c r="MP202" s="15">
        <f>IF(37&lt;=$G202, MO202-MN202, "")</f>
        <v/>
      </c>
      <c r="MQ202" s="15">
        <f>IF(37&lt;=$G202, MM202-MP202, "")</f>
        <v/>
      </c>
      <c r="MR202" s="15">
        <f>IF(37&lt;=$G202, ROUND(MJ202*$Q202, 2), "")</f>
        <v/>
      </c>
      <c r="MS202" s="15">
        <f>IF(37&lt;=$G202, MJ202+MR202, "")</f>
        <v/>
      </c>
      <c r="MT202" s="15">
        <f>IF(37&lt;=$G202, MN202+MR202, "")</f>
        <v/>
      </c>
      <c r="MU202" s="15">
        <f>IF(37&lt;=$G202, ($G202-37)*$N202, "")</f>
        <v/>
      </c>
      <c r="MV202" s="15">
        <f>IF(38&lt;=$G202, MQ202, "")</f>
        <v/>
      </c>
      <c r="MW202" s="15">
        <f>IF(38&lt;=$G202, ROUND(MV202*$Q202, 2), "")</f>
        <v/>
      </c>
      <c r="MX202" s="15">
        <f>IF(38&lt;=$G202, $N202, "")</f>
        <v/>
      </c>
      <c r="MY202" s="15">
        <f>IF(38&lt;=$G202, MX202-MW202, "")</f>
        <v/>
      </c>
      <c r="MZ202" s="15">
        <f>IF(38&lt;=$G202, MV202-MY202, "")</f>
        <v/>
      </c>
      <c r="NA202" s="15">
        <f>IF(38&lt;=$G202, ROUND(MS202*$Q202, 2), "")</f>
        <v/>
      </c>
      <c r="NB202" s="15">
        <f>IF(38&lt;=$G202, MS202+NA202, "")</f>
        <v/>
      </c>
      <c r="NC202" s="15">
        <f>IF(38&lt;=$G202, MW202+NA202, "")</f>
        <v/>
      </c>
      <c r="ND202" s="15">
        <f>IF(38&lt;=$G202, ($G202-38)*$N202, "")</f>
        <v/>
      </c>
      <c r="NE202" s="15">
        <f>IF(39&lt;=$G202, MZ202, "")</f>
        <v/>
      </c>
      <c r="NF202" s="15">
        <f>IF(39&lt;=$G202, ROUND(NE202*$Q202, 2), "")</f>
        <v/>
      </c>
      <c r="NG202" s="15">
        <f>IF(39&lt;=$G202, $N202, "")</f>
        <v/>
      </c>
      <c r="NH202" s="15">
        <f>IF(39&lt;=$G202, NG202-NF202, "")</f>
        <v/>
      </c>
      <c r="NI202" s="15">
        <f>IF(39&lt;=$G202, NE202-NH202, "")</f>
        <v/>
      </c>
      <c r="NJ202" s="15">
        <f>IF(39&lt;=$G202, ROUND(NB202*$Q202, 2), "")</f>
        <v/>
      </c>
      <c r="NK202" s="15">
        <f>IF(39&lt;=$G202, NB202+NJ202, "")</f>
        <v/>
      </c>
      <c r="NL202" s="15">
        <f>IF(39&lt;=$G202, NF202+NJ202, "")</f>
        <v/>
      </c>
      <c r="NM202" s="15">
        <f>IF(39&lt;=$G202, ($G202-39)*$N202, "")</f>
        <v/>
      </c>
      <c r="NN202" s="15">
        <f>IF(40&lt;=$G202, NI202, "")</f>
        <v/>
      </c>
      <c r="NO202" s="15">
        <f>IF(40&lt;=$G202, ROUND(NN202*$Q202, 2), "")</f>
        <v/>
      </c>
      <c r="NP202" s="15">
        <f>IF(40&lt;=$G202, $N202, "")</f>
        <v/>
      </c>
      <c r="NQ202" s="15">
        <f>IF(40&lt;=$G202, NP202-NO202, "")</f>
        <v/>
      </c>
      <c r="NR202" s="15">
        <f>IF(40&lt;=$G202, NN202-NQ202, "")</f>
        <v/>
      </c>
      <c r="NS202" s="15">
        <f>IF(40&lt;=$G202, ROUND(NK202*$Q202, 2), "")</f>
        <v/>
      </c>
      <c r="NT202" s="15">
        <f>IF(40&lt;=$G202, NK202+NS202, "")</f>
        <v/>
      </c>
      <c r="NU202" s="15">
        <f>IF(40&lt;=$G202, NO202+NS202, "")</f>
        <v/>
      </c>
      <c r="NV202" s="15">
        <f>IF(40&lt;=$G202, ($G202-40)*$N202, "")</f>
        <v/>
      </c>
      <c r="NW202" s="15">
        <f>IF(41&lt;=$G202, NR202, "")</f>
        <v/>
      </c>
      <c r="NX202" s="15">
        <f>IF(41&lt;=$G202, ROUND(NW202*$Q202, 2), "")</f>
        <v/>
      </c>
      <c r="NY202" s="15">
        <f>IF(41&lt;=$G202, $N202, "")</f>
        <v/>
      </c>
      <c r="NZ202" s="15">
        <f>IF(41&lt;=$G202, NY202-NX202, "")</f>
        <v/>
      </c>
      <c r="OA202" s="15">
        <f>IF(41&lt;=$G202, NW202-NZ202, "")</f>
        <v/>
      </c>
      <c r="OB202" s="15">
        <f>IF(41&lt;=$G202, ROUND(NT202*$Q202, 2), "")</f>
        <v/>
      </c>
      <c r="OC202" s="15">
        <f>IF(41&lt;=$G202, NT202+OB202, "")</f>
        <v/>
      </c>
      <c r="OD202" s="15">
        <f>IF(41&lt;=$G202, NX202+OB202, "")</f>
        <v/>
      </c>
      <c r="OE202" s="15">
        <f>IF(41&lt;=$G202, ($G202-41)*$N202, "")</f>
        <v/>
      </c>
      <c r="OF202" s="15">
        <f>IF(42&lt;=$G202, OA202, "")</f>
        <v/>
      </c>
      <c r="OG202" s="15">
        <f>IF(42&lt;=$G202, ROUND(OF202*$Q202, 2), "")</f>
        <v/>
      </c>
      <c r="OH202" s="15">
        <f>IF(42&lt;=$G202, $N202, "")</f>
        <v/>
      </c>
      <c r="OI202" s="15">
        <f>IF(42&lt;=$G202, OH202-OG202, "")</f>
        <v/>
      </c>
      <c r="OJ202" s="15">
        <f>IF(42&lt;=$G202, OF202-OI202, "")</f>
        <v/>
      </c>
      <c r="OK202" s="15">
        <f>IF(42&lt;=$G202, ROUND(OC202*$Q202, 2), "")</f>
        <v/>
      </c>
      <c r="OL202" s="15">
        <f>IF(42&lt;=$G202, OC202+OK202, "")</f>
        <v/>
      </c>
      <c r="OM202" s="15">
        <f>IF(42&lt;=$G202, OG202+OK202, "")</f>
        <v/>
      </c>
      <c r="ON202" s="15">
        <f>IF(42&lt;=$G202, ($G202-42)*$N202, "")</f>
        <v/>
      </c>
      <c r="OO202" s="15">
        <f>IF(43&lt;=$G202, OJ202, "")</f>
        <v/>
      </c>
      <c r="OP202" s="15">
        <f>IF(43&lt;=$G202, ROUND(OO202*$Q202, 2), "")</f>
        <v/>
      </c>
      <c r="OQ202" s="15">
        <f>IF(43&lt;=$G202, $N202, "")</f>
        <v/>
      </c>
      <c r="OR202" s="15">
        <f>IF(43&lt;=$G202, OQ202-OP202, "")</f>
        <v/>
      </c>
      <c r="OS202" s="15">
        <f>IF(43&lt;=$G202, OO202-OR202, "")</f>
        <v/>
      </c>
      <c r="OT202" s="15">
        <f>IF(43&lt;=$G202, ROUND(OL202*$Q202, 2), "")</f>
        <v/>
      </c>
      <c r="OU202" s="15">
        <f>IF(43&lt;=$G202, OL202+OT202, "")</f>
        <v/>
      </c>
      <c r="OV202" s="15">
        <f>IF(43&lt;=$G202, OP202+OT202, "")</f>
        <v/>
      </c>
      <c r="OW202" s="15">
        <f>IF(43&lt;=$G202, ($G202-43)*$N202, "")</f>
        <v/>
      </c>
      <c r="OX202" s="15">
        <f>IF(44&lt;=$G202, OS202, "")</f>
        <v/>
      </c>
      <c r="OY202" s="15">
        <f>IF(44&lt;=$G202, ROUND(OX202*$Q202, 2), "")</f>
        <v/>
      </c>
      <c r="OZ202" s="15">
        <f>IF(44&lt;=$G202, $N202, "")</f>
        <v/>
      </c>
      <c r="PA202" s="15">
        <f>IF(44&lt;=$G202, OZ202-OY202, "")</f>
        <v/>
      </c>
      <c r="PB202" s="15">
        <f>IF(44&lt;=$G202, OX202-PA202, "")</f>
        <v/>
      </c>
      <c r="PC202" s="15">
        <f>IF(44&lt;=$G202, ROUND(OU202*$Q202, 2), "")</f>
        <v/>
      </c>
      <c r="PD202" s="15">
        <f>IF(44&lt;=$G202, OU202+PC202, "")</f>
        <v/>
      </c>
      <c r="PE202" s="15">
        <f>IF(44&lt;=$G202, OY202+PC202, "")</f>
        <v/>
      </c>
      <c r="PF202" s="15">
        <f>IF(44&lt;=$G202, ($G202-44)*$N202, "")</f>
        <v/>
      </c>
      <c r="PG202" s="15">
        <f>IF(45&lt;=$G202, PB202, "")</f>
        <v/>
      </c>
      <c r="PH202" s="15">
        <f>IF(45&lt;=$G202, ROUND(PG202*$Q202, 2), "")</f>
        <v/>
      </c>
      <c r="PI202" s="15">
        <f>IF(45&lt;=$G202, $N202, "")</f>
        <v/>
      </c>
      <c r="PJ202" s="15">
        <f>IF(45&lt;=$G202, PI202-PH202, "")</f>
        <v/>
      </c>
      <c r="PK202" s="15">
        <f>IF(45&lt;=$G202, PG202-PJ202, "")</f>
        <v/>
      </c>
      <c r="PL202" s="15">
        <f>IF(45&lt;=$G202, ROUND(PD202*$Q202, 2), "")</f>
        <v/>
      </c>
      <c r="PM202" s="15">
        <f>IF(45&lt;=$G202, PD202+PL202, "")</f>
        <v/>
      </c>
      <c r="PN202" s="15">
        <f>IF(45&lt;=$G202, PH202+PL202, "")</f>
        <v/>
      </c>
      <c r="PO202" s="15">
        <f>IF(45&lt;=$G202, ($G202-45)*$N202, "")</f>
        <v/>
      </c>
      <c r="PP202" s="15">
        <f>IF(46&lt;=$G202, PK202, "")</f>
        <v/>
      </c>
      <c r="PQ202" s="15">
        <f>IF(46&lt;=$G202, ROUND(PP202*$Q202, 2), "")</f>
        <v/>
      </c>
      <c r="PR202" s="15">
        <f>IF(46&lt;=$G202, $N202, "")</f>
        <v/>
      </c>
      <c r="PS202" s="15">
        <f>IF(46&lt;=$G202, PR202-PQ202, "")</f>
        <v/>
      </c>
      <c r="PT202" s="15">
        <f>IF(46&lt;=$G202, PP202-PS202, "")</f>
        <v/>
      </c>
      <c r="PU202" s="15">
        <f>IF(46&lt;=$G202, ROUND(PM202*$Q202, 2), "")</f>
        <v/>
      </c>
      <c r="PV202" s="15">
        <f>IF(46&lt;=$G202, PM202+PU202, "")</f>
        <v/>
      </c>
      <c r="PW202" s="15">
        <f>IF(46&lt;=$G202, PQ202+PU202, "")</f>
        <v/>
      </c>
      <c r="PX202" s="15">
        <f>IF(46&lt;=$G202, ($G202-46)*$N202, "")</f>
        <v/>
      </c>
      <c r="PY202" s="15">
        <f>IF(47&lt;=$G202, PT202, "")</f>
        <v/>
      </c>
      <c r="PZ202" s="15">
        <f>IF(47&lt;=$G202, ROUND(PY202*$Q202, 2), "")</f>
        <v/>
      </c>
      <c r="QA202" s="15">
        <f>IF(47&lt;=$G202, $N202, "")</f>
        <v/>
      </c>
      <c r="QB202" s="15">
        <f>IF(47&lt;=$G202, QA202-PZ202, "")</f>
        <v/>
      </c>
      <c r="QC202" s="15">
        <f>IF(47&lt;=$G202, PY202-QB202, "")</f>
        <v/>
      </c>
      <c r="QD202" s="15">
        <f>IF(47&lt;=$G202, ROUND(PV202*$Q202, 2), "")</f>
        <v/>
      </c>
      <c r="QE202" s="15">
        <f>IF(47&lt;=$G202, PV202+QD202, "")</f>
        <v/>
      </c>
      <c r="QF202" s="15">
        <f>IF(47&lt;=$G202, PZ202+QD202, "")</f>
        <v/>
      </c>
      <c r="QG202" s="15">
        <f>IF(47&lt;=$G202, ($G202-47)*$N202, "")</f>
        <v/>
      </c>
      <c r="QH202" s="15">
        <f>IF(48&lt;=$G202, QC202, "")</f>
        <v/>
      </c>
      <c r="QI202" s="15">
        <f>IF(48&lt;=$G202, ROUND(QH202*$Q202, 2), "")</f>
        <v/>
      </c>
      <c r="QJ202" s="15">
        <f>IF(48&lt;=$G202, $N202, "")</f>
        <v/>
      </c>
      <c r="QK202" s="15">
        <f>IF(48&lt;=$G202, QJ202-QI202, "")</f>
        <v/>
      </c>
      <c r="QL202" s="15">
        <f>IF(48&lt;=$G202, QH202-QK202, "")</f>
        <v/>
      </c>
      <c r="QM202" s="15">
        <f>IF(48&lt;=$G202, ROUND(QE202*$Q202, 2), "")</f>
        <v/>
      </c>
      <c r="QN202" s="15">
        <f>IF(48&lt;=$G202, QE202+QM202, "")</f>
        <v/>
      </c>
      <c r="QO202" s="15">
        <f>IF(48&lt;=$G202, QI202+QM202, "")</f>
        <v/>
      </c>
      <c r="QP202" s="15">
        <f>IF(48&lt;=$G202, ($G202-48)*$N202, "")</f>
        <v/>
      </c>
    </row>
    <row r="203">
      <c r="A203" s="6" t="inlineStr">
        <is>
          <t>0720-0001</t>
        </is>
      </c>
      <c r="B203" s="7" t="inlineStr">
        <is>
          <t>Forrajes Los 6 Hermanos S.P.R. DE R.L.</t>
        </is>
      </c>
      <c r="C203" s="7" t="inlineStr">
        <is>
          <t>Shark</t>
        </is>
      </c>
      <c r="D203" s="6" t="inlineStr">
        <is>
          <t>ACTIVO</t>
        </is>
      </c>
      <c r="E203" s="6" t="inlineStr">
        <is>
          <t>2025-10-01</t>
        </is>
      </c>
      <c r="F203" s="6" t="inlineStr">
        <is>
          <t>2028-10-01</t>
        </is>
      </c>
      <c r="G203" s="8" t="n">
        <v>36</v>
      </c>
      <c r="H203" s="9" t="n">
        <v>775844.83</v>
      </c>
      <c r="I203" s="10" t="n">
        <v>0.1</v>
      </c>
      <c r="J203" s="9">
        <f>ROUND(H203*I203, 2)</f>
        <v/>
      </c>
      <c r="K203" s="9">
        <f>ROUND(H203-J203, 2)</f>
        <v/>
      </c>
      <c r="L203" s="10" t="n">
        <v>0.02</v>
      </c>
      <c r="M203" s="9">
        <f>ROUND(H203*L203, 2)</f>
        <v/>
      </c>
      <c r="N203" s="9" t="n">
        <v>27797.92</v>
      </c>
      <c r="O203" s="10" t="n">
        <v>0.4</v>
      </c>
      <c r="P203" s="9">
        <f>ROUND(H203*O203, 2)</f>
        <v/>
      </c>
      <c r="Q203" s="11" t="n">
        <v>0.03124756</v>
      </c>
      <c r="R203" s="11">
        <f>RATE(G203, -N203, K203, -P203)</f>
        <v/>
      </c>
      <c r="S203" s="11">
        <f>ROUND(Q203*12, 8)</f>
        <v/>
      </c>
      <c r="T203" s="11">
        <f>ROUND(((1+Q203)^12)-1, 8)</f>
        <v/>
      </c>
      <c r="U203" s="9">
        <f>ROUND(PV(Q203, G203, 0, -P203), 2)</f>
        <v/>
      </c>
      <c r="V203" s="9">
        <f>SUMIF($AA$4:$QP$4, "Interes_Leasing", AA203:QP203)</f>
        <v/>
      </c>
      <c r="W203" s="9">
        <f>SUMIF($AA$4:$QP$4, "Interes_Residual", AA203:QP203)</f>
        <v/>
      </c>
      <c r="X203" s="9">
        <f>ROUND(V203+W203, 2)</f>
        <v/>
      </c>
      <c r="Y203" s="9">
        <f>ROUND((N203*G203+P203+M203)-K203, 2)</f>
        <v/>
      </c>
      <c r="Z203" s="10">
        <f>ROUND(Y203/K203, 4)</f>
        <v/>
      </c>
      <c r="AA203" s="9">
        <f>IF(1&lt;=$G203, $K203, "")</f>
        <v/>
      </c>
      <c r="AB203" s="9">
        <f>IF(1&lt;=$G203, ROUND(AA203*$Q203, 2), "")</f>
        <v/>
      </c>
      <c r="AC203" s="9">
        <f>IF(1&lt;=$G203, $N203, "")</f>
        <v/>
      </c>
      <c r="AD203" s="9">
        <f>IF(1&lt;=$G203, AC203-AB203, "")</f>
        <v/>
      </c>
      <c r="AE203" s="9">
        <f>IF(1&lt;=$G203, AA203-AD203, "")</f>
        <v/>
      </c>
      <c r="AF203" s="9">
        <f>IF(1&lt;=$G203, ROUND($U203*$Q203, 2), "")</f>
        <v/>
      </c>
      <c r="AG203" s="9">
        <f>IF(1&lt;=$G203, $U203+AF203, "")</f>
        <v/>
      </c>
      <c r="AH203" s="9">
        <f>IF(1&lt;=$G203, AB203+AF203, "")</f>
        <v/>
      </c>
      <c r="AI203" s="9">
        <f>IF(1&lt;=$G203, ($G203-1)*$N203, "")</f>
        <v/>
      </c>
      <c r="AJ203" s="9">
        <f>IF(2&lt;=$G203, AE203, "")</f>
        <v/>
      </c>
      <c r="AK203" s="9">
        <f>IF(2&lt;=$G203, ROUND(AJ203*$Q203, 2), "")</f>
        <v/>
      </c>
      <c r="AL203" s="9">
        <f>IF(2&lt;=$G203, $N203, "")</f>
        <v/>
      </c>
      <c r="AM203" s="9">
        <f>IF(2&lt;=$G203, AL203-AK203, "")</f>
        <v/>
      </c>
      <c r="AN203" s="9">
        <f>IF(2&lt;=$G203, AJ203-AM203, "")</f>
        <v/>
      </c>
      <c r="AO203" s="9">
        <f>IF(2&lt;=$G203, ROUND(AG203*$Q203, 2), "")</f>
        <v/>
      </c>
      <c r="AP203" s="9">
        <f>IF(2&lt;=$G203, AG203+AO203, "")</f>
        <v/>
      </c>
      <c r="AQ203" s="9">
        <f>IF(2&lt;=$G203, AK203+AO203, "")</f>
        <v/>
      </c>
      <c r="AR203" s="9">
        <f>IF(2&lt;=$G203, ($G203-2)*$N203, "")</f>
        <v/>
      </c>
      <c r="AS203" s="9">
        <f>IF(3&lt;=$G203, AN203, "")</f>
        <v/>
      </c>
      <c r="AT203" s="9">
        <f>IF(3&lt;=$G203, ROUND(AS203*$Q203, 2), "")</f>
        <v/>
      </c>
      <c r="AU203" s="9">
        <f>IF(3&lt;=$G203, $N203, "")</f>
        <v/>
      </c>
      <c r="AV203" s="9">
        <f>IF(3&lt;=$G203, AU203-AT203, "")</f>
        <v/>
      </c>
      <c r="AW203" s="9">
        <f>IF(3&lt;=$G203, AS203-AV203, "")</f>
        <v/>
      </c>
      <c r="AX203" s="9">
        <f>IF(3&lt;=$G203, ROUND(AP203*$Q203, 2), "")</f>
        <v/>
      </c>
      <c r="AY203" s="9">
        <f>IF(3&lt;=$G203, AP203+AX203, "")</f>
        <v/>
      </c>
      <c r="AZ203" s="9">
        <f>IF(3&lt;=$G203, AT203+AX203, "")</f>
        <v/>
      </c>
      <c r="BA203" s="9">
        <f>IF(3&lt;=$G203, ($G203-3)*$N203, "")</f>
        <v/>
      </c>
      <c r="BB203" s="9">
        <f>IF(4&lt;=$G203, AW203, "")</f>
        <v/>
      </c>
      <c r="BC203" s="9">
        <f>IF(4&lt;=$G203, ROUND(BB203*$Q203, 2), "")</f>
        <v/>
      </c>
      <c r="BD203" s="9">
        <f>IF(4&lt;=$G203, $N203, "")</f>
        <v/>
      </c>
      <c r="BE203" s="9">
        <f>IF(4&lt;=$G203, BD203-BC203, "")</f>
        <v/>
      </c>
      <c r="BF203" s="9">
        <f>IF(4&lt;=$G203, BB203-BE203, "")</f>
        <v/>
      </c>
      <c r="BG203" s="9">
        <f>IF(4&lt;=$G203, ROUND(AY203*$Q203, 2), "")</f>
        <v/>
      </c>
      <c r="BH203" s="9">
        <f>IF(4&lt;=$G203, AY203+BG203, "")</f>
        <v/>
      </c>
      <c r="BI203" s="9">
        <f>IF(4&lt;=$G203, BC203+BG203, "")</f>
        <v/>
      </c>
      <c r="BJ203" s="9">
        <f>IF(4&lt;=$G203, ($G203-4)*$N203, "")</f>
        <v/>
      </c>
      <c r="BK203" s="9">
        <f>IF(5&lt;=$G203, BF203, "")</f>
        <v/>
      </c>
      <c r="BL203" s="9">
        <f>IF(5&lt;=$G203, ROUND(BK203*$Q203, 2), "")</f>
        <v/>
      </c>
      <c r="BM203" s="9">
        <f>IF(5&lt;=$G203, $N203, "")</f>
        <v/>
      </c>
      <c r="BN203" s="9">
        <f>IF(5&lt;=$G203, BM203-BL203, "")</f>
        <v/>
      </c>
      <c r="BO203" s="9">
        <f>IF(5&lt;=$G203, BK203-BN203, "")</f>
        <v/>
      </c>
      <c r="BP203" s="9">
        <f>IF(5&lt;=$G203, ROUND(BH203*$Q203, 2), "")</f>
        <v/>
      </c>
      <c r="BQ203" s="9">
        <f>IF(5&lt;=$G203, BH203+BP203, "")</f>
        <v/>
      </c>
      <c r="BR203" s="9">
        <f>IF(5&lt;=$G203, BL203+BP203, "")</f>
        <v/>
      </c>
      <c r="BS203" s="9">
        <f>IF(5&lt;=$G203, ($G203-5)*$N203, "")</f>
        <v/>
      </c>
      <c r="BT203" s="9">
        <f>IF(6&lt;=$G203, BO203, "")</f>
        <v/>
      </c>
      <c r="BU203" s="9">
        <f>IF(6&lt;=$G203, ROUND(BT203*$Q203, 2), "")</f>
        <v/>
      </c>
      <c r="BV203" s="9">
        <f>IF(6&lt;=$G203, $N203, "")</f>
        <v/>
      </c>
      <c r="BW203" s="9">
        <f>IF(6&lt;=$G203, BV203-BU203, "")</f>
        <v/>
      </c>
      <c r="BX203" s="9">
        <f>IF(6&lt;=$G203, BT203-BW203, "")</f>
        <v/>
      </c>
      <c r="BY203" s="9">
        <f>IF(6&lt;=$G203, ROUND(BQ203*$Q203, 2), "")</f>
        <v/>
      </c>
      <c r="BZ203" s="9">
        <f>IF(6&lt;=$G203, BQ203+BY203, "")</f>
        <v/>
      </c>
      <c r="CA203" s="9">
        <f>IF(6&lt;=$G203, BU203+BY203, "")</f>
        <v/>
      </c>
      <c r="CB203" s="9">
        <f>IF(6&lt;=$G203, ($G203-6)*$N203, "")</f>
        <v/>
      </c>
      <c r="CC203" s="9">
        <f>IF(7&lt;=$G203, BX203, "")</f>
        <v/>
      </c>
      <c r="CD203" s="9">
        <f>IF(7&lt;=$G203, ROUND(CC203*$Q203, 2), "")</f>
        <v/>
      </c>
      <c r="CE203" s="9">
        <f>IF(7&lt;=$G203, $N203, "")</f>
        <v/>
      </c>
      <c r="CF203" s="9">
        <f>IF(7&lt;=$G203, CE203-CD203, "")</f>
        <v/>
      </c>
      <c r="CG203" s="9">
        <f>IF(7&lt;=$G203, CC203-CF203, "")</f>
        <v/>
      </c>
      <c r="CH203" s="9">
        <f>IF(7&lt;=$G203, ROUND(BZ203*$Q203, 2), "")</f>
        <v/>
      </c>
      <c r="CI203" s="9">
        <f>IF(7&lt;=$G203, BZ203+CH203, "")</f>
        <v/>
      </c>
      <c r="CJ203" s="9">
        <f>IF(7&lt;=$G203, CD203+CH203, "")</f>
        <v/>
      </c>
      <c r="CK203" s="9">
        <f>IF(7&lt;=$G203, ($G203-7)*$N203, "")</f>
        <v/>
      </c>
      <c r="CL203" s="9">
        <f>IF(8&lt;=$G203, CG203, "")</f>
        <v/>
      </c>
      <c r="CM203" s="9">
        <f>IF(8&lt;=$G203, ROUND(CL203*$Q203, 2), "")</f>
        <v/>
      </c>
      <c r="CN203" s="9">
        <f>IF(8&lt;=$G203, $N203, "")</f>
        <v/>
      </c>
      <c r="CO203" s="9">
        <f>IF(8&lt;=$G203, CN203-CM203, "")</f>
        <v/>
      </c>
      <c r="CP203" s="9">
        <f>IF(8&lt;=$G203, CL203-CO203, "")</f>
        <v/>
      </c>
      <c r="CQ203" s="9">
        <f>IF(8&lt;=$G203, ROUND(CI203*$Q203, 2), "")</f>
        <v/>
      </c>
      <c r="CR203" s="9">
        <f>IF(8&lt;=$G203, CI203+CQ203, "")</f>
        <v/>
      </c>
      <c r="CS203" s="9">
        <f>IF(8&lt;=$G203, CM203+CQ203, "")</f>
        <v/>
      </c>
      <c r="CT203" s="9">
        <f>IF(8&lt;=$G203, ($G203-8)*$N203, "")</f>
        <v/>
      </c>
      <c r="CU203" s="9">
        <f>IF(9&lt;=$G203, CP203, "")</f>
        <v/>
      </c>
      <c r="CV203" s="9">
        <f>IF(9&lt;=$G203, ROUND(CU203*$Q203, 2), "")</f>
        <v/>
      </c>
      <c r="CW203" s="9">
        <f>IF(9&lt;=$G203, $N203, "")</f>
        <v/>
      </c>
      <c r="CX203" s="9">
        <f>IF(9&lt;=$G203, CW203-CV203, "")</f>
        <v/>
      </c>
      <c r="CY203" s="9">
        <f>IF(9&lt;=$G203, CU203-CX203, "")</f>
        <v/>
      </c>
      <c r="CZ203" s="9">
        <f>IF(9&lt;=$G203, ROUND(CR203*$Q203, 2), "")</f>
        <v/>
      </c>
      <c r="DA203" s="9">
        <f>IF(9&lt;=$G203, CR203+CZ203, "")</f>
        <v/>
      </c>
      <c r="DB203" s="9">
        <f>IF(9&lt;=$G203, CV203+CZ203, "")</f>
        <v/>
      </c>
      <c r="DC203" s="9">
        <f>IF(9&lt;=$G203, ($G203-9)*$N203, "")</f>
        <v/>
      </c>
      <c r="DD203" s="9">
        <f>IF(10&lt;=$G203, CY203, "")</f>
        <v/>
      </c>
      <c r="DE203" s="9">
        <f>IF(10&lt;=$G203, ROUND(DD203*$Q203, 2), "")</f>
        <v/>
      </c>
      <c r="DF203" s="9">
        <f>IF(10&lt;=$G203, $N203, "")</f>
        <v/>
      </c>
      <c r="DG203" s="9">
        <f>IF(10&lt;=$G203, DF203-DE203, "")</f>
        <v/>
      </c>
      <c r="DH203" s="9">
        <f>IF(10&lt;=$G203, DD203-DG203, "")</f>
        <v/>
      </c>
      <c r="DI203" s="9">
        <f>IF(10&lt;=$G203, ROUND(DA203*$Q203, 2), "")</f>
        <v/>
      </c>
      <c r="DJ203" s="9">
        <f>IF(10&lt;=$G203, DA203+DI203, "")</f>
        <v/>
      </c>
      <c r="DK203" s="9">
        <f>IF(10&lt;=$G203, DE203+DI203, "")</f>
        <v/>
      </c>
      <c r="DL203" s="9">
        <f>IF(10&lt;=$G203, ($G203-10)*$N203, "")</f>
        <v/>
      </c>
      <c r="DM203" s="9">
        <f>IF(11&lt;=$G203, DH203, "")</f>
        <v/>
      </c>
      <c r="DN203" s="9">
        <f>IF(11&lt;=$G203, ROUND(DM203*$Q203, 2), "")</f>
        <v/>
      </c>
      <c r="DO203" s="9">
        <f>IF(11&lt;=$G203, $N203, "")</f>
        <v/>
      </c>
      <c r="DP203" s="9">
        <f>IF(11&lt;=$G203, DO203-DN203, "")</f>
        <v/>
      </c>
      <c r="DQ203" s="9">
        <f>IF(11&lt;=$G203, DM203-DP203, "")</f>
        <v/>
      </c>
      <c r="DR203" s="9">
        <f>IF(11&lt;=$G203, ROUND(DJ203*$Q203, 2), "")</f>
        <v/>
      </c>
      <c r="DS203" s="9">
        <f>IF(11&lt;=$G203, DJ203+DR203, "")</f>
        <v/>
      </c>
      <c r="DT203" s="9">
        <f>IF(11&lt;=$G203, DN203+DR203, "")</f>
        <v/>
      </c>
      <c r="DU203" s="9">
        <f>IF(11&lt;=$G203, ($G203-11)*$N203, "")</f>
        <v/>
      </c>
      <c r="DV203" s="9">
        <f>IF(12&lt;=$G203, DQ203, "")</f>
        <v/>
      </c>
      <c r="DW203" s="9">
        <f>IF(12&lt;=$G203, ROUND(DV203*$Q203, 2), "")</f>
        <v/>
      </c>
      <c r="DX203" s="9">
        <f>IF(12&lt;=$G203, $N203, "")</f>
        <v/>
      </c>
      <c r="DY203" s="9">
        <f>IF(12&lt;=$G203, DX203-DW203, "")</f>
        <v/>
      </c>
      <c r="DZ203" s="9">
        <f>IF(12&lt;=$G203, DV203-DY203, "")</f>
        <v/>
      </c>
      <c r="EA203" s="9">
        <f>IF(12&lt;=$G203, ROUND(DS203*$Q203, 2), "")</f>
        <v/>
      </c>
      <c r="EB203" s="9">
        <f>IF(12&lt;=$G203, DS203+EA203, "")</f>
        <v/>
      </c>
      <c r="EC203" s="9">
        <f>IF(12&lt;=$G203, DW203+EA203, "")</f>
        <v/>
      </c>
      <c r="ED203" s="9">
        <f>IF(12&lt;=$G203, ($G203-12)*$N203, "")</f>
        <v/>
      </c>
      <c r="EE203" s="9">
        <f>IF(13&lt;=$G203, DZ203, "")</f>
        <v/>
      </c>
      <c r="EF203" s="9">
        <f>IF(13&lt;=$G203, ROUND(EE203*$Q203, 2), "")</f>
        <v/>
      </c>
      <c r="EG203" s="9">
        <f>IF(13&lt;=$G203, $N203, "")</f>
        <v/>
      </c>
      <c r="EH203" s="9">
        <f>IF(13&lt;=$G203, EG203-EF203, "")</f>
        <v/>
      </c>
      <c r="EI203" s="9">
        <f>IF(13&lt;=$G203, EE203-EH203, "")</f>
        <v/>
      </c>
      <c r="EJ203" s="9">
        <f>IF(13&lt;=$G203, ROUND(EB203*$Q203, 2), "")</f>
        <v/>
      </c>
      <c r="EK203" s="9">
        <f>IF(13&lt;=$G203, EB203+EJ203, "")</f>
        <v/>
      </c>
      <c r="EL203" s="9">
        <f>IF(13&lt;=$G203, EF203+EJ203, "")</f>
        <v/>
      </c>
      <c r="EM203" s="9">
        <f>IF(13&lt;=$G203, ($G203-13)*$N203, "")</f>
        <v/>
      </c>
      <c r="EN203" s="9">
        <f>IF(14&lt;=$G203, EI203, "")</f>
        <v/>
      </c>
      <c r="EO203" s="9">
        <f>IF(14&lt;=$G203, ROUND(EN203*$Q203, 2), "")</f>
        <v/>
      </c>
      <c r="EP203" s="9">
        <f>IF(14&lt;=$G203, $N203, "")</f>
        <v/>
      </c>
      <c r="EQ203" s="9">
        <f>IF(14&lt;=$G203, EP203-EO203, "")</f>
        <v/>
      </c>
      <c r="ER203" s="9">
        <f>IF(14&lt;=$G203, EN203-EQ203, "")</f>
        <v/>
      </c>
      <c r="ES203" s="9">
        <f>IF(14&lt;=$G203, ROUND(EK203*$Q203, 2), "")</f>
        <v/>
      </c>
      <c r="ET203" s="9">
        <f>IF(14&lt;=$G203, EK203+ES203, "")</f>
        <v/>
      </c>
      <c r="EU203" s="9">
        <f>IF(14&lt;=$G203, EO203+ES203, "")</f>
        <v/>
      </c>
      <c r="EV203" s="9">
        <f>IF(14&lt;=$G203, ($G203-14)*$N203, "")</f>
        <v/>
      </c>
      <c r="EW203" s="9">
        <f>IF(15&lt;=$G203, ER203, "")</f>
        <v/>
      </c>
      <c r="EX203" s="9">
        <f>IF(15&lt;=$G203, ROUND(EW203*$Q203, 2), "")</f>
        <v/>
      </c>
      <c r="EY203" s="9">
        <f>IF(15&lt;=$G203, $N203, "")</f>
        <v/>
      </c>
      <c r="EZ203" s="9">
        <f>IF(15&lt;=$G203, EY203-EX203, "")</f>
        <v/>
      </c>
      <c r="FA203" s="9">
        <f>IF(15&lt;=$G203, EW203-EZ203, "")</f>
        <v/>
      </c>
      <c r="FB203" s="9">
        <f>IF(15&lt;=$G203, ROUND(ET203*$Q203, 2), "")</f>
        <v/>
      </c>
      <c r="FC203" s="9">
        <f>IF(15&lt;=$G203, ET203+FB203, "")</f>
        <v/>
      </c>
      <c r="FD203" s="9">
        <f>IF(15&lt;=$G203, EX203+FB203, "")</f>
        <v/>
      </c>
      <c r="FE203" s="9">
        <f>IF(15&lt;=$G203, ($G203-15)*$N203, "")</f>
        <v/>
      </c>
      <c r="FF203" s="9">
        <f>IF(16&lt;=$G203, FA203, "")</f>
        <v/>
      </c>
      <c r="FG203" s="9">
        <f>IF(16&lt;=$G203, ROUND(FF203*$Q203, 2), "")</f>
        <v/>
      </c>
      <c r="FH203" s="9">
        <f>IF(16&lt;=$G203, $N203, "")</f>
        <v/>
      </c>
      <c r="FI203" s="9">
        <f>IF(16&lt;=$G203, FH203-FG203, "")</f>
        <v/>
      </c>
      <c r="FJ203" s="9">
        <f>IF(16&lt;=$G203, FF203-FI203, "")</f>
        <v/>
      </c>
      <c r="FK203" s="9">
        <f>IF(16&lt;=$G203, ROUND(FC203*$Q203, 2), "")</f>
        <v/>
      </c>
      <c r="FL203" s="9">
        <f>IF(16&lt;=$G203, FC203+FK203, "")</f>
        <v/>
      </c>
      <c r="FM203" s="9">
        <f>IF(16&lt;=$G203, FG203+FK203, "")</f>
        <v/>
      </c>
      <c r="FN203" s="9">
        <f>IF(16&lt;=$G203, ($G203-16)*$N203, "")</f>
        <v/>
      </c>
      <c r="FO203" s="9">
        <f>IF(17&lt;=$G203, FJ203, "")</f>
        <v/>
      </c>
      <c r="FP203" s="9">
        <f>IF(17&lt;=$G203, ROUND(FO203*$Q203, 2), "")</f>
        <v/>
      </c>
      <c r="FQ203" s="9">
        <f>IF(17&lt;=$G203, $N203, "")</f>
        <v/>
      </c>
      <c r="FR203" s="9">
        <f>IF(17&lt;=$G203, FQ203-FP203, "")</f>
        <v/>
      </c>
      <c r="FS203" s="9">
        <f>IF(17&lt;=$G203, FO203-FR203, "")</f>
        <v/>
      </c>
      <c r="FT203" s="9">
        <f>IF(17&lt;=$G203, ROUND(FL203*$Q203, 2), "")</f>
        <v/>
      </c>
      <c r="FU203" s="9">
        <f>IF(17&lt;=$G203, FL203+FT203, "")</f>
        <v/>
      </c>
      <c r="FV203" s="9">
        <f>IF(17&lt;=$G203, FP203+FT203, "")</f>
        <v/>
      </c>
      <c r="FW203" s="9">
        <f>IF(17&lt;=$G203, ($G203-17)*$N203, "")</f>
        <v/>
      </c>
      <c r="FX203" s="9">
        <f>IF(18&lt;=$G203, FS203, "")</f>
        <v/>
      </c>
      <c r="FY203" s="9">
        <f>IF(18&lt;=$G203, ROUND(FX203*$Q203, 2), "")</f>
        <v/>
      </c>
      <c r="FZ203" s="9">
        <f>IF(18&lt;=$G203, $N203, "")</f>
        <v/>
      </c>
      <c r="GA203" s="9">
        <f>IF(18&lt;=$G203, FZ203-FY203, "")</f>
        <v/>
      </c>
      <c r="GB203" s="9">
        <f>IF(18&lt;=$G203, FX203-GA203, "")</f>
        <v/>
      </c>
      <c r="GC203" s="9">
        <f>IF(18&lt;=$G203, ROUND(FU203*$Q203, 2), "")</f>
        <v/>
      </c>
      <c r="GD203" s="9">
        <f>IF(18&lt;=$G203, FU203+GC203, "")</f>
        <v/>
      </c>
      <c r="GE203" s="9">
        <f>IF(18&lt;=$G203, FY203+GC203, "")</f>
        <v/>
      </c>
      <c r="GF203" s="9">
        <f>IF(18&lt;=$G203, ($G203-18)*$N203, "")</f>
        <v/>
      </c>
      <c r="GG203" s="9">
        <f>IF(19&lt;=$G203, GB203, "")</f>
        <v/>
      </c>
      <c r="GH203" s="9">
        <f>IF(19&lt;=$G203, ROUND(GG203*$Q203, 2), "")</f>
        <v/>
      </c>
      <c r="GI203" s="9">
        <f>IF(19&lt;=$G203, $N203, "")</f>
        <v/>
      </c>
      <c r="GJ203" s="9">
        <f>IF(19&lt;=$G203, GI203-GH203, "")</f>
        <v/>
      </c>
      <c r="GK203" s="9">
        <f>IF(19&lt;=$G203, GG203-GJ203, "")</f>
        <v/>
      </c>
      <c r="GL203" s="9">
        <f>IF(19&lt;=$G203, ROUND(GD203*$Q203, 2), "")</f>
        <v/>
      </c>
      <c r="GM203" s="9">
        <f>IF(19&lt;=$G203, GD203+GL203, "")</f>
        <v/>
      </c>
      <c r="GN203" s="9">
        <f>IF(19&lt;=$G203, GH203+GL203, "")</f>
        <v/>
      </c>
      <c r="GO203" s="9">
        <f>IF(19&lt;=$G203, ($G203-19)*$N203, "")</f>
        <v/>
      </c>
      <c r="GP203" s="9">
        <f>IF(20&lt;=$G203, GK203, "")</f>
        <v/>
      </c>
      <c r="GQ203" s="9">
        <f>IF(20&lt;=$G203, ROUND(GP203*$Q203, 2), "")</f>
        <v/>
      </c>
      <c r="GR203" s="9">
        <f>IF(20&lt;=$G203, $N203, "")</f>
        <v/>
      </c>
      <c r="GS203" s="9">
        <f>IF(20&lt;=$G203, GR203-GQ203, "")</f>
        <v/>
      </c>
      <c r="GT203" s="9">
        <f>IF(20&lt;=$G203, GP203-GS203, "")</f>
        <v/>
      </c>
      <c r="GU203" s="9">
        <f>IF(20&lt;=$G203, ROUND(GM203*$Q203, 2), "")</f>
        <v/>
      </c>
      <c r="GV203" s="9">
        <f>IF(20&lt;=$G203, GM203+GU203, "")</f>
        <v/>
      </c>
      <c r="GW203" s="9">
        <f>IF(20&lt;=$G203, GQ203+GU203, "")</f>
        <v/>
      </c>
      <c r="GX203" s="9">
        <f>IF(20&lt;=$G203, ($G203-20)*$N203, "")</f>
        <v/>
      </c>
      <c r="GY203" s="9">
        <f>IF(21&lt;=$G203, GT203, "")</f>
        <v/>
      </c>
      <c r="GZ203" s="9">
        <f>IF(21&lt;=$G203, ROUND(GY203*$Q203, 2), "")</f>
        <v/>
      </c>
      <c r="HA203" s="9">
        <f>IF(21&lt;=$G203, $N203, "")</f>
        <v/>
      </c>
      <c r="HB203" s="9">
        <f>IF(21&lt;=$G203, HA203-GZ203, "")</f>
        <v/>
      </c>
      <c r="HC203" s="9">
        <f>IF(21&lt;=$G203, GY203-HB203, "")</f>
        <v/>
      </c>
      <c r="HD203" s="9">
        <f>IF(21&lt;=$G203, ROUND(GV203*$Q203, 2), "")</f>
        <v/>
      </c>
      <c r="HE203" s="9">
        <f>IF(21&lt;=$G203, GV203+HD203, "")</f>
        <v/>
      </c>
      <c r="HF203" s="9">
        <f>IF(21&lt;=$G203, GZ203+HD203, "")</f>
        <v/>
      </c>
      <c r="HG203" s="9">
        <f>IF(21&lt;=$G203, ($G203-21)*$N203, "")</f>
        <v/>
      </c>
      <c r="HH203" s="9">
        <f>IF(22&lt;=$G203, HC203, "")</f>
        <v/>
      </c>
      <c r="HI203" s="9">
        <f>IF(22&lt;=$G203, ROUND(HH203*$Q203, 2), "")</f>
        <v/>
      </c>
      <c r="HJ203" s="9">
        <f>IF(22&lt;=$G203, $N203, "")</f>
        <v/>
      </c>
      <c r="HK203" s="9">
        <f>IF(22&lt;=$G203, HJ203-HI203, "")</f>
        <v/>
      </c>
      <c r="HL203" s="9">
        <f>IF(22&lt;=$G203, HH203-HK203, "")</f>
        <v/>
      </c>
      <c r="HM203" s="9">
        <f>IF(22&lt;=$G203, ROUND(HE203*$Q203, 2), "")</f>
        <v/>
      </c>
      <c r="HN203" s="9">
        <f>IF(22&lt;=$G203, HE203+HM203, "")</f>
        <v/>
      </c>
      <c r="HO203" s="9">
        <f>IF(22&lt;=$G203, HI203+HM203, "")</f>
        <v/>
      </c>
      <c r="HP203" s="9">
        <f>IF(22&lt;=$G203, ($G203-22)*$N203, "")</f>
        <v/>
      </c>
      <c r="HQ203" s="9">
        <f>IF(23&lt;=$G203, HL203, "")</f>
        <v/>
      </c>
      <c r="HR203" s="9">
        <f>IF(23&lt;=$G203, ROUND(HQ203*$Q203, 2), "")</f>
        <v/>
      </c>
      <c r="HS203" s="9">
        <f>IF(23&lt;=$G203, $N203, "")</f>
        <v/>
      </c>
      <c r="HT203" s="9">
        <f>IF(23&lt;=$G203, HS203-HR203, "")</f>
        <v/>
      </c>
      <c r="HU203" s="9">
        <f>IF(23&lt;=$G203, HQ203-HT203, "")</f>
        <v/>
      </c>
      <c r="HV203" s="9">
        <f>IF(23&lt;=$G203, ROUND(HN203*$Q203, 2), "")</f>
        <v/>
      </c>
      <c r="HW203" s="9">
        <f>IF(23&lt;=$G203, HN203+HV203, "")</f>
        <v/>
      </c>
      <c r="HX203" s="9">
        <f>IF(23&lt;=$G203, HR203+HV203, "")</f>
        <v/>
      </c>
      <c r="HY203" s="9">
        <f>IF(23&lt;=$G203, ($G203-23)*$N203, "")</f>
        <v/>
      </c>
      <c r="HZ203" s="9">
        <f>IF(24&lt;=$G203, HU203, "")</f>
        <v/>
      </c>
      <c r="IA203" s="9">
        <f>IF(24&lt;=$G203, ROUND(HZ203*$Q203, 2), "")</f>
        <v/>
      </c>
      <c r="IB203" s="9">
        <f>IF(24&lt;=$G203, $N203, "")</f>
        <v/>
      </c>
      <c r="IC203" s="9">
        <f>IF(24&lt;=$G203, IB203-IA203, "")</f>
        <v/>
      </c>
      <c r="ID203" s="9">
        <f>IF(24&lt;=$G203, HZ203-IC203, "")</f>
        <v/>
      </c>
      <c r="IE203" s="9">
        <f>IF(24&lt;=$G203, ROUND(HW203*$Q203, 2), "")</f>
        <v/>
      </c>
      <c r="IF203" s="9">
        <f>IF(24&lt;=$G203, HW203+IE203, "")</f>
        <v/>
      </c>
      <c r="IG203" s="9">
        <f>IF(24&lt;=$G203, IA203+IE203, "")</f>
        <v/>
      </c>
      <c r="IH203" s="9">
        <f>IF(24&lt;=$G203, ($G203-24)*$N203, "")</f>
        <v/>
      </c>
      <c r="II203" s="9">
        <f>IF(25&lt;=$G203, ID203, "")</f>
        <v/>
      </c>
      <c r="IJ203" s="9">
        <f>IF(25&lt;=$G203, ROUND(II203*$Q203, 2), "")</f>
        <v/>
      </c>
      <c r="IK203" s="9">
        <f>IF(25&lt;=$G203, $N203, "")</f>
        <v/>
      </c>
      <c r="IL203" s="9">
        <f>IF(25&lt;=$G203, IK203-IJ203, "")</f>
        <v/>
      </c>
      <c r="IM203" s="9">
        <f>IF(25&lt;=$G203, II203-IL203, "")</f>
        <v/>
      </c>
      <c r="IN203" s="9">
        <f>IF(25&lt;=$G203, ROUND(IF203*$Q203, 2), "")</f>
        <v/>
      </c>
      <c r="IO203" s="9">
        <f>IF(25&lt;=$G203, IF203+IN203, "")</f>
        <v/>
      </c>
      <c r="IP203" s="9">
        <f>IF(25&lt;=$G203, IJ203+IN203, "")</f>
        <v/>
      </c>
      <c r="IQ203" s="9">
        <f>IF(25&lt;=$G203, ($G203-25)*$N203, "")</f>
        <v/>
      </c>
      <c r="IR203" s="9">
        <f>IF(26&lt;=$G203, IM203, "")</f>
        <v/>
      </c>
      <c r="IS203" s="9">
        <f>IF(26&lt;=$G203, ROUND(IR203*$Q203, 2), "")</f>
        <v/>
      </c>
      <c r="IT203" s="9">
        <f>IF(26&lt;=$G203, $N203, "")</f>
        <v/>
      </c>
      <c r="IU203" s="9">
        <f>IF(26&lt;=$G203, IT203-IS203, "")</f>
        <v/>
      </c>
      <c r="IV203" s="9">
        <f>IF(26&lt;=$G203, IR203-IU203, "")</f>
        <v/>
      </c>
      <c r="IW203" s="9">
        <f>IF(26&lt;=$G203, ROUND(IO203*$Q203, 2), "")</f>
        <v/>
      </c>
      <c r="IX203" s="9">
        <f>IF(26&lt;=$G203, IO203+IW203, "")</f>
        <v/>
      </c>
      <c r="IY203" s="9">
        <f>IF(26&lt;=$G203, IS203+IW203, "")</f>
        <v/>
      </c>
      <c r="IZ203" s="9">
        <f>IF(26&lt;=$G203, ($G203-26)*$N203, "")</f>
        <v/>
      </c>
      <c r="JA203" s="9">
        <f>IF(27&lt;=$G203, IV203, "")</f>
        <v/>
      </c>
      <c r="JB203" s="9">
        <f>IF(27&lt;=$G203, ROUND(JA203*$Q203, 2), "")</f>
        <v/>
      </c>
      <c r="JC203" s="9">
        <f>IF(27&lt;=$G203, $N203, "")</f>
        <v/>
      </c>
      <c r="JD203" s="9">
        <f>IF(27&lt;=$G203, JC203-JB203, "")</f>
        <v/>
      </c>
      <c r="JE203" s="9">
        <f>IF(27&lt;=$G203, JA203-JD203, "")</f>
        <v/>
      </c>
      <c r="JF203" s="9">
        <f>IF(27&lt;=$G203, ROUND(IX203*$Q203, 2), "")</f>
        <v/>
      </c>
      <c r="JG203" s="9">
        <f>IF(27&lt;=$G203, IX203+JF203, "")</f>
        <v/>
      </c>
      <c r="JH203" s="9">
        <f>IF(27&lt;=$G203, JB203+JF203, "")</f>
        <v/>
      </c>
      <c r="JI203" s="9">
        <f>IF(27&lt;=$G203, ($G203-27)*$N203, "")</f>
        <v/>
      </c>
      <c r="JJ203" s="9">
        <f>IF(28&lt;=$G203, JE203, "")</f>
        <v/>
      </c>
      <c r="JK203" s="9">
        <f>IF(28&lt;=$G203, ROUND(JJ203*$Q203, 2), "")</f>
        <v/>
      </c>
      <c r="JL203" s="9">
        <f>IF(28&lt;=$G203, $N203, "")</f>
        <v/>
      </c>
      <c r="JM203" s="9">
        <f>IF(28&lt;=$G203, JL203-JK203, "")</f>
        <v/>
      </c>
      <c r="JN203" s="9">
        <f>IF(28&lt;=$G203, JJ203-JM203, "")</f>
        <v/>
      </c>
      <c r="JO203" s="9">
        <f>IF(28&lt;=$G203, ROUND(JG203*$Q203, 2), "")</f>
        <v/>
      </c>
      <c r="JP203" s="9">
        <f>IF(28&lt;=$G203, JG203+JO203, "")</f>
        <v/>
      </c>
      <c r="JQ203" s="9">
        <f>IF(28&lt;=$G203, JK203+JO203, "")</f>
        <v/>
      </c>
      <c r="JR203" s="9">
        <f>IF(28&lt;=$G203, ($G203-28)*$N203, "")</f>
        <v/>
      </c>
      <c r="JS203" s="9">
        <f>IF(29&lt;=$G203, JN203, "")</f>
        <v/>
      </c>
      <c r="JT203" s="9">
        <f>IF(29&lt;=$G203, ROUND(JS203*$Q203, 2), "")</f>
        <v/>
      </c>
      <c r="JU203" s="9">
        <f>IF(29&lt;=$G203, $N203, "")</f>
        <v/>
      </c>
      <c r="JV203" s="9">
        <f>IF(29&lt;=$G203, JU203-JT203, "")</f>
        <v/>
      </c>
      <c r="JW203" s="9">
        <f>IF(29&lt;=$G203, JS203-JV203, "")</f>
        <v/>
      </c>
      <c r="JX203" s="9">
        <f>IF(29&lt;=$G203, ROUND(JP203*$Q203, 2), "")</f>
        <v/>
      </c>
      <c r="JY203" s="9">
        <f>IF(29&lt;=$G203, JP203+JX203, "")</f>
        <v/>
      </c>
      <c r="JZ203" s="9">
        <f>IF(29&lt;=$G203, JT203+JX203, "")</f>
        <v/>
      </c>
      <c r="KA203" s="9">
        <f>IF(29&lt;=$G203, ($G203-29)*$N203, "")</f>
        <v/>
      </c>
      <c r="KB203" s="9">
        <f>IF(30&lt;=$G203, JW203, "")</f>
        <v/>
      </c>
      <c r="KC203" s="9">
        <f>IF(30&lt;=$G203, ROUND(KB203*$Q203, 2), "")</f>
        <v/>
      </c>
      <c r="KD203" s="9">
        <f>IF(30&lt;=$G203, $N203, "")</f>
        <v/>
      </c>
      <c r="KE203" s="9">
        <f>IF(30&lt;=$G203, KD203-KC203, "")</f>
        <v/>
      </c>
      <c r="KF203" s="9">
        <f>IF(30&lt;=$G203, KB203-KE203, "")</f>
        <v/>
      </c>
      <c r="KG203" s="9">
        <f>IF(30&lt;=$G203, ROUND(JY203*$Q203, 2), "")</f>
        <v/>
      </c>
      <c r="KH203" s="9">
        <f>IF(30&lt;=$G203, JY203+KG203, "")</f>
        <v/>
      </c>
      <c r="KI203" s="9">
        <f>IF(30&lt;=$G203, KC203+KG203, "")</f>
        <v/>
      </c>
      <c r="KJ203" s="9">
        <f>IF(30&lt;=$G203, ($G203-30)*$N203, "")</f>
        <v/>
      </c>
      <c r="KK203" s="9">
        <f>IF(31&lt;=$G203, KF203, "")</f>
        <v/>
      </c>
      <c r="KL203" s="9">
        <f>IF(31&lt;=$G203, ROUND(KK203*$Q203, 2), "")</f>
        <v/>
      </c>
      <c r="KM203" s="9">
        <f>IF(31&lt;=$G203, $N203, "")</f>
        <v/>
      </c>
      <c r="KN203" s="9">
        <f>IF(31&lt;=$G203, KM203-KL203, "")</f>
        <v/>
      </c>
      <c r="KO203" s="9">
        <f>IF(31&lt;=$G203, KK203-KN203, "")</f>
        <v/>
      </c>
      <c r="KP203" s="9">
        <f>IF(31&lt;=$G203, ROUND(KH203*$Q203, 2), "")</f>
        <v/>
      </c>
      <c r="KQ203" s="9">
        <f>IF(31&lt;=$G203, KH203+KP203, "")</f>
        <v/>
      </c>
      <c r="KR203" s="9">
        <f>IF(31&lt;=$G203, KL203+KP203, "")</f>
        <v/>
      </c>
      <c r="KS203" s="9">
        <f>IF(31&lt;=$G203, ($G203-31)*$N203, "")</f>
        <v/>
      </c>
      <c r="KT203" s="9">
        <f>IF(32&lt;=$G203, KO203, "")</f>
        <v/>
      </c>
      <c r="KU203" s="9">
        <f>IF(32&lt;=$G203, ROUND(KT203*$Q203, 2), "")</f>
        <v/>
      </c>
      <c r="KV203" s="9">
        <f>IF(32&lt;=$G203, $N203, "")</f>
        <v/>
      </c>
      <c r="KW203" s="9">
        <f>IF(32&lt;=$G203, KV203-KU203, "")</f>
        <v/>
      </c>
      <c r="KX203" s="9">
        <f>IF(32&lt;=$G203, KT203-KW203, "")</f>
        <v/>
      </c>
      <c r="KY203" s="9">
        <f>IF(32&lt;=$G203, ROUND(KQ203*$Q203, 2), "")</f>
        <v/>
      </c>
      <c r="KZ203" s="9">
        <f>IF(32&lt;=$G203, KQ203+KY203, "")</f>
        <v/>
      </c>
      <c r="LA203" s="9">
        <f>IF(32&lt;=$G203, KU203+KY203, "")</f>
        <v/>
      </c>
      <c r="LB203" s="9">
        <f>IF(32&lt;=$G203, ($G203-32)*$N203, "")</f>
        <v/>
      </c>
      <c r="LC203" s="9">
        <f>IF(33&lt;=$G203, KX203, "")</f>
        <v/>
      </c>
      <c r="LD203" s="9">
        <f>IF(33&lt;=$G203, ROUND(LC203*$Q203, 2), "")</f>
        <v/>
      </c>
      <c r="LE203" s="9">
        <f>IF(33&lt;=$G203, $N203, "")</f>
        <v/>
      </c>
      <c r="LF203" s="9">
        <f>IF(33&lt;=$G203, LE203-LD203, "")</f>
        <v/>
      </c>
      <c r="LG203" s="9">
        <f>IF(33&lt;=$G203, LC203-LF203, "")</f>
        <v/>
      </c>
      <c r="LH203" s="9">
        <f>IF(33&lt;=$G203, ROUND(KZ203*$Q203, 2), "")</f>
        <v/>
      </c>
      <c r="LI203" s="9">
        <f>IF(33&lt;=$G203, KZ203+LH203, "")</f>
        <v/>
      </c>
      <c r="LJ203" s="9">
        <f>IF(33&lt;=$G203, LD203+LH203, "")</f>
        <v/>
      </c>
      <c r="LK203" s="9">
        <f>IF(33&lt;=$G203, ($G203-33)*$N203, "")</f>
        <v/>
      </c>
      <c r="LL203" s="9">
        <f>IF(34&lt;=$G203, LG203, "")</f>
        <v/>
      </c>
      <c r="LM203" s="9">
        <f>IF(34&lt;=$G203, ROUND(LL203*$Q203, 2), "")</f>
        <v/>
      </c>
      <c r="LN203" s="9">
        <f>IF(34&lt;=$G203, $N203, "")</f>
        <v/>
      </c>
      <c r="LO203" s="9">
        <f>IF(34&lt;=$G203, LN203-LM203, "")</f>
        <v/>
      </c>
      <c r="LP203" s="9">
        <f>IF(34&lt;=$G203, LL203-LO203, "")</f>
        <v/>
      </c>
      <c r="LQ203" s="9">
        <f>IF(34&lt;=$G203, ROUND(LI203*$Q203, 2), "")</f>
        <v/>
      </c>
      <c r="LR203" s="9">
        <f>IF(34&lt;=$G203, LI203+LQ203, "")</f>
        <v/>
      </c>
      <c r="LS203" s="9">
        <f>IF(34&lt;=$G203, LM203+LQ203, "")</f>
        <v/>
      </c>
      <c r="LT203" s="9">
        <f>IF(34&lt;=$G203, ($G203-34)*$N203, "")</f>
        <v/>
      </c>
      <c r="LU203" s="9">
        <f>IF(35&lt;=$G203, LP203, "")</f>
        <v/>
      </c>
      <c r="LV203" s="9">
        <f>IF(35&lt;=$G203, ROUND(LU203*$Q203, 2), "")</f>
        <v/>
      </c>
      <c r="LW203" s="9">
        <f>IF(35&lt;=$G203, $N203, "")</f>
        <v/>
      </c>
      <c r="LX203" s="9">
        <f>IF(35&lt;=$G203, LW203-LV203, "")</f>
        <v/>
      </c>
      <c r="LY203" s="9">
        <f>IF(35&lt;=$G203, LU203-LX203, "")</f>
        <v/>
      </c>
      <c r="LZ203" s="9">
        <f>IF(35&lt;=$G203, ROUND(LR203*$Q203, 2), "")</f>
        <v/>
      </c>
      <c r="MA203" s="9">
        <f>IF(35&lt;=$G203, LR203+LZ203, "")</f>
        <v/>
      </c>
      <c r="MB203" s="9">
        <f>IF(35&lt;=$G203, LV203+LZ203, "")</f>
        <v/>
      </c>
      <c r="MC203" s="9">
        <f>IF(35&lt;=$G203, ($G203-35)*$N203, "")</f>
        <v/>
      </c>
      <c r="MD203" s="9">
        <f>IF(36&lt;=$G203, LY203, "")</f>
        <v/>
      </c>
      <c r="ME203" s="9">
        <f>IF(36&lt;=$G203, ROUND(MD203*$Q203, 2), "")</f>
        <v/>
      </c>
      <c r="MF203" s="9">
        <f>IF(36&lt;=$G203, $N203, "")</f>
        <v/>
      </c>
      <c r="MG203" s="9">
        <f>IF(36&lt;=$G203, MF203-ME203, "")</f>
        <v/>
      </c>
      <c r="MH203" s="9">
        <f>IF(36&lt;=$G203, MD203-MG203, "")</f>
        <v/>
      </c>
      <c r="MI203" s="9">
        <f>IF(36&lt;=$G203, ROUND(MA203*$Q203, 2), "")</f>
        <v/>
      </c>
      <c r="MJ203" s="9">
        <f>IF(36&lt;=$G203, MA203+MI203, "")</f>
        <v/>
      </c>
      <c r="MK203" s="9">
        <f>IF(36&lt;=$G203, ME203+MI203, "")</f>
        <v/>
      </c>
      <c r="ML203" s="9">
        <f>IF(36&lt;=$G203, ($G203-36)*$N203, "")</f>
        <v/>
      </c>
      <c r="MM203" s="9">
        <f>IF(37&lt;=$G203, MH203, "")</f>
        <v/>
      </c>
      <c r="MN203" s="9">
        <f>IF(37&lt;=$G203, ROUND(MM203*$Q203, 2), "")</f>
        <v/>
      </c>
      <c r="MO203" s="9">
        <f>IF(37&lt;=$G203, $N203, "")</f>
        <v/>
      </c>
      <c r="MP203" s="9">
        <f>IF(37&lt;=$G203, MO203-MN203, "")</f>
        <v/>
      </c>
      <c r="MQ203" s="9">
        <f>IF(37&lt;=$G203, MM203-MP203, "")</f>
        <v/>
      </c>
      <c r="MR203" s="9">
        <f>IF(37&lt;=$G203, ROUND(MJ203*$Q203, 2), "")</f>
        <v/>
      </c>
      <c r="MS203" s="9">
        <f>IF(37&lt;=$G203, MJ203+MR203, "")</f>
        <v/>
      </c>
      <c r="MT203" s="9">
        <f>IF(37&lt;=$G203, MN203+MR203, "")</f>
        <v/>
      </c>
      <c r="MU203" s="9">
        <f>IF(37&lt;=$G203, ($G203-37)*$N203, "")</f>
        <v/>
      </c>
      <c r="MV203" s="9">
        <f>IF(38&lt;=$G203, MQ203, "")</f>
        <v/>
      </c>
      <c r="MW203" s="9">
        <f>IF(38&lt;=$G203, ROUND(MV203*$Q203, 2), "")</f>
        <v/>
      </c>
      <c r="MX203" s="9">
        <f>IF(38&lt;=$G203, $N203, "")</f>
        <v/>
      </c>
      <c r="MY203" s="9">
        <f>IF(38&lt;=$G203, MX203-MW203, "")</f>
        <v/>
      </c>
      <c r="MZ203" s="9">
        <f>IF(38&lt;=$G203, MV203-MY203, "")</f>
        <v/>
      </c>
      <c r="NA203" s="9">
        <f>IF(38&lt;=$G203, ROUND(MS203*$Q203, 2), "")</f>
        <v/>
      </c>
      <c r="NB203" s="9">
        <f>IF(38&lt;=$G203, MS203+NA203, "")</f>
        <v/>
      </c>
      <c r="NC203" s="9">
        <f>IF(38&lt;=$G203, MW203+NA203, "")</f>
        <v/>
      </c>
      <c r="ND203" s="9">
        <f>IF(38&lt;=$G203, ($G203-38)*$N203, "")</f>
        <v/>
      </c>
      <c r="NE203" s="9">
        <f>IF(39&lt;=$G203, MZ203, "")</f>
        <v/>
      </c>
      <c r="NF203" s="9">
        <f>IF(39&lt;=$G203, ROUND(NE203*$Q203, 2), "")</f>
        <v/>
      </c>
      <c r="NG203" s="9">
        <f>IF(39&lt;=$G203, $N203, "")</f>
        <v/>
      </c>
      <c r="NH203" s="9">
        <f>IF(39&lt;=$G203, NG203-NF203, "")</f>
        <v/>
      </c>
      <c r="NI203" s="9">
        <f>IF(39&lt;=$G203, NE203-NH203, "")</f>
        <v/>
      </c>
      <c r="NJ203" s="9">
        <f>IF(39&lt;=$G203, ROUND(NB203*$Q203, 2), "")</f>
        <v/>
      </c>
      <c r="NK203" s="9">
        <f>IF(39&lt;=$G203, NB203+NJ203, "")</f>
        <v/>
      </c>
      <c r="NL203" s="9">
        <f>IF(39&lt;=$G203, NF203+NJ203, "")</f>
        <v/>
      </c>
      <c r="NM203" s="9">
        <f>IF(39&lt;=$G203, ($G203-39)*$N203, "")</f>
        <v/>
      </c>
      <c r="NN203" s="9">
        <f>IF(40&lt;=$G203, NI203, "")</f>
        <v/>
      </c>
      <c r="NO203" s="9">
        <f>IF(40&lt;=$G203, ROUND(NN203*$Q203, 2), "")</f>
        <v/>
      </c>
      <c r="NP203" s="9">
        <f>IF(40&lt;=$G203, $N203, "")</f>
        <v/>
      </c>
      <c r="NQ203" s="9">
        <f>IF(40&lt;=$G203, NP203-NO203, "")</f>
        <v/>
      </c>
      <c r="NR203" s="9">
        <f>IF(40&lt;=$G203, NN203-NQ203, "")</f>
        <v/>
      </c>
      <c r="NS203" s="9">
        <f>IF(40&lt;=$G203, ROUND(NK203*$Q203, 2), "")</f>
        <v/>
      </c>
      <c r="NT203" s="9">
        <f>IF(40&lt;=$G203, NK203+NS203, "")</f>
        <v/>
      </c>
      <c r="NU203" s="9">
        <f>IF(40&lt;=$G203, NO203+NS203, "")</f>
        <v/>
      </c>
      <c r="NV203" s="9">
        <f>IF(40&lt;=$G203, ($G203-40)*$N203, "")</f>
        <v/>
      </c>
      <c r="NW203" s="9">
        <f>IF(41&lt;=$G203, NR203, "")</f>
        <v/>
      </c>
      <c r="NX203" s="9">
        <f>IF(41&lt;=$G203, ROUND(NW203*$Q203, 2), "")</f>
        <v/>
      </c>
      <c r="NY203" s="9">
        <f>IF(41&lt;=$G203, $N203, "")</f>
        <v/>
      </c>
      <c r="NZ203" s="9">
        <f>IF(41&lt;=$G203, NY203-NX203, "")</f>
        <v/>
      </c>
      <c r="OA203" s="9">
        <f>IF(41&lt;=$G203, NW203-NZ203, "")</f>
        <v/>
      </c>
      <c r="OB203" s="9">
        <f>IF(41&lt;=$G203, ROUND(NT203*$Q203, 2), "")</f>
        <v/>
      </c>
      <c r="OC203" s="9">
        <f>IF(41&lt;=$G203, NT203+OB203, "")</f>
        <v/>
      </c>
      <c r="OD203" s="9">
        <f>IF(41&lt;=$G203, NX203+OB203, "")</f>
        <v/>
      </c>
      <c r="OE203" s="9">
        <f>IF(41&lt;=$G203, ($G203-41)*$N203, "")</f>
        <v/>
      </c>
      <c r="OF203" s="9">
        <f>IF(42&lt;=$G203, OA203, "")</f>
        <v/>
      </c>
      <c r="OG203" s="9">
        <f>IF(42&lt;=$G203, ROUND(OF203*$Q203, 2), "")</f>
        <v/>
      </c>
      <c r="OH203" s="9">
        <f>IF(42&lt;=$G203, $N203, "")</f>
        <v/>
      </c>
      <c r="OI203" s="9">
        <f>IF(42&lt;=$G203, OH203-OG203, "")</f>
        <v/>
      </c>
      <c r="OJ203" s="9">
        <f>IF(42&lt;=$G203, OF203-OI203, "")</f>
        <v/>
      </c>
      <c r="OK203" s="9">
        <f>IF(42&lt;=$G203, ROUND(OC203*$Q203, 2), "")</f>
        <v/>
      </c>
      <c r="OL203" s="9">
        <f>IF(42&lt;=$G203, OC203+OK203, "")</f>
        <v/>
      </c>
      <c r="OM203" s="9">
        <f>IF(42&lt;=$G203, OG203+OK203, "")</f>
        <v/>
      </c>
      <c r="ON203" s="9">
        <f>IF(42&lt;=$G203, ($G203-42)*$N203, "")</f>
        <v/>
      </c>
      <c r="OO203" s="9">
        <f>IF(43&lt;=$G203, OJ203, "")</f>
        <v/>
      </c>
      <c r="OP203" s="9">
        <f>IF(43&lt;=$G203, ROUND(OO203*$Q203, 2), "")</f>
        <v/>
      </c>
      <c r="OQ203" s="9">
        <f>IF(43&lt;=$G203, $N203, "")</f>
        <v/>
      </c>
      <c r="OR203" s="9">
        <f>IF(43&lt;=$G203, OQ203-OP203, "")</f>
        <v/>
      </c>
      <c r="OS203" s="9">
        <f>IF(43&lt;=$G203, OO203-OR203, "")</f>
        <v/>
      </c>
      <c r="OT203" s="9">
        <f>IF(43&lt;=$G203, ROUND(OL203*$Q203, 2), "")</f>
        <v/>
      </c>
      <c r="OU203" s="9">
        <f>IF(43&lt;=$G203, OL203+OT203, "")</f>
        <v/>
      </c>
      <c r="OV203" s="9">
        <f>IF(43&lt;=$G203, OP203+OT203, "")</f>
        <v/>
      </c>
      <c r="OW203" s="9">
        <f>IF(43&lt;=$G203, ($G203-43)*$N203, "")</f>
        <v/>
      </c>
      <c r="OX203" s="9">
        <f>IF(44&lt;=$G203, OS203, "")</f>
        <v/>
      </c>
      <c r="OY203" s="9">
        <f>IF(44&lt;=$G203, ROUND(OX203*$Q203, 2), "")</f>
        <v/>
      </c>
      <c r="OZ203" s="9">
        <f>IF(44&lt;=$G203, $N203, "")</f>
        <v/>
      </c>
      <c r="PA203" s="9">
        <f>IF(44&lt;=$G203, OZ203-OY203, "")</f>
        <v/>
      </c>
      <c r="PB203" s="9">
        <f>IF(44&lt;=$G203, OX203-PA203, "")</f>
        <v/>
      </c>
      <c r="PC203" s="9">
        <f>IF(44&lt;=$G203, ROUND(OU203*$Q203, 2), "")</f>
        <v/>
      </c>
      <c r="PD203" s="9">
        <f>IF(44&lt;=$G203, OU203+PC203, "")</f>
        <v/>
      </c>
      <c r="PE203" s="9">
        <f>IF(44&lt;=$G203, OY203+PC203, "")</f>
        <v/>
      </c>
      <c r="PF203" s="9">
        <f>IF(44&lt;=$G203, ($G203-44)*$N203, "")</f>
        <v/>
      </c>
      <c r="PG203" s="9">
        <f>IF(45&lt;=$G203, PB203, "")</f>
        <v/>
      </c>
      <c r="PH203" s="9">
        <f>IF(45&lt;=$G203, ROUND(PG203*$Q203, 2), "")</f>
        <v/>
      </c>
      <c r="PI203" s="9">
        <f>IF(45&lt;=$G203, $N203, "")</f>
        <v/>
      </c>
      <c r="PJ203" s="9">
        <f>IF(45&lt;=$G203, PI203-PH203, "")</f>
        <v/>
      </c>
      <c r="PK203" s="9">
        <f>IF(45&lt;=$G203, PG203-PJ203, "")</f>
        <v/>
      </c>
      <c r="PL203" s="9">
        <f>IF(45&lt;=$G203, ROUND(PD203*$Q203, 2), "")</f>
        <v/>
      </c>
      <c r="PM203" s="9">
        <f>IF(45&lt;=$G203, PD203+PL203, "")</f>
        <v/>
      </c>
      <c r="PN203" s="9">
        <f>IF(45&lt;=$G203, PH203+PL203, "")</f>
        <v/>
      </c>
      <c r="PO203" s="9">
        <f>IF(45&lt;=$G203, ($G203-45)*$N203, "")</f>
        <v/>
      </c>
      <c r="PP203" s="9">
        <f>IF(46&lt;=$G203, PK203, "")</f>
        <v/>
      </c>
      <c r="PQ203" s="9">
        <f>IF(46&lt;=$G203, ROUND(PP203*$Q203, 2), "")</f>
        <v/>
      </c>
      <c r="PR203" s="9">
        <f>IF(46&lt;=$G203, $N203, "")</f>
        <v/>
      </c>
      <c r="PS203" s="9">
        <f>IF(46&lt;=$G203, PR203-PQ203, "")</f>
        <v/>
      </c>
      <c r="PT203" s="9">
        <f>IF(46&lt;=$G203, PP203-PS203, "")</f>
        <v/>
      </c>
      <c r="PU203" s="9">
        <f>IF(46&lt;=$G203, ROUND(PM203*$Q203, 2), "")</f>
        <v/>
      </c>
      <c r="PV203" s="9">
        <f>IF(46&lt;=$G203, PM203+PU203, "")</f>
        <v/>
      </c>
      <c r="PW203" s="9">
        <f>IF(46&lt;=$G203, PQ203+PU203, "")</f>
        <v/>
      </c>
      <c r="PX203" s="9">
        <f>IF(46&lt;=$G203, ($G203-46)*$N203, "")</f>
        <v/>
      </c>
      <c r="PY203" s="9">
        <f>IF(47&lt;=$G203, PT203, "")</f>
        <v/>
      </c>
      <c r="PZ203" s="9">
        <f>IF(47&lt;=$G203, ROUND(PY203*$Q203, 2), "")</f>
        <v/>
      </c>
      <c r="QA203" s="9">
        <f>IF(47&lt;=$G203, $N203, "")</f>
        <v/>
      </c>
      <c r="QB203" s="9">
        <f>IF(47&lt;=$G203, QA203-PZ203, "")</f>
        <v/>
      </c>
      <c r="QC203" s="9">
        <f>IF(47&lt;=$G203, PY203-QB203, "")</f>
        <v/>
      </c>
      <c r="QD203" s="9">
        <f>IF(47&lt;=$G203, ROUND(PV203*$Q203, 2), "")</f>
        <v/>
      </c>
      <c r="QE203" s="9">
        <f>IF(47&lt;=$G203, PV203+QD203, "")</f>
        <v/>
      </c>
      <c r="QF203" s="9">
        <f>IF(47&lt;=$G203, PZ203+QD203, "")</f>
        <v/>
      </c>
      <c r="QG203" s="9">
        <f>IF(47&lt;=$G203, ($G203-47)*$N203, "")</f>
        <v/>
      </c>
      <c r="QH203" s="9">
        <f>IF(48&lt;=$G203, QC203, "")</f>
        <v/>
      </c>
      <c r="QI203" s="9">
        <f>IF(48&lt;=$G203, ROUND(QH203*$Q203, 2), "")</f>
        <v/>
      </c>
      <c r="QJ203" s="9">
        <f>IF(48&lt;=$G203, $N203, "")</f>
        <v/>
      </c>
      <c r="QK203" s="9">
        <f>IF(48&lt;=$G203, QJ203-QI203, "")</f>
        <v/>
      </c>
      <c r="QL203" s="9">
        <f>IF(48&lt;=$G203, QH203-QK203, "")</f>
        <v/>
      </c>
      <c r="QM203" s="9">
        <f>IF(48&lt;=$G203, ROUND(QE203*$Q203, 2), "")</f>
        <v/>
      </c>
      <c r="QN203" s="9">
        <f>IF(48&lt;=$G203, QE203+QM203, "")</f>
        <v/>
      </c>
      <c r="QO203" s="9">
        <f>IF(48&lt;=$G203, QI203+QM203, "")</f>
        <v/>
      </c>
      <c r="QP203" s="9">
        <f>IF(48&lt;=$G203, ($G203-48)*$N203, "")</f>
        <v/>
      </c>
    </row>
    <row r="204">
      <c r="A204" s="12" t="inlineStr">
        <is>
          <t>0721-0001</t>
        </is>
      </c>
      <c r="B204" s="13" t="inlineStr">
        <is>
          <t>Ricardo Ortiz Guzman</t>
        </is>
      </c>
      <c r="C204" s="13" t="inlineStr">
        <is>
          <t>Rifter</t>
        </is>
      </c>
      <c r="D204" s="12" t="inlineStr">
        <is>
          <t>ACTIVO</t>
        </is>
      </c>
      <c r="E204" s="12" t="inlineStr">
        <is>
          <t>2025-10-09</t>
        </is>
      </c>
      <c r="F204" s="12" t="inlineStr">
        <is>
          <t>2029-10-09</t>
        </is>
      </c>
      <c r="G204" s="14" t="n">
        <v>48</v>
      </c>
      <c r="H204" s="15" t="n">
        <v>428362.07</v>
      </c>
      <c r="I204" s="16" t="n">
        <v>0.3</v>
      </c>
      <c r="J204" s="15">
        <f>ROUND(H204*I204, 2)</f>
        <v/>
      </c>
      <c r="K204" s="15">
        <f>ROUND(H204-J204, 2)</f>
        <v/>
      </c>
      <c r="L204" s="16" t="n">
        <v>0.02</v>
      </c>
      <c r="M204" s="15">
        <f>ROUND(H204*L204, 2)</f>
        <v/>
      </c>
      <c r="N204" s="15" t="n">
        <v>10758.24</v>
      </c>
      <c r="O204" s="16" t="n">
        <v>0.1</v>
      </c>
      <c r="P204" s="15">
        <f>ROUND(H204*O204, 2)</f>
        <v/>
      </c>
      <c r="Q204" s="17" t="n">
        <v>0.02693492</v>
      </c>
      <c r="R204" s="17">
        <f>RATE(G204, -N204, K204, -P204)</f>
        <v/>
      </c>
      <c r="S204" s="17">
        <f>ROUND(Q204*12, 8)</f>
        <v/>
      </c>
      <c r="T204" s="17">
        <f>ROUND(((1+Q204)^12)-1, 8)</f>
        <v/>
      </c>
      <c r="U204" s="15">
        <f>ROUND(PV(Q204, G204, 0, -P204), 2)</f>
        <v/>
      </c>
      <c r="V204" s="15">
        <f>SUMIF($AA$4:$QP$4, "Interes_Leasing", AA204:QP204)</f>
        <v/>
      </c>
      <c r="W204" s="15">
        <f>SUMIF($AA$4:$QP$4, "Interes_Residual", AA204:QP204)</f>
        <v/>
      </c>
      <c r="X204" s="15">
        <f>ROUND(V204+W204, 2)</f>
        <v/>
      </c>
      <c r="Y204" s="15">
        <f>ROUND((N204*G204+P204+M204)-K204, 2)</f>
        <v/>
      </c>
      <c r="Z204" s="16">
        <f>ROUND(Y204/K204, 4)</f>
        <v/>
      </c>
      <c r="AA204" s="15">
        <f>IF(1&lt;=$G204, $K204, "")</f>
        <v/>
      </c>
      <c r="AB204" s="15">
        <f>IF(1&lt;=$G204, ROUND(AA204*$Q204, 2), "")</f>
        <v/>
      </c>
      <c r="AC204" s="15">
        <f>IF(1&lt;=$G204, $N204, "")</f>
        <v/>
      </c>
      <c r="AD204" s="15">
        <f>IF(1&lt;=$G204, AC204-AB204, "")</f>
        <v/>
      </c>
      <c r="AE204" s="15">
        <f>IF(1&lt;=$G204, AA204-AD204, "")</f>
        <v/>
      </c>
      <c r="AF204" s="15">
        <f>IF(1&lt;=$G204, ROUND($U204*$Q204, 2), "")</f>
        <v/>
      </c>
      <c r="AG204" s="15">
        <f>IF(1&lt;=$G204, $U204+AF204, "")</f>
        <v/>
      </c>
      <c r="AH204" s="15">
        <f>IF(1&lt;=$G204, AB204+AF204, "")</f>
        <v/>
      </c>
      <c r="AI204" s="15">
        <f>IF(1&lt;=$G204, ($G204-1)*$N204, "")</f>
        <v/>
      </c>
      <c r="AJ204" s="15">
        <f>IF(2&lt;=$G204, AE204, "")</f>
        <v/>
      </c>
      <c r="AK204" s="15">
        <f>IF(2&lt;=$G204, ROUND(AJ204*$Q204, 2), "")</f>
        <v/>
      </c>
      <c r="AL204" s="15">
        <f>IF(2&lt;=$G204, $N204, "")</f>
        <v/>
      </c>
      <c r="AM204" s="15">
        <f>IF(2&lt;=$G204, AL204-AK204, "")</f>
        <v/>
      </c>
      <c r="AN204" s="15">
        <f>IF(2&lt;=$G204, AJ204-AM204, "")</f>
        <v/>
      </c>
      <c r="AO204" s="15">
        <f>IF(2&lt;=$G204, ROUND(AG204*$Q204, 2), "")</f>
        <v/>
      </c>
      <c r="AP204" s="15">
        <f>IF(2&lt;=$G204, AG204+AO204, "")</f>
        <v/>
      </c>
      <c r="AQ204" s="15">
        <f>IF(2&lt;=$G204, AK204+AO204, "")</f>
        <v/>
      </c>
      <c r="AR204" s="15">
        <f>IF(2&lt;=$G204, ($G204-2)*$N204, "")</f>
        <v/>
      </c>
      <c r="AS204" s="15">
        <f>IF(3&lt;=$G204, AN204, "")</f>
        <v/>
      </c>
      <c r="AT204" s="15">
        <f>IF(3&lt;=$G204, ROUND(AS204*$Q204, 2), "")</f>
        <v/>
      </c>
      <c r="AU204" s="15">
        <f>IF(3&lt;=$G204, $N204, "")</f>
        <v/>
      </c>
      <c r="AV204" s="15">
        <f>IF(3&lt;=$G204, AU204-AT204, "")</f>
        <v/>
      </c>
      <c r="AW204" s="15">
        <f>IF(3&lt;=$G204, AS204-AV204, "")</f>
        <v/>
      </c>
      <c r="AX204" s="15">
        <f>IF(3&lt;=$G204, ROUND(AP204*$Q204, 2), "")</f>
        <v/>
      </c>
      <c r="AY204" s="15">
        <f>IF(3&lt;=$G204, AP204+AX204, "")</f>
        <v/>
      </c>
      <c r="AZ204" s="15">
        <f>IF(3&lt;=$G204, AT204+AX204, "")</f>
        <v/>
      </c>
      <c r="BA204" s="15">
        <f>IF(3&lt;=$G204, ($G204-3)*$N204, "")</f>
        <v/>
      </c>
      <c r="BB204" s="15">
        <f>IF(4&lt;=$G204, AW204, "")</f>
        <v/>
      </c>
      <c r="BC204" s="15">
        <f>IF(4&lt;=$G204, ROUND(BB204*$Q204, 2), "")</f>
        <v/>
      </c>
      <c r="BD204" s="15">
        <f>IF(4&lt;=$G204, $N204, "")</f>
        <v/>
      </c>
      <c r="BE204" s="15">
        <f>IF(4&lt;=$G204, BD204-BC204, "")</f>
        <v/>
      </c>
      <c r="BF204" s="15">
        <f>IF(4&lt;=$G204, BB204-BE204, "")</f>
        <v/>
      </c>
      <c r="BG204" s="15">
        <f>IF(4&lt;=$G204, ROUND(AY204*$Q204, 2), "")</f>
        <v/>
      </c>
      <c r="BH204" s="15">
        <f>IF(4&lt;=$G204, AY204+BG204, "")</f>
        <v/>
      </c>
      <c r="BI204" s="15">
        <f>IF(4&lt;=$G204, BC204+BG204, "")</f>
        <v/>
      </c>
      <c r="BJ204" s="15">
        <f>IF(4&lt;=$G204, ($G204-4)*$N204, "")</f>
        <v/>
      </c>
      <c r="BK204" s="15">
        <f>IF(5&lt;=$G204, BF204, "")</f>
        <v/>
      </c>
      <c r="BL204" s="15">
        <f>IF(5&lt;=$G204, ROUND(BK204*$Q204, 2), "")</f>
        <v/>
      </c>
      <c r="BM204" s="15">
        <f>IF(5&lt;=$G204, $N204, "")</f>
        <v/>
      </c>
      <c r="BN204" s="15">
        <f>IF(5&lt;=$G204, BM204-BL204, "")</f>
        <v/>
      </c>
      <c r="BO204" s="15">
        <f>IF(5&lt;=$G204, BK204-BN204, "")</f>
        <v/>
      </c>
      <c r="BP204" s="15">
        <f>IF(5&lt;=$G204, ROUND(BH204*$Q204, 2), "")</f>
        <v/>
      </c>
      <c r="BQ204" s="15">
        <f>IF(5&lt;=$G204, BH204+BP204, "")</f>
        <v/>
      </c>
      <c r="BR204" s="15">
        <f>IF(5&lt;=$G204, BL204+BP204, "")</f>
        <v/>
      </c>
      <c r="BS204" s="15">
        <f>IF(5&lt;=$G204, ($G204-5)*$N204, "")</f>
        <v/>
      </c>
      <c r="BT204" s="15">
        <f>IF(6&lt;=$G204, BO204, "")</f>
        <v/>
      </c>
      <c r="BU204" s="15">
        <f>IF(6&lt;=$G204, ROUND(BT204*$Q204, 2), "")</f>
        <v/>
      </c>
      <c r="BV204" s="15">
        <f>IF(6&lt;=$G204, $N204, "")</f>
        <v/>
      </c>
      <c r="BW204" s="15">
        <f>IF(6&lt;=$G204, BV204-BU204, "")</f>
        <v/>
      </c>
      <c r="BX204" s="15">
        <f>IF(6&lt;=$G204, BT204-BW204, "")</f>
        <v/>
      </c>
      <c r="BY204" s="15">
        <f>IF(6&lt;=$G204, ROUND(BQ204*$Q204, 2), "")</f>
        <v/>
      </c>
      <c r="BZ204" s="15">
        <f>IF(6&lt;=$G204, BQ204+BY204, "")</f>
        <v/>
      </c>
      <c r="CA204" s="15">
        <f>IF(6&lt;=$G204, BU204+BY204, "")</f>
        <v/>
      </c>
      <c r="CB204" s="15">
        <f>IF(6&lt;=$G204, ($G204-6)*$N204, "")</f>
        <v/>
      </c>
      <c r="CC204" s="15">
        <f>IF(7&lt;=$G204, BX204, "")</f>
        <v/>
      </c>
      <c r="CD204" s="15">
        <f>IF(7&lt;=$G204, ROUND(CC204*$Q204, 2), "")</f>
        <v/>
      </c>
      <c r="CE204" s="15">
        <f>IF(7&lt;=$G204, $N204, "")</f>
        <v/>
      </c>
      <c r="CF204" s="15">
        <f>IF(7&lt;=$G204, CE204-CD204, "")</f>
        <v/>
      </c>
      <c r="CG204" s="15">
        <f>IF(7&lt;=$G204, CC204-CF204, "")</f>
        <v/>
      </c>
      <c r="CH204" s="15">
        <f>IF(7&lt;=$G204, ROUND(BZ204*$Q204, 2), "")</f>
        <v/>
      </c>
      <c r="CI204" s="15">
        <f>IF(7&lt;=$G204, BZ204+CH204, "")</f>
        <v/>
      </c>
      <c r="CJ204" s="15">
        <f>IF(7&lt;=$G204, CD204+CH204, "")</f>
        <v/>
      </c>
      <c r="CK204" s="15">
        <f>IF(7&lt;=$G204, ($G204-7)*$N204, "")</f>
        <v/>
      </c>
      <c r="CL204" s="15">
        <f>IF(8&lt;=$G204, CG204, "")</f>
        <v/>
      </c>
      <c r="CM204" s="15">
        <f>IF(8&lt;=$G204, ROUND(CL204*$Q204, 2), "")</f>
        <v/>
      </c>
      <c r="CN204" s="15">
        <f>IF(8&lt;=$G204, $N204, "")</f>
        <v/>
      </c>
      <c r="CO204" s="15">
        <f>IF(8&lt;=$G204, CN204-CM204, "")</f>
        <v/>
      </c>
      <c r="CP204" s="15">
        <f>IF(8&lt;=$G204, CL204-CO204, "")</f>
        <v/>
      </c>
      <c r="CQ204" s="15">
        <f>IF(8&lt;=$G204, ROUND(CI204*$Q204, 2), "")</f>
        <v/>
      </c>
      <c r="CR204" s="15">
        <f>IF(8&lt;=$G204, CI204+CQ204, "")</f>
        <v/>
      </c>
      <c r="CS204" s="15">
        <f>IF(8&lt;=$G204, CM204+CQ204, "")</f>
        <v/>
      </c>
      <c r="CT204" s="15">
        <f>IF(8&lt;=$G204, ($G204-8)*$N204, "")</f>
        <v/>
      </c>
      <c r="CU204" s="15">
        <f>IF(9&lt;=$G204, CP204, "")</f>
        <v/>
      </c>
      <c r="CV204" s="15">
        <f>IF(9&lt;=$G204, ROUND(CU204*$Q204, 2), "")</f>
        <v/>
      </c>
      <c r="CW204" s="15">
        <f>IF(9&lt;=$G204, $N204, "")</f>
        <v/>
      </c>
      <c r="CX204" s="15">
        <f>IF(9&lt;=$G204, CW204-CV204, "")</f>
        <v/>
      </c>
      <c r="CY204" s="15">
        <f>IF(9&lt;=$G204, CU204-CX204, "")</f>
        <v/>
      </c>
      <c r="CZ204" s="15">
        <f>IF(9&lt;=$G204, ROUND(CR204*$Q204, 2), "")</f>
        <v/>
      </c>
      <c r="DA204" s="15">
        <f>IF(9&lt;=$G204, CR204+CZ204, "")</f>
        <v/>
      </c>
      <c r="DB204" s="15">
        <f>IF(9&lt;=$G204, CV204+CZ204, "")</f>
        <v/>
      </c>
      <c r="DC204" s="15">
        <f>IF(9&lt;=$G204, ($G204-9)*$N204, "")</f>
        <v/>
      </c>
      <c r="DD204" s="15">
        <f>IF(10&lt;=$G204, CY204, "")</f>
        <v/>
      </c>
      <c r="DE204" s="15">
        <f>IF(10&lt;=$G204, ROUND(DD204*$Q204, 2), "")</f>
        <v/>
      </c>
      <c r="DF204" s="15">
        <f>IF(10&lt;=$G204, $N204, "")</f>
        <v/>
      </c>
      <c r="DG204" s="15">
        <f>IF(10&lt;=$G204, DF204-DE204, "")</f>
        <v/>
      </c>
      <c r="DH204" s="15">
        <f>IF(10&lt;=$G204, DD204-DG204, "")</f>
        <v/>
      </c>
      <c r="DI204" s="15">
        <f>IF(10&lt;=$G204, ROUND(DA204*$Q204, 2), "")</f>
        <v/>
      </c>
      <c r="DJ204" s="15">
        <f>IF(10&lt;=$G204, DA204+DI204, "")</f>
        <v/>
      </c>
      <c r="DK204" s="15">
        <f>IF(10&lt;=$G204, DE204+DI204, "")</f>
        <v/>
      </c>
      <c r="DL204" s="15">
        <f>IF(10&lt;=$G204, ($G204-10)*$N204, "")</f>
        <v/>
      </c>
      <c r="DM204" s="15">
        <f>IF(11&lt;=$G204, DH204, "")</f>
        <v/>
      </c>
      <c r="DN204" s="15">
        <f>IF(11&lt;=$G204, ROUND(DM204*$Q204, 2), "")</f>
        <v/>
      </c>
      <c r="DO204" s="15">
        <f>IF(11&lt;=$G204, $N204, "")</f>
        <v/>
      </c>
      <c r="DP204" s="15">
        <f>IF(11&lt;=$G204, DO204-DN204, "")</f>
        <v/>
      </c>
      <c r="DQ204" s="15">
        <f>IF(11&lt;=$G204, DM204-DP204, "")</f>
        <v/>
      </c>
      <c r="DR204" s="15">
        <f>IF(11&lt;=$G204, ROUND(DJ204*$Q204, 2), "")</f>
        <v/>
      </c>
      <c r="DS204" s="15">
        <f>IF(11&lt;=$G204, DJ204+DR204, "")</f>
        <v/>
      </c>
      <c r="DT204" s="15">
        <f>IF(11&lt;=$G204, DN204+DR204, "")</f>
        <v/>
      </c>
      <c r="DU204" s="15">
        <f>IF(11&lt;=$G204, ($G204-11)*$N204, "")</f>
        <v/>
      </c>
      <c r="DV204" s="15">
        <f>IF(12&lt;=$G204, DQ204, "")</f>
        <v/>
      </c>
      <c r="DW204" s="15">
        <f>IF(12&lt;=$G204, ROUND(DV204*$Q204, 2), "")</f>
        <v/>
      </c>
      <c r="DX204" s="15">
        <f>IF(12&lt;=$G204, $N204, "")</f>
        <v/>
      </c>
      <c r="DY204" s="15">
        <f>IF(12&lt;=$G204, DX204-DW204, "")</f>
        <v/>
      </c>
      <c r="DZ204" s="15">
        <f>IF(12&lt;=$G204, DV204-DY204, "")</f>
        <v/>
      </c>
      <c r="EA204" s="15">
        <f>IF(12&lt;=$G204, ROUND(DS204*$Q204, 2), "")</f>
        <v/>
      </c>
      <c r="EB204" s="15">
        <f>IF(12&lt;=$G204, DS204+EA204, "")</f>
        <v/>
      </c>
      <c r="EC204" s="15">
        <f>IF(12&lt;=$G204, DW204+EA204, "")</f>
        <v/>
      </c>
      <c r="ED204" s="15">
        <f>IF(12&lt;=$G204, ($G204-12)*$N204, "")</f>
        <v/>
      </c>
      <c r="EE204" s="15">
        <f>IF(13&lt;=$G204, DZ204, "")</f>
        <v/>
      </c>
      <c r="EF204" s="15">
        <f>IF(13&lt;=$G204, ROUND(EE204*$Q204, 2), "")</f>
        <v/>
      </c>
      <c r="EG204" s="15">
        <f>IF(13&lt;=$G204, $N204, "")</f>
        <v/>
      </c>
      <c r="EH204" s="15">
        <f>IF(13&lt;=$G204, EG204-EF204, "")</f>
        <v/>
      </c>
      <c r="EI204" s="15">
        <f>IF(13&lt;=$G204, EE204-EH204, "")</f>
        <v/>
      </c>
      <c r="EJ204" s="15">
        <f>IF(13&lt;=$G204, ROUND(EB204*$Q204, 2), "")</f>
        <v/>
      </c>
      <c r="EK204" s="15">
        <f>IF(13&lt;=$G204, EB204+EJ204, "")</f>
        <v/>
      </c>
      <c r="EL204" s="15">
        <f>IF(13&lt;=$G204, EF204+EJ204, "")</f>
        <v/>
      </c>
      <c r="EM204" s="15">
        <f>IF(13&lt;=$G204, ($G204-13)*$N204, "")</f>
        <v/>
      </c>
      <c r="EN204" s="15">
        <f>IF(14&lt;=$G204, EI204, "")</f>
        <v/>
      </c>
      <c r="EO204" s="15">
        <f>IF(14&lt;=$G204, ROUND(EN204*$Q204, 2), "")</f>
        <v/>
      </c>
      <c r="EP204" s="15">
        <f>IF(14&lt;=$G204, $N204, "")</f>
        <v/>
      </c>
      <c r="EQ204" s="15">
        <f>IF(14&lt;=$G204, EP204-EO204, "")</f>
        <v/>
      </c>
      <c r="ER204" s="15">
        <f>IF(14&lt;=$G204, EN204-EQ204, "")</f>
        <v/>
      </c>
      <c r="ES204" s="15">
        <f>IF(14&lt;=$G204, ROUND(EK204*$Q204, 2), "")</f>
        <v/>
      </c>
      <c r="ET204" s="15">
        <f>IF(14&lt;=$G204, EK204+ES204, "")</f>
        <v/>
      </c>
      <c r="EU204" s="15">
        <f>IF(14&lt;=$G204, EO204+ES204, "")</f>
        <v/>
      </c>
      <c r="EV204" s="15">
        <f>IF(14&lt;=$G204, ($G204-14)*$N204, "")</f>
        <v/>
      </c>
      <c r="EW204" s="15">
        <f>IF(15&lt;=$G204, ER204, "")</f>
        <v/>
      </c>
      <c r="EX204" s="15">
        <f>IF(15&lt;=$G204, ROUND(EW204*$Q204, 2), "")</f>
        <v/>
      </c>
      <c r="EY204" s="15">
        <f>IF(15&lt;=$G204, $N204, "")</f>
        <v/>
      </c>
      <c r="EZ204" s="15">
        <f>IF(15&lt;=$G204, EY204-EX204, "")</f>
        <v/>
      </c>
      <c r="FA204" s="15">
        <f>IF(15&lt;=$G204, EW204-EZ204, "")</f>
        <v/>
      </c>
      <c r="FB204" s="15">
        <f>IF(15&lt;=$G204, ROUND(ET204*$Q204, 2), "")</f>
        <v/>
      </c>
      <c r="FC204" s="15">
        <f>IF(15&lt;=$G204, ET204+FB204, "")</f>
        <v/>
      </c>
      <c r="FD204" s="15">
        <f>IF(15&lt;=$G204, EX204+FB204, "")</f>
        <v/>
      </c>
      <c r="FE204" s="15">
        <f>IF(15&lt;=$G204, ($G204-15)*$N204, "")</f>
        <v/>
      </c>
      <c r="FF204" s="15">
        <f>IF(16&lt;=$G204, FA204, "")</f>
        <v/>
      </c>
      <c r="FG204" s="15">
        <f>IF(16&lt;=$G204, ROUND(FF204*$Q204, 2), "")</f>
        <v/>
      </c>
      <c r="FH204" s="15">
        <f>IF(16&lt;=$G204, $N204, "")</f>
        <v/>
      </c>
      <c r="FI204" s="15">
        <f>IF(16&lt;=$G204, FH204-FG204, "")</f>
        <v/>
      </c>
      <c r="FJ204" s="15">
        <f>IF(16&lt;=$G204, FF204-FI204, "")</f>
        <v/>
      </c>
      <c r="FK204" s="15">
        <f>IF(16&lt;=$G204, ROUND(FC204*$Q204, 2), "")</f>
        <v/>
      </c>
      <c r="FL204" s="15">
        <f>IF(16&lt;=$G204, FC204+FK204, "")</f>
        <v/>
      </c>
      <c r="FM204" s="15">
        <f>IF(16&lt;=$G204, FG204+FK204, "")</f>
        <v/>
      </c>
      <c r="FN204" s="15">
        <f>IF(16&lt;=$G204, ($G204-16)*$N204, "")</f>
        <v/>
      </c>
      <c r="FO204" s="15">
        <f>IF(17&lt;=$G204, FJ204, "")</f>
        <v/>
      </c>
      <c r="FP204" s="15">
        <f>IF(17&lt;=$G204, ROUND(FO204*$Q204, 2), "")</f>
        <v/>
      </c>
      <c r="FQ204" s="15">
        <f>IF(17&lt;=$G204, $N204, "")</f>
        <v/>
      </c>
      <c r="FR204" s="15">
        <f>IF(17&lt;=$G204, FQ204-FP204, "")</f>
        <v/>
      </c>
      <c r="FS204" s="15">
        <f>IF(17&lt;=$G204, FO204-FR204, "")</f>
        <v/>
      </c>
      <c r="FT204" s="15">
        <f>IF(17&lt;=$G204, ROUND(FL204*$Q204, 2), "")</f>
        <v/>
      </c>
      <c r="FU204" s="15">
        <f>IF(17&lt;=$G204, FL204+FT204, "")</f>
        <v/>
      </c>
      <c r="FV204" s="15">
        <f>IF(17&lt;=$G204, FP204+FT204, "")</f>
        <v/>
      </c>
      <c r="FW204" s="15">
        <f>IF(17&lt;=$G204, ($G204-17)*$N204, "")</f>
        <v/>
      </c>
      <c r="FX204" s="15">
        <f>IF(18&lt;=$G204, FS204, "")</f>
        <v/>
      </c>
      <c r="FY204" s="15">
        <f>IF(18&lt;=$G204, ROUND(FX204*$Q204, 2), "")</f>
        <v/>
      </c>
      <c r="FZ204" s="15">
        <f>IF(18&lt;=$G204, $N204, "")</f>
        <v/>
      </c>
      <c r="GA204" s="15">
        <f>IF(18&lt;=$G204, FZ204-FY204, "")</f>
        <v/>
      </c>
      <c r="GB204" s="15">
        <f>IF(18&lt;=$G204, FX204-GA204, "")</f>
        <v/>
      </c>
      <c r="GC204" s="15">
        <f>IF(18&lt;=$G204, ROUND(FU204*$Q204, 2), "")</f>
        <v/>
      </c>
      <c r="GD204" s="15">
        <f>IF(18&lt;=$G204, FU204+GC204, "")</f>
        <v/>
      </c>
      <c r="GE204" s="15">
        <f>IF(18&lt;=$G204, FY204+GC204, "")</f>
        <v/>
      </c>
      <c r="GF204" s="15">
        <f>IF(18&lt;=$G204, ($G204-18)*$N204, "")</f>
        <v/>
      </c>
      <c r="GG204" s="15">
        <f>IF(19&lt;=$G204, GB204, "")</f>
        <v/>
      </c>
      <c r="GH204" s="15">
        <f>IF(19&lt;=$G204, ROUND(GG204*$Q204, 2), "")</f>
        <v/>
      </c>
      <c r="GI204" s="15">
        <f>IF(19&lt;=$G204, $N204, "")</f>
        <v/>
      </c>
      <c r="GJ204" s="15">
        <f>IF(19&lt;=$G204, GI204-GH204, "")</f>
        <v/>
      </c>
      <c r="GK204" s="15">
        <f>IF(19&lt;=$G204, GG204-GJ204, "")</f>
        <v/>
      </c>
      <c r="GL204" s="15">
        <f>IF(19&lt;=$G204, ROUND(GD204*$Q204, 2), "")</f>
        <v/>
      </c>
      <c r="GM204" s="15">
        <f>IF(19&lt;=$G204, GD204+GL204, "")</f>
        <v/>
      </c>
      <c r="GN204" s="15">
        <f>IF(19&lt;=$G204, GH204+GL204, "")</f>
        <v/>
      </c>
      <c r="GO204" s="15">
        <f>IF(19&lt;=$G204, ($G204-19)*$N204, "")</f>
        <v/>
      </c>
      <c r="GP204" s="15">
        <f>IF(20&lt;=$G204, GK204, "")</f>
        <v/>
      </c>
      <c r="GQ204" s="15">
        <f>IF(20&lt;=$G204, ROUND(GP204*$Q204, 2), "")</f>
        <v/>
      </c>
      <c r="GR204" s="15">
        <f>IF(20&lt;=$G204, $N204, "")</f>
        <v/>
      </c>
      <c r="GS204" s="15">
        <f>IF(20&lt;=$G204, GR204-GQ204, "")</f>
        <v/>
      </c>
      <c r="GT204" s="15">
        <f>IF(20&lt;=$G204, GP204-GS204, "")</f>
        <v/>
      </c>
      <c r="GU204" s="15">
        <f>IF(20&lt;=$G204, ROUND(GM204*$Q204, 2), "")</f>
        <v/>
      </c>
      <c r="GV204" s="15">
        <f>IF(20&lt;=$G204, GM204+GU204, "")</f>
        <v/>
      </c>
      <c r="GW204" s="15">
        <f>IF(20&lt;=$G204, GQ204+GU204, "")</f>
        <v/>
      </c>
      <c r="GX204" s="15">
        <f>IF(20&lt;=$G204, ($G204-20)*$N204, "")</f>
        <v/>
      </c>
      <c r="GY204" s="15">
        <f>IF(21&lt;=$G204, GT204, "")</f>
        <v/>
      </c>
      <c r="GZ204" s="15">
        <f>IF(21&lt;=$G204, ROUND(GY204*$Q204, 2), "")</f>
        <v/>
      </c>
      <c r="HA204" s="15">
        <f>IF(21&lt;=$G204, $N204, "")</f>
        <v/>
      </c>
      <c r="HB204" s="15">
        <f>IF(21&lt;=$G204, HA204-GZ204, "")</f>
        <v/>
      </c>
      <c r="HC204" s="15">
        <f>IF(21&lt;=$G204, GY204-HB204, "")</f>
        <v/>
      </c>
      <c r="HD204" s="15">
        <f>IF(21&lt;=$G204, ROUND(GV204*$Q204, 2), "")</f>
        <v/>
      </c>
      <c r="HE204" s="15">
        <f>IF(21&lt;=$G204, GV204+HD204, "")</f>
        <v/>
      </c>
      <c r="HF204" s="15">
        <f>IF(21&lt;=$G204, GZ204+HD204, "")</f>
        <v/>
      </c>
      <c r="HG204" s="15">
        <f>IF(21&lt;=$G204, ($G204-21)*$N204, "")</f>
        <v/>
      </c>
      <c r="HH204" s="15">
        <f>IF(22&lt;=$G204, HC204, "")</f>
        <v/>
      </c>
      <c r="HI204" s="15">
        <f>IF(22&lt;=$G204, ROUND(HH204*$Q204, 2), "")</f>
        <v/>
      </c>
      <c r="HJ204" s="15">
        <f>IF(22&lt;=$G204, $N204, "")</f>
        <v/>
      </c>
      <c r="HK204" s="15">
        <f>IF(22&lt;=$G204, HJ204-HI204, "")</f>
        <v/>
      </c>
      <c r="HL204" s="15">
        <f>IF(22&lt;=$G204, HH204-HK204, "")</f>
        <v/>
      </c>
      <c r="HM204" s="15">
        <f>IF(22&lt;=$G204, ROUND(HE204*$Q204, 2), "")</f>
        <v/>
      </c>
      <c r="HN204" s="15">
        <f>IF(22&lt;=$G204, HE204+HM204, "")</f>
        <v/>
      </c>
      <c r="HO204" s="15">
        <f>IF(22&lt;=$G204, HI204+HM204, "")</f>
        <v/>
      </c>
      <c r="HP204" s="15">
        <f>IF(22&lt;=$G204, ($G204-22)*$N204, "")</f>
        <v/>
      </c>
      <c r="HQ204" s="15">
        <f>IF(23&lt;=$G204, HL204, "")</f>
        <v/>
      </c>
      <c r="HR204" s="15">
        <f>IF(23&lt;=$G204, ROUND(HQ204*$Q204, 2), "")</f>
        <v/>
      </c>
      <c r="HS204" s="15">
        <f>IF(23&lt;=$G204, $N204, "")</f>
        <v/>
      </c>
      <c r="HT204" s="15">
        <f>IF(23&lt;=$G204, HS204-HR204, "")</f>
        <v/>
      </c>
      <c r="HU204" s="15">
        <f>IF(23&lt;=$G204, HQ204-HT204, "")</f>
        <v/>
      </c>
      <c r="HV204" s="15">
        <f>IF(23&lt;=$G204, ROUND(HN204*$Q204, 2), "")</f>
        <v/>
      </c>
      <c r="HW204" s="15">
        <f>IF(23&lt;=$G204, HN204+HV204, "")</f>
        <v/>
      </c>
      <c r="HX204" s="15">
        <f>IF(23&lt;=$G204, HR204+HV204, "")</f>
        <v/>
      </c>
      <c r="HY204" s="15">
        <f>IF(23&lt;=$G204, ($G204-23)*$N204, "")</f>
        <v/>
      </c>
      <c r="HZ204" s="15">
        <f>IF(24&lt;=$G204, HU204, "")</f>
        <v/>
      </c>
      <c r="IA204" s="15">
        <f>IF(24&lt;=$G204, ROUND(HZ204*$Q204, 2), "")</f>
        <v/>
      </c>
      <c r="IB204" s="15">
        <f>IF(24&lt;=$G204, $N204, "")</f>
        <v/>
      </c>
      <c r="IC204" s="15">
        <f>IF(24&lt;=$G204, IB204-IA204, "")</f>
        <v/>
      </c>
      <c r="ID204" s="15">
        <f>IF(24&lt;=$G204, HZ204-IC204, "")</f>
        <v/>
      </c>
      <c r="IE204" s="15">
        <f>IF(24&lt;=$G204, ROUND(HW204*$Q204, 2), "")</f>
        <v/>
      </c>
      <c r="IF204" s="15">
        <f>IF(24&lt;=$G204, HW204+IE204, "")</f>
        <v/>
      </c>
      <c r="IG204" s="15">
        <f>IF(24&lt;=$G204, IA204+IE204, "")</f>
        <v/>
      </c>
      <c r="IH204" s="15">
        <f>IF(24&lt;=$G204, ($G204-24)*$N204, "")</f>
        <v/>
      </c>
      <c r="II204" s="15">
        <f>IF(25&lt;=$G204, ID204, "")</f>
        <v/>
      </c>
      <c r="IJ204" s="15">
        <f>IF(25&lt;=$G204, ROUND(II204*$Q204, 2), "")</f>
        <v/>
      </c>
      <c r="IK204" s="15">
        <f>IF(25&lt;=$G204, $N204, "")</f>
        <v/>
      </c>
      <c r="IL204" s="15">
        <f>IF(25&lt;=$G204, IK204-IJ204, "")</f>
        <v/>
      </c>
      <c r="IM204" s="15">
        <f>IF(25&lt;=$G204, II204-IL204, "")</f>
        <v/>
      </c>
      <c r="IN204" s="15">
        <f>IF(25&lt;=$G204, ROUND(IF204*$Q204, 2), "")</f>
        <v/>
      </c>
      <c r="IO204" s="15">
        <f>IF(25&lt;=$G204, IF204+IN204, "")</f>
        <v/>
      </c>
      <c r="IP204" s="15">
        <f>IF(25&lt;=$G204, IJ204+IN204, "")</f>
        <v/>
      </c>
      <c r="IQ204" s="15">
        <f>IF(25&lt;=$G204, ($G204-25)*$N204, "")</f>
        <v/>
      </c>
      <c r="IR204" s="15">
        <f>IF(26&lt;=$G204, IM204, "")</f>
        <v/>
      </c>
      <c r="IS204" s="15">
        <f>IF(26&lt;=$G204, ROUND(IR204*$Q204, 2), "")</f>
        <v/>
      </c>
      <c r="IT204" s="15">
        <f>IF(26&lt;=$G204, $N204, "")</f>
        <v/>
      </c>
      <c r="IU204" s="15">
        <f>IF(26&lt;=$G204, IT204-IS204, "")</f>
        <v/>
      </c>
      <c r="IV204" s="15">
        <f>IF(26&lt;=$G204, IR204-IU204, "")</f>
        <v/>
      </c>
      <c r="IW204" s="15">
        <f>IF(26&lt;=$G204, ROUND(IO204*$Q204, 2), "")</f>
        <v/>
      </c>
      <c r="IX204" s="15">
        <f>IF(26&lt;=$G204, IO204+IW204, "")</f>
        <v/>
      </c>
      <c r="IY204" s="15">
        <f>IF(26&lt;=$G204, IS204+IW204, "")</f>
        <v/>
      </c>
      <c r="IZ204" s="15">
        <f>IF(26&lt;=$G204, ($G204-26)*$N204, "")</f>
        <v/>
      </c>
      <c r="JA204" s="15">
        <f>IF(27&lt;=$G204, IV204, "")</f>
        <v/>
      </c>
      <c r="JB204" s="15">
        <f>IF(27&lt;=$G204, ROUND(JA204*$Q204, 2), "")</f>
        <v/>
      </c>
      <c r="JC204" s="15">
        <f>IF(27&lt;=$G204, $N204, "")</f>
        <v/>
      </c>
      <c r="JD204" s="15">
        <f>IF(27&lt;=$G204, JC204-JB204, "")</f>
        <v/>
      </c>
      <c r="JE204" s="15">
        <f>IF(27&lt;=$G204, JA204-JD204, "")</f>
        <v/>
      </c>
      <c r="JF204" s="15">
        <f>IF(27&lt;=$G204, ROUND(IX204*$Q204, 2), "")</f>
        <v/>
      </c>
      <c r="JG204" s="15">
        <f>IF(27&lt;=$G204, IX204+JF204, "")</f>
        <v/>
      </c>
      <c r="JH204" s="15">
        <f>IF(27&lt;=$G204, JB204+JF204, "")</f>
        <v/>
      </c>
      <c r="JI204" s="15">
        <f>IF(27&lt;=$G204, ($G204-27)*$N204, "")</f>
        <v/>
      </c>
      <c r="JJ204" s="15">
        <f>IF(28&lt;=$G204, JE204, "")</f>
        <v/>
      </c>
      <c r="JK204" s="15">
        <f>IF(28&lt;=$G204, ROUND(JJ204*$Q204, 2), "")</f>
        <v/>
      </c>
      <c r="JL204" s="15">
        <f>IF(28&lt;=$G204, $N204, "")</f>
        <v/>
      </c>
      <c r="JM204" s="15">
        <f>IF(28&lt;=$G204, JL204-JK204, "")</f>
        <v/>
      </c>
      <c r="JN204" s="15">
        <f>IF(28&lt;=$G204, JJ204-JM204, "")</f>
        <v/>
      </c>
      <c r="JO204" s="15">
        <f>IF(28&lt;=$G204, ROUND(JG204*$Q204, 2), "")</f>
        <v/>
      </c>
      <c r="JP204" s="15">
        <f>IF(28&lt;=$G204, JG204+JO204, "")</f>
        <v/>
      </c>
      <c r="JQ204" s="15">
        <f>IF(28&lt;=$G204, JK204+JO204, "")</f>
        <v/>
      </c>
      <c r="JR204" s="15">
        <f>IF(28&lt;=$G204, ($G204-28)*$N204, "")</f>
        <v/>
      </c>
      <c r="JS204" s="15">
        <f>IF(29&lt;=$G204, JN204, "")</f>
        <v/>
      </c>
      <c r="JT204" s="15">
        <f>IF(29&lt;=$G204, ROUND(JS204*$Q204, 2), "")</f>
        <v/>
      </c>
      <c r="JU204" s="15">
        <f>IF(29&lt;=$G204, $N204, "")</f>
        <v/>
      </c>
      <c r="JV204" s="15">
        <f>IF(29&lt;=$G204, JU204-JT204, "")</f>
        <v/>
      </c>
      <c r="JW204" s="15">
        <f>IF(29&lt;=$G204, JS204-JV204, "")</f>
        <v/>
      </c>
      <c r="JX204" s="15">
        <f>IF(29&lt;=$G204, ROUND(JP204*$Q204, 2), "")</f>
        <v/>
      </c>
      <c r="JY204" s="15">
        <f>IF(29&lt;=$G204, JP204+JX204, "")</f>
        <v/>
      </c>
      <c r="JZ204" s="15">
        <f>IF(29&lt;=$G204, JT204+JX204, "")</f>
        <v/>
      </c>
      <c r="KA204" s="15">
        <f>IF(29&lt;=$G204, ($G204-29)*$N204, "")</f>
        <v/>
      </c>
      <c r="KB204" s="15">
        <f>IF(30&lt;=$G204, JW204, "")</f>
        <v/>
      </c>
      <c r="KC204" s="15">
        <f>IF(30&lt;=$G204, ROUND(KB204*$Q204, 2), "")</f>
        <v/>
      </c>
      <c r="KD204" s="15">
        <f>IF(30&lt;=$G204, $N204, "")</f>
        <v/>
      </c>
      <c r="KE204" s="15">
        <f>IF(30&lt;=$G204, KD204-KC204, "")</f>
        <v/>
      </c>
      <c r="KF204" s="15">
        <f>IF(30&lt;=$G204, KB204-KE204, "")</f>
        <v/>
      </c>
      <c r="KG204" s="15">
        <f>IF(30&lt;=$G204, ROUND(JY204*$Q204, 2), "")</f>
        <v/>
      </c>
      <c r="KH204" s="15">
        <f>IF(30&lt;=$G204, JY204+KG204, "")</f>
        <v/>
      </c>
      <c r="KI204" s="15">
        <f>IF(30&lt;=$G204, KC204+KG204, "")</f>
        <v/>
      </c>
      <c r="KJ204" s="15">
        <f>IF(30&lt;=$G204, ($G204-30)*$N204, "")</f>
        <v/>
      </c>
      <c r="KK204" s="15">
        <f>IF(31&lt;=$G204, KF204, "")</f>
        <v/>
      </c>
      <c r="KL204" s="15">
        <f>IF(31&lt;=$G204, ROUND(KK204*$Q204, 2), "")</f>
        <v/>
      </c>
      <c r="KM204" s="15">
        <f>IF(31&lt;=$G204, $N204, "")</f>
        <v/>
      </c>
      <c r="KN204" s="15">
        <f>IF(31&lt;=$G204, KM204-KL204, "")</f>
        <v/>
      </c>
      <c r="KO204" s="15">
        <f>IF(31&lt;=$G204, KK204-KN204, "")</f>
        <v/>
      </c>
      <c r="KP204" s="15">
        <f>IF(31&lt;=$G204, ROUND(KH204*$Q204, 2), "")</f>
        <v/>
      </c>
      <c r="KQ204" s="15">
        <f>IF(31&lt;=$G204, KH204+KP204, "")</f>
        <v/>
      </c>
      <c r="KR204" s="15">
        <f>IF(31&lt;=$G204, KL204+KP204, "")</f>
        <v/>
      </c>
      <c r="KS204" s="15">
        <f>IF(31&lt;=$G204, ($G204-31)*$N204, "")</f>
        <v/>
      </c>
      <c r="KT204" s="15">
        <f>IF(32&lt;=$G204, KO204, "")</f>
        <v/>
      </c>
      <c r="KU204" s="15">
        <f>IF(32&lt;=$G204, ROUND(KT204*$Q204, 2), "")</f>
        <v/>
      </c>
      <c r="KV204" s="15">
        <f>IF(32&lt;=$G204, $N204, "")</f>
        <v/>
      </c>
      <c r="KW204" s="15">
        <f>IF(32&lt;=$G204, KV204-KU204, "")</f>
        <v/>
      </c>
      <c r="KX204" s="15">
        <f>IF(32&lt;=$G204, KT204-KW204, "")</f>
        <v/>
      </c>
      <c r="KY204" s="15">
        <f>IF(32&lt;=$G204, ROUND(KQ204*$Q204, 2), "")</f>
        <v/>
      </c>
      <c r="KZ204" s="15">
        <f>IF(32&lt;=$G204, KQ204+KY204, "")</f>
        <v/>
      </c>
      <c r="LA204" s="15">
        <f>IF(32&lt;=$G204, KU204+KY204, "")</f>
        <v/>
      </c>
      <c r="LB204" s="15">
        <f>IF(32&lt;=$G204, ($G204-32)*$N204, "")</f>
        <v/>
      </c>
      <c r="LC204" s="15">
        <f>IF(33&lt;=$G204, KX204, "")</f>
        <v/>
      </c>
      <c r="LD204" s="15">
        <f>IF(33&lt;=$G204, ROUND(LC204*$Q204, 2), "")</f>
        <v/>
      </c>
      <c r="LE204" s="15">
        <f>IF(33&lt;=$G204, $N204, "")</f>
        <v/>
      </c>
      <c r="LF204" s="15">
        <f>IF(33&lt;=$G204, LE204-LD204, "")</f>
        <v/>
      </c>
      <c r="LG204" s="15">
        <f>IF(33&lt;=$G204, LC204-LF204, "")</f>
        <v/>
      </c>
      <c r="LH204" s="15">
        <f>IF(33&lt;=$G204, ROUND(KZ204*$Q204, 2), "")</f>
        <v/>
      </c>
      <c r="LI204" s="15">
        <f>IF(33&lt;=$G204, KZ204+LH204, "")</f>
        <v/>
      </c>
      <c r="LJ204" s="15">
        <f>IF(33&lt;=$G204, LD204+LH204, "")</f>
        <v/>
      </c>
      <c r="LK204" s="15">
        <f>IF(33&lt;=$G204, ($G204-33)*$N204, "")</f>
        <v/>
      </c>
      <c r="LL204" s="15">
        <f>IF(34&lt;=$G204, LG204, "")</f>
        <v/>
      </c>
      <c r="LM204" s="15">
        <f>IF(34&lt;=$G204, ROUND(LL204*$Q204, 2), "")</f>
        <v/>
      </c>
      <c r="LN204" s="15">
        <f>IF(34&lt;=$G204, $N204, "")</f>
        <v/>
      </c>
      <c r="LO204" s="15">
        <f>IF(34&lt;=$G204, LN204-LM204, "")</f>
        <v/>
      </c>
      <c r="LP204" s="15">
        <f>IF(34&lt;=$G204, LL204-LO204, "")</f>
        <v/>
      </c>
      <c r="LQ204" s="15">
        <f>IF(34&lt;=$G204, ROUND(LI204*$Q204, 2), "")</f>
        <v/>
      </c>
      <c r="LR204" s="15">
        <f>IF(34&lt;=$G204, LI204+LQ204, "")</f>
        <v/>
      </c>
      <c r="LS204" s="15">
        <f>IF(34&lt;=$G204, LM204+LQ204, "")</f>
        <v/>
      </c>
      <c r="LT204" s="15">
        <f>IF(34&lt;=$G204, ($G204-34)*$N204, "")</f>
        <v/>
      </c>
      <c r="LU204" s="15">
        <f>IF(35&lt;=$G204, LP204, "")</f>
        <v/>
      </c>
      <c r="LV204" s="15">
        <f>IF(35&lt;=$G204, ROUND(LU204*$Q204, 2), "")</f>
        <v/>
      </c>
      <c r="LW204" s="15">
        <f>IF(35&lt;=$G204, $N204, "")</f>
        <v/>
      </c>
      <c r="LX204" s="15">
        <f>IF(35&lt;=$G204, LW204-LV204, "")</f>
        <v/>
      </c>
      <c r="LY204" s="15">
        <f>IF(35&lt;=$G204, LU204-LX204, "")</f>
        <v/>
      </c>
      <c r="LZ204" s="15">
        <f>IF(35&lt;=$G204, ROUND(LR204*$Q204, 2), "")</f>
        <v/>
      </c>
      <c r="MA204" s="15">
        <f>IF(35&lt;=$G204, LR204+LZ204, "")</f>
        <v/>
      </c>
      <c r="MB204" s="15">
        <f>IF(35&lt;=$G204, LV204+LZ204, "")</f>
        <v/>
      </c>
      <c r="MC204" s="15">
        <f>IF(35&lt;=$G204, ($G204-35)*$N204, "")</f>
        <v/>
      </c>
      <c r="MD204" s="15">
        <f>IF(36&lt;=$G204, LY204, "")</f>
        <v/>
      </c>
      <c r="ME204" s="15">
        <f>IF(36&lt;=$G204, ROUND(MD204*$Q204, 2), "")</f>
        <v/>
      </c>
      <c r="MF204" s="15">
        <f>IF(36&lt;=$G204, $N204, "")</f>
        <v/>
      </c>
      <c r="MG204" s="15">
        <f>IF(36&lt;=$G204, MF204-ME204, "")</f>
        <v/>
      </c>
      <c r="MH204" s="15">
        <f>IF(36&lt;=$G204, MD204-MG204, "")</f>
        <v/>
      </c>
      <c r="MI204" s="15">
        <f>IF(36&lt;=$G204, ROUND(MA204*$Q204, 2), "")</f>
        <v/>
      </c>
      <c r="MJ204" s="15">
        <f>IF(36&lt;=$G204, MA204+MI204, "")</f>
        <v/>
      </c>
      <c r="MK204" s="15">
        <f>IF(36&lt;=$G204, ME204+MI204, "")</f>
        <v/>
      </c>
      <c r="ML204" s="15">
        <f>IF(36&lt;=$G204, ($G204-36)*$N204, "")</f>
        <v/>
      </c>
      <c r="MM204" s="15">
        <f>IF(37&lt;=$G204, MH204, "")</f>
        <v/>
      </c>
      <c r="MN204" s="15">
        <f>IF(37&lt;=$G204, ROUND(MM204*$Q204, 2), "")</f>
        <v/>
      </c>
      <c r="MO204" s="15">
        <f>IF(37&lt;=$G204, $N204, "")</f>
        <v/>
      </c>
      <c r="MP204" s="15">
        <f>IF(37&lt;=$G204, MO204-MN204, "")</f>
        <v/>
      </c>
      <c r="MQ204" s="15">
        <f>IF(37&lt;=$G204, MM204-MP204, "")</f>
        <v/>
      </c>
      <c r="MR204" s="15">
        <f>IF(37&lt;=$G204, ROUND(MJ204*$Q204, 2), "")</f>
        <v/>
      </c>
      <c r="MS204" s="15">
        <f>IF(37&lt;=$G204, MJ204+MR204, "")</f>
        <v/>
      </c>
      <c r="MT204" s="15">
        <f>IF(37&lt;=$G204, MN204+MR204, "")</f>
        <v/>
      </c>
      <c r="MU204" s="15">
        <f>IF(37&lt;=$G204, ($G204-37)*$N204, "")</f>
        <v/>
      </c>
      <c r="MV204" s="15">
        <f>IF(38&lt;=$G204, MQ204, "")</f>
        <v/>
      </c>
      <c r="MW204" s="15">
        <f>IF(38&lt;=$G204, ROUND(MV204*$Q204, 2), "")</f>
        <v/>
      </c>
      <c r="MX204" s="15">
        <f>IF(38&lt;=$G204, $N204, "")</f>
        <v/>
      </c>
      <c r="MY204" s="15">
        <f>IF(38&lt;=$G204, MX204-MW204, "")</f>
        <v/>
      </c>
      <c r="MZ204" s="15">
        <f>IF(38&lt;=$G204, MV204-MY204, "")</f>
        <v/>
      </c>
      <c r="NA204" s="15">
        <f>IF(38&lt;=$G204, ROUND(MS204*$Q204, 2), "")</f>
        <v/>
      </c>
      <c r="NB204" s="15">
        <f>IF(38&lt;=$G204, MS204+NA204, "")</f>
        <v/>
      </c>
      <c r="NC204" s="15">
        <f>IF(38&lt;=$G204, MW204+NA204, "")</f>
        <v/>
      </c>
      <c r="ND204" s="15">
        <f>IF(38&lt;=$G204, ($G204-38)*$N204, "")</f>
        <v/>
      </c>
      <c r="NE204" s="15">
        <f>IF(39&lt;=$G204, MZ204, "")</f>
        <v/>
      </c>
      <c r="NF204" s="15">
        <f>IF(39&lt;=$G204, ROUND(NE204*$Q204, 2), "")</f>
        <v/>
      </c>
      <c r="NG204" s="15">
        <f>IF(39&lt;=$G204, $N204, "")</f>
        <v/>
      </c>
      <c r="NH204" s="15">
        <f>IF(39&lt;=$G204, NG204-NF204, "")</f>
        <v/>
      </c>
      <c r="NI204" s="15">
        <f>IF(39&lt;=$G204, NE204-NH204, "")</f>
        <v/>
      </c>
      <c r="NJ204" s="15">
        <f>IF(39&lt;=$G204, ROUND(NB204*$Q204, 2), "")</f>
        <v/>
      </c>
      <c r="NK204" s="15">
        <f>IF(39&lt;=$G204, NB204+NJ204, "")</f>
        <v/>
      </c>
      <c r="NL204" s="15">
        <f>IF(39&lt;=$G204, NF204+NJ204, "")</f>
        <v/>
      </c>
      <c r="NM204" s="15">
        <f>IF(39&lt;=$G204, ($G204-39)*$N204, "")</f>
        <v/>
      </c>
      <c r="NN204" s="15">
        <f>IF(40&lt;=$G204, NI204, "")</f>
        <v/>
      </c>
      <c r="NO204" s="15">
        <f>IF(40&lt;=$G204, ROUND(NN204*$Q204, 2), "")</f>
        <v/>
      </c>
      <c r="NP204" s="15">
        <f>IF(40&lt;=$G204, $N204, "")</f>
        <v/>
      </c>
      <c r="NQ204" s="15">
        <f>IF(40&lt;=$G204, NP204-NO204, "")</f>
        <v/>
      </c>
      <c r="NR204" s="15">
        <f>IF(40&lt;=$G204, NN204-NQ204, "")</f>
        <v/>
      </c>
      <c r="NS204" s="15">
        <f>IF(40&lt;=$G204, ROUND(NK204*$Q204, 2), "")</f>
        <v/>
      </c>
      <c r="NT204" s="15">
        <f>IF(40&lt;=$G204, NK204+NS204, "")</f>
        <v/>
      </c>
      <c r="NU204" s="15">
        <f>IF(40&lt;=$G204, NO204+NS204, "")</f>
        <v/>
      </c>
      <c r="NV204" s="15">
        <f>IF(40&lt;=$G204, ($G204-40)*$N204, "")</f>
        <v/>
      </c>
      <c r="NW204" s="15">
        <f>IF(41&lt;=$G204, NR204, "")</f>
        <v/>
      </c>
      <c r="NX204" s="15">
        <f>IF(41&lt;=$G204, ROUND(NW204*$Q204, 2), "")</f>
        <v/>
      </c>
      <c r="NY204" s="15">
        <f>IF(41&lt;=$G204, $N204, "")</f>
        <v/>
      </c>
      <c r="NZ204" s="15">
        <f>IF(41&lt;=$G204, NY204-NX204, "")</f>
        <v/>
      </c>
      <c r="OA204" s="15">
        <f>IF(41&lt;=$G204, NW204-NZ204, "")</f>
        <v/>
      </c>
      <c r="OB204" s="15">
        <f>IF(41&lt;=$G204, ROUND(NT204*$Q204, 2), "")</f>
        <v/>
      </c>
      <c r="OC204" s="15">
        <f>IF(41&lt;=$G204, NT204+OB204, "")</f>
        <v/>
      </c>
      <c r="OD204" s="15">
        <f>IF(41&lt;=$G204, NX204+OB204, "")</f>
        <v/>
      </c>
      <c r="OE204" s="15">
        <f>IF(41&lt;=$G204, ($G204-41)*$N204, "")</f>
        <v/>
      </c>
      <c r="OF204" s="15">
        <f>IF(42&lt;=$G204, OA204, "")</f>
        <v/>
      </c>
      <c r="OG204" s="15">
        <f>IF(42&lt;=$G204, ROUND(OF204*$Q204, 2), "")</f>
        <v/>
      </c>
      <c r="OH204" s="15">
        <f>IF(42&lt;=$G204, $N204, "")</f>
        <v/>
      </c>
      <c r="OI204" s="15">
        <f>IF(42&lt;=$G204, OH204-OG204, "")</f>
        <v/>
      </c>
      <c r="OJ204" s="15">
        <f>IF(42&lt;=$G204, OF204-OI204, "")</f>
        <v/>
      </c>
      <c r="OK204" s="15">
        <f>IF(42&lt;=$G204, ROUND(OC204*$Q204, 2), "")</f>
        <v/>
      </c>
      <c r="OL204" s="15">
        <f>IF(42&lt;=$G204, OC204+OK204, "")</f>
        <v/>
      </c>
      <c r="OM204" s="15">
        <f>IF(42&lt;=$G204, OG204+OK204, "")</f>
        <v/>
      </c>
      <c r="ON204" s="15">
        <f>IF(42&lt;=$G204, ($G204-42)*$N204, "")</f>
        <v/>
      </c>
      <c r="OO204" s="15">
        <f>IF(43&lt;=$G204, OJ204, "")</f>
        <v/>
      </c>
      <c r="OP204" s="15">
        <f>IF(43&lt;=$G204, ROUND(OO204*$Q204, 2), "")</f>
        <v/>
      </c>
      <c r="OQ204" s="15">
        <f>IF(43&lt;=$G204, $N204, "")</f>
        <v/>
      </c>
      <c r="OR204" s="15">
        <f>IF(43&lt;=$G204, OQ204-OP204, "")</f>
        <v/>
      </c>
      <c r="OS204" s="15">
        <f>IF(43&lt;=$G204, OO204-OR204, "")</f>
        <v/>
      </c>
      <c r="OT204" s="15">
        <f>IF(43&lt;=$G204, ROUND(OL204*$Q204, 2), "")</f>
        <v/>
      </c>
      <c r="OU204" s="15">
        <f>IF(43&lt;=$G204, OL204+OT204, "")</f>
        <v/>
      </c>
      <c r="OV204" s="15">
        <f>IF(43&lt;=$G204, OP204+OT204, "")</f>
        <v/>
      </c>
      <c r="OW204" s="15">
        <f>IF(43&lt;=$G204, ($G204-43)*$N204, "")</f>
        <v/>
      </c>
      <c r="OX204" s="15">
        <f>IF(44&lt;=$G204, OS204, "")</f>
        <v/>
      </c>
      <c r="OY204" s="15">
        <f>IF(44&lt;=$G204, ROUND(OX204*$Q204, 2), "")</f>
        <v/>
      </c>
      <c r="OZ204" s="15">
        <f>IF(44&lt;=$G204, $N204, "")</f>
        <v/>
      </c>
      <c r="PA204" s="15">
        <f>IF(44&lt;=$G204, OZ204-OY204, "")</f>
        <v/>
      </c>
      <c r="PB204" s="15">
        <f>IF(44&lt;=$G204, OX204-PA204, "")</f>
        <v/>
      </c>
      <c r="PC204" s="15">
        <f>IF(44&lt;=$G204, ROUND(OU204*$Q204, 2), "")</f>
        <v/>
      </c>
      <c r="PD204" s="15">
        <f>IF(44&lt;=$G204, OU204+PC204, "")</f>
        <v/>
      </c>
      <c r="PE204" s="15">
        <f>IF(44&lt;=$G204, OY204+PC204, "")</f>
        <v/>
      </c>
      <c r="PF204" s="15">
        <f>IF(44&lt;=$G204, ($G204-44)*$N204, "")</f>
        <v/>
      </c>
      <c r="PG204" s="15">
        <f>IF(45&lt;=$G204, PB204, "")</f>
        <v/>
      </c>
      <c r="PH204" s="15">
        <f>IF(45&lt;=$G204, ROUND(PG204*$Q204, 2), "")</f>
        <v/>
      </c>
      <c r="PI204" s="15">
        <f>IF(45&lt;=$G204, $N204, "")</f>
        <v/>
      </c>
      <c r="PJ204" s="15">
        <f>IF(45&lt;=$G204, PI204-PH204, "")</f>
        <v/>
      </c>
      <c r="PK204" s="15">
        <f>IF(45&lt;=$G204, PG204-PJ204, "")</f>
        <v/>
      </c>
      <c r="PL204" s="15">
        <f>IF(45&lt;=$G204, ROUND(PD204*$Q204, 2), "")</f>
        <v/>
      </c>
      <c r="PM204" s="15">
        <f>IF(45&lt;=$G204, PD204+PL204, "")</f>
        <v/>
      </c>
      <c r="PN204" s="15">
        <f>IF(45&lt;=$G204, PH204+PL204, "")</f>
        <v/>
      </c>
      <c r="PO204" s="15">
        <f>IF(45&lt;=$G204, ($G204-45)*$N204, "")</f>
        <v/>
      </c>
      <c r="PP204" s="15">
        <f>IF(46&lt;=$G204, PK204, "")</f>
        <v/>
      </c>
      <c r="PQ204" s="15">
        <f>IF(46&lt;=$G204, ROUND(PP204*$Q204, 2), "")</f>
        <v/>
      </c>
      <c r="PR204" s="15">
        <f>IF(46&lt;=$G204, $N204, "")</f>
        <v/>
      </c>
      <c r="PS204" s="15">
        <f>IF(46&lt;=$G204, PR204-PQ204, "")</f>
        <v/>
      </c>
      <c r="PT204" s="15">
        <f>IF(46&lt;=$G204, PP204-PS204, "")</f>
        <v/>
      </c>
      <c r="PU204" s="15">
        <f>IF(46&lt;=$G204, ROUND(PM204*$Q204, 2), "")</f>
        <v/>
      </c>
      <c r="PV204" s="15">
        <f>IF(46&lt;=$G204, PM204+PU204, "")</f>
        <v/>
      </c>
      <c r="PW204" s="15">
        <f>IF(46&lt;=$G204, PQ204+PU204, "")</f>
        <v/>
      </c>
      <c r="PX204" s="15">
        <f>IF(46&lt;=$G204, ($G204-46)*$N204, "")</f>
        <v/>
      </c>
      <c r="PY204" s="15">
        <f>IF(47&lt;=$G204, PT204, "")</f>
        <v/>
      </c>
      <c r="PZ204" s="15">
        <f>IF(47&lt;=$G204, ROUND(PY204*$Q204, 2), "")</f>
        <v/>
      </c>
      <c r="QA204" s="15">
        <f>IF(47&lt;=$G204, $N204, "")</f>
        <v/>
      </c>
      <c r="QB204" s="15">
        <f>IF(47&lt;=$G204, QA204-PZ204, "")</f>
        <v/>
      </c>
      <c r="QC204" s="15">
        <f>IF(47&lt;=$G204, PY204-QB204, "")</f>
        <v/>
      </c>
      <c r="QD204" s="15">
        <f>IF(47&lt;=$G204, ROUND(PV204*$Q204, 2), "")</f>
        <v/>
      </c>
      <c r="QE204" s="15">
        <f>IF(47&lt;=$G204, PV204+QD204, "")</f>
        <v/>
      </c>
      <c r="QF204" s="15">
        <f>IF(47&lt;=$G204, PZ204+QD204, "")</f>
        <v/>
      </c>
      <c r="QG204" s="15">
        <f>IF(47&lt;=$G204, ($G204-47)*$N204, "")</f>
        <v/>
      </c>
      <c r="QH204" s="15">
        <f>IF(48&lt;=$G204, QC204, "")</f>
        <v/>
      </c>
      <c r="QI204" s="15">
        <f>IF(48&lt;=$G204, ROUND(QH204*$Q204, 2), "")</f>
        <v/>
      </c>
      <c r="QJ204" s="15">
        <f>IF(48&lt;=$G204, $N204, "")</f>
        <v/>
      </c>
      <c r="QK204" s="15">
        <f>IF(48&lt;=$G204, QJ204-QI204, "")</f>
        <v/>
      </c>
      <c r="QL204" s="15">
        <f>IF(48&lt;=$G204, QH204-QK204, "")</f>
        <v/>
      </c>
      <c r="QM204" s="15">
        <f>IF(48&lt;=$G204, ROUND(QE204*$Q204, 2), "")</f>
        <v/>
      </c>
      <c r="QN204" s="15">
        <f>IF(48&lt;=$G204, QE204+QM204, "")</f>
        <v/>
      </c>
      <c r="QO204" s="15">
        <f>IF(48&lt;=$G204, QI204+QM204, "")</f>
        <v/>
      </c>
      <c r="QP204" s="15">
        <f>IF(48&lt;=$G204, ($G204-48)*$N204, "")</f>
        <v/>
      </c>
    </row>
    <row r="205">
      <c r="A205" s="6" t="inlineStr">
        <is>
          <t>0721-0002</t>
        </is>
      </c>
      <c r="B205" s="7" t="inlineStr">
        <is>
          <t>Ricardo Ortiz Guzman</t>
        </is>
      </c>
      <c r="C205" s="7" t="inlineStr">
        <is>
          <t>CX5</t>
        </is>
      </c>
      <c r="D205" s="6" t="inlineStr">
        <is>
          <t>ACTIVO</t>
        </is>
      </c>
      <c r="E205" s="6" t="inlineStr">
        <is>
          <t>2025-10-31</t>
        </is>
      </c>
      <c r="F205" s="6" t="inlineStr">
        <is>
          <t>2029-10-31</t>
        </is>
      </c>
      <c r="G205" s="8" t="n">
        <v>48</v>
      </c>
      <c r="H205" s="9" t="n">
        <v>527500</v>
      </c>
      <c r="I205" s="10" t="n">
        <v>0.2</v>
      </c>
      <c r="J205" s="9">
        <f>ROUND(H205*I205, 2)</f>
        <v/>
      </c>
      <c r="K205" s="9">
        <f>ROUND(H205-J205, 2)</f>
        <v/>
      </c>
      <c r="L205" s="10" t="n">
        <v>0.02</v>
      </c>
      <c r="M205" s="9">
        <f>ROUND(H205*L205, 2)</f>
        <v/>
      </c>
      <c r="N205" s="9" t="n">
        <v>15216.28</v>
      </c>
      <c r="O205" s="10" t="n">
        <v>0.1</v>
      </c>
      <c r="P205" s="9">
        <f>ROUND(H205*O205, 2)</f>
        <v/>
      </c>
      <c r="Q205" s="11" t="n">
        <v>0.0269254</v>
      </c>
      <c r="R205" s="11">
        <f>RATE(G205, -N205, K205, -P205)</f>
        <v/>
      </c>
      <c r="S205" s="11">
        <f>ROUND(Q205*12, 8)</f>
        <v/>
      </c>
      <c r="T205" s="11">
        <f>ROUND(((1+Q205)^12)-1, 8)</f>
        <v/>
      </c>
      <c r="U205" s="9">
        <f>ROUND(PV(Q205, G205, 0, -P205), 2)</f>
        <v/>
      </c>
      <c r="V205" s="9">
        <f>SUMIF($AA$4:$QP$4, "Interes_Leasing", AA205:QP205)</f>
        <v/>
      </c>
      <c r="W205" s="9">
        <f>SUMIF($AA$4:$QP$4, "Interes_Residual", AA205:QP205)</f>
        <v/>
      </c>
      <c r="X205" s="9">
        <f>ROUND(V205+W205, 2)</f>
        <v/>
      </c>
      <c r="Y205" s="9">
        <f>ROUND((N205*G205+P205+M205)-K205, 2)</f>
        <v/>
      </c>
      <c r="Z205" s="10">
        <f>ROUND(Y205/K205, 4)</f>
        <v/>
      </c>
      <c r="AA205" s="9">
        <f>IF(1&lt;=$G205, $K205, "")</f>
        <v/>
      </c>
      <c r="AB205" s="9">
        <f>IF(1&lt;=$G205, ROUND(AA205*$Q205, 2), "")</f>
        <v/>
      </c>
      <c r="AC205" s="9">
        <f>IF(1&lt;=$G205, $N205, "")</f>
        <v/>
      </c>
      <c r="AD205" s="9">
        <f>IF(1&lt;=$G205, AC205-AB205, "")</f>
        <v/>
      </c>
      <c r="AE205" s="9">
        <f>IF(1&lt;=$G205, AA205-AD205, "")</f>
        <v/>
      </c>
      <c r="AF205" s="9">
        <f>IF(1&lt;=$G205, ROUND($U205*$Q205, 2), "")</f>
        <v/>
      </c>
      <c r="AG205" s="9">
        <f>IF(1&lt;=$G205, $U205+AF205, "")</f>
        <v/>
      </c>
      <c r="AH205" s="9">
        <f>IF(1&lt;=$G205, AB205+AF205, "")</f>
        <v/>
      </c>
      <c r="AI205" s="9">
        <f>IF(1&lt;=$G205, ($G205-1)*$N205, "")</f>
        <v/>
      </c>
      <c r="AJ205" s="9">
        <f>IF(2&lt;=$G205, AE205, "")</f>
        <v/>
      </c>
      <c r="AK205" s="9">
        <f>IF(2&lt;=$G205, ROUND(AJ205*$Q205, 2), "")</f>
        <v/>
      </c>
      <c r="AL205" s="9">
        <f>IF(2&lt;=$G205, $N205, "")</f>
        <v/>
      </c>
      <c r="AM205" s="9">
        <f>IF(2&lt;=$G205, AL205-AK205, "")</f>
        <v/>
      </c>
      <c r="AN205" s="9">
        <f>IF(2&lt;=$G205, AJ205-AM205, "")</f>
        <v/>
      </c>
      <c r="AO205" s="9">
        <f>IF(2&lt;=$G205, ROUND(AG205*$Q205, 2), "")</f>
        <v/>
      </c>
      <c r="AP205" s="9">
        <f>IF(2&lt;=$G205, AG205+AO205, "")</f>
        <v/>
      </c>
      <c r="AQ205" s="9">
        <f>IF(2&lt;=$G205, AK205+AO205, "")</f>
        <v/>
      </c>
      <c r="AR205" s="9">
        <f>IF(2&lt;=$G205, ($G205-2)*$N205, "")</f>
        <v/>
      </c>
      <c r="AS205" s="9">
        <f>IF(3&lt;=$G205, AN205, "")</f>
        <v/>
      </c>
      <c r="AT205" s="9">
        <f>IF(3&lt;=$G205, ROUND(AS205*$Q205, 2), "")</f>
        <v/>
      </c>
      <c r="AU205" s="9">
        <f>IF(3&lt;=$G205, $N205, "")</f>
        <v/>
      </c>
      <c r="AV205" s="9">
        <f>IF(3&lt;=$G205, AU205-AT205, "")</f>
        <v/>
      </c>
      <c r="AW205" s="9">
        <f>IF(3&lt;=$G205, AS205-AV205, "")</f>
        <v/>
      </c>
      <c r="AX205" s="9">
        <f>IF(3&lt;=$G205, ROUND(AP205*$Q205, 2), "")</f>
        <v/>
      </c>
      <c r="AY205" s="9">
        <f>IF(3&lt;=$G205, AP205+AX205, "")</f>
        <v/>
      </c>
      <c r="AZ205" s="9">
        <f>IF(3&lt;=$G205, AT205+AX205, "")</f>
        <v/>
      </c>
      <c r="BA205" s="9">
        <f>IF(3&lt;=$G205, ($G205-3)*$N205, "")</f>
        <v/>
      </c>
      <c r="BB205" s="9">
        <f>IF(4&lt;=$G205, AW205, "")</f>
        <v/>
      </c>
      <c r="BC205" s="9">
        <f>IF(4&lt;=$G205, ROUND(BB205*$Q205, 2), "")</f>
        <v/>
      </c>
      <c r="BD205" s="9">
        <f>IF(4&lt;=$G205, $N205, "")</f>
        <v/>
      </c>
      <c r="BE205" s="9">
        <f>IF(4&lt;=$G205, BD205-BC205, "")</f>
        <v/>
      </c>
      <c r="BF205" s="9">
        <f>IF(4&lt;=$G205, BB205-BE205, "")</f>
        <v/>
      </c>
      <c r="BG205" s="9">
        <f>IF(4&lt;=$G205, ROUND(AY205*$Q205, 2), "")</f>
        <v/>
      </c>
      <c r="BH205" s="9">
        <f>IF(4&lt;=$G205, AY205+BG205, "")</f>
        <v/>
      </c>
      <c r="BI205" s="9">
        <f>IF(4&lt;=$G205, BC205+BG205, "")</f>
        <v/>
      </c>
      <c r="BJ205" s="9">
        <f>IF(4&lt;=$G205, ($G205-4)*$N205, "")</f>
        <v/>
      </c>
      <c r="BK205" s="9">
        <f>IF(5&lt;=$G205, BF205, "")</f>
        <v/>
      </c>
      <c r="BL205" s="9">
        <f>IF(5&lt;=$G205, ROUND(BK205*$Q205, 2), "")</f>
        <v/>
      </c>
      <c r="BM205" s="9">
        <f>IF(5&lt;=$G205, $N205, "")</f>
        <v/>
      </c>
      <c r="BN205" s="9">
        <f>IF(5&lt;=$G205, BM205-BL205, "")</f>
        <v/>
      </c>
      <c r="BO205" s="9">
        <f>IF(5&lt;=$G205, BK205-BN205, "")</f>
        <v/>
      </c>
      <c r="BP205" s="9">
        <f>IF(5&lt;=$G205, ROUND(BH205*$Q205, 2), "")</f>
        <v/>
      </c>
      <c r="BQ205" s="9">
        <f>IF(5&lt;=$G205, BH205+BP205, "")</f>
        <v/>
      </c>
      <c r="BR205" s="9">
        <f>IF(5&lt;=$G205, BL205+BP205, "")</f>
        <v/>
      </c>
      <c r="BS205" s="9">
        <f>IF(5&lt;=$G205, ($G205-5)*$N205, "")</f>
        <v/>
      </c>
      <c r="BT205" s="9">
        <f>IF(6&lt;=$G205, BO205, "")</f>
        <v/>
      </c>
      <c r="BU205" s="9">
        <f>IF(6&lt;=$G205, ROUND(BT205*$Q205, 2), "")</f>
        <v/>
      </c>
      <c r="BV205" s="9">
        <f>IF(6&lt;=$G205, $N205, "")</f>
        <v/>
      </c>
      <c r="BW205" s="9">
        <f>IF(6&lt;=$G205, BV205-BU205, "")</f>
        <v/>
      </c>
      <c r="BX205" s="9">
        <f>IF(6&lt;=$G205, BT205-BW205, "")</f>
        <v/>
      </c>
      <c r="BY205" s="9">
        <f>IF(6&lt;=$G205, ROUND(BQ205*$Q205, 2), "")</f>
        <v/>
      </c>
      <c r="BZ205" s="9">
        <f>IF(6&lt;=$G205, BQ205+BY205, "")</f>
        <v/>
      </c>
      <c r="CA205" s="9">
        <f>IF(6&lt;=$G205, BU205+BY205, "")</f>
        <v/>
      </c>
      <c r="CB205" s="9">
        <f>IF(6&lt;=$G205, ($G205-6)*$N205, "")</f>
        <v/>
      </c>
      <c r="CC205" s="9">
        <f>IF(7&lt;=$G205, BX205, "")</f>
        <v/>
      </c>
      <c r="CD205" s="9">
        <f>IF(7&lt;=$G205, ROUND(CC205*$Q205, 2), "")</f>
        <v/>
      </c>
      <c r="CE205" s="9">
        <f>IF(7&lt;=$G205, $N205, "")</f>
        <v/>
      </c>
      <c r="CF205" s="9">
        <f>IF(7&lt;=$G205, CE205-CD205, "")</f>
        <v/>
      </c>
      <c r="CG205" s="9">
        <f>IF(7&lt;=$G205, CC205-CF205, "")</f>
        <v/>
      </c>
      <c r="CH205" s="9">
        <f>IF(7&lt;=$G205, ROUND(BZ205*$Q205, 2), "")</f>
        <v/>
      </c>
      <c r="CI205" s="9">
        <f>IF(7&lt;=$G205, BZ205+CH205, "")</f>
        <v/>
      </c>
      <c r="CJ205" s="9">
        <f>IF(7&lt;=$G205, CD205+CH205, "")</f>
        <v/>
      </c>
      <c r="CK205" s="9">
        <f>IF(7&lt;=$G205, ($G205-7)*$N205, "")</f>
        <v/>
      </c>
      <c r="CL205" s="9">
        <f>IF(8&lt;=$G205, CG205, "")</f>
        <v/>
      </c>
      <c r="CM205" s="9">
        <f>IF(8&lt;=$G205, ROUND(CL205*$Q205, 2), "")</f>
        <v/>
      </c>
      <c r="CN205" s="9">
        <f>IF(8&lt;=$G205, $N205, "")</f>
        <v/>
      </c>
      <c r="CO205" s="9">
        <f>IF(8&lt;=$G205, CN205-CM205, "")</f>
        <v/>
      </c>
      <c r="CP205" s="9">
        <f>IF(8&lt;=$G205, CL205-CO205, "")</f>
        <v/>
      </c>
      <c r="CQ205" s="9">
        <f>IF(8&lt;=$G205, ROUND(CI205*$Q205, 2), "")</f>
        <v/>
      </c>
      <c r="CR205" s="9">
        <f>IF(8&lt;=$G205, CI205+CQ205, "")</f>
        <v/>
      </c>
      <c r="CS205" s="9">
        <f>IF(8&lt;=$G205, CM205+CQ205, "")</f>
        <v/>
      </c>
      <c r="CT205" s="9">
        <f>IF(8&lt;=$G205, ($G205-8)*$N205, "")</f>
        <v/>
      </c>
      <c r="CU205" s="9">
        <f>IF(9&lt;=$G205, CP205, "")</f>
        <v/>
      </c>
      <c r="CV205" s="9">
        <f>IF(9&lt;=$G205, ROUND(CU205*$Q205, 2), "")</f>
        <v/>
      </c>
      <c r="CW205" s="9">
        <f>IF(9&lt;=$G205, $N205, "")</f>
        <v/>
      </c>
      <c r="CX205" s="9">
        <f>IF(9&lt;=$G205, CW205-CV205, "")</f>
        <v/>
      </c>
      <c r="CY205" s="9">
        <f>IF(9&lt;=$G205, CU205-CX205, "")</f>
        <v/>
      </c>
      <c r="CZ205" s="9">
        <f>IF(9&lt;=$G205, ROUND(CR205*$Q205, 2), "")</f>
        <v/>
      </c>
      <c r="DA205" s="9">
        <f>IF(9&lt;=$G205, CR205+CZ205, "")</f>
        <v/>
      </c>
      <c r="DB205" s="9">
        <f>IF(9&lt;=$G205, CV205+CZ205, "")</f>
        <v/>
      </c>
      <c r="DC205" s="9">
        <f>IF(9&lt;=$G205, ($G205-9)*$N205, "")</f>
        <v/>
      </c>
      <c r="DD205" s="9">
        <f>IF(10&lt;=$G205, CY205, "")</f>
        <v/>
      </c>
      <c r="DE205" s="9">
        <f>IF(10&lt;=$G205, ROUND(DD205*$Q205, 2), "")</f>
        <v/>
      </c>
      <c r="DF205" s="9">
        <f>IF(10&lt;=$G205, $N205, "")</f>
        <v/>
      </c>
      <c r="DG205" s="9">
        <f>IF(10&lt;=$G205, DF205-DE205, "")</f>
        <v/>
      </c>
      <c r="DH205" s="9">
        <f>IF(10&lt;=$G205, DD205-DG205, "")</f>
        <v/>
      </c>
      <c r="DI205" s="9">
        <f>IF(10&lt;=$G205, ROUND(DA205*$Q205, 2), "")</f>
        <v/>
      </c>
      <c r="DJ205" s="9">
        <f>IF(10&lt;=$G205, DA205+DI205, "")</f>
        <v/>
      </c>
      <c r="DK205" s="9">
        <f>IF(10&lt;=$G205, DE205+DI205, "")</f>
        <v/>
      </c>
      <c r="DL205" s="9">
        <f>IF(10&lt;=$G205, ($G205-10)*$N205, "")</f>
        <v/>
      </c>
      <c r="DM205" s="9">
        <f>IF(11&lt;=$G205, DH205, "")</f>
        <v/>
      </c>
      <c r="DN205" s="9">
        <f>IF(11&lt;=$G205, ROUND(DM205*$Q205, 2), "")</f>
        <v/>
      </c>
      <c r="DO205" s="9">
        <f>IF(11&lt;=$G205, $N205, "")</f>
        <v/>
      </c>
      <c r="DP205" s="9">
        <f>IF(11&lt;=$G205, DO205-DN205, "")</f>
        <v/>
      </c>
      <c r="DQ205" s="9">
        <f>IF(11&lt;=$G205, DM205-DP205, "")</f>
        <v/>
      </c>
      <c r="DR205" s="9">
        <f>IF(11&lt;=$G205, ROUND(DJ205*$Q205, 2), "")</f>
        <v/>
      </c>
      <c r="DS205" s="9">
        <f>IF(11&lt;=$G205, DJ205+DR205, "")</f>
        <v/>
      </c>
      <c r="DT205" s="9">
        <f>IF(11&lt;=$G205, DN205+DR205, "")</f>
        <v/>
      </c>
      <c r="DU205" s="9">
        <f>IF(11&lt;=$G205, ($G205-11)*$N205, "")</f>
        <v/>
      </c>
      <c r="DV205" s="9">
        <f>IF(12&lt;=$G205, DQ205, "")</f>
        <v/>
      </c>
      <c r="DW205" s="9">
        <f>IF(12&lt;=$G205, ROUND(DV205*$Q205, 2), "")</f>
        <v/>
      </c>
      <c r="DX205" s="9">
        <f>IF(12&lt;=$G205, $N205, "")</f>
        <v/>
      </c>
      <c r="DY205" s="9">
        <f>IF(12&lt;=$G205, DX205-DW205, "")</f>
        <v/>
      </c>
      <c r="DZ205" s="9">
        <f>IF(12&lt;=$G205, DV205-DY205, "")</f>
        <v/>
      </c>
      <c r="EA205" s="9">
        <f>IF(12&lt;=$G205, ROUND(DS205*$Q205, 2), "")</f>
        <v/>
      </c>
      <c r="EB205" s="9">
        <f>IF(12&lt;=$G205, DS205+EA205, "")</f>
        <v/>
      </c>
      <c r="EC205" s="9">
        <f>IF(12&lt;=$G205, DW205+EA205, "")</f>
        <v/>
      </c>
      <c r="ED205" s="9">
        <f>IF(12&lt;=$G205, ($G205-12)*$N205, "")</f>
        <v/>
      </c>
      <c r="EE205" s="9">
        <f>IF(13&lt;=$G205, DZ205, "")</f>
        <v/>
      </c>
      <c r="EF205" s="9">
        <f>IF(13&lt;=$G205, ROUND(EE205*$Q205, 2), "")</f>
        <v/>
      </c>
      <c r="EG205" s="9">
        <f>IF(13&lt;=$G205, $N205, "")</f>
        <v/>
      </c>
      <c r="EH205" s="9">
        <f>IF(13&lt;=$G205, EG205-EF205, "")</f>
        <v/>
      </c>
      <c r="EI205" s="9">
        <f>IF(13&lt;=$G205, EE205-EH205, "")</f>
        <v/>
      </c>
      <c r="EJ205" s="9">
        <f>IF(13&lt;=$G205, ROUND(EB205*$Q205, 2), "")</f>
        <v/>
      </c>
      <c r="EK205" s="9">
        <f>IF(13&lt;=$G205, EB205+EJ205, "")</f>
        <v/>
      </c>
      <c r="EL205" s="9">
        <f>IF(13&lt;=$G205, EF205+EJ205, "")</f>
        <v/>
      </c>
      <c r="EM205" s="9">
        <f>IF(13&lt;=$G205, ($G205-13)*$N205, "")</f>
        <v/>
      </c>
      <c r="EN205" s="9">
        <f>IF(14&lt;=$G205, EI205, "")</f>
        <v/>
      </c>
      <c r="EO205" s="9">
        <f>IF(14&lt;=$G205, ROUND(EN205*$Q205, 2), "")</f>
        <v/>
      </c>
      <c r="EP205" s="9">
        <f>IF(14&lt;=$G205, $N205, "")</f>
        <v/>
      </c>
      <c r="EQ205" s="9">
        <f>IF(14&lt;=$G205, EP205-EO205, "")</f>
        <v/>
      </c>
      <c r="ER205" s="9">
        <f>IF(14&lt;=$G205, EN205-EQ205, "")</f>
        <v/>
      </c>
      <c r="ES205" s="9">
        <f>IF(14&lt;=$G205, ROUND(EK205*$Q205, 2), "")</f>
        <v/>
      </c>
      <c r="ET205" s="9">
        <f>IF(14&lt;=$G205, EK205+ES205, "")</f>
        <v/>
      </c>
      <c r="EU205" s="9">
        <f>IF(14&lt;=$G205, EO205+ES205, "")</f>
        <v/>
      </c>
      <c r="EV205" s="9">
        <f>IF(14&lt;=$G205, ($G205-14)*$N205, "")</f>
        <v/>
      </c>
      <c r="EW205" s="9">
        <f>IF(15&lt;=$G205, ER205, "")</f>
        <v/>
      </c>
      <c r="EX205" s="9">
        <f>IF(15&lt;=$G205, ROUND(EW205*$Q205, 2), "")</f>
        <v/>
      </c>
      <c r="EY205" s="9">
        <f>IF(15&lt;=$G205, $N205, "")</f>
        <v/>
      </c>
      <c r="EZ205" s="9">
        <f>IF(15&lt;=$G205, EY205-EX205, "")</f>
        <v/>
      </c>
      <c r="FA205" s="9">
        <f>IF(15&lt;=$G205, EW205-EZ205, "")</f>
        <v/>
      </c>
      <c r="FB205" s="9">
        <f>IF(15&lt;=$G205, ROUND(ET205*$Q205, 2), "")</f>
        <v/>
      </c>
      <c r="FC205" s="9">
        <f>IF(15&lt;=$G205, ET205+FB205, "")</f>
        <v/>
      </c>
      <c r="FD205" s="9">
        <f>IF(15&lt;=$G205, EX205+FB205, "")</f>
        <v/>
      </c>
      <c r="FE205" s="9">
        <f>IF(15&lt;=$G205, ($G205-15)*$N205, "")</f>
        <v/>
      </c>
      <c r="FF205" s="9">
        <f>IF(16&lt;=$G205, FA205, "")</f>
        <v/>
      </c>
      <c r="FG205" s="9">
        <f>IF(16&lt;=$G205, ROUND(FF205*$Q205, 2), "")</f>
        <v/>
      </c>
      <c r="FH205" s="9">
        <f>IF(16&lt;=$G205, $N205, "")</f>
        <v/>
      </c>
      <c r="FI205" s="9">
        <f>IF(16&lt;=$G205, FH205-FG205, "")</f>
        <v/>
      </c>
      <c r="FJ205" s="9">
        <f>IF(16&lt;=$G205, FF205-FI205, "")</f>
        <v/>
      </c>
      <c r="FK205" s="9">
        <f>IF(16&lt;=$G205, ROUND(FC205*$Q205, 2), "")</f>
        <v/>
      </c>
      <c r="FL205" s="9">
        <f>IF(16&lt;=$G205, FC205+FK205, "")</f>
        <v/>
      </c>
      <c r="FM205" s="9">
        <f>IF(16&lt;=$G205, FG205+FK205, "")</f>
        <v/>
      </c>
      <c r="FN205" s="9">
        <f>IF(16&lt;=$G205, ($G205-16)*$N205, "")</f>
        <v/>
      </c>
      <c r="FO205" s="9">
        <f>IF(17&lt;=$G205, FJ205, "")</f>
        <v/>
      </c>
      <c r="FP205" s="9">
        <f>IF(17&lt;=$G205, ROUND(FO205*$Q205, 2), "")</f>
        <v/>
      </c>
      <c r="FQ205" s="9">
        <f>IF(17&lt;=$G205, $N205, "")</f>
        <v/>
      </c>
      <c r="FR205" s="9">
        <f>IF(17&lt;=$G205, FQ205-FP205, "")</f>
        <v/>
      </c>
      <c r="FS205" s="9">
        <f>IF(17&lt;=$G205, FO205-FR205, "")</f>
        <v/>
      </c>
      <c r="FT205" s="9">
        <f>IF(17&lt;=$G205, ROUND(FL205*$Q205, 2), "")</f>
        <v/>
      </c>
      <c r="FU205" s="9">
        <f>IF(17&lt;=$G205, FL205+FT205, "")</f>
        <v/>
      </c>
      <c r="FV205" s="9">
        <f>IF(17&lt;=$G205, FP205+FT205, "")</f>
        <v/>
      </c>
      <c r="FW205" s="9">
        <f>IF(17&lt;=$G205, ($G205-17)*$N205, "")</f>
        <v/>
      </c>
      <c r="FX205" s="9">
        <f>IF(18&lt;=$G205, FS205, "")</f>
        <v/>
      </c>
      <c r="FY205" s="9">
        <f>IF(18&lt;=$G205, ROUND(FX205*$Q205, 2), "")</f>
        <v/>
      </c>
      <c r="FZ205" s="9">
        <f>IF(18&lt;=$G205, $N205, "")</f>
        <v/>
      </c>
      <c r="GA205" s="9">
        <f>IF(18&lt;=$G205, FZ205-FY205, "")</f>
        <v/>
      </c>
      <c r="GB205" s="9">
        <f>IF(18&lt;=$G205, FX205-GA205, "")</f>
        <v/>
      </c>
      <c r="GC205" s="9">
        <f>IF(18&lt;=$G205, ROUND(FU205*$Q205, 2), "")</f>
        <v/>
      </c>
      <c r="GD205" s="9">
        <f>IF(18&lt;=$G205, FU205+GC205, "")</f>
        <v/>
      </c>
      <c r="GE205" s="9">
        <f>IF(18&lt;=$G205, FY205+GC205, "")</f>
        <v/>
      </c>
      <c r="GF205" s="9">
        <f>IF(18&lt;=$G205, ($G205-18)*$N205, "")</f>
        <v/>
      </c>
      <c r="GG205" s="9">
        <f>IF(19&lt;=$G205, GB205, "")</f>
        <v/>
      </c>
      <c r="GH205" s="9">
        <f>IF(19&lt;=$G205, ROUND(GG205*$Q205, 2), "")</f>
        <v/>
      </c>
      <c r="GI205" s="9">
        <f>IF(19&lt;=$G205, $N205, "")</f>
        <v/>
      </c>
      <c r="GJ205" s="9">
        <f>IF(19&lt;=$G205, GI205-GH205, "")</f>
        <v/>
      </c>
      <c r="GK205" s="9">
        <f>IF(19&lt;=$G205, GG205-GJ205, "")</f>
        <v/>
      </c>
      <c r="GL205" s="9">
        <f>IF(19&lt;=$G205, ROUND(GD205*$Q205, 2), "")</f>
        <v/>
      </c>
      <c r="GM205" s="9">
        <f>IF(19&lt;=$G205, GD205+GL205, "")</f>
        <v/>
      </c>
      <c r="GN205" s="9">
        <f>IF(19&lt;=$G205, GH205+GL205, "")</f>
        <v/>
      </c>
      <c r="GO205" s="9">
        <f>IF(19&lt;=$G205, ($G205-19)*$N205, "")</f>
        <v/>
      </c>
      <c r="GP205" s="9">
        <f>IF(20&lt;=$G205, GK205, "")</f>
        <v/>
      </c>
      <c r="GQ205" s="9">
        <f>IF(20&lt;=$G205, ROUND(GP205*$Q205, 2), "")</f>
        <v/>
      </c>
      <c r="GR205" s="9">
        <f>IF(20&lt;=$G205, $N205, "")</f>
        <v/>
      </c>
      <c r="GS205" s="9">
        <f>IF(20&lt;=$G205, GR205-GQ205, "")</f>
        <v/>
      </c>
      <c r="GT205" s="9">
        <f>IF(20&lt;=$G205, GP205-GS205, "")</f>
        <v/>
      </c>
      <c r="GU205" s="9">
        <f>IF(20&lt;=$G205, ROUND(GM205*$Q205, 2), "")</f>
        <v/>
      </c>
      <c r="GV205" s="9">
        <f>IF(20&lt;=$G205, GM205+GU205, "")</f>
        <v/>
      </c>
      <c r="GW205" s="9">
        <f>IF(20&lt;=$G205, GQ205+GU205, "")</f>
        <v/>
      </c>
      <c r="GX205" s="9">
        <f>IF(20&lt;=$G205, ($G205-20)*$N205, "")</f>
        <v/>
      </c>
      <c r="GY205" s="9">
        <f>IF(21&lt;=$G205, GT205, "")</f>
        <v/>
      </c>
      <c r="GZ205" s="9">
        <f>IF(21&lt;=$G205, ROUND(GY205*$Q205, 2), "")</f>
        <v/>
      </c>
      <c r="HA205" s="9">
        <f>IF(21&lt;=$G205, $N205, "")</f>
        <v/>
      </c>
      <c r="HB205" s="9">
        <f>IF(21&lt;=$G205, HA205-GZ205, "")</f>
        <v/>
      </c>
      <c r="HC205" s="9">
        <f>IF(21&lt;=$G205, GY205-HB205, "")</f>
        <v/>
      </c>
      <c r="HD205" s="9">
        <f>IF(21&lt;=$G205, ROUND(GV205*$Q205, 2), "")</f>
        <v/>
      </c>
      <c r="HE205" s="9">
        <f>IF(21&lt;=$G205, GV205+HD205, "")</f>
        <v/>
      </c>
      <c r="HF205" s="9">
        <f>IF(21&lt;=$G205, GZ205+HD205, "")</f>
        <v/>
      </c>
      <c r="HG205" s="9">
        <f>IF(21&lt;=$G205, ($G205-21)*$N205, "")</f>
        <v/>
      </c>
      <c r="HH205" s="9">
        <f>IF(22&lt;=$G205, HC205, "")</f>
        <v/>
      </c>
      <c r="HI205" s="9">
        <f>IF(22&lt;=$G205, ROUND(HH205*$Q205, 2), "")</f>
        <v/>
      </c>
      <c r="HJ205" s="9">
        <f>IF(22&lt;=$G205, $N205, "")</f>
        <v/>
      </c>
      <c r="HK205" s="9">
        <f>IF(22&lt;=$G205, HJ205-HI205, "")</f>
        <v/>
      </c>
      <c r="HL205" s="9">
        <f>IF(22&lt;=$G205, HH205-HK205, "")</f>
        <v/>
      </c>
      <c r="HM205" s="9">
        <f>IF(22&lt;=$G205, ROUND(HE205*$Q205, 2), "")</f>
        <v/>
      </c>
      <c r="HN205" s="9">
        <f>IF(22&lt;=$G205, HE205+HM205, "")</f>
        <v/>
      </c>
      <c r="HO205" s="9">
        <f>IF(22&lt;=$G205, HI205+HM205, "")</f>
        <v/>
      </c>
      <c r="HP205" s="9">
        <f>IF(22&lt;=$G205, ($G205-22)*$N205, "")</f>
        <v/>
      </c>
      <c r="HQ205" s="9">
        <f>IF(23&lt;=$G205, HL205, "")</f>
        <v/>
      </c>
      <c r="HR205" s="9">
        <f>IF(23&lt;=$G205, ROUND(HQ205*$Q205, 2), "")</f>
        <v/>
      </c>
      <c r="HS205" s="9">
        <f>IF(23&lt;=$G205, $N205, "")</f>
        <v/>
      </c>
      <c r="HT205" s="9">
        <f>IF(23&lt;=$G205, HS205-HR205, "")</f>
        <v/>
      </c>
      <c r="HU205" s="9">
        <f>IF(23&lt;=$G205, HQ205-HT205, "")</f>
        <v/>
      </c>
      <c r="HV205" s="9">
        <f>IF(23&lt;=$G205, ROUND(HN205*$Q205, 2), "")</f>
        <v/>
      </c>
      <c r="HW205" s="9">
        <f>IF(23&lt;=$G205, HN205+HV205, "")</f>
        <v/>
      </c>
      <c r="HX205" s="9">
        <f>IF(23&lt;=$G205, HR205+HV205, "")</f>
        <v/>
      </c>
      <c r="HY205" s="9">
        <f>IF(23&lt;=$G205, ($G205-23)*$N205, "")</f>
        <v/>
      </c>
      <c r="HZ205" s="9">
        <f>IF(24&lt;=$G205, HU205, "")</f>
        <v/>
      </c>
      <c r="IA205" s="9">
        <f>IF(24&lt;=$G205, ROUND(HZ205*$Q205, 2), "")</f>
        <v/>
      </c>
      <c r="IB205" s="9">
        <f>IF(24&lt;=$G205, $N205, "")</f>
        <v/>
      </c>
      <c r="IC205" s="9">
        <f>IF(24&lt;=$G205, IB205-IA205, "")</f>
        <v/>
      </c>
      <c r="ID205" s="9">
        <f>IF(24&lt;=$G205, HZ205-IC205, "")</f>
        <v/>
      </c>
      <c r="IE205" s="9">
        <f>IF(24&lt;=$G205, ROUND(HW205*$Q205, 2), "")</f>
        <v/>
      </c>
      <c r="IF205" s="9">
        <f>IF(24&lt;=$G205, HW205+IE205, "")</f>
        <v/>
      </c>
      <c r="IG205" s="9">
        <f>IF(24&lt;=$G205, IA205+IE205, "")</f>
        <v/>
      </c>
      <c r="IH205" s="9">
        <f>IF(24&lt;=$G205, ($G205-24)*$N205, "")</f>
        <v/>
      </c>
      <c r="II205" s="9">
        <f>IF(25&lt;=$G205, ID205, "")</f>
        <v/>
      </c>
      <c r="IJ205" s="9">
        <f>IF(25&lt;=$G205, ROUND(II205*$Q205, 2), "")</f>
        <v/>
      </c>
      <c r="IK205" s="9">
        <f>IF(25&lt;=$G205, $N205, "")</f>
        <v/>
      </c>
      <c r="IL205" s="9">
        <f>IF(25&lt;=$G205, IK205-IJ205, "")</f>
        <v/>
      </c>
      <c r="IM205" s="9">
        <f>IF(25&lt;=$G205, II205-IL205, "")</f>
        <v/>
      </c>
      <c r="IN205" s="9">
        <f>IF(25&lt;=$G205, ROUND(IF205*$Q205, 2), "")</f>
        <v/>
      </c>
      <c r="IO205" s="9">
        <f>IF(25&lt;=$G205, IF205+IN205, "")</f>
        <v/>
      </c>
      <c r="IP205" s="9">
        <f>IF(25&lt;=$G205, IJ205+IN205, "")</f>
        <v/>
      </c>
      <c r="IQ205" s="9">
        <f>IF(25&lt;=$G205, ($G205-25)*$N205, "")</f>
        <v/>
      </c>
      <c r="IR205" s="9">
        <f>IF(26&lt;=$G205, IM205, "")</f>
        <v/>
      </c>
      <c r="IS205" s="9">
        <f>IF(26&lt;=$G205, ROUND(IR205*$Q205, 2), "")</f>
        <v/>
      </c>
      <c r="IT205" s="9">
        <f>IF(26&lt;=$G205, $N205, "")</f>
        <v/>
      </c>
      <c r="IU205" s="9">
        <f>IF(26&lt;=$G205, IT205-IS205, "")</f>
        <v/>
      </c>
      <c r="IV205" s="9">
        <f>IF(26&lt;=$G205, IR205-IU205, "")</f>
        <v/>
      </c>
      <c r="IW205" s="9">
        <f>IF(26&lt;=$G205, ROUND(IO205*$Q205, 2), "")</f>
        <v/>
      </c>
      <c r="IX205" s="9">
        <f>IF(26&lt;=$G205, IO205+IW205, "")</f>
        <v/>
      </c>
      <c r="IY205" s="9">
        <f>IF(26&lt;=$G205, IS205+IW205, "")</f>
        <v/>
      </c>
      <c r="IZ205" s="9">
        <f>IF(26&lt;=$G205, ($G205-26)*$N205, "")</f>
        <v/>
      </c>
      <c r="JA205" s="9">
        <f>IF(27&lt;=$G205, IV205, "")</f>
        <v/>
      </c>
      <c r="JB205" s="9">
        <f>IF(27&lt;=$G205, ROUND(JA205*$Q205, 2), "")</f>
        <v/>
      </c>
      <c r="JC205" s="9">
        <f>IF(27&lt;=$G205, $N205, "")</f>
        <v/>
      </c>
      <c r="JD205" s="9">
        <f>IF(27&lt;=$G205, JC205-JB205, "")</f>
        <v/>
      </c>
      <c r="JE205" s="9">
        <f>IF(27&lt;=$G205, JA205-JD205, "")</f>
        <v/>
      </c>
      <c r="JF205" s="9">
        <f>IF(27&lt;=$G205, ROUND(IX205*$Q205, 2), "")</f>
        <v/>
      </c>
      <c r="JG205" s="9">
        <f>IF(27&lt;=$G205, IX205+JF205, "")</f>
        <v/>
      </c>
      <c r="JH205" s="9">
        <f>IF(27&lt;=$G205, JB205+JF205, "")</f>
        <v/>
      </c>
      <c r="JI205" s="9">
        <f>IF(27&lt;=$G205, ($G205-27)*$N205, "")</f>
        <v/>
      </c>
      <c r="JJ205" s="9">
        <f>IF(28&lt;=$G205, JE205, "")</f>
        <v/>
      </c>
      <c r="JK205" s="9">
        <f>IF(28&lt;=$G205, ROUND(JJ205*$Q205, 2), "")</f>
        <v/>
      </c>
      <c r="JL205" s="9">
        <f>IF(28&lt;=$G205, $N205, "")</f>
        <v/>
      </c>
      <c r="JM205" s="9">
        <f>IF(28&lt;=$G205, JL205-JK205, "")</f>
        <v/>
      </c>
      <c r="JN205" s="9">
        <f>IF(28&lt;=$G205, JJ205-JM205, "")</f>
        <v/>
      </c>
      <c r="JO205" s="9">
        <f>IF(28&lt;=$G205, ROUND(JG205*$Q205, 2), "")</f>
        <v/>
      </c>
      <c r="JP205" s="9">
        <f>IF(28&lt;=$G205, JG205+JO205, "")</f>
        <v/>
      </c>
      <c r="JQ205" s="9">
        <f>IF(28&lt;=$G205, JK205+JO205, "")</f>
        <v/>
      </c>
      <c r="JR205" s="9">
        <f>IF(28&lt;=$G205, ($G205-28)*$N205, "")</f>
        <v/>
      </c>
      <c r="JS205" s="9">
        <f>IF(29&lt;=$G205, JN205, "")</f>
        <v/>
      </c>
      <c r="JT205" s="9">
        <f>IF(29&lt;=$G205, ROUND(JS205*$Q205, 2), "")</f>
        <v/>
      </c>
      <c r="JU205" s="9">
        <f>IF(29&lt;=$G205, $N205, "")</f>
        <v/>
      </c>
      <c r="JV205" s="9">
        <f>IF(29&lt;=$G205, JU205-JT205, "")</f>
        <v/>
      </c>
      <c r="JW205" s="9">
        <f>IF(29&lt;=$G205, JS205-JV205, "")</f>
        <v/>
      </c>
      <c r="JX205" s="9">
        <f>IF(29&lt;=$G205, ROUND(JP205*$Q205, 2), "")</f>
        <v/>
      </c>
      <c r="JY205" s="9">
        <f>IF(29&lt;=$G205, JP205+JX205, "")</f>
        <v/>
      </c>
      <c r="JZ205" s="9">
        <f>IF(29&lt;=$G205, JT205+JX205, "")</f>
        <v/>
      </c>
      <c r="KA205" s="9">
        <f>IF(29&lt;=$G205, ($G205-29)*$N205, "")</f>
        <v/>
      </c>
      <c r="KB205" s="9">
        <f>IF(30&lt;=$G205, JW205, "")</f>
        <v/>
      </c>
      <c r="KC205" s="9">
        <f>IF(30&lt;=$G205, ROUND(KB205*$Q205, 2), "")</f>
        <v/>
      </c>
      <c r="KD205" s="9">
        <f>IF(30&lt;=$G205, $N205, "")</f>
        <v/>
      </c>
      <c r="KE205" s="9">
        <f>IF(30&lt;=$G205, KD205-KC205, "")</f>
        <v/>
      </c>
      <c r="KF205" s="9">
        <f>IF(30&lt;=$G205, KB205-KE205, "")</f>
        <v/>
      </c>
      <c r="KG205" s="9">
        <f>IF(30&lt;=$G205, ROUND(JY205*$Q205, 2), "")</f>
        <v/>
      </c>
      <c r="KH205" s="9">
        <f>IF(30&lt;=$G205, JY205+KG205, "")</f>
        <v/>
      </c>
      <c r="KI205" s="9">
        <f>IF(30&lt;=$G205, KC205+KG205, "")</f>
        <v/>
      </c>
      <c r="KJ205" s="9">
        <f>IF(30&lt;=$G205, ($G205-30)*$N205, "")</f>
        <v/>
      </c>
      <c r="KK205" s="9">
        <f>IF(31&lt;=$G205, KF205, "")</f>
        <v/>
      </c>
      <c r="KL205" s="9">
        <f>IF(31&lt;=$G205, ROUND(KK205*$Q205, 2), "")</f>
        <v/>
      </c>
      <c r="KM205" s="9">
        <f>IF(31&lt;=$G205, $N205, "")</f>
        <v/>
      </c>
      <c r="KN205" s="9">
        <f>IF(31&lt;=$G205, KM205-KL205, "")</f>
        <v/>
      </c>
      <c r="KO205" s="9">
        <f>IF(31&lt;=$G205, KK205-KN205, "")</f>
        <v/>
      </c>
      <c r="KP205" s="9">
        <f>IF(31&lt;=$G205, ROUND(KH205*$Q205, 2), "")</f>
        <v/>
      </c>
      <c r="KQ205" s="9">
        <f>IF(31&lt;=$G205, KH205+KP205, "")</f>
        <v/>
      </c>
      <c r="KR205" s="9">
        <f>IF(31&lt;=$G205, KL205+KP205, "")</f>
        <v/>
      </c>
      <c r="KS205" s="9">
        <f>IF(31&lt;=$G205, ($G205-31)*$N205, "")</f>
        <v/>
      </c>
      <c r="KT205" s="9">
        <f>IF(32&lt;=$G205, KO205, "")</f>
        <v/>
      </c>
      <c r="KU205" s="9">
        <f>IF(32&lt;=$G205, ROUND(KT205*$Q205, 2), "")</f>
        <v/>
      </c>
      <c r="KV205" s="9">
        <f>IF(32&lt;=$G205, $N205, "")</f>
        <v/>
      </c>
      <c r="KW205" s="9">
        <f>IF(32&lt;=$G205, KV205-KU205, "")</f>
        <v/>
      </c>
      <c r="KX205" s="9">
        <f>IF(32&lt;=$G205, KT205-KW205, "")</f>
        <v/>
      </c>
      <c r="KY205" s="9">
        <f>IF(32&lt;=$G205, ROUND(KQ205*$Q205, 2), "")</f>
        <v/>
      </c>
      <c r="KZ205" s="9">
        <f>IF(32&lt;=$G205, KQ205+KY205, "")</f>
        <v/>
      </c>
      <c r="LA205" s="9">
        <f>IF(32&lt;=$G205, KU205+KY205, "")</f>
        <v/>
      </c>
      <c r="LB205" s="9">
        <f>IF(32&lt;=$G205, ($G205-32)*$N205, "")</f>
        <v/>
      </c>
      <c r="LC205" s="9">
        <f>IF(33&lt;=$G205, KX205, "")</f>
        <v/>
      </c>
      <c r="LD205" s="9">
        <f>IF(33&lt;=$G205, ROUND(LC205*$Q205, 2), "")</f>
        <v/>
      </c>
      <c r="LE205" s="9">
        <f>IF(33&lt;=$G205, $N205, "")</f>
        <v/>
      </c>
      <c r="LF205" s="9">
        <f>IF(33&lt;=$G205, LE205-LD205, "")</f>
        <v/>
      </c>
      <c r="LG205" s="9">
        <f>IF(33&lt;=$G205, LC205-LF205, "")</f>
        <v/>
      </c>
      <c r="LH205" s="9">
        <f>IF(33&lt;=$G205, ROUND(KZ205*$Q205, 2), "")</f>
        <v/>
      </c>
      <c r="LI205" s="9">
        <f>IF(33&lt;=$G205, KZ205+LH205, "")</f>
        <v/>
      </c>
      <c r="LJ205" s="9">
        <f>IF(33&lt;=$G205, LD205+LH205, "")</f>
        <v/>
      </c>
      <c r="LK205" s="9">
        <f>IF(33&lt;=$G205, ($G205-33)*$N205, "")</f>
        <v/>
      </c>
      <c r="LL205" s="9">
        <f>IF(34&lt;=$G205, LG205, "")</f>
        <v/>
      </c>
      <c r="LM205" s="9">
        <f>IF(34&lt;=$G205, ROUND(LL205*$Q205, 2), "")</f>
        <v/>
      </c>
      <c r="LN205" s="9">
        <f>IF(34&lt;=$G205, $N205, "")</f>
        <v/>
      </c>
      <c r="LO205" s="9">
        <f>IF(34&lt;=$G205, LN205-LM205, "")</f>
        <v/>
      </c>
      <c r="LP205" s="9">
        <f>IF(34&lt;=$G205, LL205-LO205, "")</f>
        <v/>
      </c>
      <c r="LQ205" s="9">
        <f>IF(34&lt;=$G205, ROUND(LI205*$Q205, 2), "")</f>
        <v/>
      </c>
      <c r="LR205" s="9">
        <f>IF(34&lt;=$G205, LI205+LQ205, "")</f>
        <v/>
      </c>
      <c r="LS205" s="9">
        <f>IF(34&lt;=$G205, LM205+LQ205, "")</f>
        <v/>
      </c>
      <c r="LT205" s="9">
        <f>IF(34&lt;=$G205, ($G205-34)*$N205, "")</f>
        <v/>
      </c>
      <c r="LU205" s="9">
        <f>IF(35&lt;=$G205, LP205, "")</f>
        <v/>
      </c>
      <c r="LV205" s="9">
        <f>IF(35&lt;=$G205, ROUND(LU205*$Q205, 2), "")</f>
        <v/>
      </c>
      <c r="LW205" s="9">
        <f>IF(35&lt;=$G205, $N205, "")</f>
        <v/>
      </c>
      <c r="LX205" s="9">
        <f>IF(35&lt;=$G205, LW205-LV205, "")</f>
        <v/>
      </c>
      <c r="LY205" s="9">
        <f>IF(35&lt;=$G205, LU205-LX205, "")</f>
        <v/>
      </c>
      <c r="LZ205" s="9">
        <f>IF(35&lt;=$G205, ROUND(LR205*$Q205, 2), "")</f>
        <v/>
      </c>
      <c r="MA205" s="9">
        <f>IF(35&lt;=$G205, LR205+LZ205, "")</f>
        <v/>
      </c>
      <c r="MB205" s="9">
        <f>IF(35&lt;=$G205, LV205+LZ205, "")</f>
        <v/>
      </c>
      <c r="MC205" s="9">
        <f>IF(35&lt;=$G205, ($G205-35)*$N205, "")</f>
        <v/>
      </c>
      <c r="MD205" s="9">
        <f>IF(36&lt;=$G205, LY205, "")</f>
        <v/>
      </c>
      <c r="ME205" s="9">
        <f>IF(36&lt;=$G205, ROUND(MD205*$Q205, 2), "")</f>
        <v/>
      </c>
      <c r="MF205" s="9">
        <f>IF(36&lt;=$G205, $N205, "")</f>
        <v/>
      </c>
      <c r="MG205" s="9">
        <f>IF(36&lt;=$G205, MF205-ME205, "")</f>
        <v/>
      </c>
      <c r="MH205" s="9">
        <f>IF(36&lt;=$G205, MD205-MG205, "")</f>
        <v/>
      </c>
      <c r="MI205" s="9">
        <f>IF(36&lt;=$G205, ROUND(MA205*$Q205, 2), "")</f>
        <v/>
      </c>
      <c r="MJ205" s="9">
        <f>IF(36&lt;=$G205, MA205+MI205, "")</f>
        <v/>
      </c>
      <c r="MK205" s="9">
        <f>IF(36&lt;=$G205, ME205+MI205, "")</f>
        <v/>
      </c>
      <c r="ML205" s="9">
        <f>IF(36&lt;=$G205, ($G205-36)*$N205, "")</f>
        <v/>
      </c>
      <c r="MM205" s="9">
        <f>IF(37&lt;=$G205, MH205, "")</f>
        <v/>
      </c>
      <c r="MN205" s="9">
        <f>IF(37&lt;=$G205, ROUND(MM205*$Q205, 2), "")</f>
        <v/>
      </c>
      <c r="MO205" s="9">
        <f>IF(37&lt;=$G205, $N205, "")</f>
        <v/>
      </c>
      <c r="MP205" s="9">
        <f>IF(37&lt;=$G205, MO205-MN205, "")</f>
        <v/>
      </c>
      <c r="MQ205" s="9">
        <f>IF(37&lt;=$G205, MM205-MP205, "")</f>
        <v/>
      </c>
      <c r="MR205" s="9">
        <f>IF(37&lt;=$G205, ROUND(MJ205*$Q205, 2), "")</f>
        <v/>
      </c>
      <c r="MS205" s="9">
        <f>IF(37&lt;=$G205, MJ205+MR205, "")</f>
        <v/>
      </c>
      <c r="MT205" s="9">
        <f>IF(37&lt;=$G205, MN205+MR205, "")</f>
        <v/>
      </c>
      <c r="MU205" s="9">
        <f>IF(37&lt;=$G205, ($G205-37)*$N205, "")</f>
        <v/>
      </c>
      <c r="MV205" s="9">
        <f>IF(38&lt;=$G205, MQ205, "")</f>
        <v/>
      </c>
      <c r="MW205" s="9">
        <f>IF(38&lt;=$G205, ROUND(MV205*$Q205, 2), "")</f>
        <v/>
      </c>
      <c r="MX205" s="9">
        <f>IF(38&lt;=$G205, $N205, "")</f>
        <v/>
      </c>
      <c r="MY205" s="9">
        <f>IF(38&lt;=$G205, MX205-MW205, "")</f>
        <v/>
      </c>
      <c r="MZ205" s="9">
        <f>IF(38&lt;=$G205, MV205-MY205, "")</f>
        <v/>
      </c>
      <c r="NA205" s="9">
        <f>IF(38&lt;=$G205, ROUND(MS205*$Q205, 2), "")</f>
        <v/>
      </c>
      <c r="NB205" s="9">
        <f>IF(38&lt;=$G205, MS205+NA205, "")</f>
        <v/>
      </c>
      <c r="NC205" s="9">
        <f>IF(38&lt;=$G205, MW205+NA205, "")</f>
        <v/>
      </c>
      <c r="ND205" s="9">
        <f>IF(38&lt;=$G205, ($G205-38)*$N205, "")</f>
        <v/>
      </c>
      <c r="NE205" s="9">
        <f>IF(39&lt;=$G205, MZ205, "")</f>
        <v/>
      </c>
      <c r="NF205" s="9">
        <f>IF(39&lt;=$G205, ROUND(NE205*$Q205, 2), "")</f>
        <v/>
      </c>
      <c r="NG205" s="9">
        <f>IF(39&lt;=$G205, $N205, "")</f>
        <v/>
      </c>
      <c r="NH205" s="9">
        <f>IF(39&lt;=$G205, NG205-NF205, "")</f>
        <v/>
      </c>
      <c r="NI205" s="9">
        <f>IF(39&lt;=$G205, NE205-NH205, "")</f>
        <v/>
      </c>
      <c r="NJ205" s="9">
        <f>IF(39&lt;=$G205, ROUND(NB205*$Q205, 2), "")</f>
        <v/>
      </c>
      <c r="NK205" s="9">
        <f>IF(39&lt;=$G205, NB205+NJ205, "")</f>
        <v/>
      </c>
      <c r="NL205" s="9">
        <f>IF(39&lt;=$G205, NF205+NJ205, "")</f>
        <v/>
      </c>
      <c r="NM205" s="9">
        <f>IF(39&lt;=$G205, ($G205-39)*$N205, "")</f>
        <v/>
      </c>
      <c r="NN205" s="9">
        <f>IF(40&lt;=$G205, NI205, "")</f>
        <v/>
      </c>
      <c r="NO205" s="9">
        <f>IF(40&lt;=$G205, ROUND(NN205*$Q205, 2), "")</f>
        <v/>
      </c>
      <c r="NP205" s="9">
        <f>IF(40&lt;=$G205, $N205, "")</f>
        <v/>
      </c>
      <c r="NQ205" s="9">
        <f>IF(40&lt;=$G205, NP205-NO205, "")</f>
        <v/>
      </c>
      <c r="NR205" s="9">
        <f>IF(40&lt;=$G205, NN205-NQ205, "")</f>
        <v/>
      </c>
      <c r="NS205" s="9">
        <f>IF(40&lt;=$G205, ROUND(NK205*$Q205, 2), "")</f>
        <v/>
      </c>
      <c r="NT205" s="9">
        <f>IF(40&lt;=$G205, NK205+NS205, "")</f>
        <v/>
      </c>
      <c r="NU205" s="9">
        <f>IF(40&lt;=$G205, NO205+NS205, "")</f>
        <v/>
      </c>
      <c r="NV205" s="9">
        <f>IF(40&lt;=$G205, ($G205-40)*$N205, "")</f>
        <v/>
      </c>
      <c r="NW205" s="9">
        <f>IF(41&lt;=$G205, NR205, "")</f>
        <v/>
      </c>
      <c r="NX205" s="9">
        <f>IF(41&lt;=$G205, ROUND(NW205*$Q205, 2), "")</f>
        <v/>
      </c>
      <c r="NY205" s="9">
        <f>IF(41&lt;=$G205, $N205, "")</f>
        <v/>
      </c>
      <c r="NZ205" s="9">
        <f>IF(41&lt;=$G205, NY205-NX205, "")</f>
        <v/>
      </c>
      <c r="OA205" s="9">
        <f>IF(41&lt;=$G205, NW205-NZ205, "")</f>
        <v/>
      </c>
      <c r="OB205" s="9">
        <f>IF(41&lt;=$G205, ROUND(NT205*$Q205, 2), "")</f>
        <v/>
      </c>
      <c r="OC205" s="9">
        <f>IF(41&lt;=$G205, NT205+OB205, "")</f>
        <v/>
      </c>
      <c r="OD205" s="9">
        <f>IF(41&lt;=$G205, NX205+OB205, "")</f>
        <v/>
      </c>
      <c r="OE205" s="9">
        <f>IF(41&lt;=$G205, ($G205-41)*$N205, "")</f>
        <v/>
      </c>
      <c r="OF205" s="9">
        <f>IF(42&lt;=$G205, OA205, "")</f>
        <v/>
      </c>
      <c r="OG205" s="9">
        <f>IF(42&lt;=$G205, ROUND(OF205*$Q205, 2), "")</f>
        <v/>
      </c>
      <c r="OH205" s="9">
        <f>IF(42&lt;=$G205, $N205, "")</f>
        <v/>
      </c>
      <c r="OI205" s="9">
        <f>IF(42&lt;=$G205, OH205-OG205, "")</f>
        <v/>
      </c>
      <c r="OJ205" s="9">
        <f>IF(42&lt;=$G205, OF205-OI205, "")</f>
        <v/>
      </c>
      <c r="OK205" s="9">
        <f>IF(42&lt;=$G205, ROUND(OC205*$Q205, 2), "")</f>
        <v/>
      </c>
      <c r="OL205" s="9">
        <f>IF(42&lt;=$G205, OC205+OK205, "")</f>
        <v/>
      </c>
      <c r="OM205" s="9">
        <f>IF(42&lt;=$G205, OG205+OK205, "")</f>
        <v/>
      </c>
      <c r="ON205" s="9">
        <f>IF(42&lt;=$G205, ($G205-42)*$N205, "")</f>
        <v/>
      </c>
      <c r="OO205" s="9">
        <f>IF(43&lt;=$G205, OJ205, "")</f>
        <v/>
      </c>
      <c r="OP205" s="9">
        <f>IF(43&lt;=$G205, ROUND(OO205*$Q205, 2), "")</f>
        <v/>
      </c>
      <c r="OQ205" s="9">
        <f>IF(43&lt;=$G205, $N205, "")</f>
        <v/>
      </c>
      <c r="OR205" s="9">
        <f>IF(43&lt;=$G205, OQ205-OP205, "")</f>
        <v/>
      </c>
      <c r="OS205" s="9">
        <f>IF(43&lt;=$G205, OO205-OR205, "")</f>
        <v/>
      </c>
      <c r="OT205" s="9">
        <f>IF(43&lt;=$G205, ROUND(OL205*$Q205, 2), "")</f>
        <v/>
      </c>
      <c r="OU205" s="9">
        <f>IF(43&lt;=$G205, OL205+OT205, "")</f>
        <v/>
      </c>
      <c r="OV205" s="9">
        <f>IF(43&lt;=$G205, OP205+OT205, "")</f>
        <v/>
      </c>
      <c r="OW205" s="9">
        <f>IF(43&lt;=$G205, ($G205-43)*$N205, "")</f>
        <v/>
      </c>
      <c r="OX205" s="9">
        <f>IF(44&lt;=$G205, OS205, "")</f>
        <v/>
      </c>
      <c r="OY205" s="9">
        <f>IF(44&lt;=$G205, ROUND(OX205*$Q205, 2), "")</f>
        <v/>
      </c>
      <c r="OZ205" s="9">
        <f>IF(44&lt;=$G205, $N205, "")</f>
        <v/>
      </c>
      <c r="PA205" s="9">
        <f>IF(44&lt;=$G205, OZ205-OY205, "")</f>
        <v/>
      </c>
      <c r="PB205" s="9">
        <f>IF(44&lt;=$G205, OX205-PA205, "")</f>
        <v/>
      </c>
      <c r="PC205" s="9">
        <f>IF(44&lt;=$G205, ROUND(OU205*$Q205, 2), "")</f>
        <v/>
      </c>
      <c r="PD205" s="9">
        <f>IF(44&lt;=$G205, OU205+PC205, "")</f>
        <v/>
      </c>
      <c r="PE205" s="9">
        <f>IF(44&lt;=$G205, OY205+PC205, "")</f>
        <v/>
      </c>
      <c r="PF205" s="9">
        <f>IF(44&lt;=$G205, ($G205-44)*$N205, "")</f>
        <v/>
      </c>
      <c r="PG205" s="9">
        <f>IF(45&lt;=$G205, PB205, "")</f>
        <v/>
      </c>
      <c r="PH205" s="9">
        <f>IF(45&lt;=$G205, ROUND(PG205*$Q205, 2), "")</f>
        <v/>
      </c>
      <c r="PI205" s="9">
        <f>IF(45&lt;=$G205, $N205, "")</f>
        <v/>
      </c>
      <c r="PJ205" s="9">
        <f>IF(45&lt;=$G205, PI205-PH205, "")</f>
        <v/>
      </c>
      <c r="PK205" s="9">
        <f>IF(45&lt;=$G205, PG205-PJ205, "")</f>
        <v/>
      </c>
      <c r="PL205" s="9">
        <f>IF(45&lt;=$G205, ROUND(PD205*$Q205, 2), "")</f>
        <v/>
      </c>
      <c r="PM205" s="9">
        <f>IF(45&lt;=$G205, PD205+PL205, "")</f>
        <v/>
      </c>
      <c r="PN205" s="9">
        <f>IF(45&lt;=$G205, PH205+PL205, "")</f>
        <v/>
      </c>
      <c r="PO205" s="9">
        <f>IF(45&lt;=$G205, ($G205-45)*$N205, "")</f>
        <v/>
      </c>
      <c r="PP205" s="9">
        <f>IF(46&lt;=$G205, PK205, "")</f>
        <v/>
      </c>
      <c r="PQ205" s="9">
        <f>IF(46&lt;=$G205, ROUND(PP205*$Q205, 2), "")</f>
        <v/>
      </c>
      <c r="PR205" s="9">
        <f>IF(46&lt;=$G205, $N205, "")</f>
        <v/>
      </c>
      <c r="PS205" s="9">
        <f>IF(46&lt;=$G205, PR205-PQ205, "")</f>
        <v/>
      </c>
      <c r="PT205" s="9">
        <f>IF(46&lt;=$G205, PP205-PS205, "")</f>
        <v/>
      </c>
      <c r="PU205" s="9">
        <f>IF(46&lt;=$G205, ROUND(PM205*$Q205, 2), "")</f>
        <v/>
      </c>
      <c r="PV205" s="9">
        <f>IF(46&lt;=$G205, PM205+PU205, "")</f>
        <v/>
      </c>
      <c r="PW205" s="9">
        <f>IF(46&lt;=$G205, PQ205+PU205, "")</f>
        <v/>
      </c>
      <c r="PX205" s="9">
        <f>IF(46&lt;=$G205, ($G205-46)*$N205, "")</f>
        <v/>
      </c>
      <c r="PY205" s="9">
        <f>IF(47&lt;=$G205, PT205, "")</f>
        <v/>
      </c>
      <c r="PZ205" s="9">
        <f>IF(47&lt;=$G205, ROUND(PY205*$Q205, 2), "")</f>
        <v/>
      </c>
      <c r="QA205" s="9">
        <f>IF(47&lt;=$G205, $N205, "")</f>
        <v/>
      </c>
      <c r="QB205" s="9">
        <f>IF(47&lt;=$G205, QA205-PZ205, "")</f>
        <v/>
      </c>
      <c r="QC205" s="9">
        <f>IF(47&lt;=$G205, PY205-QB205, "")</f>
        <v/>
      </c>
      <c r="QD205" s="9">
        <f>IF(47&lt;=$G205, ROUND(PV205*$Q205, 2), "")</f>
        <v/>
      </c>
      <c r="QE205" s="9">
        <f>IF(47&lt;=$G205, PV205+QD205, "")</f>
        <v/>
      </c>
      <c r="QF205" s="9">
        <f>IF(47&lt;=$G205, PZ205+QD205, "")</f>
        <v/>
      </c>
      <c r="QG205" s="9">
        <f>IF(47&lt;=$G205, ($G205-47)*$N205, "")</f>
        <v/>
      </c>
      <c r="QH205" s="9">
        <f>IF(48&lt;=$G205, QC205, "")</f>
        <v/>
      </c>
      <c r="QI205" s="9">
        <f>IF(48&lt;=$G205, ROUND(QH205*$Q205, 2), "")</f>
        <v/>
      </c>
      <c r="QJ205" s="9">
        <f>IF(48&lt;=$G205, $N205, "")</f>
        <v/>
      </c>
      <c r="QK205" s="9">
        <f>IF(48&lt;=$G205, QJ205-QI205, "")</f>
        <v/>
      </c>
      <c r="QL205" s="9">
        <f>IF(48&lt;=$G205, QH205-QK205, "")</f>
        <v/>
      </c>
      <c r="QM205" s="9">
        <f>IF(48&lt;=$G205, ROUND(QE205*$Q205, 2), "")</f>
        <v/>
      </c>
      <c r="QN205" s="9">
        <f>IF(48&lt;=$G205, QE205+QM205, "")</f>
        <v/>
      </c>
      <c r="QO205" s="9">
        <f>IF(48&lt;=$G205, QI205+QM205, "")</f>
        <v/>
      </c>
      <c r="QP205" s="9">
        <f>IF(48&lt;=$G205, ($G205-48)*$N205, "")</f>
        <v/>
      </c>
    </row>
    <row r="206">
      <c r="A206" s="12" t="inlineStr">
        <is>
          <t>0722-0001</t>
        </is>
      </c>
      <c r="B206" s="13" t="inlineStr">
        <is>
          <t>Tortas Ro S. DE R.L. DE C.V.</t>
        </is>
      </c>
      <c r="C206" s="13" t="inlineStr">
        <is>
          <t>Partner</t>
        </is>
      </c>
      <c r="D206" s="12" t="inlineStr">
        <is>
          <t>ACTIVO</t>
        </is>
      </c>
      <c r="E206" s="12" t="inlineStr">
        <is>
          <t>2025-10-13</t>
        </is>
      </c>
      <c r="F206" s="12" t="inlineStr">
        <is>
          <t>2027-10-13</t>
        </is>
      </c>
      <c r="G206" s="14" t="n">
        <v>24</v>
      </c>
      <c r="H206" s="15" t="n">
        <v>258534.48</v>
      </c>
      <c r="I206" s="16" t="n">
        <v>0.3</v>
      </c>
      <c r="J206" s="15">
        <f>ROUND(H206*I206, 2)</f>
        <v/>
      </c>
      <c r="K206" s="15">
        <f>ROUND(H206-J206, 2)</f>
        <v/>
      </c>
      <c r="L206" s="16" t="n">
        <v>0.027</v>
      </c>
      <c r="M206" s="15">
        <f>ROUND(H206*L206, 2)</f>
        <v/>
      </c>
      <c r="N206" s="15" t="n">
        <v>8672.370000000001</v>
      </c>
      <c r="O206" s="16" t="n">
        <v>0.2</v>
      </c>
      <c r="P206" s="15">
        <f>ROUND(H206*O206, 2)</f>
        <v/>
      </c>
      <c r="Q206" s="17" t="n">
        <v>0.02615301</v>
      </c>
      <c r="R206" s="17">
        <f>RATE(G206, -N206, K206, -P206)</f>
        <v/>
      </c>
      <c r="S206" s="17">
        <f>ROUND(Q206*12, 8)</f>
        <v/>
      </c>
      <c r="T206" s="17">
        <f>ROUND(((1+Q206)^12)-1, 8)</f>
        <v/>
      </c>
      <c r="U206" s="15">
        <f>ROUND(PV(Q206, G206, 0, -P206), 2)</f>
        <v/>
      </c>
      <c r="V206" s="15">
        <f>SUMIF($AA$4:$QP$4, "Interes_Leasing", AA206:QP206)</f>
        <v/>
      </c>
      <c r="W206" s="15">
        <f>SUMIF($AA$4:$QP$4, "Interes_Residual", AA206:QP206)</f>
        <v/>
      </c>
      <c r="X206" s="15">
        <f>ROUND(V206+W206, 2)</f>
        <v/>
      </c>
      <c r="Y206" s="15">
        <f>ROUND((N206*G206+P206+M206)-K206, 2)</f>
        <v/>
      </c>
      <c r="Z206" s="16">
        <f>ROUND(Y206/K206, 4)</f>
        <v/>
      </c>
      <c r="AA206" s="15">
        <f>IF(1&lt;=$G206, $K206, "")</f>
        <v/>
      </c>
      <c r="AB206" s="15">
        <f>IF(1&lt;=$G206, ROUND(AA206*$Q206, 2), "")</f>
        <v/>
      </c>
      <c r="AC206" s="15">
        <f>IF(1&lt;=$G206, $N206, "")</f>
        <v/>
      </c>
      <c r="AD206" s="15">
        <f>IF(1&lt;=$G206, AC206-AB206, "")</f>
        <v/>
      </c>
      <c r="AE206" s="15">
        <f>IF(1&lt;=$G206, AA206-AD206, "")</f>
        <v/>
      </c>
      <c r="AF206" s="15">
        <f>IF(1&lt;=$G206, ROUND($U206*$Q206, 2), "")</f>
        <v/>
      </c>
      <c r="AG206" s="15">
        <f>IF(1&lt;=$G206, $U206+AF206, "")</f>
        <v/>
      </c>
      <c r="AH206" s="15">
        <f>IF(1&lt;=$G206, AB206+AF206, "")</f>
        <v/>
      </c>
      <c r="AI206" s="15">
        <f>IF(1&lt;=$G206, ($G206-1)*$N206, "")</f>
        <v/>
      </c>
      <c r="AJ206" s="15">
        <f>IF(2&lt;=$G206, AE206, "")</f>
        <v/>
      </c>
      <c r="AK206" s="15">
        <f>IF(2&lt;=$G206, ROUND(AJ206*$Q206, 2), "")</f>
        <v/>
      </c>
      <c r="AL206" s="15">
        <f>IF(2&lt;=$G206, $N206, "")</f>
        <v/>
      </c>
      <c r="AM206" s="15">
        <f>IF(2&lt;=$G206, AL206-AK206, "")</f>
        <v/>
      </c>
      <c r="AN206" s="15">
        <f>IF(2&lt;=$G206, AJ206-AM206, "")</f>
        <v/>
      </c>
      <c r="AO206" s="15">
        <f>IF(2&lt;=$G206, ROUND(AG206*$Q206, 2), "")</f>
        <v/>
      </c>
      <c r="AP206" s="15">
        <f>IF(2&lt;=$G206, AG206+AO206, "")</f>
        <v/>
      </c>
      <c r="AQ206" s="15">
        <f>IF(2&lt;=$G206, AK206+AO206, "")</f>
        <v/>
      </c>
      <c r="AR206" s="15">
        <f>IF(2&lt;=$G206, ($G206-2)*$N206, "")</f>
        <v/>
      </c>
      <c r="AS206" s="15">
        <f>IF(3&lt;=$G206, AN206, "")</f>
        <v/>
      </c>
      <c r="AT206" s="15">
        <f>IF(3&lt;=$G206, ROUND(AS206*$Q206, 2), "")</f>
        <v/>
      </c>
      <c r="AU206" s="15">
        <f>IF(3&lt;=$G206, $N206, "")</f>
        <v/>
      </c>
      <c r="AV206" s="15">
        <f>IF(3&lt;=$G206, AU206-AT206, "")</f>
        <v/>
      </c>
      <c r="AW206" s="15">
        <f>IF(3&lt;=$G206, AS206-AV206, "")</f>
        <v/>
      </c>
      <c r="AX206" s="15">
        <f>IF(3&lt;=$G206, ROUND(AP206*$Q206, 2), "")</f>
        <v/>
      </c>
      <c r="AY206" s="15">
        <f>IF(3&lt;=$G206, AP206+AX206, "")</f>
        <v/>
      </c>
      <c r="AZ206" s="15">
        <f>IF(3&lt;=$G206, AT206+AX206, "")</f>
        <v/>
      </c>
      <c r="BA206" s="15">
        <f>IF(3&lt;=$G206, ($G206-3)*$N206, "")</f>
        <v/>
      </c>
      <c r="BB206" s="15">
        <f>IF(4&lt;=$G206, AW206, "")</f>
        <v/>
      </c>
      <c r="BC206" s="15">
        <f>IF(4&lt;=$G206, ROUND(BB206*$Q206, 2), "")</f>
        <v/>
      </c>
      <c r="BD206" s="15">
        <f>IF(4&lt;=$G206, $N206, "")</f>
        <v/>
      </c>
      <c r="BE206" s="15">
        <f>IF(4&lt;=$G206, BD206-BC206, "")</f>
        <v/>
      </c>
      <c r="BF206" s="15">
        <f>IF(4&lt;=$G206, BB206-BE206, "")</f>
        <v/>
      </c>
      <c r="BG206" s="15">
        <f>IF(4&lt;=$G206, ROUND(AY206*$Q206, 2), "")</f>
        <v/>
      </c>
      <c r="BH206" s="15">
        <f>IF(4&lt;=$G206, AY206+BG206, "")</f>
        <v/>
      </c>
      <c r="BI206" s="15">
        <f>IF(4&lt;=$G206, BC206+BG206, "")</f>
        <v/>
      </c>
      <c r="BJ206" s="15">
        <f>IF(4&lt;=$G206, ($G206-4)*$N206, "")</f>
        <v/>
      </c>
      <c r="BK206" s="15">
        <f>IF(5&lt;=$G206, BF206, "")</f>
        <v/>
      </c>
      <c r="BL206" s="15">
        <f>IF(5&lt;=$G206, ROUND(BK206*$Q206, 2), "")</f>
        <v/>
      </c>
      <c r="BM206" s="15">
        <f>IF(5&lt;=$G206, $N206, "")</f>
        <v/>
      </c>
      <c r="BN206" s="15">
        <f>IF(5&lt;=$G206, BM206-BL206, "")</f>
        <v/>
      </c>
      <c r="BO206" s="15">
        <f>IF(5&lt;=$G206, BK206-BN206, "")</f>
        <v/>
      </c>
      <c r="BP206" s="15">
        <f>IF(5&lt;=$G206, ROUND(BH206*$Q206, 2), "")</f>
        <v/>
      </c>
      <c r="BQ206" s="15">
        <f>IF(5&lt;=$G206, BH206+BP206, "")</f>
        <v/>
      </c>
      <c r="BR206" s="15">
        <f>IF(5&lt;=$G206, BL206+BP206, "")</f>
        <v/>
      </c>
      <c r="BS206" s="15">
        <f>IF(5&lt;=$G206, ($G206-5)*$N206, "")</f>
        <v/>
      </c>
      <c r="BT206" s="15">
        <f>IF(6&lt;=$G206, BO206, "")</f>
        <v/>
      </c>
      <c r="BU206" s="15">
        <f>IF(6&lt;=$G206, ROUND(BT206*$Q206, 2), "")</f>
        <v/>
      </c>
      <c r="BV206" s="15">
        <f>IF(6&lt;=$G206, $N206, "")</f>
        <v/>
      </c>
      <c r="BW206" s="15">
        <f>IF(6&lt;=$G206, BV206-BU206, "")</f>
        <v/>
      </c>
      <c r="BX206" s="15">
        <f>IF(6&lt;=$G206, BT206-BW206, "")</f>
        <v/>
      </c>
      <c r="BY206" s="15">
        <f>IF(6&lt;=$G206, ROUND(BQ206*$Q206, 2), "")</f>
        <v/>
      </c>
      <c r="BZ206" s="15">
        <f>IF(6&lt;=$G206, BQ206+BY206, "")</f>
        <v/>
      </c>
      <c r="CA206" s="15">
        <f>IF(6&lt;=$G206, BU206+BY206, "")</f>
        <v/>
      </c>
      <c r="CB206" s="15">
        <f>IF(6&lt;=$G206, ($G206-6)*$N206, "")</f>
        <v/>
      </c>
      <c r="CC206" s="15">
        <f>IF(7&lt;=$G206, BX206, "")</f>
        <v/>
      </c>
      <c r="CD206" s="15">
        <f>IF(7&lt;=$G206, ROUND(CC206*$Q206, 2), "")</f>
        <v/>
      </c>
      <c r="CE206" s="15">
        <f>IF(7&lt;=$G206, $N206, "")</f>
        <v/>
      </c>
      <c r="CF206" s="15">
        <f>IF(7&lt;=$G206, CE206-CD206, "")</f>
        <v/>
      </c>
      <c r="CG206" s="15">
        <f>IF(7&lt;=$G206, CC206-CF206, "")</f>
        <v/>
      </c>
      <c r="CH206" s="15">
        <f>IF(7&lt;=$G206, ROUND(BZ206*$Q206, 2), "")</f>
        <v/>
      </c>
      <c r="CI206" s="15">
        <f>IF(7&lt;=$G206, BZ206+CH206, "")</f>
        <v/>
      </c>
      <c r="CJ206" s="15">
        <f>IF(7&lt;=$G206, CD206+CH206, "")</f>
        <v/>
      </c>
      <c r="CK206" s="15">
        <f>IF(7&lt;=$G206, ($G206-7)*$N206, "")</f>
        <v/>
      </c>
      <c r="CL206" s="15">
        <f>IF(8&lt;=$G206, CG206, "")</f>
        <v/>
      </c>
      <c r="CM206" s="15">
        <f>IF(8&lt;=$G206, ROUND(CL206*$Q206, 2), "")</f>
        <v/>
      </c>
      <c r="CN206" s="15">
        <f>IF(8&lt;=$G206, $N206, "")</f>
        <v/>
      </c>
      <c r="CO206" s="15">
        <f>IF(8&lt;=$G206, CN206-CM206, "")</f>
        <v/>
      </c>
      <c r="CP206" s="15">
        <f>IF(8&lt;=$G206, CL206-CO206, "")</f>
        <v/>
      </c>
      <c r="CQ206" s="15">
        <f>IF(8&lt;=$G206, ROUND(CI206*$Q206, 2), "")</f>
        <v/>
      </c>
      <c r="CR206" s="15">
        <f>IF(8&lt;=$G206, CI206+CQ206, "")</f>
        <v/>
      </c>
      <c r="CS206" s="15">
        <f>IF(8&lt;=$G206, CM206+CQ206, "")</f>
        <v/>
      </c>
      <c r="CT206" s="15">
        <f>IF(8&lt;=$G206, ($G206-8)*$N206, "")</f>
        <v/>
      </c>
      <c r="CU206" s="15">
        <f>IF(9&lt;=$G206, CP206, "")</f>
        <v/>
      </c>
      <c r="CV206" s="15">
        <f>IF(9&lt;=$G206, ROUND(CU206*$Q206, 2), "")</f>
        <v/>
      </c>
      <c r="CW206" s="15">
        <f>IF(9&lt;=$G206, $N206, "")</f>
        <v/>
      </c>
      <c r="CX206" s="15">
        <f>IF(9&lt;=$G206, CW206-CV206, "")</f>
        <v/>
      </c>
      <c r="CY206" s="15">
        <f>IF(9&lt;=$G206, CU206-CX206, "")</f>
        <v/>
      </c>
      <c r="CZ206" s="15">
        <f>IF(9&lt;=$G206, ROUND(CR206*$Q206, 2), "")</f>
        <v/>
      </c>
      <c r="DA206" s="15">
        <f>IF(9&lt;=$G206, CR206+CZ206, "")</f>
        <v/>
      </c>
      <c r="DB206" s="15">
        <f>IF(9&lt;=$G206, CV206+CZ206, "")</f>
        <v/>
      </c>
      <c r="DC206" s="15">
        <f>IF(9&lt;=$G206, ($G206-9)*$N206, "")</f>
        <v/>
      </c>
      <c r="DD206" s="15">
        <f>IF(10&lt;=$G206, CY206, "")</f>
        <v/>
      </c>
      <c r="DE206" s="15">
        <f>IF(10&lt;=$G206, ROUND(DD206*$Q206, 2), "")</f>
        <v/>
      </c>
      <c r="DF206" s="15">
        <f>IF(10&lt;=$G206, $N206, "")</f>
        <v/>
      </c>
      <c r="DG206" s="15">
        <f>IF(10&lt;=$G206, DF206-DE206, "")</f>
        <v/>
      </c>
      <c r="DH206" s="15">
        <f>IF(10&lt;=$G206, DD206-DG206, "")</f>
        <v/>
      </c>
      <c r="DI206" s="15">
        <f>IF(10&lt;=$G206, ROUND(DA206*$Q206, 2), "")</f>
        <v/>
      </c>
      <c r="DJ206" s="15">
        <f>IF(10&lt;=$G206, DA206+DI206, "")</f>
        <v/>
      </c>
      <c r="DK206" s="15">
        <f>IF(10&lt;=$G206, DE206+DI206, "")</f>
        <v/>
      </c>
      <c r="DL206" s="15">
        <f>IF(10&lt;=$G206, ($G206-10)*$N206, "")</f>
        <v/>
      </c>
      <c r="DM206" s="15">
        <f>IF(11&lt;=$G206, DH206, "")</f>
        <v/>
      </c>
      <c r="DN206" s="15">
        <f>IF(11&lt;=$G206, ROUND(DM206*$Q206, 2), "")</f>
        <v/>
      </c>
      <c r="DO206" s="15">
        <f>IF(11&lt;=$G206, $N206, "")</f>
        <v/>
      </c>
      <c r="DP206" s="15">
        <f>IF(11&lt;=$G206, DO206-DN206, "")</f>
        <v/>
      </c>
      <c r="DQ206" s="15">
        <f>IF(11&lt;=$G206, DM206-DP206, "")</f>
        <v/>
      </c>
      <c r="DR206" s="15">
        <f>IF(11&lt;=$G206, ROUND(DJ206*$Q206, 2), "")</f>
        <v/>
      </c>
      <c r="DS206" s="15">
        <f>IF(11&lt;=$G206, DJ206+DR206, "")</f>
        <v/>
      </c>
      <c r="DT206" s="15">
        <f>IF(11&lt;=$G206, DN206+DR206, "")</f>
        <v/>
      </c>
      <c r="DU206" s="15">
        <f>IF(11&lt;=$G206, ($G206-11)*$N206, "")</f>
        <v/>
      </c>
      <c r="DV206" s="15">
        <f>IF(12&lt;=$G206, DQ206, "")</f>
        <v/>
      </c>
      <c r="DW206" s="15">
        <f>IF(12&lt;=$G206, ROUND(DV206*$Q206, 2), "")</f>
        <v/>
      </c>
      <c r="DX206" s="15">
        <f>IF(12&lt;=$G206, $N206, "")</f>
        <v/>
      </c>
      <c r="DY206" s="15">
        <f>IF(12&lt;=$G206, DX206-DW206, "")</f>
        <v/>
      </c>
      <c r="DZ206" s="15">
        <f>IF(12&lt;=$G206, DV206-DY206, "")</f>
        <v/>
      </c>
      <c r="EA206" s="15">
        <f>IF(12&lt;=$G206, ROUND(DS206*$Q206, 2), "")</f>
        <v/>
      </c>
      <c r="EB206" s="15">
        <f>IF(12&lt;=$G206, DS206+EA206, "")</f>
        <v/>
      </c>
      <c r="EC206" s="15">
        <f>IF(12&lt;=$G206, DW206+EA206, "")</f>
        <v/>
      </c>
      <c r="ED206" s="15">
        <f>IF(12&lt;=$G206, ($G206-12)*$N206, "")</f>
        <v/>
      </c>
      <c r="EE206" s="15">
        <f>IF(13&lt;=$G206, DZ206, "")</f>
        <v/>
      </c>
      <c r="EF206" s="15">
        <f>IF(13&lt;=$G206, ROUND(EE206*$Q206, 2), "")</f>
        <v/>
      </c>
      <c r="EG206" s="15">
        <f>IF(13&lt;=$G206, $N206, "")</f>
        <v/>
      </c>
      <c r="EH206" s="15">
        <f>IF(13&lt;=$G206, EG206-EF206, "")</f>
        <v/>
      </c>
      <c r="EI206" s="15">
        <f>IF(13&lt;=$G206, EE206-EH206, "")</f>
        <v/>
      </c>
      <c r="EJ206" s="15">
        <f>IF(13&lt;=$G206, ROUND(EB206*$Q206, 2), "")</f>
        <v/>
      </c>
      <c r="EK206" s="15">
        <f>IF(13&lt;=$G206, EB206+EJ206, "")</f>
        <v/>
      </c>
      <c r="EL206" s="15">
        <f>IF(13&lt;=$G206, EF206+EJ206, "")</f>
        <v/>
      </c>
      <c r="EM206" s="15">
        <f>IF(13&lt;=$G206, ($G206-13)*$N206, "")</f>
        <v/>
      </c>
      <c r="EN206" s="15">
        <f>IF(14&lt;=$G206, EI206, "")</f>
        <v/>
      </c>
      <c r="EO206" s="15">
        <f>IF(14&lt;=$G206, ROUND(EN206*$Q206, 2), "")</f>
        <v/>
      </c>
      <c r="EP206" s="15">
        <f>IF(14&lt;=$G206, $N206, "")</f>
        <v/>
      </c>
      <c r="EQ206" s="15">
        <f>IF(14&lt;=$G206, EP206-EO206, "")</f>
        <v/>
      </c>
      <c r="ER206" s="15">
        <f>IF(14&lt;=$G206, EN206-EQ206, "")</f>
        <v/>
      </c>
      <c r="ES206" s="15">
        <f>IF(14&lt;=$G206, ROUND(EK206*$Q206, 2), "")</f>
        <v/>
      </c>
      <c r="ET206" s="15">
        <f>IF(14&lt;=$G206, EK206+ES206, "")</f>
        <v/>
      </c>
      <c r="EU206" s="15">
        <f>IF(14&lt;=$G206, EO206+ES206, "")</f>
        <v/>
      </c>
      <c r="EV206" s="15">
        <f>IF(14&lt;=$G206, ($G206-14)*$N206, "")</f>
        <v/>
      </c>
      <c r="EW206" s="15">
        <f>IF(15&lt;=$G206, ER206, "")</f>
        <v/>
      </c>
      <c r="EX206" s="15">
        <f>IF(15&lt;=$G206, ROUND(EW206*$Q206, 2), "")</f>
        <v/>
      </c>
      <c r="EY206" s="15">
        <f>IF(15&lt;=$G206, $N206, "")</f>
        <v/>
      </c>
      <c r="EZ206" s="15">
        <f>IF(15&lt;=$G206, EY206-EX206, "")</f>
        <v/>
      </c>
      <c r="FA206" s="15">
        <f>IF(15&lt;=$G206, EW206-EZ206, "")</f>
        <v/>
      </c>
      <c r="FB206" s="15">
        <f>IF(15&lt;=$G206, ROUND(ET206*$Q206, 2), "")</f>
        <v/>
      </c>
      <c r="FC206" s="15">
        <f>IF(15&lt;=$G206, ET206+FB206, "")</f>
        <v/>
      </c>
      <c r="FD206" s="15">
        <f>IF(15&lt;=$G206, EX206+FB206, "")</f>
        <v/>
      </c>
      <c r="FE206" s="15">
        <f>IF(15&lt;=$G206, ($G206-15)*$N206, "")</f>
        <v/>
      </c>
      <c r="FF206" s="15">
        <f>IF(16&lt;=$G206, FA206, "")</f>
        <v/>
      </c>
      <c r="FG206" s="15">
        <f>IF(16&lt;=$G206, ROUND(FF206*$Q206, 2), "")</f>
        <v/>
      </c>
      <c r="FH206" s="15">
        <f>IF(16&lt;=$G206, $N206, "")</f>
        <v/>
      </c>
      <c r="FI206" s="15">
        <f>IF(16&lt;=$G206, FH206-FG206, "")</f>
        <v/>
      </c>
      <c r="FJ206" s="15">
        <f>IF(16&lt;=$G206, FF206-FI206, "")</f>
        <v/>
      </c>
      <c r="FK206" s="15">
        <f>IF(16&lt;=$G206, ROUND(FC206*$Q206, 2), "")</f>
        <v/>
      </c>
      <c r="FL206" s="15">
        <f>IF(16&lt;=$G206, FC206+FK206, "")</f>
        <v/>
      </c>
      <c r="FM206" s="15">
        <f>IF(16&lt;=$G206, FG206+FK206, "")</f>
        <v/>
      </c>
      <c r="FN206" s="15">
        <f>IF(16&lt;=$G206, ($G206-16)*$N206, "")</f>
        <v/>
      </c>
      <c r="FO206" s="15">
        <f>IF(17&lt;=$G206, FJ206, "")</f>
        <v/>
      </c>
      <c r="FP206" s="15">
        <f>IF(17&lt;=$G206, ROUND(FO206*$Q206, 2), "")</f>
        <v/>
      </c>
      <c r="FQ206" s="15">
        <f>IF(17&lt;=$G206, $N206, "")</f>
        <v/>
      </c>
      <c r="FR206" s="15">
        <f>IF(17&lt;=$G206, FQ206-FP206, "")</f>
        <v/>
      </c>
      <c r="FS206" s="15">
        <f>IF(17&lt;=$G206, FO206-FR206, "")</f>
        <v/>
      </c>
      <c r="FT206" s="15">
        <f>IF(17&lt;=$G206, ROUND(FL206*$Q206, 2), "")</f>
        <v/>
      </c>
      <c r="FU206" s="15">
        <f>IF(17&lt;=$G206, FL206+FT206, "")</f>
        <v/>
      </c>
      <c r="FV206" s="15">
        <f>IF(17&lt;=$G206, FP206+FT206, "")</f>
        <v/>
      </c>
      <c r="FW206" s="15">
        <f>IF(17&lt;=$G206, ($G206-17)*$N206, "")</f>
        <v/>
      </c>
      <c r="FX206" s="15">
        <f>IF(18&lt;=$G206, FS206, "")</f>
        <v/>
      </c>
      <c r="FY206" s="15">
        <f>IF(18&lt;=$G206, ROUND(FX206*$Q206, 2), "")</f>
        <v/>
      </c>
      <c r="FZ206" s="15">
        <f>IF(18&lt;=$G206, $N206, "")</f>
        <v/>
      </c>
      <c r="GA206" s="15">
        <f>IF(18&lt;=$G206, FZ206-FY206, "")</f>
        <v/>
      </c>
      <c r="GB206" s="15">
        <f>IF(18&lt;=$G206, FX206-GA206, "")</f>
        <v/>
      </c>
      <c r="GC206" s="15">
        <f>IF(18&lt;=$G206, ROUND(FU206*$Q206, 2), "")</f>
        <v/>
      </c>
      <c r="GD206" s="15">
        <f>IF(18&lt;=$G206, FU206+GC206, "")</f>
        <v/>
      </c>
      <c r="GE206" s="15">
        <f>IF(18&lt;=$G206, FY206+GC206, "")</f>
        <v/>
      </c>
      <c r="GF206" s="15">
        <f>IF(18&lt;=$G206, ($G206-18)*$N206, "")</f>
        <v/>
      </c>
      <c r="GG206" s="15">
        <f>IF(19&lt;=$G206, GB206, "")</f>
        <v/>
      </c>
      <c r="GH206" s="15">
        <f>IF(19&lt;=$G206, ROUND(GG206*$Q206, 2), "")</f>
        <v/>
      </c>
      <c r="GI206" s="15">
        <f>IF(19&lt;=$G206, $N206, "")</f>
        <v/>
      </c>
      <c r="GJ206" s="15">
        <f>IF(19&lt;=$G206, GI206-GH206, "")</f>
        <v/>
      </c>
      <c r="GK206" s="15">
        <f>IF(19&lt;=$G206, GG206-GJ206, "")</f>
        <v/>
      </c>
      <c r="GL206" s="15">
        <f>IF(19&lt;=$G206, ROUND(GD206*$Q206, 2), "")</f>
        <v/>
      </c>
      <c r="GM206" s="15">
        <f>IF(19&lt;=$G206, GD206+GL206, "")</f>
        <v/>
      </c>
      <c r="GN206" s="15">
        <f>IF(19&lt;=$G206, GH206+GL206, "")</f>
        <v/>
      </c>
      <c r="GO206" s="15">
        <f>IF(19&lt;=$G206, ($G206-19)*$N206, "")</f>
        <v/>
      </c>
      <c r="GP206" s="15">
        <f>IF(20&lt;=$G206, GK206, "")</f>
        <v/>
      </c>
      <c r="GQ206" s="15">
        <f>IF(20&lt;=$G206, ROUND(GP206*$Q206, 2), "")</f>
        <v/>
      </c>
      <c r="GR206" s="15">
        <f>IF(20&lt;=$G206, $N206, "")</f>
        <v/>
      </c>
      <c r="GS206" s="15">
        <f>IF(20&lt;=$G206, GR206-GQ206, "")</f>
        <v/>
      </c>
      <c r="GT206" s="15">
        <f>IF(20&lt;=$G206, GP206-GS206, "")</f>
        <v/>
      </c>
      <c r="GU206" s="15">
        <f>IF(20&lt;=$G206, ROUND(GM206*$Q206, 2), "")</f>
        <v/>
      </c>
      <c r="GV206" s="15">
        <f>IF(20&lt;=$G206, GM206+GU206, "")</f>
        <v/>
      </c>
      <c r="GW206" s="15">
        <f>IF(20&lt;=$G206, GQ206+GU206, "")</f>
        <v/>
      </c>
      <c r="GX206" s="15">
        <f>IF(20&lt;=$G206, ($G206-20)*$N206, "")</f>
        <v/>
      </c>
      <c r="GY206" s="15">
        <f>IF(21&lt;=$G206, GT206, "")</f>
        <v/>
      </c>
      <c r="GZ206" s="15">
        <f>IF(21&lt;=$G206, ROUND(GY206*$Q206, 2), "")</f>
        <v/>
      </c>
      <c r="HA206" s="15">
        <f>IF(21&lt;=$G206, $N206, "")</f>
        <v/>
      </c>
      <c r="HB206" s="15">
        <f>IF(21&lt;=$G206, HA206-GZ206, "")</f>
        <v/>
      </c>
      <c r="HC206" s="15">
        <f>IF(21&lt;=$G206, GY206-HB206, "")</f>
        <v/>
      </c>
      <c r="HD206" s="15">
        <f>IF(21&lt;=$G206, ROUND(GV206*$Q206, 2), "")</f>
        <v/>
      </c>
      <c r="HE206" s="15">
        <f>IF(21&lt;=$G206, GV206+HD206, "")</f>
        <v/>
      </c>
      <c r="HF206" s="15">
        <f>IF(21&lt;=$G206, GZ206+HD206, "")</f>
        <v/>
      </c>
      <c r="HG206" s="15">
        <f>IF(21&lt;=$G206, ($G206-21)*$N206, "")</f>
        <v/>
      </c>
      <c r="HH206" s="15">
        <f>IF(22&lt;=$G206, HC206, "")</f>
        <v/>
      </c>
      <c r="HI206" s="15">
        <f>IF(22&lt;=$G206, ROUND(HH206*$Q206, 2), "")</f>
        <v/>
      </c>
      <c r="HJ206" s="15">
        <f>IF(22&lt;=$G206, $N206, "")</f>
        <v/>
      </c>
      <c r="HK206" s="15">
        <f>IF(22&lt;=$G206, HJ206-HI206, "")</f>
        <v/>
      </c>
      <c r="HL206" s="15">
        <f>IF(22&lt;=$G206, HH206-HK206, "")</f>
        <v/>
      </c>
      <c r="HM206" s="15">
        <f>IF(22&lt;=$G206, ROUND(HE206*$Q206, 2), "")</f>
        <v/>
      </c>
      <c r="HN206" s="15">
        <f>IF(22&lt;=$G206, HE206+HM206, "")</f>
        <v/>
      </c>
      <c r="HO206" s="15">
        <f>IF(22&lt;=$G206, HI206+HM206, "")</f>
        <v/>
      </c>
      <c r="HP206" s="15">
        <f>IF(22&lt;=$G206, ($G206-22)*$N206, "")</f>
        <v/>
      </c>
      <c r="HQ206" s="15">
        <f>IF(23&lt;=$G206, HL206, "")</f>
        <v/>
      </c>
      <c r="HR206" s="15">
        <f>IF(23&lt;=$G206, ROUND(HQ206*$Q206, 2), "")</f>
        <v/>
      </c>
      <c r="HS206" s="15">
        <f>IF(23&lt;=$G206, $N206, "")</f>
        <v/>
      </c>
      <c r="HT206" s="15">
        <f>IF(23&lt;=$G206, HS206-HR206, "")</f>
        <v/>
      </c>
      <c r="HU206" s="15">
        <f>IF(23&lt;=$G206, HQ206-HT206, "")</f>
        <v/>
      </c>
      <c r="HV206" s="15">
        <f>IF(23&lt;=$G206, ROUND(HN206*$Q206, 2), "")</f>
        <v/>
      </c>
      <c r="HW206" s="15">
        <f>IF(23&lt;=$G206, HN206+HV206, "")</f>
        <v/>
      </c>
      <c r="HX206" s="15">
        <f>IF(23&lt;=$G206, HR206+HV206, "")</f>
        <v/>
      </c>
      <c r="HY206" s="15">
        <f>IF(23&lt;=$G206, ($G206-23)*$N206, "")</f>
        <v/>
      </c>
      <c r="HZ206" s="15">
        <f>IF(24&lt;=$G206, HU206, "")</f>
        <v/>
      </c>
      <c r="IA206" s="15">
        <f>IF(24&lt;=$G206, ROUND(HZ206*$Q206, 2), "")</f>
        <v/>
      </c>
      <c r="IB206" s="15">
        <f>IF(24&lt;=$G206, $N206, "")</f>
        <v/>
      </c>
      <c r="IC206" s="15">
        <f>IF(24&lt;=$G206, IB206-IA206, "")</f>
        <v/>
      </c>
      <c r="ID206" s="15">
        <f>IF(24&lt;=$G206, HZ206-IC206, "")</f>
        <v/>
      </c>
      <c r="IE206" s="15">
        <f>IF(24&lt;=$G206, ROUND(HW206*$Q206, 2), "")</f>
        <v/>
      </c>
      <c r="IF206" s="15">
        <f>IF(24&lt;=$G206, HW206+IE206, "")</f>
        <v/>
      </c>
      <c r="IG206" s="15">
        <f>IF(24&lt;=$G206, IA206+IE206, "")</f>
        <v/>
      </c>
      <c r="IH206" s="15">
        <f>IF(24&lt;=$G206, ($G206-24)*$N206, "")</f>
        <v/>
      </c>
      <c r="II206" s="15">
        <f>IF(25&lt;=$G206, ID206, "")</f>
        <v/>
      </c>
      <c r="IJ206" s="15">
        <f>IF(25&lt;=$G206, ROUND(II206*$Q206, 2), "")</f>
        <v/>
      </c>
      <c r="IK206" s="15">
        <f>IF(25&lt;=$G206, $N206, "")</f>
        <v/>
      </c>
      <c r="IL206" s="15">
        <f>IF(25&lt;=$G206, IK206-IJ206, "")</f>
        <v/>
      </c>
      <c r="IM206" s="15">
        <f>IF(25&lt;=$G206, II206-IL206, "")</f>
        <v/>
      </c>
      <c r="IN206" s="15">
        <f>IF(25&lt;=$G206, ROUND(IF206*$Q206, 2), "")</f>
        <v/>
      </c>
      <c r="IO206" s="15">
        <f>IF(25&lt;=$G206, IF206+IN206, "")</f>
        <v/>
      </c>
      <c r="IP206" s="15">
        <f>IF(25&lt;=$G206, IJ206+IN206, "")</f>
        <v/>
      </c>
      <c r="IQ206" s="15">
        <f>IF(25&lt;=$G206, ($G206-25)*$N206, "")</f>
        <v/>
      </c>
      <c r="IR206" s="15">
        <f>IF(26&lt;=$G206, IM206, "")</f>
        <v/>
      </c>
      <c r="IS206" s="15">
        <f>IF(26&lt;=$G206, ROUND(IR206*$Q206, 2), "")</f>
        <v/>
      </c>
      <c r="IT206" s="15">
        <f>IF(26&lt;=$G206, $N206, "")</f>
        <v/>
      </c>
      <c r="IU206" s="15">
        <f>IF(26&lt;=$G206, IT206-IS206, "")</f>
        <v/>
      </c>
      <c r="IV206" s="15">
        <f>IF(26&lt;=$G206, IR206-IU206, "")</f>
        <v/>
      </c>
      <c r="IW206" s="15">
        <f>IF(26&lt;=$G206, ROUND(IO206*$Q206, 2), "")</f>
        <v/>
      </c>
      <c r="IX206" s="15">
        <f>IF(26&lt;=$G206, IO206+IW206, "")</f>
        <v/>
      </c>
      <c r="IY206" s="15">
        <f>IF(26&lt;=$G206, IS206+IW206, "")</f>
        <v/>
      </c>
      <c r="IZ206" s="15">
        <f>IF(26&lt;=$G206, ($G206-26)*$N206, "")</f>
        <v/>
      </c>
      <c r="JA206" s="15">
        <f>IF(27&lt;=$G206, IV206, "")</f>
        <v/>
      </c>
      <c r="JB206" s="15">
        <f>IF(27&lt;=$G206, ROUND(JA206*$Q206, 2), "")</f>
        <v/>
      </c>
      <c r="JC206" s="15">
        <f>IF(27&lt;=$G206, $N206, "")</f>
        <v/>
      </c>
      <c r="JD206" s="15">
        <f>IF(27&lt;=$G206, JC206-JB206, "")</f>
        <v/>
      </c>
      <c r="JE206" s="15">
        <f>IF(27&lt;=$G206, JA206-JD206, "")</f>
        <v/>
      </c>
      <c r="JF206" s="15">
        <f>IF(27&lt;=$G206, ROUND(IX206*$Q206, 2), "")</f>
        <v/>
      </c>
      <c r="JG206" s="15">
        <f>IF(27&lt;=$G206, IX206+JF206, "")</f>
        <v/>
      </c>
      <c r="JH206" s="15">
        <f>IF(27&lt;=$G206, JB206+JF206, "")</f>
        <v/>
      </c>
      <c r="JI206" s="15">
        <f>IF(27&lt;=$G206, ($G206-27)*$N206, "")</f>
        <v/>
      </c>
      <c r="JJ206" s="15">
        <f>IF(28&lt;=$G206, JE206, "")</f>
        <v/>
      </c>
      <c r="JK206" s="15">
        <f>IF(28&lt;=$G206, ROUND(JJ206*$Q206, 2), "")</f>
        <v/>
      </c>
      <c r="JL206" s="15">
        <f>IF(28&lt;=$G206, $N206, "")</f>
        <v/>
      </c>
      <c r="JM206" s="15">
        <f>IF(28&lt;=$G206, JL206-JK206, "")</f>
        <v/>
      </c>
      <c r="JN206" s="15">
        <f>IF(28&lt;=$G206, JJ206-JM206, "")</f>
        <v/>
      </c>
      <c r="JO206" s="15">
        <f>IF(28&lt;=$G206, ROUND(JG206*$Q206, 2), "")</f>
        <v/>
      </c>
      <c r="JP206" s="15">
        <f>IF(28&lt;=$G206, JG206+JO206, "")</f>
        <v/>
      </c>
      <c r="JQ206" s="15">
        <f>IF(28&lt;=$G206, JK206+JO206, "")</f>
        <v/>
      </c>
      <c r="JR206" s="15">
        <f>IF(28&lt;=$G206, ($G206-28)*$N206, "")</f>
        <v/>
      </c>
      <c r="JS206" s="15">
        <f>IF(29&lt;=$G206, JN206, "")</f>
        <v/>
      </c>
      <c r="JT206" s="15">
        <f>IF(29&lt;=$G206, ROUND(JS206*$Q206, 2), "")</f>
        <v/>
      </c>
      <c r="JU206" s="15">
        <f>IF(29&lt;=$G206, $N206, "")</f>
        <v/>
      </c>
      <c r="JV206" s="15">
        <f>IF(29&lt;=$G206, JU206-JT206, "")</f>
        <v/>
      </c>
      <c r="JW206" s="15">
        <f>IF(29&lt;=$G206, JS206-JV206, "")</f>
        <v/>
      </c>
      <c r="JX206" s="15">
        <f>IF(29&lt;=$G206, ROUND(JP206*$Q206, 2), "")</f>
        <v/>
      </c>
      <c r="JY206" s="15">
        <f>IF(29&lt;=$G206, JP206+JX206, "")</f>
        <v/>
      </c>
      <c r="JZ206" s="15">
        <f>IF(29&lt;=$G206, JT206+JX206, "")</f>
        <v/>
      </c>
      <c r="KA206" s="15">
        <f>IF(29&lt;=$G206, ($G206-29)*$N206, "")</f>
        <v/>
      </c>
      <c r="KB206" s="15">
        <f>IF(30&lt;=$G206, JW206, "")</f>
        <v/>
      </c>
      <c r="KC206" s="15">
        <f>IF(30&lt;=$G206, ROUND(KB206*$Q206, 2), "")</f>
        <v/>
      </c>
      <c r="KD206" s="15">
        <f>IF(30&lt;=$G206, $N206, "")</f>
        <v/>
      </c>
      <c r="KE206" s="15">
        <f>IF(30&lt;=$G206, KD206-KC206, "")</f>
        <v/>
      </c>
      <c r="KF206" s="15">
        <f>IF(30&lt;=$G206, KB206-KE206, "")</f>
        <v/>
      </c>
      <c r="KG206" s="15">
        <f>IF(30&lt;=$G206, ROUND(JY206*$Q206, 2), "")</f>
        <v/>
      </c>
      <c r="KH206" s="15">
        <f>IF(30&lt;=$G206, JY206+KG206, "")</f>
        <v/>
      </c>
      <c r="KI206" s="15">
        <f>IF(30&lt;=$G206, KC206+KG206, "")</f>
        <v/>
      </c>
      <c r="KJ206" s="15">
        <f>IF(30&lt;=$G206, ($G206-30)*$N206, "")</f>
        <v/>
      </c>
      <c r="KK206" s="15">
        <f>IF(31&lt;=$G206, KF206, "")</f>
        <v/>
      </c>
      <c r="KL206" s="15">
        <f>IF(31&lt;=$G206, ROUND(KK206*$Q206, 2), "")</f>
        <v/>
      </c>
      <c r="KM206" s="15">
        <f>IF(31&lt;=$G206, $N206, "")</f>
        <v/>
      </c>
      <c r="KN206" s="15">
        <f>IF(31&lt;=$G206, KM206-KL206, "")</f>
        <v/>
      </c>
      <c r="KO206" s="15">
        <f>IF(31&lt;=$G206, KK206-KN206, "")</f>
        <v/>
      </c>
      <c r="KP206" s="15">
        <f>IF(31&lt;=$G206, ROUND(KH206*$Q206, 2), "")</f>
        <v/>
      </c>
      <c r="KQ206" s="15">
        <f>IF(31&lt;=$G206, KH206+KP206, "")</f>
        <v/>
      </c>
      <c r="KR206" s="15">
        <f>IF(31&lt;=$G206, KL206+KP206, "")</f>
        <v/>
      </c>
      <c r="KS206" s="15">
        <f>IF(31&lt;=$G206, ($G206-31)*$N206, "")</f>
        <v/>
      </c>
      <c r="KT206" s="15">
        <f>IF(32&lt;=$G206, KO206, "")</f>
        <v/>
      </c>
      <c r="KU206" s="15">
        <f>IF(32&lt;=$G206, ROUND(KT206*$Q206, 2), "")</f>
        <v/>
      </c>
      <c r="KV206" s="15">
        <f>IF(32&lt;=$G206, $N206, "")</f>
        <v/>
      </c>
      <c r="KW206" s="15">
        <f>IF(32&lt;=$G206, KV206-KU206, "")</f>
        <v/>
      </c>
      <c r="KX206" s="15">
        <f>IF(32&lt;=$G206, KT206-KW206, "")</f>
        <v/>
      </c>
      <c r="KY206" s="15">
        <f>IF(32&lt;=$G206, ROUND(KQ206*$Q206, 2), "")</f>
        <v/>
      </c>
      <c r="KZ206" s="15">
        <f>IF(32&lt;=$G206, KQ206+KY206, "")</f>
        <v/>
      </c>
      <c r="LA206" s="15">
        <f>IF(32&lt;=$G206, KU206+KY206, "")</f>
        <v/>
      </c>
      <c r="LB206" s="15">
        <f>IF(32&lt;=$G206, ($G206-32)*$N206, "")</f>
        <v/>
      </c>
      <c r="LC206" s="15">
        <f>IF(33&lt;=$G206, KX206, "")</f>
        <v/>
      </c>
      <c r="LD206" s="15">
        <f>IF(33&lt;=$G206, ROUND(LC206*$Q206, 2), "")</f>
        <v/>
      </c>
      <c r="LE206" s="15">
        <f>IF(33&lt;=$G206, $N206, "")</f>
        <v/>
      </c>
      <c r="LF206" s="15">
        <f>IF(33&lt;=$G206, LE206-LD206, "")</f>
        <v/>
      </c>
      <c r="LG206" s="15">
        <f>IF(33&lt;=$G206, LC206-LF206, "")</f>
        <v/>
      </c>
      <c r="LH206" s="15">
        <f>IF(33&lt;=$G206, ROUND(KZ206*$Q206, 2), "")</f>
        <v/>
      </c>
      <c r="LI206" s="15">
        <f>IF(33&lt;=$G206, KZ206+LH206, "")</f>
        <v/>
      </c>
      <c r="LJ206" s="15">
        <f>IF(33&lt;=$G206, LD206+LH206, "")</f>
        <v/>
      </c>
      <c r="LK206" s="15">
        <f>IF(33&lt;=$G206, ($G206-33)*$N206, "")</f>
        <v/>
      </c>
      <c r="LL206" s="15">
        <f>IF(34&lt;=$G206, LG206, "")</f>
        <v/>
      </c>
      <c r="LM206" s="15">
        <f>IF(34&lt;=$G206, ROUND(LL206*$Q206, 2), "")</f>
        <v/>
      </c>
      <c r="LN206" s="15">
        <f>IF(34&lt;=$G206, $N206, "")</f>
        <v/>
      </c>
      <c r="LO206" s="15">
        <f>IF(34&lt;=$G206, LN206-LM206, "")</f>
        <v/>
      </c>
      <c r="LP206" s="15">
        <f>IF(34&lt;=$G206, LL206-LO206, "")</f>
        <v/>
      </c>
      <c r="LQ206" s="15">
        <f>IF(34&lt;=$G206, ROUND(LI206*$Q206, 2), "")</f>
        <v/>
      </c>
      <c r="LR206" s="15">
        <f>IF(34&lt;=$G206, LI206+LQ206, "")</f>
        <v/>
      </c>
      <c r="LS206" s="15">
        <f>IF(34&lt;=$G206, LM206+LQ206, "")</f>
        <v/>
      </c>
      <c r="LT206" s="15">
        <f>IF(34&lt;=$G206, ($G206-34)*$N206, "")</f>
        <v/>
      </c>
      <c r="LU206" s="15">
        <f>IF(35&lt;=$G206, LP206, "")</f>
        <v/>
      </c>
      <c r="LV206" s="15">
        <f>IF(35&lt;=$G206, ROUND(LU206*$Q206, 2), "")</f>
        <v/>
      </c>
      <c r="LW206" s="15">
        <f>IF(35&lt;=$G206, $N206, "")</f>
        <v/>
      </c>
      <c r="LX206" s="15">
        <f>IF(35&lt;=$G206, LW206-LV206, "")</f>
        <v/>
      </c>
      <c r="LY206" s="15">
        <f>IF(35&lt;=$G206, LU206-LX206, "")</f>
        <v/>
      </c>
      <c r="LZ206" s="15">
        <f>IF(35&lt;=$G206, ROUND(LR206*$Q206, 2), "")</f>
        <v/>
      </c>
      <c r="MA206" s="15">
        <f>IF(35&lt;=$G206, LR206+LZ206, "")</f>
        <v/>
      </c>
      <c r="MB206" s="15">
        <f>IF(35&lt;=$G206, LV206+LZ206, "")</f>
        <v/>
      </c>
      <c r="MC206" s="15">
        <f>IF(35&lt;=$G206, ($G206-35)*$N206, "")</f>
        <v/>
      </c>
      <c r="MD206" s="15">
        <f>IF(36&lt;=$G206, LY206, "")</f>
        <v/>
      </c>
      <c r="ME206" s="15">
        <f>IF(36&lt;=$G206, ROUND(MD206*$Q206, 2), "")</f>
        <v/>
      </c>
      <c r="MF206" s="15">
        <f>IF(36&lt;=$G206, $N206, "")</f>
        <v/>
      </c>
      <c r="MG206" s="15">
        <f>IF(36&lt;=$G206, MF206-ME206, "")</f>
        <v/>
      </c>
      <c r="MH206" s="15">
        <f>IF(36&lt;=$G206, MD206-MG206, "")</f>
        <v/>
      </c>
      <c r="MI206" s="15">
        <f>IF(36&lt;=$G206, ROUND(MA206*$Q206, 2), "")</f>
        <v/>
      </c>
      <c r="MJ206" s="15">
        <f>IF(36&lt;=$G206, MA206+MI206, "")</f>
        <v/>
      </c>
      <c r="MK206" s="15">
        <f>IF(36&lt;=$G206, ME206+MI206, "")</f>
        <v/>
      </c>
      <c r="ML206" s="15">
        <f>IF(36&lt;=$G206, ($G206-36)*$N206, "")</f>
        <v/>
      </c>
      <c r="MM206" s="15">
        <f>IF(37&lt;=$G206, MH206, "")</f>
        <v/>
      </c>
      <c r="MN206" s="15">
        <f>IF(37&lt;=$G206, ROUND(MM206*$Q206, 2), "")</f>
        <v/>
      </c>
      <c r="MO206" s="15">
        <f>IF(37&lt;=$G206, $N206, "")</f>
        <v/>
      </c>
      <c r="MP206" s="15">
        <f>IF(37&lt;=$G206, MO206-MN206, "")</f>
        <v/>
      </c>
      <c r="MQ206" s="15">
        <f>IF(37&lt;=$G206, MM206-MP206, "")</f>
        <v/>
      </c>
      <c r="MR206" s="15">
        <f>IF(37&lt;=$G206, ROUND(MJ206*$Q206, 2), "")</f>
        <v/>
      </c>
      <c r="MS206" s="15">
        <f>IF(37&lt;=$G206, MJ206+MR206, "")</f>
        <v/>
      </c>
      <c r="MT206" s="15">
        <f>IF(37&lt;=$G206, MN206+MR206, "")</f>
        <v/>
      </c>
      <c r="MU206" s="15">
        <f>IF(37&lt;=$G206, ($G206-37)*$N206, "")</f>
        <v/>
      </c>
      <c r="MV206" s="15">
        <f>IF(38&lt;=$G206, MQ206, "")</f>
        <v/>
      </c>
      <c r="MW206" s="15">
        <f>IF(38&lt;=$G206, ROUND(MV206*$Q206, 2), "")</f>
        <v/>
      </c>
      <c r="MX206" s="15">
        <f>IF(38&lt;=$G206, $N206, "")</f>
        <v/>
      </c>
      <c r="MY206" s="15">
        <f>IF(38&lt;=$G206, MX206-MW206, "")</f>
        <v/>
      </c>
      <c r="MZ206" s="15">
        <f>IF(38&lt;=$G206, MV206-MY206, "")</f>
        <v/>
      </c>
      <c r="NA206" s="15">
        <f>IF(38&lt;=$G206, ROUND(MS206*$Q206, 2), "")</f>
        <v/>
      </c>
      <c r="NB206" s="15">
        <f>IF(38&lt;=$G206, MS206+NA206, "")</f>
        <v/>
      </c>
      <c r="NC206" s="15">
        <f>IF(38&lt;=$G206, MW206+NA206, "")</f>
        <v/>
      </c>
      <c r="ND206" s="15">
        <f>IF(38&lt;=$G206, ($G206-38)*$N206, "")</f>
        <v/>
      </c>
      <c r="NE206" s="15">
        <f>IF(39&lt;=$G206, MZ206, "")</f>
        <v/>
      </c>
      <c r="NF206" s="15">
        <f>IF(39&lt;=$G206, ROUND(NE206*$Q206, 2), "")</f>
        <v/>
      </c>
      <c r="NG206" s="15">
        <f>IF(39&lt;=$G206, $N206, "")</f>
        <v/>
      </c>
      <c r="NH206" s="15">
        <f>IF(39&lt;=$G206, NG206-NF206, "")</f>
        <v/>
      </c>
      <c r="NI206" s="15">
        <f>IF(39&lt;=$G206, NE206-NH206, "")</f>
        <v/>
      </c>
      <c r="NJ206" s="15">
        <f>IF(39&lt;=$G206, ROUND(NB206*$Q206, 2), "")</f>
        <v/>
      </c>
      <c r="NK206" s="15">
        <f>IF(39&lt;=$G206, NB206+NJ206, "")</f>
        <v/>
      </c>
      <c r="NL206" s="15">
        <f>IF(39&lt;=$G206, NF206+NJ206, "")</f>
        <v/>
      </c>
      <c r="NM206" s="15">
        <f>IF(39&lt;=$G206, ($G206-39)*$N206, "")</f>
        <v/>
      </c>
      <c r="NN206" s="15">
        <f>IF(40&lt;=$G206, NI206, "")</f>
        <v/>
      </c>
      <c r="NO206" s="15">
        <f>IF(40&lt;=$G206, ROUND(NN206*$Q206, 2), "")</f>
        <v/>
      </c>
      <c r="NP206" s="15">
        <f>IF(40&lt;=$G206, $N206, "")</f>
        <v/>
      </c>
      <c r="NQ206" s="15">
        <f>IF(40&lt;=$G206, NP206-NO206, "")</f>
        <v/>
      </c>
      <c r="NR206" s="15">
        <f>IF(40&lt;=$G206, NN206-NQ206, "")</f>
        <v/>
      </c>
      <c r="NS206" s="15">
        <f>IF(40&lt;=$G206, ROUND(NK206*$Q206, 2), "")</f>
        <v/>
      </c>
      <c r="NT206" s="15">
        <f>IF(40&lt;=$G206, NK206+NS206, "")</f>
        <v/>
      </c>
      <c r="NU206" s="15">
        <f>IF(40&lt;=$G206, NO206+NS206, "")</f>
        <v/>
      </c>
      <c r="NV206" s="15">
        <f>IF(40&lt;=$G206, ($G206-40)*$N206, "")</f>
        <v/>
      </c>
      <c r="NW206" s="15">
        <f>IF(41&lt;=$G206, NR206, "")</f>
        <v/>
      </c>
      <c r="NX206" s="15">
        <f>IF(41&lt;=$G206, ROUND(NW206*$Q206, 2), "")</f>
        <v/>
      </c>
      <c r="NY206" s="15">
        <f>IF(41&lt;=$G206, $N206, "")</f>
        <v/>
      </c>
      <c r="NZ206" s="15">
        <f>IF(41&lt;=$G206, NY206-NX206, "")</f>
        <v/>
      </c>
      <c r="OA206" s="15">
        <f>IF(41&lt;=$G206, NW206-NZ206, "")</f>
        <v/>
      </c>
      <c r="OB206" s="15">
        <f>IF(41&lt;=$G206, ROUND(NT206*$Q206, 2), "")</f>
        <v/>
      </c>
      <c r="OC206" s="15">
        <f>IF(41&lt;=$G206, NT206+OB206, "")</f>
        <v/>
      </c>
      <c r="OD206" s="15">
        <f>IF(41&lt;=$G206, NX206+OB206, "")</f>
        <v/>
      </c>
      <c r="OE206" s="15">
        <f>IF(41&lt;=$G206, ($G206-41)*$N206, "")</f>
        <v/>
      </c>
      <c r="OF206" s="15">
        <f>IF(42&lt;=$G206, OA206, "")</f>
        <v/>
      </c>
      <c r="OG206" s="15">
        <f>IF(42&lt;=$G206, ROUND(OF206*$Q206, 2), "")</f>
        <v/>
      </c>
      <c r="OH206" s="15">
        <f>IF(42&lt;=$G206, $N206, "")</f>
        <v/>
      </c>
      <c r="OI206" s="15">
        <f>IF(42&lt;=$G206, OH206-OG206, "")</f>
        <v/>
      </c>
      <c r="OJ206" s="15">
        <f>IF(42&lt;=$G206, OF206-OI206, "")</f>
        <v/>
      </c>
      <c r="OK206" s="15">
        <f>IF(42&lt;=$G206, ROUND(OC206*$Q206, 2), "")</f>
        <v/>
      </c>
      <c r="OL206" s="15">
        <f>IF(42&lt;=$G206, OC206+OK206, "")</f>
        <v/>
      </c>
      <c r="OM206" s="15">
        <f>IF(42&lt;=$G206, OG206+OK206, "")</f>
        <v/>
      </c>
      <c r="ON206" s="15">
        <f>IF(42&lt;=$G206, ($G206-42)*$N206, "")</f>
        <v/>
      </c>
      <c r="OO206" s="15">
        <f>IF(43&lt;=$G206, OJ206, "")</f>
        <v/>
      </c>
      <c r="OP206" s="15">
        <f>IF(43&lt;=$G206, ROUND(OO206*$Q206, 2), "")</f>
        <v/>
      </c>
      <c r="OQ206" s="15">
        <f>IF(43&lt;=$G206, $N206, "")</f>
        <v/>
      </c>
      <c r="OR206" s="15">
        <f>IF(43&lt;=$G206, OQ206-OP206, "")</f>
        <v/>
      </c>
      <c r="OS206" s="15">
        <f>IF(43&lt;=$G206, OO206-OR206, "")</f>
        <v/>
      </c>
      <c r="OT206" s="15">
        <f>IF(43&lt;=$G206, ROUND(OL206*$Q206, 2), "")</f>
        <v/>
      </c>
      <c r="OU206" s="15">
        <f>IF(43&lt;=$G206, OL206+OT206, "")</f>
        <v/>
      </c>
      <c r="OV206" s="15">
        <f>IF(43&lt;=$G206, OP206+OT206, "")</f>
        <v/>
      </c>
      <c r="OW206" s="15">
        <f>IF(43&lt;=$G206, ($G206-43)*$N206, "")</f>
        <v/>
      </c>
      <c r="OX206" s="15">
        <f>IF(44&lt;=$G206, OS206, "")</f>
        <v/>
      </c>
      <c r="OY206" s="15">
        <f>IF(44&lt;=$G206, ROUND(OX206*$Q206, 2), "")</f>
        <v/>
      </c>
      <c r="OZ206" s="15">
        <f>IF(44&lt;=$G206, $N206, "")</f>
        <v/>
      </c>
      <c r="PA206" s="15">
        <f>IF(44&lt;=$G206, OZ206-OY206, "")</f>
        <v/>
      </c>
      <c r="PB206" s="15">
        <f>IF(44&lt;=$G206, OX206-PA206, "")</f>
        <v/>
      </c>
      <c r="PC206" s="15">
        <f>IF(44&lt;=$G206, ROUND(OU206*$Q206, 2), "")</f>
        <v/>
      </c>
      <c r="PD206" s="15">
        <f>IF(44&lt;=$G206, OU206+PC206, "")</f>
        <v/>
      </c>
      <c r="PE206" s="15">
        <f>IF(44&lt;=$G206, OY206+PC206, "")</f>
        <v/>
      </c>
      <c r="PF206" s="15">
        <f>IF(44&lt;=$G206, ($G206-44)*$N206, "")</f>
        <v/>
      </c>
      <c r="PG206" s="15">
        <f>IF(45&lt;=$G206, PB206, "")</f>
        <v/>
      </c>
      <c r="PH206" s="15">
        <f>IF(45&lt;=$G206, ROUND(PG206*$Q206, 2), "")</f>
        <v/>
      </c>
      <c r="PI206" s="15">
        <f>IF(45&lt;=$G206, $N206, "")</f>
        <v/>
      </c>
      <c r="PJ206" s="15">
        <f>IF(45&lt;=$G206, PI206-PH206, "")</f>
        <v/>
      </c>
      <c r="PK206" s="15">
        <f>IF(45&lt;=$G206, PG206-PJ206, "")</f>
        <v/>
      </c>
      <c r="PL206" s="15">
        <f>IF(45&lt;=$G206, ROUND(PD206*$Q206, 2), "")</f>
        <v/>
      </c>
      <c r="PM206" s="15">
        <f>IF(45&lt;=$G206, PD206+PL206, "")</f>
        <v/>
      </c>
      <c r="PN206" s="15">
        <f>IF(45&lt;=$G206, PH206+PL206, "")</f>
        <v/>
      </c>
      <c r="PO206" s="15">
        <f>IF(45&lt;=$G206, ($G206-45)*$N206, "")</f>
        <v/>
      </c>
      <c r="PP206" s="15">
        <f>IF(46&lt;=$G206, PK206, "")</f>
        <v/>
      </c>
      <c r="PQ206" s="15">
        <f>IF(46&lt;=$G206, ROUND(PP206*$Q206, 2), "")</f>
        <v/>
      </c>
      <c r="PR206" s="15">
        <f>IF(46&lt;=$G206, $N206, "")</f>
        <v/>
      </c>
      <c r="PS206" s="15">
        <f>IF(46&lt;=$G206, PR206-PQ206, "")</f>
        <v/>
      </c>
      <c r="PT206" s="15">
        <f>IF(46&lt;=$G206, PP206-PS206, "")</f>
        <v/>
      </c>
      <c r="PU206" s="15">
        <f>IF(46&lt;=$G206, ROUND(PM206*$Q206, 2), "")</f>
        <v/>
      </c>
      <c r="PV206" s="15">
        <f>IF(46&lt;=$G206, PM206+PU206, "")</f>
        <v/>
      </c>
      <c r="PW206" s="15">
        <f>IF(46&lt;=$G206, PQ206+PU206, "")</f>
        <v/>
      </c>
      <c r="PX206" s="15">
        <f>IF(46&lt;=$G206, ($G206-46)*$N206, "")</f>
        <v/>
      </c>
      <c r="PY206" s="15">
        <f>IF(47&lt;=$G206, PT206, "")</f>
        <v/>
      </c>
      <c r="PZ206" s="15">
        <f>IF(47&lt;=$G206, ROUND(PY206*$Q206, 2), "")</f>
        <v/>
      </c>
      <c r="QA206" s="15">
        <f>IF(47&lt;=$G206, $N206, "")</f>
        <v/>
      </c>
      <c r="QB206" s="15">
        <f>IF(47&lt;=$G206, QA206-PZ206, "")</f>
        <v/>
      </c>
      <c r="QC206" s="15">
        <f>IF(47&lt;=$G206, PY206-QB206, "")</f>
        <v/>
      </c>
      <c r="QD206" s="15">
        <f>IF(47&lt;=$G206, ROUND(PV206*$Q206, 2), "")</f>
        <v/>
      </c>
      <c r="QE206" s="15">
        <f>IF(47&lt;=$G206, PV206+QD206, "")</f>
        <v/>
      </c>
      <c r="QF206" s="15">
        <f>IF(47&lt;=$G206, PZ206+QD206, "")</f>
        <v/>
      </c>
      <c r="QG206" s="15">
        <f>IF(47&lt;=$G206, ($G206-47)*$N206, "")</f>
        <v/>
      </c>
      <c r="QH206" s="15">
        <f>IF(48&lt;=$G206, QC206, "")</f>
        <v/>
      </c>
      <c r="QI206" s="15">
        <f>IF(48&lt;=$G206, ROUND(QH206*$Q206, 2), "")</f>
        <v/>
      </c>
      <c r="QJ206" s="15">
        <f>IF(48&lt;=$G206, $N206, "")</f>
        <v/>
      </c>
      <c r="QK206" s="15">
        <f>IF(48&lt;=$G206, QJ206-QI206, "")</f>
        <v/>
      </c>
      <c r="QL206" s="15">
        <f>IF(48&lt;=$G206, QH206-QK206, "")</f>
        <v/>
      </c>
      <c r="QM206" s="15">
        <f>IF(48&lt;=$G206, ROUND(QE206*$Q206, 2), "")</f>
        <v/>
      </c>
      <c r="QN206" s="15">
        <f>IF(48&lt;=$G206, QE206+QM206, "")</f>
        <v/>
      </c>
      <c r="QO206" s="15">
        <f>IF(48&lt;=$G206, QI206+QM206, "")</f>
        <v/>
      </c>
      <c r="QP206" s="15">
        <f>IF(48&lt;=$G206, ($G206-48)*$N206, "")</f>
        <v/>
      </c>
    </row>
    <row r="207">
      <c r="A207" s="6" t="inlineStr">
        <is>
          <t>0723-0001</t>
        </is>
      </c>
      <c r="B207" s="7" t="inlineStr">
        <is>
          <t>Sandra Inez Velazquez Altamirano</t>
        </is>
      </c>
      <c r="C207" s="7" t="inlineStr">
        <is>
          <t>Sierra Denali</t>
        </is>
      </c>
      <c r="D207" s="6" t="inlineStr">
        <is>
          <t>ACTIVO</t>
        </is>
      </c>
      <c r="E207" s="6" t="inlineStr">
        <is>
          <t>2025-10-17</t>
        </is>
      </c>
      <c r="F207" s="6" t="inlineStr">
        <is>
          <t>2028-10-17</t>
        </is>
      </c>
      <c r="G207" s="8" t="n">
        <v>36</v>
      </c>
      <c r="H207" s="9" t="n">
        <v>1551206.9</v>
      </c>
      <c r="I207" s="10" t="n">
        <v>0.1</v>
      </c>
      <c r="J207" s="9">
        <f>ROUND(H207*I207, 2)</f>
        <v/>
      </c>
      <c r="K207" s="9">
        <f>ROUND(H207-J207, 2)</f>
        <v/>
      </c>
      <c r="L207" s="10" t="n">
        <v>0.02</v>
      </c>
      <c r="M207" s="9">
        <f>ROUND(H207*L207, 2)</f>
        <v/>
      </c>
      <c r="N207" s="9" t="n">
        <v>55578.55</v>
      </c>
      <c r="O207" s="10" t="n">
        <v>0.2</v>
      </c>
      <c r="P207" s="9">
        <f>ROUND(H207*O207, 2)</f>
        <v/>
      </c>
      <c r="Q207" s="11" t="n">
        <v>0.0266784</v>
      </c>
      <c r="R207" s="11">
        <f>RATE(G207, -N207, K207, -P207)</f>
        <v/>
      </c>
      <c r="S207" s="11">
        <f>ROUND(Q207*12, 8)</f>
        <v/>
      </c>
      <c r="T207" s="11">
        <f>ROUND(((1+Q207)^12)-1, 8)</f>
        <v/>
      </c>
      <c r="U207" s="9">
        <f>ROUND(PV(Q207, G207, 0, -P207), 2)</f>
        <v/>
      </c>
      <c r="V207" s="9">
        <f>SUMIF($AA$4:$QP$4, "Interes_Leasing", AA207:QP207)</f>
        <v/>
      </c>
      <c r="W207" s="9">
        <f>SUMIF($AA$4:$QP$4, "Interes_Residual", AA207:QP207)</f>
        <v/>
      </c>
      <c r="X207" s="9">
        <f>ROUND(V207+W207, 2)</f>
        <v/>
      </c>
      <c r="Y207" s="9">
        <f>ROUND((N207*G207+P207+M207)-K207, 2)</f>
        <v/>
      </c>
      <c r="Z207" s="10">
        <f>ROUND(Y207/K207, 4)</f>
        <v/>
      </c>
      <c r="AA207" s="9">
        <f>IF(1&lt;=$G207, $K207, "")</f>
        <v/>
      </c>
      <c r="AB207" s="9">
        <f>IF(1&lt;=$G207, ROUND(AA207*$Q207, 2), "")</f>
        <v/>
      </c>
      <c r="AC207" s="9">
        <f>IF(1&lt;=$G207, $N207, "")</f>
        <v/>
      </c>
      <c r="AD207" s="9">
        <f>IF(1&lt;=$G207, AC207-AB207, "")</f>
        <v/>
      </c>
      <c r="AE207" s="9">
        <f>IF(1&lt;=$G207, AA207-AD207, "")</f>
        <v/>
      </c>
      <c r="AF207" s="9">
        <f>IF(1&lt;=$G207, ROUND($U207*$Q207, 2), "")</f>
        <v/>
      </c>
      <c r="AG207" s="9">
        <f>IF(1&lt;=$G207, $U207+AF207, "")</f>
        <v/>
      </c>
      <c r="AH207" s="9">
        <f>IF(1&lt;=$G207, AB207+AF207, "")</f>
        <v/>
      </c>
      <c r="AI207" s="9">
        <f>IF(1&lt;=$G207, ($G207-1)*$N207, "")</f>
        <v/>
      </c>
      <c r="AJ207" s="9">
        <f>IF(2&lt;=$G207, AE207, "")</f>
        <v/>
      </c>
      <c r="AK207" s="9">
        <f>IF(2&lt;=$G207, ROUND(AJ207*$Q207, 2), "")</f>
        <v/>
      </c>
      <c r="AL207" s="9">
        <f>IF(2&lt;=$G207, $N207, "")</f>
        <v/>
      </c>
      <c r="AM207" s="9">
        <f>IF(2&lt;=$G207, AL207-AK207, "")</f>
        <v/>
      </c>
      <c r="AN207" s="9">
        <f>IF(2&lt;=$G207, AJ207-AM207, "")</f>
        <v/>
      </c>
      <c r="AO207" s="9">
        <f>IF(2&lt;=$G207, ROUND(AG207*$Q207, 2), "")</f>
        <v/>
      </c>
      <c r="AP207" s="9">
        <f>IF(2&lt;=$G207, AG207+AO207, "")</f>
        <v/>
      </c>
      <c r="AQ207" s="9">
        <f>IF(2&lt;=$G207, AK207+AO207, "")</f>
        <v/>
      </c>
      <c r="AR207" s="9">
        <f>IF(2&lt;=$G207, ($G207-2)*$N207, "")</f>
        <v/>
      </c>
      <c r="AS207" s="9">
        <f>IF(3&lt;=$G207, AN207, "")</f>
        <v/>
      </c>
      <c r="AT207" s="9">
        <f>IF(3&lt;=$G207, ROUND(AS207*$Q207, 2), "")</f>
        <v/>
      </c>
      <c r="AU207" s="9">
        <f>IF(3&lt;=$G207, $N207, "")</f>
        <v/>
      </c>
      <c r="AV207" s="9">
        <f>IF(3&lt;=$G207, AU207-AT207, "")</f>
        <v/>
      </c>
      <c r="AW207" s="9">
        <f>IF(3&lt;=$G207, AS207-AV207, "")</f>
        <v/>
      </c>
      <c r="AX207" s="9">
        <f>IF(3&lt;=$G207, ROUND(AP207*$Q207, 2), "")</f>
        <v/>
      </c>
      <c r="AY207" s="9">
        <f>IF(3&lt;=$G207, AP207+AX207, "")</f>
        <v/>
      </c>
      <c r="AZ207" s="9">
        <f>IF(3&lt;=$G207, AT207+AX207, "")</f>
        <v/>
      </c>
      <c r="BA207" s="9">
        <f>IF(3&lt;=$G207, ($G207-3)*$N207, "")</f>
        <v/>
      </c>
      <c r="BB207" s="9">
        <f>IF(4&lt;=$G207, AW207, "")</f>
        <v/>
      </c>
      <c r="BC207" s="9">
        <f>IF(4&lt;=$G207, ROUND(BB207*$Q207, 2), "")</f>
        <v/>
      </c>
      <c r="BD207" s="9">
        <f>IF(4&lt;=$G207, $N207, "")</f>
        <v/>
      </c>
      <c r="BE207" s="9">
        <f>IF(4&lt;=$G207, BD207-BC207, "")</f>
        <v/>
      </c>
      <c r="BF207" s="9">
        <f>IF(4&lt;=$G207, BB207-BE207, "")</f>
        <v/>
      </c>
      <c r="BG207" s="9">
        <f>IF(4&lt;=$G207, ROUND(AY207*$Q207, 2), "")</f>
        <v/>
      </c>
      <c r="BH207" s="9">
        <f>IF(4&lt;=$G207, AY207+BG207, "")</f>
        <v/>
      </c>
      <c r="BI207" s="9">
        <f>IF(4&lt;=$G207, BC207+BG207, "")</f>
        <v/>
      </c>
      <c r="BJ207" s="9">
        <f>IF(4&lt;=$G207, ($G207-4)*$N207, "")</f>
        <v/>
      </c>
      <c r="BK207" s="9">
        <f>IF(5&lt;=$G207, BF207, "")</f>
        <v/>
      </c>
      <c r="BL207" s="9">
        <f>IF(5&lt;=$G207, ROUND(BK207*$Q207, 2), "")</f>
        <v/>
      </c>
      <c r="BM207" s="9">
        <f>IF(5&lt;=$G207, $N207, "")</f>
        <v/>
      </c>
      <c r="BN207" s="9">
        <f>IF(5&lt;=$G207, BM207-BL207, "")</f>
        <v/>
      </c>
      <c r="BO207" s="9">
        <f>IF(5&lt;=$G207, BK207-BN207, "")</f>
        <v/>
      </c>
      <c r="BP207" s="9">
        <f>IF(5&lt;=$G207, ROUND(BH207*$Q207, 2), "")</f>
        <v/>
      </c>
      <c r="BQ207" s="9">
        <f>IF(5&lt;=$G207, BH207+BP207, "")</f>
        <v/>
      </c>
      <c r="BR207" s="9">
        <f>IF(5&lt;=$G207, BL207+BP207, "")</f>
        <v/>
      </c>
      <c r="BS207" s="9">
        <f>IF(5&lt;=$G207, ($G207-5)*$N207, "")</f>
        <v/>
      </c>
      <c r="BT207" s="9">
        <f>IF(6&lt;=$G207, BO207, "")</f>
        <v/>
      </c>
      <c r="BU207" s="9">
        <f>IF(6&lt;=$G207, ROUND(BT207*$Q207, 2), "")</f>
        <v/>
      </c>
      <c r="BV207" s="9">
        <f>IF(6&lt;=$G207, $N207, "")</f>
        <v/>
      </c>
      <c r="BW207" s="9">
        <f>IF(6&lt;=$G207, BV207-BU207, "")</f>
        <v/>
      </c>
      <c r="BX207" s="9">
        <f>IF(6&lt;=$G207, BT207-BW207, "")</f>
        <v/>
      </c>
      <c r="BY207" s="9">
        <f>IF(6&lt;=$G207, ROUND(BQ207*$Q207, 2), "")</f>
        <v/>
      </c>
      <c r="BZ207" s="9">
        <f>IF(6&lt;=$G207, BQ207+BY207, "")</f>
        <v/>
      </c>
      <c r="CA207" s="9">
        <f>IF(6&lt;=$G207, BU207+BY207, "")</f>
        <v/>
      </c>
      <c r="CB207" s="9">
        <f>IF(6&lt;=$G207, ($G207-6)*$N207, "")</f>
        <v/>
      </c>
      <c r="CC207" s="9">
        <f>IF(7&lt;=$G207, BX207, "")</f>
        <v/>
      </c>
      <c r="CD207" s="9">
        <f>IF(7&lt;=$G207, ROUND(CC207*$Q207, 2), "")</f>
        <v/>
      </c>
      <c r="CE207" s="9">
        <f>IF(7&lt;=$G207, $N207, "")</f>
        <v/>
      </c>
      <c r="CF207" s="9">
        <f>IF(7&lt;=$G207, CE207-CD207, "")</f>
        <v/>
      </c>
      <c r="CG207" s="9">
        <f>IF(7&lt;=$G207, CC207-CF207, "")</f>
        <v/>
      </c>
      <c r="CH207" s="9">
        <f>IF(7&lt;=$G207, ROUND(BZ207*$Q207, 2), "")</f>
        <v/>
      </c>
      <c r="CI207" s="9">
        <f>IF(7&lt;=$G207, BZ207+CH207, "")</f>
        <v/>
      </c>
      <c r="CJ207" s="9">
        <f>IF(7&lt;=$G207, CD207+CH207, "")</f>
        <v/>
      </c>
      <c r="CK207" s="9">
        <f>IF(7&lt;=$G207, ($G207-7)*$N207, "")</f>
        <v/>
      </c>
      <c r="CL207" s="9">
        <f>IF(8&lt;=$G207, CG207, "")</f>
        <v/>
      </c>
      <c r="CM207" s="9">
        <f>IF(8&lt;=$G207, ROUND(CL207*$Q207, 2), "")</f>
        <v/>
      </c>
      <c r="CN207" s="9">
        <f>IF(8&lt;=$G207, $N207, "")</f>
        <v/>
      </c>
      <c r="CO207" s="9">
        <f>IF(8&lt;=$G207, CN207-CM207, "")</f>
        <v/>
      </c>
      <c r="CP207" s="9">
        <f>IF(8&lt;=$G207, CL207-CO207, "")</f>
        <v/>
      </c>
      <c r="CQ207" s="9">
        <f>IF(8&lt;=$G207, ROUND(CI207*$Q207, 2), "")</f>
        <v/>
      </c>
      <c r="CR207" s="9">
        <f>IF(8&lt;=$G207, CI207+CQ207, "")</f>
        <v/>
      </c>
      <c r="CS207" s="9">
        <f>IF(8&lt;=$G207, CM207+CQ207, "")</f>
        <v/>
      </c>
      <c r="CT207" s="9">
        <f>IF(8&lt;=$G207, ($G207-8)*$N207, "")</f>
        <v/>
      </c>
      <c r="CU207" s="9">
        <f>IF(9&lt;=$G207, CP207, "")</f>
        <v/>
      </c>
      <c r="CV207" s="9">
        <f>IF(9&lt;=$G207, ROUND(CU207*$Q207, 2), "")</f>
        <v/>
      </c>
      <c r="CW207" s="9">
        <f>IF(9&lt;=$G207, $N207, "")</f>
        <v/>
      </c>
      <c r="CX207" s="9">
        <f>IF(9&lt;=$G207, CW207-CV207, "")</f>
        <v/>
      </c>
      <c r="CY207" s="9">
        <f>IF(9&lt;=$G207, CU207-CX207, "")</f>
        <v/>
      </c>
      <c r="CZ207" s="9">
        <f>IF(9&lt;=$G207, ROUND(CR207*$Q207, 2), "")</f>
        <v/>
      </c>
      <c r="DA207" s="9">
        <f>IF(9&lt;=$G207, CR207+CZ207, "")</f>
        <v/>
      </c>
      <c r="DB207" s="9">
        <f>IF(9&lt;=$G207, CV207+CZ207, "")</f>
        <v/>
      </c>
      <c r="DC207" s="9">
        <f>IF(9&lt;=$G207, ($G207-9)*$N207, "")</f>
        <v/>
      </c>
      <c r="DD207" s="9">
        <f>IF(10&lt;=$G207, CY207, "")</f>
        <v/>
      </c>
      <c r="DE207" s="9">
        <f>IF(10&lt;=$G207, ROUND(DD207*$Q207, 2), "")</f>
        <v/>
      </c>
      <c r="DF207" s="9">
        <f>IF(10&lt;=$G207, $N207, "")</f>
        <v/>
      </c>
      <c r="DG207" s="9">
        <f>IF(10&lt;=$G207, DF207-DE207, "")</f>
        <v/>
      </c>
      <c r="DH207" s="9">
        <f>IF(10&lt;=$G207, DD207-DG207, "")</f>
        <v/>
      </c>
      <c r="DI207" s="9">
        <f>IF(10&lt;=$G207, ROUND(DA207*$Q207, 2), "")</f>
        <v/>
      </c>
      <c r="DJ207" s="9">
        <f>IF(10&lt;=$G207, DA207+DI207, "")</f>
        <v/>
      </c>
      <c r="DK207" s="9">
        <f>IF(10&lt;=$G207, DE207+DI207, "")</f>
        <v/>
      </c>
      <c r="DL207" s="9">
        <f>IF(10&lt;=$G207, ($G207-10)*$N207, "")</f>
        <v/>
      </c>
      <c r="DM207" s="9">
        <f>IF(11&lt;=$G207, DH207, "")</f>
        <v/>
      </c>
      <c r="DN207" s="9">
        <f>IF(11&lt;=$G207, ROUND(DM207*$Q207, 2), "")</f>
        <v/>
      </c>
      <c r="DO207" s="9">
        <f>IF(11&lt;=$G207, $N207, "")</f>
        <v/>
      </c>
      <c r="DP207" s="9">
        <f>IF(11&lt;=$G207, DO207-DN207, "")</f>
        <v/>
      </c>
      <c r="DQ207" s="9">
        <f>IF(11&lt;=$G207, DM207-DP207, "")</f>
        <v/>
      </c>
      <c r="DR207" s="9">
        <f>IF(11&lt;=$G207, ROUND(DJ207*$Q207, 2), "")</f>
        <v/>
      </c>
      <c r="DS207" s="9">
        <f>IF(11&lt;=$G207, DJ207+DR207, "")</f>
        <v/>
      </c>
      <c r="DT207" s="9">
        <f>IF(11&lt;=$G207, DN207+DR207, "")</f>
        <v/>
      </c>
      <c r="DU207" s="9">
        <f>IF(11&lt;=$G207, ($G207-11)*$N207, "")</f>
        <v/>
      </c>
      <c r="DV207" s="9">
        <f>IF(12&lt;=$G207, DQ207, "")</f>
        <v/>
      </c>
      <c r="DW207" s="9">
        <f>IF(12&lt;=$G207, ROUND(DV207*$Q207, 2), "")</f>
        <v/>
      </c>
      <c r="DX207" s="9">
        <f>IF(12&lt;=$G207, $N207, "")</f>
        <v/>
      </c>
      <c r="DY207" s="9">
        <f>IF(12&lt;=$G207, DX207-DW207, "")</f>
        <v/>
      </c>
      <c r="DZ207" s="9">
        <f>IF(12&lt;=$G207, DV207-DY207, "")</f>
        <v/>
      </c>
      <c r="EA207" s="9">
        <f>IF(12&lt;=$G207, ROUND(DS207*$Q207, 2), "")</f>
        <v/>
      </c>
      <c r="EB207" s="9">
        <f>IF(12&lt;=$G207, DS207+EA207, "")</f>
        <v/>
      </c>
      <c r="EC207" s="9">
        <f>IF(12&lt;=$G207, DW207+EA207, "")</f>
        <v/>
      </c>
      <c r="ED207" s="9">
        <f>IF(12&lt;=$G207, ($G207-12)*$N207, "")</f>
        <v/>
      </c>
      <c r="EE207" s="9">
        <f>IF(13&lt;=$G207, DZ207, "")</f>
        <v/>
      </c>
      <c r="EF207" s="9">
        <f>IF(13&lt;=$G207, ROUND(EE207*$Q207, 2), "")</f>
        <v/>
      </c>
      <c r="EG207" s="9">
        <f>IF(13&lt;=$G207, $N207, "")</f>
        <v/>
      </c>
      <c r="EH207" s="9">
        <f>IF(13&lt;=$G207, EG207-EF207, "")</f>
        <v/>
      </c>
      <c r="EI207" s="9">
        <f>IF(13&lt;=$G207, EE207-EH207, "")</f>
        <v/>
      </c>
      <c r="EJ207" s="9">
        <f>IF(13&lt;=$G207, ROUND(EB207*$Q207, 2), "")</f>
        <v/>
      </c>
      <c r="EK207" s="9">
        <f>IF(13&lt;=$G207, EB207+EJ207, "")</f>
        <v/>
      </c>
      <c r="EL207" s="9">
        <f>IF(13&lt;=$G207, EF207+EJ207, "")</f>
        <v/>
      </c>
      <c r="EM207" s="9">
        <f>IF(13&lt;=$G207, ($G207-13)*$N207, "")</f>
        <v/>
      </c>
      <c r="EN207" s="9">
        <f>IF(14&lt;=$G207, EI207, "")</f>
        <v/>
      </c>
      <c r="EO207" s="9">
        <f>IF(14&lt;=$G207, ROUND(EN207*$Q207, 2), "")</f>
        <v/>
      </c>
      <c r="EP207" s="9">
        <f>IF(14&lt;=$G207, $N207, "")</f>
        <v/>
      </c>
      <c r="EQ207" s="9">
        <f>IF(14&lt;=$G207, EP207-EO207, "")</f>
        <v/>
      </c>
      <c r="ER207" s="9">
        <f>IF(14&lt;=$G207, EN207-EQ207, "")</f>
        <v/>
      </c>
      <c r="ES207" s="9">
        <f>IF(14&lt;=$G207, ROUND(EK207*$Q207, 2), "")</f>
        <v/>
      </c>
      <c r="ET207" s="9">
        <f>IF(14&lt;=$G207, EK207+ES207, "")</f>
        <v/>
      </c>
      <c r="EU207" s="9">
        <f>IF(14&lt;=$G207, EO207+ES207, "")</f>
        <v/>
      </c>
      <c r="EV207" s="9">
        <f>IF(14&lt;=$G207, ($G207-14)*$N207, "")</f>
        <v/>
      </c>
      <c r="EW207" s="9">
        <f>IF(15&lt;=$G207, ER207, "")</f>
        <v/>
      </c>
      <c r="EX207" s="9">
        <f>IF(15&lt;=$G207, ROUND(EW207*$Q207, 2), "")</f>
        <v/>
      </c>
      <c r="EY207" s="9">
        <f>IF(15&lt;=$G207, $N207, "")</f>
        <v/>
      </c>
      <c r="EZ207" s="9">
        <f>IF(15&lt;=$G207, EY207-EX207, "")</f>
        <v/>
      </c>
      <c r="FA207" s="9">
        <f>IF(15&lt;=$G207, EW207-EZ207, "")</f>
        <v/>
      </c>
      <c r="FB207" s="9">
        <f>IF(15&lt;=$G207, ROUND(ET207*$Q207, 2), "")</f>
        <v/>
      </c>
      <c r="FC207" s="9">
        <f>IF(15&lt;=$G207, ET207+FB207, "")</f>
        <v/>
      </c>
      <c r="FD207" s="9">
        <f>IF(15&lt;=$G207, EX207+FB207, "")</f>
        <v/>
      </c>
      <c r="FE207" s="9">
        <f>IF(15&lt;=$G207, ($G207-15)*$N207, "")</f>
        <v/>
      </c>
      <c r="FF207" s="9">
        <f>IF(16&lt;=$G207, FA207, "")</f>
        <v/>
      </c>
      <c r="FG207" s="9">
        <f>IF(16&lt;=$G207, ROUND(FF207*$Q207, 2), "")</f>
        <v/>
      </c>
      <c r="FH207" s="9">
        <f>IF(16&lt;=$G207, $N207, "")</f>
        <v/>
      </c>
      <c r="FI207" s="9">
        <f>IF(16&lt;=$G207, FH207-FG207, "")</f>
        <v/>
      </c>
      <c r="FJ207" s="9">
        <f>IF(16&lt;=$G207, FF207-FI207, "")</f>
        <v/>
      </c>
      <c r="FK207" s="9">
        <f>IF(16&lt;=$G207, ROUND(FC207*$Q207, 2), "")</f>
        <v/>
      </c>
      <c r="FL207" s="9">
        <f>IF(16&lt;=$G207, FC207+FK207, "")</f>
        <v/>
      </c>
      <c r="FM207" s="9">
        <f>IF(16&lt;=$G207, FG207+FK207, "")</f>
        <v/>
      </c>
      <c r="FN207" s="9">
        <f>IF(16&lt;=$G207, ($G207-16)*$N207, "")</f>
        <v/>
      </c>
      <c r="FO207" s="9">
        <f>IF(17&lt;=$G207, FJ207, "")</f>
        <v/>
      </c>
      <c r="FP207" s="9">
        <f>IF(17&lt;=$G207, ROUND(FO207*$Q207, 2), "")</f>
        <v/>
      </c>
      <c r="FQ207" s="9">
        <f>IF(17&lt;=$G207, $N207, "")</f>
        <v/>
      </c>
      <c r="FR207" s="9">
        <f>IF(17&lt;=$G207, FQ207-FP207, "")</f>
        <v/>
      </c>
      <c r="FS207" s="9">
        <f>IF(17&lt;=$G207, FO207-FR207, "")</f>
        <v/>
      </c>
      <c r="FT207" s="9">
        <f>IF(17&lt;=$G207, ROUND(FL207*$Q207, 2), "")</f>
        <v/>
      </c>
      <c r="FU207" s="9">
        <f>IF(17&lt;=$G207, FL207+FT207, "")</f>
        <v/>
      </c>
      <c r="FV207" s="9">
        <f>IF(17&lt;=$G207, FP207+FT207, "")</f>
        <v/>
      </c>
      <c r="FW207" s="9">
        <f>IF(17&lt;=$G207, ($G207-17)*$N207, "")</f>
        <v/>
      </c>
      <c r="FX207" s="9">
        <f>IF(18&lt;=$G207, FS207, "")</f>
        <v/>
      </c>
      <c r="FY207" s="9">
        <f>IF(18&lt;=$G207, ROUND(FX207*$Q207, 2), "")</f>
        <v/>
      </c>
      <c r="FZ207" s="9">
        <f>IF(18&lt;=$G207, $N207, "")</f>
        <v/>
      </c>
      <c r="GA207" s="9">
        <f>IF(18&lt;=$G207, FZ207-FY207, "")</f>
        <v/>
      </c>
      <c r="GB207" s="9">
        <f>IF(18&lt;=$G207, FX207-GA207, "")</f>
        <v/>
      </c>
      <c r="GC207" s="9">
        <f>IF(18&lt;=$G207, ROUND(FU207*$Q207, 2), "")</f>
        <v/>
      </c>
      <c r="GD207" s="9">
        <f>IF(18&lt;=$G207, FU207+GC207, "")</f>
        <v/>
      </c>
      <c r="GE207" s="9">
        <f>IF(18&lt;=$G207, FY207+GC207, "")</f>
        <v/>
      </c>
      <c r="GF207" s="9">
        <f>IF(18&lt;=$G207, ($G207-18)*$N207, "")</f>
        <v/>
      </c>
      <c r="GG207" s="9">
        <f>IF(19&lt;=$G207, GB207, "")</f>
        <v/>
      </c>
      <c r="GH207" s="9">
        <f>IF(19&lt;=$G207, ROUND(GG207*$Q207, 2), "")</f>
        <v/>
      </c>
      <c r="GI207" s="9">
        <f>IF(19&lt;=$G207, $N207, "")</f>
        <v/>
      </c>
      <c r="GJ207" s="9">
        <f>IF(19&lt;=$G207, GI207-GH207, "")</f>
        <v/>
      </c>
      <c r="GK207" s="9">
        <f>IF(19&lt;=$G207, GG207-GJ207, "")</f>
        <v/>
      </c>
      <c r="GL207" s="9">
        <f>IF(19&lt;=$G207, ROUND(GD207*$Q207, 2), "")</f>
        <v/>
      </c>
      <c r="GM207" s="9">
        <f>IF(19&lt;=$G207, GD207+GL207, "")</f>
        <v/>
      </c>
      <c r="GN207" s="9">
        <f>IF(19&lt;=$G207, GH207+GL207, "")</f>
        <v/>
      </c>
      <c r="GO207" s="9">
        <f>IF(19&lt;=$G207, ($G207-19)*$N207, "")</f>
        <v/>
      </c>
      <c r="GP207" s="9">
        <f>IF(20&lt;=$G207, GK207, "")</f>
        <v/>
      </c>
      <c r="GQ207" s="9">
        <f>IF(20&lt;=$G207, ROUND(GP207*$Q207, 2), "")</f>
        <v/>
      </c>
      <c r="GR207" s="9">
        <f>IF(20&lt;=$G207, $N207, "")</f>
        <v/>
      </c>
      <c r="GS207" s="9">
        <f>IF(20&lt;=$G207, GR207-GQ207, "")</f>
        <v/>
      </c>
      <c r="GT207" s="9">
        <f>IF(20&lt;=$G207, GP207-GS207, "")</f>
        <v/>
      </c>
      <c r="GU207" s="9">
        <f>IF(20&lt;=$G207, ROUND(GM207*$Q207, 2), "")</f>
        <v/>
      </c>
      <c r="GV207" s="9">
        <f>IF(20&lt;=$G207, GM207+GU207, "")</f>
        <v/>
      </c>
      <c r="GW207" s="9">
        <f>IF(20&lt;=$G207, GQ207+GU207, "")</f>
        <v/>
      </c>
      <c r="GX207" s="9">
        <f>IF(20&lt;=$G207, ($G207-20)*$N207, "")</f>
        <v/>
      </c>
      <c r="GY207" s="9">
        <f>IF(21&lt;=$G207, GT207, "")</f>
        <v/>
      </c>
      <c r="GZ207" s="9">
        <f>IF(21&lt;=$G207, ROUND(GY207*$Q207, 2), "")</f>
        <v/>
      </c>
      <c r="HA207" s="9">
        <f>IF(21&lt;=$G207, $N207, "")</f>
        <v/>
      </c>
      <c r="HB207" s="9">
        <f>IF(21&lt;=$G207, HA207-GZ207, "")</f>
        <v/>
      </c>
      <c r="HC207" s="9">
        <f>IF(21&lt;=$G207, GY207-HB207, "")</f>
        <v/>
      </c>
      <c r="HD207" s="9">
        <f>IF(21&lt;=$G207, ROUND(GV207*$Q207, 2), "")</f>
        <v/>
      </c>
      <c r="HE207" s="9">
        <f>IF(21&lt;=$G207, GV207+HD207, "")</f>
        <v/>
      </c>
      <c r="HF207" s="9">
        <f>IF(21&lt;=$G207, GZ207+HD207, "")</f>
        <v/>
      </c>
      <c r="HG207" s="9">
        <f>IF(21&lt;=$G207, ($G207-21)*$N207, "")</f>
        <v/>
      </c>
      <c r="HH207" s="9">
        <f>IF(22&lt;=$G207, HC207, "")</f>
        <v/>
      </c>
      <c r="HI207" s="9">
        <f>IF(22&lt;=$G207, ROUND(HH207*$Q207, 2), "")</f>
        <v/>
      </c>
      <c r="HJ207" s="9">
        <f>IF(22&lt;=$G207, $N207, "")</f>
        <v/>
      </c>
      <c r="HK207" s="9">
        <f>IF(22&lt;=$G207, HJ207-HI207, "")</f>
        <v/>
      </c>
      <c r="HL207" s="9">
        <f>IF(22&lt;=$G207, HH207-HK207, "")</f>
        <v/>
      </c>
      <c r="HM207" s="9">
        <f>IF(22&lt;=$G207, ROUND(HE207*$Q207, 2), "")</f>
        <v/>
      </c>
      <c r="HN207" s="9">
        <f>IF(22&lt;=$G207, HE207+HM207, "")</f>
        <v/>
      </c>
      <c r="HO207" s="9">
        <f>IF(22&lt;=$G207, HI207+HM207, "")</f>
        <v/>
      </c>
      <c r="HP207" s="9">
        <f>IF(22&lt;=$G207, ($G207-22)*$N207, "")</f>
        <v/>
      </c>
      <c r="HQ207" s="9">
        <f>IF(23&lt;=$G207, HL207, "")</f>
        <v/>
      </c>
      <c r="HR207" s="9">
        <f>IF(23&lt;=$G207, ROUND(HQ207*$Q207, 2), "")</f>
        <v/>
      </c>
      <c r="HS207" s="9">
        <f>IF(23&lt;=$G207, $N207, "")</f>
        <v/>
      </c>
      <c r="HT207" s="9">
        <f>IF(23&lt;=$G207, HS207-HR207, "")</f>
        <v/>
      </c>
      <c r="HU207" s="9">
        <f>IF(23&lt;=$G207, HQ207-HT207, "")</f>
        <v/>
      </c>
      <c r="HV207" s="9">
        <f>IF(23&lt;=$G207, ROUND(HN207*$Q207, 2), "")</f>
        <v/>
      </c>
      <c r="HW207" s="9">
        <f>IF(23&lt;=$G207, HN207+HV207, "")</f>
        <v/>
      </c>
      <c r="HX207" s="9">
        <f>IF(23&lt;=$G207, HR207+HV207, "")</f>
        <v/>
      </c>
      <c r="HY207" s="9">
        <f>IF(23&lt;=$G207, ($G207-23)*$N207, "")</f>
        <v/>
      </c>
      <c r="HZ207" s="9">
        <f>IF(24&lt;=$G207, HU207, "")</f>
        <v/>
      </c>
      <c r="IA207" s="9">
        <f>IF(24&lt;=$G207, ROUND(HZ207*$Q207, 2), "")</f>
        <v/>
      </c>
      <c r="IB207" s="9">
        <f>IF(24&lt;=$G207, $N207, "")</f>
        <v/>
      </c>
      <c r="IC207" s="9">
        <f>IF(24&lt;=$G207, IB207-IA207, "")</f>
        <v/>
      </c>
      <c r="ID207" s="9">
        <f>IF(24&lt;=$G207, HZ207-IC207, "")</f>
        <v/>
      </c>
      <c r="IE207" s="9">
        <f>IF(24&lt;=$G207, ROUND(HW207*$Q207, 2), "")</f>
        <v/>
      </c>
      <c r="IF207" s="9">
        <f>IF(24&lt;=$G207, HW207+IE207, "")</f>
        <v/>
      </c>
      <c r="IG207" s="9">
        <f>IF(24&lt;=$G207, IA207+IE207, "")</f>
        <v/>
      </c>
      <c r="IH207" s="9">
        <f>IF(24&lt;=$G207, ($G207-24)*$N207, "")</f>
        <v/>
      </c>
      <c r="II207" s="9">
        <f>IF(25&lt;=$G207, ID207, "")</f>
        <v/>
      </c>
      <c r="IJ207" s="9">
        <f>IF(25&lt;=$G207, ROUND(II207*$Q207, 2), "")</f>
        <v/>
      </c>
      <c r="IK207" s="9">
        <f>IF(25&lt;=$G207, $N207, "")</f>
        <v/>
      </c>
      <c r="IL207" s="9">
        <f>IF(25&lt;=$G207, IK207-IJ207, "")</f>
        <v/>
      </c>
      <c r="IM207" s="9">
        <f>IF(25&lt;=$G207, II207-IL207, "")</f>
        <v/>
      </c>
      <c r="IN207" s="9">
        <f>IF(25&lt;=$G207, ROUND(IF207*$Q207, 2), "")</f>
        <v/>
      </c>
      <c r="IO207" s="9">
        <f>IF(25&lt;=$G207, IF207+IN207, "")</f>
        <v/>
      </c>
      <c r="IP207" s="9">
        <f>IF(25&lt;=$G207, IJ207+IN207, "")</f>
        <v/>
      </c>
      <c r="IQ207" s="9">
        <f>IF(25&lt;=$G207, ($G207-25)*$N207, "")</f>
        <v/>
      </c>
      <c r="IR207" s="9">
        <f>IF(26&lt;=$G207, IM207, "")</f>
        <v/>
      </c>
      <c r="IS207" s="9">
        <f>IF(26&lt;=$G207, ROUND(IR207*$Q207, 2), "")</f>
        <v/>
      </c>
      <c r="IT207" s="9">
        <f>IF(26&lt;=$G207, $N207, "")</f>
        <v/>
      </c>
      <c r="IU207" s="9">
        <f>IF(26&lt;=$G207, IT207-IS207, "")</f>
        <v/>
      </c>
      <c r="IV207" s="9">
        <f>IF(26&lt;=$G207, IR207-IU207, "")</f>
        <v/>
      </c>
      <c r="IW207" s="9">
        <f>IF(26&lt;=$G207, ROUND(IO207*$Q207, 2), "")</f>
        <v/>
      </c>
      <c r="IX207" s="9">
        <f>IF(26&lt;=$G207, IO207+IW207, "")</f>
        <v/>
      </c>
      <c r="IY207" s="9">
        <f>IF(26&lt;=$G207, IS207+IW207, "")</f>
        <v/>
      </c>
      <c r="IZ207" s="9">
        <f>IF(26&lt;=$G207, ($G207-26)*$N207, "")</f>
        <v/>
      </c>
      <c r="JA207" s="9">
        <f>IF(27&lt;=$G207, IV207, "")</f>
        <v/>
      </c>
      <c r="JB207" s="9">
        <f>IF(27&lt;=$G207, ROUND(JA207*$Q207, 2), "")</f>
        <v/>
      </c>
      <c r="JC207" s="9">
        <f>IF(27&lt;=$G207, $N207, "")</f>
        <v/>
      </c>
      <c r="JD207" s="9">
        <f>IF(27&lt;=$G207, JC207-JB207, "")</f>
        <v/>
      </c>
      <c r="JE207" s="9">
        <f>IF(27&lt;=$G207, JA207-JD207, "")</f>
        <v/>
      </c>
      <c r="JF207" s="9">
        <f>IF(27&lt;=$G207, ROUND(IX207*$Q207, 2), "")</f>
        <v/>
      </c>
      <c r="JG207" s="9">
        <f>IF(27&lt;=$G207, IX207+JF207, "")</f>
        <v/>
      </c>
      <c r="JH207" s="9">
        <f>IF(27&lt;=$G207, JB207+JF207, "")</f>
        <v/>
      </c>
      <c r="JI207" s="9">
        <f>IF(27&lt;=$G207, ($G207-27)*$N207, "")</f>
        <v/>
      </c>
      <c r="JJ207" s="9">
        <f>IF(28&lt;=$G207, JE207, "")</f>
        <v/>
      </c>
      <c r="JK207" s="9">
        <f>IF(28&lt;=$G207, ROUND(JJ207*$Q207, 2), "")</f>
        <v/>
      </c>
      <c r="JL207" s="9">
        <f>IF(28&lt;=$G207, $N207, "")</f>
        <v/>
      </c>
      <c r="JM207" s="9">
        <f>IF(28&lt;=$G207, JL207-JK207, "")</f>
        <v/>
      </c>
      <c r="JN207" s="9">
        <f>IF(28&lt;=$G207, JJ207-JM207, "")</f>
        <v/>
      </c>
      <c r="JO207" s="9">
        <f>IF(28&lt;=$G207, ROUND(JG207*$Q207, 2), "")</f>
        <v/>
      </c>
      <c r="JP207" s="9">
        <f>IF(28&lt;=$G207, JG207+JO207, "")</f>
        <v/>
      </c>
      <c r="JQ207" s="9">
        <f>IF(28&lt;=$G207, JK207+JO207, "")</f>
        <v/>
      </c>
      <c r="JR207" s="9">
        <f>IF(28&lt;=$G207, ($G207-28)*$N207, "")</f>
        <v/>
      </c>
      <c r="JS207" s="9">
        <f>IF(29&lt;=$G207, JN207, "")</f>
        <v/>
      </c>
      <c r="JT207" s="9">
        <f>IF(29&lt;=$G207, ROUND(JS207*$Q207, 2), "")</f>
        <v/>
      </c>
      <c r="JU207" s="9">
        <f>IF(29&lt;=$G207, $N207, "")</f>
        <v/>
      </c>
      <c r="JV207" s="9">
        <f>IF(29&lt;=$G207, JU207-JT207, "")</f>
        <v/>
      </c>
      <c r="JW207" s="9">
        <f>IF(29&lt;=$G207, JS207-JV207, "")</f>
        <v/>
      </c>
      <c r="JX207" s="9">
        <f>IF(29&lt;=$G207, ROUND(JP207*$Q207, 2), "")</f>
        <v/>
      </c>
      <c r="JY207" s="9">
        <f>IF(29&lt;=$G207, JP207+JX207, "")</f>
        <v/>
      </c>
      <c r="JZ207" s="9">
        <f>IF(29&lt;=$G207, JT207+JX207, "")</f>
        <v/>
      </c>
      <c r="KA207" s="9">
        <f>IF(29&lt;=$G207, ($G207-29)*$N207, "")</f>
        <v/>
      </c>
      <c r="KB207" s="9">
        <f>IF(30&lt;=$G207, JW207, "")</f>
        <v/>
      </c>
      <c r="KC207" s="9">
        <f>IF(30&lt;=$G207, ROUND(KB207*$Q207, 2), "")</f>
        <v/>
      </c>
      <c r="KD207" s="9">
        <f>IF(30&lt;=$G207, $N207, "")</f>
        <v/>
      </c>
      <c r="KE207" s="9">
        <f>IF(30&lt;=$G207, KD207-KC207, "")</f>
        <v/>
      </c>
      <c r="KF207" s="9">
        <f>IF(30&lt;=$G207, KB207-KE207, "")</f>
        <v/>
      </c>
      <c r="KG207" s="9">
        <f>IF(30&lt;=$G207, ROUND(JY207*$Q207, 2), "")</f>
        <v/>
      </c>
      <c r="KH207" s="9">
        <f>IF(30&lt;=$G207, JY207+KG207, "")</f>
        <v/>
      </c>
      <c r="KI207" s="9">
        <f>IF(30&lt;=$G207, KC207+KG207, "")</f>
        <v/>
      </c>
      <c r="KJ207" s="9">
        <f>IF(30&lt;=$G207, ($G207-30)*$N207, "")</f>
        <v/>
      </c>
      <c r="KK207" s="9">
        <f>IF(31&lt;=$G207, KF207, "")</f>
        <v/>
      </c>
      <c r="KL207" s="9">
        <f>IF(31&lt;=$G207, ROUND(KK207*$Q207, 2), "")</f>
        <v/>
      </c>
      <c r="KM207" s="9">
        <f>IF(31&lt;=$G207, $N207, "")</f>
        <v/>
      </c>
      <c r="KN207" s="9">
        <f>IF(31&lt;=$G207, KM207-KL207, "")</f>
        <v/>
      </c>
      <c r="KO207" s="9">
        <f>IF(31&lt;=$G207, KK207-KN207, "")</f>
        <v/>
      </c>
      <c r="KP207" s="9">
        <f>IF(31&lt;=$G207, ROUND(KH207*$Q207, 2), "")</f>
        <v/>
      </c>
      <c r="KQ207" s="9">
        <f>IF(31&lt;=$G207, KH207+KP207, "")</f>
        <v/>
      </c>
      <c r="KR207" s="9">
        <f>IF(31&lt;=$G207, KL207+KP207, "")</f>
        <v/>
      </c>
      <c r="KS207" s="9">
        <f>IF(31&lt;=$G207, ($G207-31)*$N207, "")</f>
        <v/>
      </c>
      <c r="KT207" s="9">
        <f>IF(32&lt;=$G207, KO207, "")</f>
        <v/>
      </c>
      <c r="KU207" s="9">
        <f>IF(32&lt;=$G207, ROUND(KT207*$Q207, 2), "")</f>
        <v/>
      </c>
      <c r="KV207" s="9">
        <f>IF(32&lt;=$G207, $N207, "")</f>
        <v/>
      </c>
      <c r="KW207" s="9">
        <f>IF(32&lt;=$G207, KV207-KU207, "")</f>
        <v/>
      </c>
      <c r="KX207" s="9">
        <f>IF(32&lt;=$G207, KT207-KW207, "")</f>
        <v/>
      </c>
      <c r="KY207" s="9">
        <f>IF(32&lt;=$G207, ROUND(KQ207*$Q207, 2), "")</f>
        <v/>
      </c>
      <c r="KZ207" s="9">
        <f>IF(32&lt;=$G207, KQ207+KY207, "")</f>
        <v/>
      </c>
      <c r="LA207" s="9">
        <f>IF(32&lt;=$G207, KU207+KY207, "")</f>
        <v/>
      </c>
      <c r="LB207" s="9">
        <f>IF(32&lt;=$G207, ($G207-32)*$N207, "")</f>
        <v/>
      </c>
      <c r="LC207" s="9">
        <f>IF(33&lt;=$G207, KX207, "")</f>
        <v/>
      </c>
      <c r="LD207" s="9">
        <f>IF(33&lt;=$G207, ROUND(LC207*$Q207, 2), "")</f>
        <v/>
      </c>
      <c r="LE207" s="9">
        <f>IF(33&lt;=$G207, $N207, "")</f>
        <v/>
      </c>
      <c r="LF207" s="9">
        <f>IF(33&lt;=$G207, LE207-LD207, "")</f>
        <v/>
      </c>
      <c r="LG207" s="9">
        <f>IF(33&lt;=$G207, LC207-LF207, "")</f>
        <v/>
      </c>
      <c r="LH207" s="9">
        <f>IF(33&lt;=$G207, ROUND(KZ207*$Q207, 2), "")</f>
        <v/>
      </c>
      <c r="LI207" s="9">
        <f>IF(33&lt;=$G207, KZ207+LH207, "")</f>
        <v/>
      </c>
      <c r="LJ207" s="9">
        <f>IF(33&lt;=$G207, LD207+LH207, "")</f>
        <v/>
      </c>
      <c r="LK207" s="9">
        <f>IF(33&lt;=$G207, ($G207-33)*$N207, "")</f>
        <v/>
      </c>
      <c r="LL207" s="9">
        <f>IF(34&lt;=$G207, LG207, "")</f>
        <v/>
      </c>
      <c r="LM207" s="9">
        <f>IF(34&lt;=$G207, ROUND(LL207*$Q207, 2), "")</f>
        <v/>
      </c>
      <c r="LN207" s="9">
        <f>IF(34&lt;=$G207, $N207, "")</f>
        <v/>
      </c>
      <c r="LO207" s="9">
        <f>IF(34&lt;=$G207, LN207-LM207, "")</f>
        <v/>
      </c>
      <c r="LP207" s="9">
        <f>IF(34&lt;=$G207, LL207-LO207, "")</f>
        <v/>
      </c>
      <c r="LQ207" s="9">
        <f>IF(34&lt;=$G207, ROUND(LI207*$Q207, 2), "")</f>
        <v/>
      </c>
      <c r="LR207" s="9">
        <f>IF(34&lt;=$G207, LI207+LQ207, "")</f>
        <v/>
      </c>
      <c r="LS207" s="9">
        <f>IF(34&lt;=$G207, LM207+LQ207, "")</f>
        <v/>
      </c>
      <c r="LT207" s="9">
        <f>IF(34&lt;=$G207, ($G207-34)*$N207, "")</f>
        <v/>
      </c>
      <c r="LU207" s="9">
        <f>IF(35&lt;=$G207, LP207, "")</f>
        <v/>
      </c>
      <c r="LV207" s="9">
        <f>IF(35&lt;=$G207, ROUND(LU207*$Q207, 2), "")</f>
        <v/>
      </c>
      <c r="LW207" s="9">
        <f>IF(35&lt;=$G207, $N207, "")</f>
        <v/>
      </c>
      <c r="LX207" s="9">
        <f>IF(35&lt;=$G207, LW207-LV207, "")</f>
        <v/>
      </c>
      <c r="LY207" s="9">
        <f>IF(35&lt;=$G207, LU207-LX207, "")</f>
        <v/>
      </c>
      <c r="LZ207" s="9">
        <f>IF(35&lt;=$G207, ROUND(LR207*$Q207, 2), "")</f>
        <v/>
      </c>
      <c r="MA207" s="9">
        <f>IF(35&lt;=$G207, LR207+LZ207, "")</f>
        <v/>
      </c>
      <c r="MB207" s="9">
        <f>IF(35&lt;=$G207, LV207+LZ207, "")</f>
        <v/>
      </c>
      <c r="MC207" s="9">
        <f>IF(35&lt;=$G207, ($G207-35)*$N207, "")</f>
        <v/>
      </c>
      <c r="MD207" s="9">
        <f>IF(36&lt;=$G207, LY207, "")</f>
        <v/>
      </c>
      <c r="ME207" s="9">
        <f>IF(36&lt;=$G207, ROUND(MD207*$Q207, 2), "")</f>
        <v/>
      </c>
      <c r="MF207" s="9">
        <f>IF(36&lt;=$G207, $N207, "")</f>
        <v/>
      </c>
      <c r="MG207" s="9">
        <f>IF(36&lt;=$G207, MF207-ME207, "")</f>
        <v/>
      </c>
      <c r="MH207" s="9">
        <f>IF(36&lt;=$G207, MD207-MG207, "")</f>
        <v/>
      </c>
      <c r="MI207" s="9">
        <f>IF(36&lt;=$G207, ROUND(MA207*$Q207, 2), "")</f>
        <v/>
      </c>
      <c r="MJ207" s="9">
        <f>IF(36&lt;=$G207, MA207+MI207, "")</f>
        <v/>
      </c>
      <c r="MK207" s="9">
        <f>IF(36&lt;=$G207, ME207+MI207, "")</f>
        <v/>
      </c>
      <c r="ML207" s="9">
        <f>IF(36&lt;=$G207, ($G207-36)*$N207, "")</f>
        <v/>
      </c>
      <c r="MM207" s="9">
        <f>IF(37&lt;=$G207, MH207, "")</f>
        <v/>
      </c>
      <c r="MN207" s="9">
        <f>IF(37&lt;=$G207, ROUND(MM207*$Q207, 2), "")</f>
        <v/>
      </c>
      <c r="MO207" s="9">
        <f>IF(37&lt;=$G207, $N207, "")</f>
        <v/>
      </c>
      <c r="MP207" s="9">
        <f>IF(37&lt;=$G207, MO207-MN207, "")</f>
        <v/>
      </c>
      <c r="MQ207" s="9">
        <f>IF(37&lt;=$G207, MM207-MP207, "")</f>
        <v/>
      </c>
      <c r="MR207" s="9">
        <f>IF(37&lt;=$G207, ROUND(MJ207*$Q207, 2), "")</f>
        <v/>
      </c>
      <c r="MS207" s="9">
        <f>IF(37&lt;=$G207, MJ207+MR207, "")</f>
        <v/>
      </c>
      <c r="MT207" s="9">
        <f>IF(37&lt;=$G207, MN207+MR207, "")</f>
        <v/>
      </c>
      <c r="MU207" s="9">
        <f>IF(37&lt;=$G207, ($G207-37)*$N207, "")</f>
        <v/>
      </c>
      <c r="MV207" s="9">
        <f>IF(38&lt;=$G207, MQ207, "")</f>
        <v/>
      </c>
      <c r="MW207" s="9">
        <f>IF(38&lt;=$G207, ROUND(MV207*$Q207, 2), "")</f>
        <v/>
      </c>
      <c r="MX207" s="9">
        <f>IF(38&lt;=$G207, $N207, "")</f>
        <v/>
      </c>
      <c r="MY207" s="9">
        <f>IF(38&lt;=$G207, MX207-MW207, "")</f>
        <v/>
      </c>
      <c r="MZ207" s="9">
        <f>IF(38&lt;=$G207, MV207-MY207, "")</f>
        <v/>
      </c>
      <c r="NA207" s="9">
        <f>IF(38&lt;=$G207, ROUND(MS207*$Q207, 2), "")</f>
        <v/>
      </c>
      <c r="NB207" s="9">
        <f>IF(38&lt;=$G207, MS207+NA207, "")</f>
        <v/>
      </c>
      <c r="NC207" s="9">
        <f>IF(38&lt;=$G207, MW207+NA207, "")</f>
        <v/>
      </c>
      <c r="ND207" s="9">
        <f>IF(38&lt;=$G207, ($G207-38)*$N207, "")</f>
        <v/>
      </c>
      <c r="NE207" s="9">
        <f>IF(39&lt;=$G207, MZ207, "")</f>
        <v/>
      </c>
      <c r="NF207" s="9">
        <f>IF(39&lt;=$G207, ROUND(NE207*$Q207, 2), "")</f>
        <v/>
      </c>
      <c r="NG207" s="9">
        <f>IF(39&lt;=$G207, $N207, "")</f>
        <v/>
      </c>
      <c r="NH207" s="9">
        <f>IF(39&lt;=$G207, NG207-NF207, "")</f>
        <v/>
      </c>
      <c r="NI207" s="9">
        <f>IF(39&lt;=$G207, NE207-NH207, "")</f>
        <v/>
      </c>
      <c r="NJ207" s="9">
        <f>IF(39&lt;=$G207, ROUND(NB207*$Q207, 2), "")</f>
        <v/>
      </c>
      <c r="NK207" s="9">
        <f>IF(39&lt;=$G207, NB207+NJ207, "")</f>
        <v/>
      </c>
      <c r="NL207" s="9">
        <f>IF(39&lt;=$G207, NF207+NJ207, "")</f>
        <v/>
      </c>
      <c r="NM207" s="9">
        <f>IF(39&lt;=$G207, ($G207-39)*$N207, "")</f>
        <v/>
      </c>
      <c r="NN207" s="9">
        <f>IF(40&lt;=$G207, NI207, "")</f>
        <v/>
      </c>
      <c r="NO207" s="9">
        <f>IF(40&lt;=$G207, ROUND(NN207*$Q207, 2), "")</f>
        <v/>
      </c>
      <c r="NP207" s="9">
        <f>IF(40&lt;=$G207, $N207, "")</f>
        <v/>
      </c>
      <c r="NQ207" s="9">
        <f>IF(40&lt;=$G207, NP207-NO207, "")</f>
        <v/>
      </c>
      <c r="NR207" s="9">
        <f>IF(40&lt;=$G207, NN207-NQ207, "")</f>
        <v/>
      </c>
      <c r="NS207" s="9">
        <f>IF(40&lt;=$G207, ROUND(NK207*$Q207, 2), "")</f>
        <v/>
      </c>
      <c r="NT207" s="9">
        <f>IF(40&lt;=$G207, NK207+NS207, "")</f>
        <v/>
      </c>
      <c r="NU207" s="9">
        <f>IF(40&lt;=$G207, NO207+NS207, "")</f>
        <v/>
      </c>
      <c r="NV207" s="9">
        <f>IF(40&lt;=$G207, ($G207-40)*$N207, "")</f>
        <v/>
      </c>
      <c r="NW207" s="9">
        <f>IF(41&lt;=$G207, NR207, "")</f>
        <v/>
      </c>
      <c r="NX207" s="9">
        <f>IF(41&lt;=$G207, ROUND(NW207*$Q207, 2), "")</f>
        <v/>
      </c>
      <c r="NY207" s="9">
        <f>IF(41&lt;=$G207, $N207, "")</f>
        <v/>
      </c>
      <c r="NZ207" s="9">
        <f>IF(41&lt;=$G207, NY207-NX207, "")</f>
        <v/>
      </c>
      <c r="OA207" s="9">
        <f>IF(41&lt;=$G207, NW207-NZ207, "")</f>
        <v/>
      </c>
      <c r="OB207" s="9">
        <f>IF(41&lt;=$G207, ROUND(NT207*$Q207, 2), "")</f>
        <v/>
      </c>
      <c r="OC207" s="9">
        <f>IF(41&lt;=$G207, NT207+OB207, "")</f>
        <v/>
      </c>
      <c r="OD207" s="9">
        <f>IF(41&lt;=$G207, NX207+OB207, "")</f>
        <v/>
      </c>
      <c r="OE207" s="9">
        <f>IF(41&lt;=$G207, ($G207-41)*$N207, "")</f>
        <v/>
      </c>
      <c r="OF207" s="9">
        <f>IF(42&lt;=$G207, OA207, "")</f>
        <v/>
      </c>
      <c r="OG207" s="9">
        <f>IF(42&lt;=$G207, ROUND(OF207*$Q207, 2), "")</f>
        <v/>
      </c>
      <c r="OH207" s="9">
        <f>IF(42&lt;=$G207, $N207, "")</f>
        <v/>
      </c>
      <c r="OI207" s="9">
        <f>IF(42&lt;=$G207, OH207-OG207, "")</f>
        <v/>
      </c>
      <c r="OJ207" s="9">
        <f>IF(42&lt;=$G207, OF207-OI207, "")</f>
        <v/>
      </c>
      <c r="OK207" s="9">
        <f>IF(42&lt;=$G207, ROUND(OC207*$Q207, 2), "")</f>
        <v/>
      </c>
      <c r="OL207" s="9">
        <f>IF(42&lt;=$G207, OC207+OK207, "")</f>
        <v/>
      </c>
      <c r="OM207" s="9">
        <f>IF(42&lt;=$G207, OG207+OK207, "")</f>
        <v/>
      </c>
      <c r="ON207" s="9">
        <f>IF(42&lt;=$G207, ($G207-42)*$N207, "")</f>
        <v/>
      </c>
      <c r="OO207" s="9">
        <f>IF(43&lt;=$G207, OJ207, "")</f>
        <v/>
      </c>
      <c r="OP207" s="9">
        <f>IF(43&lt;=$G207, ROUND(OO207*$Q207, 2), "")</f>
        <v/>
      </c>
      <c r="OQ207" s="9">
        <f>IF(43&lt;=$G207, $N207, "")</f>
        <v/>
      </c>
      <c r="OR207" s="9">
        <f>IF(43&lt;=$G207, OQ207-OP207, "")</f>
        <v/>
      </c>
      <c r="OS207" s="9">
        <f>IF(43&lt;=$G207, OO207-OR207, "")</f>
        <v/>
      </c>
      <c r="OT207" s="9">
        <f>IF(43&lt;=$G207, ROUND(OL207*$Q207, 2), "")</f>
        <v/>
      </c>
      <c r="OU207" s="9">
        <f>IF(43&lt;=$G207, OL207+OT207, "")</f>
        <v/>
      </c>
      <c r="OV207" s="9">
        <f>IF(43&lt;=$G207, OP207+OT207, "")</f>
        <v/>
      </c>
      <c r="OW207" s="9">
        <f>IF(43&lt;=$G207, ($G207-43)*$N207, "")</f>
        <v/>
      </c>
      <c r="OX207" s="9">
        <f>IF(44&lt;=$G207, OS207, "")</f>
        <v/>
      </c>
      <c r="OY207" s="9">
        <f>IF(44&lt;=$G207, ROUND(OX207*$Q207, 2), "")</f>
        <v/>
      </c>
      <c r="OZ207" s="9">
        <f>IF(44&lt;=$G207, $N207, "")</f>
        <v/>
      </c>
      <c r="PA207" s="9">
        <f>IF(44&lt;=$G207, OZ207-OY207, "")</f>
        <v/>
      </c>
      <c r="PB207" s="9">
        <f>IF(44&lt;=$G207, OX207-PA207, "")</f>
        <v/>
      </c>
      <c r="PC207" s="9">
        <f>IF(44&lt;=$G207, ROUND(OU207*$Q207, 2), "")</f>
        <v/>
      </c>
      <c r="PD207" s="9">
        <f>IF(44&lt;=$G207, OU207+PC207, "")</f>
        <v/>
      </c>
      <c r="PE207" s="9">
        <f>IF(44&lt;=$G207, OY207+PC207, "")</f>
        <v/>
      </c>
      <c r="PF207" s="9">
        <f>IF(44&lt;=$G207, ($G207-44)*$N207, "")</f>
        <v/>
      </c>
      <c r="PG207" s="9">
        <f>IF(45&lt;=$G207, PB207, "")</f>
        <v/>
      </c>
      <c r="PH207" s="9">
        <f>IF(45&lt;=$G207, ROUND(PG207*$Q207, 2), "")</f>
        <v/>
      </c>
      <c r="PI207" s="9">
        <f>IF(45&lt;=$G207, $N207, "")</f>
        <v/>
      </c>
      <c r="PJ207" s="9">
        <f>IF(45&lt;=$G207, PI207-PH207, "")</f>
        <v/>
      </c>
      <c r="PK207" s="9">
        <f>IF(45&lt;=$G207, PG207-PJ207, "")</f>
        <v/>
      </c>
      <c r="PL207" s="9">
        <f>IF(45&lt;=$G207, ROUND(PD207*$Q207, 2), "")</f>
        <v/>
      </c>
      <c r="PM207" s="9">
        <f>IF(45&lt;=$G207, PD207+PL207, "")</f>
        <v/>
      </c>
      <c r="PN207" s="9">
        <f>IF(45&lt;=$G207, PH207+PL207, "")</f>
        <v/>
      </c>
      <c r="PO207" s="9">
        <f>IF(45&lt;=$G207, ($G207-45)*$N207, "")</f>
        <v/>
      </c>
      <c r="PP207" s="9">
        <f>IF(46&lt;=$G207, PK207, "")</f>
        <v/>
      </c>
      <c r="PQ207" s="9">
        <f>IF(46&lt;=$G207, ROUND(PP207*$Q207, 2), "")</f>
        <v/>
      </c>
      <c r="PR207" s="9">
        <f>IF(46&lt;=$G207, $N207, "")</f>
        <v/>
      </c>
      <c r="PS207" s="9">
        <f>IF(46&lt;=$G207, PR207-PQ207, "")</f>
        <v/>
      </c>
      <c r="PT207" s="9">
        <f>IF(46&lt;=$G207, PP207-PS207, "")</f>
        <v/>
      </c>
      <c r="PU207" s="9">
        <f>IF(46&lt;=$G207, ROUND(PM207*$Q207, 2), "")</f>
        <v/>
      </c>
      <c r="PV207" s="9">
        <f>IF(46&lt;=$G207, PM207+PU207, "")</f>
        <v/>
      </c>
      <c r="PW207" s="9">
        <f>IF(46&lt;=$G207, PQ207+PU207, "")</f>
        <v/>
      </c>
      <c r="PX207" s="9">
        <f>IF(46&lt;=$G207, ($G207-46)*$N207, "")</f>
        <v/>
      </c>
      <c r="PY207" s="9">
        <f>IF(47&lt;=$G207, PT207, "")</f>
        <v/>
      </c>
      <c r="PZ207" s="9">
        <f>IF(47&lt;=$G207, ROUND(PY207*$Q207, 2), "")</f>
        <v/>
      </c>
      <c r="QA207" s="9">
        <f>IF(47&lt;=$G207, $N207, "")</f>
        <v/>
      </c>
      <c r="QB207" s="9">
        <f>IF(47&lt;=$G207, QA207-PZ207, "")</f>
        <v/>
      </c>
      <c r="QC207" s="9">
        <f>IF(47&lt;=$G207, PY207-QB207, "")</f>
        <v/>
      </c>
      <c r="QD207" s="9">
        <f>IF(47&lt;=$G207, ROUND(PV207*$Q207, 2), "")</f>
        <v/>
      </c>
      <c r="QE207" s="9">
        <f>IF(47&lt;=$G207, PV207+QD207, "")</f>
        <v/>
      </c>
      <c r="QF207" s="9">
        <f>IF(47&lt;=$G207, PZ207+QD207, "")</f>
        <v/>
      </c>
      <c r="QG207" s="9">
        <f>IF(47&lt;=$G207, ($G207-47)*$N207, "")</f>
        <v/>
      </c>
      <c r="QH207" s="9">
        <f>IF(48&lt;=$G207, QC207, "")</f>
        <v/>
      </c>
      <c r="QI207" s="9">
        <f>IF(48&lt;=$G207, ROUND(QH207*$Q207, 2), "")</f>
        <v/>
      </c>
      <c r="QJ207" s="9">
        <f>IF(48&lt;=$G207, $N207, "")</f>
        <v/>
      </c>
      <c r="QK207" s="9">
        <f>IF(48&lt;=$G207, QJ207-QI207, "")</f>
        <v/>
      </c>
      <c r="QL207" s="9">
        <f>IF(48&lt;=$G207, QH207-QK207, "")</f>
        <v/>
      </c>
      <c r="QM207" s="9">
        <f>IF(48&lt;=$G207, ROUND(QE207*$Q207, 2), "")</f>
        <v/>
      </c>
      <c r="QN207" s="9">
        <f>IF(48&lt;=$G207, QE207+QM207, "")</f>
        <v/>
      </c>
      <c r="QO207" s="9">
        <f>IF(48&lt;=$G207, QI207+QM207, "")</f>
        <v/>
      </c>
      <c r="QP207" s="9">
        <f>IF(48&lt;=$G207, ($G207-48)*$N207, "")</f>
        <v/>
      </c>
    </row>
    <row r="208">
      <c r="A208" s="12" t="inlineStr">
        <is>
          <t>0724-0001</t>
        </is>
      </c>
      <c r="B208" s="13" t="inlineStr">
        <is>
          <t>Victor Merced Brizuela Aguilar</t>
        </is>
      </c>
      <c r="C208" s="13" t="inlineStr">
        <is>
          <t>Tiggo 7 Plus</t>
        </is>
      </c>
      <c r="D208" s="12" t="inlineStr">
        <is>
          <t>ACTIVO</t>
        </is>
      </c>
      <c r="E208" s="12" t="inlineStr">
        <is>
          <t>2025-10-23</t>
        </is>
      </c>
      <c r="F208" s="12" t="inlineStr">
        <is>
          <t>2029-10-23</t>
        </is>
      </c>
      <c r="G208" s="14" t="n">
        <v>48</v>
      </c>
      <c r="H208" s="15" t="n">
        <v>430948.28</v>
      </c>
      <c r="I208" s="16" t="n">
        <v>0.3</v>
      </c>
      <c r="J208" s="15">
        <f>ROUND(H208*I208, 2)</f>
        <v/>
      </c>
      <c r="K208" s="15">
        <f>ROUND(H208-J208, 2)</f>
        <v/>
      </c>
      <c r="L208" s="16" t="n">
        <v>0.02</v>
      </c>
      <c r="M208" s="15">
        <f>ROUND(H208*L208, 2)</f>
        <v/>
      </c>
      <c r="N208" s="15" t="n">
        <v>10823.19</v>
      </c>
      <c r="O208" s="16" t="n">
        <v>0.1</v>
      </c>
      <c r="P208" s="15">
        <f>ROUND(H208*O208, 2)</f>
        <v/>
      </c>
      <c r="Q208" s="17" t="n">
        <v>0.0269349</v>
      </c>
      <c r="R208" s="17">
        <f>RATE(G208, -N208, K208, -P208)</f>
        <v/>
      </c>
      <c r="S208" s="17">
        <f>ROUND(Q208*12, 8)</f>
        <v/>
      </c>
      <c r="T208" s="17">
        <f>ROUND(((1+Q208)^12)-1, 8)</f>
        <v/>
      </c>
      <c r="U208" s="15">
        <f>ROUND(PV(Q208, G208, 0, -P208), 2)</f>
        <v/>
      </c>
      <c r="V208" s="15">
        <f>SUMIF($AA$4:$QP$4, "Interes_Leasing", AA208:QP208)</f>
        <v/>
      </c>
      <c r="W208" s="15">
        <f>SUMIF($AA$4:$QP$4, "Interes_Residual", AA208:QP208)</f>
        <v/>
      </c>
      <c r="X208" s="15">
        <f>ROUND(V208+W208, 2)</f>
        <v/>
      </c>
      <c r="Y208" s="15">
        <f>ROUND((N208*G208+P208+M208)-K208, 2)</f>
        <v/>
      </c>
      <c r="Z208" s="16">
        <f>ROUND(Y208/K208, 4)</f>
        <v/>
      </c>
      <c r="AA208" s="15">
        <f>IF(1&lt;=$G208, $K208, "")</f>
        <v/>
      </c>
      <c r="AB208" s="15">
        <f>IF(1&lt;=$G208, ROUND(AA208*$Q208, 2), "")</f>
        <v/>
      </c>
      <c r="AC208" s="15">
        <f>IF(1&lt;=$G208, $N208, "")</f>
        <v/>
      </c>
      <c r="AD208" s="15">
        <f>IF(1&lt;=$G208, AC208-AB208, "")</f>
        <v/>
      </c>
      <c r="AE208" s="15">
        <f>IF(1&lt;=$G208, AA208-AD208, "")</f>
        <v/>
      </c>
      <c r="AF208" s="15">
        <f>IF(1&lt;=$G208, ROUND($U208*$Q208, 2), "")</f>
        <v/>
      </c>
      <c r="AG208" s="15">
        <f>IF(1&lt;=$G208, $U208+AF208, "")</f>
        <v/>
      </c>
      <c r="AH208" s="15">
        <f>IF(1&lt;=$G208, AB208+AF208, "")</f>
        <v/>
      </c>
      <c r="AI208" s="15">
        <f>IF(1&lt;=$G208, ($G208-1)*$N208, "")</f>
        <v/>
      </c>
      <c r="AJ208" s="15">
        <f>IF(2&lt;=$G208, AE208, "")</f>
        <v/>
      </c>
      <c r="AK208" s="15">
        <f>IF(2&lt;=$G208, ROUND(AJ208*$Q208, 2), "")</f>
        <v/>
      </c>
      <c r="AL208" s="15">
        <f>IF(2&lt;=$G208, $N208, "")</f>
        <v/>
      </c>
      <c r="AM208" s="15">
        <f>IF(2&lt;=$G208, AL208-AK208, "")</f>
        <v/>
      </c>
      <c r="AN208" s="15">
        <f>IF(2&lt;=$G208, AJ208-AM208, "")</f>
        <v/>
      </c>
      <c r="AO208" s="15">
        <f>IF(2&lt;=$G208, ROUND(AG208*$Q208, 2), "")</f>
        <v/>
      </c>
      <c r="AP208" s="15">
        <f>IF(2&lt;=$G208, AG208+AO208, "")</f>
        <v/>
      </c>
      <c r="AQ208" s="15">
        <f>IF(2&lt;=$G208, AK208+AO208, "")</f>
        <v/>
      </c>
      <c r="AR208" s="15">
        <f>IF(2&lt;=$G208, ($G208-2)*$N208, "")</f>
        <v/>
      </c>
      <c r="AS208" s="15">
        <f>IF(3&lt;=$G208, AN208, "")</f>
        <v/>
      </c>
      <c r="AT208" s="15">
        <f>IF(3&lt;=$G208, ROUND(AS208*$Q208, 2), "")</f>
        <v/>
      </c>
      <c r="AU208" s="15">
        <f>IF(3&lt;=$G208, $N208, "")</f>
        <v/>
      </c>
      <c r="AV208" s="15">
        <f>IF(3&lt;=$G208, AU208-AT208, "")</f>
        <v/>
      </c>
      <c r="AW208" s="15">
        <f>IF(3&lt;=$G208, AS208-AV208, "")</f>
        <v/>
      </c>
      <c r="AX208" s="15">
        <f>IF(3&lt;=$G208, ROUND(AP208*$Q208, 2), "")</f>
        <v/>
      </c>
      <c r="AY208" s="15">
        <f>IF(3&lt;=$G208, AP208+AX208, "")</f>
        <v/>
      </c>
      <c r="AZ208" s="15">
        <f>IF(3&lt;=$G208, AT208+AX208, "")</f>
        <v/>
      </c>
      <c r="BA208" s="15">
        <f>IF(3&lt;=$G208, ($G208-3)*$N208, "")</f>
        <v/>
      </c>
      <c r="BB208" s="15">
        <f>IF(4&lt;=$G208, AW208, "")</f>
        <v/>
      </c>
      <c r="BC208" s="15">
        <f>IF(4&lt;=$G208, ROUND(BB208*$Q208, 2), "")</f>
        <v/>
      </c>
      <c r="BD208" s="15">
        <f>IF(4&lt;=$G208, $N208, "")</f>
        <v/>
      </c>
      <c r="BE208" s="15">
        <f>IF(4&lt;=$G208, BD208-BC208, "")</f>
        <v/>
      </c>
      <c r="BF208" s="15">
        <f>IF(4&lt;=$G208, BB208-BE208, "")</f>
        <v/>
      </c>
      <c r="BG208" s="15">
        <f>IF(4&lt;=$G208, ROUND(AY208*$Q208, 2), "")</f>
        <v/>
      </c>
      <c r="BH208" s="15">
        <f>IF(4&lt;=$G208, AY208+BG208, "")</f>
        <v/>
      </c>
      <c r="BI208" s="15">
        <f>IF(4&lt;=$G208, BC208+BG208, "")</f>
        <v/>
      </c>
      <c r="BJ208" s="15">
        <f>IF(4&lt;=$G208, ($G208-4)*$N208, "")</f>
        <v/>
      </c>
      <c r="BK208" s="15">
        <f>IF(5&lt;=$G208, BF208, "")</f>
        <v/>
      </c>
      <c r="BL208" s="15">
        <f>IF(5&lt;=$G208, ROUND(BK208*$Q208, 2), "")</f>
        <v/>
      </c>
      <c r="BM208" s="15">
        <f>IF(5&lt;=$G208, $N208, "")</f>
        <v/>
      </c>
      <c r="BN208" s="15">
        <f>IF(5&lt;=$G208, BM208-BL208, "")</f>
        <v/>
      </c>
      <c r="BO208" s="15">
        <f>IF(5&lt;=$G208, BK208-BN208, "")</f>
        <v/>
      </c>
      <c r="BP208" s="15">
        <f>IF(5&lt;=$G208, ROUND(BH208*$Q208, 2), "")</f>
        <v/>
      </c>
      <c r="BQ208" s="15">
        <f>IF(5&lt;=$G208, BH208+BP208, "")</f>
        <v/>
      </c>
      <c r="BR208" s="15">
        <f>IF(5&lt;=$G208, BL208+BP208, "")</f>
        <v/>
      </c>
      <c r="BS208" s="15">
        <f>IF(5&lt;=$G208, ($G208-5)*$N208, "")</f>
        <v/>
      </c>
      <c r="BT208" s="15">
        <f>IF(6&lt;=$G208, BO208, "")</f>
        <v/>
      </c>
      <c r="BU208" s="15">
        <f>IF(6&lt;=$G208, ROUND(BT208*$Q208, 2), "")</f>
        <v/>
      </c>
      <c r="BV208" s="15">
        <f>IF(6&lt;=$G208, $N208, "")</f>
        <v/>
      </c>
      <c r="BW208" s="15">
        <f>IF(6&lt;=$G208, BV208-BU208, "")</f>
        <v/>
      </c>
      <c r="BX208" s="15">
        <f>IF(6&lt;=$G208, BT208-BW208, "")</f>
        <v/>
      </c>
      <c r="BY208" s="15">
        <f>IF(6&lt;=$G208, ROUND(BQ208*$Q208, 2), "")</f>
        <v/>
      </c>
      <c r="BZ208" s="15">
        <f>IF(6&lt;=$G208, BQ208+BY208, "")</f>
        <v/>
      </c>
      <c r="CA208" s="15">
        <f>IF(6&lt;=$G208, BU208+BY208, "")</f>
        <v/>
      </c>
      <c r="CB208" s="15">
        <f>IF(6&lt;=$G208, ($G208-6)*$N208, "")</f>
        <v/>
      </c>
      <c r="CC208" s="15">
        <f>IF(7&lt;=$G208, BX208, "")</f>
        <v/>
      </c>
      <c r="CD208" s="15">
        <f>IF(7&lt;=$G208, ROUND(CC208*$Q208, 2), "")</f>
        <v/>
      </c>
      <c r="CE208" s="15">
        <f>IF(7&lt;=$G208, $N208, "")</f>
        <v/>
      </c>
      <c r="CF208" s="15">
        <f>IF(7&lt;=$G208, CE208-CD208, "")</f>
        <v/>
      </c>
      <c r="CG208" s="15">
        <f>IF(7&lt;=$G208, CC208-CF208, "")</f>
        <v/>
      </c>
      <c r="CH208" s="15">
        <f>IF(7&lt;=$G208, ROUND(BZ208*$Q208, 2), "")</f>
        <v/>
      </c>
      <c r="CI208" s="15">
        <f>IF(7&lt;=$G208, BZ208+CH208, "")</f>
        <v/>
      </c>
      <c r="CJ208" s="15">
        <f>IF(7&lt;=$G208, CD208+CH208, "")</f>
        <v/>
      </c>
      <c r="CK208" s="15">
        <f>IF(7&lt;=$G208, ($G208-7)*$N208, "")</f>
        <v/>
      </c>
      <c r="CL208" s="15">
        <f>IF(8&lt;=$G208, CG208, "")</f>
        <v/>
      </c>
      <c r="CM208" s="15">
        <f>IF(8&lt;=$G208, ROUND(CL208*$Q208, 2), "")</f>
        <v/>
      </c>
      <c r="CN208" s="15">
        <f>IF(8&lt;=$G208, $N208, "")</f>
        <v/>
      </c>
      <c r="CO208" s="15">
        <f>IF(8&lt;=$G208, CN208-CM208, "")</f>
        <v/>
      </c>
      <c r="CP208" s="15">
        <f>IF(8&lt;=$G208, CL208-CO208, "")</f>
        <v/>
      </c>
      <c r="CQ208" s="15">
        <f>IF(8&lt;=$G208, ROUND(CI208*$Q208, 2), "")</f>
        <v/>
      </c>
      <c r="CR208" s="15">
        <f>IF(8&lt;=$G208, CI208+CQ208, "")</f>
        <v/>
      </c>
      <c r="CS208" s="15">
        <f>IF(8&lt;=$G208, CM208+CQ208, "")</f>
        <v/>
      </c>
      <c r="CT208" s="15">
        <f>IF(8&lt;=$G208, ($G208-8)*$N208, "")</f>
        <v/>
      </c>
      <c r="CU208" s="15">
        <f>IF(9&lt;=$G208, CP208, "")</f>
        <v/>
      </c>
      <c r="CV208" s="15">
        <f>IF(9&lt;=$G208, ROUND(CU208*$Q208, 2), "")</f>
        <v/>
      </c>
      <c r="CW208" s="15">
        <f>IF(9&lt;=$G208, $N208, "")</f>
        <v/>
      </c>
      <c r="CX208" s="15">
        <f>IF(9&lt;=$G208, CW208-CV208, "")</f>
        <v/>
      </c>
      <c r="CY208" s="15">
        <f>IF(9&lt;=$G208, CU208-CX208, "")</f>
        <v/>
      </c>
      <c r="CZ208" s="15">
        <f>IF(9&lt;=$G208, ROUND(CR208*$Q208, 2), "")</f>
        <v/>
      </c>
      <c r="DA208" s="15">
        <f>IF(9&lt;=$G208, CR208+CZ208, "")</f>
        <v/>
      </c>
      <c r="DB208" s="15">
        <f>IF(9&lt;=$G208, CV208+CZ208, "")</f>
        <v/>
      </c>
      <c r="DC208" s="15">
        <f>IF(9&lt;=$G208, ($G208-9)*$N208, "")</f>
        <v/>
      </c>
      <c r="DD208" s="15">
        <f>IF(10&lt;=$G208, CY208, "")</f>
        <v/>
      </c>
      <c r="DE208" s="15">
        <f>IF(10&lt;=$G208, ROUND(DD208*$Q208, 2), "")</f>
        <v/>
      </c>
      <c r="DF208" s="15">
        <f>IF(10&lt;=$G208, $N208, "")</f>
        <v/>
      </c>
      <c r="DG208" s="15">
        <f>IF(10&lt;=$G208, DF208-DE208, "")</f>
        <v/>
      </c>
      <c r="DH208" s="15">
        <f>IF(10&lt;=$G208, DD208-DG208, "")</f>
        <v/>
      </c>
      <c r="DI208" s="15">
        <f>IF(10&lt;=$G208, ROUND(DA208*$Q208, 2), "")</f>
        <v/>
      </c>
      <c r="DJ208" s="15">
        <f>IF(10&lt;=$G208, DA208+DI208, "")</f>
        <v/>
      </c>
      <c r="DK208" s="15">
        <f>IF(10&lt;=$G208, DE208+DI208, "")</f>
        <v/>
      </c>
      <c r="DL208" s="15">
        <f>IF(10&lt;=$G208, ($G208-10)*$N208, "")</f>
        <v/>
      </c>
      <c r="DM208" s="15">
        <f>IF(11&lt;=$G208, DH208, "")</f>
        <v/>
      </c>
      <c r="DN208" s="15">
        <f>IF(11&lt;=$G208, ROUND(DM208*$Q208, 2), "")</f>
        <v/>
      </c>
      <c r="DO208" s="15">
        <f>IF(11&lt;=$G208, $N208, "")</f>
        <v/>
      </c>
      <c r="DP208" s="15">
        <f>IF(11&lt;=$G208, DO208-DN208, "")</f>
        <v/>
      </c>
      <c r="DQ208" s="15">
        <f>IF(11&lt;=$G208, DM208-DP208, "")</f>
        <v/>
      </c>
      <c r="DR208" s="15">
        <f>IF(11&lt;=$G208, ROUND(DJ208*$Q208, 2), "")</f>
        <v/>
      </c>
      <c r="DS208" s="15">
        <f>IF(11&lt;=$G208, DJ208+DR208, "")</f>
        <v/>
      </c>
      <c r="DT208" s="15">
        <f>IF(11&lt;=$G208, DN208+DR208, "")</f>
        <v/>
      </c>
      <c r="DU208" s="15">
        <f>IF(11&lt;=$G208, ($G208-11)*$N208, "")</f>
        <v/>
      </c>
      <c r="DV208" s="15">
        <f>IF(12&lt;=$G208, DQ208, "")</f>
        <v/>
      </c>
      <c r="DW208" s="15">
        <f>IF(12&lt;=$G208, ROUND(DV208*$Q208, 2), "")</f>
        <v/>
      </c>
      <c r="DX208" s="15">
        <f>IF(12&lt;=$G208, $N208, "")</f>
        <v/>
      </c>
      <c r="DY208" s="15">
        <f>IF(12&lt;=$G208, DX208-DW208, "")</f>
        <v/>
      </c>
      <c r="DZ208" s="15">
        <f>IF(12&lt;=$G208, DV208-DY208, "")</f>
        <v/>
      </c>
      <c r="EA208" s="15">
        <f>IF(12&lt;=$G208, ROUND(DS208*$Q208, 2), "")</f>
        <v/>
      </c>
      <c r="EB208" s="15">
        <f>IF(12&lt;=$G208, DS208+EA208, "")</f>
        <v/>
      </c>
      <c r="EC208" s="15">
        <f>IF(12&lt;=$G208, DW208+EA208, "")</f>
        <v/>
      </c>
      <c r="ED208" s="15">
        <f>IF(12&lt;=$G208, ($G208-12)*$N208, "")</f>
        <v/>
      </c>
      <c r="EE208" s="15">
        <f>IF(13&lt;=$G208, DZ208, "")</f>
        <v/>
      </c>
      <c r="EF208" s="15">
        <f>IF(13&lt;=$G208, ROUND(EE208*$Q208, 2), "")</f>
        <v/>
      </c>
      <c r="EG208" s="15">
        <f>IF(13&lt;=$G208, $N208, "")</f>
        <v/>
      </c>
      <c r="EH208" s="15">
        <f>IF(13&lt;=$G208, EG208-EF208, "")</f>
        <v/>
      </c>
      <c r="EI208" s="15">
        <f>IF(13&lt;=$G208, EE208-EH208, "")</f>
        <v/>
      </c>
      <c r="EJ208" s="15">
        <f>IF(13&lt;=$G208, ROUND(EB208*$Q208, 2), "")</f>
        <v/>
      </c>
      <c r="EK208" s="15">
        <f>IF(13&lt;=$G208, EB208+EJ208, "")</f>
        <v/>
      </c>
      <c r="EL208" s="15">
        <f>IF(13&lt;=$G208, EF208+EJ208, "")</f>
        <v/>
      </c>
      <c r="EM208" s="15">
        <f>IF(13&lt;=$G208, ($G208-13)*$N208, "")</f>
        <v/>
      </c>
      <c r="EN208" s="15">
        <f>IF(14&lt;=$G208, EI208, "")</f>
        <v/>
      </c>
      <c r="EO208" s="15">
        <f>IF(14&lt;=$G208, ROUND(EN208*$Q208, 2), "")</f>
        <v/>
      </c>
      <c r="EP208" s="15">
        <f>IF(14&lt;=$G208, $N208, "")</f>
        <v/>
      </c>
      <c r="EQ208" s="15">
        <f>IF(14&lt;=$G208, EP208-EO208, "")</f>
        <v/>
      </c>
      <c r="ER208" s="15">
        <f>IF(14&lt;=$G208, EN208-EQ208, "")</f>
        <v/>
      </c>
      <c r="ES208" s="15">
        <f>IF(14&lt;=$G208, ROUND(EK208*$Q208, 2), "")</f>
        <v/>
      </c>
      <c r="ET208" s="15">
        <f>IF(14&lt;=$G208, EK208+ES208, "")</f>
        <v/>
      </c>
      <c r="EU208" s="15">
        <f>IF(14&lt;=$G208, EO208+ES208, "")</f>
        <v/>
      </c>
      <c r="EV208" s="15">
        <f>IF(14&lt;=$G208, ($G208-14)*$N208, "")</f>
        <v/>
      </c>
      <c r="EW208" s="15">
        <f>IF(15&lt;=$G208, ER208, "")</f>
        <v/>
      </c>
      <c r="EX208" s="15">
        <f>IF(15&lt;=$G208, ROUND(EW208*$Q208, 2), "")</f>
        <v/>
      </c>
      <c r="EY208" s="15">
        <f>IF(15&lt;=$G208, $N208, "")</f>
        <v/>
      </c>
      <c r="EZ208" s="15">
        <f>IF(15&lt;=$G208, EY208-EX208, "")</f>
        <v/>
      </c>
      <c r="FA208" s="15">
        <f>IF(15&lt;=$G208, EW208-EZ208, "")</f>
        <v/>
      </c>
      <c r="FB208" s="15">
        <f>IF(15&lt;=$G208, ROUND(ET208*$Q208, 2), "")</f>
        <v/>
      </c>
      <c r="FC208" s="15">
        <f>IF(15&lt;=$G208, ET208+FB208, "")</f>
        <v/>
      </c>
      <c r="FD208" s="15">
        <f>IF(15&lt;=$G208, EX208+FB208, "")</f>
        <v/>
      </c>
      <c r="FE208" s="15">
        <f>IF(15&lt;=$G208, ($G208-15)*$N208, "")</f>
        <v/>
      </c>
      <c r="FF208" s="15">
        <f>IF(16&lt;=$G208, FA208, "")</f>
        <v/>
      </c>
      <c r="FG208" s="15">
        <f>IF(16&lt;=$G208, ROUND(FF208*$Q208, 2), "")</f>
        <v/>
      </c>
      <c r="FH208" s="15">
        <f>IF(16&lt;=$G208, $N208, "")</f>
        <v/>
      </c>
      <c r="FI208" s="15">
        <f>IF(16&lt;=$G208, FH208-FG208, "")</f>
        <v/>
      </c>
      <c r="FJ208" s="15">
        <f>IF(16&lt;=$G208, FF208-FI208, "")</f>
        <v/>
      </c>
      <c r="FK208" s="15">
        <f>IF(16&lt;=$G208, ROUND(FC208*$Q208, 2), "")</f>
        <v/>
      </c>
      <c r="FL208" s="15">
        <f>IF(16&lt;=$G208, FC208+FK208, "")</f>
        <v/>
      </c>
      <c r="FM208" s="15">
        <f>IF(16&lt;=$G208, FG208+FK208, "")</f>
        <v/>
      </c>
      <c r="FN208" s="15">
        <f>IF(16&lt;=$G208, ($G208-16)*$N208, "")</f>
        <v/>
      </c>
      <c r="FO208" s="15">
        <f>IF(17&lt;=$G208, FJ208, "")</f>
        <v/>
      </c>
      <c r="FP208" s="15">
        <f>IF(17&lt;=$G208, ROUND(FO208*$Q208, 2), "")</f>
        <v/>
      </c>
      <c r="FQ208" s="15">
        <f>IF(17&lt;=$G208, $N208, "")</f>
        <v/>
      </c>
      <c r="FR208" s="15">
        <f>IF(17&lt;=$G208, FQ208-FP208, "")</f>
        <v/>
      </c>
      <c r="FS208" s="15">
        <f>IF(17&lt;=$G208, FO208-FR208, "")</f>
        <v/>
      </c>
      <c r="FT208" s="15">
        <f>IF(17&lt;=$G208, ROUND(FL208*$Q208, 2), "")</f>
        <v/>
      </c>
      <c r="FU208" s="15">
        <f>IF(17&lt;=$G208, FL208+FT208, "")</f>
        <v/>
      </c>
      <c r="FV208" s="15">
        <f>IF(17&lt;=$G208, FP208+FT208, "")</f>
        <v/>
      </c>
      <c r="FW208" s="15">
        <f>IF(17&lt;=$G208, ($G208-17)*$N208, "")</f>
        <v/>
      </c>
      <c r="FX208" s="15">
        <f>IF(18&lt;=$G208, FS208, "")</f>
        <v/>
      </c>
      <c r="FY208" s="15">
        <f>IF(18&lt;=$G208, ROUND(FX208*$Q208, 2), "")</f>
        <v/>
      </c>
      <c r="FZ208" s="15">
        <f>IF(18&lt;=$G208, $N208, "")</f>
        <v/>
      </c>
      <c r="GA208" s="15">
        <f>IF(18&lt;=$G208, FZ208-FY208, "")</f>
        <v/>
      </c>
      <c r="GB208" s="15">
        <f>IF(18&lt;=$G208, FX208-GA208, "")</f>
        <v/>
      </c>
      <c r="GC208" s="15">
        <f>IF(18&lt;=$G208, ROUND(FU208*$Q208, 2), "")</f>
        <v/>
      </c>
      <c r="GD208" s="15">
        <f>IF(18&lt;=$G208, FU208+GC208, "")</f>
        <v/>
      </c>
      <c r="GE208" s="15">
        <f>IF(18&lt;=$G208, FY208+GC208, "")</f>
        <v/>
      </c>
      <c r="GF208" s="15">
        <f>IF(18&lt;=$G208, ($G208-18)*$N208, "")</f>
        <v/>
      </c>
      <c r="GG208" s="15">
        <f>IF(19&lt;=$G208, GB208, "")</f>
        <v/>
      </c>
      <c r="GH208" s="15">
        <f>IF(19&lt;=$G208, ROUND(GG208*$Q208, 2), "")</f>
        <v/>
      </c>
      <c r="GI208" s="15">
        <f>IF(19&lt;=$G208, $N208, "")</f>
        <v/>
      </c>
      <c r="GJ208" s="15">
        <f>IF(19&lt;=$G208, GI208-GH208, "")</f>
        <v/>
      </c>
      <c r="GK208" s="15">
        <f>IF(19&lt;=$G208, GG208-GJ208, "")</f>
        <v/>
      </c>
      <c r="GL208" s="15">
        <f>IF(19&lt;=$G208, ROUND(GD208*$Q208, 2), "")</f>
        <v/>
      </c>
      <c r="GM208" s="15">
        <f>IF(19&lt;=$G208, GD208+GL208, "")</f>
        <v/>
      </c>
      <c r="GN208" s="15">
        <f>IF(19&lt;=$G208, GH208+GL208, "")</f>
        <v/>
      </c>
      <c r="GO208" s="15">
        <f>IF(19&lt;=$G208, ($G208-19)*$N208, "")</f>
        <v/>
      </c>
      <c r="GP208" s="15">
        <f>IF(20&lt;=$G208, GK208, "")</f>
        <v/>
      </c>
      <c r="GQ208" s="15">
        <f>IF(20&lt;=$G208, ROUND(GP208*$Q208, 2), "")</f>
        <v/>
      </c>
      <c r="GR208" s="15">
        <f>IF(20&lt;=$G208, $N208, "")</f>
        <v/>
      </c>
      <c r="GS208" s="15">
        <f>IF(20&lt;=$G208, GR208-GQ208, "")</f>
        <v/>
      </c>
      <c r="GT208" s="15">
        <f>IF(20&lt;=$G208, GP208-GS208, "")</f>
        <v/>
      </c>
      <c r="GU208" s="15">
        <f>IF(20&lt;=$G208, ROUND(GM208*$Q208, 2), "")</f>
        <v/>
      </c>
      <c r="GV208" s="15">
        <f>IF(20&lt;=$G208, GM208+GU208, "")</f>
        <v/>
      </c>
      <c r="GW208" s="15">
        <f>IF(20&lt;=$G208, GQ208+GU208, "")</f>
        <v/>
      </c>
      <c r="GX208" s="15">
        <f>IF(20&lt;=$G208, ($G208-20)*$N208, "")</f>
        <v/>
      </c>
      <c r="GY208" s="15">
        <f>IF(21&lt;=$G208, GT208, "")</f>
        <v/>
      </c>
      <c r="GZ208" s="15">
        <f>IF(21&lt;=$G208, ROUND(GY208*$Q208, 2), "")</f>
        <v/>
      </c>
      <c r="HA208" s="15">
        <f>IF(21&lt;=$G208, $N208, "")</f>
        <v/>
      </c>
      <c r="HB208" s="15">
        <f>IF(21&lt;=$G208, HA208-GZ208, "")</f>
        <v/>
      </c>
      <c r="HC208" s="15">
        <f>IF(21&lt;=$G208, GY208-HB208, "")</f>
        <v/>
      </c>
      <c r="HD208" s="15">
        <f>IF(21&lt;=$G208, ROUND(GV208*$Q208, 2), "")</f>
        <v/>
      </c>
      <c r="HE208" s="15">
        <f>IF(21&lt;=$G208, GV208+HD208, "")</f>
        <v/>
      </c>
      <c r="HF208" s="15">
        <f>IF(21&lt;=$G208, GZ208+HD208, "")</f>
        <v/>
      </c>
      <c r="HG208" s="15">
        <f>IF(21&lt;=$G208, ($G208-21)*$N208, "")</f>
        <v/>
      </c>
      <c r="HH208" s="15">
        <f>IF(22&lt;=$G208, HC208, "")</f>
        <v/>
      </c>
      <c r="HI208" s="15">
        <f>IF(22&lt;=$G208, ROUND(HH208*$Q208, 2), "")</f>
        <v/>
      </c>
      <c r="HJ208" s="15">
        <f>IF(22&lt;=$G208, $N208, "")</f>
        <v/>
      </c>
      <c r="HK208" s="15">
        <f>IF(22&lt;=$G208, HJ208-HI208, "")</f>
        <v/>
      </c>
      <c r="HL208" s="15">
        <f>IF(22&lt;=$G208, HH208-HK208, "")</f>
        <v/>
      </c>
      <c r="HM208" s="15">
        <f>IF(22&lt;=$G208, ROUND(HE208*$Q208, 2), "")</f>
        <v/>
      </c>
      <c r="HN208" s="15">
        <f>IF(22&lt;=$G208, HE208+HM208, "")</f>
        <v/>
      </c>
      <c r="HO208" s="15">
        <f>IF(22&lt;=$G208, HI208+HM208, "")</f>
        <v/>
      </c>
      <c r="HP208" s="15">
        <f>IF(22&lt;=$G208, ($G208-22)*$N208, "")</f>
        <v/>
      </c>
      <c r="HQ208" s="15">
        <f>IF(23&lt;=$G208, HL208, "")</f>
        <v/>
      </c>
      <c r="HR208" s="15">
        <f>IF(23&lt;=$G208, ROUND(HQ208*$Q208, 2), "")</f>
        <v/>
      </c>
      <c r="HS208" s="15">
        <f>IF(23&lt;=$G208, $N208, "")</f>
        <v/>
      </c>
      <c r="HT208" s="15">
        <f>IF(23&lt;=$G208, HS208-HR208, "")</f>
        <v/>
      </c>
      <c r="HU208" s="15">
        <f>IF(23&lt;=$G208, HQ208-HT208, "")</f>
        <v/>
      </c>
      <c r="HV208" s="15">
        <f>IF(23&lt;=$G208, ROUND(HN208*$Q208, 2), "")</f>
        <v/>
      </c>
      <c r="HW208" s="15">
        <f>IF(23&lt;=$G208, HN208+HV208, "")</f>
        <v/>
      </c>
      <c r="HX208" s="15">
        <f>IF(23&lt;=$G208, HR208+HV208, "")</f>
        <v/>
      </c>
      <c r="HY208" s="15">
        <f>IF(23&lt;=$G208, ($G208-23)*$N208, "")</f>
        <v/>
      </c>
      <c r="HZ208" s="15">
        <f>IF(24&lt;=$G208, HU208, "")</f>
        <v/>
      </c>
      <c r="IA208" s="15">
        <f>IF(24&lt;=$G208, ROUND(HZ208*$Q208, 2), "")</f>
        <v/>
      </c>
      <c r="IB208" s="15">
        <f>IF(24&lt;=$G208, $N208, "")</f>
        <v/>
      </c>
      <c r="IC208" s="15">
        <f>IF(24&lt;=$G208, IB208-IA208, "")</f>
        <v/>
      </c>
      <c r="ID208" s="15">
        <f>IF(24&lt;=$G208, HZ208-IC208, "")</f>
        <v/>
      </c>
      <c r="IE208" s="15">
        <f>IF(24&lt;=$G208, ROUND(HW208*$Q208, 2), "")</f>
        <v/>
      </c>
      <c r="IF208" s="15">
        <f>IF(24&lt;=$G208, HW208+IE208, "")</f>
        <v/>
      </c>
      <c r="IG208" s="15">
        <f>IF(24&lt;=$G208, IA208+IE208, "")</f>
        <v/>
      </c>
      <c r="IH208" s="15">
        <f>IF(24&lt;=$G208, ($G208-24)*$N208, "")</f>
        <v/>
      </c>
      <c r="II208" s="15">
        <f>IF(25&lt;=$G208, ID208, "")</f>
        <v/>
      </c>
      <c r="IJ208" s="15">
        <f>IF(25&lt;=$G208, ROUND(II208*$Q208, 2), "")</f>
        <v/>
      </c>
      <c r="IK208" s="15">
        <f>IF(25&lt;=$G208, $N208, "")</f>
        <v/>
      </c>
      <c r="IL208" s="15">
        <f>IF(25&lt;=$G208, IK208-IJ208, "")</f>
        <v/>
      </c>
      <c r="IM208" s="15">
        <f>IF(25&lt;=$G208, II208-IL208, "")</f>
        <v/>
      </c>
      <c r="IN208" s="15">
        <f>IF(25&lt;=$G208, ROUND(IF208*$Q208, 2), "")</f>
        <v/>
      </c>
      <c r="IO208" s="15">
        <f>IF(25&lt;=$G208, IF208+IN208, "")</f>
        <v/>
      </c>
      <c r="IP208" s="15">
        <f>IF(25&lt;=$G208, IJ208+IN208, "")</f>
        <v/>
      </c>
      <c r="IQ208" s="15">
        <f>IF(25&lt;=$G208, ($G208-25)*$N208, "")</f>
        <v/>
      </c>
      <c r="IR208" s="15">
        <f>IF(26&lt;=$G208, IM208, "")</f>
        <v/>
      </c>
      <c r="IS208" s="15">
        <f>IF(26&lt;=$G208, ROUND(IR208*$Q208, 2), "")</f>
        <v/>
      </c>
      <c r="IT208" s="15">
        <f>IF(26&lt;=$G208, $N208, "")</f>
        <v/>
      </c>
      <c r="IU208" s="15">
        <f>IF(26&lt;=$G208, IT208-IS208, "")</f>
        <v/>
      </c>
      <c r="IV208" s="15">
        <f>IF(26&lt;=$G208, IR208-IU208, "")</f>
        <v/>
      </c>
      <c r="IW208" s="15">
        <f>IF(26&lt;=$G208, ROUND(IO208*$Q208, 2), "")</f>
        <v/>
      </c>
      <c r="IX208" s="15">
        <f>IF(26&lt;=$G208, IO208+IW208, "")</f>
        <v/>
      </c>
      <c r="IY208" s="15">
        <f>IF(26&lt;=$G208, IS208+IW208, "")</f>
        <v/>
      </c>
      <c r="IZ208" s="15">
        <f>IF(26&lt;=$G208, ($G208-26)*$N208, "")</f>
        <v/>
      </c>
      <c r="JA208" s="15">
        <f>IF(27&lt;=$G208, IV208, "")</f>
        <v/>
      </c>
      <c r="JB208" s="15">
        <f>IF(27&lt;=$G208, ROUND(JA208*$Q208, 2), "")</f>
        <v/>
      </c>
      <c r="JC208" s="15">
        <f>IF(27&lt;=$G208, $N208, "")</f>
        <v/>
      </c>
      <c r="JD208" s="15">
        <f>IF(27&lt;=$G208, JC208-JB208, "")</f>
        <v/>
      </c>
      <c r="JE208" s="15">
        <f>IF(27&lt;=$G208, JA208-JD208, "")</f>
        <v/>
      </c>
      <c r="JF208" s="15">
        <f>IF(27&lt;=$G208, ROUND(IX208*$Q208, 2), "")</f>
        <v/>
      </c>
      <c r="JG208" s="15">
        <f>IF(27&lt;=$G208, IX208+JF208, "")</f>
        <v/>
      </c>
      <c r="JH208" s="15">
        <f>IF(27&lt;=$G208, JB208+JF208, "")</f>
        <v/>
      </c>
      <c r="JI208" s="15">
        <f>IF(27&lt;=$G208, ($G208-27)*$N208, "")</f>
        <v/>
      </c>
      <c r="JJ208" s="15">
        <f>IF(28&lt;=$G208, JE208, "")</f>
        <v/>
      </c>
      <c r="JK208" s="15">
        <f>IF(28&lt;=$G208, ROUND(JJ208*$Q208, 2), "")</f>
        <v/>
      </c>
      <c r="JL208" s="15">
        <f>IF(28&lt;=$G208, $N208, "")</f>
        <v/>
      </c>
      <c r="JM208" s="15">
        <f>IF(28&lt;=$G208, JL208-JK208, "")</f>
        <v/>
      </c>
      <c r="JN208" s="15">
        <f>IF(28&lt;=$G208, JJ208-JM208, "")</f>
        <v/>
      </c>
      <c r="JO208" s="15">
        <f>IF(28&lt;=$G208, ROUND(JG208*$Q208, 2), "")</f>
        <v/>
      </c>
      <c r="JP208" s="15">
        <f>IF(28&lt;=$G208, JG208+JO208, "")</f>
        <v/>
      </c>
      <c r="JQ208" s="15">
        <f>IF(28&lt;=$G208, JK208+JO208, "")</f>
        <v/>
      </c>
      <c r="JR208" s="15">
        <f>IF(28&lt;=$G208, ($G208-28)*$N208, "")</f>
        <v/>
      </c>
      <c r="JS208" s="15">
        <f>IF(29&lt;=$G208, JN208, "")</f>
        <v/>
      </c>
      <c r="JT208" s="15">
        <f>IF(29&lt;=$G208, ROUND(JS208*$Q208, 2), "")</f>
        <v/>
      </c>
      <c r="JU208" s="15">
        <f>IF(29&lt;=$G208, $N208, "")</f>
        <v/>
      </c>
      <c r="JV208" s="15">
        <f>IF(29&lt;=$G208, JU208-JT208, "")</f>
        <v/>
      </c>
      <c r="JW208" s="15">
        <f>IF(29&lt;=$G208, JS208-JV208, "")</f>
        <v/>
      </c>
      <c r="JX208" s="15">
        <f>IF(29&lt;=$G208, ROUND(JP208*$Q208, 2), "")</f>
        <v/>
      </c>
      <c r="JY208" s="15">
        <f>IF(29&lt;=$G208, JP208+JX208, "")</f>
        <v/>
      </c>
      <c r="JZ208" s="15">
        <f>IF(29&lt;=$G208, JT208+JX208, "")</f>
        <v/>
      </c>
      <c r="KA208" s="15">
        <f>IF(29&lt;=$G208, ($G208-29)*$N208, "")</f>
        <v/>
      </c>
      <c r="KB208" s="15">
        <f>IF(30&lt;=$G208, JW208, "")</f>
        <v/>
      </c>
      <c r="KC208" s="15">
        <f>IF(30&lt;=$G208, ROUND(KB208*$Q208, 2), "")</f>
        <v/>
      </c>
      <c r="KD208" s="15">
        <f>IF(30&lt;=$G208, $N208, "")</f>
        <v/>
      </c>
      <c r="KE208" s="15">
        <f>IF(30&lt;=$G208, KD208-KC208, "")</f>
        <v/>
      </c>
      <c r="KF208" s="15">
        <f>IF(30&lt;=$G208, KB208-KE208, "")</f>
        <v/>
      </c>
      <c r="KG208" s="15">
        <f>IF(30&lt;=$G208, ROUND(JY208*$Q208, 2), "")</f>
        <v/>
      </c>
      <c r="KH208" s="15">
        <f>IF(30&lt;=$G208, JY208+KG208, "")</f>
        <v/>
      </c>
      <c r="KI208" s="15">
        <f>IF(30&lt;=$G208, KC208+KG208, "")</f>
        <v/>
      </c>
      <c r="KJ208" s="15">
        <f>IF(30&lt;=$G208, ($G208-30)*$N208, "")</f>
        <v/>
      </c>
      <c r="KK208" s="15">
        <f>IF(31&lt;=$G208, KF208, "")</f>
        <v/>
      </c>
      <c r="KL208" s="15">
        <f>IF(31&lt;=$G208, ROUND(KK208*$Q208, 2), "")</f>
        <v/>
      </c>
      <c r="KM208" s="15">
        <f>IF(31&lt;=$G208, $N208, "")</f>
        <v/>
      </c>
      <c r="KN208" s="15">
        <f>IF(31&lt;=$G208, KM208-KL208, "")</f>
        <v/>
      </c>
      <c r="KO208" s="15">
        <f>IF(31&lt;=$G208, KK208-KN208, "")</f>
        <v/>
      </c>
      <c r="KP208" s="15">
        <f>IF(31&lt;=$G208, ROUND(KH208*$Q208, 2), "")</f>
        <v/>
      </c>
      <c r="KQ208" s="15">
        <f>IF(31&lt;=$G208, KH208+KP208, "")</f>
        <v/>
      </c>
      <c r="KR208" s="15">
        <f>IF(31&lt;=$G208, KL208+KP208, "")</f>
        <v/>
      </c>
      <c r="KS208" s="15">
        <f>IF(31&lt;=$G208, ($G208-31)*$N208, "")</f>
        <v/>
      </c>
      <c r="KT208" s="15">
        <f>IF(32&lt;=$G208, KO208, "")</f>
        <v/>
      </c>
      <c r="KU208" s="15">
        <f>IF(32&lt;=$G208, ROUND(KT208*$Q208, 2), "")</f>
        <v/>
      </c>
      <c r="KV208" s="15">
        <f>IF(32&lt;=$G208, $N208, "")</f>
        <v/>
      </c>
      <c r="KW208" s="15">
        <f>IF(32&lt;=$G208, KV208-KU208, "")</f>
        <v/>
      </c>
      <c r="KX208" s="15">
        <f>IF(32&lt;=$G208, KT208-KW208, "")</f>
        <v/>
      </c>
      <c r="KY208" s="15">
        <f>IF(32&lt;=$G208, ROUND(KQ208*$Q208, 2), "")</f>
        <v/>
      </c>
      <c r="KZ208" s="15">
        <f>IF(32&lt;=$G208, KQ208+KY208, "")</f>
        <v/>
      </c>
      <c r="LA208" s="15">
        <f>IF(32&lt;=$G208, KU208+KY208, "")</f>
        <v/>
      </c>
      <c r="LB208" s="15">
        <f>IF(32&lt;=$G208, ($G208-32)*$N208, "")</f>
        <v/>
      </c>
      <c r="LC208" s="15">
        <f>IF(33&lt;=$G208, KX208, "")</f>
        <v/>
      </c>
      <c r="LD208" s="15">
        <f>IF(33&lt;=$G208, ROUND(LC208*$Q208, 2), "")</f>
        <v/>
      </c>
      <c r="LE208" s="15">
        <f>IF(33&lt;=$G208, $N208, "")</f>
        <v/>
      </c>
      <c r="LF208" s="15">
        <f>IF(33&lt;=$G208, LE208-LD208, "")</f>
        <v/>
      </c>
      <c r="LG208" s="15">
        <f>IF(33&lt;=$G208, LC208-LF208, "")</f>
        <v/>
      </c>
      <c r="LH208" s="15">
        <f>IF(33&lt;=$G208, ROUND(KZ208*$Q208, 2), "")</f>
        <v/>
      </c>
      <c r="LI208" s="15">
        <f>IF(33&lt;=$G208, KZ208+LH208, "")</f>
        <v/>
      </c>
      <c r="LJ208" s="15">
        <f>IF(33&lt;=$G208, LD208+LH208, "")</f>
        <v/>
      </c>
      <c r="LK208" s="15">
        <f>IF(33&lt;=$G208, ($G208-33)*$N208, "")</f>
        <v/>
      </c>
      <c r="LL208" s="15">
        <f>IF(34&lt;=$G208, LG208, "")</f>
        <v/>
      </c>
      <c r="LM208" s="15">
        <f>IF(34&lt;=$G208, ROUND(LL208*$Q208, 2), "")</f>
        <v/>
      </c>
      <c r="LN208" s="15">
        <f>IF(34&lt;=$G208, $N208, "")</f>
        <v/>
      </c>
      <c r="LO208" s="15">
        <f>IF(34&lt;=$G208, LN208-LM208, "")</f>
        <v/>
      </c>
      <c r="LP208" s="15">
        <f>IF(34&lt;=$G208, LL208-LO208, "")</f>
        <v/>
      </c>
      <c r="LQ208" s="15">
        <f>IF(34&lt;=$G208, ROUND(LI208*$Q208, 2), "")</f>
        <v/>
      </c>
      <c r="LR208" s="15">
        <f>IF(34&lt;=$G208, LI208+LQ208, "")</f>
        <v/>
      </c>
      <c r="LS208" s="15">
        <f>IF(34&lt;=$G208, LM208+LQ208, "")</f>
        <v/>
      </c>
      <c r="LT208" s="15">
        <f>IF(34&lt;=$G208, ($G208-34)*$N208, "")</f>
        <v/>
      </c>
      <c r="LU208" s="15">
        <f>IF(35&lt;=$G208, LP208, "")</f>
        <v/>
      </c>
      <c r="LV208" s="15">
        <f>IF(35&lt;=$G208, ROUND(LU208*$Q208, 2), "")</f>
        <v/>
      </c>
      <c r="LW208" s="15">
        <f>IF(35&lt;=$G208, $N208, "")</f>
        <v/>
      </c>
      <c r="LX208" s="15">
        <f>IF(35&lt;=$G208, LW208-LV208, "")</f>
        <v/>
      </c>
      <c r="LY208" s="15">
        <f>IF(35&lt;=$G208, LU208-LX208, "")</f>
        <v/>
      </c>
      <c r="LZ208" s="15">
        <f>IF(35&lt;=$G208, ROUND(LR208*$Q208, 2), "")</f>
        <v/>
      </c>
      <c r="MA208" s="15">
        <f>IF(35&lt;=$G208, LR208+LZ208, "")</f>
        <v/>
      </c>
      <c r="MB208" s="15">
        <f>IF(35&lt;=$G208, LV208+LZ208, "")</f>
        <v/>
      </c>
      <c r="MC208" s="15">
        <f>IF(35&lt;=$G208, ($G208-35)*$N208, "")</f>
        <v/>
      </c>
      <c r="MD208" s="15">
        <f>IF(36&lt;=$G208, LY208, "")</f>
        <v/>
      </c>
      <c r="ME208" s="15">
        <f>IF(36&lt;=$G208, ROUND(MD208*$Q208, 2), "")</f>
        <v/>
      </c>
      <c r="MF208" s="15">
        <f>IF(36&lt;=$G208, $N208, "")</f>
        <v/>
      </c>
      <c r="MG208" s="15">
        <f>IF(36&lt;=$G208, MF208-ME208, "")</f>
        <v/>
      </c>
      <c r="MH208" s="15">
        <f>IF(36&lt;=$G208, MD208-MG208, "")</f>
        <v/>
      </c>
      <c r="MI208" s="15">
        <f>IF(36&lt;=$G208, ROUND(MA208*$Q208, 2), "")</f>
        <v/>
      </c>
      <c r="MJ208" s="15">
        <f>IF(36&lt;=$G208, MA208+MI208, "")</f>
        <v/>
      </c>
      <c r="MK208" s="15">
        <f>IF(36&lt;=$G208, ME208+MI208, "")</f>
        <v/>
      </c>
      <c r="ML208" s="15">
        <f>IF(36&lt;=$G208, ($G208-36)*$N208, "")</f>
        <v/>
      </c>
      <c r="MM208" s="15">
        <f>IF(37&lt;=$G208, MH208, "")</f>
        <v/>
      </c>
      <c r="MN208" s="15">
        <f>IF(37&lt;=$G208, ROUND(MM208*$Q208, 2), "")</f>
        <v/>
      </c>
      <c r="MO208" s="15">
        <f>IF(37&lt;=$G208, $N208, "")</f>
        <v/>
      </c>
      <c r="MP208" s="15">
        <f>IF(37&lt;=$G208, MO208-MN208, "")</f>
        <v/>
      </c>
      <c r="MQ208" s="15">
        <f>IF(37&lt;=$G208, MM208-MP208, "")</f>
        <v/>
      </c>
      <c r="MR208" s="15">
        <f>IF(37&lt;=$G208, ROUND(MJ208*$Q208, 2), "")</f>
        <v/>
      </c>
      <c r="MS208" s="15">
        <f>IF(37&lt;=$G208, MJ208+MR208, "")</f>
        <v/>
      </c>
      <c r="MT208" s="15">
        <f>IF(37&lt;=$G208, MN208+MR208, "")</f>
        <v/>
      </c>
      <c r="MU208" s="15">
        <f>IF(37&lt;=$G208, ($G208-37)*$N208, "")</f>
        <v/>
      </c>
      <c r="MV208" s="15">
        <f>IF(38&lt;=$G208, MQ208, "")</f>
        <v/>
      </c>
      <c r="MW208" s="15">
        <f>IF(38&lt;=$G208, ROUND(MV208*$Q208, 2), "")</f>
        <v/>
      </c>
      <c r="MX208" s="15">
        <f>IF(38&lt;=$G208, $N208, "")</f>
        <v/>
      </c>
      <c r="MY208" s="15">
        <f>IF(38&lt;=$G208, MX208-MW208, "")</f>
        <v/>
      </c>
      <c r="MZ208" s="15">
        <f>IF(38&lt;=$G208, MV208-MY208, "")</f>
        <v/>
      </c>
      <c r="NA208" s="15">
        <f>IF(38&lt;=$G208, ROUND(MS208*$Q208, 2), "")</f>
        <v/>
      </c>
      <c r="NB208" s="15">
        <f>IF(38&lt;=$G208, MS208+NA208, "")</f>
        <v/>
      </c>
      <c r="NC208" s="15">
        <f>IF(38&lt;=$G208, MW208+NA208, "")</f>
        <v/>
      </c>
      <c r="ND208" s="15">
        <f>IF(38&lt;=$G208, ($G208-38)*$N208, "")</f>
        <v/>
      </c>
      <c r="NE208" s="15">
        <f>IF(39&lt;=$G208, MZ208, "")</f>
        <v/>
      </c>
      <c r="NF208" s="15">
        <f>IF(39&lt;=$G208, ROUND(NE208*$Q208, 2), "")</f>
        <v/>
      </c>
      <c r="NG208" s="15">
        <f>IF(39&lt;=$G208, $N208, "")</f>
        <v/>
      </c>
      <c r="NH208" s="15">
        <f>IF(39&lt;=$G208, NG208-NF208, "")</f>
        <v/>
      </c>
      <c r="NI208" s="15">
        <f>IF(39&lt;=$G208, NE208-NH208, "")</f>
        <v/>
      </c>
      <c r="NJ208" s="15">
        <f>IF(39&lt;=$G208, ROUND(NB208*$Q208, 2), "")</f>
        <v/>
      </c>
      <c r="NK208" s="15">
        <f>IF(39&lt;=$G208, NB208+NJ208, "")</f>
        <v/>
      </c>
      <c r="NL208" s="15">
        <f>IF(39&lt;=$G208, NF208+NJ208, "")</f>
        <v/>
      </c>
      <c r="NM208" s="15">
        <f>IF(39&lt;=$G208, ($G208-39)*$N208, "")</f>
        <v/>
      </c>
      <c r="NN208" s="15">
        <f>IF(40&lt;=$G208, NI208, "")</f>
        <v/>
      </c>
      <c r="NO208" s="15">
        <f>IF(40&lt;=$G208, ROUND(NN208*$Q208, 2), "")</f>
        <v/>
      </c>
      <c r="NP208" s="15">
        <f>IF(40&lt;=$G208, $N208, "")</f>
        <v/>
      </c>
      <c r="NQ208" s="15">
        <f>IF(40&lt;=$G208, NP208-NO208, "")</f>
        <v/>
      </c>
      <c r="NR208" s="15">
        <f>IF(40&lt;=$G208, NN208-NQ208, "")</f>
        <v/>
      </c>
      <c r="NS208" s="15">
        <f>IF(40&lt;=$G208, ROUND(NK208*$Q208, 2), "")</f>
        <v/>
      </c>
      <c r="NT208" s="15">
        <f>IF(40&lt;=$G208, NK208+NS208, "")</f>
        <v/>
      </c>
      <c r="NU208" s="15">
        <f>IF(40&lt;=$G208, NO208+NS208, "")</f>
        <v/>
      </c>
      <c r="NV208" s="15">
        <f>IF(40&lt;=$G208, ($G208-40)*$N208, "")</f>
        <v/>
      </c>
      <c r="NW208" s="15">
        <f>IF(41&lt;=$G208, NR208, "")</f>
        <v/>
      </c>
      <c r="NX208" s="15">
        <f>IF(41&lt;=$G208, ROUND(NW208*$Q208, 2), "")</f>
        <v/>
      </c>
      <c r="NY208" s="15">
        <f>IF(41&lt;=$G208, $N208, "")</f>
        <v/>
      </c>
      <c r="NZ208" s="15">
        <f>IF(41&lt;=$G208, NY208-NX208, "")</f>
        <v/>
      </c>
      <c r="OA208" s="15">
        <f>IF(41&lt;=$G208, NW208-NZ208, "")</f>
        <v/>
      </c>
      <c r="OB208" s="15">
        <f>IF(41&lt;=$G208, ROUND(NT208*$Q208, 2), "")</f>
        <v/>
      </c>
      <c r="OC208" s="15">
        <f>IF(41&lt;=$G208, NT208+OB208, "")</f>
        <v/>
      </c>
      <c r="OD208" s="15">
        <f>IF(41&lt;=$G208, NX208+OB208, "")</f>
        <v/>
      </c>
      <c r="OE208" s="15">
        <f>IF(41&lt;=$G208, ($G208-41)*$N208, "")</f>
        <v/>
      </c>
      <c r="OF208" s="15">
        <f>IF(42&lt;=$G208, OA208, "")</f>
        <v/>
      </c>
      <c r="OG208" s="15">
        <f>IF(42&lt;=$G208, ROUND(OF208*$Q208, 2), "")</f>
        <v/>
      </c>
      <c r="OH208" s="15">
        <f>IF(42&lt;=$G208, $N208, "")</f>
        <v/>
      </c>
      <c r="OI208" s="15">
        <f>IF(42&lt;=$G208, OH208-OG208, "")</f>
        <v/>
      </c>
      <c r="OJ208" s="15">
        <f>IF(42&lt;=$G208, OF208-OI208, "")</f>
        <v/>
      </c>
      <c r="OK208" s="15">
        <f>IF(42&lt;=$G208, ROUND(OC208*$Q208, 2), "")</f>
        <v/>
      </c>
      <c r="OL208" s="15">
        <f>IF(42&lt;=$G208, OC208+OK208, "")</f>
        <v/>
      </c>
      <c r="OM208" s="15">
        <f>IF(42&lt;=$G208, OG208+OK208, "")</f>
        <v/>
      </c>
      <c r="ON208" s="15">
        <f>IF(42&lt;=$G208, ($G208-42)*$N208, "")</f>
        <v/>
      </c>
      <c r="OO208" s="15">
        <f>IF(43&lt;=$G208, OJ208, "")</f>
        <v/>
      </c>
      <c r="OP208" s="15">
        <f>IF(43&lt;=$G208, ROUND(OO208*$Q208, 2), "")</f>
        <v/>
      </c>
      <c r="OQ208" s="15">
        <f>IF(43&lt;=$G208, $N208, "")</f>
        <v/>
      </c>
      <c r="OR208" s="15">
        <f>IF(43&lt;=$G208, OQ208-OP208, "")</f>
        <v/>
      </c>
      <c r="OS208" s="15">
        <f>IF(43&lt;=$G208, OO208-OR208, "")</f>
        <v/>
      </c>
      <c r="OT208" s="15">
        <f>IF(43&lt;=$G208, ROUND(OL208*$Q208, 2), "")</f>
        <v/>
      </c>
      <c r="OU208" s="15">
        <f>IF(43&lt;=$G208, OL208+OT208, "")</f>
        <v/>
      </c>
      <c r="OV208" s="15">
        <f>IF(43&lt;=$G208, OP208+OT208, "")</f>
        <v/>
      </c>
      <c r="OW208" s="15">
        <f>IF(43&lt;=$G208, ($G208-43)*$N208, "")</f>
        <v/>
      </c>
      <c r="OX208" s="15">
        <f>IF(44&lt;=$G208, OS208, "")</f>
        <v/>
      </c>
      <c r="OY208" s="15">
        <f>IF(44&lt;=$G208, ROUND(OX208*$Q208, 2), "")</f>
        <v/>
      </c>
      <c r="OZ208" s="15">
        <f>IF(44&lt;=$G208, $N208, "")</f>
        <v/>
      </c>
      <c r="PA208" s="15">
        <f>IF(44&lt;=$G208, OZ208-OY208, "")</f>
        <v/>
      </c>
      <c r="PB208" s="15">
        <f>IF(44&lt;=$G208, OX208-PA208, "")</f>
        <v/>
      </c>
      <c r="PC208" s="15">
        <f>IF(44&lt;=$G208, ROUND(OU208*$Q208, 2), "")</f>
        <v/>
      </c>
      <c r="PD208" s="15">
        <f>IF(44&lt;=$G208, OU208+PC208, "")</f>
        <v/>
      </c>
      <c r="PE208" s="15">
        <f>IF(44&lt;=$G208, OY208+PC208, "")</f>
        <v/>
      </c>
      <c r="PF208" s="15">
        <f>IF(44&lt;=$G208, ($G208-44)*$N208, "")</f>
        <v/>
      </c>
      <c r="PG208" s="15">
        <f>IF(45&lt;=$G208, PB208, "")</f>
        <v/>
      </c>
      <c r="PH208" s="15">
        <f>IF(45&lt;=$G208, ROUND(PG208*$Q208, 2), "")</f>
        <v/>
      </c>
      <c r="PI208" s="15">
        <f>IF(45&lt;=$G208, $N208, "")</f>
        <v/>
      </c>
      <c r="PJ208" s="15">
        <f>IF(45&lt;=$G208, PI208-PH208, "")</f>
        <v/>
      </c>
      <c r="PK208" s="15">
        <f>IF(45&lt;=$G208, PG208-PJ208, "")</f>
        <v/>
      </c>
      <c r="PL208" s="15">
        <f>IF(45&lt;=$G208, ROUND(PD208*$Q208, 2), "")</f>
        <v/>
      </c>
      <c r="PM208" s="15">
        <f>IF(45&lt;=$G208, PD208+PL208, "")</f>
        <v/>
      </c>
      <c r="PN208" s="15">
        <f>IF(45&lt;=$G208, PH208+PL208, "")</f>
        <v/>
      </c>
      <c r="PO208" s="15">
        <f>IF(45&lt;=$G208, ($G208-45)*$N208, "")</f>
        <v/>
      </c>
      <c r="PP208" s="15">
        <f>IF(46&lt;=$G208, PK208, "")</f>
        <v/>
      </c>
      <c r="PQ208" s="15">
        <f>IF(46&lt;=$G208, ROUND(PP208*$Q208, 2), "")</f>
        <v/>
      </c>
      <c r="PR208" s="15">
        <f>IF(46&lt;=$G208, $N208, "")</f>
        <v/>
      </c>
      <c r="PS208" s="15">
        <f>IF(46&lt;=$G208, PR208-PQ208, "")</f>
        <v/>
      </c>
      <c r="PT208" s="15">
        <f>IF(46&lt;=$G208, PP208-PS208, "")</f>
        <v/>
      </c>
      <c r="PU208" s="15">
        <f>IF(46&lt;=$G208, ROUND(PM208*$Q208, 2), "")</f>
        <v/>
      </c>
      <c r="PV208" s="15">
        <f>IF(46&lt;=$G208, PM208+PU208, "")</f>
        <v/>
      </c>
      <c r="PW208" s="15">
        <f>IF(46&lt;=$G208, PQ208+PU208, "")</f>
        <v/>
      </c>
      <c r="PX208" s="15">
        <f>IF(46&lt;=$G208, ($G208-46)*$N208, "")</f>
        <v/>
      </c>
      <c r="PY208" s="15">
        <f>IF(47&lt;=$G208, PT208, "")</f>
        <v/>
      </c>
      <c r="PZ208" s="15">
        <f>IF(47&lt;=$G208, ROUND(PY208*$Q208, 2), "")</f>
        <v/>
      </c>
      <c r="QA208" s="15">
        <f>IF(47&lt;=$G208, $N208, "")</f>
        <v/>
      </c>
      <c r="QB208" s="15">
        <f>IF(47&lt;=$G208, QA208-PZ208, "")</f>
        <v/>
      </c>
      <c r="QC208" s="15">
        <f>IF(47&lt;=$G208, PY208-QB208, "")</f>
        <v/>
      </c>
      <c r="QD208" s="15">
        <f>IF(47&lt;=$G208, ROUND(PV208*$Q208, 2), "")</f>
        <v/>
      </c>
      <c r="QE208" s="15">
        <f>IF(47&lt;=$G208, PV208+QD208, "")</f>
        <v/>
      </c>
      <c r="QF208" s="15">
        <f>IF(47&lt;=$G208, PZ208+QD208, "")</f>
        <v/>
      </c>
      <c r="QG208" s="15">
        <f>IF(47&lt;=$G208, ($G208-47)*$N208, "")</f>
        <v/>
      </c>
      <c r="QH208" s="15">
        <f>IF(48&lt;=$G208, QC208, "")</f>
        <v/>
      </c>
      <c r="QI208" s="15">
        <f>IF(48&lt;=$G208, ROUND(QH208*$Q208, 2), "")</f>
        <v/>
      </c>
      <c r="QJ208" s="15">
        <f>IF(48&lt;=$G208, $N208, "")</f>
        <v/>
      </c>
      <c r="QK208" s="15">
        <f>IF(48&lt;=$G208, QJ208-QI208, "")</f>
        <v/>
      </c>
      <c r="QL208" s="15">
        <f>IF(48&lt;=$G208, QH208-QK208, "")</f>
        <v/>
      </c>
      <c r="QM208" s="15">
        <f>IF(48&lt;=$G208, ROUND(QE208*$Q208, 2), "")</f>
        <v/>
      </c>
      <c r="QN208" s="15">
        <f>IF(48&lt;=$G208, QE208+QM208, "")</f>
        <v/>
      </c>
      <c r="QO208" s="15">
        <f>IF(48&lt;=$G208, QI208+QM208, "")</f>
        <v/>
      </c>
      <c r="QP208" s="15">
        <f>IF(48&lt;=$G208, ($G208-48)*$N208, "")</f>
        <v/>
      </c>
    </row>
    <row r="209">
      <c r="A209" s="6" t="inlineStr">
        <is>
          <t>0725-0001</t>
        </is>
      </c>
      <c r="B209" s="7" t="inlineStr">
        <is>
          <t>Octavio Cortes Flores</t>
        </is>
      </c>
      <c r="C209" s="7" t="inlineStr">
        <is>
          <t>Rifter Allure</t>
        </is>
      </c>
      <c r="D209" s="6" t="inlineStr">
        <is>
          <t>ACTIVO</t>
        </is>
      </c>
      <c r="E209" s="6" t="inlineStr">
        <is>
          <t>2025-10-29</t>
        </is>
      </c>
      <c r="F209" s="6" t="inlineStr">
        <is>
          <t>2028-10-29</t>
        </is>
      </c>
      <c r="G209" s="8" t="n">
        <v>36</v>
      </c>
      <c r="H209" s="9" t="n">
        <v>405086.21</v>
      </c>
      <c r="I209" s="10" t="n">
        <v>0.2</v>
      </c>
      <c r="J209" s="9">
        <f>ROUND(H209*I209, 2)</f>
        <v/>
      </c>
      <c r="K209" s="9">
        <f>ROUND(H209-J209, 2)</f>
        <v/>
      </c>
      <c r="L209" s="10" t="n">
        <v>0.02</v>
      </c>
      <c r="M209" s="9">
        <f>ROUND(H209*L209, 2)</f>
        <v/>
      </c>
      <c r="N209" s="9" t="n">
        <v>13404.56</v>
      </c>
      <c r="O209" s="10" t="n">
        <v>0.1</v>
      </c>
      <c r="P209" s="9">
        <f>ROUND(H209*O209, 2)</f>
        <v/>
      </c>
      <c r="Q209" s="11" t="n">
        <v>0.02655341</v>
      </c>
      <c r="R209" s="11">
        <f>RATE(G209, -N209, K209, -P209)</f>
        <v/>
      </c>
      <c r="S209" s="11">
        <f>ROUND(Q209*12, 8)</f>
        <v/>
      </c>
      <c r="T209" s="11">
        <f>ROUND(((1+Q209)^12)-1, 8)</f>
        <v/>
      </c>
      <c r="U209" s="9">
        <f>ROUND(PV(Q209, G209, 0, -P209), 2)</f>
        <v/>
      </c>
      <c r="V209" s="9">
        <f>SUMIF($AA$4:$QP$4, "Interes_Leasing", AA209:QP209)</f>
        <v/>
      </c>
      <c r="W209" s="9">
        <f>SUMIF($AA$4:$QP$4, "Interes_Residual", AA209:QP209)</f>
        <v/>
      </c>
      <c r="X209" s="9">
        <f>ROUND(V209+W209, 2)</f>
        <v/>
      </c>
      <c r="Y209" s="9">
        <f>ROUND((N209*G209+P209+M209)-K209, 2)</f>
        <v/>
      </c>
      <c r="Z209" s="10">
        <f>ROUND(Y209/K209, 4)</f>
        <v/>
      </c>
      <c r="AA209" s="9">
        <f>IF(1&lt;=$G209, $K209, "")</f>
        <v/>
      </c>
      <c r="AB209" s="9">
        <f>IF(1&lt;=$G209, ROUND(AA209*$Q209, 2), "")</f>
        <v/>
      </c>
      <c r="AC209" s="9">
        <f>IF(1&lt;=$G209, $N209, "")</f>
        <v/>
      </c>
      <c r="AD209" s="9">
        <f>IF(1&lt;=$G209, AC209-AB209, "")</f>
        <v/>
      </c>
      <c r="AE209" s="9">
        <f>IF(1&lt;=$G209, AA209-AD209, "")</f>
        <v/>
      </c>
      <c r="AF209" s="9">
        <f>IF(1&lt;=$G209, ROUND($U209*$Q209, 2), "")</f>
        <v/>
      </c>
      <c r="AG209" s="9">
        <f>IF(1&lt;=$G209, $U209+AF209, "")</f>
        <v/>
      </c>
      <c r="AH209" s="9">
        <f>IF(1&lt;=$G209, AB209+AF209, "")</f>
        <v/>
      </c>
      <c r="AI209" s="9">
        <f>IF(1&lt;=$G209, ($G209-1)*$N209, "")</f>
        <v/>
      </c>
      <c r="AJ209" s="9">
        <f>IF(2&lt;=$G209, AE209, "")</f>
        <v/>
      </c>
      <c r="AK209" s="9">
        <f>IF(2&lt;=$G209, ROUND(AJ209*$Q209, 2), "")</f>
        <v/>
      </c>
      <c r="AL209" s="9">
        <f>IF(2&lt;=$G209, $N209, "")</f>
        <v/>
      </c>
      <c r="AM209" s="9">
        <f>IF(2&lt;=$G209, AL209-AK209, "")</f>
        <v/>
      </c>
      <c r="AN209" s="9">
        <f>IF(2&lt;=$G209, AJ209-AM209, "")</f>
        <v/>
      </c>
      <c r="AO209" s="9">
        <f>IF(2&lt;=$G209, ROUND(AG209*$Q209, 2), "")</f>
        <v/>
      </c>
      <c r="AP209" s="9">
        <f>IF(2&lt;=$G209, AG209+AO209, "")</f>
        <v/>
      </c>
      <c r="AQ209" s="9">
        <f>IF(2&lt;=$G209, AK209+AO209, "")</f>
        <v/>
      </c>
      <c r="AR209" s="9">
        <f>IF(2&lt;=$G209, ($G209-2)*$N209, "")</f>
        <v/>
      </c>
      <c r="AS209" s="9">
        <f>IF(3&lt;=$G209, AN209, "")</f>
        <v/>
      </c>
      <c r="AT209" s="9">
        <f>IF(3&lt;=$G209, ROUND(AS209*$Q209, 2), "")</f>
        <v/>
      </c>
      <c r="AU209" s="9">
        <f>IF(3&lt;=$G209, $N209, "")</f>
        <v/>
      </c>
      <c r="AV209" s="9">
        <f>IF(3&lt;=$G209, AU209-AT209, "")</f>
        <v/>
      </c>
      <c r="AW209" s="9">
        <f>IF(3&lt;=$G209, AS209-AV209, "")</f>
        <v/>
      </c>
      <c r="AX209" s="9">
        <f>IF(3&lt;=$G209, ROUND(AP209*$Q209, 2), "")</f>
        <v/>
      </c>
      <c r="AY209" s="9">
        <f>IF(3&lt;=$G209, AP209+AX209, "")</f>
        <v/>
      </c>
      <c r="AZ209" s="9">
        <f>IF(3&lt;=$G209, AT209+AX209, "")</f>
        <v/>
      </c>
      <c r="BA209" s="9">
        <f>IF(3&lt;=$G209, ($G209-3)*$N209, "")</f>
        <v/>
      </c>
      <c r="BB209" s="9">
        <f>IF(4&lt;=$G209, AW209, "")</f>
        <v/>
      </c>
      <c r="BC209" s="9">
        <f>IF(4&lt;=$G209, ROUND(BB209*$Q209, 2), "")</f>
        <v/>
      </c>
      <c r="BD209" s="9">
        <f>IF(4&lt;=$G209, $N209, "")</f>
        <v/>
      </c>
      <c r="BE209" s="9">
        <f>IF(4&lt;=$G209, BD209-BC209, "")</f>
        <v/>
      </c>
      <c r="BF209" s="9">
        <f>IF(4&lt;=$G209, BB209-BE209, "")</f>
        <v/>
      </c>
      <c r="BG209" s="9">
        <f>IF(4&lt;=$G209, ROUND(AY209*$Q209, 2), "")</f>
        <v/>
      </c>
      <c r="BH209" s="9">
        <f>IF(4&lt;=$G209, AY209+BG209, "")</f>
        <v/>
      </c>
      <c r="BI209" s="9">
        <f>IF(4&lt;=$G209, BC209+BG209, "")</f>
        <v/>
      </c>
      <c r="BJ209" s="9">
        <f>IF(4&lt;=$G209, ($G209-4)*$N209, "")</f>
        <v/>
      </c>
      <c r="BK209" s="9">
        <f>IF(5&lt;=$G209, BF209, "")</f>
        <v/>
      </c>
      <c r="BL209" s="9">
        <f>IF(5&lt;=$G209, ROUND(BK209*$Q209, 2), "")</f>
        <v/>
      </c>
      <c r="BM209" s="9">
        <f>IF(5&lt;=$G209, $N209, "")</f>
        <v/>
      </c>
      <c r="BN209" s="9">
        <f>IF(5&lt;=$G209, BM209-BL209, "")</f>
        <v/>
      </c>
      <c r="BO209" s="9">
        <f>IF(5&lt;=$G209, BK209-BN209, "")</f>
        <v/>
      </c>
      <c r="BP209" s="9">
        <f>IF(5&lt;=$G209, ROUND(BH209*$Q209, 2), "")</f>
        <v/>
      </c>
      <c r="BQ209" s="9">
        <f>IF(5&lt;=$G209, BH209+BP209, "")</f>
        <v/>
      </c>
      <c r="BR209" s="9">
        <f>IF(5&lt;=$G209, BL209+BP209, "")</f>
        <v/>
      </c>
      <c r="BS209" s="9">
        <f>IF(5&lt;=$G209, ($G209-5)*$N209, "")</f>
        <v/>
      </c>
      <c r="BT209" s="9">
        <f>IF(6&lt;=$G209, BO209, "")</f>
        <v/>
      </c>
      <c r="BU209" s="9">
        <f>IF(6&lt;=$G209, ROUND(BT209*$Q209, 2), "")</f>
        <v/>
      </c>
      <c r="BV209" s="9">
        <f>IF(6&lt;=$G209, $N209, "")</f>
        <v/>
      </c>
      <c r="BW209" s="9">
        <f>IF(6&lt;=$G209, BV209-BU209, "")</f>
        <v/>
      </c>
      <c r="BX209" s="9">
        <f>IF(6&lt;=$G209, BT209-BW209, "")</f>
        <v/>
      </c>
      <c r="BY209" s="9">
        <f>IF(6&lt;=$G209, ROUND(BQ209*$Q209, 2), "")</f>
        <v/>
      </c>
      <c r="BZ209" s="9">
        <f>IF(6&lt;=$G209, BQ209+BY209, "")</f>
        <v/>
      </c>
      <c r="CA209" s="9">
        <f>IF(6&lt;=$G209, BU209+BY209, "")</f>
        <v/>
      </c>
      <c r="CB209" s="9">
        <f>IF(6&lt;=$G209, ($G209-6)*$N209, "")</f>
        <v/>
      </c>
      <c r="CC209" s="9">
        <f>IF(7&lt;=$G209, BX209, "")</f>
        <v/>
      </c>
      <c r="CD209" s="9">
        <f>IF(7&lt;=$G209, ROUND(CC209*$Q209, 2), "")</f>
        <v/>
      </c>
      <c r="CE209" s="9">
        <f>IF(7&lt;=$G209, $N209, "")</f>
        <v/>
      </c>
      <c r="CF209" s="9">
        <f>IF(7&lt;=$G209, CE209-CD209, "")</f>
        <v/>
      </c>
      <c r="CG209" s="9">
        <f>IF(7&lt;=$G209, CC209-CF209, "")</f>
        <v/>
      </c>
      <c r="CH209" s="9">
        <f>IF(7&lt;=$G209, ROUND(BZ209*$Q209, 2), "")</f>
        <v/>
      </c>
      <c r="CI209" s="9">
        <f>IF(7&lt;=$G209, BZ209+CH209, "")</f>
        <v/>
      </c>
      <c r="CJ209" s="9">
        <f>IF(7&lt;=$G209, CD209+CH209, "")</f>
        <v/>
      </c>
      <c r="CK209" s="9">
        <f>IF(7&lt;=$G209, ($G209-7)*$N209, "")</f>
        <v/>
      </c>
      <c r="CL209" s="9">
        <f>IF(8&lt;=$G209, CG209, "")</f>
        <v/>
      </c>
      <c r="CM209" s="9">
        <f>IF(8&lt;=$G209, ROUND(CL209*$Q209, 2), "")</f>
        <v/>
      </c>
      <c r="CN209" s="9">
        <f>IF(8&lt;=$G209, $N209, "")</f>
        <v/>
      </c>
      <c r="CO209" s="9">
        <f>IF(8&lt;=$G209, CN209-CM209, "")</f>
        <v/>
      </c>
      <c r="CP209" s="9">
        <f>IF(8&lt;=$G209, CL209-CO209, "")</f>
        <v/>
      </c>
      <c r="CQ209" s="9">
        <f>IF(8&lt;=$G209, ROUND(CI209*$Q209, 2), "")</f>
        <v/>
      </c>
      <c r="CR209" s="9">
        <f>IF(8&lt;=$G209, CI209+CQ209, "")</f>
        <v/>
      </c>
      <c r="CS209" s="9">
        <f>IF(8&lt;=$G209, CM209+CQ209, "")</f>
        <v/>
      </c>
      <c r="CT209" s="9">
        <f>IF(8&lt;=$G209, ($G209-8)*$N209, "")</f>
        <v/>
      </c>
      <c r="CU209" s="9">
        <f>IF(9&lt;=$G209, CP209, "")</f>
        <v/>
      </c>
      <c r="CV209" s="9">
        <f>IF(9&lt;=$G209, ROUND(CU209*$Q209, 2), "")</f>
        <v/>
      </c>
      <c r="CW209" s="9">
        <f>IF(9&lt;=$G209, $N209, "")</f>
        <v/>
      </c>
      <c r="CX209" s="9">
        <f>IF(9&lt;=$G209, CW209-CV209, "")</f>
        <v/>
      </c>
      <c r="CY209" s="9">
        <f>IF(9&lt;=$G209, CU209-CX209, "")</f>
        <v/>
      </c>
      <c r="CZ209" s="9">
        <f>IF(9&lt;=$G209, ROUND(CR209*$Q209, 2), "")</f>
        <v/>
      </c>
      <c r="DA209" s="9">
        <f>IF(9&lt;=$G209, CR209+CZ209, "")</f>
        <v/>
      </c>
      <c r="DB209" s="9">
        <f>IF(9&lt;=$G209, CV209+CZ209, "")</f>
        <v/>
      </c>
      <c r="DC209" s="9">
        <f>IF(9&lt;=$G209, ($G209-9)*$N209, "")</f>
        <v/>
      </c>
      <c r="DD209" s="9">
        <f>IF(10&lt;=$G209, CY209, "")</f>
        <v/>
      </c>
      <c r="DE209" s="9">
        <f>IF(10&lt;=$G209, ROUND(DD209*$Q209, 2), "")</f>
        <v/>
      </c>
      <c r="DF209" s="9">
        <f>IF(10&lt;=$G209, $N209, "")</f>
        <v/>
      </c>
      <c r="DG209" s="9">
        <f>IF(10&lt;=$G209, DF209-DE209, "")</f>
        <v/>
      </c>
      <c r="DH209" s="9">
        <f>IF(10&lt;=$G209, DD209-DG209, "")</f>
        <v/>
      </c>
      <c r="DI209" s="9">
        <f>IF(10&lt;=$G209, ROUND(DA209*$Q209, 2), "")</f>
        <v/>
      </c>
      <c r="DJ209" s="9">
        <f>IF(10&lt;=$G209, DA209+DI209, "")</f>
        <v/>
      </c>
      <c r="DK209" s="9">
        <f>IF(10&lt;=$G209, DE209+DI209, "")</f>
        <v/>
      </c>
      <c r="DL209" s="9">
        <f>IF(10&lt;=$G209, ($G209-10)*$N209, "")</f>
        <v/>
      </c>
      <c r="DM209" s="9">
        <f>IF(11&lt;=$G209, DH209, "")</f>
        <v/>
      </c>
      <c r="DN209" s="9">
        <f>IF(11&lt;=$G209, ROUND(DM209*$Q209, 2), "")</f>
        <v/>
      </c>
      <c r="DO209" s="9">
        <f>IF(11&lt;=$G209, $N209, "")</f>
        <v/>
      </c>
      <c r="DP209" s="9">
        <f>IF(11&lt;=$G209, DO209-DN209, "")</f>
        <v/>
      </c>
      <c r="DQ209" s="9">
        <f>IF(11&lt;=$G209, DM209-DP209, "")</f>
        <v/>
      </c>
      <c r="DR209" s="9">
        <f>IF(11&lt;=$G209, ROUND(DJ209*$Q209, 2), "")</f>
        <v/>
      </c>
      <c r="DS209" s="9">
        <f>IF(11&lt;=$G209, DJ209+DR209, "")</f>
        <v/>
      </c>
      <c r="DT209" s="9">
        <f>IF(11&lt;=$G209, DN209+DR209, "")</f>
        <v/>
      </c>
      <c r="DU209" s="9">
        <f>IF(11&lt;=$G209, ($G209-11)*$N209, "")</f>
        <v/>
      </c>
      <c r="DV209" s="9">
        <f>IF(12&lt;=$G209, DQ209, "")</f>
        <v/>
      </c>
      <c r="DW209" s="9">
        <f>IF(12&lt;=$G209, ROUND(DV209*$Q209, 2), "")</f>
        <v/>
      </c>
      <c r="DX209" s="9">
        <f>IF(12&lt;=$G209, $N209, "")</f>
        <v/>
      </c>
      <c r="DY209" s="9">
        <f>IF(12&lt;=$G209, DX209-DW209, "")</f>
        <v/>
      </c>
      <c r="DZ209" s="9">
        <f>IF(12&lt;=$G209, DV209-DY209, "")</f>
        <v/>
      </c>
      <c r="EA209" s="9">
        <f>IF(12&lt;=$G209, ROUND(DS209*$Q209, 2), "")</f>
        <v/>
      </c>
      <c r="EB209" s="9">
        <f>IF(12&lt;=$G209, DS209+EA209, "")</f>
        <v/>
      </c>
      <c r="EC209" s="9">
        <f>IF(12&lt;=$G209, DW209+EA209, "")</f>
        <v/>
      </c>
      <c r="ED209" s="9">
        <f>IF(12&lt;=$G209, ($G209-12)*$N209, "")</f>
        <v/>
      </c>
      <c r="EE209" s="9">
        <f>IF(13&lt;=$G209, DZ209, "")</f>
        <v/>
      </c>
      <c r="EF209" s="9">
        <f>IF(13&lt;=$G209, ROUND(EE209*$Q209, 2), "")</f>
        <v/>
      </c>
      <c r="EG209" s="9">
        <f>IF(13&lt;=$G209, $N209, "")</f>
        <v/>
      </c>
      <c r="EH209" s="9">
        <f>IF(13&lt;=$G209, EG209-EF209, "")</f>
        <v/>
      </c>
      <c r="EI209" s="9">
        <f>IF(13&lt;=$G209, EE209-EH209, "")</f>
        <v/>
      </c>
      <c r="EJ209" s="9">
        <f>IF(13&lt;=$G209, ROUND(EB209*$Q209, 2), "")</f>
        <v/>
      </c>
      <c r="EK209" s="9">
        <f>IF(13&lt;=$G209, EB209+EJ209, "")</f>
        <v/>
      </c>
      <c r="EL209" s="9">
        <f>IF(13&lt;=$G209, EF209+EJ209, "")</f>
        <v/>
      </c>
      <c r="EM209" s="9">
        <f>IF(13&lt;=$G209, ($G209-13)*$N209, "")</f>
        <v/>
      </c>
      <c r="EN209" s="9">
        <f>IF(14&lt;=$G209, EI209, "")</f>
        <v/>
      </c>
      <c r="EO209" s="9">
        <f>IF(14&lt;=$G209, ROUND(EN209*$Q209, 2), "")</f>
        <v/>
      </c>
      <c r="EP209" s="9">
        <f>IF(14&lt;=$G209, $N209, "")</f>
        <v/>
      </c>
      <c r="EQ209" s="9">
        <f>IF(14&lt;=$G209, EP209-EO209, "")</f>
        <v/>
      </c>
      <c r="ER209" s="9">
        <f>IF(14&lt;=$G209, EN209-EQ209, "")</f>
        <v/>
      </c>
      <c r="ES209" s="9">
        <f>IF(14&lt;=$G209, ROUND(EK209*$Q209, 2), "")</f>
        <v/>
      </c>
      <c r="ET209" s="9">
        <f>IF(14&lt;=$G209, EK209+ES209, "")</f>
        <v/>
      </c>
      <c r="EU209" s="9">
        <f>IF(14&lt;=$G209, EO209+ES209, "")</f>
        <v/>
      </c>
      <c r="EV209" s="9">
        <f>IF(14&lt;=$G209, ($G209-14)*$N209, "")</f>
        <v/>
      </c>
      <c r="EW209" s="9">
        <f>IF(15&lt;=$G209, ER209, "")</f>
        <v/>
      </c>
      <c r="EX209" s="9">
        <f>IF(15&lt;=$G209, ROUND(EW209*$Q209, 2), "")</f>
        <v/>
      </c>
      <c r="EY209" s="9">
        <f>IF(15&lt;=$G209, $N209, "")</f>
        <v/>
      </c>
      <c r="EZ209" s="9">
        <f>IF(15&lt;=$G209, EY209-EX209, "")</f>
        <v/>
      </c>
      <c r="FA209" s="9">
        <f>IF(15&lt;=$G209, EW209-EZ209, "")</f>
        <v/>
      </c>
      <c r="FB209" s="9">
        <f>IF(15&lt;=$G209, ROUND(ET209*$Q209, 2), "")</f>
        <v/>
      </c>
      <c r="FC209" s="9">
        <f>IF(15&lt;=$G209, ET209+FB209, "")</f>
        <v/>
      </c>
      <c r="FD209" s="9">
        <f>IF(15&lt;=$G209, EX209+FB209, "")</f>
        <v/>
      </c>
      <c r="FE209" s="9">
        <f>IF(15&lt;=$G209, ($G209-15)*$N209, "")</f>
        <v/>
      </c>
      <c r="FF209" s="9">
        <f>IF(16&lt;=$G209, FA209, "")</f>
        <v/>
      </c>
      <c r="FG209" s="9">
        <f>IF(16&lt;=$G209, ROUND(FF209*$Q209, 2), "")</f>
        <v/>
      </c>
      <c r="FH209" s="9">
        <f>IF(16&lt;=$G209, $N209, "")</f>
        <v/>
      </c>
      <c r="FI209" s="9">
        <f>IF(16&lt;=$G209, FH209-FG209, "")</f>
        <v/>
      </c>
      <c r="FJ209" s="9">
        <f>IF(16&lt;=$G209, FF209-FI209, "")</f>
        <v/>
      </c>
      <c r="FK209" s="9">
        <f>IF(16&lt;=$G209, ROUND(FC209*$Q209, 2), "")</f>
        <v/>
      </c>
      <c r="FL209" s="9">
        <f>IF(16&lt;=$G209, FC209+FK209, "")</f>
        <v/>
      </c>
      <c r="FM209" s="9">
        <f>IF(16&lt;=$G209, FG209+FK209, "")</f>
        <v/>
      </c>
      <c r="FN209" s="9">
        <f>IF(16&lt;=$G209, ($G209-16)*$N209, "")</f>
        <v/>
      </c>
      <c r="FO209" s="9">
        <f>IF(17&lt;=$G209, FJ209, "")</f>
        <v/>
      </c>
      <c r="FP209" s="9">
        <f>IF(17&lt;=$G209, ROUND(FO209*$Q209, 2), "")</f>
        <v/>
      </c>
      <c r="FQ209" s="9">
        <f>IF(17&lt;=$G209, $N209, "")</f>
        <v/>
      </c>
      <c r="FR209" s="9">
        <f>IF(17&lt;=$G209, FQ209-FP209, "")</f>
        <v/>
      </c>
      <c r="FS209" s="9">
        <f>IF(17&lt;=$G209, FO209-FR209, "")</f>
        <v/>
      </c>
      <c r="FT209" s="9">
        <f>IF(17&lt;=$G209, ROUND(FL209*$Q209, 2), "")</f>
        <v/>
      </c>
      <c r="FU209" s="9">
        <f>IF(17&lt;=$G209, FL209+FT209, "")</f>
        <v/>
      </c>
      <c r="FV209" s="9">
        <f>IF(17&lt;=$G209, FP209+FT209, "")</f>
        <v/>
      </c>
      <c r="FW209" s="9">
        <f>IF(17&lt;=$G209, ($G209-17)*$N209, "")</f>
        <v/>
      </c>
      <c r="FX209" s="9">
        <f>IF(18&lt;=$G209, FS209, "")</f>
        <v/>
      </c>
      <c r="FY209" s="9">
        <f>IF(18&lt;=$G209, ROUND(FX209*$Q209, 2), "")</f>
        <v/>
      </c>
      <c r="FZ209" s="9">
        <f>IF(18&lt;=$G209, $N209, "")</f>
        <v/>
      </c>
      <c r="GA209" s="9">
        <f>IF(18&lt;=$G209, FZ209-FY209, "")</f>
        <v/>
      </c>
      <c r="GB209" s="9">
        <f>IF(18&lt;=$G209, FX209-GA209, "")</f>
        <v/>
      </c>
      <c r="GC209" s="9">
        <f>IF(18&lt;=$G209, ROUND(FU209*$Q209, 2), "")</f>
        <v/>
      </c>
      <c r="GD209" s="9">
        <f>IF(18&lt;=$G209, FU209+GC209, "")</f>
        <v/>
      </c>
      <c r="GE209" s="9">
        <f>IF(18&lt;=$G209, FY209+GC209, "")</f>
        <v/>
      </c>
      <c r="GF209" s="9">
        <f>IF(18&lt;=$G209, ($G209-18)*$N209, "")</f>
        <v/>
      </c>
      <c r="GG209" s="9">
        <f>IF(19&lt;=$G209, GB209, "")</f>
        <v/>
      </c>
      <c r="GH209" s="9">
        <f>IF(19&lt;=$G209, ROUND(GG209*$Q209, 2), "")</f>
        <v/>
      </c>
      <c r="GI209" s="9">
        <f>IF(19&lt;=$G209, $N209, "")</f>
        <v/>
      </c>
      <c r="GJ209" s="9">
        <f>IF(19&lt;=$G209, GI209-GH209, "")</f>
        <v/>
      </c>
      <c r="GK209" s="9">
        <f>IF(19&lt;=$G209, GG209-GJ209, "")</f>
        <v/>
      </c>
      <c r="GL209" s="9">
        <f>IF(19&lt;=$G209, ROUND(GD209*$Q209, 2), "")</f>
        <v/>
      </c>
      <c r="GM209" s="9">
        <f>IF(19&lt;=$G209, GD209+GL209, "")</f>
        <v/>
      </c>
      <c r="GN209" s="9">
        <f>IF(19&lt;=$G209, GH209+GL209, "")</f>
        <v/>
      </c>
      <c r="GO209" s="9">
        <f>IF(19&lt;=$G209, ($G209-19)*$N209, "")</f>
        <v/>
      </c>
      <c r="GP209" s="9">
        <f>IF(20&lt;=$G209, GK209, "")</f>
        <v/>
      </c>
      <c r="GQ209" s="9">
        <f>IF(20&lt;=$G209, ROUND(GP209*$Q209, 2), "")</f>
        <v/>
      </c>
      <c r="GR209" s="9">
        <f>IF(20&lt;=$G209, $N209, "")</f>
        <v/>
      </c>
      <c r="GS209" s="9">
        <f>IF(20&lt;=$G209, GR209-GQ209, "")</f>
        <v/>
      </c>
      <c r="GT209" s="9">
        <f>IF(20&lt;=$G209, GP209-GS209, "")</f>
        <v/>
      </c>
      <c r="GU209" s="9">
        <f>IF(20&lt;=$G209, ROUND(GM209*$Q209, 2), "")</f>
        <v/>
      </c>
      <c r="GV209" s="9">
        <f>IF(20&lt;=$G209, GM209+GU209, "")</f>
        <v/>
      </c>
      <c r="GW209" s="9">
        <f>IF(20&lt;=$G209, GQ209+GU209, "")</f>
        <v/>
      </c>
      <c r="GX209" s="9">
        <f>IF(20&lt;=$G209, ($G209-20)*$N209, "")</f>
        <v/>
      </c>
      <c r="GY209" s="9">
        <f>IF(21&lt;=$G209, GT209, "")</f>
        <v/>
      </c>
      <c r="GZ209" s="9">
        <f>IF(21&lt;=$G209, ROUND(GY209*$Q209, 2), "")</f>
        <v/>
      </c>
      <c r="HA209" s="9">
        <f>IF(21&lt;=$G209, $N209, "")</f>
        <v/>
      </c>
      <c r="HB209" s="9">
        <f>IF(21&lt;=$G209, HA209-GZ209, "")</f>
        <v/>
      </c>
      <c r="HC209" s="9">
        <f>IF(21&lt;=$G209, GY209-HB209, "")</f>
        <v/>
      </c>
      <c r="HD209" s="9">
        <f>IF(21&lt;=$G209, ROUND(GV209*$Q209, 2), "")</f>
        <v/>
      </c>
      <c r="HE209" s="9">
        <f>IF(21&lt;=$G209, GV209+HD209, "")</f>
        <v/>
      </c>
      <c r="HF209" s="9">
        <f>IF(21&lt;=$G209, GZ209+HD209, "")</f>
        <v/>
      </c>
      <c r="HG209" s="9">
        <f>IF(21&lt;=$G209, ($G209-21)*$N209, "")</f>
        <v/>
      </c>
      <c r="HH209" s="9">
        <f>IF(22&lt;=$G209, HC209, "")</f>
        <v/>
      </c>
      <c r="HI209" s="9">
        <f>IF(22&lt;=$G209, ROUND(HH209*$Q209, 2), "")</f>
        <v/>
      </c>
      <c r="HJ209" s="9">
        <f>IF(22&lt;=$G209, $N209, "")</f>
        <v/>
      </c>
      <c r="HK209" s="9">
        <f>IF(22&lt;=$G209, HJ209-HI209, "")</f>
        <v/>
      </c>
      <c r="HL209" s="9">
        <f>IF(22&lt;=$G209, HH209-HK209, "")</f>
        <v/>
      </c>
      <c r="HM209" s="9">
        <f>IF(22&lt;=$G209, ROUND(HE209*$Q209, 2), "")</f>
        <v/>
      </c>
      <c r="HN209" s="9">
        <f>IF(22&lt;=$G209, HE209+HM209, "")</f>
        <v/>
      </c>
      <c r="HO209" s="9">
        <f>IF(22&lt;=$G209, HI209+HM209, "")</f>
        <v/>
      </c>
      <c r="HP209" s="9">
        <f>IF(22&lt;=$G209, ($G209-22)*$N209, "")</f>
        <v/>
      </c>
      <c r="HQ209" s="9">
        <f>IF(23&lt;=$G209, HL209, "")</f>
        <v/>
      </c>
      <c r="HR209" s="9">
        <f>IF(23&lt;=$G209, ROUND(HQ209*$Q209, 2), "")</f>
        <v/>
      </c>
      <c r="HS209" s="9">
        <f>IF(23&lt;=$G209, $N209, "")</f>
        <v/>
      </c>
      <c r="HT209" s="9">
        <f>IF(23&lt;=$G209, HS209-HR209, "")</f>
        <v/>
      </c>
      <c r="HU209" s="9">
        <f>IF(23&lt;=$G209, HQ209-HT209, "")</f>
        <v/>
      </c>
      <c r="HV209" s="9">
        <f>IF(23&lt;=$G209, ROUND(HN209*$Q209, 2), "")</f>
        <v/>
      </c>
      <c r="HW209" s="9">
        <f>IF(23&lt;=$G209, HN209+HV209, "")</f>
        <v/>
      </c>
      <c r="HX209" s="9">
        <f>IF(23&lt;=$G209, HR209+HV209, "")</f>
        <v/>
      </c>
      <c r="HY209" s="9">
        <f>IF(23&lt;=$G209, ($G209-23)*$N209, "")</f>
        <v/>
      </c>
      <c r="HZ209" s="9">
        <f>IF(24&lt;=$G209, HU209, "")</f>
        <v/>
      </c>
      <c r="IA209" s="9">
        <f>IF(24&lt;=$G209, ROUND(HZ209*$Q209, 2), "")</f>
        <v/>
      </c>
      <c r="IB209" s="9">
        <f>IF(24&lt;=$G209, $N209, "")</f>
        <v/>
      </c>
      <c r="IC209" s="9">
        <f>IF(24&lt;=$G209, IB209-IA209, "")</f>
        <v/>
      </c>
      <c r="ID209" s="9">
        <f>IF(24&lt;=$G209, HZ209-IC209, "")</f>
        <v/>
      </c>
      <c r="IE209" s="9">
        <f>IF(24&lt;=$G209, ROUND(HW209*$Q209, 2), "")</f>
        <v/>
      </c>
      <c r="IF209" s="9">
        <f>IF(24&lt;=$G209, HW209+IE209, "")</f>
        <v/>
      </c>
      <c r="IG209" s="9">
        <f>IF(24&lt;=$G209, IA209+IE209, "")</f>
        <v/>
      </c>
      <c r="IH209" s="9">
        <f>IF(24&lt;=$G209, ($G209-24)*$N209, "")</f>
        <v/>
      </c>
      <c r="II209" s="9">
        <f>IF(25&lt;=$G209, ID209, "")</f>
        <v/>
      </c>
      <c r="IJ209" s="9">
        <f>IF(25&lt;=$G209, ROUND(II209*$Q209, 2), "")</f>
        <v/>
      </c>
      <c r="IK209" s="9">
        <f>IF(25&lt;=$G209, $N209, "")</f>
        <v/>
      </c>
      <c r="IL209" s="9">
        <f>IF(25&lt;=$G209, IK209-IJ209, "")</f>
        <v/>
      </c>
      <c r="IM209" s="9">
        <f>IF(25&lt;=$G209, II209-IL209, "")</f>
        <v/>
      </c>
      <c r="IN209" s="9">
        <f>IF(25&lt;=$G209, ROUND(IF209*$Q209, 2), "")</f>
        <v/>
      </c>
      <c r="IO209" s="9">
        <f>IF(25&lt;=$G209, IF209+IN209, "")</f>
        <v/>
      </c>
      <c r="IP209" s="9">
        <f>IF(25&lt;=$G209, IJ209+IN209, "")</f>
        <v/>
      </c>
      <c r="IQ209" s="9">
        <f>IF(25&lt;=$G209, ($G209-25)*$N209, "")</f>
        <v/>
      </c>
      <c r="IR209" s="9">
        <f>IF(26&lt;=$G209, IM209, "")</f>
        <v/>
      </c>
      <c r="IS209" s="9">
        <f>IF(26&lt;=$G209, ROUND(IR209*$Q209, 2), "")</f>
        <v/>
      </c>
      <c r="IT209" s="9">
        <f>IF(26&lt;=$G209, $N209, "")</f>
        <v/>
      </c>
      <c r="IU209" s="9">
        <f>IF(26&lt;=$G209, IT209-IS209, "")</f>
        <v/>
      </c>
      <c r="IV209" s="9">
        <f>IF(26&lt;=$G209, IR209-IU209, "")</f>
        <v/>
      </c>
      <c r="IW209" s="9">
        <f>IF(26&lt;=$G209, ROUND(IO209*$Q209, 2), "")</f>
        <v/>
      </c>
      <c r="IX209" s="9">
        <f>IF(26&lt;=$G209, IO209+IW209, "")</f>
        <v/>
      </c>
      <c r="IY209" s="9">
        <f>IF(26&lt;=$G209, IS209+IW209, "")</f>
        <v/>
      </c>
      <c r="IZ209" s="9">
        <f>IF(26&lt;=$G209, ($G209-26)*$N209, "")</f>
        <v/>
      </c>
      <c r="JA209" s="9">
        <f>IF(27&lt;=$G209, IV209, "")</f>
        <v/>
      </c>
      <c r="JB209" s="9">
        <f>IF(27&lt;=$G209, ROUND(JA209*$Q209, 2), "")</f>
        <v/>
      </c>
      <c r="JC209" s="9">
        <f>IF(27&lt;=$G209, $N209, "")</f>
        <v/>
      </c>
      <c r="JD209" s="9">
        <f>IF(27&lt;=$G209, JC209-JB209, "")</f>
        <v/>
      </c>
      <c r="JE209" s="9">
        <f>IF(27&lt;=$G209, JA209-JD209, "")</f>
        <v/>
      </c>
      <c r="JF209" s="9">
        <f>IF(27&lt;=$G209, ROUND(IX209*$Q209, 2), "")</f>
        <v/>
      </c>
      <c r="JG209" s="9">
        <f>IF(27&lt;=$G209, IX209+JF209, "")</f>
        <v/>
      </c>
      <c r="JH209" s="9">
        <f>IF(27&lt;=$G209, JB209+JF209, "")</f>
        <v/>
      </c>
      <c r="JI209" s="9">
        <f>IF(27&lt;=$G209, ($G209-27)*$N209, "")</f>
        <v/>
      </c>
      <c r="JJ209" s="9">
        <f>IF(28&lt;=$G209, JE209, "")</f>
        <v/>
      </c>
      <c r="JK209" s="9">
        <f>IF(28&lt;=$G209, ROUND(JJ209*$Q209, 2), "")</f>
        <v/>
      </c>
      <c r="JL209" s="9">
        <f>IF(28&lt;=$G209, $N209, "")</f>
        <v/>
      </c>
      <c r="JM209" s="9">
        <f>IF(28&lt;=$G209, JL209-JK209, "")</f>
        <v/>
      </c>
      <c r="JN209" s="9">
        <f>IF(28&lt;=$G209, JJ209-JM209, "")</f>
        <v/>
      </c>
      <c r="JO209" s="9">
        <f>IF(28&lt;=$G209, ROUND(JG209*$Q209, 2), "")</f>
        <v/>
      </c>
      <c r="JP209" s="9">
        <f>IF(28&lt;=$G209, JG209+JO209, "")</f>
        <v/>
      </c>
      <c r="JQ209" s="9">
        <f>IF(28&lt;=$G209, JK209+JO209, "")</f>
        <v/>
      </c>
      <c r="JR209" s="9">
        <f>IF(28&lt;=$G209, ($G209-28)*$N209, "")</f>
        <v/>
      </c>
      <c r="JS209" s="9">
        <f>IF(29&lt;=$G209, JN209, "")</f>
        <v/>
      </c>
      <c r="JT209" s="9">
        <f>IF(29&lt;=$G209, ROUND(JS209*$Q209, 2), "")</f>
        <v/>
      </c>
      <c r="JU209" s="9">
        <f>IF(29&lt;=$G209, $N209, "")</f>
        <v/>
      </c>
      <c r="JV209" s="9">
        <f>IF(29&lt;=$G209, JU209-JT209, "")</f>
        <v/>
      </c>
      <c r="JW209" s="9">
        <f>IF(29&lt;=$G209, JS209-JV209, "")</f>
        <v/>
      </c>
      <c r="JX209" s="9">
        <f>IF(29&lt;=$G209, ROUND(JP209*$Q209, 2), "")</f>
        <v/>
      </c>
      <c r="JY209" s="9">
        <f>IF(29&lt;=$G209, JP209+JX209, "")</f>
        <v/>
      </c>
      <c r="JZ209" s="9">
        <f>IF(29&lt;=$G209, JT209+JX209, "")</f>
        <v/>
      </c>
      <c r="KA209" s="9">
        <f>IF(29&lt;=$G209, ($G209-29)*$N209, "")</f>
        <v/>
      </c>
      <c r="KB209" s="9">
        <f>IF(30&lt;=$G209, JW209, "")</f>
        <v/>
      </c>
      <c r="KC209" s="9">
        <f>IF(30&lt;=$G209, ROUND(KB209*$Q209, 2), "")</f>
        <v/>
      </c>
      <c r="KD209" s="9">
        <f>IF(30&lt;=$G209, $N209, "")</f>
        <v/>
      </c>
      <c r="KE209" s="9">
        <f>IF(30&lt;=$G209, KD209-KC209, "")</f>
        <v/>
      </c>
      <c r="KF209" s="9">
        <f>IF(30&lt;=$G209, KB209-KE209, "")</f>
        <v/>
      </c>
      <c r="KG209" s="9">
        <f>IF(30&lt;=$G209, ROUND(JY209*$Q209, 2), "")</f>
        <v/>
      </c>
      <c r="KH209" s="9">
        <f>IF(30&lt;=$G209, JY209+KG209, "")</f>
        <v/>
      </c>
      <c r="KI209" s="9">
        <f>IF(30&lt;=$G209, KC209+KG209, "")</f>
        <v/>
      </c>
      <c r="KJ209" s="9">
        <f>IF(30&lt;=$G209, ($G209-30)*$N209, "")</f>
        <v/>
      </c>
      <c r="KK209" s="9">
        <f>IF(31&lt;=$G209, KF209, "")</f>
        <v/>
      </c>
      <c r="KL209" s="9">
        <f>IF(31&lt;=$G209, ROUND(KK209*$Q209, 2), "")</f>
        <v/>
      </c>
      <c r="KM209" s="9">
        <f>IF(31&lt;=$G209, $N209, "")</f>
        <v/>
      </c>
      <c r="KN209" s="9">
        <f>IF(31&lt;=$G209, KM209-KL209, "")</f>
        <v/>
      </c>
      <c r="KO209" s="9">
        <f>IF(31&lt;=$G209, KK209-KN209, "")</f>
        <v/>
      </c>
      <c r="KP209" s="9">
        <f>IF(31&lt;=$G209, ROUND(KH209*$Q209, 2), "")</f>
        <v/>
      </c>
      <c r="KQ209" s="9">
        <f>IF(31&lt;=$G209, KH209+KP209, "")</f>
        <v/>
      </c>
      <c r="KR209" s="9">
        <f>IF(31&lt;=$G209, KL209+KP209, "")</f>
        <v/>
      </c>
      <c r="KS209" s="9">
        <f>IF(31&lt;=$G209, ($G209-31)*$N209, "")</f>
        <v/>
      </c>
      <c r="KT209" s="9">
        <f>IF(32&lt;=$G209, KO209, "")</f>
        <v/>
      </c>
      <c r="KU209" s="9">
        <f>IF(32&lt;=$G209, ROUND(KT209*$Q209, 2), "")</f>
        <v/>
      </c>
      <c r="KV209" s="9">
        <f>IF(32&lt;=$G209, $N209, "")</f>
        <v/>
      </c>
      <c r="KW209" s="9">
        <f>IF(32&lt;=$G209, KV209-KU209, "")</f>
        <v/>
      </c>
      <c r="KX209" s="9">
        <f>IF(32&lt;=$G209, KT209-KW209, "")</f>
        <v/>
      </c>
      <c r="KY209" s="9">
        <f>IF(32&lt;=$G209, ROUND(KQ209*$Q209, 2), "")</f>
        <v/>
      </c>
      <c r="KZ209" s="9">
        <f>IF(32&lt;=$G209, KQ209+KY209, "")</f>
        <v/>
      </c>
      <c r="LA209" s="9">
        <f>IF(32&lt;=$G209, KU209+KY209, "")</f>
        <v/>
      </c>
      <c r="LB209" s="9">
        <f>IF(32&lt;=$G209, ($G209-32)*$N209, "")</f>
        <v/>
      </c>
      <c r="LC209" s="9">
        <f>IF(33&lt;=$G209, KX209, "")</f>
        <v/>
      </c>
      <c r="LD209" s="9">
        <f>IF(33&lt;=$G209, ROUND(LC209*$Q209, 2), "")</f>
        <v/>
      </c>
      <c r="LE209" s="9">
        <f>IF(33&lt;=$G209, $N209, "")</f>
        <v/>
      </c>
      <c r="LF209" s="9">
        <f>IF(33&lt;=$G209, LE209-LD209, "")</f>
        <v/>
      </c>
      <c r="LG209" s="9">
        <f>IF(33&lt;=$G209, LC209-LF209, "")</f>
        <v/>
      </c>
      <c r="LH209" s="9">
        <f>IF(33&lt;=$G209, ROUND(KZ209*$Q209, 2), "")</f>
        <v/>
      </c>
      <c r="LI209" s="9">
        <f>IF(33&lt;=$G209, KZ209+LH209, "")</f>
        <v/>
      </c>
      <c r="LJ209" s="9">
        <f>IF(33&lt;=$G209, LD209+LH209, "")</f>
        <v/>
      </c>
      <c r="LK209" s="9">
        <f>IF(33&lt;=$G209, ($G209-33)*$N209, "")</f>
        <v/>
      </c>
      <c r="LL209" s="9">
        <f>IF(34&lt;=$G209, LG209, "")</f>
        <v/>
      </c>
      <c r="LM209" s="9">
        <f>IF(34&lt;=$G209, ROUND(LL209*$Q209, 2), "")</f>
        <v/>
      </c>
      <c r="LN209" s="9">
        <f>IF(34&lt;=$G209, $N209, "")</f>
        <v/>
      </c>
      <c r="LO209" s="9">
        <f>IF(34&lt;=$G209, LN209-LM209, "")</f>
        <v/>
      </c>
      <c r="LP209" s="9">
        <f>IF(34&lt;=$G209, LL209-LO209, "")</f>
        <v/>
      </c>
      <c r="LQ209" s="9">
        <f>IF(34&lt;=$G209, ROUND(LI209*$Q209, 2), "")</f>
        <v/>
      </c>
      <c r="LR209" s="9">
        <f>IF(34&lt;=$G209, LI209+LQ209, "")</f>
        <v/>
      </c>
      <c r="LS209" s="9">
        <f>IF(34&lt;=$G209, LM209+LQ209, "")</f>
        <v/>
      </c>
      <c r="LT209" s="9">
        <f>IF(34&lt;=$G209, ($G209-34)*$N209, "")</f>
        <v/>
      </c>
      <c r="LU209" s="9">
        <f>IF(35&lt;=$G209, LP209, "")</f>
        <v/>
      </c>
      <c r="LV209" s="9">
        <f>IF(35&lt;=$G209, ROUND(LU209*$Q209, 2), "")</f>
        <v/>
      </c>
      <c r="LW209" s="9">
        <f>IF(35&lt;=$G209, $N209, "")</f>
        <v/>
      </c>
      <c r="LX209" s="9">
        <f>IF(35&lt;=$G209, LW209-LV209, "")</f>
        <v/>
      </c>
      <c r="LY209" s="9">
        <f>IF(35&lt;=$G209, LU209-LX209, "")</f>
        <v/>
      </c>
      <c r="LZ209" s="9">
        <f>IF(35&lt;=$G209, ROUND(LR209*$Q209, 2), "")</f>
        <v/>
      </c>
      <c r="MA209" s="9">
        <f>IF(35&lt;=$G209, LR209+LZ209, "")</f>
        <v/>
      </c>
      <c r="MB209" s="9">
        <f>IF(35&lt;=$G209, LV209+LZ209, "")</f>
        <v/>
      </c>
      <c r="MC209" s="9">
        <f>IF(35&lt;=$G209, ($G209-35)*$N209, "")</f>
        <v/>
      </c>
      <c r="MD209" s="9">
        <f>IF(36&lt;=$G209, LY209, "")</f>
        <v/>
      </c>
      <c r="ME209" s="9">
        <f>IF(36&lt;=$G209, ROUND(MD209*$Q209, 2), "")</f>
        <v/>
      </c>
      <c r="MF209" s="9">
        <f>IF(36&lt;=$G209, $N209, "")</f>
        <v/>
      </c>
      <c r="MG209" s="9">
        <f>IF(36&lt;=$G209, MF209-ME209, "")</f>
        <v/>
      </c>
      <c r="MH209" s="9">
        <f>IF(36&lt;=$G209, MD209-MG209, "")</f>
        <v/>
      </c>
      <c r="MI209" s="9">
        <f>IF(36&lt;=$G209, ROUND(MA209*$Q209, 2), "")</f>
        <v/>
      </c>
      <c r="MJ209" s="9">
        <f>IF(36&lt;=$G209, MA209+MI209, "")</f>
        <v/>
      </c>
      <c r="MK209" s="9">
        <f>IF(36&lt;=$G209, ME209+MI209, "")</f>
        <v/>
      </c>
      <c r="ML209" s="9">
        <f>IF(36&lt;=$G209, ($G209-36)*$N209, "")</f>
        <v/>
      </c>
      <c r="MM209" s="9">
        <f>IF(37&lt;=$G209, MH209, "")</f>
        <v/>
      </c>
      <c r="MN209" s="9">
        <f>IF(37&lt;=$G209, ROUND(MM209*$Q209, 2), "")</f>
        <v/>
      </c>
      <c r="MO209" s="9">
        <f>IF(37&lt;=$G209, $N209, "")</f>
        <v/>
      </c>
      <c r="MP209" s="9">
        <f>IF(37&lt;=$G209, MO209-MN209, "")</f>
        <v/>
      </c>
      <c r="MQ209" s="9">
        <f>IF(37&lt;=$G209, MM209-MP209, "")</f>
        <v/>
      </c>
      <c r="MR209" s="9">
        <f>IF(37&lt;=$G209, ROUND(MJ209*$Q209, 2), "")</f>
        <v/>
      </c>
      <c r="MS209" s="9">
        <f>IF(37&lt;=$G209, MJ209+MR209, "")</f>
        <v/>
      </c>
      <c r="MT209" s="9">
        <f>IF(37&lt;=$G209, MN209+MR209, "")</f>
        <v/>
      </c>
      <c r="MU209" s="9">
        <f>IF(37&lt;=$G209, ($G209-37)*$N209, "")</f>
        <v/>
      </c>
      <c r="MV209" s="9">
        <f>IF(38&lt;=$G209, MQ209, "")</f>
        <v/>
      </c>
      <c r="MW209" s="9">
        <f>IF(38&lt;=$G209, ROUND(MV209*$Q209, 2), "")</f>
        <v/>
      </c>
      <c r="MX209" s="9">
        <f>IF(38&lt;=$G209, $N209, "")</f>
        <v/>
      </c>
      <c r="MY209" s="9">
        <f>IF(38&lt;=$G209, MX209-MW209, "")</f>
        <v/>
      </c>
      <c r="MZ209" s="9">
        <f>IF(38&lt;=$G209, MV209-MY209, "")</f>
        <v/>
      </c>
      <c r="NA209" s="9">
        <f>IF(38&lt;=$G209, ROUND(MS209*$Q209, 2), "")</f>
        <v/>
      </c>
      <c r="NB209" s="9">
        <f>IF(38&lt;=$G209, MS209+NA209, "")</f>
        <v/>
      </c>
      <c r="NC209" s="9">
        <f>IF(38&lt;=$G209, MW209+NA209, "")</f>
        <v/>
      </c>
      <c r="ND209" s="9">
        <f>IF(38&lt;=$G209, ($G209-38)*$N209, "")</f>
        <v/>
      </c>
      <c r="NE209" s="9">
        <f>IF(39&lt;=$G209, MZ209, "")</f>
        <v/>
      </c>
      <c r="NF209" s="9">
        <f>IF(39&lt;=$G209, ROUND(NE209*$Q209, 2), "")</f>
        <v/>
      </c>
      <c r="NG209" s="9">
        <f>IF(39&lt;=$G209, $N209, "")</f>
        <v/>
      </c>
      <c r="NH209" s="9">
        <f>IF(39&lt;=$G209, NG209-NF209, "")</f>
        <v/>
      </c>
      <c r="NI209" s="9">
        <f>IF(39&lt;=$G209, NE209-NH209, "")</f>
        <v/>
      </c>
      <c r="NJ209" s="9">
        <f>IF(39&lt;=$G209, ROUND(NB209*$Q209, 2), "")</f>
        <v/>
      </c>
      <c r="NK209" s="9">
        <f>IF(39&lt;=$G209, NB209+NJ209, "")</f>
        <v/>
      </c>
      <c r="NL209" s="9">
        <f>IF(39&lt;=$G209, NF209+NJ209, "")</f>
        <v/>
      </c>
      <c r="NM209" s="9">
        <f>IF(39&lt;=$G209, ($G209-39)*$N209, "")</f>
        <v/>
      </c>
      <c r="NN209" s="9">
        <f>IF(40&lt;=$G209, NI209, "")</f>
        <v/>
      </c>
      <c r="NO209" s="9">
        <f>IF(40&lt;=$G209, ROUND(NN209*$Q209, 2), "")</f>
        <v/>
      </c>
      <c r="NP209" s="9">
        <f>IF(40&lt;=$G209, $N209, "")</f>
        <v/>
      </c>
      <c r="NQ209" s="9">
        <f>IF(40&lt;=$G209, NP209-NO209, "")</f>
        <v/>
      </c>
      <c r="NR209" s="9">
        <f>IF(40&lt;=$G209, NN209-NQ209, "")</f>
        <v/>
      </c>
      <c r="NS209" s="9">
        <f>IF(40&lt;=$G209, ROUND(NK209*$Q209, 2), "")</f>
        <v/>
      </c>
      <c r="NT209" s="9">
        <f>IF(40&lt;=$G209, NK209+NS209, "")</f>
        <v/>
      </c>
      <c r="NU209" s="9">
        <f>IF(40&lt;=$G209, NO209+NS209, "")</f>
        <v/>
      </c>
      <c r="NV209" s="9">
        <f>IF(40&lt;=$G209, ($G209-40)*$N209, "")</f>
        <v/>
      </c>
      <c r="NW209" s="9">
        <f>IF(41&lt;=$G209, NR209, "")</f>
        <v/>
      </c>
      <c r="NX209" s="9">
        <f>IF(41&lt;=$G209, ROUND(NW209*$Q209, 2), "")</f>
        <v/>
      </c>
      <c r="NY209" s="9">
        <f>IF(41&lt;=$G209, $N209, "")</f>
        <v/>
      </c>
      <c r="NZ209" s="9">
        <f>IF(41&lt;=$G209, NY209-NX209, "")</f>
        <v/>
      </c>
      <c r="OA209" s="9">
        <f>IF(41&lt;=$G209, NW209-NZ209, "")</f>
        <v/>
      </c>
      <c r="OB209" s="9">
        <f>IF(41&lt;=$G209, ROUND(NT209*$Q209, 2), "")</f>
        <v/>
      </c>
      <c r="OC209" s="9">
        <f>IF(41&lt;=$G209, NT209+OB209, "")</f>
        <v/>
      </c>
      <c r="OD209" s="9">
        <f>IF(41&lt;=$G209, NX209+OB209, "")</f>
        <v/>
      </c>
      <c r="OE209" s="9">
        <f>IF(41&lt;=$G209, ($G209-41)*$N209, "")</f>
        <v/>
      </c>
      <c r="OF209" s="9">
        <f>IF(42&lt;=$G209, OA209, "")</f>
        <v/>
      </c>
      <c r="OG209" s="9">
        <f>IF(42&lt;=$G209, ROUND(OF209*$Q209, 2), "")</f>
        <v/>
      </c>
      <c r="OH209" s="9">
        <f>IF(42&lt;=$G209, $N209, "")</f>
        <v/>
      </c>
      <c r="OI209" s="9">
        <f>IF(42&lt;=$G209, OH209-OG209, "")</f>
        <v/>
      </c>
      <c r="OJ209" s="9">
        <f>IF(42&lt;=$G209, OF209-OI209, "")</f>
        <v/>
      </c>
      <c r="OK209" s="9">
        <f>IF(42&lt;=$G209, ROUND(OC209*$Q209, 2), "")</f>
        <v/>
      </c>
      <c r="OL209" s="9">
        <f>IF(42&lt;=$G209, OC209+OK209, "")</f>
        <v/>
      </c>
      <c r="OM209" s="9">
        <f>IF(42&lt;=$G209, OG209+OK209, "")</f>
        <v/>
      </c>
      <c r="ON209" s="9">
        <f>IF(42&lt;=$G209, ($G209-42)*$N209, "")</f>
        <v/>
      </c>
      <c r="OO209" s="9">
        <f>IF(43&lt;=$G209, OJ209, "")</f>
        <v/>
      </c>
      <c r="OP209" s="9">
        <f>IF(43&lt;=$G209, ROUND(OO209*$Q209, 2), "")</f>
        <v/>
      </c>
      <c r="OQ209" s="9">
        <f>IF(43&lt;=$G209, $N209, "")</f>
        <v/>
      </c>
      <c r="OR209" s="9">
        <f>IF(43&lt;=$G209, OQ209-OP209, "")</f>
        <v/>
      </c>
      <c r="OS209" s="9">
        <f>IF(43&lt;=$G209, OO209-OR209, "")</f>
        <v/>
      </c>
      <c r="OT209" s="9">
        <f>IF(43&lt;=$G209, ROUND(OL209*$Q209, 2), "")</f>
        <v/>
      </c>
      <c r="OU209" s="9">
        <f>IF(43&lt;=$G209, OL209+OT209, "")</f>
        <v/>
      </c>
      <c r="OV209" s="9">
        <f>IF(43&lt;=$G209, OP209+OT209, "")</f>
        <v/>
      </c>
      <c r="OW209" s="9">
        <f>IF(43&lt;=$G209, ($G209-43)*$N209, "")</f>
        <v/>
      </c>
      <c r="OX209" s="9">
        <f>IF(44&lt;=$G209, OS209, "")</f>
        <v/>
      </c>
      <c r="OY209" s="9">
        <f>IF(44&lt;=$G209, ROUND(OX209*$Q209, 2), "")</f>
        <v/>
      </c>
      <c r="OZ209" s="9">
        <f>IF(44&lt;=$G209, $N209, "")</f>
        <v/>
      </c>
      <c r="PA209" s="9">
        <f>IF(44&lt;=$G209, OZ209-OY209, "")</f>
        <v/>
      </c>
      <c r="PB209" s="9">
        <f>IF(44&lt;=$G209, OX209-PA209, "")</f>
        <v/>
      </c>
      <c r="PC209" s="9">
        <f>IF(44&lt;=$G209, ROUND(OU209*$Q209, 2), "")</f>
        <v/>
      </c>
      <c r="PD209" s="9">
        <f>IF(44&lt;=$G209, OU209+PC209, "")</f>
        <v/>
      </c>
      <c r="PE209" s="9">
        <f>IF(44&lt;=$G209, OY209+PC209, "")</f>
        <v/>
      </c>
      <c r="PF209" s="9">
        <f>IF(44&lt;=$G209, ($G209-44)*$N209, "")</f>
        <v/>
      </c>
      <c r="PG209" s="9">
        <f>IF(45&lt;=$G209, PB209, "")</f>
        <v/>
      </c>
      <c r="PH209" s="9">
        <f>IF(45&lt;=$G209, ROUND(PG209*$Q209, 2), "")</f>
        <v/>
      </c>
      <c r="PI209" s="9">
        <f>IF(45&lt;=$G209, $N209, "")</f>
        <v/>
      </c>
      <c r="PJ209" s="9">
        <f>IF(45&lt;=$G209, PI209-PH209, "")</f>
        <v/>
      </c>
      <c r="PK209" s="9">
        <f>IF(45&lt;=$G209, PG209-PJ209, "")</f>
        <v/>
      </c>
      <c r="PL209" s="9">
        <f>IF(45&lt;=$G209, ROUND(PD209*$Q209, 2), "")</f>
        <v/>
      </c>
      <c r="PM209" s="9">
        <f>IF(45&lt;=$G209, PD209+PL209, "")</f>
        <v/>
      </c>
      <c r="PN209" s="9">
        <f>IF(45&lt;=$G209, PH209+PL209, "")</f>
        <v/>
      </c>
      <c r="PO209" s="9">
        <f>IF(45&lt;=$G209, ($G209-45)*$N209, "")</f>
        <v/>
      </c>
      <c r="PP209" s="9">
        <f>IF(46&lt;=$G209, PK209, "")</f>
        <v/>
      </c>
      <c r="PQ209" s="9">
        <f>IF(46&lt;=$G209, ROUND(PP209*$Q209, 2), "")</f>
        <v/>
      </c>
      <c r="PR209" s="9">
        <f>IF(46&lt;=$G209, $N209, "")</f>
        <v/>
      </c>
      <c r="PS209" s="9">
        <f>IF(46&lt;=$G209, PR209-PQ209, "")</f>
        <v/>
      </c>
      <c r="PT209" s="9">
        <f>IF(46&lt;=$G209, PP209-PS209, "")</f>
        <v/>
      </c>
      <c r="PU209" s="9">
        <f>IF(46&lt;=$G209, ROUND(PM209*$Q209, 2), "")</f>
        <v/>
      </c>
      <c r="PV209" s="9">
        <f>IF(46&lt;=$G209, PM209+PU209, "")</f>
        <v/>
      </c>
      <c r="PW209" s="9">
        <f>IF(46&lt;=$G209, PQ209+PU209, "")</f>
        <v/>
      </c>
      <c r="PX209" s="9">
        <f>IF(46&lt;=$G209, ($G209-46)*$N209, "")</f>
        <v/>
      </c>
      <c r="PY209" s="9">
        <f>IF(47&lt;=$G209, PT209, "")</f>
        <v/>
      </c>
      <c r="PZ209" s="9">
        <f>IF(47&lt;=$G209, ROUND(PY209*$Q209, 2), "")</f>
        <v/>
      </c>
      <c r="QA209" s="9">
        <f>IF(47&lt;=$G209, $N209, "")</f>
        <v/>
      </c>
      <c r="QB209" s="9">
        <f>IF(47&lt;=$G209, QA209-PZ209, "")</f>
        <v/>
      </c>
      <c r="QC209" s="9">
        <f>IF(47&lt;=$G209, PY209-QB209, "")</f>
        <v/>
      </c>
      <c r="QD209" s="9">
        <f>IF(47&lt;=$G209, ROUND(PV209*$Q209, 2), "")</f>
        <v/>
      </c>
      <c r="QE209" s="9">
        <f>IF(47&lt;=$G209, PV209+QD209, "")</f>
        <v/>
      </c>
      <c r="QF209" s="9">
        <f>IF(47&lt;=$G209, PZ209+QD209, "")</f>
        <v/>
      </c>
      <c r="QG209" s="9">
        <f>IF(47&lt;=$G209, ($G209-47)*$N209, "")</f>
        <v/>
      </c>
      <c r="QH209" s="9">
        <f>IF(48&lt;=$G209, QC209, "")</f>
        <v/>
      </c>
      <c r="QI209" s="9">
        <f>IF(48&lt;=$G209, ROUND(QH209*$Q209, 2), "")</f>
        <v/>
      </c>
      <c r="QJ209" s="9">
        <f>IF(48&lt;=$G209, $N209, "")</f>
        <v/>
      </c>
      <c r="QK209" s="9">
        <f>IF(48&lt;=$G209, QJ209-QI209, "")</f>
        <v/>
      </c>
      <c r="QL209" s="9">
        <f>IF(48&lt;=$G209, QH209-QK209, "")</f>
        <v/>
      </c>
      <c r="QM209" s="9">
        <f>IF(48&lt;=$G209, ROUND(QE209*$Q209, 2), "")</f>
        <v/>
      </c>
      <c r="QN209" s="9">
        <f>IF(48&lt;=$G209, QE209+QM209, "")</f>
        <v/>
      </c>
      <c r="QO209" s="9">
        <f>IF(48&lt;=$G209, QI209+QM209, "")</f>
        <v/>
      </c>
      <c r="QP209" s="9">
        <f>IF(48&lt;=$G209, ($G209-48)*$N209, "")</f>
        <v/>
      </c>
    </row>
    <row r="210">
      <c r="A210" s="12" t="inlineStr">
        <is>
          <t>0726-0001</t>
        </is>
      </c>
      <c r="B210" s="13" t="inlineStr">
        <is>
          <t>Martha Viviana Anguiano Gonzalez</t>
        </is>
      </c>
      <c r="C210" s="13" t="inlineStr">
        <is>
          <t>JT Mojave</t>
        </is>
      </c>
      <c r="D210" s="12" t="inlineStr">
        <is>
          <t>ACTIVO</t>
        </is>
      </c>
      <c r="E210" s="12" t="inlineStr">
        <is>
          <t>2025-10-29</t>
        </is>
      </c>
      <c r="F210" s="12" t="inlineStr">
        <is>
          <t>2029-10-29</t>
        </is>
      </c>
      <c r="G210" s="14" t="n">
        <v>48</v>
      </c>
      <c r="H210" s="15" t="n">
        <v>1305948.28</v>
      </c>
      <c r="I210" s="16" t="n">
        <v>0.3</v>
      </c>
      <c r="J210" s="15">
        <f>ROUND(H210*I210, 2)</f>
        <v/>
      </c>
      <c r="K210" s="15">
        <f>ROUND(H210-J210, 2)</f>
        <v/>
      </c>
      <c r="L210" s="16" t="n">
        <v>0.02</v>
      </c>
      <c r="M210" s="15">
        <f>ROUND(H210*L210, 2)</f>
        <v/>
      </c>
      <c r="N210" s="15" t="n">
        <v>32798.67</v>
      </c>
      <c r="O210" s="16" t="n">
        <v>0.1</v>
      </c>
      <c r="P210" s="15">
        <f>ROUND(H210*O210, 2)</f>
        <v/>
      </c>
      <c r="Q210" s="17" t="n">
        <v>0.02693492</v>
      </c>
      <c r="R210" s="17">
        <f>RATE(G210, -N210, K210, -P210)</f>
        <v/>
      </c>
      <c r="S210" s="17">
        <f>ROUND(Q210*12, 8)</f>
        <v/>
      </c>
      <c r="T210" s="17">
        <f>ROUND(((1+Q210)^12)-1, 8)</f>
        <v/>
      </c>
      <c r="U210" s="15">
        <f>ROUND(PV(Q210, G210, 0, -P210), 2)</f>
        <v/>
      </c>
      <c r="V210" s="15">
        <f>SUMIF($AA$4:$QP$4, "Interes_Leasing", AA210:QP210)</f>
        <v/>
      </c>
      <c r="W210" s="15">
        <f>SUMIF($AA$4:$QP$4, "Interes_Residual", AA210:QP210)</f>
        <v/>
      </c>
      <c r="X210" s="15">
        <f>ROUND(V210+W210, 2)</f>
        <v/>
      </c>
      <c r="Y210" s="15">
        <f>ROUND((N210*G210+P210+M210)-K210, 2)</f>
        <v/>
      </c>
      <c r="Z210" s="16">
        <f>ROUND(Y210/K210, 4)</f>
        <v/>
      </c>
      <c r="AA210" s="15">
        <f>IF(1&lt;=$G210, $K210, "")</f>
        <v/>
      </c>
      <c r="AB210" s="15">
        <f>IF(1&lt;=$G210, ROUND(AA210*$Q210, 2), "")</f>
        <v/>
      </c>
      <c r="AC210" s="15">
        <f>IF(1&lt;=$G210, $N210, "")</f>
        <v/>
      </c>
      <c r="AD210" s="15">
        <f>IF(1&lt;=$G210, AC210-AB210, "")</f>
        <v/>
      </c>
      <c r="AE210" s="15">
        <f>IF(1&lt;=$G210, AA210-AD210, "")</f>
        <v/>
      </c>
      <c r="AF210" s="15">
        <f>IF(1&lt;=$G210, ROUND($U210*$Q210, 2), "")</f>
        <v/>
      </c>
      <c r="AG210" s="15">
        <f>IF(1&lt;=$G210, $U210+AF210, "")</f>
        <v/>
      </c>
      <c r="AH210" s="15">
        <f>IF(1&lt;=$G210, AB210+AF210, "")</f>
        <v/>
      </c>
      <c r="AI210" s="15">
        <f>IF(1&lt;=$G210, ($G210-1)*$N210, "")</f>
        <v/>
      </c>
      <c r="AJ210" s="15">
        <f>IF(2&lt;=$G210, AE210, "")</f>
        <v/>
      </c>
      <c r="AK210" s="15">
        <f>IF(2&lt;=$G210, ROUND(AJ210*$Q210, 2), "")</f>
        <v/>
      </c>
      <c r="AL210" s="15">
        <f>IF(2&lt;=$G210, $N210, "")</f>
        <v/>
      </c>
      <c r="AM210" s="15">
        <f>IF(2&lt;=$G210, AL210-AK210, "")</f>
        <v/>
      </c>
      <c r="AN210" s="15">
        <f>IF(2&lt;=$G210, AJ210-AM210, "")</f>
        <v/>
      </c>
      <c r="AO210" s="15">
        <f>IF(2&lt;=$G210, ROUND(AG210*$Q210, 2), "")</f>
        <v/>
      </c>
      <c r="AP210" s="15">
        <f>IF(2&lt;=$G210, AG210+AO210, "")</f>
        <v/>
      </c>
      <c r="AQ210" s="15">
        <f>IF(2&lt;=$G210, AK210+AO210, "")</f>
        <v/>
      </c>
      <c r="AR210" s="15">
        <f>IF(2&lt;=$G210, ($G210-2)*$N210, "")</f>
        <v/>
      </c>
      <c r="AS210" s="15">
        <f>IF(3&lt;=$G210, AN210, "")</f>
        <v/>
      </c>
      <c r="AT210" s="15">
        <f>IF(3&lt;=$G210, ROUND(AS210*$Q210, 2), "")</f>
        <v/>
      </c>
      <c r="AU210" s="15">
        <f>IF(3&lt;=$G210, $N210, "")</f>
        <v/>
      </c>
      <c r="AV210" s="15">
        <f>IF(3&lt;=$G210, AU210-AT210, "")</f>
        <v/>
      </c>
      <c r="AW210" s="15">
        <f>IF(3&lt;=$G210, AS210-AV210, "")</f>
        <v/>
      </c>
      <c r="AX210" s="15">
        <f>IF(3&lt;=$G210, ROUND(AP210*$Q210, 2), "")</f>
        <v/>
      </c>
      <c r="AY210" s="15">
        <f>IF(3&lt;=$G210, AP210+AX210, "")</f>
        <v/>
      </c>
      <c r="AZ210" s="15">
        <f>IF(3&lt;=$G210, AT210+AX210, "")</f>
        <v/>
      </c>
      <c r="BA210" s="15">
        <f>IF(3&lt;=$G210, ($G210-3)*$N210, "")</f>
        <v/>
      </c>
      <c r="BB210" s="15">
        <f>IF(4&lt;=$G210, AW210, "")</f>
        <v/>
      </c>
      <c r="BC210" s="15">
        <f>IF(4&lt;=$G210, ROUND(BB210*$Q210, 2), "")</f>
        <v/>
      </c>
      <c r="BD210" s="15">
        <f>IF(4&lt;=$G210, $N210, "")</f>
        <v/>
      </c>
      <c r="BE210" s="15">
        <f>IF(4&lt;=$G210, BD210-BC210, "")</f>
        <v/>
      </c>
      <c r="BF210" s="15">
        <f>IF(4&lt;=$G210, BB210-BE210, "")</f>
        <v/>
      </c>
      <c r="BG210" s="15">
        <f>IF(4&lt;=$G210, ROUND(AY210*$Q210, 2), "")</f>
        <v/>
      </c>
      <c r="BH210" s="15">
        <f>IF(4&lt;=$G210, AY210+BG210, "")</f>
        <v/>
      </c>
      <c r="BI210" s="15">
        <f>IF(4&lt;=$G210, BC210+BG210, "")</f>
        <v/>
      </c>
      <c r="BJ210" s="15">
        <f>IF(4&lt;=$G210, ($G210-4)*$N210, "")</f>
        <v/>
      </c>
      <c r="BK210" s="15">
        <f>IF(5&lt;=$G210, BF210, "")</f>
        <v/>
      </c>
      <c r="BL210" s="15">
        <f>IF(5&lt;=$G210, ROUND(BK210*$Q210, 2), "")</f>
        <v/>
      </c>
      <c r="BM210" s="15">
        <f>IF(5&lt;=$G210, $N210, "")</f>
        <v/>
      </c>
      <c r="BN210" s="15">
        <f>IF(5&lt;=$G210, BM210-BL210, "")</f>
        <v/>
      </c>
      <c r="BO210" s="15">
        <f>IF(5&lt;=$G210, BK210-BN210, "")</f>
        <v/>
      </c>
      <c r="BP210" s="15">
        <f>IF(5&lt;=$G210, ROUND(BH210*$Q210, 2), "")</f>
        <v/>
      </c>
      <c r="BQ210" s="15">
        <f>IF(5&lt;=$G210, BH210+BP210, "")</f>
        <v/>
      </c>
      <c r="BR210" s="15">
        <f>IF(5&lt;=$G210, BL210+BP210, "")</f>
        <v/>
      </c>
      <c r="BS210" s="15">
        <f>IF(5&lt;=$G210, ($G210-5)*$N210, "")</f>
        <v/>
      </c>
      <c r="BT210" s="15">
        <f>IF(6&lt;=$G210, BO210, "")</f>
        <v/>
      </c>
      <c r="BU210" s="15">
        <f>IF(6&lt;=$G210, ROUND(BT210*$Q210, 2), "")</f>
        <v/>
      </c>
      <c r="BV210" s="15">
        <f>IF(6&lt;=$G210, $N210, "")</f>
        <v/>
      </c>
      <c r="BW210" s="15">
        <f>IF(6&lt;=$G210, BV210-BU210, "")</f>
        <v/>
      </c>
      <c r="BX210" s="15">
        <f>IF(6&lt;=$G210, BT210-BW210, "")</f>
        <v/>
      </c>
      <c r="BY210" s="15">
        <f>IF(6&lt;=$G210, ROUND(BQ210*$Q210, 2), "")</f>
        <v/>
      </c>
      <c r="BZ210" s="15">
        <f>IF(6&lt;=$G210, BQ210+BY210, "")</f>
        <v/>
      </c>
      <c r="CA210" s="15">
        <f>IF(6&lt;=$G210, BU210+BY210, "")</f>
        <v/>
      </c>
      <c r="CB210" s="15">
        <f>IF(6&lt;=$G210, ($G210-6)*$N210, "")</f>
        <v/>
      </c>
      <c r="CC210" s="15">
        <f>IF(7&lt;=$G210, BX210, "")</f>
        <v/>
      </c>
      <c r="CD210" s="15">
        <f>IF(7&lt;=$G210, ROUND(CC210*$Q210, 2), "")</f>
        <v/>
      </c>
      <c r="CE210" s="15">
        <f>IF(7&lt;=$G210, $N210, "")</f>
        <v/>
      </c>
      <c r="CF210" s="15">
        <f>IF(7&lt;=$G210, CE210-CD210, "")</f>
        <v/>
      </c>
      <c r="CG210" s="15">
        <f>IF(7&lt;=$G210, CC210-CF210, "")</f>
        <v/>
      </c>
      <c r="CH210" s="15">
        <f>IF(7&lt;=$G210, ROUND(BZ210*$Q210, 2), "")</f>
        <v/>
      </c>
      <c r="CI210" s="15">
        <f>IF(7&lt;=$G210, BZ210+CH210, "")</f>
        <v/>
      </c>
      <c r="CJ210" s="15">
        <f>IF(7&lt;=$G210, CD210+CH210, "")</f>
        <v/>
      </c>
      <c r="CK210" s="15">
        <f>IF(7&lt;=$G210, ($G210-7)*$N210, "")</f>
        <v/>
      </c>
      <c r="CL210" s="15">
        <f>IF(8&lt;=$G210, CG210, "")</f>
        <v/>
      </c>
      <c r="CM210" s="15">
        <f>IF(8&lt;=$G210, ROUND(CL210*$Q210, 2), "")</f>
        <v/>
      </c>
      <c r="CN210" s="15">
        <f>IF(8&lt;=$G210, $N210, "")</f>
        <v/>
      </c>
      <c r="CO210" s="15">
        <f>IF(8&lt;=$G210, CN210-CM210, "")</f>
        <v/>
      </c>
      <c r="CP210" s="15">
        <f>IF(8&lt;=$G210, CL210-CO210, "")</f>
        <v/>
      </c>
      <c r="CQ210" s="15">
        <f>IF(8&lt;=$G210, ROUND(CI210*$Q210, 2), "")</f>
        <v/>
      </c>
      <c r="CR210" s="15">
        <f>IF(8&lt;=$G210, CI210+CQ210, "")</f>
        <v/>
      </c>
      <c r="CS210" s="15">
        <f>IF(8&lt;=$G210, CM210+CQ210, "")</f>
        <v/>
      </c>
      <c r="CT210" s="15">
        <f>IF(8&lt;=$G210, ($G210-8)*$N210, "")</f>
        <v/>
      </c>
      <c r="CU210" s="15">
        <f>IF(9&lt;=$G210, CP210, "")</f>
        <v/>
      </c>
      <c r="CV210" s="15">
        <f>IF(9&lt;=$G210, ROUND(CU210*$Q210, 2), "")</f>
        <v/>
      </c>
      <c r="CW210" s="15">
        <f>IF(9&lt;=$G210, $N210, "")</f>
        <v/>
      </c>
      <c r="CX210" s="15">
        <f>IF(9&lt;=$G210, CW210-CV210, "")</f>
        <v/>
      </c>
      <c r="CY210" s="15">
        <f>IF(9&lt;=$G210, CU210-CX210, "")</f>
        <v/>
      </c>
      <c r="CZ210" s="15">
        <f>IF(9&lt;=$G210, ROUND(CR210*$Q210, 2), "")</f>
        <v/>
      </c>
      <c r="DA210" s="15">
        <f>IF(9&lt;=$G210, CR210+CZ210, "")</f>
        <v/>
      </c>
      <c r="DB210" s="15">
        <f>IF(9&lt;=$G210, CV210+CZ210, "")</f>
        <v/>
      </c>
      <c r="DC210" s="15">
        <f>IF(9&lt;=$G210, ($G210-9)*$N210, "")</f>
        <v/>
      </c>
      <c r="DD210" s="15">
        <f>IF(10&lt;=$G210, CY210, "")</f>
        <v/>
      </c>
      <c r="DE210" s="15">
        <f>IF(10&lt;=$G210, ROUND(DD210*$Q210, 2), "")</f>
        <v/>
      </c>
      <c r="DF210" s="15">
        <f>IF(10&lt;=$G210, $N210, "")</f>
        <v/>
      </c>
      <c r="DG210" s="15">
        <f>IF(10&lt;=$G210, DF210-DE210, "")</f>
        <v/>
      </c>
      <c r="DH210" s="15">
        <f>IF(10&lt;=$G210, DD210-DG210, "")</f>
        <v/>
      </c>
      <c r="DI210" s="15">
        <f>IF(10&lt;=$G210, ROUND(DA210*$Q210, 2), "")</f>
        <v/>
      </c>
      <c r="DJ210" s="15">
        <f>IF(10&lt;=$G210, DA210+DI210, "")</f>
        <v/>
      </c>
      <c r="DK210" s="15">
        <f>IF(10&lt;=$G210, DE210+DI210, "")</f>
        <v/>
      </c>
      <c r="DL210" s="15">
        <f>IF(10&lt;=$G210, ($G210-10)*$N210, "")</f>
        <v/>
      </c>
      <c r="DM210" s="15">
        <f>IF(11&lt;=$G210, DH210, "")</f>
        <v/>
      </c>
      <c r="DN210" s="15">
        <f>IF(11&lt;=$G210, ROUND(DM210*$Q210, 2), "")</f>
        <v/>
      </c>
      <c r="DO210" s="15">
        <f>IF(11&lt;=$G210, $N210, "")</f>
        <v/>
      </c>
      <c r="DP210" s="15">
        <f>IF(11&lt;=$G210, DO210-DN210, "")</f>
        <v/>
      </c>
      <c r="DQ210" s="15">
        <f>IF(11&lt;=$G210, DM210-DP210, "")</f>
        <v/>
      </c>
      <c r="DR210" s="15">
        <f>IF(11&lt;=$G210, ROUND(DJ210*$Q210, 2), "")</f>
        <v/>
      </c>
      <c r="DS210" s="15">
        <f>IF(11&lt;=$G210, DJ210+DR210, "")</f>
        <v/>
      </c>
      <c r="DT210" s="15">
        <f>IF(11&lt;=$G210, DN210+DR210, "")</f>
        <v/>
      </c>
      <c r="DU210" s="15">
        <f>IF(11&lt;=$G210, ($G210-11)*$N210, "")</f>
        <v/>
      </c>
      <c r="DV210" s="15">
        <f>IF(12&lt;=$G210, DQ210, "")</f>
        <v/>
      </c>
      <c r="DW210" s="15">
        <f>IF(12&lt;=$G210, ROUND(DV210*$Q210, 2), "")</f>
        <v/>
      </c>
      <c r="DX210" s="15">
        <f>IF(12&lt;=$G210, $N210, "")</f>
        <v/>
      </c>
      <c r="DY210" s="15">
        <f>IF(12&lt;=$G210, DX210-DW210, "")</f>
        <v/>
      </c>
      <c r="DZ210" s="15">
        <f>IF(12&lt;=$G210, DV210-DY210, "")</f>
        <v/>
      </c>
      <c r="EA210" s="15">
        <f>IF(12&lt;=$G210, ROUND(DS210*$Q210, 2), "")</f>
        <v/>
      </c>
      <c r="EB210" s="15">
        <f>IF(12&lt;=$G210, DS210+EA210, "")</f>
        <v/>
      </c>
      <c r="EC210" s="15">
        <f>IF(12&lt;=$G210, DW210+EA210, "")</f>
        <v/>
      </c>
      <c r="ED210" s="15">
        <f>IF(12&lt;=$G210, ($G210-12)*$N210, "")</f>
        <v/>
      </c>
      <c r="EE210" s="15">
        <f>IF(13&lt;=$G210, DZ210, "")</f>
        <v/>
      </c>
      <c r="EF210" s="15">
        <f>IF(13&lt;=$G210, ROUND(EE210*$Q210, 2), "")</f>
        <v/>
      </c>
      <c r="EG210" s="15">
        <f>IF(13&lt;=$G210, $N210, "")</f>
        <v/>
      </c>
      <c r="EH210" s="15">
        <f>IF(13&lt;=$G210, EG210-EF210, "")</f>
        <v/>
      </c>
      <c r="EI210" s="15">
        <f>IF(13&lt;=$G210, EE210-EH210, "")</f>
        <v/>
      </c>
      <c r="EJ210" s="15">
        <f>IF(13&lt;=$G210, ROUND(EB210*$Q210, 2), "")</f>
        <v/>
      </c>
      <c r="EK210" s="15">
        <f>IF(13&lt;=$G210, EB210+EJ210, "")</f>
        <v/>
      </c>
      <c r="EL210" s="15">
        <f>IF(13&lt;=$G210, EF210+EJ210, "")</f>
        <v/>
      </c>
      <c r="EM210" s="15">
        <f>IF(13&lt;=$G210, ($G210-13)*$N210, "")</f>
        <v/>
      </c>
      <c r="EN210" s="15">
        <f>IF(14&lt;=$G210, EI210, "")</f>
        <v/>
      </c>
      <c r="EO210" s="15">
        <f>IF(14&lt;=$G210, ROUND(EN210*$Q210, 2), "")</f>
        <v/>
      </c>
      <c r="EP210" s="15">
        <f>IF(14&lt;=$G210, $N210, "")</f>
        <v/>
      </c>
      <c r="EQ210" s="15">
        <f>IF(14&lt;=$G210, EP210-EO210, "")</f>
        <v/>
      </c>
      <c r="ER210" s="15">
        <f>IF(14&lt;=$G210, EN210-EQ210, "")</f>
        <v/>
      </c>
      <c r="ES210" s="15">
        <f>IF(14&lt;=$G210, ROUND(EK210*$Q210, 2), "")</f>
        <v/>
      </c>
      <c r="ET210" s="15">
        <f>IF(14&lt;=$G210, EK210+ES210, "")</f>
        <v/>
      </c>
      <c r="EU210" s="15">
        <f>IF(14&lt;=$G210, EO210+ES210, "")</f>
        <v/>
      </c>
      <c r="EV210" s="15">
        <f>IF(14&lt;=$G210, ($G210-14)*$N210, "")</f>
        <v/>
      </c>
      <c r="EW210" s="15">
        <f>IF(15&lt;=$G210, ER210, "")</f>
        <v/>
      </c>
      <c r="EX210" s="15">
        <f>IF(15&lt;=$G210, ROUND(EW210*$Q210, 2), "")</f>
        <v/>
      </c>
      <c r="EY210" s="15">
        <f>IF(15&lt;=$G210, $N210, "")</f>
        <v/>
      </c>
      <c r="EZ210" s="15">
        <f>IF(15&lt;=$G210, EY210-EX210, "")</f>
        <v/>
      </c>
      <c r="FA210" s="15">
        <f>IF(15&lt;=$G210, EW210-EZ210, "")</f>
        <v/>
      </c>
      <c r="FB210" s="15">
        <f>IF(15&lt;=$G210, ROUND(ET210*$Q210, 2), "")</f>
        <v/>
      </c>
      <c r="FC210" s="15">
        <f>IF(15&lt;=$G210, ET210+FB210, "")</f>
        <v/>
      </c>
      <c r="FD210" s="15">
        <f>IF(15&lt;=$G210, EX210+FB210, "")</f>
        <v/>
      </c>
      <c r="FE210" s="15">
        <f>IF(15&lt;=$G210, ($G210-15)*$N210, "")</f>
        <v/>
      </c>
      <c r="FF210" s="15">
        <f>IF(16&lt;=$G210, FA210, "")</f>
        <v/>
      </c>
      <c r="FG210" s="15">
        <f>IF(16&lt;=$G210, ROUND(FF210*$Q210, 2), "")</f>
        <v/>
      </c>
      <c r="FH210" s="15">
        <f>IF(16&lt;=$G210, $N210, "")</f>
        <v/>
      </c>
      <c r="FI210" s="15">
        <f>IF(16&lt;=$G210, FH210-FG210, "")</f>
        <v/>
      </c>
      <c r="FJ210" s="15">
        <f>IF(16&lt;=$G210, FF210-FI210, "")</f>
        <v/>
      </c>
      <c r="FK210" s="15">
        <f>IF(16&lt;=$G210, ROUND(FC210*$Q210, 2), "")</f>
        <v/>
      </c>
      <c r="FL210" s="15">
        <f>IF(16&lt;=$G210, FC210+FK210, "")</f>
        <v/>
      </c>
      <c r="FM210" s="15">
        <f>IF(16&lt;=$G210, FG210+FK210, "")</f>
        <v/>
      </c>
      <c r="FN210" s="15">
        <f>IF(16&lt;=$G210, ($G210-16)*$N210, "")</f>
        <v/>
      </c>
      <c r="FO210" s="15">
        <f>IF(17&lt;=$G210, FJ210, "")</f>
        <v/>
      </c>
      <c r="FP210" s="15">
        <f>IF(17&lt;=$G210, ROUND(FO210*$Q210, 2), "")</f>
        <v/>
      </c>
      <c r="FQ210" s="15">
        <f>IF(17&lt;=$G210, $N210, "")</f>
        <v/>
      </c>
      <c r="FR210" s="15">
        <f>IF(17&lt;=$G210, FQ210-FP210, "")</f>
        <v/>
      </c>
      <c r="FS210" s="15">
        <f>IF(17&lt;=$G210, FO210-FR210, "")</f>
        <v/>
      </c>
      <c r="FT210" s="15">
        <f>IF(17&lt;=$G210, ROUND(FL210*$Q210, 2), "")</f>
        <v/>
      </c>
      <c r="FU210" s="15">
        <f>IF(17&lt;=$G210, FL210+FT210, "")</f>
        <v/>
      </c>
      <c r="FV210" s="15">
        <f>IF(17&lt;=$G210, FP210+FT210, "")</f>
        <v/>
      </c>
      <c r="FW210" s="15">
        <f>IF(17&lt;=$G210, ($G210-17)*$N210, "")</f>
        <v/>
      </c>
      <c r="FX210" s="15">
        <f>IF(18&lt;=$G210, FS210, "")</f>
        <v/>
      </c>
      <c r="FY210" s="15">
        <f>IF(18&lt;=$G210, ROUND(FX210*$Q210, 2), "")</f>
        <v/>
      </c>
      <c r="FZ210" s="15">
        <f>IF(18&lt;=$G210, $N210, "")</f>
        <v/>
      </c>
      <c r="GA210" s="15">
        <f>IF(18&lt;=$G210, FZ210-FY210, "")</f>
        <v/>
      </c>
      <c r="GB210" s="15">
        <f>IF(18&lt;=$G210, FX210-GA210, "")</f>
        <v/>
      </c>
      <c r="GC210" s="15">
        <f>IF(18&lt;=$G210, ROUND(FU210*$Q210, 2), "")</f>
        <v/>
      </c>
      <c r="GD210" s="15">
        <f>IF(18&lt;=$G210, FU210+GC210, "")</f>
        <v/>
      </c>
      <c r="GE210" s="15">
        <f>IF(18&lt;=$G210, FY210+GC210, "")</f>
        <v/>
      </c>
      <c r="GF210" s="15">
        <f>IF(18&lt;=$G210, ($G210-18)*$N210, "")</f>
        <v/>
      </c>
      <c r="GG210" s="15">
        <f>IF(19&lt;=$G210, GB210, "")</f>
        <v/>
      </c>
      <c r="GH210" s="15">
        <f>IF(19&lt;=$G210, ROUND(GG210*$Q210, 2), "")</f>
        <v/>
      </c>
      <c r="GI210" s="15">
        <f>IF(19&lt;=$G210, $N210, "")</f>
        <v/>
      </c>
      <c r="GJ210" s="15">
        <f>IF(19&lt;=$G210, GI210-GH210, "")</f>
        <v/>
      </c>
      <c r="GK210" s="15">
        <f>IF(19&lt;=$G210, GG210-GJ210, "")</f>
        <v/>
      </c>
      <c r="GL210" s="15">
        <f>IF(19&lt;=$G210, ROUND(GD210*$Q210, 2), "")</f>
        <v/>
      </c>
      <c r="GM210" s="15">
        <f>IF(19&lt;=$G210, GD210+GL210, "")</f>
        <v/>
      </c>
      <c r="GN210" s="15">
        <f>IF(19&lt;=$G210, GH210+GL210, "")</f>
        <v/>
      </c>
      <c r="GO210" s="15">
        <f>IF(19&lt;=$G210, ($G210-19)*$N210, "")</f>
        <v/>
      </c>
      <c r="GP210" s="15">
        <f>IF(20&lt;=$G210, GK210, "")</f>
        <v/>
      </c>
      <c r="GQ210" s="15">
        <f>IF(20&lt;=$G210, ROUND(GP210*$Q210, 2), "")</f>
        <v/>
      </c>
      <c r="GR210" s="15">
        <f>IF(20&lt;=$G210, $N210, "")</f>
        <v/>
      </c>
      <c r="GS210" s="15">
        <f>IF(20&lt;=$G210, GR210-GQ210, "")</f>
        <v/>
      </c>
      <c r="GT210" s="15">
        <f>IF(20&lt;=$G210, GP210-GS210, "")</f>
        <v/>
      </c>
      <c r="GU210" s="15">
        <f>IF(20&lt;=$G210, ROUND(GM210*$Q210, 2), "")</f>
        <v/>
      </c>
      <c r="GV210" s="15">
        <f>IF(20&lt;=$G210, GM210+GU210, "")</f>
        <v/>
      </c>
      <c r="GW210" s="15">
        <f>IF(20&lt;=$G210, GQ210+GU210, "")</f>
        <v/>
      </c>
      <c r="GX210" s="15">
        <f>IF(20&lt;=$G210, ($G210-20)*$N210, "")</f>
        <v/>
      </c>
      <c r="GY210" s="15">
        <f>IF(21&lt;=$G210, GT210, "")</f>
        <v/>
      </c>
      <c r="GZ210" s="15">
        <f>IF(21&lt;=$G210, ROUND(GY210*$Q210, 2), "")</f>
        <v/>
      </c>
      <c r="HA210" s="15">
        <f>IF(21&lt;=$G210, $N210, "")</f>
        <v/>
      </c>
      <c r="HB210" s="15">
        <f>IF(21&lt;=$G210, HA210-GZ210, "")</f>
        <v/>
      </c>
      <c r="HC210" s="15">
        <f>IF(21&lt;=$G210, GY210-HB210, "")</f>
        <v/>
      </c>
      <c r="HD210" s="15">
        <f>IF(21&lt;=$G210, ROUND(GV210*$Q210, 2), "")</f>
        <v/>
      </c>
      <c r="HE210" s="15">
        <f>IF(21&lt;=$G210, GV210+HD210, "")</f>
        <v/>
      </c>
      <c r="HF210" s="15">
        <f>IF(21&lt;=$G210, GZ210+HD210, "")</f>
        <v/>
      </c>
      <c r="HG210" s="15">
        <f>IF(21&lt;=$G210, ($G210-21)*$N210, "")</f>
        <v/>
      </c>
      <c r="HH210" s="15">
        <f>IF(22&lt;=$G210, HC210, "")</f>
        <v/>
      </c>
      <c r="HI210" s="15">
        <f>IF(22&lt;=$G210, ROUND(HH210*$Q210, 2), "")</f>
        <v/>
      </c>
      <c r="HJ210" s="15">
        <f>IF(22&lt;=$G210, $N210, "")</f>
        <v/>
      </c>
      <c r="HK210" s="15">
        <f>IF(22&lt;=$G210, HJ210-HI210, "")</f>
        <v/>
      </c>
      <c r="HL210" s="15">
        <f>IF(22&lt;=$G210, HH210-HK210, "")</f>
        <v/>
      </c>
      <c r="HM210" s="15">
        <f>IF(22&lt;=$G210, ROUND(HE210*$Q210, 2), "")</f>
        <v/>
      </c>
      <c r="HN210" s="15">
        <f>IF(22&lt;=$G210, HE210+HM210, "")</f>
        <v/>
      </c>
      <c r="HO210" s="15">
        <f>IF(22&lt;=$G210, HI210+HM210, "")</f>
        <v/>
      </c>
      <c r="HP210" s="15">
        <f>IF(22&lt;=$G210, ($G210-22)*$N210, "")</f>
        <v/>
      </c>
      <c r="HQ210" s="15">
        <f>IF(23&lt;=$G210, HL210, "")</f>
        <v/>
      </c>
      <c r="HR210" s="15">
        <f>IF(23&lt;=$G210, ROUND(HQ210*$Q210, 2), "")</f>
        <v/>
      </c>
      <c r="HS210" s="15">
        <f>IF(23&lt;=$G210, $N210, "")</f>
        <v/>
      </c>
      <c r="HT210" s="15">
        <f>IF(23&lt;=$G210, HS210-HR210, "")</f>
        <v/>
      </c>
      <c r="HU210" s="15">
        <f>IF(23&lt;=$G210, HQ210-HT210, "")</f>
        <v/>
      </c>
      <c r="HV210" s="15">
        <f>IF(23&lt;=$G210, ROUND(HN210*$Q210, 2), "")</f>
        <v/>
      </c>
      <c r="HW210" s="15">
        <f>IF(23&lt;=$G210, HN210+HV210, "")</f>
        <v/>
      </c>
      <c r="HX210" s="15">
        <f>IF(23&lt;=$G210, HR210+HV210, "")</f>
        <v/>
      </c>
      <c r="HY210" s="15">
        <f>IF(23&lt;=$G210, ($G210-23)*$N210, "")</f>
        <v/>
      </c>
      <c r="HZ210" s="15">
        <f>IF(24&lt;=$G210, HU210, "")</f>
        <v/>
      </c>
      <c r="IA210" s="15">
        <f>IF(24&lt;=$G210, ROUND(HZ210*$Q210, 2), "")</f>
        <v/>
      </c>
      <c r="IB210" s="15">
        <f>IF(24&lt;=$G210, $N210, "")</f>
        <v/>
      </c>
      <c r="IC210" s="15">
        <f>IF(24&lt;=$G210, IB210-IA210, "")</f>
        <v/>
      </c>
      <c r="ID210" s="15">
        <f>IF(24&lt;=$G210, HZ210-IC210, "")</f>
        <v/>
      </c>
      <c r="IE210" s="15">
        <f>IF(24&lt;=$G210, ROUND(HW210*$Q210, 2), "")</f>
        <v/>
      </c>
      <c r="IF210" s="15">
        <f>IF(24&lt;=$G210, HW210+IE210, "")</f>
        <v/>
      </c>
      <c r="IG210" s="15">
        <f>IF(24&lt;=$G210, IA210+IE210, "")</f>
        <v/>
      </c>
      <c r="IH210" s="15">
        <f>IF(24&lt;=$G210, ($G210-24)*$N210, "")</f>
        <v/>
      </c>
      <c r="II210" s="15">
        <f>IF(25&lt;=$G210, ID210, "")</f>
        <v/>
      </c>
      <c r="IJ210" s="15">
        <f>IF(25&lt;=$G210, ROUND(II210*$Q210, 2), "")</f>
        <v/>
      </c>
      <c r="IK210" s="15">
        <f>IF(25&lt;=$G210, $N210, "")</f>
        <v/>
      </c>
      <c r="IL210" s="15">
        <f>IF(25&lt;=$G210, IK210-IJ210, "")</f>
        <v/>
      </c>
      <c r="IM210" s="15">
        <f>IF(25&lt;=$G210, II210-IL210, "")</f>
        <v/>
      </c>
      <c r="IN210" s="15">
        <f>IF(25&lt;=$G210, ROUND(IF210*$Q210, 2), "")</f>
        <v/>
      </c>
      <c r="IO210" s="15">
        <f>IF(25&lt;=$G210, IF210+IN210, "")</f>
        <v/>
      </c>
      <c r="IP210" s="15">
        <f>IF(25&lt;=$G210, IJ210+IN210, "")</f>
        <v/>
      </c>
      <c r="IQ210" s="15">
        <f>IF(25&lt;=$G210, ($G210-25)*$N210, "")</f>
        <v/>
      </c>
      <c r="IR210" s="15">
        <f>IF(26&lt;=$G210, IM210, "")</f>
        <v/>
      </c>
      <c r="IS210" s="15">
        <f>IF(26&lt;=$G210, ROUND(IR210*$Q210, 2), "")</f>
        <v/>
      </c>
      <c r="IT210" s="15">
        <f>IF(26&lt;=$G210, $N210, "")</f>
        <v/>
      </c>
      <c r="IU210" s="15">
        <f>IF(26&lt;=$G210, IT210-IS210, "")</f>
        <v/>
      </c>
      <c r="IV210" s="15">
        <f>IF(26&lt;=$G210, IR210-IU210, "")</f>
        <v/>
      </c>
      <c r="IW210" s="15">
        <f>IF(26&lt;=$G210, ROUND(IO210*$Q210, 2), "")</f>
        <v/>
      </c>
      <c r="IX210" s="15">
        <f>IF(26&lt;=$G210, IO210+IW210, "")</f>
        <v/>
      </c>
      <c r="IY210" s="15">
        <f>IF(26&lt;=$G210, IS210+IW210, "")</f>
        <v/>
      </c>
      <c r="IZ210" s="15">
        <f>IF(26&lt;=$G210, ($G210-26)*$N210, "")</f>
        <v/>
      </c>
      <c r="JA210" s="15">
        <f>IF(27&lt;=$G210, IV210, "")</f>
        <v/>
      </c>
      <c r="JB210" s="15">
        <f>IF(27&lt;=$G210, ROUND(JA210*$Q210, 2), "")</f>
        <v/>
      </c>
      <c r="JC210" s="15">
        <f>IF(27&lt;=$G210, $N210, "")</f>
        <v/>
      </c>
      <c r="JD210" s="15">
        <f>IF(27&lt;=$G210, JC210-JB210, "")</f>
        <v/>
      </c>
      <c r="JE210" s="15">
        <f>IF(27&lt;=$G210, JA210-JD210, "")</f>
        <v/>
      </c>
      <c r="JF210" s="15">
        <f>IF(27&lt;=$G210, ROUND(IX210*$Q210, 2), "")</f>
        <v/>
      </c>
      <c r="JG210" s="15">
        <f>IF(27&lt;=$G210, IX210+JF210, "")</f>
        <v/>
      </c>
      <c r="JH210" s="15">
        <f>IF(27&lt;=$G210, JB210+JF210, "")</f>
        <v/>
      </c>
      <c r="JI210" s="15">
        <f>IF(27&lt;=$G210, ($G210-27)*$N210, "")</f>
        <v/>
      </c>
      <c r="JJ210" s="15">
        <f>IF(28&lt;=$G210, JE210, "")</f>
        <v/>
      </c>
      <c r="JK210" s="15">
        <f>IF(28&lt;=$G210, ROUND(JJ210*$Q210, 2), "")</f>
        <v/>
      </c>
      <c r="JL210" s="15">
        <f>IF(28&lt;=$G210, $N210, "")</f>
        <v/>
      </c>
      <c r="JM210" s="15">
        <f>IF(28&lt;=$G210, JL210-JK210, "")</f>
        <v/>
      </c>
      <c r="JN210" s="15">
        <f>IF(28&lt;=$G210, JJ210-JM210, "")</f>
        <v/>
      </c>
      <c r="JO210" s="15">
        <f>IF(28&lt;=$G210, ROUND(JG210*$Q210, 2), "")</f>
        <v/>
      </c>
      <c r="JP210" s="15">
        <f>IF(28&lt;=$G210, JG210+JO210, "")</f>
        <v/>
      </c>
      <c r="JQ210" s="15">
        <f>IF(28&lt;=$G210, JK210+JO210, "")</f>
        <v/>
      </c>
      <c r="JR210" s="15">
        <f>IF(28&lt;=$G210, ($G210-28)*$N210, "")</f>
        <v/>
      </c>
      <c r="JS210" s="15">
        <f>IF(29&lt;=$G210, JN210, "")</f>
        <v/>
      </c>
      <c r="JT210" s="15">
        <f>IF(29&lt;=$G210, ROUND(JS210*$Q210, 2), "")</f>
        <v/>
      </c>
      <c r="JU210" s="15">
        <f>IF(29&lt;=$G210, $N210, "")</f>
        <v/>
      </c>
      <c r="JV210" s="15">
        <f>IF(29&lt;=$G210, JU210-JT210, "")</f>
        <v/>
      </c>
      <c r="JW210" s="15">
        <f>IF(29&lt;=$G210, JS210-JV210, "")</f>
        <v/>
      </c>
      <c r="JX210" s="15">
        <f>IF(29&lt;=$G210, ROUND(JP210*$Q210, 2), "")</f>
        <v/>
      </c>
      <c r="JY210" s="15">
        <f>IF(29&lt;=$G210, JP210+JX210, "")</f>
        <v/>
      </c>
      <c r="JZ210" s="15">
        <f>IF(29&lt;=$G210, JT210+JX210, "")</f>
        <v/>
      </c>
      <c r="KA210" s="15">
        <f>IF(29&lt;=$G210, ($G210-29)*$N210, "")</f>
        <v/>
      </c>
      <c r="KB210" s="15">
        <f>IF(30&lt;=$G210, JW210, "")</f>
        <v/>
      </c>
      <c r="KC210" s="15">
        <f>IF(30&lt;=$G210, ROUND(KB210*$Q210, 2), "")</f>
        <v/>
      </c>
      <c r="KD210" s="15">
        <f>IF(30&lt;=$G210, $N210, "")</f>
        <v/>
      </c>
      <c r="KE210" s="15">
        <f>IF(30&lt;=$G210, KD210-KC210, "")</f>
        <v/>
      </c>
      <c r="KF210" s="15">
        <f>IF(30&lt;=$G210, KB210-KE210, "")</f>
        <v/>
      </c>
      <c r="KG210" s="15">
        <f>IF(30&lt;=$G210, ROUND(JY210*$Q210, 2), "")</f>
        <v/>
      </c>
      <c r="KH210" s="15">
        <f>IF(30&lt;=$G210, JY210+KG210, "")</f>
        <v/>
      </c>
      <c r="KI210" s="15">
        <f>IF(30&lt;=$G210, KC210+KG210, "")</f>
        <v/>
      </c>
      <c r="KJ210" s="15">
        <f>IF(30&lt;=$G210, ($G210-30)*$N210, "")</f>
        <v/>
      </c>
      <c r="KK210" s="15">
        <f>IF(31&lt;=$G210, KF210, "")</f>
        <v/>
      </c>
      <c r="KL210" s="15">
        <f>IF(31&lt;=$G210, ROUND(KK210*$Q210, 2), "")</f>
        <v/>
      </c>
      <c r="KM210" s="15">
        <f>IF(31&lt;=$G210, $N210, "")</f>
        <v/>
      </c>
      <c r="KN210" s="15">
        <f>IF(31&lt;=$G210, KM210-KL210, "")</f>
        <v/>
      </c>
      <c r="KO210" s="15">
        <f>IF(31&lt;=$G210, KK210-KN210, "")</f>
        <v/>
      </c>
      <c r="KP210" s="15">
        <f>IF(31&lt;=$G210, ROUND(KH210*$Q210, 2), "")</f>
        <v/>
      </c>
      <c r="KQ210" s="15">
        <f>IF(31&lt;=$G210, KH210+KP210, "")</f>
        <v/>
      </c>
      <c r="KR210" s="15">
        <f>IF(31&lt;=$G210, KL210+KP210, "")</f>
        <v/>
      </c>
      <c r="KS210" s="15">
        <f>IF(31&lt;=$G210, ($G210-31)*$N210, "")</f>
        <v/>
      </c>
      <c r="KT210" s="15">
        <f>IF(32&lt;=$G210, KO210, "")</f>
        <v/>
      </c>
      <c r="KU210" s="15">
        <f>IF(32&lt;=$G210, ROUND(KT210*$Q210, 2), "")</f>
        <v/>
      </c>
      <c r="KV210" s="15">
        <f>IF(32&lt;=$G210, $N210, "")</f>
        <v/>
      </c>
      <c r="KW210" s="15">
        <f>IF(32&lt;=$G210, KV210-KU210, "")</f>
        <v/>
      </c>
      <c r="KX210" s="15">
        <f>IF(32&lt;=$G210, KT210-KW210, "")</f>
        <v/>
      </c>
      <c r="KY210" s="15">
        <f>IF(32&lt;=$G210, ROUND(KQ210*$Q210, 2), "")</f>
        <v/>
      </c>
      <c r="KZ210" s="15">
        <f>IF(32&lt;=$G210, KQ210+KY210, "")</f>
        <v/>
      </c>
      <c r="LA210" s="15">
        <f>IF(32&lt;=$G210, KU210+KY210, "")</f>
        <v/>
      </c>
      <c r="LB210" s="15">
        <f>IF(32&lt;=$G210, ($G210-32)*$N210, "")</f>
        <v/>
      </c>
      <c r="LC210" s="15">
        <f>IF(33&lt;=$G210, KX210, "")</f>
        <v/>
      </c>
      <c r="LD210" s="15">
        <f>IF(33&lt;=$G210, ROUND(LC210*$Q210, 2), "")</f>
        <v/>
      </c>
      <c r="LE210" s="15">
        <f>IF(33&lt;=$G210, $N210, "")</f>
        <v/>
      </c>
      <c r="LF210" s="15">
        <f>IF(33&lt;=$G210, LE210-LD210, "")</f>
        <v/>
      </c>
      <c r="LG210" s="15">
        <f>IF(33&lt;=$G210, LC210-LF210, "")</f>
        <v/>
      </c>
      <c r="LH210" s="15">
        <f>IF(33&lt;=$G210, ROUND(KZ210*$Q210, 2), "")</f>
        <v/>
      </c>
      <c r="LI210" s="15">
        <f>IF(33&lt;=$G210, KZ210+LH210, "")</f>
        <v/>
      </c>
      <c r="LJ210" s="15">
        <f>IF(33&lt;=$G210, LD210+LH210, "")</f>
        <v/>
      </c>
      <c r="LK210" s="15">
        <f>IF(33&lt;=$G210, ($G210-33)*$N210, "")</f>
        <v/>
      </c>
      <c r="LL210" s="15">
        <f>IF(34&lt;=$G210, LG210, "")</f>
        <v/>
      </c>
      <c r="LM210" s="15">
        <f>IF(34&lt;=$G210, ROUND(LL210*$Q210, 2), "")</f>
        <v/>
      </c>
      <c r="LN210" s="15">
        <f>IF(34&lt;=$G210, $N210, "")</f>
        <v/>
      </c>
      <c r="LO210" s="15">
        <f>IF(34&lt;=$G210, LN210-LM210, "")</f>
        <v/>
      </c>
      <c r="LP210" s="15">
        <f>IF(34&lt;=$G210, LL210-LO210, "")</f>
        <v/>
      </c>
      <c r="LQ210" s="15">
        <f>IF(34&lt;=$G210, ROUND(LI210*$Q210, 2), "")</f>
        <v/>
      </c>
      <c r="LR210" s="15">
        <f>IF(34&lt;=$G210, LI210+LQ210, "")</f>
        <v/>
      </c>
      <c r="LS210" s="15">
        <f>IF(34&lt;=$G210, LM210+LQ210, "")</f>
        <v/>
      </c>
      <c r="LT210" s="15">
        <f>IF(34&lt;=$G210, ($G210-34)*$N210, "")</f>
        <v/>
      </c>
      <c r="LU210" s="15">
        <f>IF(35&lt;=$G210, LP210, "")</f>
        <v/>
      </c>
      <c r="LV210" s="15">
        <f>IF(35&lt;=$G210, ROUND(LU210*$Q210, 2), "")</f>
        <v/>
      </c>
      <c r="LW210" s="15">
        <f>IF(35&lt;=$G210, $N210, "")</f>
        <v/>
      </c>
      <c r="LX210" s="15">
        <f>IF(35&lt;=$G210, LW210-LV210, "")</f>
        <v/>
      </c>
      <c r="LY210" s="15">
        <f>IF(35&lt;=$G210, LU210-LX210, "")</f>
        <v/>
      </c>
      <c r="LZ210" s="15">
        <f>IF(35&lt;=$G210, ROUND(LR210*$Q210, 2), "")</f>
        <v/>
      </c>
      <c r="MA210" s="15">
        <f>IF(35&lt;=$G210, LR210+LZ210, "")</f>
        <v/>
      </c>
      <c r="MB210" s="15">
        <f>IF(35&lt;=$G210, LV210+LZ210, "")</f>
        <v/>
      </c>
      <c r="MC210" s="15">
        <f>IF(35&lt;=$G210, ($G210-35)*$N210, "")</f>
        <v/>
      </c>
      <c r="MD210" s="15">
        <f>IF(36&lt;=$G210, LY210, "")</f>
        <v/>
      </c>
      <c r="ME210" s="15">
        <f>IF(36&lt;=$G210, ROUND(MD210*$Q210, 2), "")</f>
        <v/>
      </c>
      <c r="MF210" s="15">
        <f>IF(36&lt;=$G210, $N210, "")</f>
        <v/>
      </c>
      <c r="MG210" s="15">
        <f>IF(36&lt;=$G210, MF210-ME210, "")</f>
        <v/>
      </c>
      <c r="MH210" s="15">
        <f>IF(36&lt;=$G210, MD210-MG210, "")</f>
        <v/>
      </c>
      <c r="MI210" s="15">
        <f>IF(36&lt;=$G210, ROUND(MA210*$Q210, 2), "")</f>
        <v/>
      </c>
      <c r="MJ210" s="15">
        <f>IF(36&lt;=$G210, MA210+MI210, "")</f>
        <v/>
      </c>
      <c r="MK210" s="15">
        <f>IF(36&lt;=$G210, ME210+MI210, "")</f>
        <v/>
      </c>
      <c r="ML210" s="15">
        <f>IF(36&lt;=$G210, ($G210-36)*$N210, "")</f>
        <v/>
      </c>
      <c r="MM210" s="15">
        <f>IF(37&lt;=$G210, MH210, "")</f>
        <v/>
      </c>
      <c r="MN210" s="15">
        <f>IF(37&lt;=$G210, ROUND(MM210*$Q210, 2), "")</f>
        <v/>
      </c>
      <c r="MO210" s="15">
        <f>IF(37&lt;=$G210, $N210, "")</f>
        <v/>
      </c>
      <c r="MP210" s="15">
        <f>IF(37&lt;=$G210, MO210-MN210, "")</f>
        <v/>
      </c>
      <c r="MQ210" s="15">
        <f>IF(37&lt;=$G210, MM210-MP210, "")</f>
        <v/>
      </c>
      <c r="MR210" s="15">
        <f>IF(37&lt;=$G210, ROUND(MJ210*$Q210, 2), "")</f>
        <v/>
      </c>
      <c r="MS210" s="15">
        <f>IF(37&lt;=$G210, MJ210+MR210, "")</f>
        <v/>
      </c>
      <c r="MT210" s="15">
        <f>IF(37&lt;=$G210, MN210+MR210, "")</f>
        <v/>
      </c>
      <c r="MU210" s="15">
        <f>IF(37&lt;=$G210, ($G210-37)*$N210, "")</f>
        <v/>
      </c>
      <c r="MV210" s="15">
        <f>IF(38&lt;=$G210, MQ210, "")</f>
        <v/>
      </c>
      <c r="MW210" s="15">
        <f>IF(38&lt;=$G210, ROUND(MV210*$Q210, 2), "")</f>
        <v/>
      </c>
      <c r="MX210" s="15">
        <f>IF(38&lt;=$G210, $N210, "")</f>
        <v/>
      </c>
      <c r="MY210" s="15">
        <f>IF(38&lt;=$G210, MX210-MW210, "")</f>
        <v/>
      </c>
      <c r="MZ210" s="15">
        <f>IF(38&lt;=$G210, MV210-MY210, "")</f>
        <v/>
      </c>
      <c r="NA210" s="15">
        <f>IF(38&lt;=$G210, ROUND(MS210*$Q210, 2), "")</f>
        <v/>
      </c>
      <c r="NB210" s="15">
        <f>IF(38&lt;=$G210, MS210+NA210, "")</f>
        <v/>
      </c>
      <c r="NC210" s="15">
        <f>IF(38&lt;=$G210, MW210+NA210, "")</f>
        <v/>
      </c>
      <c r="ND210" s="15">
        <f>IF(38&lt;=$G210, ($G210-38)*$N210, "")</f>
        <v/>
      </c>
      <c r="NE210" s="15">
        <f>IF(39&lt;=$G210, MZ210, "")</f>
        <v/>
      </c>
      <c r="NF210" s="15">
        <f>IF(39&lt;=$G210, ROUND(NE210*$Q210, 2), "")</f>
        <v/>
      </c>
      <c r="NG210" s="15">
        <f>IF(39&lt;=$G210, $N210, "")</f>
        <v/>
      </c>
      <c r="NH210" s="15">
        <f>IF(39&lt;=$G210, NG210-NF210, "")</f>
        <v/>
      </c>
      <c r="NI210" s="15">
        <f>IF(39&lt;=$G210, NE210-NH210, "")</f>
        <v/>
      </c>
      <c r="NJ210" s="15">
        <f>IF(39&lt;=$G210, ROUND(NB210*$Q210, 2), "")</f>
        <v/>
      </c>
      <c r="NK210" s="15">
        <f>IF(39&lt;=$G210, NB210+NJ210, "")</f>
        <v/>
      </c>
      <c r="NL210" s="15">
        <f>IF(39&lt;=$G210, NF210+NJ210, "")</f>
        <v/>
      </c>
      <c r="NM210" s="15">
        <f>IF(39&lt;=$G210, ($G210-39)*$N210, "")</f>
        <v/>
      </c>
      <c r="NN210" s="15">
        <f>IF(40&lt;=$G210, NI210, "")</f>
        <v/>
      </c>
      <c r="NO210" s="15">
        <f>IF(40&lt;=$G210, ROUND(NN210*$Q210, 2), "")</f>
        <v/>
      </c>
      <c r="NP210" s="15">
        <f>IF(40&lt;=$G210, $N210, "")</f>
        <v/>
      </c>
      <c r="NQ210" s="15">
        <f>IF(40&lt;=$G210, NP210-NO210, "")</f>
        <v/>
      </c>
      <c r="NR210" s="15">
        <f>IF(40&lt;=$G210, NN210-NQ210, "")</f>
        <v/>
      </c>
      <c r="NS210" s="15">
        <f>IF(40&lt;=$G210, ROUND(NK210*$Q210, 2), "")</f>
        <v/>
      </c>
      <c r="NT210" s="15">
        <f>IF(40&lt;=$G210, NK210+NS210, "")</f>
        <v/>
      </c>
      <c r="NU210" s="15">
        <f>IF(40&lt;=$G210, NO210+NS210, "")</f>
        <v/>
      </c>
      <c r="NV210" s="15">
        <f>IF(40&lt;=$G210, ($G210-40)*$N210, "")</f>
        <v/>
      </c>
      <c r="NW210" s="15">
        <f>IF(41&lt;=$G210, NR210, "")</f>
        <v/>
      </c>
      <c r="NX210" s="15">
        <f>IF(41&lt;=$G210, ROUND(NW210*$Q210, 2), "")</f>
        <v/>
      </c>
      <c r="NY210" s="15">
        <f>IF(41&lt;=$G210, $N210, "")</f>
        <v/>
      </c>
      <c r="NZ210" s="15">
        <f>IF(41&lt;=$G210, NY210-NX210, "")</f>
        <v/>
      </c>
      <c r="OA210" s="15">
        <f>IF(41&lt;=$G210, NW210-NZ210, "")</f>
        <v/>
      </c>
      <c r="OB210" s="15">
        <f>IF(41&lt;=$G210, ROUND(NT210*$Q210, 2), "")</f>
        <v/>
      </c>
      <c r="OC210" s="15">
        <f>IF(41&lt;=$G210, NT210+OB210, "")</f>
        <v/>
      </c>
      <c r="OD210" s="15">
        <f>IF(41&lt;=$G210, NX210+OB210, "")</f>
        <v/>
      </c>
      <c r="OE210" s="15">
        <f>IF(41&lt;=$G210, ($G210-41)*$N210, "")</f>
        <v/>
      </c>
      <c r="OF210" s="15">
        <f>IF(42&lt;=$G210, OA210, "")</f>
        <v/>
      </c>
      <c r="OG210" s="15">
        <f>IF(42&lt;=$G210, ROUND(OF210*$Q210, 2), "")</f>
        <v/>
      </c>
      <c r="OH210" s="15">
        <f>IF(42&lt;=$G210, $N210, "")</f>
        <v/>
      </c>
      <c r="OI210" s="15">
        <f>IF(42&lt;=$G210, OH210-OG210, "")</f>
        <v/>
      </c>
      <c r="OJ210" s="15">
        <f>IF(42&lt;=$G210, OF210-OI210, "")</f>
        <v/>
      </c>
      <c r="OK210" s="15">
        <f>IF(42&lt;=$G210, ROUND(OC210*$Q210, 2), "")</f>
        <v/>
      </c>
      <c r="OL210" s="15">
        <f>IF(42&lt;=$G210, OC210+OK210, "")</f>
        <v/>
      </c>
      <c r="OM210" s="15">
        <f>IF(42&lt;=$G210, OG210+OK210, "")</f>
        <v/>
      </c>
      <c r="ON210" s="15">
        <f>IF(42&lt;=$G210, ($G210-42)*$N210, "")</f>
        <v/>
      </c>
      <c r="OO210" s="15">
        <f>IF(43&lt;=$G210, OJ210, "")</f>
        <v/>
      </c>
      <c r="OP210" s="15">
        <f>IF(43&lt;=$G210, ROUND(OO210*$Q210, 2), "")</f>
        <v/>
      </c>
      <c r="OQ210" s="15">
        <f>IF(43&lt;=$G210, $N210, "")</f>
        <v/>
      </c>
      <c r="OR210" s="15">
        <f>IF(43&lt;=$G210, OQ210-OP210, "")</f>
        <v/>
      </c>
      <c r="OS210" s="15">
        <f>IF(43&lt;=$G210, OO210-OR210, "")</f>
        <v/>
      </c>
      <c r="OT210" s="15">
        <f>IF(43&lt;=$G210, ROUND(OL210*$Q210, 2), "")</f>
        <v/>
      </c>
      <c r="OU210" s="15">
        <f>IF(43&lt;=$G210, OL210+OT210, "")</f>
        <v/>
      </c>
      <c r="OV210" s="15">
        <f>IF(43&lt;=$G210, OP210+OT210, "")</f>
        <v/>
      </c>
      <c r="OW210" s="15">
        <f>IF(43&lt;=$G210, ($G210-43)*$N210, "")</f>
        <v/>
      </c>
      <c r="OX210" s="15">
        <f>IF(44&lt;=$G210, OS210, "")</f>
        <v/>
      </c>
      <c r="OY210" s="15">
        <f>IF(44&lt;=$G210, ROUND(OX210*$Q210, 2), "")</f>
        <v/>
      </c>
      <c r="OZ210" s="15">
        <f>IF(44&lt;=$G210, $N210, "")</f>
        <v/>
      </c>
      <c r="PA210" s="15">
        <f>IF(44&lt;=$G210, OZ210-OY210, "")</f>
        <v/>
      </c>
      <c r="PB210" s="15">
        <f>IF(44&lt;=$G210, OX210-PA210, "")</f>
        <v/>
      </c>
      <c r="PC210" s="15">
        <f>IF(44&lt;=$G210, ROUND(OU210*$Q210, 2), "")</f>
        <v/>
      </c>
      <c r="PD210" s="15">
        <f>IF(44&lt;=$G210, OU210+PC210, "")</f>
        <v/>
      </c>
      <c r="PE210" s="15">
        <f>IF(44&lt;=$G210, OY210+PC210, "")</f>
        <v/>
      </c>
      <c r="PF210" s="15">
        <f>IF(44&lt;=$G210, ($G210-44)*$N210, "")</f>
        <v/>
      </c>
      <c r="PG210" s="15">
        <f>IF(45&lt;=$G210, PB210, "")</f>
        <v/>
      </c>
      <c r="PH210" s="15">
        <f>IF(45&lt;=$G210, ROUND(PG210*$Q210, 2), "")</f>
        <v/>
      </c>
      <c r="PI210" s="15">
        <f>IF(45&lt;=$G210, $N210, "")</f>
        <v/>
      </c>
      <c r="PJ210" s="15">
        <f>IF(45&lt;=$G210, PI210-PH210, "")</f>
        <v/>
      </c>
      <c r="PK210" s="15">
        <f>IF(45&lt;=$G210, PG210-PJ210, "")</f>
        <v/>
      </c>
      <c r="PL210" s="15">
        <f>IF(45&lt;=$G210, ROUND(PD210*$Q210, 2), "")</f>
        <v/>
      </c>
      <c r="PM210" s="15">
        <f>IF(45&lt;=$G210, PD210+PL210, "")</f>
        <v/>
      </c>
      <c r="PN210" s="15">
        <f>IF(45&lt;=$G210, PH210+PL210, "")</f>
        <v/>
      </c>
      <c r="PO210" s="15">
        <f>IF(45&lt;=$G210, ($G210-45)*$N210, "")</f>
        <v/>
      </c>
      <c r="PP210" s="15">
        <f>IF(46&lt;=$G210, PK210, "")</f>
        <v/>
      </c>
      <c r="PQ210" s="15">
        <f>IF(46&lt;=$G210, ROUND(PP210*$Q210, 2), "")</f>
        <v/>
      </c>
      <c r="PR210" s="15">
        <f>IF(46&lt;=$G210, $N210, "")</f>
        <v/>
      </c>
      <c r="PS210" s="15">
        <f>IF(46&lt;=$G210, PR210-PQ210, "")</f>
        <v/>
      </c>
      <c r="PT210" s="15">
        <f>IF(46&lt;=$G210, PP210-PS210, "")</f>
        <v/>
      </c>
      <c r="PU210" s="15">
        <f>IF(46&lt;=$G210, ROUND(PM210*$Q210, 2), "")</f>
        <v/>
      </c>
      <c r="PV210" s="15">
        <f>IF(46&lt;=$G210, PM210+PU210, "")</f>
        <v/>
      </c>
      <c r="PW210" s="15">
        <f>IF(46&lt;=$G210, PQ210+PU210, "")</f>
        <v/>
      </c>
      <c r="PX210" s="15">
        <f>IF(46&lt;=$G210, ($G210-46)*$N210, "")</f>
        <v/>
      </c>
      <c r="PY210" s="15">
        <f>IF(47&lt;=$G210, PT210, "")</f>
        <v/>
      </c>
      <c r="PZ210" s="15">
        <f>IF(47&lt;=$G210, ROUND(PY210*$Q210, 2), "")</f>
        <v/>
      </c>
      <c r="QA210" s="15">
        <f>IF(47&lt;=$G210, $N210, "")</f>
        <v/>
      </c>
      <c r="QB210" s="15">
        <f>IF(47&lt;=$G210, QA210-PZ210, "")</f>
        <v/>
      </c>
      <c r="QC210" s="15">
        <f>IF(47&lt;=$G210, PY210-QB210, "")</f>
        <v/>
      </c>
      <c r="QD210" s="15">
        <f>IF(47&lt;=$G210, ROUND(PV210*$Q210, 2), "")</f>
        <v/>
      </c>
      <c r="QE210" s="15">
        <f>IF(47&lt;=$G210, PV210+QD210, "")</f>
        <v/>
      </c>
      <c r="QF210" s="15">
        <f>IF(47&lt;=$G210, PZ210+QD210, "")</f>
        <v/>
      </c>
      <c r="QG210" s="15">
        <f>IF(47&lt;=$G210, ($G210-47)*$N210, "")</f>
        <v/>
      </c>
      <c r="QH210" s="15">
        <f>IF(48&lt;=$G210, QC210, "")</f>
        <v/>
      </c>
      <c r="QI210" s="15">
        <f>IF(48&lt;=$G210, ROUND(QH210*$Q210, 2), "")</f>
        <v/>
      </c>
      <c r="QJ210" s="15">
        <f>IF(48&lt;=$G210, $N210, "")</f>
        <v/>
      </c>
      <c r="QK210" s="15">
        <f>IF(48&lt;=$G210, QJ210-QI210, "")</f>
        <v/>
      </c>
      <c r="QL210" s="15">
        <f>IF(48&lt;=$G210, QH210-QK210, "")</f>
        <v/>
      </c>
      <c r="QM210" s="15">
        <f>IF(48&lt;=$G210, ROUND(QE210*$Q210, 2), "")</f>
        <v/>
      </c>
      <c r="QN210" s="15">
        <f>IF(48&lt;=$G210, QE210+QM210, "")</f>
        <v/>
      </c>
      <c r="QO210" s="15">
        <f>IF(48&lt;=$G210, QI210+QM210, "")</f>
        <v/>
      </c>
      <c r="QP210" s="15">
        <f>IF(48&lt;=$G210, ($G210-48)*$N210, "")</f>
        <v/>
      </c>
    </row>
    <row r="211">
      <c r="A211" s="6" t="inlineStr">
        <is>
          <t>0727-0001</t>
        </is>
      </c>
      <c r="B211" s="7" t="inlineStr">
        <is>
          <t>Edgar Adrian Sainz Vazquez</t>
        </is>
      </c>
      <c r="C211" s="7" t="inlineStr">
        <is>
          <t>1200 Laramie</t>
        </is>
      </c>
      <c r="D211" s="6" t="inlineStr">
        <is>
          <t>ACTIVO</t>
        </is>
      </c>
      <c r="E211" s="6" t="inlineStr">
        <is>
          <t>2025-10-31</t>
        </is>
      </c>
      <c r="F211" s="6" t="inlineStr">
        <is>
          <t>2029-10-31</t>
        </is>
      </c>
      <c r="G211" s="8" t="n">
        <v>48</v>
      </c>
      <c r="H211" s="9" t="n">
        <v>564568.97</v>
      </c>
      <c r="I211" s="10" t="n">
        <v>0.1</v>
      </c>
      <c r="J211" s="9">
        <f>ROUND(H211*I211, 2)</f>
        <v/>
      </c>
      <c r="K211" s="9">
        <f>ROUND(H211-J211, 2)</f>
        <v/>
      </c>
      <c r="L211" s="10" t="n">
        <v>0.02</v>
      </c>
      <c r="M211" s="9">
        <f>ROUND(H211*L211, 2)</f>
        <v/>
      </c>
      <c r="N211" s="9" t="n">
        <v>18375.7</v>
      </c>
      <c r="O211" s="10" t="n">
        <v>0.1</v>
      </c>
      <c r="P211" s="9">
        <f>ROUND(H211*O211, 2)</f>
        <v/>
      </c>
      <c r="Q211" s="11" t="n">
        <v>0.02687445</v>
      </c>
      <c r="R211" s="11">
        <f>RATE(G211, -N211, K211, -P211)</f>
        <v/>
      </c>
      <c r="S211" s="11">
        <f>ROUND(Q211*12, 8)</f>
        <v/>
      </c>
      <c r="T211" s="11">
        <f>ROUND(((1+Q211)^12)-1, 8)</f>
        <v/>
      </c>
      <c r="U211" s="9">
        <f>ROUND(PV(Q211, G211, 0, -P211), 2)</f>
        <v/>
      </c>
      <c r="V211" s="9">
        <f>SUMIF($AA$4:$QP$4, "Interes_Leasing", AA211:QP211)</f>
        <v/>
      </c>
      <c r="W211" s="9">
        <f>SUMIF($AA$4:$QP$4, "Interes_Residual", AA211:QP211)</f>
        <v/>
      </c>
      <c r="X211" s="9">
        <f>ROUND(V211+W211, 2)</f>
        <v/>
      </c>
      <c r="Y211" s="9">
        <f>ROUND((N211*G211+P211+M211)-K211, 2)</f>
        <v/>
      </c>
      <c r="Z211" s="10">
        <f>ROUND(Y211/K211, 4)</f>
        <v/>
      </c>
      <c r="AA211" s="9">
        <f>IF(1&lt;=$G211, $K211, "")</f>
        <v/>
      </c>
      <c r="AB211" s="9">
        <f>IF(1&lt;=$G211, ROUND(AA211*$Q211, 2), "")</f>
        <v/>
      </c>
      <c r="AC211" s="9">
        <f>IF(1&lt;=$G211, $N211, "")</f>
        <v/>
      </c>
      <c r="AD211" s="9">
        <f>IF(1&lt;=$G211, AC211-AB211, "")</f>
        <v/>
      </c>
      <c r="AE211" s="9">
        <f>IF(1&lt;=$G211, AA211-AD211, "")</f>
        <v/>
      </c>
      <c r="AF211" s="9">
        <f>IF(1&lt;=$G211, ROUND($U211*$Q211, 2), "")</f>
        <v/>
      </c>
      <c r="AG211" s="9">
        <f>IF(1&lt;=$G211, $U211+AF211, "")</f>
        <v/>
      </c>
      <c r="AH211" s="9">
        <f>IF(1&lt;=$G211, AB211+AF211, "")</f>
        <v/>
      </c>
      <c r="AI211" s="9">
        <f>IF(1&lt;=$G211, ($G211-1)*$N211, "")</f>
        <v/>
      </c>
      <c r="AJ211" s="9">
        <f>IF(2&lt;=$G211, AE211, "")</f>
        <v/>
      </c>
      <c r="AK211" s="9">
        <f>IF(2&lt;=$G211, ROUND(AJ211*$Q211, 2), "")</f>
        <v/>
      </c>
      <c r="AL211" s="9">
        <f>IF(2&lt;=$G211, $N211, "")</f>
        <v/>
      </c>
      <c r="AM211" s="9">
        <f>IF(2&lt;=$G211, AL211-AK211, "")</f>
        <v/>
      </c>
      <c r="AN211" s="9">
        <f>IF(2&lt;=$G211, AJ211-AM211, "")</f>
        <v/>
      </c>
      <c r="AO211" s="9">
        <f>IF(2&lt;=$G211, ROUND(AG211*$Q211, 2), "")</f>
        <v/>
      </c>
      <c r="AP211" s="9">
        <f>IF(2&lt;=$G211, AG211+AO211, "")</f>
        <v/>
      </c>
      <c r="AQ211" s="9">
        <f>IF(2&lt;=$G211, AK211+AO211, "")</f>
        <v/>
      </c>
      <c r="AR211" s="9">
        <f>IF(2&lt;=$G211, ($G211-2)*$N211, "")</f>
        <v/>
      </c>
      <c r="AS211" s="9">
        <f>IF(3&lt;=$G211, AN211, "")</f>
        <v/>
      </c>
      <c r="AT211" s="9">
        <f>IF(3&lt;=$G211, ROUND(AS211*$Q211, 2), "")</f>
        <v/>
      </c>
      <c r="AU211" s="9">
        <f>IF(3&lt;=$G211, $N211, "")</f>
        <v/>
      </c>
      <c r="AV211" s="9">
        <f>IF(3&lt;=$G211, AU211-AT211, "")</f>
        <v/>
      </c>
      <c r="AW211" s="9">
        <f>IF(3&lt;=$G211, AS211-AV211, "")</f>
        <v/>
      </c>
      <c r="AX211" s="9">
        <f>IF(3&lt;=$G211, ROUND(AP211*$Q211, 2), "")</f>
        <v/>
      </c>
      <c r="AY211" s="9">
        <f>IF(3&lt;=$G211, AP211+AX211, "")</f>
        <v/>
      </c>
      <c r="AZ211" s="9">
        <f>IF(3&lt;=$G211, AT211+AX211, "")</f>
        <v/>
      </c>
      <c r="BA211" s="9">
        <f>IF(3&lt;=$G211, ($G211-3)*$N211, "")</f>
        <v/>
      </c>
      <c r="BB211" s="9">
        <f>IF(4&lt;=$G211, AW211, "")</f>
        <v/>
      </c>
      <c r="BC211" s="9">
        <f>IF(4&lt;=$G211, ROUND(BB211*$Q211, 2), "")</f>
        <v/>
      </c>
      <c r="BD211" s="9">
        <f>IF(4&lt;=$G211, $N211, "")</f>
        <v/>
      </c>
      <c r="BE211" s="9">
        <f>IF(4&lt;=$G211, BD211-BC211, "")</f>
        <v/>
      </c>
      <c r="BF211" s="9">
        <f>IF(4&lt;=$G211, BB211-BE211, "")</f>
        <v/>
      </c>
      <c r="BG211" s="9">
        <f>IF(4&lt;=$G211, ROUND(AY211*$Q211, 2), "")</f>
        <v/>
      </c>
      <c r="BH211" s="9">
        <f>IF(4&lt;=$G211, AY211+BG211, "")</f>
        <v/>
      </c>
      <c r="BI211" s="9">
        <f>IF(4&lt;=$G211, BC211+BG211, "")</f>
        <v/>
      </c>
      <c r="BJ211" s="9">
        <f>IF(4&lt;=$G211, ($G211-4)*$N211, "")</f>
        <v/>
      </c>
      <c r="BK211" s="9">
        <f>IF(5&lt;=$G211, BF211, "")</f>
        <v/>
      </c>
      <c r="BL211" s="9">
        <f>IF(5&lt;=$G211, ROUND(BK211*$Q211, 2), "")</f>
        <v/>
      </c>
      <c r="BM211" s="9">
        <f>IF(5&lt;=$G211, $N211, "")</f>
        <v/>
      </c>
      <c r="BN211" s="9">
        <f>IF(5&lt;=$G211, BM211-BL211, "")</f>
        <v/>
      </c>
      <c r="BO211" s="9">
        <f>IF(5&lt;=$G211, BK211-BN211, "")</f>
        <v/>
      </c>
      <c r="BP211" s="9">
        <f>IF(5&lt;=$G211, ROUND(BH211*$Q211, 2), "")</f>
        <v/>
      </c>
      <c r="BQ211" s="9">
        <f>IF(5&lt;=$G211, BH211+BP211, "")</f>
        <v/>
      </c>
      <c r="BR211" s="9">
        <f>IF(5&lt;=$G211, BL211+BP211, "")</f>
        <v/>
      </c>
      <c r="BS211" s="9">
        <f>IF(5&lt;=$G211, ($G211-5)*$N211, "")</f>
        <v/>
      </c>
      <c r="BT211" s="9">
        <f>IF(6&lt;=$G211, BO211, "")</f>
        <v/>
      </c>
      <c r="BU211" s="9">
        <f>IF(6&lt;=$G211, ROUND(BT211*$Q211, 2), "")</f>
        <v/>
      </c>
      <c r="BV211" s="9">
        <f>IF(6&lt;=$G211, $N211, "")</f>
        <v/>
      </c>
      <c r="BW211" s="9">
        <f>IF(6&lt;=$G211, BV211-BU211, "")</f>
        <v/>
      </c>
      <c r="BX211" s="9">
        <f>IF(6&lt;=$G211, BT211-BW211, "")</f>
        <v/>
      </c>
      <c r="BY211" s="9">
        <f>IF(6&lt;=$G211, ROUND(BQ211*$Q211, 2), "")</f>
        <v/>
      </c>
      <c r="BZ211" s="9">
        <f>IF(6&lt;=$G211, BQ211+BY211, "")</f>
        <v/>
      </c>
      <c r="CA211" s="9">
        <f>IF(6&lt;=$G211, BU211+BY211, "")</f>
        <v/>
      </c>
      <c r="CB211" s="9">
        <f>IF(6&lt;=$G211, ($G211-6)*$N211, "")</f>
        <v/>
      </c>
      <c r="CC211" s="9">
        <f>IF(7&lt;=$G211, BX211, "")</f>
        <v/>
      </c>
      <c r="CD211" s="9">
        <f>IF(7&lt;=$G211, ROUND(CC211*$Q211, 2), "")</f>
        <v/>
      </c>
      <c r="CE211" s="9">
        <f>IF(7&lt;=$G211, $N211, "")</f>
        <v/>
      </c>
      <c r="CF211" s="9">
        <f>IF(7&lt;=$G211, CE211-CD211, "")</f>
        <v/>
      </c>
      <c r="CG211" s="9">
        <f>IF(7&lt;=$G211, CC211-CF211, "")</f>
        <v/>
      </c>
      <c r="CH211" s="9">
        <f>IF(7&lt;=$G211, ROUND(BZ211*$Q211, 2), "")</f>
        <v/>
      </c>
      <c r="CI211" s="9">
        <f>IF(7&lt;=$G211, BZ211+CH211, "")</f>
        <v/>
      </c>
      <c r="CJ211" s="9">
        <f>IF(7&lt;=$G211, CD211+CH211, "")</f>
        <v/>
      </c>
      <c r="CK211" s="9">
        <f>IF(7&lt;=$G211, ($G211-7)*$N211, "")</f>
        <v/>
      </c>
      <c r="CL211" s="9">
        <f>IF(8&lt;=$G211, CG211, "")</f>
        <v/>
      </c>
      <c r="CM211" s="9">
        <f>IF(8&lt;=$G211, ROUND(CL211*$Q211, 2), "")</f>
        <v/>
      </c>
      <c r="CN211" s="9">
        <f>IF(8&lt;=$G211, $N211, "")</f>
        <v/>
      </c>
      <c r="CO211" s="9">
        <f>IF(8&lt;=$G211, CN211-CM211, "")</f>
        <v/>
      </c>
      <c r="CP211" s="9">
        <f>IF(8&lt;=$G211, CL211-CO211, "")</f>
        <v/>
      </c>
      <c r="CQ211" s="9">
        <f>IF(8&lt;=$G211, ROUND(CI211*$Q211, 2), "")</f>
        <v/>
      </c>
      <c r="CR211" s="9">
        <f>IF(8&lt;=$G211, CI211+CQ211, "")</f>
        <v/>
      </c>
      <c r="CS211" s="9">
        <f>IF(8&lt;=$G211, CM211+CQ211, "")</f>
        <v/>
      </c>
      <c r="CT211" s="9">
        <f>IF(8&lt;=$G211, ($G211-8)*$N211, "")</f>
        <v/>
      </c>
      <c r="CU211" s="9">
        <f>IF(9&lt;=$G211, CP211, "")</f>
        <v/>
      </c>
      <c r="CV211" s="9">
        <f>IF(9&lt;=$G211, ROUND(CU211*$Q211, 2), "")</f>
        <v/>
      </c>
      <c r="CW211" s="9">
        <f>IF(9&lt;=$G211, $N211, "")</f>
        <v/>
      </c>
      <c r="CX211" s="9">
        <f>IF(9&lt;=$G211, CW211-CV211, "")</f>
        <v/>
      </c>
      <c r="CY211" s="9">
        <f>IF(9&lt;=$G211, CU211-CX211, "")</f>
        <v/>
      </c>
      <c r="CZ211" s="9">
        <f>IF(9&lt;=$G211, ROUND(CR211*$Q211, 2), "")</f>
        <v/>
      </c>
      <c r="DA211" s="9">
        <f>IF(9&lt;=$G211, CR211+CZ211, "")</f>
        <v/>
      </c>
      <c r="DB211" s="9">
        <f>IF(9&lt;=$G211, CV211+CZ211, "")</f>
        <v/>
      </c>
      <c r="DC211" s="9">
        <f>IF(9&lt;=$G211, ($G211-9)*$N211, "")</f>
        <v/>
      </c>
      <c r="DD211" s="9">
        <f>IF(10&lt;=$G211, CY211, "")</f>
        <v/>
      </c>
      <c r="DE211" s="9">
        <f>IF(10&lt;=$G211, ROUND(DD211*$Q211, 2), "")</f>
        <v/>
      </c>
      <c r="DF211" s="9">
        <f>IF(10&lt;=$G211, $N211, "")</f>
        <v/>
      </c>
      <c r="DG211" s="9">
        <f>IF(10&lt;=$G211, DF211-DE211, "")</f>
        <v/>
      </c>
      <c r="DH211" s="9">
        <f>IF(10&lt;=$G211, DD211-DG211, "")</f>
        <v/>
      </c>
      <c r="DI211" s="9">
        <f>IF(10&lt;=$G211, ROUND(DA211*$Q211, 2), "")</f>
        <v/>
      </c>
      <c r="DJ211" s="9">
        <f>IF(10&lt;=$G211, DA211+DI211, "")</f>
        <v/>
      </c>
      <c r="DK211" s="9">
        <f>IF(10&lt;=$G211, DE211+DI211, "")</f>
        <v/>
      </c>
      <c r="DL211" s="9">
        <f>IF(10&lt;=$G211, ($G211-10)*$N211, "")</f>
        <v/>
      </c>
      <c r="DM211" s="9">
        <f>IF(11&lt;=$G211, DH211, "")</f>
        <v/>
      </c>
      <c r="DN211" s="9">
        <f>IF(11&lt;=$G211, ROUND(DM211*$Q211, 2), "")</f>
        <v/>
      </c>
      <c r="DO211" s="9">
        <f>IF(11&lt;=$G211, $N211, "")</f>
        <v/>
      </c>
      <c r="DP211" s="9">
        <f>IF(11&lt;=$G211, DO211-DN211, "")</f>
        <v/>
      </c>
      <c r="DQ211" s="9">
        <f>IF(11&lt;=$G211, DM211-DP211, "")</f>
        <v/>
      </c>
      <c r="DR211" s="9">
        <f>IF(11&lt;=$G211, ROUND(DJ211*$Q211, 2), "")</f>
        <v/>
      </c>
      <c r="DS211" s="9">
        <f>IF(11&lt;=$G211, DJ211+DR211, "")</f>
        <v/>
      </c>
      <c r="DT211" s="9">
        <f>IF(11&lt;=$G211, DN211+DR211, "")</f>
        <v/>
      </c>
      <c r="DU211" s="9">
        <f>IF(11&lt;=$G211, ($G211-11)*$N211, "")</f>
        <v/>
      </c>
      <c r="DV211" s="9">
        <f>IF(12&lt;=$G211, DQ211, "")</f>
        <v/>
      </c>
      <c r="DW211" s="9">
        <f>IF(12&lt;=$G211, ROUND(DV211*$Q211, 2), "")</f>
        <v/>
      </c>
      <c r="DX211" s="9">
        <f>IF(12&lt;=$G211, $N211, "")</f>
        <v/>
      </c>
      <c r="DY211" s="9">
        <f>IF(12&lt;=$G211, DX211-DW211, "")</f>
        <v/>
      </c>
      <c r="DZ211" s="9">
        <f>IF(12&lt;=$G211, DV211-DY211, "")</f>
        <v/>
      </c>
      <c r="EA211" s="9">
        <f>IF(12&lt;=$G211, ROUND(DS211*$Q211, 2), "")</f>
        <v/>
      </c>
      <c r="EB211" s="9">
        <f>IF(12&lt;=$G211, DS211+EA211, "")</f>
        <v/>
      </c>
      <c r="EC211" s="9">
        <f>IF(12&lt;=$G211, DW211+EA211, "")</f>
        <v/>
      </c>
      <c r="ED211" s="9">
        <f>IF(12&lt;=$G211, ($G211-12)*$N211, "")</f>
        <v/>
      </c>
      <c r="EE211" s="9">
        <f>IF(13&lt;=$G211, DZ211, "")</f>
        <v/>
      </c>
      <c r="EF211" s="9">
        <f>IF(13&lt;=$G211, ROUND(EE211*$Q211, 2), "")</f>
        <v/>
      </c>
      <c r="EG211" s="9">
        <f>IF(13&lt;=$G211, $N211, "")</f>
        <v/>
      </c>
      <c r="EH211" s="9">
        <f>IF(13&lt;=$G211, EG211-EF211, "")</f>
        <v/>
      </c>
      <c r="EI211" s="9">
        <f>IF(13&lt;=$G211, EE211-EH211, "")</f>
        <v/>
      </c>
      <c r="EJ211" s="9">
        <f>IF(13&lt;=$G211, ROUND(EB211*$Q211, 2), "")</f>
        <v/>
      </c>
      <c r="EK211" s="9">
        <f>IF(13&lt;=$G211, EB211+EJ211, "")</f>
        <v/>
      </c>
      <c r="EL211" s="9">
        <f>IF(13&lt;=$G211, EF211+EJ211, "")</f>
        <v/>
      </c>
      <c r="EM211" s="9">
        <f>IF(13&lt;=$G211, ($G211-13)*$N211, "")</f>
        <v/>
      </c>
      <c r="EN211" s="9">
        <f>IF(14&lt;=$G211, EI211, "")</f>
        <v/>
      </c>
      <c r="EO211" s="9">
        <f>IF(14&lt;=$G211, ROUND(EN211*$Q211, 2), "")</f>
        <v/>
      </c>
      <c r="EP211" s="9">
        <f>IF(14&lt;=$G211, $N211, "")</f>
        <v/>
      </c>
      <c r="EQ211" s="9">
        <f>IF(14&lt;=$G211, EP211-EO211, "")</f>
        <v/>
      </c>
      <c r="ER211" s="9">
        <f>IF(14&lt;=$G211, EN211-EQ211, "")</f>
        <v/>
      </c>
      <c r="ES211" s="9">
        <f>IF(14&lt;=$G211, ROUND(EK211*$Q211, 2), "")</f>
        <v/>
      </c>
      <c r="ET211" s="9">
        <f>IF(14&lt;=$G211, EK211+ES211, "")</f>
        <v/>
      </c>
      <c r="EU211" s="9">
        <f>IF(14&lt;=$G211, EO211+ES211, "")</f>
        <v/>
      </c>
      <c r="EV211" s="9">
        <f>IF(14&lt;=$G211, ($G211-14)*$N211, "")</f>
        <v/>
      </c>
      <c r="EW211" s="9">
        <f>IF(15&lt;=$G211, ER211, "")</f>
        <v/>
      </c>
      <c r="EX211" s="9">
        <f>IF(15&lt;=$G211, ROUND(EW211*$Q211, 2), "")</f>
        <v/>
      </c>
      <c r="EY211" s="9">
        <f>IF(15&lt;=$G211, $N211, "")</f>
        <v/>
      </c>
      <c r="EZ211" s="9">
        <f>IF(15&lt;=$G211, EY211-EX211, "")</f>
        <v/>
      </c>
      <c r="FA211" s="9">
        <f>IF(15&lt;=$G211, EW211-EZ211, "")</f>
        <v/>
      </c>
      <c r="FB211" s="9">
        <f>IF(15&lt;=$G211, ROUND(ET211*$Q211, 2), "")</f>
        <v/>
      </c>
      <c r="FC211" s="9">
        <f>IF(15&lt;=$G211, ET211+FB211, "")</f>
        <v/>
      </c>
      <c r="FD211" s="9">
        <f>IF(15&lt;=$G211, EX211+FB211, "")</f>
        <v/>
      </c>
      <c r="FE211" s="9">
        <f>IF(15&lt;=$G211, ($G211-15)*$N211, "")</f>
        <v/>
      </c>
      <c r="FF211" s="9">
        <f>IF(16&lt;=$G211, FA211, "")</f>
        <v/>
      </c>
      <c r="FG211" s="9">
        <f>IF(16&lt;=$G211, ROUND(FF211*$Q211, 2), "")</f>
        <v/>
      </c>
      <c r="FH211" s="9">
        <f>IF(16&lt;=$G211, $N211, "")</f>
        <v/>
      </c>
      <c r="FI211" s="9">
        <f>IF(16&lt;=$G211, FH211-FG211, "")</f>
        <v/>
      </c>
      <c r="FJ211" s="9">
        <f>IF(16&lt;=$G211, FF211-FI211, "")</f>
        <v/>
      </c>
      <c r="FK211" s="9">
        <f>IF(16&lt;=$G211, ROUND(FC211*$Q211, 2), "")</f>
        <v/>
      </c>
      <c r="FL211" s="9">
        <f>IF(16&lt;=$G211, FC211+FK211, "")</f>
        <v/>
      </c>
      <c r="FM211" s="9">
        <f>IF(16&lt;=$G211, FG211+FK211, "")</f>
        <v/>
      </c>
      <c r="FN211" s="9">
        <f>IF(16&lt;=$G211, ($G211-16)*$N211, "")</f>
        <v/>
      </c>
      <c r="FO211" s="9">
        <f>IF(17&lt;=$G211, FJ211, "")</f>
        <v/>
      </c>
      <c r="FP211" s="9">
        <f>IF(17&lt;=$G211, ROUND(FO211*$Q211, 2), "")</f>
        <v/>
      </c>
      <c r="FQ211" s="9">
        <f>IF(17&lt;=$G211, $N211, "")</f>
        <v/>
      </c>
      <c r="FR211" s="9">
        <f>IF(17&lt;=$G211, FQ211-FP211, "")</f>
        <v/>
      </c>
      <c r="FS211" s="9">
        <f>IF(17&lt;=$G211, FO211-FR211, "")</f>
        <v/>
      </c>
      <c r="FT211" s="9">
        <f>IF(17&lt;=$G211, ROUND(FL211*$Q211, 2), "")</f>
        <v/>
      </c>
      <c r="FU211" s="9">
        <f>IF(17&lt;=$G211, FL211+FT211, "")</f>
        <v/>
      </c>
      <c r="FV211" s="9">
        <f>IF(17&lt;=$G211, FP211+FT211, "")</f>
        <v/>
      </c>
      <c r="FW211" s="9">
        <f>IF(17&lt;=$G211, ($G211-17)*$N211, "")</f>
        <v/>
      </c>
      <c r="FX211" s="9">
        <f>IF(18&lt;=$G211, FS211, "")</f>
        <v/>
      </c>
      <c r="FY211" s="9">
        <f>IF(18&lt;=$G211, ROUND(FX211*$Q211, 2), "")</f>
        <v/>
      </c>
      <c r="FZ211" s="9">
        <f>IF(18&lt;=$G211, $N211, "")</f>
        <v/>
      </c>
      <c r="GA211" s="9">
        <f>IF(18&lt;=$G211, FZ211-FY211, "")</f>
        <v/>
      </c>
      <c r="GB211" s="9">
        <f>IF(18&lt;=$G211, FX211-GA211, "")</f>
        <v/>
      </c>
      <c r="GC211" s="9">
        <f>IF(18&lt;=$G211, ROUND(FU211*$Q211, 2), "")</f>
        <v/>
      </c>
      <c r="GD211" s="9">
        <f>IF(18&lt;=$G211, FU211+GC211, "")</f>
        <v/>
      </c>
      <c r="GE211" s="9">
        <f>IF(18&lt;=$G211, FY211+GC211, "")</f>
        <v/>
      </c>
      <c r="GF211" s="9">
        <f>IF(18&lt;=$G211, ($G211-18)*$N211, "")</f>
        <v/>
      </c>
      <c r="GG211" s="9">
        <f>IF(19&lt;=$G211, GB211, "")</f>
        <v/>
      </c>
      <c r="GH211" s="9">
        <f>IF(19&lt;=$G211, ROUND(GG211*$Q211, 2), "")</f>
        <v/>
      </c>
      <c r="GI211" s="9">
        <f>IF(19&lt;=$G211, $N211, "")</f>
        <v/>
      </c>
      <c r="GJ211" s="9">
        <f>IF(19&lt;=$G211, GI211-GH211, "")</f>
        <v/>
      </c>
      <c r="GK211" s="9">
        <f>IF(19&lt;=$G211, GG211-GJ211, "")</f>
        <v/>
      </c>
      <c r="GL211" s="9">
        <f>IF(19&lt;=$G211, ROUND(GD211*$Q211, 2), "")</f>
        <v/>
      </c>
      <c r="GM211" s="9">
        <f>IF(19&lt;=$G211, GD211+GL211, "")</f>
        <v/>
      </c>
      <c r="GN211" s="9">
        <f>IF(19&lt;=$G211, GH211+GL211, "")</f>
        <v/>
      </c>
      <c r="GO211" s="9">
        <f>IF(19&lt;=$G211, ($G211-19)*$N211, "")</f>
        <v/>
      </c>
      <c r="GP211" s="9">
        <f>IF(20&lt;=$G211, GK211, "")</f>
        <v/>
      </c>
      <c r="GQ211" s="9">
        <f>IF(20&lt;=$G211, ROUND(GP211*$Q211, 2), "")</f>
        <v/>
      </c>
      <c r="GR211" s="9">
        <f>IF(20&lt;=$G211, $N211, "")</f>
        <v/>
      </c>
      <c r="GS211" s="9">
        <f>IF(20&lt;=$G211, GR211-GQ211, "")</f>
        <v/>
      </c>
      <c r="GT211" s="9">
        <f>IF(20&lt;=$G211, GP211-GS211, "")</f>
        <v/>
      </c>
      <c r="GU211" s="9">
        <f>IF(20&lt;=$G211, ROUND(GM211*$Q211, 2), "")</f>
        <v/>
      </c>
      <c r="GV211" s="9">
        <f>IF(20&lt;=$G211, GM211+GU211, "")</f>
        <v/>
      </c>
      <c r="GW211" s="9">
        <f>IF(20&lt;=$G211, GQ211+GU211, "")</f>
        <v/>
      </c>
      <c r="GX211" s="9">
        <f>IF(20&lt;=$G211, ($G211-20)*$N211, "")</f>
        <v/>
      </c>
      <c r="GY211" s="9">
        <f>IF(21&lt;=$G211, GT211, "")</f>
        <v/>
      </c>
      <c r="GZ211" s="9">
        <f>IF(21&lt;=$G211, ROUND(GY211*$Q211, 2), "")</f>
        <v/>
      </c>
      <c r="HA211" s="9">
        <f>IF(21&lt;=$G211, $N211, "")</f>
        <v/>
      </c>
      <c r="HB211" s="9">
        <f>IF(21&lt;=$G211, HA211-GZ211, "")</f>
        <v/>
      </c>
      <c r="HC211" s="9">
        <f>IF(21&lt;=$G211, GY211-HB211, "")</f>
        <v/>
      </c>
      <c r="HD211" s="9">
        <f>IF(21&lt;=$G211, ROUND(GV211*$Q211, 2), "")</f>
        <v/>
      </c>
      <c r="HE211" s="9">
        <f>IF(21&lt;=$G211, GV211+HD211, "")</f>
        <v/>
      </c>
      <c r="HF211" s="9">
        <f>IF(21&lt;=$G211, GZ211+HD211, "")</f>
        <v/>
      </c>
      <c r="HG211" s="9">
        <f>IF(21&lt;=$G211, ($G211-21)*$N211, "")</f>
        <v/>
      </c>
      <c r="HH211" s="9">
        <f>IF(22&lt;=$G211, HC211, "")</f>
        <v/>
      </c>
      <c r="HI211" s="9">
        <f>IF(22&lt;=$G211, ROUND(HH211*$Q211, 2), "")</f>
        <v/>
      </c>
      <c r="HJ211" s="9">
        <f>IF(22&lt;=$G211, $N211, "")</f>
        <v/>
      </c>
      <c r="HK211" s="9">
        <f>IF(22&lt;=$G211, HJ211-HI211, "")</f>
        <v/>
      </c>
      <c r="HL211" s="9">
        <f>IF(22&lt;=$G211, HH211-HK211, "")</f>
        <v/>
      </c>
      <c r="HM211" s="9">
        <f>IF(22&lt;=$G211, ROUND(HE211*$Q211, 2), "")</f>
        <v/>
      </c>
      <c r="HN211" s="9">
        <f>IF(22&lt;=$G211, HE211+HM211, "")</f>
        <v/>
      </c>
      <c r="HO211" s="9">
        <f>IF(22&lt;=$G211, HI211+HM211, "")</f>
        <v/>
      </c>
      <c r="HP211" s="9">
        <f>IF(22&lt;=$G211, ($G211-22)*$N211, "")</f>
        <v/>
      </c>
      <c r="HQ211" s="9">
        <f>IF(23&lt;=$G211, HL211, "")</f>
        <v/>
      </c>
      <c r="HR211" s="9">
        <f>IF(23&lt;=$G211, ROUND(HQ211*$Q211, 2), "")</f>
        <v/>
      </c>
      <c r="HS211" s="9">
        <f>IF(23&lt;=$G211, $N211, "")</f>
        <v/>
      </c>
      <c r="HT211" s="9">
        <f>IF(23&lt;=$G211, HS211-HR211, "")</f>
        <v/>
      </c>
      <c r="HU211" s="9">
        <f>IF(23&lt;=$G211, HQ211-HT211, "")</f>
        <v/>
      </c>
      <c r="HV211" s="9">
        <f>IF(23&lt;=$G211, ROUND(HN211*$Q211, 2), "")</f>
        <v/>
      </c>
      <c r="HW211" s="9">
        <f>IF(23&lt;=$G211, HN211+HV211, "")</f>
        <v/>
      </c>
      <c r="HX211" s="9">
        <f>IF(23&lt;=$G211, HR211+HV211, "")</f>
        <v/>
      </c>
      <c r="HY211" s="9">
        <f>IF(23&lt;=$G211, ($G211-23)*$N211, "")</f>
        <v/>
      </c>
      <c r="HZ211" s="9">
        <f>IF(24&lt;=$G211, HU211, "")</f>
        <v/>
      </c>
      <c r="IA211" s="9">
        <f>IF(24&lt;=$G211, ROUND(HZ211*$Q211, 2), "")</f>
        <v/>
      </c>
      <c r="IB211" s="9">
        <f>IF(24&lt;=$G211, $N211, "")</f>
        <v/>
      </c>
      <c r="IC211" s="9">
        <f>IF(24&lt;=$G211, IB211-IA211, "")</f>
        <v/>
      </c>
      <c r="ID211" s="9">
        <f>IF(24&lt;=$G211, HZ211-IC211, "")</f>
        <v/>
      </c>
      <c r="IE211" s="9">
        <f>IF(24&lt;=$G211, ROUND(HW211*$Q211, 2), "")</f>
        <v/>
      </c>
      <c r="IF211" s="9">
        <f>IF(24&lt;=$G211, HW211+IE211, "")</f>
        <v/>
      </c>
      <c r="IG211" s="9">
        <f>IF(24&lt;=$G211, IA211+IE211, "")</f>
        <v/>
      </c>
      <c r="IH211" s="9">
        <f>IF(24&lt;=$G211, ($G211-24)*$N211, "")</f>
        <v/>
      </c>
      <c r="II211" s="9">
        <f>IF(25&lt;=$G211, ID211, "")</f>
        <v/>
      </c>
      <c r="IJ211" s="9">
        <f>IF(25&lt;=$G211, ROUND(II211*$Q211, 2), "")</f>
        <v/>
      </c>
      <c r="IK211" s="9">
        <f>IF(25&lt;=$G211, $N211, "")</f>
        <v/>
      </c>
      <c r="IL211" s="9">
        <f>IF(25&lt;=$G211, IK211-IJ211, "")</f>
        <v/>
      </c>
      <c r="IM211" s="9">
        <f>IF(25&lt;=$G211, II211-IL211, "")</f>
        <v/>
      </c>
      <c r="IN211" s="9">
        <f>IF(25&lt;=$G211, ROUND(IF211*$Q211, 2), "")</f>
        <v/>
      </c>
      <c r="IO211" s="9">
        <f>IF(25&lt;=$G211, IF211+IN211, "")</f>
        <v/>
      </c>
      <c r="IP211" s="9">
        <f>IF(25&lt;=$G211, IJ211+IN211, "")</f>
        <v/>
      </c>
      <c r="IQ211" s="9">
        <f>IF(25&lt;=$G211, ($G211-25)*$N211, "")</f>
        <v/>
      </c>
      <c r="IR211" s="9">
        <f>IF(26&lt;=$G211, IM211, "")</f>
        <v/>
      </c>
      <c r="IS211" s="9">
        <f>IF(26&lt;=$G211, ROUND(IR211*$Q211, 2), "")</f>
        <v/>
      </c>
      <c r="IT211" s="9">
        <f>IF(26&lt;=$G211, $N211, "")</f>
        <v/>
      </c>
      <c r="IU211" s="9">
        <f>IF(26&lt;=$G211, IT211-IS211, "")</f>
        <v/>
      </c>
      <c r="IV211" s="9">
        <f>IF(26&lt;=$G211, IR211-IU211, "")</f>
        <v/>
      </c>
      <c r="IW211" s="9">
        <f>IF(26&lt;=$G211, ROUND(IO211*$Q211, 2), "")</f>
        <v/>
      </c>
      <c r="IX211" s="9">
        <f>IF(26&lt;=$G211, IO211+IW211, "")</f>
        <v/>
      </c>
      <c r="IY211" s="9">
        <f>IF(26&lt;=$G211, IS211+IW211, "")</f>
        <v/>
      </c>
      <c r="IZ211" s="9">
        <f>IF(26&lt;=$G211, ($G211-26)*$N211, "")</f>
        <v/>
      </c>
      <c r="JA211" s="9">
        <f>IF(27&lt;=$G211, IV211, "")</f>
        <v/>
      </c>
      <c r="JB211" s="9">
        <f>IF(27&lt;=$G211, ROUND(JA211*$Q211, 2), "")</f>
        <v/>
      </c>
      <c r="JC211" s="9">
        <f>IF(27&lt;=$G211, $N211, "")</f>
        <v/>
      </c>
      <c r="JD211" s="9">
        <f>IF(27&lt;=$G211, JC211-JB211, "")</f>
        <v/>
      </c>
      <c r="JE211" s="9">
        <f>IF(27&lt;=$G211, JA211-JD211, "")</f>
        <v/>
      </c>
      <c r="JF211" s="9">
        <f>IF(27&lt;=$G211, ROUND(IX211*$Q211, 2), "")</f>
        <v/>
      </c>
      <c r="JG211" s="9">
        <f>IF(27&lt;=$G211, IX211+JF211, "")</f>
        <v/>
      </c>
      <c r="JH211" s="9">
        <f>IF(27&lt;=$G211, JB211+JF211, "")</f>
        <v/>
      </c>
      <c r="JI211" s="9">
        <f>IF(27&lt;=$G211, ($G211-27)*$N211, "")</f>
        <v/>
      </c>
      <c r="JJ211" s="9">
        <f>IF(28&lt;=$G211, JE211, "")</f>
        <v/>
      </c>
      <c r="JK211" s="9">
        <f>IF(28&lt;=$G211, ROUND(JJ211*$Q211, 2), "")</f>
        <v/>
      </c>
      <c r="JL211" s="9">
        <f>IF(28&lt;=$G211, $N211, "")</f>
        <v/>
      </c>
      <c r="JM211" s="9">
        <f>IF(28&lt;=$G211, JL211-JK211, "")</f>
        <v/>
      </c>
      <c r="JN211" s="9">
        <f>IF(28&lt;=$G211, JJ211-JM211, "")</f>
        <v/>
      </c>
      <c r="JO211" s="9">
        <f>IF(28&lt;=$G211, ROUND(JG211*$Q211, 2), "")</f>
        <v/>
      </c>
      <c r="JP211" s="9">
        <f>IF(28&lt;=$G211, JG211+JO211, "")</f>
        <v/>
      </c>
      <c r="JQ211" s="9">
        <f>IF(28&lt;=$G211, JK211+JO211, "")</f>
        <v/>
      </c>
      <c r="JR211" s="9">
        <f>IF(28&lt;=$G211, ($G211-28)*$N211, "")</f>
        <v/>
      </c>
      <c r="JS211" s="9">
        <f>IF(29&lt;=$G211, JN211, "")</f>
        <v/>
      </c>
      <c r="JT211" s="9">
        <f>IF(29&lt;=$G211, ROUND(JS211*$Q211, 2), "")</f>
        <v/>
      </c>
      <c r="JU211" s="9">
        <f>IF(29&lt;=$G211, $N211, "")</f>
        <v/>
      </c>
      <c r="JV211" s="9">
        <f>IF(29&lt;=$G211, JU211-JT211, "")</f>
        <v/>
      </c>
      <c r="JW211" s="9">
        <f>IF(29&lt;=$G211, JS211-JV211, "")</f>
        <v/>
      </c>
      <c r="JX211" s="9">
        <f>IF(29&lt;=$G211, ROUND(JP211*$Q211, 2), "")</f>
        <v/>
      </c>
      <c r="JY211" s="9">
        <f>IF(29&lt;=$G211, JP211+JX211, "")</f>
        <v/>
      </c>
      <c r="JZ211" s="9">
        <f>IF(29&lt;=$G211, JT211+JX211, "")</f>
        <v/>
      </c>
      <c r="KA211" s="9">
        <f>IF(29&lt;=$G211, ($G211-29)*$N211, "")</f>
        <v/>
      </c>
      <c r="KB211" s="9">
        <f>IF(30&lt;=$G211, JW211, "")</f>
        <v/>
      </c>
      <c r="KC211" s="9">
        <f>IF(30&lt;=$G211, ROUND(KB211*$Q211, 2), "")</f>
        <v/>
      </c>
      <c r="KD211" s="9">
        <f>IF(30&lt;=$G211, $N211, "")</f>
        <v/>
      </c>
      <c r="KE211" s="9">
        <f>IF(30&lt;=$G211, KD211-KC211, "")</f>
        <v/>
      </c>
      <c r="KF211" s="9">
        <f>IF(30&lt;=$G211, KB211-KE211, "")</f>
        <v/>
      </c>
      <c r="KG211" s="9">
        <f>IF(30&lt;=$G211, ROUND(JY211*$Q211, 2), "")</f>
        <v/>
      </c>
      <c r="KH211" s="9">
        <f>IF(30&lt;=$G211, JY211+KG211, "")</f>
        <v/>
      </c>
      <c r="KI211" s="9">
        <f>IF(30&lt;=$G211, KC211+KG211, "")</f>
        <v/>
      </c>
      <c r="KJ211" s="9">
        <f>IF(30&lt;=$G211, ($G211-30)*$N211, "")</f>
        <v/>
      </c>
      <c r="KK211" s="9">
        <f>IF(31&lt;=$G211, KF211, "")</f>
        <v/>
      </c>
      <c r="KL211" s="9">
        <f>IF(31&lt;=$G211, ROUND(KK211*$Q211, 2), "")</f>
        <v/>
      </c>
      <c r="KM211" s="9">
        <f>IF(31&lt;=$G211, $N211, "")</f>
        <v/>
      </c>
      <c r="KN211" s="9">
        <f>IF(31&lt;=$G211, KM211-KL211, "")</f>
        <v/>
      </c>
      <c r="KO211" s="9">
        <f>IF(31&lt;=$G211, KK211-KN211, "")</f>
        <v/>
      </c>
      <c r="KP211" s="9">
        <f>IF(31&lt;=$G211, ROUND(KH211*$Q211, 2), "")</f>
        <v/>
      </c>
      <c r="KQ211" s="9">
        <f>IF(31&lt;=$G211, KH211+KP211, "")</f>
        <v/>
      </c>
      <c r="KR211" s="9">
        <f>IF(31&lt;=$G211, KL211+KP211, "")</f>
        <v/>
      </c>
      <c r="KS211" s="9">
        <f>IF(31&lt;=$G211, ($G211-31)*$N211, "")</f>
        <v/>
      </c>
      <c r="KT211" s="9">
        <f>IF(32&lt;=$G211, KO211, "")</f>
        <v/>
      </c>
      <c r="KU211" s="9">
        <f>IF(32&lt;=$G211, ROUND(KT211*$Q211, 2), "")</f>
        <v/>
      </c>
      <c r="KV211" s="9">
        <f>IF(32&lt;=$G211, $N211, "")</f>
        <v/>
      </c>
      <c r="KW211" s="9">
        <f>IF(32&lt;=$G211, KV211-KU211, "")</f>
        <v/>
      </c>
      <c r="KX211" s="9">
        <f>IF(32&lt;=$G211, KT211-KW211, "")</f>
        <v/>
      </c>
      <c r="KY211" s="9">
        <f>IF(32&lt;=$G211, ROUND(KQ211*$Q211, 2), "")</f>
        <v/>
      </c>
      <c r="KZ211" s="9">
        <f>IF(32&lt;=$G211, KQ211+KY211, "")</f>
        <v/>
      </c>
      <c r="LA211" s="9">
        <f>IF(32&lt;=$G211, KU211+KY211, "")</f>
        <v/>
      </c>
      <c r="LB211" s="9">
        <f>IF(32&lt;=$G211, ($G211-32)*$N211, "")</f>
        <v/>
      </c>
      <c r="LC211" s="9">
        <f>IF(33&lt;=$G211, KX211, "")</f>
        <v/>
      </c>
      <c r="LD211" s="9">
        <f>IF(33&lt;=$G211, ROUND(LC211*$Q211, 2), "")</f>
        <v/>
      </c>
      <c r="LE211" s="9">
        <f>IF(33&lt;=$G211, $N211, "")</f>
        <v/>
      </c>
      <c r="LF211" s="9">
        <f>IF(33&lt;=$G211, LE211-LD211, "")</f>
        <v/>
      </c>
      <c r="LG211" s="9">
        <f>IF(33&lt;=$G211, LC211-LF211, "")</f>
        <v/>
      </c>
      <c r="LH211" s="9">
        <f>IF(33&lt;=$G211, ROUND(KZ211*$Q211, 2), "")</f>
        <v/>
      </c>
      <c r="LI211" s="9">
        <f>IF(33&lt;=$G211, KZ211+LH211, "")</f>
        <v/>
      </c>
      <c r="LJ211" s="9">
        <f>IF(33&lt;=$G211, LD211+LH211, "")</f>
        <v/>
      </c>
      <c r="LK211" s="9">
        <f>IF(33&lt;=$G211, ($G211-33)*$N211, "")</f>
        <v/>
      </c>
      <c r="LL211" s="9">
        <f>IF(34&lt;=$G211, LG211, "")</f>
        <v/>
      </c>
      <c r="LM211" s="9">
        <f>IF(34&lt;=$G211, ROUND(LL211*$Q211, 2), "")</f>
        <v/>
      </c>
      <c r="LN211" s="9">
        <f>IF(34&lt;=$G211, $N211, "")</f>
        <v/>
      </c>
      <c r="LO211" s="9">
        <f>IF(34&lt;=$G211, LN211-LM211, "")</f>
        <v/>
      </c>
      <c r="LP211" s="9">
        <f>IF(34&lt;=$G211, LL211-LO211, "")</f>
        <v/>
      </c>
      <c r="LQ211" s="9">
        <f>IF(34&lt;=$G211, ROUND(LI211*$Q211, 2), "")</f>
        <v/>
      </c>
      <c r="LR211" s="9">
        <f>IF(34&lt;=$G211, LI211+LQ211, "")</f>
        <v/>
      </c>
      <c r="LS211" s="9">
        <f>IF(34&lt;=$G211, LM211+LQ211, "")</f>
        <v/>
      </c>
      <c r="LT211" s="9">
        <f>IF(34&lt;=$G211, ($G211-34)*$N211, "")</f>
        <v/>
      </c>
      <c r="LU211" s="9">
        <f>IF(35&lt;=$G211, LP211, "")</f>
        <v/>
      </c>
      <c r="LV211" s="9">
        <f>IF(35&lt;=$G211, ROUND(LU211*$Q211, 2), "")</f>
        <v/>
      </c>
      <c r="LW211" s="9">
        <f>IF(35&lt;=$G211, $N211, "")</f>
        <v/>
      </c>
      <c r="LX211" s="9">
        <f>IF(35&lt;=$G211, LW211-LV211, "")</f>
        <v/>
      </c>
      <c r="LY211" s="9">
        <f>IF(35&lt;=$G211, LU211-LX211, "")</f>
        <v/>
      </c>
      <c r="LZ211" s="9">
        <f>IF(35&lt;=$G211, ROUND(LR211*$Q211, 2), "")</f>
        <v/>
      </c>
      <c r="MA211" s="9">
        <f>IF(35&lt;=$G211, LR211+LZ211, "")</f>
        <v/>
      </c>
      <c r="MB211" s="9">
        <f>IF(35&lt;=$G211, LV211+LZ211, "")</f>
        <v/>
      </c>
      <c r="MC211" s="9">
        <f>IF(35&lt;=$G211, ($G211-35)*$N211, "")</f>
        <v/>
      </c>
      <c r="MD211" s="9">
        <f>IF(36&lt;=$G211, LY211, "")</f>
        <v/>
      </c>
      <c r="ME211" s="9">
        <f>IF(36&lt;=$G211, ROUND(MD211*$Q211, 2), "")</f>
        <v/>
      </c>
      <c r="MF211" s="9">
        <f>IF(36&lt;=$G211, $N211, "")</f>
        <v/>
      </c>
      <c r="MG211" s="9">
        <f>IF(36&lt;=$G211, MF211-ME211, "")</f>
        <v/>
      </c>
      <c r="MH211" s="9">
        <f>IF(36&lt;=$G211, MD211-MG211, "")</f>
        <v/>
      </c>
      <c r="MI211" s="9">
        <f>IF(36&lt;=$G211, ROUND(MA211*$Q211, 2), "")</f>
        <v/>
      </c>
      <c r="MJ211" s="9">
        <f>IF(36&lt;=$G211, MA211+MI211, "")</f>
        <v/>
      </c>
      <c r="MK211" s="9">
        <f>IF(36&lt;=$G211, ME211+MI211, "")</f>
        <v/>
      </c>
      <c r="ML211" s="9">
        <f>IF(36&lt;=$G211, ($G211-36)*$N211, "")</f>
        <v/>
      </c>
      <c r="MM211" s="9">
        <f>IF(37&lt;=$G211, MH211, "")</f>
        <v/>
      </c>
      <c r="MN211" s="9">
        <f>IF(37&lt;=$G211, ROUND(MM211*$Q211, 2), "")</f>
        <v/>
      </c>
      <c r="MO211" s="9">
        <f>IF(37&lt;=$G211, $N211, "")</f>
        <v/>
      </c>
      <c r="MP211" s="9">
        <f>IF(37&lt;=$G211, MO211-MN211, "")</f>
        <v/>
      </c>
      <c r="MQ211" s="9">
        <f>IF(37&lt;=$G211, MM211-MP211, "")</f>
        <v/>
      </c>
      <c r="MR211" s="9">
        <f>IF(37&lt;=$G211, ROUND(MJ211*$Q211, 2), "")</f>
        <v/>
      </c>
      <c r="MS211" s="9">
        <f>IF(37&lt;=$G211, MJ211+MR211, "")</f>
        <v/>
      </c>
      <c r="MT211" s="9">
        <f>IF(37&lt;=$G211, MN211+MR211, "")</f>
        <v/>
      </c>
      <c r="MU211" s="9">
        <f>IF(37&lt;=$G211, ($G211-37)*$N211, "")</f>
        <v/>
      </c>
      <c r="MV211" s="9">
        <f>IF(38&lt;=$G211, MQ211, "")</f>
        <v/>
      </c>
      <c r="MW211" s="9">
        <f>IF(38&lt;=$G211, ROUND(MV211*$Q211, 2), "")</f>
        <v/>
      </c>
      <c r="MX211" s="9">
        <f>IF(38&lt;=$G211, $N211, "")</f>
        <v/>
      </c>
      <c r="MY211" s="9">
        <f>IF(38&lt;=$G211, MX211-MW211, "")</f>
        <v/>
      </c>
      <c r="MZ211" s="9">
        <f>IF(38&lt;=$G211, MV211-MY211, "")</f>
        <v/>
      </c>
      <c r="NA211" s="9">
        <f>IF(38&lt;=$G211, ROUND(MS211*$Q211, 2), "")</f>
        <v/>
      </c>
      <c r="NB211" s="9">
        <f>IF(38&lt;=$G211, MS211+NA211, "")</f>
        <v/>
      </c>
      <c r="NC211" s="9">
        <f>IF(38&lt;=$G211, MW211+NA211, "")</f>
        <v/>
      </c>
      <c r="ND211" s="9">
        <f>IF(38&lt;=$G211, ($G211-38)*$N211, "")</f>
        <v/>
      </c>
      <c r="NE211" s="9">
        <f>IF(39&lt;=$G211, MZ211, "")</f>
        <v/>
      </c>
      <c r="NF211" s="9">
        <f>IF(39&lt;=$G211, ROUND(NE211*$Q211, 2), "")</f>
        <v/>
      </c>
      <c r="NG211" s="9">
        <f>IF(39&lt;=$G211, $N211, "")</f>
        <v/>
      </c>
      <c r="NH211" s="9">
        <f>IF(39&lt;=$G211, NG211-NF211, "")</f>
        <v/>
      </c>
      <c r="NI211" s="9">
        <f>IF(39&lt;=$G211, NE211-NH211, "")</f>
        <v/>
      </c>
      <c r="NJ211" s="9">
        <f>IF(39&lt;=$G211, ROUND(NB211*$Q211, 2), "")</f>
        <v/>
      </c>
      <c r="NK211" s="9">
        <f>IF(39&lt;=$G211, NB211+NJ211, "")</f>
        <v/>
      </c>
      <c r="NL211" s="9">
        <f>IF(39&lt;=$G211, NF211+NJ211, "")</f>
        <v/>
      </c>
      <c r="NM211" s="9">
        <f>IF(39&lt;=$G211, ($G211-39)*$N211, "")</f>
        <v/>
      </c>
      <c r="NN211" s="9">
        <f>IF(40&lt;=$G211, NI211, "")</f>
        <v/>
      </c>
      <c r="NO211" s="9">
        <f>IF(40&lt;=$G211, ROUND(NN211*$Q211, 2), "")</f>
        <v/>
      </c>
      <c r="NP211" s="9">
        <f>IF(40&lt;=$G211, $N211, "")</f>
        <v/>
      </c>
      <c r="NQ211" s="9">
        <f>IF(40&lt;=$G211, NP211-NO211, "")</f>
        <v/>
      </c>
      <c r="NR211" s="9">
        <f>IF(40&lt;=$G211, NN211-NQ211, "")</f>
        <v/>
      </c>
      <c r="NS211" s="9">
        <f>IF(40&lt;=$G211, ROUND(NK211*$Q211, 2), "")</f>
        <v/>
      </c>
      <c r="NT211" s="9">
        <f>IF(40&lt;=$G211, NK211+NS211, "")</f>
        <v/>
      </c>
      <c r="NU211" s="9">
        <f>IF(40&lt;=$G211, NO211+NS211, "")</f>
        <v/>
      </c>
      <c r="NV211" s="9">
        <f>IF(40&lt;=$G211, ($G211-40)*$N211, "")</f>
        <v/>
      </c>
      <c r="NW211" s="9">
        <f>IF(41&lt;=$G211, NR211, "")</f>
        <v/>
      </c>
      <c r="NX211" s="9">
        <f>IF(41&lt;=$G211, ROUND(NW211*$Q211, 2), "")</f>
        <v/>
      </c>
      <c r="NY211" s="9">
        <f>IF(41&lt;=$G211, $N211, "")</f>
        <v/>
      </c>
      <c r="NZ211" s="9">
        <f>IF(41&lt;=$G211, NY211-NX211, "")</f>
        <v/>
      </c>
      <c r="OA211" s="9">
        <f>IF(41&lt;=$G211, NW211-NZ211, "")</f>
        <v/>
      </c>
      <c r="OB211" s="9">
        <f>IF(41&lt;=$G211, ROUND(NT211*$Q211, 2), "")</f>
        <v/>
      </c>
      <c r="OC211" s="9">
        <f>IF(41&lt;=$G211, NT211+OB211, "")</f>
        <v/>
      </c>
      <c r="OD211" s="9">
        <f>IF(41&lt;=$G211, NX211+OB211, "")</f>
        <v/>
      </c>
      <c r="OE211" s="9">
        <f>IF(41&lt;=$G211, ($G211-41)*$N211, "")</f>
        <v/>
      </c>
      <c r="OF211" s="9">
        <f>IF(42&lt;=$G211, OA211, "")</f>
        <v/>
      </c>
      <c r="OG211" s="9">
        <f>IF(42&lt;=$G211, ROUND(OF211*$Q211, 2), "")</f>
        <v/>
      </c>
      <c r="OH211" s="9">
        <f>IF(42&lt;=$G211, $N211, "")</f>
        <v/>
      </c>
      <c r="OI211" s="9">
        <f>IF(42&lt;=$G211, OH211-OG211, "")</f>
        <v/>
      </c>
      <c r="OJ211" s="9">
        <f>IF(42&lt;=$G211, OF211-OI211, "")</f>
        <v/>
      </c>
      <c r="OK211" s="9">
        <f>IF(42&lt;=$G211, ROUND(OC211*$Q211, 2), "")</f>
        <v/>
      </c>
      <c r="OL211" s="9">
        <f>IF(42&lt;=$G211, OC211+OK211, "")</f>
        <v/>
      </c>
      <c r="OM211" s="9">
        <f>IF(42&lt;=$G211, OG211+OK211, "")</f>
        <v/>
      </c>
      <c r="ON211" s="9">
        <f>IF(42&lt;=$G211, ($G211-42)*$N211, "")</f>
        <v/>
      </c>
      <c r="OO211" s="9">
        <f>IF(43&lt;=$G211, OJ211, "")</f>
        <v/>
      </c>
      <c r="OP211" s="9">
        <f>IF(43&lt;=$G211, ROUND(OO211*$Q211, 2), "")</f>
        <v/>
      </c>
      <c r="OQ211" s="9">
        <f>IF(43&lt;=$G211, $N211, "")</f>
        <v/>
      </c>
      <c r="OR211" s="9">
        <f>IF(43&lt;=$G211, OQ211-OP211, "")</f>
        <v/>
      </c>
      <c r="OS211" s="9">
        <f>IF(43&lt;=$G211, OO211-OR211, "")</f>
        <v/>
      </c>
      <c r="OT211" s="9">
        <f>IF(43&lt;=$G211, ROUND(OL211*$Q211, 2), "")</f>
        <v/>
      </c>
      <c r="OU211" s="9">
        <f>IF(43&lt;=$G211, OL211+OT211, "")</f>
        <v/>
      </c>
      <c r="OV211" s="9">
        <f>IF(43&lt;=$G211, OP211+OT211, "")</f>
        <v/>
      </c>
      <c r="OW211" s="9">
        <f>IF(43&lt;=$G211, ($G211-43)*$N211, "")</f>
        <v/>
      </c>
      <c r="OX211" s="9">
        <f>IF(44&lt;=$G211, OS211, "")</f>
        <v/>
      </c>
      <c r="OY211" s="9">
        <f>IF(44&lt;=$G211, ROUND(OX211*$Q211, 2), "")</f>
        <v/>
      </c>
      <c r="OZ211" s="9">
        <f>IF(44&lt;=$G211, $N211, "")</f>
        <v/>
      </c>
      <c r="PA211" s="9">
        <f>IF(44&lt;=$G211, OZ211-OY211, "")</f>
        <v/>
      </c>
      <c r="PB211" s="9">
        <f>IF(44&lt;=$G211, OX211-PA211, "")</f>
        <v/>
      </c>
      <c r="PC211" s="9">
        <f>IF(44&lt;=$G211, ROUND(OU211*$Q211, 2), "")</f>
        <v/>
      </c>
      <c r="PD211" s="9">
        <f>IF(44&lt;=$G211, OU211+PC211, "")</f>
        <v/>
      </c>
      <c r="PE211" s="9">
        <f>IF(44&lt;=$G211, OY211+PC211, "")</f>
        <v/>
      </c>
      <c r="PF211" s="9">
        <f>IF(44&lt;=$G211, ($G211-44)*$N211, "")</f>
        <v/>
      </c>
      <c r="PG211" s="9">
        <f>IF(45&lt;=$G211, PB211, "")</f>
        <v/>
      </c>
      <c r="PH211" s="9">
        <f>IF(45&lt;=$G211, ROUND(PG211*$Q211, 2), "")</f>
        <v/>
      </c>
      <c r="PI211" s="9">
        <f>IF(45&lt;=$G211, $N211, "")</f>
        <v/>
      </c>
      <c r="PJ211" s="9">
        <f>IF(45&lt;=$G211, PI211-PH211, "")</f>
        <v/>
      </c>
      <c r="PK211" s="9">
        <f>IF(45&lt;=$G211, PG211-PJ211, "")</f>
        <v/>
      </c>
      <c r="PL211" s="9">
        <f>IF(45&lt;=$G211, ROUND(PD211*$Q211, 2), "")</f>
        <v/>
      </c>
      <c r="PM211" s="9">
        <f>IF(45&lt;=$G211, PD211+PL211, "")</f>
        <v/>
      </c>
      <c r="PN211" s="9">
        <f>IF(45&lt;=$G211, PH211+PL211, "")</f>
        <v/>
      </c>
      <c r="PO211" s="9">
        <f>IF(45&lt;=$G211, ($G211-45)*$N211, "")</f>
        <v/>
      </c>
      <c r="PP211" s="9">
        <f>IF(46&lt;=$G211, PK211, "")</f>
        <v/>
      </c>
      <c r="PQ211" s="9">
        <f>IF(46&lt;=$G211, ROUND(PP211*$Q211, 2), "")</f>
        <v/>
      </c>
      <c r="PR211" s="9">
        <f>IF(46&lt;=$G211, $N211, "")</f>
        <v/>
      </c>
      <c r="PS211" s="9">
        <f>IF(46&lt;=$G211, PR211-PQ211, "")</f>
        <v/>
      </c>
      <c r="PT211" s="9">
        <f>IF(46&lt;=$G211, PP211-PS211, "")</f>
        <v/>
      </c>
      <c r="PU211" s="9">
        <f>IF(46&lt;=$G211, ROUND(PM211*$Q211, 2), "")</f>
        <v/>
      </c>
      <c r="PV211" s="9">
        <f>IF(46&lt;=$G211, PM211+PU211, "")</f>
        <v/>
      </c>
      <c r="PW211" s="9">
        <f>IF(46&lt;=$G211, PQ211+PU211, "")</f>
        <v/>
      </c>
      <c r="PX211" s="9">
        <f>IF(46&lt;=$G211, ($G211-46)*$N211, "")</f>
        <v/>
      </c>
      <c r="PY211" s="9">
        <f>IF(47&lt;=$G211, PT211, "")</f>
        <v/>
      </c>
      <c r="PZ211" s="9">
        <f>IF(47&lt;=$G211, ROUND(PY211*$Q211, 2), "")</f>
        <v/>
      </c>
      <c r="QA211" s="9">
        <f>IF(47&lt;=$G211, $N211, "")</f>
        <v/>
      </c>
      <c r="QB211" s="9">
        <f>IF(47&lt;=$G211, QA211-PZ211, "")</f>
        <v/>
      </c>
      <c r="QC211" s="9">
        <f>IF(47&lt;=$G211, PY211-QB211, "")</f>
        <v/>
      </c>
      <c r="QD211" s="9">
        <f>IF(47&lt;=$G211, ROUND(PV211*$Q211, 2), "")</f>
        <v/>
      </c>
      <c r="QE211" s="9">
        <f>IF(47&lt;=$G211, PV211+QD211, "")</f>
        <v/>
      </c>
      <c r="QF211" s="9">
        <f>IF(47&lt;=$G211, PZ211+QD211, "")</f>
        <v/>
      </c>
      <c r="QG211" s="9">
        <f>IF(47&lt;=$G211, ($G211-47)*$N211, "")</f>
        <v/>
      </c>
      <c r="QH211" s="9">
        <f>IF(48&lt;=$G211, QC211, "")</f>
        <v/>
      </c>
      <c r="QI211" s="9">
        <f>IF(48&lt;=$G211, ROUND(QH211*$Q211, 2), "")</f>
        <v/>
      </c>
      <c r="QJ211" s="9">
        <f>IF(48&lt;=$G211, $N211, "")</f>
        <v/>
      </c>
      <c r="QK211" s="9">
        <f>IF(48&lt;=$G211, QJ211-QI211, "")</f>
        <v/>
      </c>
      <c r="QL211" s="9">
        <f>IF(48&lt;=$G211, QH211-QK211, "")</f>
        <v/>
      </c>
      <c r="QM211" s="9">
        <f>IF(48&lt;=$G211, ROUND(QE211*$Q211, 2), "")</f>
        <v/>
      </c>
      <c r="QN211" s="9">
        <f>IF(48&lt;=$G211, QE211+QM211, "")</f>
        <v/>
      </c>
      <c r="QO211" s="9">
        <f>IF(48&lt;=$G211, QI211+QM211, "")</f>
        <v/>
      </c>
      <c r="QP211" s="9">
        <f>IF(48&lt;=$G211, ($G211-48)*$N211, "")</f>
        <v/>
      </c>
    </row>
    <row r="212">
      <c r="A212" s="12" t="inlineStr">
        <is>
          <t>0728-0001</t>
        </is>
      </c>
      <c r="B212" s="13" t="inlineStr">
        <is>
          <t>Arrendadora Tequila, S.A. de C.V.</t>
        </is>
      </c>
      <c r="C212" s="13" t="inlineStr">
        <is>
          <t>JEEP 392</t>
        </is>
      </c>
      <c r="D212" s="12" t="inlineStr">
        <is>
          <t>ACTIVO</t>
        </is>
      </c>
      <c r="E212" s="12" t="inlineStr">
        <is>
          <t>2025-11-03</t>
        </is>
      </c>
      <c r="F212" s="12" t="inlineStr">
        <is>
          <t>2028-11-03</t>
        </is>
      </c>
      <c r="G212" s="14" t="n">
        <v>36</v>
      </c>
      <c r="H212" s="15" t="n">
        <v>1868017.24</v>
      </c>
      <c r="I212" s="16" t="n">
        <v>0.2</v>
      </c>
      <c r="J212" s="15">
        <f>ROUND(H212*I212, 2)</f>
        <v/>
      </c>
      <c r="K212" s="15">
        <f>ROUND(H212-J212, 2)</f>
        <v/>
      </c>
      <c r="L212" s="16" t="n">
        <v>0.02</v>
      </c>
      <c r="M212" s="15">
        <f>ROUND(H212*L212, 2)</f>
        <v/>
      </c>
      <c r="N212" s="15" t="n">
        <v>61829.58</v>
      </c>
      <c r="O212" s="16" t="n">
        <v>0.1</v>
      </c>
      <c r="P212" s="15">
        <f>ROUND(H212*O212, 2)</f>
        <v/>
      </c>
      <c r="Q212" s="17" t="n">
        <v>0.02656826</v>
      </c>
      <c r="R212" s="17">
        <f>RATE(G212, -N212, K212, -P212)</f>
        <v/>
      </c>
      <c r="S212" s="17">
        <f>ROUND(Q212*12, 8)</f>
        <v/>
      </c>
      <c r="T212" s="17">
        <f>ROUND(((1+Q212)^12)-1, 8)</f>
        <v/>
      </c>
      <c r="U212" s="15">
        <f>ROUND(PV(Q212, G212, 0, -P212), 2)</f>
        <v/>
      </c>
      <c r="V212" s="15">
        <f>SUMIF($AA$4:$QP$4, "Interes_Leasing", AA212:QP212)</f>
        <v/>
      </c>
      <c r="W212" s="15">
        <f>SUMIF($AA$4:$QP$4, "Interes_Residual", AA212:QP212)</f>
        <v/>
      </c>
      <c r="X212" s="15">
        <f>ROUND(V212+W212, 2)</f>
        <v/>
      </c>
      <c r="Y212" s="15">
        <f>ROUND((N212*G212+P212+M212)-K212, 2)</f>
        <v/>
      </c>
      <c r="Z212" s="16">
        <f>ROUND(Y212/K212, 4)</f>
        <v/>
      </c>
      <c r="AA212" s="15">
        <f>IF(1&lt;=$G212, $K212, "")</f>
        <v/>
      </c>
      <c r="AB212" s="15">
        <f>IF(1&lt;=$G212, ROUND(AA212*$Q212, 2), "")</f>
        <v/>
      </c>
      <c r="AC212" s="15">
        <f>IF(1&lt;=$G212, $N212, "")</f>
        <v/>
      </c>
      <c r="AD212" s="15">
        <f>IF(1&lt;=$G212, AC212-AB212, "")</f>
        <v/>
      </c>
      <c r="AE212" s="15">
        <f>IF(1&lt;=$G212, AA212-AD212, "")</f>
        <v/>
      </c>
      <c r="AF212" s="15">
        <f>IF(1&lt;=$G212, ROUND($U212*$Q212, 2), "")</f>
        <v/>
      </c>
      <c r="AG212" s="15">
        <f>IF(1&lt;=$G212, $U212+AF212, "")</f>
        <v/>
      </c>
      <c r="AH212" s="15">
        <f>IF(1&lt;=$G212, AB212+AF212, "")</f>
        <v/>
      </c>
      <c r="AI212" s="15">
        <f>IF(1&lt;=$G212, ($G212-1)*$N212, "")</f>
        <v/>
      </c>
      <c r="AJ212" s="15">
        <f>IF(2&lt;=$G212, AE212, "")</f>
        <v/>
      </c>
      <c r="AK212" s="15">
        <f>IF(2&lt;=$G212, ROUND(AJ212*$Q212, 2), "")</f>
        <v/>
      </c>
      <c r="AL212" s="15">
        <f>IF(2&lt;=$G212, $N212, "")</f>
        <v/>
      </c>
      <c r="AM212" s="15">
        <f>IF(2&lt;=$G212, AL212-AK212, "")</f>
        <v/>
      </c>
      <c r="AN212" s="15">
        <f>IF(2&lt;=$G212, AJ212-AM212, "")</f>
        <v/>
      </c>
      <c r="AO212" s="15">
        <f>IF(2&lt;=$G212, ROUND(AG212*$Q212, 2), "")</f>
        <v/>
      </c>
      <c r="AP212" s="15">
        <f>IF(2&lt;=$G212, AG212+AO212, "")</f>
        <v/>
      </c>
      <c r="AQ212" s="15">
        <f>IF(2&lt;=$G212, AK212+AO212, "")</f>
        <v/>
      </c>
      <c r="AR212" s="15">
        <f>IF(2&lt;=$G212, ($G212-2)*$N212, "")</f>
        <v/>
      </c>
      <c r="AS212" s="15">
        <f>IF(3&lt;=$G212, AN212, "")</f>
        <v/>
      </c>
      <c r="AT212" s="15">
        <f>IF(3&lt;=$G212, ROUND(AS212*$Q212, 2), "")</f>
        <v/>
      </c>
      <c r="AU212" s="15">
        <f>IF(3&lt;=$G212, $N212, "")</f>
        <v/>
      </c>
      <c r="AV212" s="15">
        <f>IF(3&lt;=$G212, AU212-AT212, "")</f>
        <v/>
      </c>
      <c r="AW212" s="15">
        <f>IF(3&lt;=$G212, AS212-AV212, "")</f>
        <v/>
      </c>
      <c r="AX212" s="15">
        <f>IF(3&lt;=$G212, ROUND(AP212*$Q212, 2), "")</f>
        <v/>
      </c>
      <c r="AY212" s="15">
        <f>IF(3&lt;=$G212, AP212+AX212, "")</f>
        <v/>
      </c>
      <c r="AZ212" s="15">
        <f>IF(3&lt;=$G212, AT212+AX212, "")</f>
        <v/>
      </c>
      <c r="BA212" s="15">
        <f>IF(3&lt;=$G212, ($G212-3)*$N212, "")</f>
        <v/>
      </c>
      <c r="BB212" s="15">
        <f>IF(4&lt;=$G212, AW212, "")</f>
        <v/>
      </c>
      <c r="BC212" s="15">
        <f>IF(4&lt;=$G212, ROUND(BB212*$Q212, 2), "")</f>
        <v/>
      </c>
      <c r="BD212" s="15">
        <f>IF(4&lt;=$G212, $N212, "")</f>
        <v/>
      </c>
      <c r="BE212" s="15">
        <f>IF(4&lt;=$G212, BD212-BC212, "")</f>
        <v/>
      </c>
      <c r="BF212" s="15">
        <f>IF(4&lt;=$G212, BB212-BE212, "")</f>
        <v/>
      </c>
      <c r="BG212" s="15">
        <f>IF(4&lt;=$G212, ROUND(AY212*$Q212, 2), "")</f>
        <v/>
      </c>
      <c r="BH212" s="15">
        <f>IF(4&lt;=$G212, AY212+BG212, "")</f>
        <v/>
      </c>
      <c r="BI212" s="15">
        <f>IF(4&lt;=$G212, BC212+BG212, "")</f>
        <v/>
      </c>
      <c r="BJ212" s="15">
        <f>IF(4&lt;=$G212, ($G212-4)*$N212, "")</f>
        <v/>
      </c>
      <c r="BK212" s="15">
        <f>IF(5&lt;=$G212, BF212, "")</f>
        <v/>
      </c>
      <c r="BL212" s="15">
        <f>IF(5&lt;=$G212, ROUND(BK212*$Q212, 2), "")</f>
        <v/>
      </c>
      <c r="BM212" s="15">
        <f>IF(5&lt;=$G212, $N212, "")</f>
        <v/>
      </c>
      <c r="BN212" s="15">
        <f>IF(5&lt;=$G212, BM212-BL212, "")</f>
        <v/>
      </c>
      <c r="BO212" s="15">
        <f>IF(5&lt;=$G212, BK212-BN212, "")</f>
        <v/>
      </c>
      <c r="BP212" s="15">
        <f>IF(5&lt;=$G212, ROUND(BH212*$Q212, 2), "")</f>
        <v/>
      </c>
      <c r="BQ212" s="15">
        <f>IF(5&lt;=$G212, BH212+BP212, "")</f>
        <v/>
      </c>
      <c r="BR212" s="15">
        <f>IF(5&lt;=$G212, BL212+BP212, "")</f>
        <v/>
      </c>
      <c r="BS212" s="15">
        <f>IF(5&lt;=$G212, ($G212-5)*$N212, "")</f>
        <v/>
      </c>
      <c r="BT212" s="15">
        <f>IF(6&lt;=$G212, BO212, "")</f>
        <v/>
      </c>
      <c r="BU212" s="15">
        <f>IF(6&lt;=$G212, ROUND(BT212*$Q212, 2), "")</f>
        <v/>
      </c>
      <c r="BV212" s="15">
        <f>IF(6&lt;=$G212, $N212, "")</f>
        <v/>
      </c>
      <c r="BW212" s="15">
        <f>IF(6&lt;=$G212, BV212-BU212, "")</f>
        <v/>
      </c>
      <c r="BX212" s="15">
        <f>IF(6&lt;=$G212, BT212-BW212, "")</f>
        <v/>
      </c>
      <c r="BY212" s="15">
        <f>IF(6&lt;=$G212, ROUND(BQ212*$Q212, 2), "")</f>
        <v/>
      </c>
      <c r="BZ212" s="15">
        <f>IF(6&lt;=$G212, BQ212+BY212, "")</f>
        <v/>
      </c>
      <c r="CA212" s="15">
        <f>IF(6&lt;=$G212, BU212+BY212, "")</f>
        <v/>
      </c>
      <c r="CB212" s="15">
        <f>IF(6&lt;=$G212, ($G212-6)*$N212, "")</f>
        <v/>
      </c>
      <c r="CC212" s="15">
        <f>IF(7&lt;=$G212, BX212, "")</f>
        <v/>
      </c>
      <c r="CD212" s="15">
        <f>IF(7&lt;=$G212, ROUND(CC212*$Q212, 2), "")</f>
        <v/>
      </c>
      <c r="CE212" s="15">
        <f>IF(7&lt;=$G212, $N212, "")</f>
        <v/>
      </c>
      <c r="CF212" s="15">
        <f>IF(7&lt;=$G212, CE212-CD212, "")</f>
        <v/>
      </c>
      <c r="CG212" s="15">
        <f>IF(7&lt;=$G212, CC212-CF212, "")</f>
        <v/>
      </c>
      <c r="CH212" s="15">
        <f>IF(7&lt;=$G212, ROUND(BZ212*$Q212, 2), "")</f>
        <v/>
      </c>
      <c r="CI212" s="15">
        <f>IF(7&lt;=$G212, BZ212+CH212, "")</f>
        <v/>
      </c>
      <c r="CJ212" s="15">
        <f>IF(7&lt;=$G212, CD212+CH212, "")</f>
        <v/>
      </c>
      <c r="CK212" s="15">
        <f>IF(7&lt;=$G212, ($G212-7)*$N212, "")</f>
        <v/>
      </c>
      <c r="CL212" s="15">
        <f>IF(8&lt;=$G212, CG212, "")</f>
        <v/>
      </c>
      <c r="CM212" s="15">
        <f>IF(8&lt;=$G212, ROUND(CL212*$Q212, 2), "")</f>
        <v/>
      </c>
      <c r="CN212" s="15">
        <f>IF(8&lt;=$G212, $N212, "")</f>
        <v/>
      </c>
      <c r="CO212" s="15">
        <f>IF(8&lt;=$G212, CN212-CM212, "")</f>
        <v/>
      </c>
      <c r="CP212" s="15">
        <f>IF(8&lt;=$G212, CL212-CO212, "")</f>
        <v/>
      </c>
      <c r="CQ212" s="15">
        <f>IF(8&lt;=$G212, ROUND(CI212*$Q212, 2), "")</f>
        <v/>
      </c>
      <c r="CR212" s="15">
        <f>IF(8&lt;=$G212, CI212+CQ212, "")</f>
        <v/>
      </c>
      <c r="CS212" s="15">
        <f>IF(8&lt;=$G212, CM212+CQ212, "")</f>
        <v/>
      </c>
      <c r="CT212" s="15">
        <f>IF(8&lt;=$G212, ($G212-8)*$N212, "")</f>
        <v/>
      </c>
      <c r="CU212" s="15">
        <f>IF(9&lt;=$G212, CP212, "")</f>
        <v/>
      </c>
      <c r="CV212" s="15">
        <f>IF(9&lt;=$G212, ROUND(CU212*$Q212, 2), "")</f>
        <v/>
      </c>
      <c r="CW212" s="15">
        <f>IF(9&lt;=$G212, $N212, "")</f>
        <v/>
      </c>
      <c r="CX212" s="15">
        <f>IF(9&lt;=$G212, CW212-CV212, "")</f>
        <v/>
      </c>
      <c r="CY212" s="15">
        <f>IF(9&lt;=$G212, CU212-CX212, "")</f>
        <v/>
      </c>
      <c r="CZ212" s="15">
        <f>IF(9&lt;=$G212, ROUND(CR212*$Q212, 2), "")</f>
        <v/>
      </c>
      <c r="DA212" s="15">
        <f>IF(9&lt;=$G212, CR212+CZ212, "")</f>
        <v/>
      </c>
      <c r="DB212" s="15">
        <f>IF(9&lt;=$G212, CV212+CZ212, "")</f>
        <v/>
      </c>
      <c r="DC212" s="15">
        <f>IF(9&lt;=$G212, ($G212-9)*$N212, "")</f>
        <v/>
      </c>
      <c r="DD212" s="15">
        <f>IF(10&lt;=$G212, CY212, "")</f>
        <v/>
      </c>
      <c r="DE212" s="15">
        <f>IF(10&lt;=$G212, ROUND(DD212*$Q212, 2), "")</f>
        <v/>
      </c>
      <c r="DF212" s="15">
        <f>IF(10&lt;=$G212, $N212, "")</f>
        <v/>
      </c>
      <c r="DG212" s="15">
        <f>IF(10&lt;=$G212, DF212-DE212, "")</f>
        <v/>
      </c>
      <c r="DH212" s="15">
        <f>IF(10&lt;=$G212, DD212-DG212, "")</f>
        <v/>
      </c>
      <c r="DI212" s="15">
        <f>IF(10&lt;=$G212, ROUND(DA212*$Q212, 2), "")</f>
        <v/>
      </c>
      <c r="DJ212" s="15">
        <f>IF(10&lt;=$G212, DA212+DI212, "")</f>
        <v/>
      </c>
      <c r="DK212" s="15">
        <f>IF(10&lt;=$G212, DE212+DI212, "")</f>
        <v/>
      </c>
      <c r="DL212" s="15">
        <f>IF(10&lt;=$G212, ($G212-10)*$N212, "")</f>
        <v/>
      </c>
      <c r="DM212" s="15">
        <f>IF(11&lt;=$G212, DH212, "")</f>
        <v/>
      </c>
      <c r="DN212" s="15">
        <f>IF(11&lt;=$G212, ROUND(DM212*$Q212, 2), "")</f>
        <v/>
      </c>
      <c r="DO212" s="15">
        <f>IF(11&lt;=$G212, $N212, "")</f>
        <v/>
      </c>
      <c r="DP212" s="15">
        <f>IF(11&lt;=$G212, DO212-DN212, "")</f>
        <v/>
      </c>
      <c r="DQ212" s="15">
        <f>IF(11&lt;=$G212, DM212-DP212, "")</f>
        <v/>
      </c>
      <c r="DR212" s="15">
        <f>IF(11&lt;=$G212, ROUND(DJ212*$Q212, 2), "")</f>
        <v/>
      </c>
      <c r="DS212" s="15">
        <f>IF(11&lt;=$G212, DJ212+DR212, "")</f>
        <v/>
      </c>
      <c r="DT212" s="15">
        <f>IF(11&lt;=$G212, DN212+DR212, "")</f>
        <v/>
      </c>
      <c r="DU212" s="15">
        <f>IF(11&lt;=$G212, ($G212-11)*$N212, "")</f>
        <v/>
      </c>
      <c r="DV212" s="15">
        <f>IF(12&lt;=$G212, DQ212, "")</f>
        <v/>
      </c>
      <c r="DW212" s="15">
        <f>IF(12&lt;=$G212, ROUND(DV212*$Q212, 2), "")</f>
        <v/>
      </c>
      <c r="DX212" s="15">
        <f>IF(12&lt;=$G212, $N212, "")</f>
        <v/>
      </c>
      <c r="DY212" s="15">
        <f>IF(12&lt;=$G212, DX212-DW212, "")</f>
        <v/>
      </c>
      <c r="DZ212" s="15">
        <f>IF(12&lt;=$G212, DV212-DY212, "")</f>
        <v/>
      </c>
      <c r="EA212" s="15">
        <f>IF(12&lt;=$G212, ROUND(DS212*$Q212, 2), "")</f>
        <v/>
      </c>
      <c r="EB212" s="15">
        <f>IF(12&lt;=$G212, DS212+EA212, "")</f>
        <v/>
      </c>
      <c r="EC212" s="15">
        <f>IF(12&lt;=$G212, DW212+EA212, "")</f>
        <v/>
      </c>
      <c r="ED212" s="15">
        <f>IF(12&lt;=$G212, ($G212-12)*$N212, "")</f>
        <v/>
      </c>
      <c r="EE212" s="15">
        <f>IF(13&lt;=$G212, DZ212, "")</f>
        <v/>
      </c>
      <c r="EF212" s="15">
        <f>IF(13&lt;=$G212, ROUND(EE212*$Q212, 2), "")</f>
        <v/>
      </c>
      <c r="EG212" s="15">
        <f>IF(13&lt;=$G212, $N212, "")</f>
        <v/>
      </c>
      <c r="EH212" s="15">
        <f>IF(13&lt;=$G212, EG212-EF212, "")</f>
        <v/>
      </c>
      <c r="EI212" s="15">
        <f>IF(13&lt;=$G212, EE212-EH212, "")</f>
        <v/>
      </c>
      <c r="EJ212" s="15">
        <f>IF(13&lt;=$G212, ROUND(EB212*$Q212, 2), "")</f>
        <v/>
      </c>
      <c r="EK212" s="15">
        <f>IF(13&lt;=$G212, EB212+EJ212, "")</f>
        <v/>
      </c>
      <c r="EL212" s="15">
        <f>IF(13&lt;=$G212, EF212+EJ212, "")</f>
        <v/>
      </c>
      <c r="EM212" s="15">
        <f>IF(13&lt;=$G212, ($G212-13)*$N212, "")</f>
        <v/>
      </c>
      <c r="EN212" s="15">
        <f>IF(14&lt;=$G212, EI212, "")</f>
        <v/>
      </c>
      <c r="EO212" s="15">
        <f>IF(14&lt;=$G212, ROUND(EN212*$Q212, 2), "")</f>
        <v/>
      </c>
      <c r="EP212" s="15">
        <f>IF(14&lt;=$G212, $N212, "")</f>
        <v/>
      </c>
      <c r="EQ212" s="15">
        <f>IF(14&lt;=$G212, EP212-EO212, "")</f>
        <v/>
      </c>
      <c r="ER212" s="15">
        <f>IF(14&lt;=$G212, EN212-EQ212, "")</f>
        <v/>
      </c>
      <c r="ES212" s="15">
        <f>IF(14&lt;=$G212, ROUND(EK212*$Q212, 2), "")</f>
        <v/>
      </c>
      <c r="ET212" s="15">
        <f>IF(14&lt;=$G212, EK212+ES212, "")</f>
        <v/>
      </c>
      <c r="EU212" s="15">
        <f>IF(14&lt;=$G212, EO212+ES212, "")</f>
        <v/>
      </c>
      <c r="EV212" s="15">
        <f>IF(14&lt;=$G212, ($G212-14)*$N212, "")</f>
        <v/>
      </c>
      <c r="EW212" s="15">
        <f>IF(15&lt;=$G212, ER212, "")</f>
        <v/>
      </c>
      <c r="EX212" s="15">
        <f>IF(15&lt;=$G212, ROUND(EW212*$Q212, 2), "")</f>
        <v/>
      </c>
      <c r="EY212" s="15">
        <f>IF(15&lt;=$G212, $N212, "")</f>
        <v/>
      </c>
      <c r="EZ212" s="15">
        <f>IF(15&lt;=$G212, EY212-EX212, "")</f>
        <v/>
      </c>
      <c r="FA212" s="15">
        <f>IF(15&lt;=$G212, EW212-EZ212, "")</f>
        <v/>
      </c>
      <c r="FB212" s="15">
        <f>IF(15&lt;=$G212, ROUND(ET212*$Q212, 2), "")</f>
        <v/>
      </c>
      <c r="FC212" s="15">
        <f>IF(15&lt;=$G212, ET212+FB212, "")</f>
        <v/>
      </c>
      <c r="FD212" s="15">
        <f>IF(15&lt;=$G212, EX212+FB212, "")</f>
        <v/>
      </c>
      <c r="FE212" s="15">
        <f>IF(15&lt;=$G212, ($G212-15)*$N212, "")</f>
        <v/>
      </c>
      <c r="FF212" s="15">
        <f>IF(16&lt;=$G212, FA212, "")</f>
        <v/>
      </c>
      <c r="FG212" s="15">
        <f>IF(16&lt;=$G212, ROUND(FF212*$Q212, 2), "")</f>
        <v/>
      </c>
      <c r="FH212" s="15">
        <f>IF(16&lt;=$G212, $N212, "")</f>
        <v/>
      </c>
      <c r="FI212" s="15">
        <f>IF(16&lt;=$G212, FH212-FG212, "")</f>
        <v/>
      </c>
      <c r="FJ212" s="15">
        <f>IF(16&lt;=$G212, FF212-FI212, "")</f>
        <v/>
      </c>
      <c r="FK212" s="15">
        <f>IF(16&lt;=$G212, ROUND(FC212*$Q212, 2), "")</f>
        <v/>
      </c>
      <c r="FL212" s="15">
        <f>IF(16&lt;=$G212, FC212+FK212, "")</f>
        <v/>
      </c>
      <c r="FM212" s="15">
        <f>IF(16&lt;=$G212, FG212+FK212, "")</f>
        <v/>
      </c>
      <c r="FN212" s="15">
        <f>IF(16&lt;=$G212, ($G212-16)*$N212, "")</f>
        <v/>
      </c>
      <c r="FO212" s="15">
        <f>IF(17&lt;=$G212, FJ212, "")</f>
        <v/>
      </c>
      <c r="FP212" s="15">
        <f>IF(17&lt;=$G212, ROUND(FO212*$Q212, 2), "")</f>
        <v/>
      </c>
      <c r="FQ212" s="15">
        <f>IF(17&lt;=$G212, $N212, "")</f>
        <v/>
      </c>
      <c r="FR212" s="15">
        <f>IF(17&lt;=$G212, FQ212-FP212, "")</f>
        <v/>
      </c>
      <c r="FS212" s="15">
        <f>IF(17&lt;=$G212, FO212-FR212, "")</f>
        <v/>
      </c>
      <c r="FT212" s="15">
        <f>IF(17&lt;=$G212, ROUND(FL212*$Q212, 2), "")</f>
        <v/>
      </c>
      <c r="FU212" s="15">
        <f>IF(17&lt;=$G212, FL212+FT212, "")</f>
        <v/>
      </c>
      <c r="FV212" s="15">
        <f>IF(17&lt;=$G212, FP212+FT212, "")</f>
        <v/>
      </c>
      <c r="FW212" s="15">
        <f>IF(17&lt;=$G212, ($G212-17)*$N212, "")</f>
        <v/>
      </c>
      <c r="FX212" s="15">
        <f>IF(18&lt;=$G212, FS212, "")</f>
        <v/>
      </c>
      <c r="FY212" s="15">
        <f>IF(18&lt;=$G212, ROUND(FX212*$Q212, 2), "")</f>
        <v/>
      </c>
      <c r="FZ212" s="15">
        <f>IF(18&lt;=$G212, $N212, "")</f>
        <v/>
      </c>
      <c r="GA212" s="15">
        <f>IF(18&lt;=$G212, FZ212-FY212, "")</f>
        <v/>
      </c>
      <c r="GB212" s="15">
        <f>IF(18&lt;=$G212, FX212-GA212, "")</f>
        <v/>
      </c>
      <c r="GC212" s="15">
        <f>IF(18&lt;=$G212, ROUND(FU212*$Q212, 2), "")</f>
        <v/>
      </c>
      <c r="GD212" s="15">
        <f>IF(18&lt;=$G212, FU212+GC212, "")</f>
        <v/>
      </c>
      <c r="GE212" s="15">
        <f>IF(18&lt;=$G212, FY212+GC212, "")</f>
        <v/>
      </c>
      <c r="GF212" s="15">
        <f>IF(18&lt;=$G212, ($G212-18)*$N212, "")</f>
        <v/>
      </c>
      <c r="GG212" s="15">
        <f>IF(19&lt;=$G212, GB212, "")</f>
        <v/>
      </c>
      <c r="GH212" s="15">
        <f>IF(19&lt;=$G212, ROUND(GG212*$Q212, 2), "")</f>
        <v/>
      </c>
      <c r="GI212" s="15">
        <f>IF(19&lt;=$G212, $N212, "")</f>
        <v/>
      </c>
      <c r="GJ212" s="15">
        <f>IF(19&lt;=$G212, GI212-GH212, "")</f>
        <v/>
      </c>
      <c r="GK212" s="15">
        <f>IF(19&lt;=$G212, GG212-GJ212, "")</f>
        <v/>
      </c>
      <c r="GL212" s="15">
        <f>IF(19&lt;=$G212, ROUND(GD212*$Q212, 2), "")</f>
        <v/>
      </c>
      <c r="GM212" s="15">
        <f>IF(19&lt;=$G212, GD212+GL212, "")</f>
        <v/>
      </c>
      <c r="GN212" s="15">
        <f>IF(19&lt;=$G212, GH212+GL212, "")</f>
        <v/>
      </c>
      <c r="GO212" s="15">
        <f>IF(19&lt;=$G212, ($G212-19)*$N212, "")</f>
        <v/>
      </c>
      <c r="GP212" s="15">
        <f>IF(20&lt;=$G212, GK212, "")</f>
        <v/>
      </c>
      <c r="GQ212" s="15">
        <f>IF(20&lt;=$G212, ROUND(GP212*$Q212, 2), "")</f>
        <v/>
      </c>
      <c r="GR212" s="15">
        <f>IF(20&lt;=$G212, $N212, "")</f>
        <v/>
      </c>
      <c r="GS212" s="15">
        <f>IF(20&lt;=$G212, GR212-GQ212, "")</f>
        <v/>
      </c>
      <c r="GT212" s="15">
        <f>IF(20&lt;=$G212, GP212-GS212, "")</f>
        <v/>
      </c>
      <c r="GU212" s="15">
        <f>IF(20&lt;=$G212, ROUND(GM212*$Q212, 2), "")</f>
        <v/>
      </c>
      <c r="GV212" s="15">
        <f>IF(20&lt;=$G212, GM212+GU212, "")</f>
        <v/>
      </c>
      <c r="GW212" s="15">
        <f>IF(20&lt;=$G212, GQ212+GU212, "")</f>
        <v/>
      </c>
      <c r="GX212" s="15">
        <f>IF(20&lt;=$G212, ($G212-20)*$N212, "")</f>
        <v/>
      </c>
      <c r="GY212" s="15">
        <f>IF(21&lt;=$G212, GT212, "")</f>
        <v/>
      </c>
      <c r="GZ212" s="15">
        <f>IF(21&lt;=$G212, ROUND(GY212*$Q212, 2), "")</f>
        <v/>
      </c>
      <c r="HA212" s="15">
        <f>IF(21&lt;=$G212, $N212, "")</f>
        <v/>
      </c>
      <c r="HB212" s="15">
        <f>IF(21&lt;=$G212, HA212-GZ212, "")</f>
        <v/>
      </c>
      <c r="HC212" s="15">
        <f>IF(21&lt;=$G212, GY212-HB212, "")</f>
        <v/>
      </c>
      <c r="HD212" s="15">
        <f>IF(21&lt;=$G212, ROUND(GV212*$Q212, 2), "")</f>
        <v/>
      </c>
      <c r="HE212" s="15">
        <f>IF(21&lt;=$G212, GV212+HD212, "")</f>
        <v/>
      </c>
      <c r="HF212" s="15">
        <f>IF(21&lt;=$G212, GZ212+HD212, "")</f>
        <v/>
      </c>
      <c r="HG212" s="15">
        <f>IF(21&lt;=$G212, ($G212-21)*$N212, "")</f>
        <v/>
      </c>
      <c r="HH212" s="15">
        <f>IF(22&lt;=$G212, HC212, "")</f>
        <v/>
      </c>
      <c r="HI212" s="15">
        <f>IF(22&lt;=$G212, ROUND(HH212*$Q212, 2), "")</f>
        <v/>
      </c>
      <c r="HJ212" s="15">
        <f>IF(22&lt;=$G212, $N212, "")</f>
        <v/>
      </c>
      <c r="HK212" s="15">
        <f>IF(22&lt;=$G212, HJ212-HI212, "")</f>
        <v/>
      </c>
      <c r="HL212" s="15">
        <f>IF(22&lt;=$G212, HH212-HK212, "")</f>
        <v/>
      </c>
      <c r="HM212" s="15">
        <f>IF(22&lt;=$G212, ROUND(HE212*$Q212, 2), "")</f>
        <v/>
      </c>
      <c r="HN212" s="15">
        <f>IF(22&lt;=$G212, HE212+HM212, "")</f>
        <v/>
      </c>
      <c r="HO212" s="15">
        <f>IF(22&lt;=$G212, HI212+HM212, "")</f>
        <v/>
      </c>
      <c r="HP212" s="15">
        <f>IF(22&lt;=$G212, ($G212-22)*$N212, "")</f>
        <v/>
      </c>
      <c r="HQ212" s="15">
        <f>IF(23&lt;=$G212, HL212, "")</f>
        <v/>
      </c>
      <c r="HR212" s="15">
        <f>IF(23&lt;=$G212, ROUND(HQ212*$Q212, 2), "")</f>
        <v/>
      </c>
      <c r="HS212" s="15">
        <f>IF(23&lt;=$G212, $N212, "")</f>
        <v/>
      </c>
      <c r="HT212" s="15">
        <f>IF(23&lt;=$G212, HS212-HR212, "")</f>
        <v/>
      </c>
      <c r="HU212" s="15">
        <f>IF(23&lt;=$G212, HQ212-HT212, "")</f>
        <v/>
      </c>
      <c r="HV212" s="15">
        <f>IF(23&lt;=$G212, ROUND(HN212*$Q212, 2), "")</f>
        <v/>
      </c>
      <c r="HW212" s="15">
        <f>IF(23&lt;=$G212, HN212+HV212, "")</f>
        <v/>
      </c>
      <c r="HX212" s="15">
        <f>IF(23&lt;=$G212, HR212+HV212, "")</f>
        <v/>
      </c>
      <c r="HY212" s="15">
        <f>IF(23&lt;=$G212, ($G212-23)*$N212, "")</f>
        <v/>
      </c>
      <c r="HZ212" s="15">
        <f>IF(24&lt;=$G212, HU212, "")</f>
        <v/>
      </c>
      <c r="IA212" s="15">
        <f>IF(24&lt;=$G212, ROUND(HZ212*$Q212, 2), "")</f>
        <v/>
      </c>
      <c r="IB212" s="15">
        <f>IF(24&lt;=$G212, $N212, "")</f>
        <v/>
      </c>
      <c r="IC212" s="15">
        <f>IF(24&lt;=$G212, IB212-IA212, "")</f>
        <v/>
      </c>
      <c r="ID212" s="15">
        <f>IF(24&lt;=$G212, HZ212-IC212, "")</f>
        <v/>
      </c>
      <c r="IE212" s="15">
        <f>IF(24&lt;=$G212, ROUND(HW212*$Q212, 2), "")</f>
        <v/>
      </c>
      <c r="IF212" s="15">
        <f>IF(24&lt;=$G212, HW212+IE212, "")</f>
        <v/>
      </c>
      <c r="IG212" s="15">
        <f>IF(24&lt;=$G212, IA212+IE212, "")</f>
        <v/>
      </c>
      <c r="IH212" s="15">
        <f>IF(24&lt;=$G212, ($G212-24)*$N212, "")</f>
        <v/>
      </c>
      <c r="II212" s="15">
        <f>IF(25&lt;=$G212, ID212, "")</f>
        <v/>
      </c>
      <c r="IJ212" s="15">
        <f>IF(25&lt;=$G212, ROUND(II212*$Q212, 2), "")</f>
        <v/>
      </c>
      <c r="IK212" s="15">
        <f>IF(25&lt;=$G212, $N212, "")</f>
        <v/>
      </c>
      <c r="IL212" s="15">
        <f>IF(25&lt;=$G212, IK212-IJ212, "")</f>
        <v/>
      </c>
      <c r="IM212" s="15">
        <f>IF(25&lt;=$G212, II212-IL212, "")</f>
        <v/>
      </c>
      <c r="IN212" s="15">
        <f>IF(25&lt;=$G212, ROUND(IF212*$Q212, 2), "")</f>
        <v/>
      </c>
      <c r="IO212" s="15">
        <f>IF(25&lt;=$G212, IF212+IN212, "")</f>
        <v/>
      </c>
      <c r="IP212" s="15">
        <f>IF(25&lt;=$G212, IJ212+IN212, "")</f>
        <v/>
      </c>
      <c r="IQ212" s="15">
        <f>IF(25&lt;=$G212, ($G212-25)*$N212, "")</f>
        <v/>
      </c>
      <c r="IR212" s="15">
        <f>IF(26&lt;=$G212, IM212, "")</f>
        <v/>
      </c>
      <c r="IS212" s="15">
        <f>IF(26&lt;=$G212, ROUND(IR212*$Q212, 2), "")</f>
        <v/>
      </c>
      <c r="IT212" s="15">
        <f>IF(26&lt;=$G212, $N212, "")</f>
        <v/>
      </c>
      <c r="IU212" s="15">
        <f>IF(26&lt;=$G212, IT212-IS212, "")</f>
        <v/>
      </c>
      <c r="IV212" s="15">
        <f>IF(26&lt;=$G212, IR212-IU212, "")</f>
        <v/>
      </c>
      <c r="IW212" s="15">
        <f>IF(26&lt;=$G212, ROUND(IO212*$Q212, 2), "")</f>
        <v/>
      </c>
      <c r="IX212" s="15">
        <f>IF(26&lt;=$G212, IO212+IW212, "")</f>
        <v/>
      </c>
      <c r="IY212" s="15">
        <f>IF(26&lt;=$G212, IS212+IW212, "")</f>
        <v/>
      </c>
      <c r="IZ212" s="15">
        <f>IF(26&lt;=$G212, ($G212-26)*$N212, "")</f>
        <v/>
      </c>
      <c r="JA212" s="15">
        <f>IF(27&lt;=$G212, IV212, "")</f>
        <v/>
      </c>
      <c r="JB212" s="15">
        <f>IF(27&lt;=$G212, ROUND(JA212*$Q212, 2), "")</f>
        <v/>
      </c>
      <c r="JC212" s="15">
        <f>IF(27&lt;=$G212, $N212, "")</f>
        <v/>
      </c>
      <c r="JD212" s="15">
        <f>IF(27&lt;=$G212, JC212-JB212, "")</f>
        <v/>
      </c>
      <c r="JE212" s="15">
        <f>IF(27&lt;=$G212, JA212-JD212, "")</f>
        <v/>
      </c>
      <c r="JF212" s="15">
        <f>IF(27&lt;=$G212, ROUND(IX212*$Q212, 2), "")</f>
        <v/>
      </c>
      <c r="JG212" s="15">
        <f>IF(27&lt;=$G212, IX212+JF212, "")</f>
        <v/>
      </c>
      <c r="JH212" s="15">
        <f>IF(27&lt;=$G212, JB212+JF212, "")</f>
        <v/>
      </c>
      <c r="JI212" s="15">
        <f>IF(27&lt;=$G212, ($G212-27)*$N212, "")</f>
        <v/>
      </c>
      <c r="JJ212" s="15">
        <f>IF(28&lt;=$G212, JE212, "")</f>
        <v/>
      </c>
      <c r="JK212" s="15">
        <f>IF(28&lt;=$G212, ROUND(JJ212*$Q212, 2), "")</f>
        <v/>
      </c>
      <c r="JL212" s="15">
        <f>IF(28&lt;=$G212, $N212, "")</f>
        <v/>
      </c>
      <c r="JM212" s="15">
        <f>IF(28&lt;=$G212, JL212-JK212, "")</f>
        <v/>
      </c>
      <c r="JN212" s="15">
        <f>IF(28&lt;=$G212, JJ212-JM212, "")</f>
        <v/>
      </c>
      <c r="JO212" s="15">
        <f>IF(28&lt;=$G212, ROUND(JG212*$Q212, 2), "")</f>
        <v/>
      </c>
      <c r="JP212" s="15">
        <f>IF(28&lt;=$G212, JG212+JO212, "")</f>
        <v/>
      </c>
      <c r="JQ212" s="15">
        <f>IF(28&lt;=$G212, JK212+JO212, "")</f>
        <v/>
      </c>
      <c r="JR212" s="15">
        <f>IF(28&lt;=$G212, ($G212-28)*$N212, "")</f>
        <v/>
      </c>
      <c r="JS212" s="15">
        <f>IF(29&lt;=$G212, JN212, "")</f>
        <v/>
      </c>
      <c r="JT212" s="15">
        <f>IF(29&lt;=$G212, ROUND(JS212*$Q212, 2), "")</f>
        <v/>
      </c>
      <c r="JU212" s="15">
        <f>IF(29&lt;=$G212, $N212, "")</f>
        <v/>
      </c>
      <c r="JV212" s="15">
        <f>IF(29&lt;=$G212, JU212-JT212, "")</f>
        <v/>
      </c>
      <c r="JW212" s="15">
        <f>IF(29&lt;=$G212, JS212-JV212, "")</f>
        <v/>
      </c>
      <c r="JX212" s="15">
        <f>IF(29&lt;=$G212, ROUND(JP212*$Q212, 2), "")</f>
        <v/>
      </c>
      <c r="JY212" s="15">
        <f>IF(29&lt;=$G212, JP212+JX212, "")</f>
        <v/>
      </c>
      <c r="JZ212" s="15">
        <f>IF(29&lt;=$G212, JT212+JX212, "")</f>
        <v/>
      </c>
      <c r="KA212" s="15">
        <f>IF(29&lt;=$G212, ($G212-29)*$N212, "")</f>
        <v/>
      </c>
      <c r="KB212" s="15">
        <f>IF(30&lt;=$G212, JW212, "")</f>
        <v/>
      </c>
      <c r="KC212" s="15">
        <f>IF(30&lt;=$G212, ROUND(KB212*$Q212, 2), "")</f>
        <v/>
      </c>
      <c r="KD212" s="15">
        <f>IF(30&lt;=$G212, $N212, "")</f>
        <v/>
      </c>
      <c r="KE212" s="15">
        <f>IF(30&lt;=$G212, KD212-KC212, "")</f>
        <v/>
      </c>
      <c r="KF212" s="15">
        <f>IF(30&lt;=$G212, KB212-KE212, "")</f>
        <v/>
      </c>
      <c r="KG212" s="15">
        <f>IF(30&lt;=$G212, ROUND(JY212*$Q212, 2), "")</f>
        <v/>
      </c>
      <c r="KH212" s="15">
        <f>IF(30&lt;=$G212, JY212+KG212, "")</f>
        <v/>
      </c>
      <c r="KI212" s="15">
        <f>IF(30&lt;=$G212, KC212+KG212, "")</f>
        <v/>
      </c>
      <c r="KJ212" s="15">
        <f>IF(30&lt;=$G212, ($G212-30)*$N212, "")</f>
        <v/>
      </c>
      <c r="KK212" s="15">
        <f>IF(31&lt;=$G212, KF212, "")</f>
        <v/>
      </c>
      <c r="KL212" s="15">
        <f>IF(31&lt;=$G212, ROUND(KK212*$Q212, 2), "")</f>
        <v/>
      </c>
      <c r="KM212" s="15">
        <f>IF(31&lt;=$G212, $N212, "")</f>
        <v/>
      </c>
      <c r="KN212" s="15">
        <f>IF(31&lt;=$G212, KM212-KL212, "")</f>
        <v/>
      </c>
      <c r="KO212" s="15">
        <f>IF(31&lt;=$G212, KK212-KN212, "")</f>
        <v/>
      </c>
      <c r="KP212" s="15">
        <f>IF(31&lt;=$G212, ROUND(KH212*$Q212, 2), "")</f>
        <v/>
      </c>
      <c r="KQ212" s="15">
        <f>IF(31&lt;=$G212, KH212+KP212, "")</f>
        <v/>
      </c>
      <c r="KR212" s="15">
        <f>IF(31&lt;=$G212, KL212+KP212, "")</f>
        <v/>
      </c>
      <c r="KS212" s="15">
        <f>IF(31&lt;=$G212, ($G212-31)*$N212, "")</f>
        <v/>
      </c>
      <c r="KT212" s="15">
        <f>IF(32&lt;=$G212, KO212, "")</f>
        <v/>
      </c>
      <c r="KU212" s="15">
        <f>IF(32&lt;=$G212, ROUND(KT212*$Q212, 2), "")</f>
        <v/>
      </c>
      <c r="KV212" s="15">
        <f>IF(32&lt;=$G212, $N212, "")</f>
        <v/>
      </c>
      <c r="KW212" s="15">
        <f>IF(32&lt;=$G212, KV212-KU212, "")</f>
        <v/>
      </c>
      <c r="KX212" s="15">
        <f>IF(32&lt;=$G212, KT212-KW212, "")</f>
        <v/>
      </c>
      <c r="KY212" s="15">
        <f>IF(32&lt;=$G212, ROUND(KQ212*$Q212, 2), "")</f>
        <v/>
      </c>
      <c r="KZ212" s="15">
        <f>IF(32&lt;=$G212, KQ212+KY212, "")</f>
        <v/>
      </c>
      <c r="LA212" s="15">
        <f>IF(32&lt;=$G212, KU212+KY212, "")</f>
        <v/>
      </c>
      <c r="LB212" s="15">
        <f>IF(32&lt;=$G212, ($G212-32)*$N212, "")</f>
        <v/>
      </c>
      <c r="LC212" s="15">
        <f>IF(33&lt;=$G212, KX212, "")</f>
        <v/>
      </c>
      <c r="LD212" s="15">
        <f>IF(33&lt;=$G212, ROUND(LC212*$Q212, 2), "")</f>
        <v/>
      </c>
      <c r="LE212" s="15">
        <f>IF(33&lt;=$G212, $N212, "")</f>
        <v/>
      </c>
      <c r="LF212" s="15">
        <f>IF(33&lt;=$G212, LE212-LD212, "")</f>
        <v/>
      </c>
      <c r="LG212" s="15">
        <f>IF(33&lt;=$G212, LC212-LF212, "")</f>
        <v/>
      </c>
      <c r="LH212" s="15">
        <f>IF(33&lt;=$G212, ROUND(KZ212*$Q212, 2), "")</f>
        <v/>
      </c>
      <c r="LI212" s="15">
        <f>IF(33&lt;=$G212, KZ212+LH212, "")</f>
        <v/>
      </c>
      <c r="LJ212" s="15">
        <f>IF(33&lt;=$G212, LD212+LH212, "")</f>
        <v/>
      </c>
      <c r="LK212" s="15">
        <f>IF(33&lt;=$G212, ($G212-33)*$N212, "")</f>
        <v/>
      </c>
      <c r="LL212" s="15">
        <f>IF(34&lt;=$G212, LG212, "")</f>
        <v/>
      </c>
      <c r="LM212" s="15">
        <f>IF(34&lt;=$G212, ROUND(LL212*$Q212, 2), "")</f>
        <v/>
      </c>
      <c r="LN212" s="15">
        <f>IF(34&lt;=$G212, $N212, "")</f>
        <v/>
      </c>
      <c r="LO212" s="15">
        <f>IF(34&lt;=$G212, LN212-LM212, "")</f>
        <v/>
      </c>
      <c r="LP212" s="15">
        <f>IF(34&lt;=$G212, LL212-LO212, "")</f>
        <v/>
      </c>
      <c r="LQ212" s="15">
        <f>IF(34&lt;=$G212, ROUND(LI212*$Q212, 2), "")</f>
        <v/>
      </c>
      <c r="LR212" s="15">
        <f>IF(34&lt;=$G212, LI212+LQ212, "")</f>
        <v/>
      </c>
      <c r="LS212" s="15">
        <f>IF(34&lt;=$G212, LM212+LQ212, "")</f>
        <v/>
      </c>
      <c r="LT212" s="15">
        <f>IF(34&lt;=$G212, ($G212-34)*$N212, "")</f>
        <v/>
      </c>
      <c r="LU212" s="15">
        <f>IF(35&lt;=$G212, LP212, "")</f>
        <v/>
      </c>
      <c r="LV212" s="15">
        <f>IF(35&lt;=$G212, ROUND(LU212*$Q212, 2), "")</f>
        <v/>
      </c>
      <c r="LW212" s="15">
        <f>IF(35&lt;=$G212, $N212, "")</f>
        <v/>
      </c>
      <c r="LX212" s="15">
        <f>IF(35&lt;=$G212, LW212-LV212, "")</f>
        <v/>
      </c>
      <c r="LY212" s="15">
        <f>IF(35&lt;=$G212, LU212-LX212, "")</f>
        <v/>
      </c>
      <c r="LZ212" s="15">
        <f>IF(35&lt;=$G212, ROUND(LR212*$Q212, 2), "")</f>
        <v/>
      </c>
      <c r="MA212" s="15">
        <f>IF(35&lt;=$G212, LR212+LZ212, "")</f>
        <v/>
      </c>
      <c r="MB212" s="15">
        <f>IF(35&lt;=$G212, LV212+LZ212, "")</f>
        <v/>
      </c>
      <c r="MC212" s="15">
        <f>IF(35&lt;=$G212, ($G212-35)*$N212, "")</f>
        <v/>
      </c>
      <c r="MD212" s="15">
        <f>IF(36&lt;=$G212, LY212, "")</f>
        <v/>
      </c>
      <c r="ME212" s="15">
        <f>IF(36&lt;=$G212, ROUND(MD212*$Q212, 2), "")</f>
        <v/>
      </c>
      <c r="MF212" s="15">
        <f>IF(36&lt;=$G212, $N212, "")</f>
        <v/>
      </c>
      <c r="MG212" s="15">
        <f>IF(36&lt;=$G212, MF212-ME212, "")</f>
        <v/>
      </c>
      <c r="MH212" s="15">
        <f>IF(36&lt;=$G212, MD212-MG212, "")</f>
        <v/>
      </c>
      <c r="MI212" s="15">
        <f>IF(36&lt;=$G212, ROUND(MA212*$Q212, 2), "")</f>
        <v/>
      </c>
      <c r="MJ212" s="15">
        <f>IF(36&lt;=$G212, MA212+MI212, "")</f>
        <v/>
      </c>
      <c r="MK212" s="15">
        <f>IF(36&lt;=$G212, ME212+MI212, "")</f>
        <v/>
      </c>
      <c r="ML212" s="15">
        <f>IF(36&lt;=$G212, ($G212-36)*$N212, "")</f>
        <v/>
      </c>
      <c r="MM212" s="15">
        <f>IF(37&lt;=$G212, MH212, "")</f>
        <v/>
      </c>
      <c r="MN212" s="15">
        <f>IF(37&lt;=$G212, ROUND(MM212*$Q212, 2), "")</f>
        <v/>
      </c>
      <c r="MO212" s="15">
        <f>IF(37&lt;=$G212, $N212, "")</f>
        <v/>
      </c>
      <c r="MP212" s="15">
        <f>IF(37&lt;=$G212, MO212-MN212, "")</f>
        <v/>
      </c>
      <c r="MQ212" s="15">
        <f>IF(37&lt;=$G212, MM212-MP212, "")</f>
        <v/>
      </c>
      <c r="MR212" s="15">
        <f>IF(37&lt;=$G212, ROUND(MJ212*$Q212, 2), "")</f>
        <v/>
      </c>
      <c r="MS212" s="15">
        <f>IF(37&lt;=$G212, MJ212+MR212, "")</f>
        <v/>
      </c>
      <c r="MT212" s="15">
        <f>IF(37&lt;=$G212, MN212+MR212, "")</f>
        <v/>
      </c>
      <c r="MU212" s="15">
        <f>IF(37&lt;=$G212, ($G212-37)*$N212, "")</f>
        <v/>
      </c>
      <c r="MV212" s="15">
        <f>IF(38&lt;=$G212, MQ212, "")</f>
        <v/>
      </c>
      <c r="MW212" s="15">
        <f>IF(38&lt;=$G212, ROUND(MV212*$Q212, 2), "")</f>
        <v/>
      </c>
      <c r="MX212" s="15">
        <f>IF(38&lt;=$G212, $N212, "")</f>
        <v/>
      </c>
      <c r="MY212" s="15">
        <f>IF(38&lt;=$G212, MX212-MW212, "")</f>
        <v/>
      </c>
      <c r="MZ212" s="15">
        <f>IF(38&lt;=$G212, MV212-MY212, "")</f>
        <v/>
      </c>
      <c r="NA212" s="15">
        <f>IF(38&lt;=$G212, ROUND(MS212*$Q212, 2), "")</f>
        <v/>
      </c>
      <c r="NB212" s="15">
        <f>IF(38&lt;=$G212, MS212+NA212, "")</f>
        <v/>
      </c>
      <c r="NC212" s="15">
        <f>IF(38&lt;=$G212, MW212+NA212, "")</f>
        <v/>
      </c>
      <c r="ND212" s="15">
        <f>IF(38&lt;=$G212, ($G212-38)*$N212, "")</f>
        <v/>
      </c>
      <c r="NE212" s="15">
        <f>IF(39&lt;=$G212, MZ212, "")</f>
        <v/>
      </c>
      <c r="NF212" s="15">
        <f>IF(39&lt;=$G212, ROUND(NE212*$Q212, 2), "")</f>
        <v/>
      </c>
      <c r="NG212" s="15">
        <f>IF(39&lt;=$G212, $N212, "")</f>
        <v/>
      </c>
      <c r="NH212" s="15">
        <f>IF(39&lt;=$G212, NG212-NF212, "")</f>
        <v/>
      </c>
      <c r="NI212" s="15">
        <f>IF(39&lt;=$G212, NE212-NH212, "")</f>
        <v/>
      </c>
      <c r="NJ212" s="15">
        <f>IF(39&lt;=$G212, ROUND(NB212*$Q212, 2), "")</f>
        <v/>
      </c>
      <c r="NK212" s="15">
        <f>IF(39&lt;=$G212, NB212+NJ212, "")</f>
        <v/>
      </c>
      <c r="NL212" s="15">
        <f>IF(39&lt;=$G212, NF212+NJ212, "")</f>
        <v/>
      </c>
      <c r="NM212" s="15">
        <f>IF(39&lt;=$G212, ($G212-39)*$N212, "")</f>
        <v/>
      </c>
      <c r="NN212" s="15">
        <f>IF(40&lt;=$G212, NI212, "")</f>
        <v/>
      </c>
      <c r="NO212" s="15">
        <f>IF(40&lt;=$G212, ROUND(NN212*$Q212, 2), "")</f>
        <v/>
      </c>
      <c r="NP212" s="15">
        <f>IF(40&lt;=$G212, $N212, "")</f>
        <v/>
      </c>
      <c r="NQ212" s="15">
        <f>IF(40&lt;=$G212, NP212-NO212, "")</f>
        <v/>
      </c>
      <c r="NR212" s="15">
        <f>IF(40&lt;=$G212, NN212-NQ212, "")</f>
        <v/>
      </c>
      <c r="NS212" s="15">
        <f>IF(40&lt;=$G212, ROUND(NK212*$Q212, 2), "")</f>
        <v/>
      </c>
      <c r="NT212" s="15">
        <f>IF(40&lt;=$G212, NK212+NS212, "")</f>
        <v/>
      </c>
      <c r="NU212" s="15">
        <f>IF(40&lt;=$G212, NO212+NS212, "")</f>
        <v/>
      </c>
      <c r="NV212" s="15">
        <f>IF(40&lt;=$G212, ($G212-40)*$N212, "")</f>
        <v/>
      </c>
      <c r="NW212" s="15">
        <f>IF(41&lt;=$G212, NR212, "")</f>
        <v/>
      </c>
      <c r="NX212" s="15">
        <f>IF(41&lt;=$G212, ROUND(NW212*$Q212, 2), "")</f>
        <v/>
      </c>
      <c r="NY212" s="15">
        <f>IF(41&lt;=$G212, $N212, "")</f>
        <v/>
      </c>
      <c r="NZ212" s="15">
        <f>IF(41&lt;=$G212, NY212-NX212, "")</f>
        <v/>
      </c>
      <c r="OA212" s="15">
        <f>IF(41&lt;=$G212, NW212-NZ212, "")</f>
        <v/>
      </c>
      <c r="OB212" s="15">
        <f>IF(41&lt;=$G212, ROUND(NT212*$Q212, 2), "")</f>
        <v/>
      </c>
      <c r="OC212" s="15">
        <f>IF(41&lt;=$G212, NT212+OB212, "")</f>
        <v/>
      </c>
      <c r="OD212" s="15">
        <f>IF(41&lt;=$G212, NX212+OB212, "")</f>
        <v/>
      </c>
      <c r="OE212" s="15">
        <f>IF(41&lt;=$G212, ($G212-41)*$N212, "")</f>
        <v/>
      </c>
      <c r="OF212" s="15">
        <f>IF(42&lt;=$G212, OA212, "")</f>
        <v/>
      </c>
      <c r="OG212" s="15">
        <f>IF(42&lt;=$G212, ROUND(OF212*$Q212, 2), "")</f>
        <v/>
      </c>
      <c r="OH212" s="15">
        <f>IF(42&lt;=$G212, $N212, "")</f>
        <v/>
      </c>
      <c r="OI212" s="15">
        <f>IF(42&lt;=$G212, OH212-OG212, "")</f>
        <v/>
      </c>
      <c r="OJ212" s="15">
        <f>IF(42&lt;=$G212, OF212-OI212, "")</f>
        <v/>
      </c>
      <c r="OK212" s="15">
        <f>IF(42&lt;=$G212, ROUND(OC212*$Q212, 2), "")</f>
        <v/>
      </c>
      <c r="OL212" s="15">
        <f>IF(42&lt;=$G212, OC212+OK212, "")</f>
        <v/>
      </c>
      <c r="OM212" s="15">
        <f>IF(42&lt;=$G212, OG212+OK212, "")</f>
        <v/>
      </c>
      <c r="ON212" s="15">
        <f>IF(42&lt;=$G212, ($G212-42)*$N212, "")</f>
        <v/>
      </c>
      <c r="OO212" s="15">
        <f>IF(43&lt;=$G212, OJ212, "")</f>
        <v/>
      </c>
      <c r="OP212" s="15">
        <f>IF(43&lt;=$G212, ROUND(OO212*$Q212, 2), "")</f>
        <v/>
      </c>
      <c r="OQ212" s="15">
        <f>IF(43&lt;=$G212, $N212, "")</f>
        <v/>
      </c>
      <c r="OR212" s="15">
        <f>IF(43&lt;=$G212, OQ212-OP212, "")</f>
        <v/>
      </c>
      <c r="OS212" s="15">
        <f>IF(43&lt;=$G212, OO212-OR212, "")</f>
        <v/>
      </c>
      <c r="OT212" s="15">
        <f>IF(43&lt;=$G212, ROUND(OL212*$Q212, 2), "")</f>
        <v/>
      </c>
      <c r="OU212" s="15">
        <f>IF(43&lt;=$G212, OL212+OT212, "")</f>
        <v/>
      </c>
      <c r="OV212" s="15">
        <f>IF(43&lt;=$G212, OP212+OT212, "")</f>
        <v/>
      </c>
      <c r="OW212" s="15">
        <f>IF(43&lt;=$G212, ($G212-43)*$N212, "")</f>
        <v/>
      </c>
      <c r="OX212" s="15">
        <f>IF(44&lt;=$G212, OS212, "")</f>
        <v/>
      </c>
      <c r="OY212" s="15">
        <f>IF(44&lt;=$G212, ROUND(OX212*$Q212, 2), "")</f>
        <v/>
      </c>
      <c r="OZ212" s="15">
        <f>IF(44&lt;=$G212, $N212, "")</f>
        <v/>
      </c>
      <c r="PA212" s="15">
        <f>IF(44&lt;=$G212, OZ212-OY212, "")</f>
        <v/>
      </c>
      <c r="PB212" s="15">
        <f>IF(44&lt;=$G212, OX212-PA212, "")</f>
        <v/>
      </c>
      <c r="PC212" s="15">
        <f>IF(44&lt;=$G212, ROUND(OU212*$Q212, 2), "")</f>
        <v/>
      </c>
      <c r="PD212" s="15">
        <f>IF(44&lt;=$G212, OU212+PC212, "")</f>
        <v/>
      </c>
      <c r="PE212" s="15">
        <f>IF(44&lt;=$G212, OY212+PC212, "")</f>
        <v/>
      </c>
      <c r="PF212" s="15">
        <f>IF(44&lt;=$G212, ($G212-44)*$N212, "")</f>
        <v/>
      </c>
      <c r="PG212" s="15">
        <f>IF(45&lt;=$G212, PB212, "")</f>
        <v/>
      </c>
      <c r="PH212" s="15">
        <f>IF(45&lt;=$G212, ROUND(PG212*$Q212, 2), "")</f>
        <v/>
      </c>
      <c r="PI212" s="15">
        <f>IF(45&lt;=$G212, $N212, "")</f>
        <v/>
      </c>
      <c r="PJ212" s="15">
        <f>IF(45&lt;=$G212, PI212-PH212, "")</f>
        <v/>
      </c>
      <c r="PK212" s="15">
        <f>IF(45&lt;=$G212, PG212-PJ212, "")</f>
        <v/>
      </c>
      <c r="PL212" s="15">
        <f>IF(45&lt;=$G212, ROUND(PD212*$Q212, 2), "")</f>
        <v/>
      </c>
      <c r="PM212" s="15">
        <f>IF(45&lt;=$G212, PD212+PL212, "")</f>
        <v/>
      </c>
      <c r="PN212" s="15">
        <f>IF(45&lt;=$G212, PH212+PL212, "")</f>
        <v/>
      </c>
      <c r="PO212" s="15">
        <f>IF(45&lt;=$G212, ($G212-45)*$N212, "")</f>
        <v/>
      </c>
      <c r="PP212" s="15">
        <f>IF(46&lt;=$G212, PK212, "")</f>
        <v/>
      </c>
      <c r="PQ212" s="15">
        <f>IF(46&lt;=$G212, ROUND(PP212*$Q212, 2), "")</f>
        <v/>
      </c>
      <c r="PR212" s="15">
        <f>IF(46&lt;=$G212, $N212, "")</f>
        <v/>
      </c>
      <c r="PS212" s="15">
        <f>IF(46&lt;=$G212, PR212-PQ212, "")</f>
        <v/>
      </c>
      <c r="PT212" s="15">
        <f>IF(46&lt;=$G212, PP212-PS212, "")</f>
        <v/>
      </c>
      <c r="PU212" s="15">
        <f>IF(46&lt;=$G212, ROUND(PM212*$Q212, 2), "")</f>
        <v/>
      </c>
      <c r="PV212" s="15">
        <f>IF(46&lt;=$G212, PM212+PU212, "")</f>
        <v/>
      </c>
      <c r="PW212" s="15">
        <f>IF(46&lt;=$G212, PQ212+PU212, "")</f>
        <v/>
      </c>
      <c r="PX212" s="15">
        <f>IF(46&lt;=$G212, ($G212-46)*$N212, "")</f>
        <v/>
      </c>
      <c r="PY212" s="15">
        <f>IF(47&lt;=$G212, PT212, "")</f>
        <v/>
      </c>
      <c r="PZ212" s="15">
        <f>IF(47&lt;=$G212, ROUND(PY212*$Q212, 2), "")</f>
        <v/>
      </c>
      <c r="QA212" s="15">
        <f>IF(47&lt;=$G212, $N212, "")</f>
        <v/>
      </c>
      <c r="QB212" s="15">
        <f>IF(47&lt;=$G212, QA212-PZ212, "")</f>
        <v/>
      </c>
      <c r="QC212" s="15">
        <f>IF(47&lt;=$G212, PY212-QB212, "")</f>
        <v/>
      </c>
      <c r="QD212" s="15">
        <f>IF(47&lt;=$G212, ROUND(PV212*$Q212, 2), "")</f>
        <v/>
      </c>
      <c r="QE212" s="15">
        <f>IF(47&lt;=$G212, PV212+QD212, "")</f>
        <v/>
      </c>
      <c r="QF212" s="15">
        <f>IF(47&lt;=$G212, PZ212+QD212, "")</f>
        <v/>
      </c>
      <c r="QG212" s="15">
        <f>IF(47&lt;=$G212, ($G212-47)*$N212, "")</f>
        <v/>
      </c>
      <c r="QH212" s="15">
        <f>IF(48&lt;=$G212, QC212, "")</f>
        <v/>
      </c>
      <c r="QI212" s="15">
        <f>IF(48&lt;=$G212, ROUND(QH212*$Q212, 2), "")</f>
        <v/>
      </c>
      <c r="QJ212" s="15">
        <f>IF(48&lt;=$G212, $N212, "")</f>
        <v/>
      </c>
      <c r="QK212" s="15">
        <f>IF(48&lt;=$G212, QJ212-QI212, "")</f>
        <v/>
      </c>
      <c r="QL212" s="15">
        <f>IF(48&lt;=$G212, QH212-QK212, "")</f>
        <v/>
      </c>
      <c r="QM212" s="15">
        <f>IF(48&lt;=$G212, ROUND(QE212*$Q212, 2), "")</f>
        <v/>
      </c>
      <c r="QN212" s="15">
        <f>IF(48&lt;=$G212, QE212+QM212, "")</f>
        <v/>
      </c>
      <c r="QO212" s="15">
        <f>IF(48&lt;=$G212, QI212+QM212, "")</f>
        <v/>
      </c>
      <c r="QP212" s="15">
        <f>IF(48&lt;=$G212, ($G212-48)*$N212, "")</f>
        <v/>
      </c>
    </row>
    <row r="213">
      <c r="A213" s="6" t="inlineStr">
        <is>
          <t>0729-0001</t>
        </is>
      </c>
      <c r="B213" s="7" t="inlineStr">
        <is>
          <t>Rubén Bravo Hernández</t>
        </is>
      </c>
      <c r="C213" s="7" t="inlineStr">
        <is>
          <t>Mamut T32 DC</t>
        </is>
      </c>
      <c r="D213" s="6" t="inlineStr">
        <is>
          <t>ACTIVO</t>
        </is>
      </c>
      <c r="E213" s="6" t="inlineStr">
        <is>
          <t>2025-11-11</t>
        </is>
      </c>
      <c r="F213" s="6" t="inlineStr">
        <is>
          <t>2028-11-11</t>
        </is>
      </c>
      <c r="G213" s="8" t="n">
        <v>36</v>
      </c>
      <c r="H213" s="9" t="n">
        <v>336086.21</v>
      </c>
      <c r="I213" s="10" t="n">
        <v>0.2</v>
      </c>
      <c r="J213" s="9">
        <f>ROUND(H213*I213, 2)</f>
        <v/>
      </c>
      <c r="K213" s="9">
        <f>ROUND(H213-J213, 2)</f>
        <v/>
      </c>
      <c r="L213" s="10" t="n">
        <v>0.02</v>
      </c>
      <c r="M213" s="9">
        <f>ROUND(H213*L213, 2)</f>
        <v/>
      </c>
      <c r="N213" s="9" t="n">
        <v>10581.72</v>
      </c>
      <c r="O213" s="10" t="n">
        <v>0.2</v>
      </c>
      <c r="P213" s="9">
        <f>ROUND(H213*O213, 2)</f>
        <v/>
      </c>
      <c r="Q213" s="11" t="n">
        <v>0.02669859</v>
      </c>
      <c r="R213" s="11">
        <f>RATE(G213, -N213, K213, -P213)</f>
        <v/>
      </c>
      <c r="S213" s="11">
        <f>ROUND(Q213*12, 8)</f>
        <v/>
      </c>
      <c r="T213" s="11">
        <f>ROUND(((1+Q213)^12)-1, 8)</f>
        <v/>
      </c>
      <c r="U213" s="9">
        <f>ROUND(PV(Q213, G213, 0, -P213), 2)</f>
        <v/>
      </c>
      <c r="V213" s="9">
        <f>SUMIF($AA$4:$QP$4, "Interes_Leasing", AA213:QP213)</f>
        <v/>
      </c>
      <c r="W213" s="9">
        <f>SUMIF($AA$4:$QP$4, "Interes_Residual", AA213:QP213)</f>
        <v/>
      </c>
      <c r="X213" s="9">
        <f>ROUND(V213+W213, 2)</f>
        <v/>
      </c>
      <c r="Y213" s="9">
        <f>ROUND((N213*G213+P213+M213)-K213, 2)</f>
        <v/>
      </c>
      <c r="Z213" s="10">
        <f>ROUND(Y213/K213, 4)</f>
        <v/>
      </c>
      <c r="AA213" s="9">
        <f>IF(1&lt;=$G213, $K213, "")</f>
        <v/>
      </c>
      <c r="AB213" s="9">
        <f>IF(1&lt;=$G213, ROUND(AA213*$Q213, 2), "")</f>
        <v/>
      </c>
      <c r="AC213" s="9">
        <f>IF(1&lt;=$G213, $N213, "")</f>
        <v/>
      </c>
      <c r="AD213" s="9">
        <f>IF(1&lt;=$G213, AC213-AB213, "")</f>
        <v/>
      </c>
      <c r="AE213" s="9">
        <f>IF(1&lt;=$G213, AA213-AD213, "")</f>
        <v/>
      </c>
      <c r="AF213" s="9">
        <f>IF(1&lt;=$G213, ROUND($U213*$Q213, 2), "")</f>
        <v/>
      </c>
      <c r="AG213" s="9">
        <f>IF(1&lt;=$G213, $U213+AF213, "")</f>
        <v/>
      </c>
      <c r="AH213" s="9">
        <f>IF(1&lt;=$G213, AB213+AF213, "")</f>
        <v/>
      </c>
      <c r="AI213" s="9">
        <f>IF(1&lt;=$G213, ($G213-1)*$N213, "")</f>
        <v/>
      </c>
      <c r="AJ213" s="9">
        <f>IF(2&lt;=$G213, AE213, "")</f>
        <v/>
      </c>
      <c r="AK213" s="9">
        <f>IF(2&lt;=$G213, ROUND(AJ213*$Q213, 2), "")</f>
        <v/>
      </c>
      <c r="AL213" s="9">
        <f>IF(2&lt;=$G213, $N213, "")</f>
        <v/>
      </c>
      <c r="AM213" s="9">
        <f>IF(2&lt;=$G213, AL213-AK213, "")</f>
        <v/>
      </c>
      <c r="AN213" s="9">
        <f>IF(2&lt;=$G213, AJ213-AM213, "")</f>
        <v/>
      </c>
      <c r="AO213" s="9">
        <f>IF(2&lt;=$G213, ROUND(AG213*$Q213, 2), "")</f>
        <v/>
      </c>
      <c r="AP213" s="9">
        <f>IF(2&lt;=$G213, AG213+AO213, "")</f>
        <v/>
      </c>
      <c r="AQ213" s="9">
        <f>IF(2&lt;=$G213, AK213+AO213, "")</f>
        <v/>
      </c>
      <c r="AR213" s="9">
        <f>IF(2&lt;=$G213, ($G213-2)*$N213, "")</f>
        <v/>
      </c>
      <c r="AS213" s="9">
        <f>IF(3&lt;=$G213, AN213, "")</f>
        <v/>
      </c>
      <c r="AT213" s="9">
        <f>IF(3&lt;=$G213, ROUND(AS213*$Q213, 2), "")</f>
        <v/>
      </c>
      <c r="AU213" s="9">
        <f>IF(3&lt;=$G213, $N213, "")</f>
        <v/>
      </c>
      <c r="AV213" s="9">
        <f>IF(3&lt;=$G213, AU213-AT213, "")</f>
        <v/>
      </c>
      <c r="AW213" s="9">
        <f>IF(3&lt;=$G213, AS213-AV213, "")</f>
        <v/>
      </c>
      <c r="AX213" s="9">
        <f>IF(3&lt;=$G213, ROUND(AP213*$Q213, 2), "")</f>
        <v/>
      </c>
      <c r="AY213" s="9">
        <f>IF(3&lt;=$G213, AP213+AX213, "")</f>
        <v/>
      </c>
      <c r="AZ213" s="9">
        <f>IF(3&lt;=$G213, AT213+AX213, "")</f>
        <v/>
      </c>
      <c r="BA213" s="9">
        <f>IF(3&lt;=$G213, ($G213-3)*$N213, "")</f>
        <v/>
      </c>
      <c r="BB213" s="9">
        <f>IF(4&lt;=$G213, AW213, "")</f>
        <v/>
      </c>
      <c r="BC213" s="9">
        <f>IF(4&lt;=$G213, ROUND(BB213*$Q213, 2), "")</f>
        <v/>
      </c>
      <c r="BD213" s="9">
        <f>IF(4&lt;=$G213, $N213, "")</f>
        <v/>
      </c>
      <c r="BE213" s="9">
        <f>IF(4&lt;=$G213, BD213-BC213, "")</f>
        <v/>
      </c>
      <c r="BF213" s="9">
        <f>IF(4&lt;=$G213, BB213-BE213, "")</f>
        <v/>
      </c>
      <c r="BG213" s="9">
        <f>IF(4&lt;=$G213, ROUND(AY213*$Q213, 2), "")</f>
        <v/>
      </c>
      <c r="BH213" s="9">
        <f>IF(4&lt;=$G213, AY213+BG213, "")</f>
        <v/>
      </c>
      <c r="BI213" s="9">
        <f>IF(4&lt;=$G213, BC213+BG213, "")</f>
        <v/>
      </c>
      <c r="BJ213" s="9">
        <f>IF(4&lt;=$G213, ($G213-4)*$N213, "")</f>
        <v/>
      </c>
      <c r="BK213" s="9">
        <f>IF(5&lt;=$G213, BF213, "")</f>
        <v/>
      </c>
      <c r="BL213" s="9">
        <f>IF(5&lt;=$G213, ROUND(BK213*$Q213, 2), "")</f>
        <v/>
      </c>
      <c r="BM213" s="9">
        <f>IF(5&lt;=$G213, $N213, "")</f>
        <v/>
      </c>
      <c r="BN213" s="9">
        <f>IF(5&lt;=$G213, BM213-BL213, "")</f>
        <v/>
      </c>
      <c r="BO213" s="9">
        <f>IF(5&lt;=$G213, BK213-BN213, "")</f>
        <v/>
      </c>
      <c r="BP213" s="9">
        <f>IF(5&lt;=$G213, ROUND(BH213*$Q213, 2), "")</f>
        <v/>
      </c>
      <c r="BQ213" s="9">
        <f>IF(5&lt;=$G213, BH213+BP213, "")</f>
        <v/>
      </c>
      <c r="BR213" s="9">
        <f>IF(5&lt;=$G213, BL213+BP213, "")</f>
        <v/>
      </c>
      <c r="BS213" s="9">
        <f>IF(5&lt;=$G213, ($G213-5)*$N213, "")</f>
        <v/>
      </c>
      <c r="BT213" s="9">
        <f>IF(6&lt;=$G213, BO213, "")</f>
        <v/>
      </c>
      <c r="BU213" s="9">
        <f>IF(6&lt;=$G213, ROUND(BT213*$Q213, 2), "")</f>
        <v/>
      </c>
      <c r="BV213" s="9">
        <f>IF(6&lt;=$G213, $N213, "")</f>
        <v/>
      </c>
      <c r="BW213" s="9">
        <f>IF(6&lt;=$G213, BV213-BU213, "")</f>
        <v/>
      </c>
      <c r="BX213" s="9">
        <f>IF(6&lt;=$G213, BT213-BW213, "")</f>
        <v/>
      </c>
      <c r="BY213" s="9">
        <f>IF(6&lt;=$G213, ROUND(BQ213*$Q213, 2), "")</f>
        <v/>
      </c>
      <c r="BZ213" s="9">
        <f>IF(6&lt;=$G213, BQ213+BY213, "")</f>
        <v/>
      </c>
      <c r="CA213" s="9">
        <f>IF(6&lt;=$G213, BU213+BY213, "")</f>
        <v/>
      </c>
      <c r="CB213" s="9">
        <f>IF(6&lt;=$G213, ($G213-6)*$N213, "")</f>
        <v/>
      </c>
      <c r="CC213" s="9">
        <f>IF(7&lt;=$G213, BX213, "")</f>
        <v/>
      </c>
      <c r="CD213" s="9">
        <f>IF(7&lt;=$G213, ROUND(CC213*$Q213, 2), "")</f>
        <v/>
      </c>
      <c r="CE213" s="9">
        <f>IF(7&lt;=$G213, $N213, "")</f>
        <v/>
      </c>
      <c r="CF213" s="9">
        <f>IF(7&lt;=$G213, CE213-CD213, "")</f>
        <v/>
      </c>
      <c r="CG213" s="9">
        <f>IF(7&lt;=$G213, CC213-CF213, "")</f>
        <v/>
      </c>
      <c r="CH213" s="9">
        <f>IF(7&lt;=$G213, ROUND(BZ213*$Q213, 2), "")</f>
        <v/>
      </c>
      <c r="CI213" s="9">
        <f>IF(7&lt;=$G213, BZ213+CH213, "")</f>
        <v/>
      </c>
      <c r="CJ213" s="9">
        <f>IF(7&lt;=$G213, CD213+CH213, "")</f>
        <v/>
      </c>
      <c r="CK213" s="9">
        <f>IF(7&lt;=$G213, ($G213-7)*$N213, "")</f>
        <v/>
      </c>
      <c r="CL213" s="9">
        <f>IF(8&lt;=$G213, CG213, "")</f>
        <v/>
      </c>
      <c r="CM213" s="9">
        <f>IF(8&lt;=$G213, ROUND(CL213*$Q213, 2), "")</f>
        <v/>
      </c>
      <c r="CN213" s="9">
        <f>IF(8&lt;=$G213, $N213, "")</f>
        <v/>
      </c>
      <c r="CO213" s="9">
        <f>IF(8&lt;=$G213, CN213-CM213, "")</f>
        <v/>
      </c>
      <c r="CP213" s="9">
        <f>IF(8&lt;=$G213, CL213-CO213, "")</f>
        <v/>
      </c>
      <c r="CQ213" s="9">
        <f>IF(8&lt;=$G213, ROUND(CI213*$Q213, 2), "")</f>
        <v/>
      </c>
      <c r="CR213" s="9">
        <f>IF(8&lt;=$G213, CI213+CQ213, "")</f>
        <v/>
      </c>
      <c r="CS213" s="9">
        <f>IF(8&lt;=$G213, CM213+CQ213, "")</f>
        <v/>
      </c>
      <c r="CT213" s="9">
        <f>IF(8&lt;=$G213, ($G213-8)*$N213, "")</f>
        <v/>
      </c>
      <c r="CU213" s="9">
        <f>IF(9&lt;=$G213, CP213, "")</f>
        <v/>
      </c>
      <c r="CV213" s="9">
        <f>IF(9&lt;=$G213, ROUND(CU213*$Q213, 2), "")</f>
        <v/>
      </c>
      <c r="CW213" s="9">
        <f>IF(9&lt;=$G213, $N213, "")</f>
        <v/>
      </c>
      <c r="CX213" s="9">
        <f>IF(9&lt;=$G213, CW213-CV213, "")</f>
        <v/>
      </c>
      <c r="CY213" s="9">
        <f>IF(9&lt;=$G213, CU213-CX213, "")</f>
        <v/>
      </c>
      <c r="CZ213" s="9">
        <f>IF(9&lt;=$G213, ROUND(CR213*$Q213, 2), "")</f>
        <v/>
      </c>
      <c r="DA213" s="9">
        <f>IF(9&lt;=$G213, CR213+CZ213, "")</f>
        <v/>
      </c>
      <c r="DB213" s="9">
        <f>IF(9&lt;=$G213, CV213+CZ213, "")</f>
        <v/>
      </c>
      <c r="DC213" s="9">
        <f>IF(9&lt;=$G213, ($G213-9)*$N213, "")</f>
        <v/>
      </c>
      <c r="DD213" s="9">
        <f>IF(10&lt;=$G213, CY213, "")</f>
        <v/>
      </c>
      <c r="DE213" s="9">
        <f>IF(10&lt;=$G213, ROUND(DD213*$Q213, 2), "")</f>
        <v/>
      </c>
      <c r="DF213" s="9">
        <f>IF(10&lt;=$G213, $N213, "")</f>
        <v/>
      </c>
      <c r="DG213" s="9">
        <f>IF(10&lt;=$G213, DF213-DE213, "")</f>
        <v/>
      </c>
      <c r="DH213" s="9">
        <f>IF(10&lt;=$G213, DD213-DG213, "")</f>
        <v/>
      </c>
      <c r="DI213" s="9">
        <f>IF(10&lt;=$G213, ROUND(DA213*$Q213, 2), "")</f>
        <v/>
      </c>
      <c r="DJ213" s="9">
        <f>IF(10&lt;=$G213, DA213+DI213, "")</f>
        <v/>
      </c>
      <c r="DK213" s="9">
        <f>IF(10&lt;=$G213, DE213+DI213, "")</f>
        <v/>
      </c>
      <c r="DL213" s="9">
        <f>IF(10&lt;=$G213, ($G213-10)*$N213, "")</f>
        <v/>
      </c>
      <c r="DM213" s="9">
        <f>IF(11&lt;=$G213, DH213, "")</f>
        <v/>
      </c>
      <c r="DN213" s="9">
        <f>IF(11&lt;=$G213, ROUND(DM213*$Q213, 2), "")</f>
        <v/>
      </c>
      <c r="DO213" s="9">
        <f>IF(11&lt;=$G213, $N213, "")</f>
        <v/>
      </c>
      <c r="DP213" s="9">
        <f>IF(11&lt;=$G213, DO213-DN213, "")</f>
        <v/>
      </c>
      <c r="DQ213" s="9">
        <f>IF(11&lt;=$G213, DM213-DP213, "")</f>
        <v/>
      </c>
      <c r="DR213" s="9">
        <f>IF(11&lt;=$G213, ROUND(DJ213*$Q213, 2), "")</f>
        <v/>
      </c>
      <c r="DS213" s="9">
        <f>IF(11&lt;=$G213, DJ213+DR213, "")</f>
        <v/>
      </c>
      <c r="DT213" s="9">
        <f>IF(11&lt;=$G213, DN213+DR213, "")</f>
        <v/>
      </c>
      <c r="DU213" s="9">
        <f>IF(11&lt;=$G213, ($G213-11)*$N213, "")</f>
        <v/>
      </c>
      <c r="DV213" s="9">
        <f>IF(12&lt;=$G213, DQ213, "")</f>
        <v/>
      </c>
      <c r="DW213" s="9">
        <f>IF(12&lt;=$G213, ROUND(DV213*$Q213, 2), "")</f>
        <v/>
      </c>
      <c r="DX213" s="9">
        <f>IF(12&lt;=$G213, $N213, "")</f>
        <v/>
      </c>
      <c r="DY213" s="9">
        <f>IF(12&lt;=$G213, DX213-DW213, "")</f>
        <v/>
      </c>
      <c r="DZ213" s="9">
        <f>IF(12&lt;=$G213, DV213-DY213, "")</f>
        <v/>
      </c>
      <c r="EA213" s="9">
        <f>IF(12&lt;=$G213, ROUND(DS213*$Q213, 2), "")</f>
        <v/>
      </c>
      <c r="EB213" s="9">
        <f>IF(12&lt;=$G213, DS213+EA213, "")</f>
        <v/>
      </c>
      <c r="EC213" s="9">
        <f>IF(12&lt;=$G213, DW213+EA213, "")</f>
        <v/>
      </c>
      <c r="ED213" s="9">
        <f>IF(12&lt;=$G213, ($G213-12)*$N213, "")</f>
        <v/>
      </c>
      <c r="EE213" s="9">
        <f>IF(13&lt;=$G213, DZ213, "")</f>
        <v/>
      </c>
      <c r="EF213" s="9">
        <f>IF(13&lt;=$G213, ROUND(EE213*$Q213, 2), "")</f>
        <v/>
      </c>
      <c r="EG213" s="9">
        <f>IF(13&lt;=$G213, $N213, "")</f>
        <v/>
      </c>
      <c r="EH213" s="9">
        <f>IF(13&lt;=$G213, EG213-EF213, "")</f>
        <v/>
      </c>
      <c r="EI213" s="9">
        <f>IF(13&lt;=$G213, EE213-EH213, "")</f>
        <v/>
      </c>
      <c r="EJ213" s="9">
        <f>IF(13&lt;=$G213, ROUND(EB213*$Q213, 2), "")</f>
        <v/>
      </c>
      <c r="EK213" s="9">
        <f>IF(13&lt;=$G213, EB213+EJ213, "")</f>
        <v/>
      </c>
      <c r="EL213" s="9">
        <f>IF(13&lt;=$G213, EF213+EJ213, "")</f>
        <v/>
      </c>
      <c r="EM213" s="9">
        <f>IF(13&lt;=$G213, ($G213-13)*$N213, "")</f>
        <v/>
      </c>
      <c r="EN213" s="9">
        <f>IF(14&lt;=$G213, EI213, "")</f>
        <v/>
      </c>
      <c r="EO213" s="9">
        <f>IF(14&lt;=$G213, ROUND(EN213*$Q213, 2), "")</f>
        <v/>
      </c>
      <c r="EP213" s="9">
        <f>IF(14&lt;=$G213, $N213, "")</f>
        <v/>
      </c>
      <c r="EQ213" s="9">
        <f>IF(14&lt;=$G213, EP213-EO213, "")</f>
        <v/>
      </c>
      <c r="ER213" s="9">
        <f>IF(14&lt;=$G213, EN213-EQ213, "")</f>
        <v/>
      </c>
      <c r="ES213" s="9">
        <f>IF(14&lt;=$G213, ROUND(EK213*$Q213, 2), "")</f>
        <v/>
      </c>
      <c r="ET213" s="9">
        <f>IF(14&lt;=$G213, EK213+ES213, "")</f>
        <v/>
      </c>
      <c r="EU213" s="9">
        <f>IF(14&lt;=$G213, EO213+ES213, "")</f>
        <v/>
      </c>
      <c r="EV213" s="9">
        <f>IF(14&lt;=$G213, ($G213-14)*$N213, "")</f>
        <v/>
      </c>
      <c r="EW213" s="9">
        <f>IF(15&lt;=$G213, ER213, "")</f>
        <v/>
      </c>
      <c r="EX213" s="9">
        <f>IF(15&lt;=$G213, ROUND(EW213*$Q213, 2), "")</f>
        <v/>
      </c>
      <c r="EY213" s="9">
        <f>IF(15&lt;=$G213, $N213, "")</f>
        <v/>
      </c>
      <c r="EZ213" s="9">
        <f>IF(15&lt;=$G213, EY213-EX213, "")</f>
        <v/>
      </c>
      <c r="FA213" s="9">
        <f>IF(15&lt;=$G213, EW213-EZ213, "")</f>
        <v/>
      </c>
      <c r="FB213" s="9">
        <f>IF(15&lt;=$G213, ROUND(ET213*$Q213, 2), "")</f>
        <v/>
      </c>
      <c r="FC213" s="9">
        <f>IF(15&lt;=$G213, ET213+FB213, "")</f>
        <v/>
      </c>
      <c r="FD213" s="9">
        <f>IF(15&lt;=$G213, EX213+FB213, "")</f>
        <v/>
      </c>
      <c r="FE213" s="9">
        <f>IF(15&lt;=$G213, ($G213-15)*$N213, "")</f>
        <v/>
      </c>
      <c r="FF213" s="9">
        <f>IF(16&lt;=$G213, FA213, "")</f>
        <v/>
      </c>
      <c r="FG213" s="9">
        <f>IF(16&lt;=$G213, ROUND(FF213*$Q213, 2), "")</f>
        <v/>
      </c>
      <c r="FH213" s="9">
        <f>IF(16&lt;=$G213, $N213, "")</f>
        <v/>
      </c>
      <c r="FI213" s="9">
        <f>IF(16&lt;=$G213, FH213-FG213, "")</f>
        <v/>
      </c>
      <c r="FJ213" s="9">
        <f>IF(16&lt;=$G213, FF213-FI213, "")</f>
        <v/>
      </c>
      <c r="FK213" s="9">
        <f>IF(16&lt;=$G213, ROUND(FC213*$Q213, 2), "")</f>
        <v/>
      </c>
      <c r="FL213" s="9">
        <f>IF(16&lt;=$G213, FC213+FK213, "")</f>
        <v/>
      </c>
      <c r="FM213" s="9">
        <f>IF(16&lt;=$G213, FG213+FK213, "")</f>
        <v/>
      </c>
      <c r="FN213" s="9">
        <f>IF(16&lt;=$G213, ($G213-16)*$N213, "")</f>
        <v/>
      </c>
      <c r="FO213" s="9">
        <f>IF(17&lt;=$G213, FJ213, "")</f>
        <v/>
      </c>
      <c r="FP213" s="9">
        <f>IF(17&lt;=$G213, ROUND(FO213*$Q213, 2), "")</f>
        <v/>
      </c>
      <c r="FQ213" s="9">
        <f>IF(17&lt;=$G213, $N213, "")</f>
        <v/>
      </c>
      <c r="FR213" s="9">
        <f>IF(17&lt;=$G213, FQ213-FP213, "")</f>
        <v/>
      </c>
      <c r="FS213" s="9">
        <f>IF(17&lt;=$G213, FO213-FR213, "")</f>
        <v/>
      </c>
      <c r="FT213" s="9">
        <f>IF(17&lt;=$G213, ROUND(FL213*$Q213, 2), "")</f>
        <v/>
      </c>
      <c r="FU213" s="9">
        <f>IF(17&lt;=$G213, FL213+FT213, "")</f>
        <v/>
      </c>
      <c r="FV213" s="9">
        <f>IF(17&lt;=$G213, FP213+FT213, "")</f>
        <v/>
      </c>
      <c r="FW213" s="9">
        <f>IF(17&lt;=$G213, ($G213-17)*$N213, "")</f>
        <v/>
      </c>
      <c r="FX213" s="9">
        <f>IF(18&lt;=$G213, FS213, "")</f>
        <v/>
      </c>
      <c r="FY213" s="9">
        <f>IF(18&lt;=$G213, ROUND(FX213*$Q213, 2), "")</f>
        <v/>
      </c>
      <c r="FZ213" s="9">
        <f>IF(18&lt;=$G213, $N213, "")</f>
        <v/>
      </c>
      <c r="GA213" s="9">
        <f>IF(18&lt;=$G213, FZ213-FY213, "")</f>
        <v/>
      </c>
      <c r="GB213" s="9">
        <f>IF(18&lt;=$G213, FX213-GA213, "")</f>
        <v/>
      </c>
      <c r="GC213" s="9">
        <f>IF(18&lt;=$G213, ROUND(FU213*$Q213, 2), "")</f>
        <v/>
      </c>
      <c r="GD213" s="9">
        <f>IF(18&lt;=$G213, FU213+GC213, "")</f>
        <v/>
      </c>
      <c r="GE213" s="9">
        <f>IF(18&lt;=$G213, FY213+GC213, "")</f>
        <v/>
      </c>
      <c r="GF213" s="9">
        <f>IF(18&lt;=$G213, ($G213-18)*$N213, "")</f>
        <v/>
      </c>
      <c r="GG213" s="9">
        <f>IF(19&lt;=$G213, GB213, "")</f>
        <v/>
      </c>
      <c r="GH213" s="9">
        <f>IF(19&lt;=$G213, ROUND(GG213*$Q213, 2), "")</f>
        <v/>
      </c>
      <c r="GI213" s="9">
        <f>IF(19&lt;=$G213, $N213, "")</f>
        <v/>
      </c>
      <c r="GJ213" s="9">
        <f>IF(19&lt;=$G213, GI213-GH213, "")</f>
        <v/>
      </c>
      <c r="GK213" s="9">
        <f>IF(19&lt;=$G213, GG213-GJ213, "")</f>
        <v/>
      </c>
      <c r="GL213" s="9">
        <f>IF(19&lt;=$G213, ROUND(GD213*$Q213, 2), "")</f>
        <v/>
      </c>
      <c r="GM213" s="9">
        <f>IF(19&lt;=$G213, GD213+GL213, "")</f>
        <v/>
      </c>
      <c r="GN213" s="9">
        <f>IF(19&lt;=$G213, GH213+GL213, "")</f>
        <v/>
      </c>
      <c r="GO213" s="9">
        <f>IF(19&lt;=$G213, ($G213-19)*$N213, "")</f>
        <v/>
      </c>
      <c r="GP213" s="9">
        <f>IF(20&lt;=$G213, GK213, "")</f>
        <v/>
      </c>
      <c r="GQ213" s="9">
        <f>IF(20&lt;=$G213, ROUND(GP213*$Q213, 2), "")</f>
        <v/>
      </c>
      <c r="GR213" s="9">
        <f>IF(20&lt;=$G213, $N213, "")</f>
        <v/>
      </c>
      <c r="GS213" s="9">
        <f>IF(20&lt;=$G213, GR213-GQ213, "")</f>
        <v/>
      </c>
      <c r="GT213" s="9">
        <f>IF(20&lt;=$G213, GP213-GS213, "")</f>
        <v/>
      </c>
      <c r="GU213" s="9">
        <f>IF(20&lt;=$G213, ROUND(GM213*$Q213, 2), "")</f>
        <v/>
      </c>
      <c r="GV213" s="9">
        <f>IF(20&lt;=$G213, GM213+GU213, "")</f>
        <v/>
      </c>
      <c r="GW213" s="9">
        <f>IF(20&lt;=$G213, GQ213+GU213, "")</f>
        <v/>
      </c>
      <c r="GX213" s="9">
        <f>IF(20&lt;=$G213, ($G213-20)*$N213, "")</f>
        <v/>
      </c>
      <c r="GY213" s="9">
        <f>IF(21&lt;=$G213, GT213, "")</f>
        <v/>
      </c>
      <c r="GZ213" s="9">
        <f>IF(21&lt;=$G213, ROUND(GY213*$Q213, 2), "")</f>
        <v/>
      </c>
      <c r="HA213" s="9">
        <f>IF(21&lt;=$G213, $N213, "")</f>
        <v/>
      </c>
      <c r="HB213" s="9">
        <f>IF(21&lt;=$G213, HA213-GZ213, "")</f>
        <v/>
      </c>
      <c r="HC213" s="9">
        <f>IF(21&lt;=$G213, GY213-HB213, "")</f>
        <v/>
      </c>
      <c r="HD213" s="9">
        <f>IF(21&lt;=$G213, ROUND(GV213*$Q213, 2), "")</f>
        <v/>
      </c>
      <c r="HE213" s="9">
        <f>IF(21&lt;=$G213, GV213+HD213, "")</f>
        <v/>
      </c>
      <c r="HF213" s="9">
        <f>IF(21&lt;=$G213, GZ213+HD213, "")</f>
        <v/>
      </c>
      <c r="HG213" s="9">
        <f>IF(21&lt;=$G213, ($G213-21)*$N213, "")</f>
        <v/>
      </c>
      <c r="HH213" s="9">
        <f>IF(22&lt;=$G213, HC213, "")</f>
        <v/>
      </c>
      <c r="HI213" s="9">
        <f>IF(22&lt;=$G213, ROUND(HH213*$Q213, 2), "")</f>
        <v/>
      </c>
      <c r="HJ213" s="9">
        <f>IF(22&lt;=$G213, $N213, "")</f>
        <v/>
      </c>
      <c r="HK213" s="9">
        <f>IF(22&lt;=$G213, HJ213-HI213, "")</f>
        <v/>
      </c>
      <c r="HL213" s="9">
        <f>IF(22&lt;=$G213, HH213-HK213, "")</f>
        <v/>
      </c>
      <c r="HM213" s="9">
        <f>IF(22&lt;=$G213, ROUND(HE213*$Q213, 2), "")</f>
        <v/>
      </c>
      <c r="HN213" s="9">
        <f>IF(22&lt;=$G213, HE213+HM213, "")</f>
        <v/>
      </c>
      <c r="HO213" s="9">
        <f>IF(22&lt;=$G213, HI213+HM213, "")</f>
        <v/>
      </c>
      <c r="HP213" s="9">
        <f>IF(22&lt;=$G213, ($G213-22)*$N213, "")</f>
        <v/>
      </c>
      <c r="HQ213" s="9">
        <f>IF(23&lt;=$G213, HL213, "")</f>
        <v/>
      </c>
      <c r="HR213" s="9">
        <f>IF(23&lt;=$G213, ROUND(HQ213*$Q213, 2), "")</f>
        <v/>
      </c>
      <c r="HS213" s="9">
        <f>IF(23&lt;=$G213, $N213, "")</f>
        <v/>
      </c>
      <c r="HT213" s="9">
        <f>IF(23&lt;=$G213, HS213-HR213, "")</f>
        <v/>
      </c>
      <c r="HU213" s="9">
        <f>IF(23&lt;=$G213, HQ213-HT213, "")</f>
        <v/>
      </c>
      <c r="HV213" s="9">
        <f>IF(23&lt;=$G213, ROUND(HN213*$Q213, 2), "")</f>
        <v/>
      </c>
      <c r="HW213" s="9">
        <f>IF(23&lt;=$G213, HN213+HV213, "")</f>
        <v/>
      </c>
      <c r="HX213" s="9">
        <f>IF(23&lt;=$G213, HR213+HV213, "")</f>
        <v/>
      </c>
      <c r="HY213" s="9">
        <f>IF(23&lt;=$G213, ($G213-23)*$N213, "")</f>
        <v/>
      </c>
      <c r="HZ213" s="9">
        <f>IF(24&lt;=$G213, HU213, "")</f>
        <v/>
      </c>
      <c r="IA213" s="9">
        <f>IF(24&lt;=$G213, ROUND(HZ213*$Q213, 2), "")</f>
        <v/>
      </c>
      <c r="IB213" s="9">
        <f>IF(24&lt;=$G213, $N213, "")</f>
        <v/>
      </c>
      <c r="IC213" s="9">
        <f>IF(24&lt;=$G213, IB213-IA213, "")</f>
        <v/>
      </c>
      <c r="ID213" s="9">
        <f>IF(24&lt;=$G213, HZ213-IC213, "")</f>
        <v/>
      </c>
      <c r="IE213" s="9">
        <f>IF(24&lt;=$G213, ROUND(HW213*$Q213, 2), "")</f>
        <v/>
      </c>
      <c r="IF213" s="9">
        <f>IF(24&lt;=$G213, HW213+IE213, "")</f>
        <v/>
      </c>
      <c r="IG213" s="9">
        <f>IF(24&lt;=$G213, IA213+IE213, "")</f>
        <v/>
      </c>
      <c r="IH213" s="9">
        <f>IF(24&lt;=$G213, ($G213-24)*$N213, "")</f>
        <v/>
      </c>
      <c r="II213" s="9">
        <f>IF(25&lt;=$G213, ID213, "")</f>
        <v/>
      </c>
      <c r="IJ213" s="9">
        <f>IF(25&lt;=$G213, ROUND(II213*$Q213, 2), "")</f>
        <v/>
      </c>
      <c r="IK213" s="9">
        <f>IF(25&lt;=$G213, $N213, "")</f>
        <v/>
      </c>
      <c r="IL213" s="9">
        <f>IF(25&lt;=$G213, IK213-IJ213, "")</f>
        <v/>
      </c>
      <c r="IM213" s="9">
        <f>IF(25&lt;=$G213, II213-IL213, "")</f>
        <v/>
      </c>
      <c r="IN213" s="9">
        <f>IF(25&lt;=$G213, ROUND(IF213*$Q213, 2), "")</f>
        <v/>
      </c>
      <c r="IO213" s="9">
        <f>IF(25&lt;=$G213, IF213+IN213, "")</f>
        <v/>
      </c>
      <c r="IP213" s="9">
        <f>IF(25&lt;=$G213, IJ213+IN213, "")</f>
        <v/>
      </c>
      <c r="IQ213" s="9">
        <f>IF(25&lt;=$G213, ($G213-25)*$N213, "")</f>
        <v/>
      </c>
      <c r="IR213" s="9">
        <f>IF(26&lt;=$G213, IM213, "")</f>
        <v/>
      </c>
      <c r="IS213" s="9">
        <f>IF(26&lt;=$G213, ROUND(IR213*$Q213, 2), "")</f>
        <v/>
      </c>
      <c r="IT213" s="9">
        <f>IF(26&lt;=$G213, $N213, "")</f>
        <v/>
      </c>
      <c r="IU213" s="9">
        <f>IF(26&lt;=$G213, IT213-IS213, "")</f>
        <v/>
      </c>
      <c r="IV213" s="9">
        <f>IF(26&lt;=$G213, IR213-IU213, "")</f>
        <v/>
      </c>
      <c r="IW213" s="9">
        <f>IF(26&lt;=$G213, ROUND(IO213*$Q213, 2), "")</f>
        <v/>
      </c>
      <c r="IX213" s="9">
        <f>IF(26&lt;=$G213, IO213+IW213, "")</f>
        <v/>
      </c>
      <c r="IY213" s="9">
        <f>IF(26&lt;=$G213, IS213+IW213, "")</f>
        <v/>
      </c>
      <c r="IZ213" s="9">
        <f>IF(26&lt;=$G213, ($G213-26)*$N213, "")</f>
        <v/>
      </c>
      <c r="JA213" s="9">
        <f>IF(27&lt;=$G213, IV213, "")</f>
        <v/>
      </c>
      <c r="JB213" s="9">
        <f>IF(27&lt;=$G213, ROUND(JA213*$Q213, 2), "")</f>
        <v/>
      </c>
      <c r="JC213" s="9">
        <f>IF(27&lt;=$G213, $N213, "")</f>
        <v/>
      </c>
      <c r="JD213" s="9">
        <f>IF(27&lt;=$G213, JC213-JB213, "")</f>
        <v/>
      </c>
      <c r="JE213" s="9">
        <f>IF(27&lt;=$G213, JA213-JD213, "")</f>
        <v/>
      </c>
      <c r="JF213" s="9">
        <f>IF(27&lt;=$G213, ROUND(IX213*$Q213, 2), "")</f>
        <v/>
      </c>
      <c r="JG213" s="9">
        <f>IF(27&lt;=$G213, IX213+JF213, "")</f>
        <v/>
      </c>
      <c r="JH213" s="9">
        <f>IF(27&lt;=$G213, JB213+JF213, "")</f>
        <v/>
      </c>
      <c r="JI213" s="9">
        <f>IF(27&lt;=$G213, ($G213-27)*$N213, "")</f>
        <v/>
      </c>
      <c r="JJ213" s="9">
        <f>IF(28&lt;=$G213, JE213, "")</f>
        <v/>
      </c>
      <c r="JK213" s="9">
        <f>IF(28&lt;=$G213, ROUND(JJ213*$Q213, 2), "")</f>
        <v/>
      </c>
      <c r="JL213" s="9">
        <f>IF(28&lt;=$G213, $N213, "")</f>
        <v/>
      </c>
      <c r="JM213" s="9">
        <f>IF(28&lt;=$G213, JL213-JK213, "")</f>
        <v/>
      </c>
      <c r="JN213" s="9">
        <f>IF(28&lt;=$G213, JJ213-JM213, "")</f>
        <v/>
      </c>
      <c r="JO213" s="9">
        <f>IF(28&lt;=$G213, ROUND(JG213*$Q213, 2), "")</f>
        <v/>
      </c>
      <c r="JP213" s="9">
        <f>IF(28&lt;=$G213, JG213+JO213, "")</f>
        <v/>
      </c>
      <c r="JQ213" s="9">
        <f>IF(28&lt;=$G213, JK213+JO213, "")</f>
        <v/>
      </c>
      <c r="JR213" s="9">
        <f>IF(28&lt;=$G213, ($G213-28)*$N213, "")</f>
        <v/>
      </c>
      <c r="JS213" s="9">
        <f>IF(29&lt;=$G213, JN213, "")</f>
        <v/>
      </c>
      <c r="JT213" s="9">
        <f>IF(29&lt;=$G213, ROUND(JS213*$Q213, 2), "")</f>
        <v/>
      </c>
      <c r="JU213" s="9">
        <f>IF(29&lt;=$G213, $N213, "")</f>
        <v/>
      </c>
      <c r="JV213" s="9">
        <f>IF(29&lt;=$G213, JU213-JT213, "")</f>
        <v/>
      </c>
      <c r="JW213" s="9">
        <f>IF(29&lt;=$G213, JS213-JV213, "")</f>
        <v/>
      </c>
      <c r="JX213" s="9">
        <f>IF(29&lt;=$G213, ROUND(JP213*$Q213, 2), "")</f>
        <v/>
      </c>
      <c r="JY213" s="9">
        <f>IF(29&lt;=$G213, JP213+JX213, "")</f>
        <v/>
      </c>
      <c r="JZ213" s="9">
        <f>IF(29&lt;=$G213, JT213+JX213, "")</f>
        <v/>
      </c>
      <c r="KA213" s="9">
        <f>IF(29&lt;=$G213, ($G213-29)*$N213, "")</f>
        <v/>
      </c>
      <c r="KB213" s="9">
        <f>IF(30&lt;=$G213, JW213, "")</f>
        <v/>
      </c>
      <c r="KC213" s="9">
        <f>IF(30&lt;=$G213, ROUND(KB213*$Q213, 2), "")</f>
        <v/>
      </c>
      <c r="KD213" s="9">
        <f>IF(30&lt;=$G213, $N213, "")</f>
        <v/>
      </c>
      <c r="KE213" s="9">
        <f>IF(30&lt;=$G213, KD213-KC213, "")</f>
        <v/>
      </c>
      <c r="KF213" s="9">
        <f>IF(30&lt;=$G213, KB213-KE213, "")</f>
        <v/>
      </c>
      <c r="KG213" s="9">
        <f>IF(30&lt;=$G213, ROUND(JY213*$Q213, 2), "")</f>
        <v/>
      </c>
      <c r="KH213" s="9">
        <f>IF(30&lt;=$G213, JY213+KG213, "")</f>
        <v/>
      </c>
      <c r="KI213" s="9">
        <f>IF(30&lt;=$G213, KC213+KG213, "")</f>
        <v/>
      </c>
      <c r="KJ213" s="9">
        <f>IF(30&lt;=$G213, ($G213-30)*$N213, "")</f>
        <v/>
      </c>
      <c r="KK213" s="9">
        <f>IF(31&lt;=$G213, KF213, "")</f>
        <v/>
      </c>
      <c r="KL213" s="9">
        <f>IF(31&lt;=$G213, ROUND(KK213*$Q213, 2), "")</f>
        <v/>
      </c>
      <c r="KM213" s="9">
        <f>IF(31&lt;=$G213, $N213, "")</f>
        <v/>
      </c>
      <c r="KN213" s="9">
        <f>IF(31&lt;=$G213, KM213-KL213, "")</f>
        <v/>
      </c>
      <c r="KO213" s="9">
        <f>IF(31&lt;=$G213, KK213-KN213, "")</f>
        <v/>
      </c>
      <c r="KP213" s="9">
        <f>IF(31&lt;=$G213, ROUND(KH213*$Q213, 2), "")</f>
        <v/>
      </c>
      <c r="KQ213" s="9">
        <f>IF(31&lt;=$G213, KH213+KP213, "")</f>
        <v/>
      </c>
      <c r="KR213" s="9">
        <f>IF(31&lt;=$G213, KL213+KP213, "")</f>
        <v/>
      </c>
      <c r="KS213" s="9">
        <f>IF(31&lt;=$G213, ($G213-31)*$N213, "")</f>
        <v/>
      </c>
      <c r="KT213" s="9">
        <f>IF(32&lt;=$G213, KO213, "")</f>
        <v/>
      </c>
      <c r="KU213" s="9">
        <f>IF(32&lt;=$G213, ROUND(KT213*$Q213, 2), "")</f>
        <v/>
      </c>
      <c r="KV213" s="9">
        <f>IF(32&lt;=$G213, $N213, "")</f>
        <v/>
      </c>
      <c r="KW213" s="9">
        <f>IF(32&lt;=$G213, KV213-KU213, "")</f>
        <v/>
      </c>
      <c r="KX213" s="9">
        <f>IF(32&lt;=$G213, KT213-KW213, "")</f>
        <v/>
      </c>
      <c r="KY213" s="9">
        <f>IF(32&lt;=$G213, ROUND(KQ213*$Q213, 2), "")</f>
        <v/>
      </c>
      <c r="KZ213" s="9">
        <f>IF(32&lt;=$G213, KQ213+KY213, "")</f>
        <v/>
      </c>
      <c r="LA213" s="9">
        <f>IF(32&lt;=$G213, KU213+KY213, "")</f>
        <v/>
      </c>
      <c r="LB213" s="9">
        <f>IF(32&lt;=$G213, ($G213-32)*$N213, "")</f>
        <v/>
      </c>
      <c r="LC213" s="9">
        <f>IF(33&lt;=$G213, KX213, "")</f>
        <v/>
      </c>
      <c r="LD213" s="9">
        <f>IF(33&lt;=$G213, ROUND(LC213*$Q213, 2), "")</f>
        <v/>
      </c>
      <c r="LE213" s="9">
        <f>IF(33&lt;=$G213, $N213, "")</f>
        <v/>
      </c>
      <c r="LF213" s="9">
        <f>IF(33&lt;=$G213, LE213-LD213, "")</f>
        <v/>
      </c>
      <c r="LG213" s="9">
        <f>IF(33&lt;=$G213, LC213-LF213, "")</f>
        <v/>
      </c>
      <c r="LH213" s="9">
        <f>IF(33&lt;=$G213, ROUND(KZ213*$Q213, 2), "")</f>
        <v/>
      </c>
      <c r="LI213" s="9">
        <f>IF(33&lt;=$G213, KZ213+LH213, "")</f>
        <v/>
      </c>
      <c r="LJ213" s="9">
        <f>IF(33&lt;=$G213, LD213+LH213, "")</f>
        <v/>
      </c>
      <c r="LK213" s="9">
        <f>IF(33&lt;=$G213, ($G213-33)*$N213, "")</f>
        <v/>
      </c>
      <c r="LL213" s="9">
        <f>IF(34&lt;=$G213, LG213, "")</f>
        <v/>
      </c>
      <c r="LM213" s="9">
        <f>IF(34&lt;=$G213, ROUND(LL213*$Q213, 2), "")</f>
        <v/>
      </c>
      <c r="LN213" s="9">
        <f>IF(34&lt;=$G213, $N213, "")</f>
        <v/>
      </c>
      <c r="LO213" s="9">
        <f>IF(34&lt;=$G213, LN213-LM213, "")</f>
        <v/>
      </c>
      <c r="LP213" s="9">
        <f>IF(34&lt;=$G213, LL213-LO213, "")</f>
        <v/>
      </c>
      <c r="LQ213" s="9">
        <f>IF(34&lt;=$G213, ROUND(LI213*$Q213, 2), "")</f>
        <v/>
      </c>
      <c r="LR213" s="9">
        <f>IF(34&lt;=$G213, LI213+LQ213, "")</f>
        <v/>
      </c>
      <c r="LS213" s="9">
        <f>IF(34&lt;=$G213, LM213+LQ213, "")</f>
        <v/>
      </c>
      <c r="LT213" s="9">
        <f>IF(34&lt;=$G213, ($G213-34)*$N213, "")</f>
        <v/>
      </c>
      <c r="LU213" s="9">
        <f>IF(35&lt;=$G213, LP213, "")</f>
        <v/>
      </c>
      <c r="LV213" s="9">
        <f>IF(35&lt;=$G213, ROUND(LU213*$Q213, 2), "")</f>
        <v/>
      </c>
      <c r="LW213" s="9">
        <f>IF(35&lt;=$G213, $N213, "")</f>
        <v/>
      </c>
      <c r="LX213" s="9">
        <f>IF(35&lt;=$G213, LW213-LV213, "")</f>
        <v/>
      </c>
      <c r="LY213" s="9">
        <f>IF(35&lt;=$G213, LU213-LX213, "")</f>
        <v/>
      </c>
      <c r="LZ213" s="9">
        <f>IF(35&lt;=$G213, ROUND(LR213*$Q213, 2), "")</f>
        <v/>
      </c>
      <c r="MA213" s="9">
        <f>IF(35&lt;=$G213, LR213+LZ213, "")</f>
        <v/>
      </c>
      <c r="MB213" s="9">
        <f>IF(35&lt;=$G213, LV213+LZ213, "")</f>
        <v/>
      </c>
      <c r="MC213" s="9">
        <f>IF(35&lt;=$G213, ($G213-35)*$N213, "")</f>
        <v/>
      </c>
      <c r="MD213" s="9">
        <f>IF(36&lt;=$G213, LY213, "")</f>
        <v/>
      </c>
      <c r="ME213" s="9">
        <f>IF(36&lt;=$G213, ROUND(MD213*$Q213, 2), "")</f>
        <v/>
      </c>
      <c r="MF213" s="9">
        <f>IF(36&lt;=$G213, $N213, "")</f>
        <v/>
      </c>
      <c r="MG213" s="9">
        <f>IF(36&lt;=$G213, MF213-ME213, "")</f>
        <v/>
      </c>
      <c r="MH213" s="9">
        <f>IF(36&lt;=$G213, MD213-MG213, "")</f>
        <v/>
      </c>
      <c r="MI213" s="9">
        <f>IF(36&lt;=$G213, ROUND(MA213*$Q213, 2), "")</f>
        <v/>
      </c>
      <c r="MJ213" s="9">
        <f>IF(36&lt;=$G213, MA213+MI213, "")</f>
        <v/>
      </c>
      <c r="MK213" s="9">
        <f>IF(36&lt;=$G213, ME213+MI213, "")</f>
        <v/>
      </c>
      <c r="ML213" s="9">
        <f>IF(36&lt;=$G213, ($G213-36)*$N213, "")</f>
        <v/>
      </c>
      <c r="MM213" s="9">
        <f>IF(37&lt;=$G213, MH213, "")</f>
        <v/>
      </c>
      <c r="MN213" s="9">
        <f>IF(37&lt;=$G213, ROUND(MM213*$Q213, 2), "")</f>
        <v/>
      </c>
      <c r="MO213" s="9">
        <f>IF(37&lt;=$G213, $N213, "")</f>
        <v/>
      </c>
      <c r="MP213" s="9">
        <f>IF(37&lt;=$G213, MO213-MN213, "")</f>
        <v/>
      </c>
      <c r="MQ213" s="9">
        <f>IF(37&lt;=$G213, MM213-MP213, "")</f>
        <v/>
      </c>
      <c r="MR213" s="9">
        <f>IF(37&lt;=$G213, ROUND(MJ213*$Q213, 2), "")</f>
        <v/>
      </c>
      <c r="MS213" s="9">
        <f>IF(37&lt;=$G213, MJ213+MR213, "")</f>
        <v/>
      </c>
      <c r="MT213" s="9">
        <f>IF(37&lt;=$G213, MN213+MR213, "")</f>
        <v/>
      </c>
      <c r="MU213" s="9">
        <f>IF(37&lt;=$G213, ($G213-37)*$N213, "")</f>
        <v/>
      </c>
      <c r="MV213" s="9">
        <f>IF(38&lt;=$G213, MQ213, "")</f>
        <v/>
      </c>
      <c r="MW213" s="9">
        <f>IF(38&lt;=$G213, ROUND(MV213*$Q213, 2), "")</f>
        <v/>
      </c>
      <c r="MX213" s="9">
        <f>IF(38&lt;=$G213, $N213, "")</f>
        <v/>
      </c>
      <c r="MY213" s="9">
        <f>IF(38&lt;=$G213, MX213-MW213, "")</f>
        <v/>
      </c>
      <c r="MZ213" s="9">
        <f>IF(38&lt;=$G213, MV213-MY213, "")</f>
        <v/>
      </c>
      <c r="NA213" s="9">
        <f>IF(38&lt;=$G213, ROUND(MS213*$Q213, 2), "")</f>
        <v/>
      </c>
      <c r="NB213" s="9">
        <f>IF(38&lt;=$G213, MS213+NA213, "")</f>
        <v/>
      </c>
      <c r="NC213" s="9">
        <f>IF(38&lt;=$G213, MW213+NA213, "")</f>
        <v/>
      </c>
      <c r="ND213" s="9">
        <f>IF(38&lt;=$G213, ($G213-38)*$N213, "")</f>
        <v/>
      </c>
      <c r="NE213" s="9">
        <f>IF(39&lt;=$G213, MZ213, "")</f>
        <v/>
      </c>
      <c r="NF213" s="9">
        <f>IF(39&lt;=$G213, ROUND(NE213*$Q213, 2), "")</f>
        <v/>
      </c>
      <c r="NG213" s="9">
        <f>IF(39&lt;=$G213, $N213, "")</f>
        <v/>
      </c>
      <c r="NH213" s="9">
        <f>IF(39&lt;=$G213, NG213-NF213, "")</f>
        <v/>
      </c>
      <c r="NI213" s="9">
        <f>IF(39&lt;=$G213, NE213-NH213, "")</f>
        <v/>
      </c>
      <c r="NJ213" s="9">
        <f>IF(39&lt;=$G213, ROUND(NB213*$Q213, 2), "")</f>
        <v/>
      </c>
      <c r="NK213" s="9">
        <f>IF(39&lt;=$G213, NB213+NJ213, "")</f>
        <v/>
      </c>
      <c r="NL213" s="9">
        <f>IF(39&lt;=$G213, NF213+NJ213, "")</f>
        <v/>
      </c>
      <c r="NM213" s="9">
        <f>IF(39&lt;=$G213, ($G213-39)*$N213, "")</f>
        <v/>
      </c>
      <c r="NN213" s="9">
        <f>IF(40&lt;=$G213, NI213, "")</f>
        <v/>
      </c>
      <c r="NO213" s="9">
        <f>IF(40&lt;=$G213, ROUND(NN213*$Q213, 2), "")</f>
        <v/>
      </c>
      <c r="NP213" s="9">
        <f>IF(40&lt;=$G213, $N213, "")</f>
        <v/>
      </c>
      <c r="NQ213" s="9">
        <f>IF(40&lt;=$G213, NP213-NO213, "")</f>
        <v/>
      </c>
      <c r="NR213" s="9">
        <f>IF(40&lt;=$G213, NN213-NQ213, "")</f>
        <v/>
      </c>
      <c r="NS213" s="9">
        <f>IF(40&lt;=$G213, ROUND(NK213*$Q213, 2), "")</f>
        <v/>
      </c>
      <c r="NT213" s="9">
        <f>IF(40&lt;=$G213, NK213+NS213, "")</f>
        <v/>
      </c>
      <c r="NU213" s="9">
        <f>IF(40&lt;=$G213, NO213+NS213, "")</f>
        <v/>
      </c>
      <c r="NV213" s="9">
        <f>IF(40&lt;=$G213, ($G213-40)*$N213, "")</f>
        <v/>
      </c>
      <c r="NW213" s="9">
        <f>IF(41&lt;=$G213, NR213, "")</f>
        <v/>
      </c>
      <c r="NX213" s="9">
        <f>IF(41&lt;=$G213, ROUND(NW213*$Q213, 2), "")</f>
        <v/>
      </c>
      <c r="NY213" s="9">
        <f>IF(41&lt;=$G213, $N213, "")</f>
        <v/>
      </c>
      <c r="NZ213" s="9">
        <f>IF(41&lt;=$G213, NY213-NX213, "")</f>
        <v/>
      </c>
      <c r="OA213" s="9">
        <f>IF(41&lt;=$G213, NW213-NZ213, "")</f>
        <v/>
      </c>
      <c r="OB213" s="9">
        <f>IF(41&lt;=$G213, ROUND(NT213*$Q213, 2), "")</f>
        <v/>
      </c>
      <c r="OC213" s="9">
        <f>IF(41&lt;=$G213, NT213+OB213, "")</f>
        <v/>
      </c>
      <c r="OD213" s="9">
        <f>IF(41&lt;=$G213, NX213+OB213, "")</f>
        <v/>
      </c>
      <c r="OE213" s="9">
        <f>IF(41&lt;=$G213, ($G213-41)*$N213, "")</f>
        <v/>
      </c>
      <c r="OF213" s="9">
        <f>IF(42&lt;=$G213, OA213, "")</f>
        <v/>
      </c>
      <c r="OG213" s="9">
        <f>IF(42&lt;=$G213, ROUND(OF213*$Q213, 2), "")</f>
        <v/>
      </c>
      <c r="OH213" s="9">
        <f>IF(42&lt;=$G213, $N213, "")</f>
        <v/>
      </c>
      <c r="OI213" s="9">
        <f>IF(42&lt;=$G213, OH213-OG213, "")</f>
        <v/>
      </c>
      <c r="OJ213" s="9">
        <f>IF(42&lt;=$G213, OF213-OI213, "")</f>
        <v/>
      </c>
      <c r="OK213" s="9">
        <f>IF(42&lt;=$G213, ROUND(OC213*$Q213, 2), "")</f>
        <v/>
      </c>
      <c r="OL213" s="9">
        <f>IF(42&lt;=$G213, OC213+OK213, "")</f>
        <v/>
      </c>
      <c r="OM213" s="9">
        <f>IF(42&lt;=$G213, OG213+OK213, "")</f>
        <v/>
      </c>
      <c r="ON213" s="9">
        <f>IF(42&lt;=$G213, ($G213-42)*$N213, "")</f>
        <v/>
      </c>
      <c r="OO213" s="9">
        <f>IF(43&lt;=$G213, OJ213, "")</f>
        <v/>
      </c>
      <c r="OP213" s="9">
        <f>IF(43&lt;=$G213, ROUND(OO213*$Q213, 2), "")</f>
        <v/>
      </c>
      <c r="OQ213" s="9">
        <f>IF(43&lt;=$G213, $N213, "")</f>
        <v/>
      </c>
      <c r="OR213" s="9">
        <f>IF(43&lt;=$G213, OQ213-OP213, "")</f>
        <v/>
      </c>
      <c r="OS213" s="9">
        <f>IF(43&lt;=$G213, OO213-OR213, "")</f>
        <v/>
      </c>
      <c r="OT213" s="9">
        <f>IF(43&lt;=$G213, ROUND(OL213*$Q213, 2), "")</f>
        <v/>
      </c>
      <c r="OU213" s="9">
        <f>IF(43&lt;=$G213, OL213+OT213, "")</f>
        <v/>
      </c>
      <c r="OV213" s="9">
        <f>IF(43&lt;=$G213, OP213+OT213, "")</f>
        <v/>
      </c>
      <c r="OW213" s="9">
        <f>IF(43&lt;=$G213, ($G213-43)*$N213, "")</f>
        <v/>
      </c>
      <c r="OX213" s="9">
        <f>IF(44&lt;=$G213, OS213, "")</f>
        <v/>
      </c>
      <c r="OY213" s="9">
        <f>IF(44&lt;=$G213, ROUND(OX213*$Q213, 2), "")</f>
        <v/>
      </c>
      <c r="OZ213" s="9">
        <f>IF(44&lt;=$G213, $N213, "")</f>
        <v/>
      </c>
      <c r="PA213" s="9">
        <f>IF(44&lt;=$G213, OZ213-OY213, "")</f>
        <v/>
      </c>
      <c r="PB213" s="9">
        <f>IF(44&lt;=$G213, OX213-PA213, "")</f>
        <v/>
      </c>
      <c r="PC213" s="9">
        <f>IF(44&lt;=$G213, ROUND(OU213*$Q213, 2), "")</f>
        <v/>
      </c>
      <c r="PD213" s="9">
        <f>IF(44&lt;=$G213, OU213+PC213, "")</f>
        <v/>
      </c>
      <c r="PE213" s="9">
        <f>IF(44&lt;=$G213, OY213+PC213, "")</f>
        <v/>
      </c>
      <c r="PF213" s="9">
        <f>IF(44&lt;=$G213, ($G213-44)*$N213, "")</f>
        <v/>
      </c>
      <c r="PG213" s="9">
        <f>IF(45&lt;=$G213, PB213, "")</f>
        <v/>
      </c>
      <c r="PH213" s="9">
        <f>IF(45&lt;=$G213, ROUND(PG213*$Q213, 2), "")</f>
        <v/>
      </c>
      <c r="PI213" s="9">
        <f>IF(45&lt;=$G213, $N213, "")</f>
        <v/>
      </c>
      <c r="PJ213" s="9">
        <f>IF(45&lt;=$G213, PI213-PH213, "")</f>
        <v/>
      </c>
      <c r="PK213" s="9">
        <f>IF(45&lt;=$G213, PG213-PJ213, "")</f>
        <v/>
      </c>
      <c r="PL213" s="9">
        <f>IF(45&lt;=$G213, ROUND(PD213*$Q213, 2), "")</f>
        <v/>
      </c>
      <c r="PM213" s="9">
        <f>IF(45&lt;=$G213, PD213+PL213, "")</f>
        <v/>
      </c>
      <c r="PN213" s="9">
        <f>IF(45&lt;=$G213, PH213+PL213, "")</f>
        <v/>
      </c>
      <c r="PO213" s="9">
        <f>IF(45&lt;=$G213, ($G213-45)*$N213, "")</f>
        <v/>
      </c>
      <c r="PP213" s="9">
        <f>IF(46&lt;=$G213, PK213, "")</f>
        <v/>
      </c>
      <c r="PQ213" s="9">
        <f>IF(46&lt;=$G213, ROUND(PP213*$Q213, 2), "")</f>
        <v/>
      </c>
      <c r="PR213" s="9">
        <f>IF(46&lt;=$G213, $N213, "")</f>
        <v/>
      </c>
      <c r="PS213" s="9">
        <f>IF(46&lt;=$G213, PR213-PQ213, "")</f>
        <v/>
      </c>
      <c r="PT213" s="9">
        <f>IF(46&lt;=$G213, PP213-PS213, "")</f>
        <v/>
      </c>
      <c r="PU213" s="9">
        <f>IF(46&lt;=$G213, ROUND(PM213*$Q213, 2), "")</f>
        <v/>
      </c>
      <c r="PV213" s="9">
        <f>IF(46&lt;=$G213, PM213+PU213, "")</f>
        <v/>
      </c>
      <c r="PW213" s="9">
        <f>IF(46&lt;=$G213, PQ213+PU213, "")</f>
        <v/>
      </c>
      <c r="PX213" s="9">
        <f>IF(46&lt;=$G213, ($G213-46)*$N213, "")</f>
        <v/>
      </c>
      <c r="PY213" s="9">
        <f>IF(47&lt;=$G213, PT213, "")</f>
        <v/>
      </c>
      <c r="PZ213" s="9">
        <f>IF(47&lt;=$G213, ROUND(PY213*$Q213, 2), "")</f>
        <v/>
      </c>
      <c r="QA213" s="9">
        <f>IF(47&lt;=$G213, $N213, "")</f>
        <v/>
      </c>
      <c r="QB213" s="9">
        <f>IF(47&lt;=$G213, QA213-PZ213, "")</f>
        <v/>
      </c>
      <c r="QC213" s="9">
        <f>IF(47&lt;=$G213, PY213-QB213, "")</f>
        <v/>
      </c>
      <c r="QD213" s="9">
        <f>IF(47&lt;=$G213, ROUND(PV213*$Q213, 2), "")</f>
        <v/>
      </c>
      <c r="QE213" s="9">
        <f>IF(47&lt;=$G213, PV213+QD213, "")</f>
        <v/>
      </c>
      <c r="QF213" s="9">
        <f>IF(47&lt;=$G213, PZ213+QD213, "")</f>
        <v/>
      </c>
      <c r="QG213" s="9">
        <f>IF(47&lt;=$G213, ($G213-47)*$N213, "")</f>
        <v/>
      </c>
      <c r="QH213" s="9">
        <f>IF(48&lt;=$G213, QC213, "")</f>
        <v/>
      </c>
      <c r="QI213" s="9">
        <f>IF(48&lt;=$G213, ROUND(QH213*$Q213, 2), "")</f>
        <v/>
      </c>
      <c r="QJ213" s="9">
        <f>IF(48&lt;=$G213, $N213, "")</f>
        <v/>
      </c>
      <c r="QK213" s="9">
        <f>IF(48&lt;=$G213, QJ213-QI213, "")</f>
        <v/>
      </c>
      <c r="QL213" s="9">
        <f>IF(48&lt;=$G213, QH213-QK213, "")</f>
        <v/>
      </c>
      <c r="QM213" s="9">
        <f>IF(48&lt;=$G213, ROUND(QE213*$Q213, 2), "")</f>
        <v/>
      </c>
      <c r="QN213" s="9">
        <f>IF(48&lt;=$G213, QE213+QM213, "")</f>
        <v/>
      </c>
      <c r="QO213" s="9">
        <f>IF(48&lt;=$G213, QI213+QM213, "")</f>
        <v/>
      </c>
      <c r="QP213" s="9">
        <f>IF(48&lt;=$G213, ($G213-48)*$N213, "")</f>
        <v/>
      </c>
    </row>
    <row r="214">
      <c r="A214" s="12" t="inlineStr">
        <is>
          <t>0730-0001</t>
        </is>
      </c>
      <c r="B214" s="13" t="inlineStr">
        <is>
          <t>Karen Manrique Amaya</t>
        </is>
      </c>
      <c r="C214" s="13" t="inlineStr">
        <is>
          <t>Wrangler</t>
        </is>
      </c>
      <c r="D214" s="12" t="inlineStr">
        <is>
          <t>ACTIVO</t>
        </is>
      </c>
      <c r="E214" s="12" t="inlineStr">
        <is>
          <t>2025-11-24</t>
        </is>
      </c>
      <c r="F214" s="12" t="inlineStr">
        <is>
          <t>2028-11-24</t>
        </is>
      </c>
      <c r="G214" s="14" t="n">
        <v>36</v>
      </c>
      <c r="H214" s="15" t="n">
        <v>1105086.21</v>
      </c>
      <c r="I214" s="16" t="n">
        <v>0.2</v>
      </c>
      <c r="J214" s="15">
        <f>ROUND(H214*I214, 2)</f>
        <v/>
      </c>
      <c r="K214" s="15">
        <f>ROUND(H214-J214, 2)</f>
        <v/>
      </c>
      <c r="L214" s="16" t="n">
        <v>0.02</v>
      </c>
      <c r="M214" s="15">
        <f>ROUND(H214*L214, 2)</f>
        <v/>
      </c>
      <c r="N214" s="15" t="n">
        <v>36599.33</v>
      </c>
      <c r="O214" s="16" t="n">
        <v>0.2</v>
      </c>
      <c r="P214" s="15">
        <f>ROUND(H214*O214, 2)</f>
        <v/>
      </c>
      <c r="Q214" s="17" t="n">
        <v>0.0294036</v>
      </c>
      <c r="R214" s="17">
        <f>RATE(G214, -N214, K214, -P214)</f>
        <v/>
      </c>
      <c r="S214" s="17">
        <f>ROUND(Q214*12, 8)</f>
        <v/>
      </c>
      <c r="T214" s="17">
        <f>ROUND(((1+Q214)^12)-1, 8)</f>
        <v/>
      </c>
      <c r="U214" s="15">
        <f>ROUND(PV(Q214, G214, 0, -P214), 2)</f>
        <v/>
      </c>
      <c r="V214" s="15">
        <f>SUMIF($AA$4:$QP$4, "Interes_Leasing", AA214:QP214)</f>
        <v/>
      </c>
      <c r="W214" s="15">
        <f>SUMIF($AA$4:$QP$4, "Interes_Residual", AA214:QP214)</f>
        <v/>
      </c>
      <c r="X214" s="15">
        <f>ROUND(V214+W214, 2)</f>
        <v/>
      </c>
      <c r="Y214" s="15">
        <f>ROUND((N214*G214+P214+M214)-K214, 2)</f>
        <v/>
      </c>
      <c r="Z214" s="16">
        <f>ROUND(Y214/K214, 4)</f>
        <v/>
      </c>
      <c r="AA214" s="15">
        <f>IF(1&lt;=$G214, $K214, "")</f>
        <v/>
      </c>
      <c r="AB214" s="15">
        <f>IF(1&lt;=$G214, ROUND(AA214*$Q214, 2), "")</f>
        <v/>
      </c>
      <c r="AC214" s="15">
        <f>IF(1&lt;=$G214, $N214, "")</f>
        <v/>
      </c>
      <c r="AD214" s="15">
        <f>IF(1&lt;=$G214, AC214-AB214, "")</f>
        <v/>
      </c>
      <c r="AE214" s="15">
        <f>IF(1&lt;=$G214, AA214-AD214, "")</f>
        <v/>
      </c>
      <c r="AF214" s="15">
        <f>IF(1&lt;=$G214, ROUND($U214*$Q214, 2), "")</f>
        <v/>
      </c>
      <c r="AG214" s="15">
        <f>IF(1&lt;=$G214, $U214+AF214, "")</f>
        <v/>
      </c>
      <c r="AH214" s="15">
        <f>IF(1&lt;=$G214, AB214+AF214, "")</f>
        <v/>
      </c>
      <c r="AI214" s="15">
        <f>IF(1&lt;=$G214, ($G214-1)*$N214, "")</f>
        <v/>
      </c>
      <c r="AJ214" s="15">
        <f>IF(2&lt;=$G214, AE214, "")</f>
        <v/>
      </c>
      <c r="AK214" s="15">
        <f>IF(2&lt;=$G214, ROUND(AJ214*$Q214, 2), "")</f>
        <v/>
      </c>
      <c r="AL214" s="15">
        <f>IF(2&lt;=$G214, $N214, "")</f>
        <v/>
      </c>
      <c r="AM214" s="15">
        <f>IF(2&lt;=$G214, AL214-AK214, "")</f>
        <v/>
      </c>
      <c r="AN214" s="15">
        <f>IF(2&lt;=$G214, AJ214-AM214, "")</f>
        <v/>
      </c>
      <c r="AO214" s="15">
        <f>IF(2&lt;=$G214, ROUND(AG214*$Q214, 2), "")</f>
        <v/>
      </c>
      <c r="AP214" s="15">
        <f>IF(2&lt;=$G214, AG214+AO214, "")</f>
        <v/>
      </c>
      <c r="AQ214" s="15">
        <f>IF(2&lt;=$G214, AK214+AO214, "")</f>
        <v/>
      </c>
      <c r="AR214" s="15">
        <f>IF(2&lt;=$G214, ($G214-2)*$N214, "")</f>
        <v/>
      </c>
      <c r="AS214" s="15">
        <f>IF(3&lt;=$G214, AN214, "")</f>
        <v/>
      </c>
      <c r="AT214" s="15">
        <f>IF(3&lt;=$G214, ROUND(AS214*$Q214, 2), "")</f>
        <v/>
      </c>
      <c r="AU214" s="15">
        <f>IF(3&lt;=$G214, $N214, "")</f>
        <v/>
      </c>
      <c r="AV214" s="15">
        <f>IF(3&lt;=$G214, AU214-AT214, "")</f>
        <v/>
      </c>
      <c r="AW214" s="15">
        <f>IF(3&lt;=$G214, AS214-AV214, "")</f>
        <v/>
      </c>
      <c r="AX214" s="15">
        <f>IF(3&lt;=$G214, ROUND(AP214*$Q214, 2), "")</f>
        <v/>
      </c>
      <c r="AY214" s="15">
        <f>IF(3&lt;=$G214, AP214+AX214, "")</f>
        <v/>
      </c>
      <c r="AZ214" s="15">
        <f>IF(3&lt;=$G214, AT214+AX214, "")</f>
        <v/>
      </c>
      <c r="BA214" s="15">
        <f>IF(3&lt;=$G214, ($G214-3)*$N214, "")</f>
        <v/>
      </c>
      <c r="BB214" s="15">
        <f>IF(4&lt;=$G214, AW214, "")</f>
        <v/>
      </c>
      <c r="BC214" s="15">
        <f>IF(4&lt;=$G214, ROUND(BB214*$Q214, 2), "")</f>
        <v/>
      </c>
      <c r="BD214" s="15">
        <f>IF(4&lt;=$G214, $N214, "")</f>
        <v/>
      </c>
      <c r="BE214" s="15">
        <f>IF(4&lt;=$G214, BD214-BC214, "")</f>
        <v/>
      </c>
      <c r="BF214" s="15">
        <f>IF(4&lt;=$G214, BB214-BE214, "")</f>
        <v/>
      </c>
      <c r="BG214" s="15">
        <f>IF(4&lt;=$G214, ROUND(AY214*$Q214, 2), "")</f>
        <v/>
      </c>
      <c r="BH214" s="15">
        <f>IF(4&lt;=$G214, AY214+BG214, "")</f>
        <v/>
      </c>
      <c r="BI214" s="15">
        <f>IF(4&lt;=$G214, BC214+BG214, "")</f>
        <v/>
      </c>
      <c r="BJ214" s="15">
        <f>IF(4&lt;=$G214, ($G214-4)*$N214, "")</f>
        <v/>
      </c>
      <c r="BK214" s="15">
        <f>IF(5&lt;=$G214, BF214, "")</f>
        <v/>
      </c>
      <c r="BL214" s="15">
        <f>IF(5&lt;=$G214, ROUND(BK214*$Q214, 2), "")</f>
        <v/>
      </c>
      <c r="BM214" s="15">
        <f>IF(5&lt;=$G214, $N214, "")</f>
        <v/>
      </c>
      <c r="BN214" s="15">
        <f>IF(5&lt;=$G214, BM214-BL214, "")</f>
        <v/>
      </c>
      <c r="BO214" s="15">
        <f>IF(5&lt;=$G214, BK214-BN214, "")</f>
        <v/>
      </c>
      <c r="BP214" s="15">
        <f>IF(5&lt;=$G214, ROUND(BH214*$Q214, 2), "")</f>
        <v/>
      </c>
      <c r="BQ214" s="15">
        <f>IF(5&lt;=$G214, BH214+BP214, "")</f>
        <v/>
      </c>
      <c r="BR214" s="15">
        <f>IF(5&lt;=$G214, BL214+BP214, "")</f>
        <v/>
      </c>
      <c r="BS214" s="15">
        <f>IF(5&lt;=$G214, ($G214-5)*$N214, "")</f>
        <v/>
      </c>
      <c r="BT214" s="15">
        <f>IF(6&lt;=$G214, BO214, "")</f>
        <v/>
      </c>
      <c r="BU214" s="15">
        <f>IF(6&lt;=$G214, ROUND(BT214*$Q214, 2), "")</f>
        <v/>
      </c>
      <c r="BV214" s="15">
        <f>IF(6&lt;=$G214, $N214, "")</f>
        <v/>
      </c>
      <c r="BW214" s="15">
        <f>IF(6&lt;=$G214, BV214-BU214, "")</f>
        <v/>
      </c>
      <c r="BX214" s="15">
        <f>IF(6&lt;=$G214, BT214-BW214, "")</f>
        <v/>
      </c>
      <c r="BY214" s="15">
        <f>IF(6&lt;=$G214, ROUND(BQ214*$Q214, 2), "")</f>
        <v/>
      </c>
      <c r="BZ214" s="15">
        <f>IF(6&lt;=$G214, BQ214+BY214, "")</f>
        <v/>
      </c>
      <c r="CA214" s="15">
        <f>IF(6&lt;=$G214, BU214+BY214, "")</f>
        <v/>
      </c>
      <c r="CB214" s="15">
        <f>IF(6&lt;=$G214, ($G214-6)*$N214, "")</f>
        <v/>
      </c>
      <c r="CC214" s="15">
        <f>IF(7&lt;=$G214, BX214, "")</f>
        <v/>
      </c>
      <c r="CD214" s="15">
        <f>IF(7&lt;=$G214, ROUND(CC214*$Q214, 2), "")</f>
        <v/>
      </c>
      <c r="CE214" s="15">
        <f>IF(7&lt;=$G214, $N214, "")</f>
        <v/>
      </c>
      <c r="CF214" s="15">
        <f>IF(7&lt;=$G214, CE214-CD214, "")</f>
        <v/>
      </c>
      <c r="CG214" s="15">
        <f>IF(7&lt;=$G214, CC214-CF214, "")</f>
        <v/>
      </c>
      <c r="CH214" s="15">
        <f>IF(7&lt;=$G214, ROUND(BZ214*$Q214, 2), "")</f>
        <v/>
      </c>
      <c r="CI214" s="15">
        <f>IF(7&lt;=$G214, BZ214+CH214, "")</f>
        <v/>
      </c>
      <c r="CJ214" s="15">
        <f>IF(7&lt;=$G214, CD214+CH214, "")</f>
        <v/>
      </c>
      <c r="CK214" s="15">
        <f>IF(7&lt;=$G214, ($G214-7)*$N214, "")</f>
        <v/>
      </c>
      <c r="CL214" s="15">
        <f>IF(8&lt;=$G214, CG214, "")</f>
        <v/>
      </c>
      <c r="CM214" s="15">
        <f>IF(8&lt;=$G214, ROUND(CL214*$Q214, 2), "")</f>
        <v/>
      </c>
      <c r="CN214" s="15">
        <f>IF(8&lt;=$G214, $N214, "")</f>
        <v/>
      </c>
      <c r="CO214" s="15">
        <f>IF(8&lt;=$G214, CN214-CM214, "")</f>
        <v/>
      </c>
      <c r="CP214" s="15">
        <f>IF(8&lt;=$G214, CL214-CO214, "")</f>
        <v/>
      </c>
      <c r="CQ214" s="15">
        <f>IF(8&lt;=$G214, ROUND(CI214*$Q214, 2), "")</f>
        <v/>
      </c>
      <c r="CR214" s="15">
        <f>IF(8&lt;=$G214, CI214+CQ214, "")</f>
        <v/>
      </c>
      <c r="CS214" s="15">
        <f>IF(8&lt;=$G214, CM214+CQ214, "")</f>
        <v/>
      </c>
      <c r="CT214" s="15">
        <f>IF(8&lt;=$G214, ($G214-8)*$N214, "")</f>
        <v/>
      </c>
      <c r="CU214" s="15">
        <f>IF(9&lt;=$G214, CP214, "")</f>
        <v/>
      </c>
      <c r="CV214" s="15">
        <f>IF(9&lt;=$G214, ROUND(CU214*$Q214, 2), "")</f>
        <v/>
      </c>
      <c r="CW214" s="15">
        <f>IF(9&lt;=$G214, $N214, "")</f>
        <v/>
      </c>
      <c r="CX214" s="15">
        <f>IF(9&lt;=$G214, CW214-CV214, "")</f>
        <v/>
      </c>
      <c r="CY214" s="15">
        <f>IF(9&lt;=$G214, CU214-CX214, "")</f>
        <v/>
      </c>
      <c r="CZ214" s="15">
        <f>IF(9&lt;=$G214, ROUND(CR214*$Q214, 2), "")</f>
        <v/>
      </c>
      <c r="DA214" s="15">
        <f>IF(9&lt;=$G214, CR214+CZ214, "")</f>
        <v/>
      </c>
      <c r="DB214" s="15">
        <f>IF(9&lt;=$G214, CV214+CZ214, "")</f>
        <v/>
      </c>
      <c r="DC214" s="15">
        <f>IF(9&lt;=$G214, ($G214-9)*$N214, "")</f>
        <v/>
      </c>
      <c r="DD214" s="15">
        <f>IF(10&lt;=$G214, CY214, "")</f>
        <v/>
      </c>
      <c r="DE214" s="15">
        <f>IF(10&lt;=$G214, ROUND(DD214*$Q214, 2), "")</f>
        <v/>
      </c>
      <c r="DF214" s="15">
        <f>IF(10&lt;=$G214, $N214, "")</f>
        <v/>
      </c>
      <c r="DG214" s="15">
        <f>IF(10&lt;=$G214, DF214-DE214, "")</f>
        <v/>
      </c>
      <c r="DH214" s="15">
        <f>IF(10&lt;=$G214, DD214-DG214, "")</f>
        <v/>
      </c>
      <c r="DI214" s="15">
        <f>IF(10&lt;=$G214, ROUND(DA214*$Q214, 2), "")</f>
        <v/>
      </c>
      <c r="DJ214" s="15">
        <f>IF(10&lt;=$G214, DA214+DI214, "")</f>
        <v/>
      </c>
      <c r="DK214" s="15">
        <f>IF(10&lt;=$G214, DE214+DI214, "")</f>
        <v/>
      </c>
      <c r="DL214" s="15">
        <f>IF(10&lt;=$G214, ($G214-10)*$N214, "")</f>
        <v/>
      </c>
      <c r="DM214" s="15">
        <f>IF(11&lt;=$G214, DH214, "")</f>
        <v/>
      </c>
      <c r="DN214" s="15">
        <f>IF(11&lt;=$G214, ROUND(DM214*$Q214, 2), "")</f>
        <v/>
      </c>
      <c r="DO214" s="15">
        <f>IF(11&lt;=$G214, $N214, "")</f>
        <v/>
      </c>
      <c r="DP214" s="15">
        <f>IF(11&lt;=$G214, DO214-DN214, "")</f>
        <v/>
      </c>
      <c r="DQ214" s="15">
        <f>IF(11&lt;=$G214, DM214-DP214, "")</f>
        <v/>
      </c>
      <c r="DR214" s="15">
        <f>IF(11&lt;=$G214, ROUND(DJ214*$Q214, 2), "")</f>
        <v/>
      </c>
      <c r="DS214" s="15">
        <f>IF(11&lt;=$G214, DJ214+DR214, "")</f>
        <v/>
      </c>
      <c r="DT214" s="15">
        <f>IF(11&lt;=$G214, DN214+DR214, "")</f>
        <v/>
      </c>
      <c r="DU214" s="15">
        <f>IF(11&lt;=$G214, ($G214-11)*$N214, "")</f>
        <v/>
      </c>
      <c r="DV214" s="15">
        <f>IF(12&lt;=$G214, DQ214, "")</f>
        <v/>
      </c>
      <c r="DW214" s="15">
        <f>IF(12&lt;=$G214, ROUND(DV214*$Q214, 2), "")</f>
        <v/>
      </c>
      <c r="DX214" s="15">
        <f>IF(12&lt;=$G214, $N214, "")</f>
        <v/>
      </c>
      <c r="DY214" s="15">
        <f>IF(12&lt;=$G214, DX214-DW214, "")</f>
        <v/>
      </c>
      <c r="DZ214" s="15">
        <f>IF(12&lt;=$G214, DV214-DY214, "")</f>
        <v/>
      </c>
      <c r="EA214" s="15">
        <f>IF(12&lt;=$G214, ROUND(DS214*$Q214, 2), "")</f>
        <v/>
      </c>
      <c r="EB214" s="15">
        <f>IF(12&lt;=$G214, DS214+EA214, "")</f>
        <v/>
      </c>
      <c r="EC214" s="15">
        <f>IF(12&lt;=$G214, DW214+EA214, "")</f>
        <v/>
      </c>
      <c r="ED214" s="15">
        <f>IF(12&lt;=$G214, ($G214-12)*$N214, "")</f>
        <v/>
      </c>
      <c r="EE214" s="15">
        <f>IF(13&lt;=$G214, DZ214, "")</f>
        <v/>
      </c>
      <c r="EF214" s="15">
        <f>IF(13&lt;=$G214, ROUND(EE214*$Q214, 2), "")</f>
        <v/>
      </c>
      <c r="EG214" s="15">
        <f>IF(13&lt;=$G214, $N214, "")</f>
        <v/>
      </c>
      <c r="EH214" s="15">
        <f>IF(13&lt;=$G214, EG214-EF214, "")</f>
        <v/>
      </c>
      <c r="EI214" s="15">
        <f>IF(13&lt;=$G214, EE214-EH214, "")</f>
        <v/>
      </c>
      <c r="EJ214" s="15">
        <f>IF(13&lt;=$G214, ROUND(EB214*$Q214, 2), "")</f>
        <v/>
      </c>
      <c r="EK214" s="15">
        <f>IF(13&lt;=$G214, EB214+EJ214, "")</f>
        <v/>
      </c>
      <c r="EL214" s="15">
        <f>IF(13&lt;=$G214, EF214+EJ214, "")</f>
        <v/>
      </c>
      <c r="EM214" s="15">
        <f>IF(13&lt;=$G214, ($G214-13)*$N214, "")</f>
        <v/>
      </c>
      <c r="EN214" s="15">
        <f>IF(14&lt;=$G214, EI214, "")</f>
        <v/>
      </c>
      <c r="EO214" s="15">
        <f>IF(14&lt;=$G214, ROUND(EN214*$Q214, 2), "")</f>
        <v/>
      </c>
      <c r="EP214" s="15">
        <f>IF(14&lt;=$G214, $N214, "")</f>
        <v/>
      </c>
      <c r="EQ214" s="15">
        <f>IF(14&lt;=$G214, EP214-EO214, "")</f>
        <v/>
      </c>
      <c r="ER214" s="15">
        <f>IF(14&lt;=$G214, EN214-EQ214, "")</f>
        <v/>
      </c>
      <c r="ES214" s="15">
        <f>IF(14&lt;=$G214, ROUND(EK214*$Q214, 2), "")</f>
        <v/>
      </c>
      <c r="ET214" s="15">
        <f>IF(14&lt;=$G214, EK214+ES214, "")</f>
        <v/>
      </c>
      <c r="EU214" s="15">
        <f>IF(14&lt;=$G214, EO214+ES214, "")</f>
        <v/>
      </c>
      <c r="EV214" s="15">
        <f>IF(14&lt;=$G214, ($G214-14)*$N214, "")</f>
        <v/>
      </c>
      <c r="EW214" s="15">
        <f>IF(15&lt;=$G214, ER214, "")</f>
        <v/>
      </c>
      <c r="EX214" s="15">
        <f>IF(15&lt;=$G214, ROUND(EW214*$Q214, 2), "")</f>
        <v/>
      </c>
      <c r="EY214" s="15">
        <f>IF(15&lt;=$G214, $N214, "")</f>
        <v/>
      </c>
      <c r="EZ214" s="15">
        <f>IF(15&lt;=$G214, EY214-EX214, "")</f>
        <v/>
      </c>
      <c r="FA214" s="15">
        <f>IF(15&lt;=$G214, EW214-EZ214, "")</f>
        <v/>
      </c>
      <c r="FB214" s="15">
        <f>IF(15&lt;=$G214, ROUND(ET214*$Q214, 2), "")</f>
        <v/>
      </c>
      <c r="FC214" s="15">
        <f>IF(15&lt;=$G214, ET214+FB214, "")</f>
        <v/>
      </c>
      <c r="FD214" s="15">
        <f>IF(15&lt;=$G214, EX214+FB214, "")</f>
        <v/>
      </c>
      <c r="FE214" s="15">
        <f>IF(15&lt;=$G214, ($G214-15)*$N214, "")</f>
        <v/>
      </c>
      <c r="FF214" s="15">
        <f>IF(16&lt;=$G214, FA214, "")</f>
        <v/>
      </c>
      <c r="FG214" s="15">
        <f>IF(16&lt;=$G214, ROUND(FF214*$Q214, 2), "")</f>
        <v/>
      </c>
      <c r="FH214" s="15">
        <f>IF(16&lt;=$G214, $N214, "")</f>
        <v/>
      </c>
      <c r="FI214" s="15">
        <f>IF(16&lt;=$G214, FH214-FG214, "")</f>
        <v/>
      </c>
      <c r="FJ214" s="15">
        <f>IF(16&lt;=$G214, FF214-FI214, "")</f>
        <v/>
      </c>
      <c r="FK214" s="15">
        <f>IF(16&lt;=$G214, ROUND(FC214*$Q214, 2), "")</f>
        <v/>
      </c>
      <c r="FL214" s="15">
        <f>IF(16&lt;=$G214, FC214+FK214, "")</f>
        <v/>
      </c>
      <c r="FM214" s="15">
        <f>IF(16&lt;=$G214, FG214+FK214, "")</f>
        <v/>
      </c>
      <c r="FN214" s="15">
        <f>IF(16&lt;=$G214, ($G214-16)*$N214, "")</f>
        <v/>
      </c>
      <c r="FO214" s="15">
        <f>IF(17&lt;=$G214, FJ214, "")</f>
        <v/>
      </c>
      <c r="FP214" s="15">
        <f>IF(17&lt;=$G214, ROUND(FO214*$Q214, 2), "")</f>
        <v/>
      </c>
      <c r="FQ214" s="15">
        <f>IF(17&lt;=$G214, $N214, "")</f>
        <v/>
      </c>
      <c r="FR214" s="15">
        <f>IF(17&lt;=$G214, FQ214-FP214, "")</f>
        <v/>
      </c>
      <c r="FS214" s="15">
        <f>IF(17&lt;=$G214, FO214-FR214, "")</f>
        <v/>
      </c>
      <c r="FT214" s="15">
        <f>IF(17&lt;=$G214, ROUND(FL214*$Q214, 2), "")</f>
        <v/>
      </c>
      <c r="FU214" s="15">
        <f>IF(17&lt;=$G214, FL214+FT214, "")</f>
        <v/>
      </c>
      <c r="FV214" s="15">
        <f>IF(17&lt;=$G214, FP214+FT214, "")</f>
        <v/>
      </c>
      <c r="FW214" s="15">
        <f>IF(17&lt;=$G214, ($G214-17)*$N214, "")</f>
        <v/>
      </c>
      <c r="FX214" s="15">
        <f>IF(18&lt;=$G214, FS214, "")</f>
        <v/>
      </c>
      <c r="FY214" s="15">
        <f>IF(18&lt;=$G214, ROUND(FX214*$Q214, 2), "")</f>
        <v/>
      </c>
      <c r="FZ214" s="15">
        <f>IF(18&lt;=$G214, $N214, "")</f>
        <v/>
      </c>
      <c r="GA214" s="15">
        <f>IF(18&lt;=$G214, FZ214-FY214, "")</f>
        <v/>
      </c>
      <c r="GB214" s="15">
        <f>IF(18&lt;=$G214, FX214-GA214, "")</f>
        <v/>
      </c>
      <c r="GC214" s="15">
        <f>IF(18&lt;=$G214, ROUND(FU214*$Q214, 2), "")</f>
        <v/>
      </c>
      <c r="GD214" s="15">
        <f>IF(18&lt;=$G214, FU214+GC214, "")</f>
        <v/>
      </c>
      <c r="GE214" s="15">
        <f>IF(18&lt;=$G214, FY214+GC214, "")</f>
        <v/>
      </c>
      <c r="GF214" s="15">
        <f>IF(18&lt;=$G214, ($G214-18)*$N214, "")</f>
        <v/>
      </c>
      <c r="GG214" s="15">
        <f>IF(19&lt;=$G214, GB214, "")</f>
        <v/>
      </c>
      <c r="GH214" s="15">
        <f>IF(19&lt;=$G214, ROUND(GG214*$Q214, 2), "")</f>
        <v/>
      </c>
      <c r="GI214" s="15">
        <f>IF(19&lt;=$G214, $N214, "")</f>
        <v/>
      </c>
      <c r="GJ214" s="15">
        <f>IF(19&lt;=$G214, GI214-GH214, "")</f>
        <v/>
      </c>
      <c r="GK214" s="15">
        <f>IF(19&lt;=$G214, GG214-GJ214, "")</f>
        <v/>
      </c>
      <c r="GL214" s="15">
        <f>IF(19&lt;=$G214, ROUND(GD214*$Q214, 2), "")</f>
        <v/>
      </c>
      <c r="GM214" s="15">
        <f>IF(19&lt;=$G214, GD214+GL214, "")</f>
        <v/>
      </c>
      <c r="GN214" s="15">
        <f>IF(19&lt;=$G214, GH214+GL214, "")</f>
        <v/>
      </c>
      <c r="GO214" s="15">
        <f>IF(19&lt;=$G214, ($G214-19)*$N214, "")</f>
        <v/>
      </c>
      <c r="GP214" s="15">
        <f>IF(20&lt;=$G214, GK214, "")</f>
        <v/>
      </c>
      <c r="GQ214" s="15">
        <f>IF(20&lt;=$G214, ROUND(GP214*$Q214, 2), "")</f>
        <v/>
      </c>
      <c r="GR214" s="15">
        <f>IF(20&lt;=$G214, $N214, "")</f>
        <v/>
      </c>
      <c r="GS214" s="15">
        <f>IF(20&lt;=$G214, GR214-GQ214, "")</f>
        <v/>
      </c>
      <c r="GT214" s="15">
        <f>IF(20&lt;=$G214, GP214-GS214, "")</f>
        <v/>
      </c>
      <c r="GU214" s="15">
        <f>IF(20&lt;=$G214, ROUND(GM214*$Q214, 2), "")</f>
        <v/>
      </c>
      <c r="GV214" s="15">
        <f>IF(20&lt;=$G214, GM214+GU214, "")</f>
        <v/>
      </c>
      <c r="GW214" s="15">
        <f>IF(20&lt;=$G214, GQ214+GU214, "")</f>
        <v/>
      </c>
      <c r="GX214" s="15">
        <f>IF(20&lt;=$G214, ($G214-20)*$N214, "")</f>
        <v/>
      </c>
      <c r="GY214" s="15">
        <f>IF(21&lt;=$G214, GT214, "")</f>
        <v/>
      </c>
      <c r="GZ214" s="15">
        <f>IF(21&lt;=$G214, ROUND(GY214*$Q214, 2), "")</f>
        <v/>
      </c>
      <c r="HA214" s="15">
        <f>IF(21&lt;=$G214, $N214, "")</f>
        <v/>
      </c>
      <c r="HB214" s="15">
        <f>IF(21&lt;=$G214, HA214-GZ214, "")</f>
        <v/>
      </c>
      <c r="HC214" s="15">
        <f>IF(21&lt;=$G214, GY214-HB214, "")</f>
        <v/>
      </c>
      <c r="HD214" s="15">
        <f>IF(21&lt;=$G214, ROUND(GV214*$Q214, 2), "")</f>
        <v/>
      </c>
      <c r="HE214" s="15">
        <f>IF(21&lt;=$G214, GV214+HD214, "")</f>
        <v/>
      </c>
      <c r="HF214" s="15">
        <f>IF(21&lt;=$G214, GZ214+HD214, "")</f>
        <v/>
      </c>
      <c r="HG214" s="15">
        <f>IF(21&lt;=$G214, ($G214-21)*$N214, "")</f>
        <v/>
      </c>
      <c r="HH214" s="15">
        <f>IF(22&lt;=$G214, HC214, "")</f>
        <v/>
      </c>
      <c r="HI214" s="15">
        <f>IF(22&lt;=$G214, ROUND(HH214*$Q214, 2), "")</f>
        <v/>
      </c>
      <c r="HJ214" s="15">
        <f>IF(22&lt;=$G214, $N214, "")</f>
        <v/>
      </c>
      <c r="HK214" s="15">
        <f>IF(22&lt;=$G214, HJ214-HI214, "")</f>
        <v/>
      </c>
      <c r="HL214" s="15">
        <f>IF(22&lt;=$G214, HH214-HK214, "")</f>
        <v/>
      </c>
      <c r="HM214" s="15">
        <f>IF(22&lt;=$G214, ROUND(HE214*$Q214, 2), "")</f>
        <v/>
      </c>
      <c r="HN214" s="15">
        <f>IF(22&lt;=$G214, HE214+HM214, "")</f>
        <v/>
      </c>
      <c r="HO214" s="15">
        <f>IF(22&lt;=$G214, HI214+HM214, "")</f>
        <v/>
      </c>
      <c r="HP214" s="15">
        <f>IF(22&lt;=$G214, ($G214-22)*$N214, "")</f>
        <v/>
      </c>
      <c r="HQ214" s="15">
        <f>IF(23&lt;=$G214, HL214, "")</f>
        <v/>
      </c>
      <c r="HR214" s="15">
        <f>IF(23&lt;=$G214, ROUND(HQ214*$Q214, 2), "")</f>
        <v/>
      </c>
      <c r="HS214" s="15">
        <f>IF(23&lt;=$G214, $N214, "")</f>
        <v/>
      </c>
      <c r="HT214" s="15">
        <f>IF(23&lt;=$G214, HS214-HR214, "")</f>
        <v/>
      </c>
      <c r="HU214" s="15">
        <f>IF(23&lt;=$G214, HQ214-HT214, "")</f>
        <v/>
      </c>
      <c r="HV214" s="15">
        <f>IF(23&lt;=$G214, ROUND(HN214*$Q214, 2), "")</f>
        <v/>
      </c>
      <c r="HW214" s="15">
        <f>IF(23&lt;=$G214, HN214+HV214, "")</f>
        <v/>
      </c>
      <c r="HX214" s="15">
        <f>IF(23&lt;=$G214, HR214+HV214, "")</f>
        <v/>
      </c>
      <c r="HY214" s="15">
        <f>IF(23&lt;=$G214, ($G214-23)*$N214, "")</f>
        <v/>
      </c>
      <c r="HZ214" s="15">
        <f>IF(24&lt;=$G214, HU214, "")</f>
        <v/>
      </c>
      <c r="IA214" s="15">
        <f>IF(24&lt;=$G214, ROUND(HZ214*$Q214, 2), "")</f>
        <v/>
      </c>
      <c r="IB214" s="15">
        <f>IF(24&lt;=$G214, $N214, "")</f>
        <v/>
      </c>
      <c r="IC214" s="15">
        <f>IF(24&lt;=$G214, IB214-IA214, "")</f>
        <v/>
      </c>
      <c r="ID214" s="15">
        <f>IF(24&lt;=$G214, HZ214-IC214, "")</f>
        <v/>
      </c>
      <c r="IE214" s="15">
        <f>IF(24&lt;=$G214, ROUND(HW214*$Q214, 2), "")</f>
        <v/>
      </c>
      <c r="IF214" s="15">
        <f>IF(24&lt;=$G214, HW214+IE214, "")</f>
        <v/>
      </c>
      <c r="IG214" s="15">
        <f>IF(24&lt;=$G214, IA214+IE214, "")</f>
        <v/>
      </c>
      <c r="IH214" s="15">
        <f>IF(24&lt;=$G214, ($G214-24)*$N214, "")</f>
        <v/>
      </c>
      <c r="II214" s="15">
        <f>IF(25&lt;=$G214, ID214, "")</f>
        <v/>
      </c>
      <c r="IJ214" s="15">
        <f>IF(25&lt;=$G214, ROUND(II214*$Q214, 2), "")</f>
        <v/>
      </c>
      <c r="IK214" s="15">
        <f>IF(25&lt;=$G214, $N214, "")</f>
        <v/>
      </c>
      <c r="IL214" s="15">
        <f>IF(25&lt;=$G214, IK214-IJ214, "")</f>
        <v/>
      </c>
      <c r="IM214" s="15">
        <f>IF(25&lt;=$G214, II214-IL214, "")</f>
        <v/>
      </c>
      <c r="IN214" s="15">
        <f>IF(25&lt;=$G214, ROUND(IF214*$Q214, 2), "")</f>
        <v/>
      </c>
      <c r="IO214" s="15">
        <f>IF(25&lt;=$G214, IF214+IN214, "")</f>
        <v/>
      </c>
      <c r="IP214" s="15">
        <f>IF(25&lt;=$G214, IJ214+IN214, "")</f>
        <v/>
      </c>
      <c r="IQ214" s="15">
        <f>IF(25&lt;=$G214, ($G214-25)*$N214, "")</f>
        <v/>
      </c>
      <c r="IR214" s="15">
        <f>IF(26&lt;=$G214, IM214, "")</f>
        <v/>
      </c>
      <c r="IS214" s="15">
        <f>IF(26&lt;=$G214, ROUND(IR214*$Q214, 2), "")</f>
        <v/>
      </c>
      <c r="IT214" s="15">
        <f>IF(26&lt;=$G214, $N214, "")</f>
        <v/>
      </c>
      <c r="IU214" s="15">
        <f>IF(26&lt;=$G214, IT214-IS214, "")</f>
        <v/>
      </c>
      <c r="IV214" s="15">
        <f>IF(26&lt;=$G214, IR214-IU214, "")</f>
        <v/>
      </c>
      <c r="IW214" s="15">
        <f>IF(26&lt;=$G214, ROUND(IO214*$Q214, 2), "")</f>
        <v/>
      </c>
      <c r="IX214" s="15">
        <f>IF(26&lt;=$G214, IO214+IW214, "")</f>
        <v/>
      </c>
      <c r="IY214" s="15">
        <f>IF(26&lt;=$G214, IS214+IW214, "")</f>
        <v/>
      </c>
      <c r="IZ214" s="15">
        <f>IF(26&lt;=$G214, ($G214-26)*$N214, "")</f>
        <v/>
      </c>
      <c r="JA214" s="15">
        <f>IF(27&lt;=$G214, IV214, "")</f>
        <v/>
      </c>
      <c r="JB214" s="15">
        <f>IF(27&lt;=$G214, ROUND(JA214*$Q214, 2), "")</f>
        <v/>
      </c>
      <c r="JC214" s="15">
        <f>IF(27&lt;=$G214, $N214, "")</f>
        <v/>
      </c>
      <c r="JD214" s="15">
        <f>IF(27&lt;=$G214, JC214-JB214, "")</f>
        <v/>
      </c>
      <c r="JE214" s="15">
        <f>IF(27&lt;=$G214, JA214-JD214, "")</f>
        <v/>
      </c>
      <c r="JF214" s="15">
        <f>IF(27&lt;=$G214, ROUND(IX214*$Q214, 2), "")</f>
        <v/>
      </c>
      <c r="JG214" s="15">
        <f>IF(27&lt;=$G214, IX214+JF214, "")</f>
        <v/>
      </c>
      <c r="JH214" s="15">
        <f>IF(27&lt;=$G214, JB214+JF214, "")</f>
        <v/>
      </c>
      <c r="JI214" s="15">
        <f>IF(27&lt;=$G214, ($G214-27)*$N214, "")</f>
        <v/>
      </c>
      <c r="JJ214" s="15">
        <f>IF(28&lt;=$G214, JE214, "")</f>
        <v/>
      </c>
      <c r="JK214" s="15">
        <f>IF(28&lt;=$G214, ROUND(JJ214*$Q214, 2), "")</f>
        <v/>
      </c>
      <c r="JL214" s="15">
        <f>IF(28&lt;=$G214, $N214, "")</f>
        <v/>
      </c>
      <c r="JM214" s="15">
        <f>IF(28&lt;=$G214, JL214-JK214, "")</f>
        <v/>
      </c>
      <c r="JN214" s="15">
        <f>IF(28&lt;=$G214, JJ214-JM214, "")</f>
        <v/>
      </c>
      <c r="JO214" s="15">
        <f>IF(28&lt;=$G214, ROUND(JG214*$Q214, 2), "")</f>
        <v/>
      </c>
      <c r="JP214" s="15">
        <f>IF(28&lt;=$G214, JG214+JO214, "")</f>
        <v/>
      </c>
      <c r="JQ214" s="15">
        <f>IF(28&lt;=$G214, JK214+JO214, "")</f>
        <v/>
      </c>
      <c r="JR214" s="15">
        <f>IF(28&lt;=$G214, ($G214-28)*$N214, "")</f>
        <v/>
      </c>
      <c r="JS214" s="15">
        <f>IF(29&lt;=$G214, JN214, "")</f>
        <v/>
      </c>
      <c r="JT214" s="15">
        <f>IF(29&lt;=$G214, ROUND(JS214*$Q214, 2), "")</f>
        <v/>
      </c>
      <c r="JU214" s="15">
        <f>IF(29&lt;=$G214, $N214, "")</f>
        <v/>
      </c>
      <c r="JV214" s="15">
        <f>IF(29&lt;=$G214, JU214-JT214, "")</f>
        <v/>
      </c>
      <c r="JW214" s="15">
        <f>IF(29&lt;=$G214, JS214-JV214, "")</f>
        <v/>
      </c>
      <c r="JX214" s="15">
        <f>IF(29&lt;=$G214, ROUND(JP214*$Q214, 2), "")</f>
        <v/>
      </c>
      <c r="JY214" s="15">
        <f>IF(29&lt;=$G214, JP214+JX214, "")</f>
        <v/>
      </c>
      <c r="JZ214" s="15">
        <f>IF(29&lt;=$G214, JT214+JX214, "")</f>
        <v/>
      </c>
      <c r="KA214" s="15">
        <f>IF(29&lt;=$G214, ($G214-29)*$N214, "")</f>
        <v/>
      </c>
      <c r="KB214" s="15">
        <f>IF(30&lt;=$G214, JW214, "")</f>
        <v/>
      </c>
      <c r="KC214" s="15">
        <f>IF(30&lt;=$G214, ROUND(KB214*$Q214, 2), "")</f>
        <v/>
      </c>
      <c r="KD214" s="15">
        <f>IF(30&lt;=$G214, $N214, "")</f>
        <v/>
      </c>
      <c r="KE214" s="15">
        <f>IF(30&lt;=$G214, KD214-KC214, "")</f>
        <v/>
      </c>
      <c r="KF214" s="15">
        <f>IF(30&lt;=$G214, KB214-KE214, "")</f>
        <v/>
      </c>
      <c r="KG214" s="15">
        <f>IF(30&lt;=$G214, ROUND(JY214*$Q214, 2), "")</f>
        <v/>
      </c>
      <c r="KH214" s="15">
        <f>IF(30&lt;=$G214, JY214+KG214, "")</f>
        <v/>
      </c>
      <c r="KI214" s="15">
        <f>IF(30&lt;=$G214, KC214+KG214, "")</f>
        <v/>
      </c>
      <c r="KJ214" s="15">
        <f>IF(30&lt;=$G214, ($G214-30)*$N214, "")</f>
        <v/>
      </c>
      <c r="KK214" s="15">
        <f>IF(31&lt;=$G214, KF214, "")</f>
        <v/>
      </c>
      <c r="KL214" s="15">
        <f>IF(31&lt;=$G214, ROUND(KK214*$Q214, 2), "")</f>
        <v/>
      </c>
      <c r="KM214" s="15">
        <f>IF(31&lt;=$G214, $N214, "")</f>
        <v/>
      </c>
      <c r="KN214" s="15">
        <f>IF(31&lt;=$G214, KM214-KL214, "")</f>
        <v/>
      </c>
      <c r="KO214" s="15">
        <f>IF(31&lt;=$G214, KK214-KN214, "")</f>
        <v/>
      </c>
      <c r="KP214" s="15">
        <f>IF(31&lt;=$G214, ROUND(KH214*$Q214, 2), "")</f>
        <v/>
      </c>
      <c r="KQ214" s="15">
        <f>IF(31&lt;=$G214, KH214+KP214, "")</f>
        <v/>
      </c>
      <c r="KR214" s="15">
        <f>IF(31&lt;=$G214, KL214+KP214, "")</f>
        <v/>
      </c>
      <c r="KS214" s="15">
        <f>IF(31&lt;=$G214, ($G214-31)*$N214, "")</f>
        <v/>
      </c>
      <c r="KT214" s="15">
        <f>IF(32&lt;=$G214, KO214, "")</f>
        <v/>
      </c>
      <c r="KU214" s="15">
        <f>IF(32&lt;=$G214, ROUND(KT214*$Q214, 2), "")</f>
        <v/>
      </c>
      <c r="KV214" s="15">
        <f>IF(32&lt;=$G214, $N214, "")</f>
        <v/>
      </c>
      <c r="KW214" s="15">
        <f>IF(32&lt;=$G214, KV214-KU214, "")</f>
        <v/>
      </c>
      <c r="KX214" s="15">
        <f>IF(32&lt;=$G214, KT214-KW214, "")</f>
        <v/>
      </c>
      <c r="KY214" s="15">
        <f>IF(32&lt;=$G214, ROUND(KQ214*$Q214, 2), "")</f>
        <v/>
      </c>
      <c r="KZ214" s="15">
        <f>IF(32&lt;=$G214, KQ214+KY214, "")</f>
        <v/>
      </c>
      <c r="LA214" s="15">
        <f>IF(32&lt;=$G214, KU214+KY214, "")</f>
        <v/>
      </c>
      <c r="LB214" s="15">
        <f>IF(32&lt;=$G214, ($G214-32)*$N214, "")</f>
        <v/>
      </c>
      <c r="LC214" s="15">
        <f>IF(33&lt;=$G214, KX214, "")</f>
        <v/>
      </c>
      <c r="LD214" s="15">
        <f>IF(33&lt;=$G214, ROUND(LC214*$Q214, 2), "")</f>
        <v/>
      </c>
      <c r="LE214" s="15">
        <f>IF(33&lt;=$G214, $N214, "")</f>
        <v/>
      </c>
      <c r="LF214" s="15">
        <f>IF(33&lt;=$G214, LE214-LD214, "")</f>
        <v/>
      </c>
      <c r="LG214" s="15">
        <f>IF(33&lt;=$G214, LC214-LF214, "")</f>
        <v/>
      </c>
      <c r="LH214" s="15">
        <f>IF(33&lt;=$G214, ROUND(KZ214*$Q214, 2), "")</f>
        <v/>
      </c>
      <c r="LI214" s="15">
        <f>IF(33&lt;=$G214, KZ214+LH214, "")</f>
        <v/>
      </c>
      <c r="LJ214" s="15">
        <f>IF(33&lt;=$G214, LD214+LH214, "")</f>
        <v/>
      </c>
      <c r="LK214" s="15">
        <f>IF(33&lt;=$G214, ($G214-33)*$N214, "")</f>
        <v/>
      </c>
      <c r="LL214" s="15">
        <f>IF(34&lt;=$G214, LG214, "")</f>
        <v/>
      </c>
      <c r="LM214" s="15">
        <f>IF(34&lt;=$G214, ROUND(LL214*$Q214, 2), "")</f>
        <v/>
      </c>
      <c r="LN214" s="15">
        <f>IF(34&lt;=$G214, $N214, "")</f>
        <v/>
      </c>
      <c r="LO214" s="15">
        <f>IF(34&lt;=$G214, LN214-LM214, "")</f>
        <v/>
      </c>
      <c r="LP214" s="15">
        <f>IF(34&lt;=$G214, LL214-LO214, "")</f>
        <v/>
      </c>
      <c r="LQ214" s="15">
        <f>IF(34&lt;=$G214, ROUND(LI214*$Q214, 2), "")</f>
        <v/>
      </c>
      <c r="LR214" s="15">
        <f>IF(34&lt;=$G214, LI214+LQ214, "")</f>
        <v/>
      </c>
      <c r="LS214" s="15">
        <f>IF(34&lt;=$G214, LM214+LQ214, "")</f>
        <v/>
      </c>
      <c r="LT214" s="15">
        <f>IF(34&lt;=$G214, ($G214-34)*$N214, "")</f>
        <v/>
      </c>
      <c r="LU214" s="15">
        <f>IF(35&lt;=$G214, LP214, "")</f>
        <v/>
      </c>
      <c r="LV214" s="15">
        <f>IF(35&lt;=$G214, ROUND(LU214*$Q214, 2), "")</f>
        <v/>
      </c>
      <c r="LW214" s="15">
        <f>IF(35&lt;=$G214, $N214, "")</f>
        <v/>
      </c>
      <c r="LX214" s="15">
        <f>IF(35&lt;=$G214, LW214-LV214, "")</f>
        <v/>
      </c>
      <c r="LY214" s="15">
        <f>IF(35&lt;=$G214, LU214-LX214, "")</f>
        <v/>
      </c>
      <c r="LZ214" s="15">
        <f>IF(35&lt;=$G214, ROUND(LR214*$Q214, 2), "")</f>
        <v/>
      </c>
      <c r="MA214" s="15">
        <f>IF(35&lt;=$G214, LR214+LZ214, "")</f>
        <v/>
      </c>
      <c r="MB214" s="15">
        <f>IF(35&lt;=$G214, LV214+LZ214, "")</f>
        <v/>
      </c>
      <c r="MC214" s="15">
        <f>IF(35&lt;=$G214, ($G214-35)*$N214, "")</f>
        <v/>
      </c>
      <c r="MD214" s="15">
        <f>IF(36&lt;=$G214, LY214, "")</f>
        <v/>
      </c>
      <c r="ME214" s="15">
        <f>IF(36&lt;=$G214, ROUND(MD214*$Q214, 2), "")</f>
        <v/>
      </c>
      <c r="MF214" s="15">
        <f>IF(36&lt;=$G214, $N214, "")</f>
        <v/>
      </c>
      <c r="MG214" s="15">
        <f>IF(36&lt;=$G214, MF214-ME214, "")</f>
        <v/>
      </c>
      <c r="MH214" s="15">
        <f>IF(36&lt;=$G214, MD214-MG214, "")</f>
        <v/>
      </c>
      <c r="MI214" s="15">
        <f>IF(36&lt;=$G214, ROUND(MA214*$Q214, 2), "")</f>
        <v/>
      </c>
      <c r="MJ214" s="15">
        <f>IF(36&lt;=$G214, MA214+MI214, "")</f>
        <v/>
      </c>
      <c r="MK214" s="15">
        <f>IF(36&lt;=$G214, ME214+MI214, "")</f>
        <v/>
      </c>
      <c r="ML214" s="15">
        <f>IF(36&lt;=$G214, ($G214-36)*$N214, "")</f>
        <v/>
      </c>
      <c r="MM214" s="15">
        <f>IF(37&lt;=$G214, MH214, "")</f>
        <v/>
      </c>
      <c r="MN214" s="15">
        <f>IF(37&lt;=$G214, ROUND(MM214*$Q214, 2), "")</f>
        <v/>
      </c>
      <c r="MO214" s="15">
        <f>IF(37&lt;=$G214, $N214, "")</f>
        <v/>
      </c>
      <c r="MP214" s="15">
        <f>IF(37&lt;=$G214, MO214-MN214, "")</f>
        <v/>
      </c>
      <c r="MQ214" s="15">
        <f>IF(37&lt;=$G214, MM214-MP214, "")</f>
        <v/>
      </c>
      <c r="MR214" s="15">
        <f>IF(37&lt;=$G214, ROUND(MJ214*$Q214, 2), "")</f>
        <v/>
      </c>
      <c r="MS214" s="15">
        <f>IF(37&lt;=$G214, MJ214+MR214, "")</f>
        <v/>
      </c>
      <c r="MT214" s="15">
        <f>IF(37&lt;=$G214, MN214+MR214, "")</f>
        <v/>
      </c>
      <c r="MU214" s="15">
        <f>IF(37&lt;=$G214, ($G214-37)*$N214, "")</f>
        <v/>
      </c>
      <c r="MV214" s="15">
        <f>IF(38&lt;=$G214, MQ214, "")</f>
        <v/>
      </c>
      <c r="MW214" s="15">
        <f>IF(38&lt;=$G214, ROUND(MV214*$Q214, 2), "")</f>
        <v/>
      </c>
      <c r="MX214" s="15">
        <f>IF(38&lt;=$G214, $N214, "")</f>
        <v/>
      </c>
      <c r="MY214" s="15">
        <f>IF(38&lt;=$G214, MX214-MW214, "")</f>
        <v/>
      </c>
      <c r="MZ214" s="15">
        <f>IF(38&lt;=$G214, MV214-MY214, "")</f>
        <v/>
      </c>
      <c r="NA214" s="15">
        <f>IF(38&lt;=$G214, ROUND(MS214*$Q214, 2), "")</f>
        <v/>
      </c>
      <c r="NB214" s="15">
        <f>IF(38&lt;=$G214, MS214+NA214, "")</f>
        <v/>
      </c>
      <c r="NC214" s="15">
        <f>IF(38&lt;=$G214, MW214+NA214, "")</f>
        <v/>
      </c>
      <c r="ND214" s="15">
        <f>IF(38&lt;=$G214, ($G214-38)*$N214, "")</f>
        <v/>
      </c>
      <c r="NE214" s="15">
        <f>IF(39&lt;=$G214, MZ214, "")</f>
        <v/>
      </c>
      <c r="NF214" s="15">
        <f>IF(39&lt;=$G214, ROUND(NE214*$Q214, 2), "")</f>
        <v/>
      </c>
      <c r="NG214" s="15">
        <f>IF(39&lt;=$G214, $N214, "")</f>
        <v/>
      </c>
      <c r="NH214" s="15">
        <f>IF(39&lt;=$G214, NG214-NF214, "")</f>
        <v/>
      </c>
      <c r="NI214" s="15">
        <f>IF(39&lt;=$G214, NE214-NH214, "")</f>
        <v/>
      </c>
      <c r="NJ214" s="15">
        <f>IF(39&lt;=$G214, ROUND(NB214*$Q214, 2), "")</f>
        <v/>
      </c>
      <c r="NK214" s="15">
        <f>IF(39&lt;=$G214, NB214+NJ214, "")</f>
        <v/>
      </c>
      <c r="NL214" s="15">
        <f>IF(39&lt;=$G214, NF214+NJ214, "")</f>
        <v/>
      </c>
      <c r="NM214" s="15">
        <f>IF(39&lt;=$G214, ($G214-39)*$N214, "")</f>
        <v/>
      </c>
      <c r="NN214" s="15">
        <f>IF(40&lt;=$G214, NI214, "")</f>
        <v/>
      </c>
      <c r="NO214" s="15">
        <f>IF(40&lt;=$G214, ROUND(NN214*$Q214, 2), "")</f>
        <v/>
      </c>
      <c r="NP214" s="15">
        <f>IF(40&lt;=$G214, $N214, "")</f>
        <v/>
      </c>
      <c r="NQ214" s="15">
        <f>IF(40&lt;=$G214, NP214-NO214, "")</f>
        <v/>
      </c>
      <c r="NR214" s="15">
        <f>IF(40&lt;=$G214, NN214-NQ214, "")</f>
        <v/>
      </c>
      <c r="NS214" s="15">
        <f>IF(40&lt;=$G214, ROUND(NK214*$Q214, 2), "")</f>
        <v/>
      </c>
      <c r="NT214" s="15">
        <f>IF(40&lt;=$G214, NK214+NS214, "")</f>
        <v/>
      </c>
      <c r="NU214" s="15">
        <f>IF(40&lt;=$G214, NO214+NS214, "")</f>
        <v/>
      </c>
      <c r="NV214" s="15">
        <f>IF(40&lt;=$G214, ($G214-40)*$N214, "")</f>
        <v/>
      </c>
      <c r="NW214" s="15">
        <f>IF(41&lt;=$G214, NR214, "")</f>
        <v/>
      </c>
      <c r="NX214" s="15">
        <f>IF(41&lt;=$G214, ROUND(NW214*$Q214, 2), "")</f>
        <v/>
      </c>
      <c r="NY214" s="15">
        <f>IF(41&lt;=$G214, $N214, "")</f>
        <v/>
      </c>
      <c r="NZ214" s="15">
        <f>IF(41&lt;=$G214, NY214-NX214, "")</f>
        <v/>
      </c>
      <c r="OA214" s="15">
        <f>IF(41&lt;=$G214, NW214-NZ214, "")</f>
        <v/>
      </c>
      <c r="OB214" s="15">
        <f>IF(41&lt;=$G214, ROUND(NT214*$Q214, 2), "")</f>
        <v/>
      </c>
      <c r="OC214" s="15">
        <f>IF(41&lt;=$G214, NT214+OB214, "")</f>
        <v/>
      </c>
      <c r="OD214" s="15">
        <f>IF(41&lt;=$G214, NX214+OB214, "")</f>
        <v/>
      </c>
      <c r="OE214" s="15">
        <f>IF(41&lt;=$G214, ($G214-41)*$N214, "")</f>
        <v/>
      </c>
      <c r="OF214" s="15">
        <f>IF(42&lt;=$G214, OA214, "")</f>
        <v/>
      </c>
      <c r="OG214" s="15">
        <f>IF(42&lt;=$G214, ROUND(OF214*$Q214, 2), "")</f>
        <v/>
      </c>
      <c r="OH214" s="15">
        <f>IF(42&lt;=$G214, $N214, "")</f>
        <v/>
      </c>
      <c r="OI214" s="15">
        <f>IF(42&lt;=$G214, OH214-OG214, "")</f>
        <v/>
      </c>
      <c r="OJ214" s="15">
        <f>IF(42&lt;=$G214, OF214-OI214, "")</f>
        <v/>
      </c>
      <c r="OK214" s="15">
        <f>IF(42&lt;=$G214, ROUND(OC214*$Q214, 2), "")</f>
        <v/>
      </c>
      <c r="OL214" s="15">
        <f>IF(42&lt;=$G214, OC214+OK214, "")</f>
        <v/>
      </c>
      <c r="OM214" s="15">
        <f>IF(42&lt;=$G214, OG214+OK214, "")</f>
        <v/>
      </c>
      <c r="ON214" s="15">
        <f>IF(42&lt;=$G214, ($G214-42)*$N214, "")</f>
        <v/>
      </c>
      <c r="OO214" s="15">
        <f>IF(43&lt;=$G214, OJ214, "")</f>
        <v/>
      </c>
      <c r="OP214" s="15">
        <f>IF(43&lt;=$G214, ROUND(OO214*$Q214, 2), "")</f>
        <v/>
      </c>
      <c r="OQ214" s="15">
        <f>IF(43&lt;=$G214, $N214, "")</f>
        <v/>
      </c>
      <c r="OR214" s="15">
        <f>IF(43&lt;=$G214, OQ214-OP214, "")</f>
        <v/>
      </c>
      <c r="OS214" s="15">
        <f>IF(43&lt;=$G214, OO214-OR214, "")</f>
        <v/>
      </c>
      <c r="OT214" s="15">
        <f>IF(43&lt;=$G214, ROUND(OL214*$Q214, 2), "")</f>
        <v/>
      </c>
      <c r="OU214" s="15">
        <f>IF(43&lt;=$G214, OL214+OT214, "")</f>
        <v/>
      </c>
      <c r="OV214" s="15">
        <f>IF(43&lt;=$G214, OP214+OT214, "")</f>
        <v/>
      </c>
      <c r="OW214" s="15">
        <f>IF(43&lt;=$G214, ($G214-43)*$N214, "")</f>
        <v/>
      </c>
      <c r="OX214" s="15">
        <f>IF(44&lt;=$G214, OS214, "")</f>
        <v/>
      </c>
      <c r="OY214" s="15">
        <f>IF(44&lt;=$G214, ROUND(OX214*$Q214, 2), "")</f>
        <v/>
      </c>
      <c r="OZ214" s="15">
        <f>IF(44&lt;=$G214, $N214, "")</f>
        <v/>
      </c>
      <c r="PA214" s="15">
        <f>IF(44&lt;=$G214, OZ214-OY214, "")</f>
        <v/>
      </c>
      <c r="PB214" s="15">
        <f>IF(44&lt;=$G214, OX214-PA214, "")</f>
        <v/>
      </c>
      <c r="PC214" s="15">
        <f>IF(44&lt;=$G214, ROUND(OU214*$Q214, 2), "")</f>
        <v/>
      </c>
      <c r="PD214" s="15">
        <f>IF(44&lt;=$G214, OU214+PC214, "")</f>
        <v/>
      </c>
      <c r="PE214" s="15">
        <f>IF(44&lt;=$G214, OY214+PC214, "")</f>
        <v/>
      </c>
      <c r="PF214" s="15">
        <f>IF(44&lt;=$G214, ($G214-44)*$N214, "")</f>
        <v/>
      </c>
      <c r="PG214" s="15">
        <f>IF(45&lt;=$G214, PB214, "")</f>
        <v/>
      </c>
      <c r="PH214" s="15">
        <f>IF(45&lt;=$G214, ROUND(PG214*$Q214, 2), "")</f>
        <v/>
      </c>
      <c r="PI214" s="15">
        <f>IF(45&lt;=$G214, $N214, "")</f>
        <v/>
      </c>
      <c r="PJ214" s="15">
        <f>IF(45&lt;=$G214, PI214-PH214, "")</f>
        <v/>
      </c>
      <c r="PK214" s="15">
        <f>IF(45&lt;=$G214, PG214-PJ214, "")</f>
        <v/>
      </c>
      <c r="PL214" s="15">
        <f>IF(45&lt;=$G214, ROUND(PD214*$Q214, 2), "")</f>
        <v/>
      </c>
      <c r="PM214" s="15">
        <f>IF(45&lt;=$G214, PD214+PL214, "")</f>
        <v/>
      </c>
      <c r="PN214" s="15">
        <f>IF(45&lt;=$G214, PH214+PL214, "")</f>
        <v/>
      </c>
      <c r="PO214" s="15">
        <f>IF(45&lt;=$G214, ($G214-45)*$N214, "")</f>
        <v/>
      </c>
      <c r="PP214" s="15">
        <f>IF(46&lt;=$G214, PK214, "")</f>
        <v/>
      </c>
      <c r="PQ214" s="15">
        <f>IF(46&lt;=$G214, ROUND(PP214*$Q214, 2), "")</f>
        <v/>
      </c>
      <c r="PR214" s="15">
        <f>IF(46&lt;=$G214, $N214, "")</f>
        <v/>
      </c>
      <c r="PS214" s="15">
        <f>IF(46&lt;=$G214, PR214-PQ214, "")</f>
        <v/>
      </c>
      <c r="PT214" s="15">
        <f>IF(46&lt;=$G214, PP214-PS214, "")</f>
        <v/>
      </c>
      <c r="PU214" s="15">
        <f>IF(46&lt;=$G214, ROUND(PM214*$Q214, 2), "")</f>
        <v/>
      </c>
      <c r="PV214" s="15">
        <f>IF(46&lt;=$G214, PM214+PU214, "")</f>
        <v/>
      </c>
      <c r="PW214" s="15">
        <f>IF(46&lt;=$G214, PQ214+PU214, "")</f>
        <v/>
      </c>
      <c r="PX214" s="15">
        <f>IF(46&lt;=$G214, ($G214-46)*$N214, "")</f>
        <v/>
      </c>
      <c r="PY214" s="15">
        <f>IF(47&lt;=$G214, PT214, "")</f>
        <v/>
      </c>
      <c r="PZ214" s="15">
        <f>IF(47&lt;=$G214, ROUND(PY214*$Q214, 2), "")</f>
        <v/>
      </c>
      <c r="QA214" s="15">
        <f>IF(47&lt;=$G214, $N214, "")</f>
        <v/>
      </c>
      <c r="QB214" s="15">
        <f>IF(47&lt;=$G214, QA214-PZ214, "")</f>
        <v/>
      </c>
      <c r="QC214" s="15">
        <f>IF(47&lt;=$G214, PY214-QB214, "")</f>
        <v/>
      </c>
      <c r="QD214" s="15">
        <f>IF(47&lt;=$G214, ROUND(PV214*$Q214, 2), "")</f>
        <v/>
      </c>
      <c r="QE214" s="15">
        <f>IF(47&lt;=$G214, PV214+QD214, "")</f>
        <v/>
      </c>
      <c r="QF214" s="15">
        <f>IF(47&lt;=$G214, PZ214+QD214, "")</f>
        <v/>
      </c>
      <c r="QG214" s="15">
        <f>IF(47&lt;=$G214, ($G214-47)*$N214, "")</f>
        <v/>
      </c>
      <c r="QH214" s="15">
        <f>IF(48&lt;=$G214, QC214, "")</f>
        <v/>
      </c>
      <c r="QI214" s="15">
        <f>IF(48&lt;=$G214, ROUND(QH214*$Q214, 2), "")</f>
        <v/>
      </c>
      <c r="QJ214" s="15">
        <f>IF(48&lt;=$G214, $N214, "")</f>
        <v/>
      </c>
      <c r="QK214" s="15">
        <f>IF(48&lt;=$G214, QJ214-QI214, "")</f>
        <v/>
      </c>
      <c r="QL214" s="15">
        <f>IF(48&lt;=$G214, QH214-QK214, "")</f>
        <v/>
      </c>
      <c r="QM214" s="15">
        <f>IF(48&lt;=$G214, ROUND(QE214*$Q214, 2), "")</f>
        <v/>
      </c>
      <c r="QN214" s="15">
        <f>IF(48&lt;=$G214, QE214+QM214, "")</f>
        <v/>
      </c>
      <c r="QO214" s="15">
        <f>IF(48&lt;=$G214, QI214+QM214, "")</f>
        <v/>
      </c>
      <c r="QP214" s="15">
        <f>IF(48&lt;=$G214, ($G214-48)*$N214, "")</f>
        <v/>
      </c>
    </row>
    <row r="215">
      <c r="A215" s="6" t="inlineStr">
        <is>
          <t>0731-0001</t>
        </is>
      </c>
      <c r="B215" s="7" t="inlineStr">
        <is>
          <t>Tesselar Soluciones, S.A. de C.V.</t>
        </is>
      </c>
      <c r="C215" s="7" t="inlineStr">
        <is>
          <t>Song Plus</t>
        </is>
      </c>
      <c r="D215" s="6" t="inlineStr">
        <is>
          <t>ACTIVO</t>
        </is>
      </c>
      <c r="E215" s="6" t="inlineStr">
        <is>
          <t>2025-11-20</t>
        </is>
      </c>
      <c r="F215" s="6" t="inlineStr">
        <is>
          <t>2028-11-20</t>
        </is>
      </c>
      <c r="G215" s="8" t="n">
        <v>36</v>
      </c>
      <c r="H215" s="9" t="n">
        <v>658448.28</v>
      </c>
      <c r="I215" s="10" t="n">
        <v>0.35</v>
      </c>
      <c r="J215" s="9">
        <f>ROUND(H215*I215, 2)</f>
        <v/>
      </c>
      <c r="K215" s="9">
        <f>ROUND(H215-J215, 2)</f>
        <v/>
      </c>
      <c r="L215" s="10" t="n">
        <v>0.5</v>
      </c>
      <c r="M215" s="9">
        <f>ROUND(H215*L215, 2)</f>
        <v/>
      </c>
      <c r="N215" s="9" t="n">
        <v>12956.78</v>
      </c>
      <c r="O215" s="10" t="n">
        <v>0.39</v>
      </c>
      <c r="P215" s="9">
        <f>ROUND(H215*O215, 2)</f>
        <v/>
      </c>
      <c r="Q215" s="11" t="n">
        <v>0.02301672</v>
      </c>
      <c r="R215" s="11">
        <f>RATE(G215, -N215, K215, -P215)</f>
        <v/>
      </c>
      <c r="S215" s="11">
        <f>ROUND(Q215*12, 8)</f>
        <v/>
      </c>
      <c r="T215" s="11">
        <f>ROUND(((1+Q215)^12)-1, 8)</f>
        <v/>
      </c>
      <c r="U215" s="9">
        <f>ROUND(PV(Q215, G215, 0, -P215), 2)</f>
        <v/>
      </c>
      <c r="V215" s="9">
        <f>SUMIF($AA$4:$QP$4, "Interes_Leasing", AA215:QP215)</f>
        <v/>
      </c>
      <c r="W215" s="9">
        <f>SUMIF($AA$4:$QP$4, "Interes_Residual", AA215:QP215)</f>
        <v/>
      </c>
      <c r="X215" s="9">
        <f>ROUND(V215+W215, 2)</f>
        <v/>
      </c>
      <c r="Y215" s="9">
        <f>ROUND((N215*G215+P215+M215)-K215, 2)</f>
        <v/>
      </c>
      <c r="Z215" s="10">
        <f>ROUND(Y215/K215, 4)</f>
        <v/>
      </c>
      <c r="AA215" s="9">
        <f>IF(1&lt;=$G215, $K215, "")</f>
        <v/>
      </c>
      <c r="AB215" s="9">
        <f>IF(1&lt;=$G215, ROUND(AA215*$Q215, 2), "")</f>
        <v/>
      </c>
      <c r="AC215" s="9">
        <f>IF(1&lt;=$G215, $N215, "")</f>
        <v/>
      </c>
      <c r="AD215" s="9">
        <f>IF(1&lt;=$G215, AC215-AB215, "")</f>
        <v/>
      </c>
      <c r="AE215" s="9">
        <f>IF(1&lt;=$G215, AA215-AD215, "")</f>
        <v/>
      </c>
      <c r="AF215" s="9">
        <f>IF(1&lt;=$G215, ROUND($U215*$Q215, 2), "")</f>
        <v/>
      </c>
      <c r="AG215" s="9">
        <f>IF(1&lt;=$G215, $U215+AF215, "")</f>
        <v/>
      </c>
      <c r="AH215" s="9">
        <f>IF(1&lt;=$G215, AB215+AF215, "")</f>
        <v/>
      </c>
      <c r="AI215" s="9">
        <f>IF(1&lt;=$G215, ($G215-1)*$N215, "")</f>
        <v/>
      </c>
      <c r="AJ215" s="9">
        <f>IF(2&lt;=$G215, AE215, "")</f>
        <v/>
      </c>
      <c r="AK215" s="9">
        <f>IF(2&lt;=$G215, ROUND(AJ215*$Q215, 2), "")</f>
        <v/>
      </c>
      <c r="AL215" s="9">
        <f>IF(2&lt;=$G215, $N215, "")</f>
        <v/>
      </c>
      <c r="AM215" s="9">
        <f>IF(2&lt;=$G215, AL215-AK215, "")</f>
        <v/>
      </c>
      <c r="AN215" s="9">
        <f>IF(2&lt;=$G215, AJ215-AM215, "")</f>
        <v/>
      </c>
      <c r="AO215" s="9">
        <f>IF(2&lt;=$G215, ROUND(AG215*$Q215, 2), "")</f>
        <v/>
      </c>
      <c r="AP215" s="9">
        <f>IF(2&lt;=$G215, AG215+AO215, "")</f>
        <v/>
      </c>
      <c r="AQ215" s="9">
        <f>IF(2&lt;=$G215, AK215+AO215, "")</f>
        <v/>
      </c>
      <c r="AR215" s="9">
        <f>IF(2&lt;=$G215, ($G215-2)*$N215, "")</f>
        <v/>
      </c>
      <c r="AS215" s="9">
        <f>IF(3&lt;=$G215, AN215, "")</f>
        <v/>
      </c>
      <c r="AT215" s="9">
        <f>IF(3&lt;=$G215, ROUND(AS215*$Q215, 2), "")</f>
        <v/>
      </c>
      <c r="AU215" s="9">
        <f>IF(3&lt;=$G215, $N215, "")</f>
        <v/>
      </c>
      <c r="AV215" s="9">
        <f>IF(3&lt;=$G215, AU215-AT215, "")</f>
        <v/>
      </c>
      <c r="AW215" s="9">
        <f>IF(3&lt;=$G215, AS215-AV215, "")</f>
        <v/>
      </c>
      <c r="AX215" s="9">
        <f>IF(3&lt;=$G215, ROUND(AP215*$Q215, 2), "")</f>
        <v/>
      </c>
      <c r="AY215" s="9">
        <f>IF(3&lt;=$G215, AP215+AX215, "")</f>
        <v/>
      </c>
      <c r="AZ215" s="9">
        <f>IF(3&lt;=$G215, AT215+AX215, "")</f>
        <v/>
      </c>
      <c r="BA215" s="9">
        <f>IF(3&lt;=$G215, ($G215-3)*$N215, "")</f>
        <v/>
      </c>
      <c r="BB215" s="9">
        <f>IF(4&lt;=$G215, AW215, "")</f>
        <v/>
      </c>
      <c r="BC215" s="9">
        <f>IF(4&lt;=$G215, ROUND(BB215*$Q215, 2), "")</f>
        <v/>
      </c>
      <c r="BD215" s="9">
        <f>IF(4&lt;=$G215, $N215, "")</f>
        <v/>
      </c>
      <c r="BE215" s="9">
        <f>IF(4&lt;=$G215, BD215-BC215, "")</f>
        <v/>
      </c>
      <c r="BF215" s="9">
        <f>IF(4&lt;=$G215, BB215-BE215, "")</f>
        <v/>
      </c>
      <c r="BG215" s="9">
        <f>IF(4&lt;=$G215, ROUND(AY215*$Q215, 2), "")</f>
        <v/>
      </c>
      <c r="BH215" s="9">
        <f>IF(4&lt;=$G215, AY215+BG215, "")</f>
        <v/>
      </c>
      <c r="BI215" s="9">
        <f>IF(4&lt;=$G215, BC215+BG215, "")</f>
        <v/>
      </c>
      <c r="BJ215" s="9">
        <f>IF(4&lt;=$G215, ($G215-4)*$N215, "")</f>
        <v/>
      </c>
      <c r="BK215" s="9">
        <f>IF(5&lt;=$G215, BF215, "")</f>
        <v/>
      </c>
      <c r="BL215" s="9">
        <f>IF(5&lt;=$G215, ROUND(BK215*$Q215, 2), "")</f>
        <v/>
      </c>
      <c r="BM215" s="9">
        <f>IF(5&lt;=$G215, $N215, "")</f>
        <v/>
      </c>
      <c r="BN215" s="9">
        <f>IF(5&lt;=$G215, BM215-BL215, "")</f>
        <v/>
      </c>
      <c r="BO215" s="9">
        <f>IF(5&lt;=$G215, BK215-BN215, "")</f>
        <v/>
      </c>
      <c r="BP215" s="9">
        <f>IF(5&lt;=$G215, ROUND(BH215*$Q215, 2), "")</f>
        <v/>
      </c>
      <c r="BQ215" s="9">
        <f>IF(5&lt;=$G215, BH215+BP215, "")</f>
        <v/>
      </c>
      <c r="BR215" s="9">
        <f>IF(5&lt;=$G215, BL215+BP215, "")</f>
        <v/>
      </c>
      <c r="BS215" s="9">
        <f>IF(5&lt;=$G215, ($G215-5)*$N215, "")</f>
        <v/>
      </c>
      <c r="BT215" s="9">
        <f>IF(6&lt;=$G215, BO215, "")</f>
        <v/>
      </c>
      <c r="BU215" s="9">
        <f>IF(6&lt;=$G215, ROUND(BT215*$Q215, 2), "")</f>
        <v/>
      </c>
      <c r="BV215" s="9">
        <f>IF(6&lt;=$G215, $N215, "")</f>
        <v/>
      </c>
      <c r="BW215" s="9">
        <f>IF(6&lt;=$G215, BV215-BU215, "")</f>
        <v/>
      </c>
      <c r="BX215" s="9">
        <f>IF(6&lt;=$G215, BT215-BW215, "")</f>
        <v/>
      </c>
      <c r="BY215" s="9">
        <f>IF(6&lt;=$G215, ROUND(BQ215*$Q215, 2), "")</f>
        <v/>
      </c>
      <c r="BZ215" s="9">
        <f>IF(6&lt;=$G215, BQ215+BY215, "")</f>
        <v/>
      </c>
      <c r="CA215" s="9">
        <f>IF(6&lt;=$G215, BU215+BY215, "")</f>
        <v/>
      </c>
      <c r="CB215" s="9">
        <f>IF(6&lt;=$G215, ($G215-6)*$N215, "")</f>
        <v/>
      </c>
      <c r="CC215" s="9">
        <f>IF(7&lt;=$G215, BX215, "")</f>
        <v/>
      </c>
      <c r="CD215" s="9">
        <f>IF(7&lt;=$G215, ROUND(CC215*$Q215, 2), "")</f>
        <v/>
      </c>
      <c r="CE215" s="9">
        <f>IF(7&lt;=$G215, $N215, "")</f>
        <v/>
      </c>
      <c r="CF215" s="9">
        <f>IF(7&lt;=$G215, CE215-CD215, "")</f>
        <v/>
      </c>
      <c r="CG215" s="9">
        <f>IF(7&lt;=$G215, CC215-CF215, "")</f>
        <v/>
      </c>
      <c r="CH215" s="9">
        <f>IF(7&lt;=$G215, ROUND(BZ215*$Q215, 2), "")</f>
        <v/>
      </c>
      <c r="CI215" s="9">
        <f>IF(7&lt;=$G215, BZ215+CH215, "")</f>
        <v/>
      </c>
      <c r="CJ215" s="9">
        <f>IF(7&lt;=$G215, CD215+CH215, "")</f>
        <v/>
      </c>
      <c r="CK215" s="9">
        <f>IF(7&lt;=$G215, ($G215-7)*$N215, "")</f>
        <v/>
      </c>
      <c r="CL215" s="9">
        <f>IF(8&lt;=$G215, CG215, "")</f>
        <v/>
      </c>
      <c r="CM215" s="9">
        <f>IF(8&lt;=$G215, ROUND(CL215*$Q215, 2), "")</f>
        <v/>
      </c>
      <c r="CN215" s="9">
        <f>IF(8&lt;=$G215, $N215, "")</f>
        <v/>
      </c>
      <c r="CO215" s="9">
        <f>IF(8&lt;=$G215, CN215-CM215, "")</f>
        <v/>
      </c>
      <c r="CP215" s="9">
        <f>IF(8&lt;=$G215, CL215-CO215, "")</f>
        <v/>
      </c>
      <c r="CQ215" s="9">
        <f>IF(8&lt;=$G215, ROUND(CI215*$Q215, 2), "")</f>
        <v/>
      </c>
      <c r="CR215" s="9">
        <f>IF(8&lt;=$G215, CI215+CQ215, "")</f>
        <v/>
      </c>
      <c r="CS215" s="9">
        <f>IF(8&lt;=$G215, CM215+CQ215, "")</f>
        <v/>
      </c>
      <c r="CT215" s="9">
        <f>IF(8&lt;=$G215, ($G215-8)*$N215, "")</f>
        <v/>
      </c>
      <c r="CU215" s="9">
        <f>IF(9&lt;=$G215, CP215, "")</f>
        <v/>
      </c>
      <c r="CV215" s="9">
        <f>IF(9&lt;=$G215, ROUND(CU215*$Q215, 2), "")</f>
        <v/>
      </c>
      <c r="CW215" s="9">
        <f>IF(9&lt;=$G215, $N215, "")</f>
        <v/>
      </c>
      <c r="CX215" s="9">
        <f>IF(9&lt;=$G215, CW215-CV215, "")</f>
        <v/>
      </c>
      <c r="CY215" s="9">
        <f>IF(9&lt;=$G215, CU215-CX215, "")</f>
        <v/>
      </c>
      <c r="CZ215" s="9">
        <f>IF(9&lt;=$G215, ROUND(CR215*$Q215, 2), "")</f>
        <v/>
      </c>
      <c r="DA215" s="9">
        <f>IF(9&lt;=$G215, CR215+CZ215, "")</f>
        <v/>
      </c>
      <c r="DB215" s="9">
        <f>IF(9&lt;=$G215, CV215+CZ215, "")</f>
        <v/>
      </c>
      <c r="DC215" s="9">
        <f>IF(9&lt;=$G215, ($G215-9)*$N215, "")</f>
        <v/>
      </c>
      <c r="DD215" s="9">
        <f>IF(10&lt;=$G215, CY215, "")</f>
        <v/>
      </c>
      <c r="DE215" s="9">
        <f>IF(10&lt;=$G215, ROUND(DD215*$Q215, 2), "")</f>
        <v/>
      </c>
      <c r="DF215" s="9">
        <f>IF(10&lt;=$G215, $N215, "")</f>
        <v/>
      </c>
      <c r="DG215" s="9">
        <f>IF(10&lt;=$G215, DF215-DE215, "")</f>
        <v/>
      </c>
      <c r="DH215" s="9">
        <f>IF(10&lt;=$G215, DD215-DG215, "")</f>
        <v/>
      </c>
      <c r="DI215" s="9">
        <f>IF(10&lt;=$G215, ROUND(DA215*$Q215, 2), "")</f>
        <v/>
      </c>
      <c r="DJ215" s="9">
        <f>IF(10&lt;=$G215, DA215+DI215, "")</f>
        <v/>
      </c>
      <c r="DK215" s="9">
        <f>IF(10&lt;=$G215, DE215+DI215, "")</f>
        <v/>
      </c>
      <c r="DL215" s="9">
        <f>IF(10&lt;=$G215, ($G215-10)*$N215, "")</f>
        <v/>
      </c>
      <c r="DM215" s="9">
        <f>IF(11&lt;=$G215, DH215, "")</f>
        <v/>
      </c>
      <c r="DN215" s="9">
        <f>IF(11&lt;=$G215, ROUND(DM215*$Q215, 2), "")</f>
        <v/>
      </c>
      <c r="DO215" s="9">
        <f>IF(11&lt;=$G215, $N215, "")</f>
        <v/>
      </c>
      <c r="DP215" s="9">
        <f>IF(11&lt;=$G215, DO215-DN215, "")</f>
        <v/>
      </c>
      <c r="DQ215" s="9">
        <f>IF(11&lt;=$G215, DM215-DP215, "")</f>
        <v/>
      </c>
      <c r="DR215" s="9">
        <f>IF(11&lt;=$G215, ROUND(DJ215*$Q215, 2), "")</f>
        <v/>
      </c>
      <c r="DS215" s="9">
        <f>IF(11&lt;=$G215, DJ215+DR215, "")</f>
        <v/>
      </c>
      <c r="DT215" s="9">
        <f>IF(11&lt;=$G215, DN215+DR215, "")</f>
        <v/>
      </c>
      <c r="DU215" s="9">
        <f>IF(11&lt;=$G215, ($G215-11)*$N215, "")</f>
        <v/>
      </c>
      <c r="DV215" s="9">
        <f>IF(12&lt;=$G215, DQ215, "")</f>
        <v/>
      </c>
      <c r="DW215" s="9">
        <f>IF(12&lt;=$G215, ROUND(DV215*$Q215, 2), "")</f>
        <v/>
      </c>
      <c r="DX215" s="9">
        <f>IF(12&lt;=$G215, $N215, "")</f>
        <v/>
      </c>
      <c r="DY215" s="9">
        <f>IF(12&lt;=$G215, DX215-DW215, "")</f>
        <v/>
      </c>
      <c r="DZ215" s="9">
        <f>IF(12&lt;=$G215, DV215-DY215, "")</f>
        <v/>
      </c>
      <c r="EA215" s="9">
        <f>IF(12&lt;=$G215, ROUND(DS215*$Q215, 2), "")</f>
        <v/>
      </c>
      <c r="EB215" s="9">
        <f>IF(12&lt;=$G215, DS215+EA215, "")</f>
        <v/>
      </c>
      <c r="EC215" s="9">
        <f>IF(12&lt;=$G215, DW215+EA215, "")</f>
        <v/>
      </c>
      <c r="ED215" s="9">
        <f>IF(12&lt;=$G215, ($G215-12)*$N215, "")</f>
        <v/>
      </c>
      <c r="EE215" s="9">
        <f>IF(13&lt;=$G215, DZ215, "")</f>
        <v/>
      </c>
      <c r="EF215" s="9">
        <f>IF(13&lt;=$G215, ROUND(EE215*$Q215, 2), "")</f>
        <v/>
      </c>
      <c r="EG215" s="9">
        <f>IF(13&lt;=$G215, $N215, "")</f>
        <v/>
      </c>
      <c r="EH215" s="9">
        <f>IF(13&lt;=$G215, EG215-EF215, "")</f>
        <v/>
      </c>
      <c r="EI215" s="9">
        <f>IF(13&lt;=$G215, EE215-EH215, "")</f>
        <v/>
      </c>
      <c r="EJ215" s="9">
        <f>IF(13&lt;=$G215, ROUND(EB215*$Q215, 2), "")</f>
        <v/>
      </c>
      <c r="EK215" s="9">
        <f>IF(13&lt;=$G215, EB215+EJ215, "")</f>
        <v/>
      </c>
      <c r="EL215" s="9">
        <f>IF(13&lt;=$G215, EF215+EJ215, "")</f>
        <v/>
      </c>
      <c r="EM215" s="9">
        <f>IF(13&lt;=$G215, ($G215-13)*$N215, "")</f>
        <v/>
      </c>
      <c r="EN215" s="9">
        <f>IF(14&lt;=$G215, EI215, "")</f>
        <v/>
      </c>
      <c r="EO215" s="9">
        <f>IF(14&lt;=$G215, ROUND(EN215*$Q215, 2), "")</f>
        <v/>
      </c>
      <c r="EP215" s="9">
        <f>IF(14&lt;=$G215, $N215, "")</f>
        <v/>
      </c>
      <c r="EQ215" s="9">
        <f>IF(14&lt;=$G215, EP215-EO215, "")</f>
        <v/>
      </c>
      <c r="ER215" s="9">
        <f>IF(14&lt;=$G215, EN215-EQ215, "")</f>
        <v/>
      </c>
      <c r="ES215" s="9">
        <f>IF(14&lt;=$G215, ROUND(EK215*$Q215, 2), "")</f>
        <v/>
      </c>
      <c r="ET215" s="9">
        <f>IF(14&lt;=$G215, EK215+ES215, "")</f>
        <v/>
      </c>
      <c r="EU215" s="9">
        <f>IF(14&lt;=$G215, EO215+ES215, "")</f>
        <v/>
      </c>
      <c r="EV215" s="9">
        <f>IF(14&lt;=$G215, ($G215-14)*$N215, "")</f>
        <v/>
      </c>
      <c r="EW215" s="9">
        <f>IF(15&lt;=$G215, ER215, "")</f>
        <v/>
      </c>
      <c r="EX215" s="9">
        <f>IF(15&lt;=$G215, ROUND(EW215*$Q215, 2), "")</f>
        <v/>
      </c>
      <c r="EY215" s="9">
        <f>IF(15&lt;=$G215, $N215, "")</f>
        <v/>
      </c>
      <c r="EZ215" s="9">
        <f>IF(15&lt;=$G215, EY215-EX215, "")</f>
        <v/>
      </c>
      <c r="FA215" s="9">
        <f>IF(15&lt;=$G215, EW215-EZ215, "")</f>
        <v/>
      </c>
      <c r="FB215" s="9">
        <f>IF(15&lt;=$G215, ROUND(ET215*$Q215, 2), "")</f>
        <v/>
      </c>
      <c r="FC215" s="9">
        <f>IF(15&lt;=$G215, ET215+FB215, "")</f>
        <v/>
      </c>
      <c r="FD215" s="9">
        <f>IF(15&lt;=$G215, EX215+FB215, "")</f>
        <v/>
      </c>
      <c r="FE215" s="9">
        <f>IF(15&lt;=$G215, ($G215-15)*$N215, "")</f>
        <v/>
      </c>
      <c r="FF215" s="9">
        <f>IF(16&lt;=$G215, FA215, "")</f>
        <v/>
      </c>
      <c r="FG215" s="9">
        <f>IF(16&lt;=$G215, ROUND(FF215*$Q215, 2), "")</f>
        <v/>
      </c>
      <c r="FH215" s="9">
        <f>IF(16&lt;=$G215, $N215, "")</f>
        <v/>
      </c>
      <c r="FI215" s="9">
        <f>IF(16&lt;=$G215, FH215-FG215, "")</f>
        <v/>
      </c>
      <c r="FJ215" s="9">
        <f>IF(16&lt;=$G215, FF215-FI215, "")</f>
        <v/>
      </c>
      <c r="FK215" s="9">
        <f>IF(16&lt;=$G215, ROUND(FC215*$Q215, 2), "")</f>
        <v/>
      </c>
      <c r="FL215" s="9">
        <f>IF(16&lt;=$G215, FC215+FK215, "")</f>
        <v/>
      </c>
      <c r="FM215" s="9">
        <f>IF(16&lt;=$G215, FG215+FK215, "")</f>
        <v/>
      </c>
      <c r="FN215" s="9">
        <f>IF(16&lt;=$G215, ($G215-16)*$N215, "")</f>
        <v/>
      </c>
      <c r="FO215" s="9">
        <f>IF(17&lt;=$G215, FJ215, "")</f>
        <v/>
      </c>
      <c r="FP215" s="9">
        <f>IF(17&lt;=$G215, ROUND(FO215*$Q215, 2), "")</f>
        <v/>
      </c>
      <c r="FQ215" s="9">
        <f>IF(17&lt;=$G215, $N215, "")</f>
        <v/>
      </c>
      <c r="FR215" s="9">
        <f>IF(17&lt;=$G215, FQ215-FP215, "")</f>
        <v/>
      </c>
      <c r="FS215" s="9">
        <f>IF(17&lt;=$G215, FO215-FR215, "")</f>
        <v/>
      </c>
      <c r="FT215" s="9">
        <f>IF(17&lt;=$G215, ROUND(FL215*$Q215, 2), "")</f>
        <v/>
      </c>
      <c r="FU215" s="9">
        <f>IF(17&lt;=$G215, FL215+FT215, "")</f>
        <v/>
      </c>
      <c r="FV215" s="9">
        <f>IF(17&lt;=$G215, FP215+FT215, "")</f>
        <v/>
      </c>
      <c r="FW215" s="9">
        <f>IF(17&lt;=$G215, ($G215-17)*$N215, "")</f>
        <v/>
      </c>
      <c r="FX215" s="9">
        <f>IF(18&lt;=$G215, FS215, "")</f>
        <v/>
      </c>
      <c r="FY215" s="9">
        <f>IF(18&lt;=$G215, ROUND(FX215*$Q215, 2), "")</f>
        <v/>
      </c>
      <c r="FZ215" s="9">
        <f>IF(18&lt;=$G215, $N215, "")</f>
        <v/>
      </c>
      <c r="GA215" s="9">
        <f>IF(18&lt;=$G215, FZ215-FY215, "")</f>
        <v/>
      </c>
      <c r="GB215" s="9">
        <f>IF(18&lt;=$G215, FX215-GA215, "")</f>
        <v/>
      </c>
      <c r="GC215" s="9">
        <f>IF(18&lt;=$G215, ROUND(FU215*$Q215, 2), "")</f>
        <v/>
      </c>
      <c r="GD215" s="9">
        <f>IF(18&lt;=$G215, FU215+GC215, "")</f>
        <v/>
      </c>
      <c r="GE215" s="9">
        <f>IF(18&lt;=$G215, FY215+GC215, "")</f>
        <v/>
      </c>
      <c r="GF215" s="9">
        <f>IF(18&lt;=$G215, ($G215-18)*$N215, "")</f>
        <v/>
      </c>
      <c r="GG215" s="9">
        <f>IF(19&lt;=$G215, GB215, "")</f>
        <v/>
      </c>
      <c r="GH215" s="9">
        <f>IF(19&lt;=$G215, ROUND(GG215*$Q215, 2), "")</f>
        <v/>
      </c>
      <c r="GI215" s="9">
        <f>IF(19&lt;=$G215, $N215, "")</f>
        <v/>
      </c>
      <c r="GJ215" s="9">
        <f>IF(19&lt;=$G215, GI215-GH215, "")</f>
        <v/>
      </c>
      <c r="GK215" s="9">
        <f>IF(19&lt;=$G215, GG215-GJ215, "")</f>
        <v/>
      </c>
      <c r="GL215" s="9">
        <f>IF(19&lt;=$G215, ROUND(GD215*$Q215, 2), "")</f>
        <v/>
      </c>
      <c r="GM215" s="9">
        <f>IF(19&lt;=$G215, GD215+GL215, "")</f>
        <v/>
      </c>
      <c r="GN215" s="9">
        <f>IF(19&lt;=$G215, GH215+GL215, "")</f>
        <v/>
      </c>
      <c r="GO215" s="9">
        <f>IF(19&lt;=$G215, ($G215-19)*$N215, "")</f>
        <v/>
      </c>
      <c r="GP215" s="9">
        <f>IF(20&lt;=$G215, GK215, "")</f>
        <v/>
      </c>
      <c r="GQ215" s="9">
        <f>IF(20&lt;=$G215, ROUND(GP215*$Q215, 2), "")</f>
        <v/>
      </c>
      <c r="GR215" s="9">
        <f>IF(20&lt;=$G215, $N215, "")</f>
        <v/>
      </c>
      <c r="GS215" s="9">
        <f>IF(20&lt;=$G215, GR215-GQ215, "")</f>
        <v/>
      </c>
      <c r="GT215" s="9">
        <f>IF(20&lt;=$G215, GP215-GS215, "")</f>
        <v/>
      </c>
      <c r="GU215" s="9">
        <f>IF(20&lt;=$G215, ROUND(GM215*$Q215, 2), "")</f>
        <v/>
      </c>
      <c r="GV215" s="9">
        <f>IF(20&lt;=$G215, GM215+GU215, "")</f>
        <v/>
      </c>
      <c r="GW215" s="9">
        <f>IF(20&lt;=$G215, GQ215+GU215, "")</f>
        <v/>
      </c>
      <c r="GX215" s="9">
        <f>IF(20&lt;=$G215, ($G215-20)*$N215, "")</f>
        <v/>
      </c>
      <c r="GY215" s="9">
        <f>IF(21&lt;=$G215, GT215, "")</f>
        <v/>
      </c>
      <c r="GZ215" s="9">
        <f>IF(21&lt;=$G215, ROUND(GY215*$Q215, 2), "")</f>
        <v/>
      </c>
      <c r="HA215" s="9">
        <f>IF(21&lt;=$G215, $N215, "")</f>
        <v/>
      </c>
      <c r="HB215" s="9">
        <f>IF(21&lt;=$G215, HA215-GZ215, "")</f>
        <v/>
      </c>
      <c r="HC215" s="9">
        <f>IF(21&lt;=$G215, GY215-HB215, "")</f>
        <v/>
      </c>
      <c r="HD215" s="9">
        <f>IF(21&lt;=$G215, ROUND(GV215*$Q215, 2), "")</f>
        <v/>
      </c>
      <c r="HE215" s="9">
        <f>IF(21&lt;=$G215, GV215+HD215, "")</f>
        <v/>
      </c>
      <c r="HF215" s="9">
        <f>IF(21&lt;=$G215, GZ215+HD215, "")</f>
        <v/>
      </c>
      <c r="HG215" s="9">
        <f>IF(21&lt;=$G215, ($G215-21)*$N215, "")</f>
        <v/>
      </c>
      <c r="HH215" s="9">
        <f>IF(22&lt;=$G215, HC215, "")</f>
        <v/>
      </c>
      <c r="HI215" s="9">
        <f>IF(22&lt;=$G215, ROUND(HH215*$Q215, 2), "")</f>
        <v/>
      </c>
      <c r="HJ215" s="9">
        <f>IF(22&lt;=$G215, $N215, "")</f>
        <v/>
      </c>
      <c r="HK215" s="9">
        <f>IF(22&lt;=$G215, HJ215-HI215, "")</f>
        <v/>
      </c>
      <c r="HL215" s="9">
        <f>IF(22&lt;=$G215, HH215-HK215, "")</f>
        <v/>
      </c>
      <c r="HM215" s="9">
        <f>IF(22&lt;=$G215, ROUND(HE215*$Q215, 2), "")</f>
        <v/>
      </c>
      <c r="HN215" s="9">
        <f>IF(22&lt;=$G215, HE215+HM215, "")</f>
        <v/>
      </c>
      <c r="HO215" s="9">
        <f>IF(22&lt;=$G215, HI215+HM215, "")</f>
        <v/>
      </c>
      <c r="HP215" s="9">
        <f>IF(22&lt;=$G215, ($G215-22)*$N215, "")</f>
        <v/>
      </c>
      <c r="HQ215" s="9">
        <f>IF(23&lt;=$G215, HL215, "")</f>
        <v/>
      </c>
      <c r="HR215" s="9">
        <f>IF(23&lt;=$G215, ROUND(HQ215*$Q215, 2), "")</f>
        <v/>
      </c>
      <c r="HS215" s="9">
        <f>IF(23&lt;=$G215, $N215, "")</f>
        <v/>
      </c>
      <c r="HT215" s="9">
        <f>IF(23&lt;=$G215, HS215-HR215, "")</f>
        <v/>
      </c>
      <c r="HU215" s="9">
        <f>IF(23&lt;=$G215, HQ215-HT215, "")</f>
        <v/>
      </c>
      <c r="HV215" s="9">
        <f>IF(23&lt;=$G215, ROUND(HN215*$Q215, 2), "")</f>
        <v/>
      </c>
      <c r="HW215" s="9">
        <f>IF(23&lt;=$G215, HN215+HV215, "")</f>
        <v/>
      </c>
      <c r="HX215" s="9">
        <f>IF(23&lt;=$G215, HR215+HV215, "")</f>
        <v/>
      </c>
      <c r="HY215" s="9">
        <f>IF(23&lt;=$G215, ($G215-23)*$N215, "")</f>
        <v/>
      </c>
      <c r="HZ215" s="9">
        <f>IF(24&lt;=$G215, HU215, "")</f>
        <v/>
      </c>
      <c r="IA215" s="9">
        <f>IF(24&lt;=$G215, ROUND(HZ215*$Q215, 2), "")</f>
        <v/>
      </c>
      <c r="IB215" s="9">
        <f>IF(24&lt;=$G215, $N215, "")</f>
        <v/>
      </c>
      <c r="IC215" s="9">
        <f>IF(24&lt;=$G215, IB215-IA215, "")</f>
        <v/>
      </c>
      <c r="ID215" s="9">
        <f>IF(24&lt;=$G215, HZ215-IC215, "")</f>
        <v/>
      </c>
      <c r="IE215" s="9">
        <f>IF(24&lt;=$G215, ROUND(HW215*$Q215, 2), "")</f>
        <v/>
      </c>
      <c r="IF215" s="9">
        <f>IF(24&lt;=$G215, HW215+IE215, "")</f>
        <v/>
      </c>
      <c r="IG215" s="9">
        <f>IF(24&lt;=$G215, IA215+IE215, "")</f>
        <v/>
      </c>
      <c r="IH215" s="9">
        <f>IF(24&lt;=$G215, ($G215-24)*$N215, "")</f>
        <v/>
      </c>
      <c r="II215" s="9">
        <f>IF(25&lt;=$G215, ID215, "")</f>
        <v/>
      </c>
      <c r="IJ215" s="9">
        <f>IF(25&lt;=$G215, ROUND(II215*$Q215, 2), "")</f>
        <v/>
      </c>
      <c r="IK215" s="9">
        <f>IF(25&lt;=$G215, $N215, "")</f>
        <v/>
      </c>
      <c r="IL215" s="9">
        <f>IF(25&lt;=$G215, IK215-IJ215, "")</f>
        <v/>
      </c>
      <c r="IM215" s="9">
        <f>IF(25&lt;=$G215, II215-IL215, "")</f>
        <v/>
      </c>
      <c r="IN215" s="9">
        <f>IF(25&lt;=$G215, ROUND(IF215*$Q215, 2), "")</f>
        <v/>
      </c>
      <c r="IO215" s="9">
        <f>IF(25&lt;=$G215, IF215+IN215, "")</f>
        <v/>
      </c>
      <c r="IP215" s="9">
        <f>IF(25&lt;=$G215, IJ215+IN215, "")</f>
        <v/>
      </c>
      <c r="IQ215" s="9">
        <f>IF(25&lt;=$G215, ($G215-25)*$N215, "")</f>
        <v/>
      </c>
      <c r="IR215" s="9">
        <f>IF(26&lt;=$G215, IM215, "")</f>
        <v/>
      </c>
      <c r="IS215" s="9">
        <f>IF(26&lt;=$G215, ROUND(IR215*$Q215, 2), "")</f>
        <v/>
      </c>
      <c r="IT215" s="9">
        <f>IF(26&lt;=$G215, $N215, "")</f>
        <v/>
      </c>
      <c r="IU215" s="9">
        <f>IF(26&lt;=$G215, IT215-IS215, "")</f>
        <v/>
      </c>
      <c r="IV215" s="9">
        <f>IF(26&lt;=$G215, IR215-IU215, "")</f>
        <v/>
      </c>
      <c r="IW215" s="9">
        <f>IF(26&lt;=$G215, ROUND(IO215*$Q215, 2), "")</f>
        <v/>
      </c>
      <c r="IX215" s="9">
        <f>IF(26&lt;=$G215, IO215+IW215, "")</f>
        <v/>
      </c>
      <c r="IY215" s="9">
        <f>IF(26&lt;=$G215, IS215+IW215, "")</f>
        <v/>
      </c>
      <c r="IZ215" s="9">
        <f>IF(26&lt;=$G215, ($G215-26)*$N215, "")</f>
        <v/>
      </c>
      <c r="JA215" s="9">
        <f>IF(27&lt;=$G215, IV215, "")</f>
        <v/>
      </c>
      <c r="JB215" s="9">
        <f>IF(27&lt;=$G215, ROUND(JA215*$Q215, 2), "")</f>
        <v/>
      </c>
      <c r="JC215" s="9">
        <f>IF(27&lt;=$G215, $N215, "")</f>
        <v/>
      </c>
      <c r="JD215" s="9">
        <f>IF(27&lt;=$G215, JC215-JB215, "")</f>
        <v/>
      </c>
      <c r="JE215" s="9">
        <f>IF(27&lt;=$G215, JA215-JD215, "")</f>
        <v/>
      </c>
      <c r="JF215" s="9">
        <f>IF(27&lt;=$G215, ROUND(IX215*$Q215, 2), "")</f>
        <v/>
      </c>
      <c r="JG215" s="9">
        <f>IF(27&lt;=$G215, IX215+JF215, "")</f>
        <v/>
      </c>
      <c r="JH215" s="9">
        <f>IF(27&lt;=$G215, JB215+JF215, "")</f>
        <v/>
      </c>
      <c r="JI215" s="9">
        <f>IF(27&lt;=$G215, ($G215-27)*$N215, "")</f>
        <v/>
      </c>
      <c r="JJ215" s="9">
        <f>IF(28&lt;=$G215, JE215, "")</f>
        <v/>
      </c>
      <c r="JK215" s="9">
        <f>IF(28&lt;=$G215, ROUND(JJ215*$Q215, 2), "")</f>
        <v/>
      </c>
      <c r="JL215" s="9">
        <f>IF(28&lt;=$G215, $N215, "")</f>
        <v/>
      </c>
      <c r="JM215" s="9">
        <f>IF(28&lt;=$G215, JL215-JK215, "")</f>
        <v/>
      </c>
      <c r="JN215" s="9">
        <f>IF(28&lt;=$G215, JJ215-JM215, "")</f>
        <v/>
      </c>
      <c r="JO215" s="9">
        <f>IF(28&lt;=$G215, ROUND(JG215*$Q215, 2), "")</f>
        <v/>
      </c>
      <c r="JP215" s="9">
        <f>IF(28&lt;=$G215, JG215+JO215, "")</f>
        <v/>
      </c>
      <c r="JQ215" s="9">
        <f>IF(28&lt;=$G215, JK215+JO215, "")</f>
        <v/>
      </c>
      <c r="JR215" s="9">
        <f>IF(28&lt;=$G215, ($G215-28)*$N215, "")</f>
        <v/>
      </c>
      <c r="JS215" s="9">
        <f>IF(29&lt;=$G215, JN215, "")</f>
        <v/>
      </c>
      <c r="JT215" s="9">
        <f>IF(29&lt;=$G215, ROUND(JS215*$Q215, 2), "")</f>
        <v/>
      </c>
      <c r="JU215" s="9">
        <f>IF(29&lt;=$G215, $N215, "")</f>
        <v/>
      </c>
      <c r="JV215" s="9">
        <f>IF(29&lt;=$G215, JU215-JT215, "")</f>
        <v/>
      </c>
      <c r="JW215" s="9">
        <f>IF(29&lt;=$G215, JS215-JV215, "")</f>
        <v/>
      </c>
      <c r="JX215" s="9">
        <f>IF(29&lt;=$G215, ROUND(JP215*$Q215, 2), "")</f>
        <v/>
      </c>
      <c r="JY215" s="9">
        <f>IF(29&lt;=$G215, JP215+JX215, "")</f>
        <v/>
      </c>
      <c r="JZ215" s="9">
        <f>IF(29&lt;=$G215, JT215+JX215, "")</f>
        <v/>
      </c>
      <c r="KA215" s="9">
        <f>IF(29&lt;=$G215, ($G215-29)*$N215, "")</f>
        <v/>
      </c>
      <c r="KB215" s="9">
        <f>IF(30&lt;=$G215, JW215, "")</f>
        <v/>
      </c>
      <c r="KC215" s="9">
        <f>IF(30&lt;=$G215, ROUND(KB215*$Q215, 2), "")</f>
        <v/>
      </c>
      <c r="KD215" s="9">
        <f>IF(30&lt;=$G215, $N215, "")</f>
        <v/>
      </c>
      <c r="KE215" s="9">
        <f>IF(30&lt;=$G215, KD215-KC215, "")</f>
        <v/>
      </c>
      <c r="KF215" s="9">
        <f>IF(30&lt;=$G215, KB215-KE215, "")</f>
        <v/>
      </c>
      <c r="KG215" s="9">
        <f>IF(30&lt;=$G215, ROUND(JY215*$Q215, 2), "")</f>
        <v/>
      </c>
      <c r="KH215" s="9">
        <f>IF(30&lt;=$G215, JY215+KG215, "")</f>
        <v/>
      </c>
      <c r="KI215" s="9">
        <f>IF(30&lt;=$G215, KC215+KG215, "")</f>
        <v/>
      </c>
      <c r="KJ215" s="9">
        <f>IF(30&lt;=$G215, ($G215-30)*$N215, "")</f>
        <v/>
      </c>
      <c r="KK215" s="9">
        <f>IF(31&lt;=$G215, KF215, "")</f>
        <v/>
      </c>
      <c r="KL215" s="9">
        <f>IF(31&lt;=$G215, ROUND(KK215*$Q215, 2), "")</f>
        <v/>
      </c>
      <c r="KM215" s="9">
        <f>IF(31&lt;=$G215, $N215, "")</f>
        <v/>
      </c>
      <c r="KN215" s="9">
        <f>IF(31&lt;=$G215, KM215-KL215, "")</f>
        <v/>
      </c>
      <c r="KO215" s="9">
        <f>IF(31&lt;=$G215, KK215-KN215, "")</f>
        <v/>
      </c>
      <c r="KP215" s="9">
        <f>IF(31&lt;=$G215, ROUND(KH215*$Q215, 2), "")</f>
        <v/>
      </c>
      <c r="KQ215" s="9">
        <f>IF(31&lt;=$G215, KH215+KP215, "")</f>
        <v/>
      </c>
      <c r="KR215" s="9">
        <f>IF(31&lt;=$G215, KL215+KP215, "")</f>
        <v/>
      </c>
      <c r="KS215" s="9">
        <f>IF(31&lt;=$G215, ($G215-31)*$N215, "")</f>
        <v/>
      </c>
      <c r="KT215" s="9">
        <f>IF(32&lt;=$G215, KO215, "")</f>
        <v/>
      </c>
      <c r="KU215" s="9">
        <f>IF(32&lt;=$G215, ROUND(KT215*$Q215, 2), "")</f>
        <v/>
      </c>
      <c r="KV215" s="9">
        <f>IF(32&lt;=$G215, $N215, "")</f>
        <v/>
      </c>
      <c r="KW215" s="9">
        <f>IF(32&lt;=$G215, KV215-KU215, "")</f>
        <v/>
      </c>
      <c r="KX215" s="9">
        <f>IF(32&lt;=$G215, KT215-KW215, "")</f>
        <v/>
      </c>
      <c r="KY215" s="9">
        <f>IF(32&lt;=$G215, ROUND(KQ215*$Q215, 2), "")</f>
        <v/>
      </c>
      <c r="KZ215" s="9">
        <f>IF(32&lt;=$G215, KQ215+KY215, "")</f>
        <v/>
      </c>
      <c r="LA215" s="9">
        <f>IF(32&lt;=$G215, KU215+KY215, "")</f>
        <v/>
      </c>
      <c r="LB215" s="9">
        <f>IF(32&lt;=$G215, ($G215-32)*$N215, "")</f>
        <v/>
      </c>
      <c r="LC215" s="9">
        <f>IF(33&lt;=$G215, KX215, "")</f>
        <v/>
      </c>
      <c r="LD215" s="9">
        <f>IF(33&lt;=$G215, ROUND(LC215*$Q215, 2), "")</f>
        <v/>
      </c>
      <c r="LE215" s="9">
        <f>IF(33&lt;=$G215, $N215, "")</f>
        <v/>
      </c>
      <c r="LF215" s="9">
        <f>IF(33&lt;=$G215, LE215-LD215, "")</f>
        <v/>
      </c>
      <c r="LG215" s="9">
        <f>IF(33&lt;=$G215, LC215-LF215, "")</f>
        <v/>
      </c>
      <c r="LH215" s="9">
        <f>IF(33&lt;=$G215, ROUND(KZ215*$Q215, 2), "")</f>
        <v/>
      </c>
      <c r="LI215" s="9">
        <f>IF(33&lt;=$G215, KZ215+LH215, "")</f>
        <v/>
      </c>
      <c r="LJ215" s="9">
        <f>IF(33&lt;=$G215, LD215+LH215, "")</f>
        <v/>
      </c>
      <c r="LK215" s="9">
        <f>IF(33&lt;=$G215, ($G215-33)*$N215, "")</f>
        <v/>
      </c>
      <c r="LL215" s="9">
        <f>IF(34&lt;=$G215, LG215, "")</f>
        <v/>
      </c>
      <c r="LM215" s="9">
        <f>IF(34&lt;=$G215, ROUND(LL215*$Q215, 2), "")</f>
        <v/>
      </c>
      <c r="LN215" s="9">
        <f>IF(34&lt;=$G215, $N215, "")</f>
        <v/>
      </c>
      <c r="LO215" s="9">
        <f>IF(34&lt;=$G215, LN215-LM215, "")</f>
        <v/>
      </c>
      <c r="LP215" s="9">
        <f>IF(34&lt;=$G215, LL215-LO215, "")</f>
        <v/>
      </c>
      <c r="LQ215" s="9">
        <f>IF(34&lt;=$G215, ROUND(LI215*$Q215, 2), "")</f>
        <v/>
      </c>
      <c r="LR215" s="9">
        <f>IF(34&lt;=$G215, LI215+LQ215, "")</f>
        <v/>
      </c>
      <c r="LS215" s="9">
        <f>IF(34&lt;=$G215, LM215+LQ215, "")</f>
        <v/>
      </c>
      <c r="LT215" s="9">
        <f>IF(34&lt;=$G215, ($G215-34)*$N215, "")</f>
        <v/>
      </c>
      <c r="LU215" s="9">
        <f>IF(35&lt;=$G215, LP215, "")</f>
        <v/>
      </c>
      <c r="LV215" s="9">
        <f>IF(35&lt;=$G215, ROUND(LU215*$Q215, 2), "")</f>
        <v/>
      </c>
      <c r="LW215" s="9">
        <f>IF(35&lt;=$G215, $N215, "")</f>
        <v/>
      </c>
      <c r="LX215" s="9">
        <f>IF(35&lt;=$G215, LW215-LV215, "")</f>
        <v/>
      </c>
      <c r="LY215" s="9">
        <f>IF(35&lt;=$G215, LU215-LX215, "")</f>
        <v/>
      </c>
      <c r="LZ215" s="9">
        <f>IF(35&lt;=$G215, ROUND(LR215*$Q215, 2), "")</f>
        <v/>
      </c>
      <c r="MA215" s="9">
        <f>IF(35&lt;=$G215, LR215+LZ215, "")</f>
        <v/>
      </c>
      <c r="MB215" s="9">
        <f>IF(35&lt;=$G215, LV215+LZ215, "")</f>
        <v/>
      </c>
      <c r="MC215" s="9">
        <f>IF(35&lt;=$G215, ($G215-35)*$N215, "")</f>
        <v/>
      </c>
      <c r="MD215" s="9">
        <f>IF(36&lt;=$G215, LY215, "")</f>
        <v/>
      </c>
      <c r="ME215" s="9">
        <f>IF(36&lt;=$G215, ROUND(MD215*$Q215, 2), "")</f>
        <v/>
      </c>
      <c r="MF215" s="9">
        <f>IF(36&lt;=$G215, $N215, "")</f>
        <v/>
      </c>
      <c r="MG215" s="9">
        <f>IF(36&lt;=$G215, MF215-ME215, "")</f>
        <v/>
      </c>
      <c r="MH215" s="9">
        <f>IF(36&lt;=$G215, MD215-MG215, "")</f>
        <v/>
      </c>
      <c r="MI215" s="9">
        <f>IF(36&lt;=$G215, ROUND(MA215*$Q215, 2), "")</f>
        <v/>
      </c>
      <c r="MJ215" s="9">
        <f>IF(36&lt;=$G215, MA215+MI215, "")</f>
        <v/>
      </c>
      <c r="MK215" s="9">
        <f>IF(36&lt;=$G215, ME215+MI215, "")</f>
        <v/>
      </c>
      <c r="ML215" s="9">
        <f>IF(36&lt;=$G215, ($G215-36)*$N215, "")</f>
        <v/>
      </c>
      <c r="MM215" s="9">
        <f>IF(37&lt;=$G215, MH215, "")</f>
        <v/>
      </c>
      <c r="MN215" s="9">
        <f>IF(37&lt;=$G215, ROUND(MM215*$Q215, 2), "")</f>
        <v/>
      </c>
      <c r="MO215" s="9">
        <f>IF(37&lt;=$G215, $N215, "")</f>
        <v/>
      </c>
      <c r="MP215" s="9">
        <f>IF(37&lt;=$G215, MO215-MN215, "")</f>
        <v/>
      </c>
      <c r="MQ215" s="9">
        <f>IF(37&lt;=$G215, MM215-MP215, "")</f>
        <v/>
      </c>
      <c r="MR215" s="9">
        <f>IF(37&lt;=$G215, ROUND(MJ215*$Q215, 2), "")</f>
        <v/>
      </c>
      <c r="MS215" s="9">
        <f>IF(37&lt;=$G215, MJ215+MR215, "")</f>
        <v/>
      </c>
      <c r="MT215" s="9">
        <f>IF(37&lt;=$G215, MN215+MR215, "")</f>
        <v/>
      </c>
      <c r="MU215" s="9">
        <f>IF(37&lt;=$G215, ($G215-37)*$N215, "")</f>
        <v/>
      </c>
      <c r="MV215" s="9">
        <f>IF(38&lt;=$G215, MQ215, "")</f>
        <v/>
      </c>
      <c r="MW215" s="9">
        <f>IF(38&lt;=$G215, ROUND(MV215*$Q215, 2), "")</f>
        <v/>
      </c>
      <c r="MX215" s="9">
        <f>IF(38&lt;=$G215, $N215, "")</f>
        <v/>
      </c>
      <c r="MY215" s="9">
        <f>IF(38&lt;=$G215, MX215-MW215, "")</f>
        <v/>
      </c>
      <c r="MZ215" s="9">
        <f>IF(38&lt;=$G215, MV215-MY215, "")</f>
        <v/>
      </c>
      <c r="NA215" s="9">
        <f>IF(38&lt;=$G215, ROUND(MS215*$Q215, 2), "")</f>
        <v/>
      </c>
      <c r="NB215" s="9">
        <f>IF(38&lt;=$G215, MS215+NA215, "")</f>
        <v/>
      </c>
      <c r="NC215" s="9">
        <f>IF(38&lt;=$G215, MW215+NA215, "")</f>
        <v/>
      </c>
      <c r="ND215" s="9">
        <f>IF(38&lt;=$G215, ($G215-38)*$N215, "")</f>
        <v/>
      </c>
      <c r="NE215" s="9">
        <f>IF(39&lt;=$G215, MZ215, "")</f>
        <v/>
      </c>
      <c r="NF215" s="9">
        <f>IF(39&lt;=$G215, ROUND(NE215*$Q215, 2), "")</f>
        <v/>
      </c>
      <c r="NG215" s="9">
        <f>IF(39&lt;=$G215, $N215, "")</f>
        <v/>
      </c>
      <c r="NH215" s="9">
        <f>IF(39&lt;=$G215, NG215-NF215, "")</f>
        <v/>
      </c>
      <c r="NI215" s="9">
        <f>IF(39&lt;=$G215, NE215-NH215, "")</f>
        <v/>
      </c>
      <c r="NJ215" s="9">
        <f>IF(39&lt;=$G215, ROUND(NB215*$Q215, 2), "")</f>
        <v/>
      </c>
      <c r="NK215" s="9">
        <f>IF(39&lt;=$G215, NB215+NJ215, "")</f>
        <v/>
      </c>
      <c r="NL215" s="9">
        <f>IF(39&lt;=$G215, NF215+NJ215, "")</f>
        <v/>
      </c>
      <c r="NM215" s="9">
        <f>IF(39&lt;=$G215, ($G215-39)*$N215, "")</f>
        <v/>
      </c>
      <c r="NN215" s="9">
        <f>IF(40&lt;=$G215, NI215, "")</f>
        <v/>
      </c>
      <c r="NO215" s="9">
        <f>IF(40&lt;=$G215, ROUND(NN215*$Q215, 2), "")</f>
        <v/>
      </c>
      <c r="NP215" s="9">
        <f>IF(40&lt;=$G215, $N215, "")</f>
        <v/>
      </c>
      <c r="NQ215" s="9">
        <f>IF(40&lt;=$G215, NP215-NO215, "")</f>
        <v/>
      </c>
      <c r="NR215" s="9">
        <f>IF(40&lt;=$G215, NN215-NQ215, "")</f>
        <v/>
      </c>
      <c r="NS215" s="9">
        <f>IF(40&lt;=$G215, ROUND(NK215*$Q215, 2), "")</f>
        <v/>
      </c>
      <c r="NT215" s="9">
        <f>IF(40&lt;=$G215, NK215+NS215, "")</f>
        <v/>
      </c>
      <c r="NU215" s="9">
        <f>IF(40&lt;=$G215, NO215+NS215, "")</f>
        <v/>
      </c>
      <c r="NV215" s="9">
        <f>IF(40&lt;=$G215, ($G215-40)*$N215, "")</f>
        <v/>
      </c>
      <c r="NW215" s="9">
        <f>IF(41&lt;=$G215, NR215, "")</f>
        <v/>
      </c>
      <c r="NX215" s="9">
        <f>IF(41&lt;=$G215, ROUND(NW215*$Q215, 2), "")</f>
        <v/>
      </c>
      <c r="NY215" s="9">
        <f>IF(41&lt;=$G215, $N215, "")</f>
        <v/>
      </c>
      <c r="NZ215" s="9">
        <f>IF(41&lt;=$G215, NY215-NX215, "")</f>
        <v/>
      </c>
      <c r="OA215" s="9">
        <f>IF(41&lt;=$G215, NW215-NZ215, "")</f>
        <v/>
      </c>
      <c r="OB215" s="9">
        <f>IF(41&lt;=$G215, ROUND(NT215*$Q215, 2), "")</f>
        <v/>
      </c>
      <c r="OC215" s="9">
        <f>IF(41&lt;=$G215, NT215+OB215, "")</f>
        <v/>
      </c>
      <c r="OD215" s="9">
        <f>IF(41&lt;=$G215, NX215+OB215, "")</f>
        <v/>
      </c>
      <c r="OE215" s="9">
        <f>IF(41&lt;=$G215, ($G215-41)*$N215, "")</f>
        <v/>
      </c>
      <c r="OF215" s="9">
        <f>IF(42&lt;=$G215, OA215, "")</f>
        <v/>
      </c>
      <c r="OG215" s="9">
        <f>IF(42&lt;=$G215, ROUND(OF215*$Q215, 2), "")</f>
        <v/>
      </c>
      <c r="OH215" s="9">
        <f>IF(42&lt;=$G215, $N215, "")</f>
        <v/>
      </c>
      <c r="OI215" s="9">
        <f>IF(42&lt;=$G215, OH215-OG215, "")</f>
        <v/>
      </c>
      <c r="OJ215" s="9">
        <f>IF(42&lt;=$G215, OF215-OI215, "")</f>
        <v/>
      </c>
      <c r="OK215" s="9">
        <f>IF(42&lt;=$G215, ROUND(OC215*$Q215, 2), "")</f>
        <v/>
      </c>
      <c r="OL215" s="9">
        <f>IF(42&lt;=$G215, OC215+OK215, "")</f>
        <v/>
      </c>
      <c r="OM215" s="9">
        <f>IF(42&lt;=$G215, OG215+OK215, "")</f>
        <v/>
      </c>
      <c r="ON215" s="9">
        <f>IF(42&lt;=$G215, ($G215-42)*$N215, "")</f>
        <v/>
      </c>
      <c r="OO215" s="9">
        <f>IF(43&lt;=$G215, OJ215, "")</f>
        <v/>
      </c>
      <c r="OP215" s="9">
        <f>IF(43&lt;=$G215, ROUND(OO215*$Q215, 2), "")</f>
        <v/>
      </c>
      <c r="OQ215" s="9">
        <f>IF(43&lt;=$G215, $N215, "")</f>
        <v/>
      </c>
      <c r="OR215" s="9">
        <f>IF(43&lt;=$G215, OQ215-OP215, "")</f>
        <v/>
      </c>
      <c r="OS215" s="9">
        <f>IF(43&lt;=$G215, OO215-OR215, "")</f>
        <v/>
      </c>
      <c r="OT215" s="9">
        <f>IF(43&lt;=$G215, ROUND(OL215*$Q215, 2), "")</f>
        <v/>
      </c>
      <c r="OU215" s="9">
        <f>IF(43&lt;=$G215, OL215+OT215, "")</f>
        <v/>
      </c>
      <c r="OV215" s="9">
        <f>IF(43&lt;=$G215, OP215+OT215, "")</f>
        <v/>
      </c>
      <c r="OW215" s="9">
        <f>IF(43&lt;=$G215, ($G215-43)*$N215, "")</f>
        <v/>
      </c>
      <c r="OX215" s="9">
        <f>IF(44&lt;=$G215, OS215, "")</f>
        <v/>
      </c>
      <c r="OY215" s="9">
        <f>IF(44&lt;=$G215, ROUND(OX215*$Q215, 2), "")</f>
        <v/>
      </c>
      <c r="OZ215" s="9">
        <f>IF(44&lt;=$G215, $N215, "")</f>
        <v/>
      </c>
      <c r="PA215" s="9">
        <f>IF(44&lt;=$G215, OZ215-OY215, "")</f>
        <v/>
      </c>
      <c r="PB215" s="9">
        <f>IF(44&lt;=$G215, OX215-PA215, "")</f>
        <v/>
      </c>
      <c r="PC215" s="9">
        <f>IF(44&lt;=$G215, ROUND(OU215*$Q215, 2), "")</f>
        <v/>
      </c>
      <c r="PD215" s="9">
        <f>IF(44&lt;=$G215, OU215+PC215, "")</f>
        <v/>
      </c>
      <c r="PE215" s="9">
        <f>IF(44&lt;=$G215, OY215+PC215, "")</f>
        <v/>
      </c>
      <c r="PF215" s="9">
        <f>IF(44&lt;=$G215, ($G215-44)*$N215, "")</f>
        <v/>
      </c>
      <c r="PG215" s="9">
        <f>IF(45&lt;=$G215, PB215, "")</f>
        <v/>
      </c>
      <c r="PH215" s="9">
        <f>IF(45&lt;=$G215, ROUND(PG215*$Q215, 2), "")</f>
        <v/>
      </c>
      <c r="PI215" s="9">
        <f>IF(45&lt;=$G215, $N215, "")</f>
        <v/>
      </c>
      <c r="PJ215" s="9">
        <f>IF(45&lt;=$G215, PI215-PH215, "")</f>
        <v/>
      </c>
      <c r="PK215" s="9">
        <f>IF(45&lt;=$G215, PG215-PJ215, "")</f>
        <v/>
      </c>
      <c r="PL215" s="9">
        <f>IF(45&lt;=$G215, ROUND(PD215*$Q215, 2), "")</f>
        <v/>
      </c>
      <c r="PM215" s="9">
        <f>IF(45&lt;=$G215, PD215+PL215, "")</f>
        <v/>
      </c>
      <c r="PN215" s="9">
        <f>IF(45&lt;=$G215, PH215+PL215, "")</f>
        <v/>
      </c>
      <c r="PO215" s="9">
        <f>IF(45&lt;=$G215, ($G215-45)*$N215, "")</f>
        <v/>
      </c>
      <c r="PP215" s="9">
        <f>IF(46&lt;=$G215, PK215, "")</f>
        <v/>
      </c>
      <c r="PQ215" s="9">
        <f>IF(46&lt;=$G215, ROUND(PP215*$Q215, 2), "")</f>
        <v/>
      </c>
      <c r="PR215" s="9">
        <f>IF(46&lt;=$G215, $N215, "")</f>
        <v/>
      </c>
      <c r="PS215" s="9">
        <f>IF(46&lt;=$G215, PR215-PQ215, "")</f>
        <v/>
      </c>
      <c r="PT215" s="9">
        <f>IF(46&lt;=$G215, PP215-PS215, "")</f>
        <v/>
      </c>
      <c r="PU215" s="9">
        <f>IF(46&lt;=$G215, ROUND(PM215*$Q215, 2), "")</f>
        <v/>
      </c>
      <c r="PV215" s="9">
        <f>IF(46&lt;=$G215, PM215+PU215, "")</f>
        <v/>
      </c>
      <c r="PW215" s="9">
        <f>IF(46&lt;=$G215, PQ215+PU215, "")</f>
        <v/>
      </c>
      <c r="PX215" s="9">
        <f>IF(46&lt;=$G215, ($G215-46)*$N215, "")</f>
        <v/>
      </c>
      <c r="PY215" s="9">
        <f>IF(47&lt;=$G215, PT215, "")</f>
        <v/>
      </c>
      <c r="PZ215" s="9">
        <f>IF(47&lt;=$G215, ROUND(PY215*$Q215, 2), "")</f>
        <v/>
      </c>
      <c r="QA215" s="9">
        <f>IF(47&lt;=$G215, $N215, "")</f>
        <v/>
      </c>
      <c r="QB215" s="9">
        <f>IF(47&lt;=$G215, QA215-PZ215, "")</f>
        <v/>
      </c>
      <c r="QC215" s="9">
        <f>IF(47&lt;=$G215, PY215-QB215, "")</f>
        <v/>
      </c>
      <c r="QD215" s="9">
        <f>IF(47&lt;=$G215, ROUND(PV215*$Q215, 2), "")</f>
        <v/>
      </c>
      <c r="QE215" s="9">
        <f>IF(47&lt;=$G215, PV215+QD215, "")</f>
        <v/>
      </c>
      <c r="QF215" s="9">
        <f>IF(47&lt;=$G215, PZ215+QD215, "")</f>
        <v/>
      </c>
      <c r="QG215" s="9">
        <f>IF(47&lt;=$G215, ($G215-47)*$N215, "")</f>
        <v/>
      </c>
      <c r="QH215" s="9">
        <f>IF(48&lt;=$G215, QC215, "")</f>
        <v/>
      </c>
      <c r="QI215" s="9">
        <f>IF(48&lt;=$G215, ROUND(QH215*$Q215, 2), "")</f>
        <v/>
      </c>
      <c r="QJ215" s="9">
        <f>IF(48&lt;=$G215, $N215, "")</f>
        <v/>
      </c>
      <c r="QK215" s="9">
        <f>IF(48&lt;=$G215, QJ215-QI215, "")</f>
        <v/>
      </c>
      <c r="QL215" s="9">
        <f>IF(48&lt;=$G215, QH215-QK215, "")</f>
        <v/>
      </c>
      <c r="QM215" s="9">
        <f>IF(48&lt;=$G215, ROUND(QE215*$Q215, 2), "")</f>
        <v/>
      </c>
      <c r="QN215" s="9">
        <f>IF(48&lt;=$G215, QE215+QM215, "")</f>
        <v/>
      </c>
      <c r="QO215" s="9">
        <f>IF(48&lt;=$G215, QI215+QM215, "")</f>
        <v/>
      </c>
      <c r="QP215" s="9">
        <f>IF(48&lt;=$G215, ($G215-48)*$N215, "")</f>
        <v/>
      </c>
    </row>
    <row r="216">
      <c r="A216" s="12" t="inlineStr">
        <is>
          <t>0731-0002</t>
        </is>
      </c>
      <c r="B216" s="13" t="inlineStr">
        <is>
          <t>Tesselar Soluciones, S.A. de C.V.</t>
        </is>
      </c>
      <c r="C216" s="13" t="inlineStr">
        <is>
          <t>Arona Style</t>
        </is>
      </c>
      <c r="D216" s="12" t="inlineStr">
        <is>
          <t>ACTIVO</t>
        </is>
      </c>
      <c r="E216" s="12" t="inlineStr">
        <is>
          <t>2025-12-26</t>
        </is>
      </c>
      <c r="F216" s="12" t="inlineStr">
        <is>
          <t>2029-12-26</t>
        </is>
      </c>
      <c r="G216" s="14" t="n">
        <v>48</v>
      </c>
      <c r="H216" s="15" t="n">
        <v>307672.41</v>
      </c>
      <c r="I216" s="16" t="n">
        <v>0.35</v>
      </c>
      <c r="J216" s="15">
        <f>ROUND(H216*I216, 2)</f>
        <v/>
      </c>
      <c r="K216" s="15">
        <f>ROUND(H216-J216, 2)</f>
        <v/>
      </c>
      <c r="L216" s="16" t="n">
        <v>0.5</v>
      </c>
      <c r="M216" s="15">
        <f>ROUND(H216*L216, 2)</f>
        <v/>
      </c>
      <c r="N216" s="15" t="n">
        <v>5566.59</v>
      </c>
      <c r="O216" s="16" t="n">
        <v>0.39</v>
      </c>
      <c r="P216" s="15">
        <f>ROUND(H216*O216, 2)</f>
        <v/>
      </c>
      <c r="Q216" s="17" t="n">
        <v>0.02321197</v>
      </c>
      <c r="R216" s="17">
        <f>RATE(G216, -N216, K216, -P216)</f>
        <v/>
      </c>
      <c r="S216" s="17">
        <f>ROUND(Q216*12, 8)</f>
        <v/>
      </c>
      <c r="T216" s="17">
        <f>ROUND(((1+Q216)^12)-1, 8)</f>
        <v/>
      </c>
      <c r="U216" s="15">
        <f>ROUND(PV(Q216, G216, 0, -P216), 2)</f>
        <v/>
      </c>
      <c r="V216" s="15">
        <f>SUMIF($AA$4:$QP$4, "Interes_Leasing", AA216:QP216)</f>
        <v/>
      </c>
      <c r="W216" s="15">
        <f>SUMIF($AA$4:$QP$4, "Interes_Residual", AA216:QP216)</f>
        <v/>
      </c>
      <c r="X216" s="15">
        <f>ROUND(V216+W216, 2)</f>
        <v/>
      </c>
      <c r="Y216" s="15">
        <f>ROUND((N216*G216+P216+M216)-K216, 2)</f>
        <v/>
      </c>
      <c r="Z216" s="16">
        <f>ROUND(Y216/K216, 4)</f>
        <v/>
      </c>
      <c r="AA216" s="15">
        <f>IF(1&lt;=$G216, $K216, "")</f>
        <v/>
      </c>
      <c r="AB216" s="15">
        <f>IF(1&lt;=$G216, ROUND(AA216*$Q216, 2), "")</f>
        <v/>
      </c>
      <c r="AC216" s="15">
        <f>IF(1&lt;=$G216, $N216, "")</f>
        <v/>
      </c>
      <c r="AD216" s="15">
        <f>IF(1&lt;=$G216, AC216-AB216, "")</f>
        <v/>
      </c>
      <c r="AE216" s="15">
        <f>IF(1&lt;=$G216, AA216-AD216, "")</f>
        <v/>
      </c>
      <c r="AF216" s="15">
        <f>IF(1&lt;=$G216, ROUND($U216*$Q216, 2), "")</f>
        <v/>
      </c>
      <c r="AG216" s="15">
        <f>IF(1&lt;=$G216, $U216+AF216, "")</f>
        <v/>
      </c>
      <c r="AH216" s="15">
        <f>IF(1&lt;=$G216, AB216+AF216, "")</f>
        <v/>
      </c>
      <c r="AI216" s="15">
        <f>IF(1&lt;=$G216, ($G216-1)*$N216, "")</f>
        <v/>
      </c>
      <c r="AJ216" s="15">
        <f>IF(2&lt;=$G216, AE216, "")</f>
        <v/>
      </c>
      <c r="AK216" s="15">
        <f>IF(2&lt;=$G216, ROUND(AJ216*$Q216, 2), "")</f>
        <v/>
      </c>
      <c r="AL216" s="15">
        <f>IF(2&lt;=$G216, $N216, "")</f>
        <v/>
      </c>
      <c r="AM216" s="15">
        <f>IF(2&lt;=$G216, AL216-AK216, "")</f>
        <v/>
      </c>
      <c r="AN216" s="15">
        <f>IF(2&lt;=$G216, AJ216-AM216, "")</f>
        <v/>
      </c>
      <c r="AO216" s="15">
        <f>IF(2&lt;=$G216, ROUND(AG216*$Q216, 2), "")</f>
        <v/>
      </c>
      <c r="AP216" s="15">
        <f>IF(2&lt;=$G216, AG216+AO216, "")</f>
        <v/>
      </c>
      <c r="AQ216" s="15">
        <f>IF(2&lt;=$G216, AK216+AO216, "")</f>
        <v/>
      </c>
      <c r="AR216" s="15">
        <f>IF(2&lt;=$G216, ($G216-2)*$N216, "")</f>
        <v/>
      </c>
      <c r="AS216" s="15">
        <f>IF(3&lt;=$G216, AN216, "")</f>
        <v/>
      </c>
      <c r="AT216" s="15">
        <f>IF(3&lt;=$G216, ROUND(AS216*$Q216, 2), "")</f>
        <v/>
      </c>
      <c r="AU216" s="15">
        <f>IF(3&lt;=$G216, $N216, "")</f>
        <v/>
      </c>
      <c r="AV216" s="15">
        <f>IF(3&lt;=$G216, AU216-AT216, "")</f>
        <v/>
      </c>
      <c r="AW216" s="15">
        <f>IF(3&lt;=$G216, AS216-AV216, "")</f>
        <v/>
      </c>
      <c r="AX216" s="15">
        <f>IF(3&lt;=$G216, ROUND(AP216*$Q216, 2), "")</f>
        <v/>
      </c>
      <c r="AY216" s="15">
        <f>IF(3&lt;=$G216, AP216+AX216, "")</f>
        <v/>
      </c>
      <c r="AZ216" s="15">
        <f>IF(3&lt;=$G216, AT216+AX216, "")</f>
        <v/>
      </c>
      <c r="BA216" s="15">
        <f>IF(3&lt;=$G216, ($G216-3)*$N216, "")</f>
        <v/>
      </c>
      <c r="BB216" s="15">
        <f>IF(4&lt;=$G216, AW216, "")</f>
        <v/>
      </c>
      <c r="BC216" s="15">
        <f>IF(4&lt;=$G216, ROUND(BB216*$Q216, 2), "")</f>
        <v/>
      </c>
      <c r="BD216" s="15">
        <f>IF(4&lt;=$G216, $N216, "")</f>
        <v/>
      </c>
      <c r="BE216" s="15">
        <f>IF(4&lt;=$G216, BD216-BC216, "")</f>
        <v/>
      </c>
      <c r="BF216" s="15">
        <f>IF(4&lt;=$G216, BB216-BE216, "")</f>
        <v/>
      </c>
      <c r="BG216" s="15">
        <f>IF(4&lt;=$G216, ROUND(AY216*$Q216, 2), "")</f>
        <v/>
      </c>
      <c r="BH216" s="15">
        <f>IF(4&lt;=$G216, AY216+BG216, "")</f>
        <v/>
      </c>
      <c r="BI216" s="15">
        <f>IF(4&lt;=$G216, BC216+BG216, "")</f>
        <v/>
      </c>
      <c r="BJ216" s="15">
        <f>IF(4&lt;=$G216, ($G216-4)*$N216, "")</f>
        <v/>
      </c>
      <c r="BK216" s="15">
        <f>IF(5&lt;=$G216, BF216, "")</f>
        <v/>
      </c>
      <c r="BL216" s="15">
        <f>IF(5&lt;=$G216, ROUND(BK216*$Q216, 2), "")</f>
        <v/>
      </c>
      <c r="BM216" s="15">
        <f>IF(5&lt;=$G216, $N216, "")</f>
        <v/>
      </c>
      <c r="BN216" s="15">
        <f>IF(5&lt;=$G216, BM216-BL216, "")</f>
        <v/>
      </c>
      <c r="BO216" s="15">
        <f>IF(5&lt;=$G216, BK216-BN216, "")</f>
        <v/>
      </c>
      <c r="BP216" s="15">
        <f>IF(5&lt;=$G216, ROUND(BH216*$Q216, 2), "")</f>
        <v/>
      </c>
      <c r="BQ216" s="15">
        <f>IF(5&lt;=$G216, BH216+BP216, "")</f>
        <v/>
      </c>
      <c r="BR216" s="15">
        <f>IF(5&lt;=$G216, BL216+BP216, "")</f>
        <v/>
      </c>
      <c r="BS216" s="15">
        <f>IF(5&lt;=$G216, ($G216-5)*$N216, "")</f>
        <v/>
      </c>
      <c r="BT216" s="15">
        <f>IF(6&lt;=$G216, BO216, "")</f>
        <v/>
      </c>
      <c r="BU216" s="15">
        <f>IF(6&lt;=$G216, ROUND(BT216*$Q216, 2), "")</f>
        <v/>
      </c>
      <c r="BV216" s="15">
        <f>IF(6&lt;=$G216, $N216, "")</f>
        <v/>
      </c>
      <c r="BW216" s="15">
        <f>IF(6&lt;=$G216, BV216-BU216, "")</f>
        <v/>
      </c>
      <c r="BX216" s="15">
        <f>IF(6&lt;=$G216, BT216-BW216, "")</f>
        <v/>
      </c>
      <c r="BY216" s="15">
        <f>IF(6&lt;=$G216, ROUND(BQ216*$Q216, 2), "")</f>
        <v/>
      </c>
      <c r="BZ216" s="15">
        <f>IF(6&lt;=$G216, BQ216+BY216, "")</f>
        <v/>
      </c>
      <c r="CA216" s="15">
        <f>IF(6&lt;=$G216, BU216+BY216, "")</f>
        <v/>
      </c>
      <c r="CB216" s="15">
        <f>IF(6&lt;=$G216, ($G216-6)*$N216, "")</f>
        <v/>
      </c>
      <c r="CC216" s="15">
        <f>IF(7&lt;=$G216, BX216, "")</f>
        <v/>
      </c>
      <c r="CD216" s="15">
        <f>IF(7&lt;=$G216, ROUND(CC216*$Q216, 2), "")</f>
        <v/>
      </c>
      <c r="CE216" s="15">
        <f>IF(7&lt;=$G216, $N216, "")</f>
        <v/>
      </c>
      <c r="CF216" s="15">
        <f>IF(7&lt;=$G216, CE216-CD216, "")</f>
        <v/>
      </c>
      <c r="CG216" s="15">
        <f>IF(7&lt;=$G216, CC216-CF216, "")</f>
        <v/>
      </c>
      <c r="CH216" s="15">
        <f>IF(7&lt;=$G216, ROUND(BZ216*$Q216, 2), "")</f>
        <v/>
      </c>
      <c r="CI216" s="15">
        <f>IF(7&lt;=$G216, BZ216+CH216, "")</f>
        <v/>
      </c>
      <c r="CJ216" s="15">
        <f>IF(7&lt;=$G216, CD216+CH216, "")</f>
        <v/>
      </c>
      <c r="CK216" s="15">
        <f>IF(7&lt;=$G216, ($G216-7)*$N216, "")</f>
        <v/>
      </c>
      <c r="CL216" s="15">
        <f>IF(8&lt;=$G216, CG216, "")</f>
        <v/>
      </c>
      <c r="CM216" s="15">
        <f>IF(8&lt;=$G216, ROUND(CL216*$Q216, 2), "")</f>
        <v/>
      </c>
      <c r="CN216" s="15">
        <f>IF(8&lt;=$G216, $N216, "")</f>
        <v/>
      </c>
      <c r="CO216" s="15">
        <f>IF(8&lt;=$G216, CN216-CM216, "")</f>
        <v/>
      </c>
      <c r="CP216" s="15">
        <f>IF(8&lt;=$G216, CL216-CO216, "")</f>
        <v/>
      </c>
      <c r="CQ216" s="15">
        <f>IF(8&lt;=$G216, ROUND(CI216*$Q216, 2), "")</f>
        <v/>
      </c>
      <c r="CR216" s="15">
        <f>IF(8&lt;=$G216, CI216+CQ216, "")</f>
        <v/>
      </c>
      <c r="CS216" s="15">
        <f>IF(8&lt;=$G216, CM216+CQ216, "")</f>
        <v/>
      </c>
      <c r="CT216" s="15">
        <f>IF(8&lt;=$G216, ($G216-8)*$N216, "")</f>
        <v/>
      </c>
      <c r="CU216" s="15">
        <f>IF(9&lt;=$G216, CP216, "")</f>
        <v/>
      </c>
      <c r="CV216" s="15">
        <f>IF(9&lt;=$G216, ROUND(CU216*$Q216, 2), "")</f>
        <v/>
      </c>
      <c r="CW216" s="15">
        <f>IF(9&lt;=$G216, $N216, "")</f>
        <v/>
      </c>
      <c r="CX216" s="15">
        <f>IF(9&lt;=$G216, CW216-CV216, "")</f>
        <v/>
      </c>
      <c r="CY216" s="15">
        <f>IF(9&lt;=$G216, CU216-CX216, "")</f>
        <v/>
      </c>
      <c r="CZ216" s="15">
        <f>IF(9&lt;=$G216, ROUND(CR216*$Q216, 2), "")</f>
        <v/>
      </c>
      <c r="DA216" s="15">
        <f>IF(9&lt;=$G216, CR216+CZ216, "")</f>
        <v/>
      </c>
      <c r="DB216" s="15">
        <f>IF(9&lt;=$G216, CV216+CZ216, "")</f>
        <v/>
      </c>
      <c r="DC216" s="15">
        <f>IF(9&lt;=$G216, ($G216-9)*$N216, "")</f>
        <v/>
      </c>
      <c r="DD216" s="15">
        <f>IF(10&lt;=$G216, CY216, "")</f>
        <v/>
      </c>
      <c r="DE216" s="15">
        <f>IF(10&lt;=$G216, ROUND(DD216*$Q216, 2), "")</f>
        <v/>
      </c>
      <c r="DF216" s="15">
        <f>IF(10&lt;=$G216, $N216, "")</f>
        <v/>
      </c>
      <c r="DG216" s="15">
        <f>IF(10&lt;=$G216, DF216-DE216, "")</f>
        <v/>
      </c>
      <c r="DH216" s="15">
        <f>IF(10&lt;=$G216, DD216-DG216, "")</f>
        <v/>
      </c>
      <c r="DI216" s="15">
        <f>IF(10&lt;=$G216, ROUND(DA216*$Q216, 2), "")</f>
        <v/>
      </c>
      <c r="DJ216" s="15">
        <f>IF(10&lt;=$G216, DA216+DI216, "")</f>
        <v/>
      </c>
      <c r="DK216" s="15">
        <f>IF(10&lt;=$G216, DE216+DI216, "")</f>
        <v/>
      </c>
      <c r="DL216" s="15">
        <f>IF(10&lt;=$G216, ($G216-10)*$N216, "")</f>
        <v/>
      </c>
      <c r="DM216" s="15">
        <f>IF(11&lt;=$G216, DH216, "")</f>
        <v/>
      </c>
      <c r="DN216" s="15">
        <f>IF(11&lt;=$G216, ROUND(DM216*$Q216, 2), "")</f>
        <v/>
      </c>
      <c r="DO216" s="15">
        <f>IF(11&lt;=$G216, $N216, "")</f>
        <v/>
      </c>
      <c r="DP216" s="15">
        <f>IF(11&lt;=$G216, DO216-DN216, "")</f>
        <v/>
      </c>
      <c r="DQ216" s="15">
        <f>IF(11&lt;=$G216, DM216-DP216, "")</f>
        <v/>
      </c>
      <c r="DR216" s="15">
        <f>IF(11&lt;=$G216, ROUND(DJ216*$Q216, 2), "")</f>
        <v/>
      </c>
      <c r="DS216" s="15">
        <f>IF(11&lt;=$G216, DJ216+DR216, "")</f>
        <v/>
      </c>
      <c r="DT216" s="15">
        <f>IF(11&lt;=$G216, DN216+DR216, "")</f>
        <v/>
      </c>
      <c r="DU216" s="15">
        <f>IF(11&lt;=$G216, ($G216-11)*$N216, "")</f>
        <v/>
      </c>
      <c r="DV216" s="15">
        <f>IF(12&lt;=$G216, DQ216, "")</f>
        <v/>
      </c>
      <c r="DW216" s="15">
        <f>IF(12&lt;=$G216, ROUND(DV216*$Q216, 2), "")</f>
        <v/>
      </c>
      <c r="DX216" s="15">
        <f>IF(12&lt;=$G216, $N216, "")</f>
        <v/>
      </c>
      <c r="DY216" s="15">
        <f>IF(12&lt;=$G216, DX216-DW216, "")</f>
        <v/>
      </c>
      <c r="DZ216" s="15">
        <f>IF(12&lt;=$G216, DV216-DY216, "")</f>
        <v/>
      </c>
      <c r="EA216" s="15">
        <f>IF(12&lt;=$G216, ROUND(DS216*$Q216, 2), "")</f>
        <v/>
      </c>
      <c r="EB216" s="15">
        <f>IF(12&lt;=$G216, DS216+EA216, "")</f>
        <v/>
      </c>
      <c r="EC216" s="15">
        <f>IF(12&lt;=$G216, DW216+EA216, "")</f>
        <v/>
      </c>
      <c r="ED216" s="15">
        <f>IF(12&lt;=$G216, ($G216-12)*$N216, "")</f>
        <v/>
      </c>
      <c r="EE216" s="15">
        <f>IF(13&lt;=$G216, DZ216, "")</f>
        <v/>
      </c>
      <c r="EF216" s="15">
        <f>IF(13&lt;=$G216, ROUND(EE216*$Q216, 2), "")</f>
        <v/>
      </c>
      <c r="EG216" s="15">
        <f>IF(13&lt;=$G216, $N216, "")</f>
        <v/>
      </c>
      <c r="EH216" s="15">
        <f>IF(13&lt;=$G216, EG216-EF216, "")</f>
        <v/>
      </c>
      <c r="EI216" s="15">
        <f>IF(13&lt;=$G216, EE216-EH216, "")</f>
        <v/>
      </c>
      <c r="EJ216" s="15">
        <f>IF(13&lt;=$G216, ROUND(EB216*$Q216, 2), "")</f>
        <v/>
      </c>
      <c r="EK216" s="15">
        <f>IF(13&lt;=$G216, EB216+EJ216, "")</f>
        <v/>
      </c>
      <c r="EL216" s="15">
        <f>IF(13&lt;=$G216, EF216+EJ216, "")</f>
        <v/>
      </c>
      <c r="EM216" s="15">
        <f>IF(13&lt;=$G216, ($G216-13)*$N216, "")</f>
        <v/>
      </c>
      <c r="EN216" s="15">
        <f>IF(14&lt;=$G216, EI216, "")</f>
        <v/>
      </c>
      <c r="EO216" s="15">
        <f>IF(14&lt;=$G216, ROUND(EN216*$Q216, 2), "")</f>
        <v/>
      </c>
      <c r="EP216" s="15">
        <f>IF(14&lt;=$G216, $N216, "")</f>
        <v/>
      </c>
      <c r="EQ216" s="15">
        <f>IF(14&lt;=$G216, EP216-EO216, "")</f>
        <v/>
      </c>
      <c r="ER216" s="15">
        <f>IF(14&lt;=$G216, EN216-EQ216, "")</f>
        <v/>
      </c>
      <c r="ES216" s="15">
        <f>IF(14&lt;=$G216, ROUND(EK216*$Q216, 2), "")</f>
        <v/>
      </c>
      <c r="ET216" s="15">
        <f>IF(14&lt;=$G216, EK216+ES216, "")</f>
        <v/>
      </c>
      <c r="EU216" s="15">
        <f>IF(14&lt;=$G216, EO216+ES216, "")</f>
        <v/>
      </c>
      <c r="EV216" s="15">
        <f>IF(14&lt;=$G216, ($G216-14)*$N216, "")</f>
        <v/>
      </c>
      <c r="EW216" s="15">
        <f>IF(15&lt;=$G216, ER216, "")</f>
        <v/>
      </c>
      <c r="EX216" s="15">
        <f>IF(15&lt;=$G216, ROUND(EW216*$Q216, 2), "")</f>
        <v/>
      </c>
      <c r="EY216" s="15">
        <f>IF(15&lt;=$G216, $N216, "")</f>
        <v/>
      </c>
      <c r="EZ216" s="15">
        <f>IF(15&lt;=$G216, EY216-EX216, "")</f>
        <v/>
      </c>
      <c r="FA216" s="15">
        <f>IF(15&lt;=$G216, EW216-EZ216, "")</f>
        <v/>
      </c>
      <c r="FB216" s="15">
        <f>IF(15&lt;=$G216, ROUND(ET216*$Q216, 2), "")</f>
        <v/>
      </c>
      <c r="FC216" s="15">
        <f>IF(15&lt;=$G216, ET216+FB216, "")</f>
        <v/>
      </c>
      <c r="FD216" s="15">
        <f>IF(15&lt;=$G216, EX216+FB216, "")</f>
        <v/>
      </c>
      <c r="FE216" s="15">
        <f>IF(15&lt;=$G216, ($G216-15)*$N216, "")</f>
        <v/>
      </c>
      <c r="FF216" s="15">
        <f>IF(16&lt;=$G216, FA216, "")</f>
        <v/>
      </c>
      <c r="FG216" s="15">
        <f>IF(16&lt;=$G216, ROUND(FF216*$Q216, 2), "")</f>
        <v/>
      </c>
      <c r="FH216" s="15">
        <f>IF(16&lt;=$G216, $N216, "")</f>
        <v/>
      </c>
      <c r="FI216" s="15">
        <f>IF(16&lt;=$G216, FH216-FG216, "")</f>
        <v/>
      </c>
      <c r="FJ216" s="15">
        <f>IF(16&lt;=$G216, FF216-FI216, "")</f>
        <v/>
      </c>
      <c r="FK216" s="15">
        <f>IF(16&lt;=$G216, ROUND(FC216*$Q216, 2), "")</f>
        <v/>
      </c>
      <c r="FL216" s="15">
        <f>IF(16&lt;=$G216, FC216+FK216, "")</f>
        <v/>
      </c>
      <c r="FM216" s="15">
        <f>IF(16&lt;=$G216, FG216+FK216, "")</f>
        <v/>
      </c>
      <c r="FN216" s="15">
        <f>IF(16&lt;=$G216, ($G216-16)*$N216, "")</f>
        <v/>
      </c>
      <c r="FO216" s="15">
        <f>IF(17&lt;=$G216, FJ216, "")</f>
        <v/>
      </c>
      <c r="FP216" s="15">
        <f>IF(17&lt;=$G216, ROUND(FO216*$Q216, 2), "")</f>
        <v/>
      </c>
      <c r="FQ216" s="15">
        <f>IF(17&lt;=$G216, $N216, "")</f>
        <v/>
      </c>
      <c r="FR216" s="15">
        <f>IF(17&lt;=$G216, FQ216-FP216, "")</f>
        <v/>
      </c>
      <c r="FS216" s="15">
        <f>IF(17&lt;=$G216, FO216-FR216, "")</f>
        <v/>
      </c>
      <c r="FT216" s="15">
        <f>IF(17&lt;=$G216, ROUND(FL216*$Q216, 2), "")</f>
        <v/>
      </c>
      <c r="FU216" s="15">
        <f>IF(17&lt;=$G216, FL216+FT216, "")</f>
        <v/>
      </c>
      <c r="FV216" s="15">
        <f>IF(17&lt;=$G216, FP216+FT216, "")</f>
        <v/>
      </c>
      <c r="FW216" s="15">
        <f>IF(17&lt;=$G216, ($G216-17)*$N216, "")</f>
        <v/>
      </c>
      <c r="FX216" s="15">
        <f>IF(18&lt;=$G216, FS216, "")</f>
        <v/>
      </c>
      <c r="FY216" s="15">
        <f>IF(18&lt;=$G216, ROUND(FX216*$Q216, 2), "")</f>
        <v/>
      </c>
      <c r="FZ216" s="15">
        <f>IF(18&lt;=$G216, $N216, "")</f>
        <v/>
      </c>
      <c r="GA216" s="15">
        <f>IF(18&lt;=$G216, FZ216-FY216, "")</f>
        <v/>
      </c>
      <c r="GB216" s="15">
        <f>IF(18&lt;=$G216, FX216-GA216, "")</f>
        <v/>
      </c>
      <c r="GC216" s="15">
        <f>IF(18&lt;=$G216, ROUND(FU216*$Q216, 2), "")</f>
        <v/>
      </c>
      <c r="GD216" s="15">
        <f>IF(18&lt;=$G216, FU216+GC216, "")</f>
        <v/>
      </c>
      <c r="GE216" s="15">
        <f>IF(18&lt;=$G216, FY216+GC216, "")</f>
        <v/>
      </c>
      <c r="GF216" s="15">
        <f>IF(18&lt;=$G216, ($G216-18)*$N216, "")</f>
        <v/>
      </c>
      <c r="GG216" s="15">
        <f>IF(19&lt;=$G216, GB216, "")</f>
        <v/>
      </c>
      <c r="GH216" s="15">
        <f>IF(19&lt;=$G216, ROUND(GG216*$Q216, 2), "")</f>
        <v/>
      </c>
      <c r="GI216" s="15">
        <f>IF(19&lt;=$G216, $N216, "")</f>
        <v/>
      </c>
      <c r="GJ216" s="15">
        <f>IF(19&lt;=$G216, GI216-GH216, "")</f>
        <v/>
      </c>
      <c r="GK216" s="15">
        <f>IF(19&lt;=$G216, GG216-GJ216, "")</f>
        <v/>
      </c>
      <c r="GL216" s="15">
        <f>IF(19&lt;=$G216, ROUND(GD216*$Q216, 2), "")</f>
        <v/>
      </c>
      <c r="GM216" s="15">
        <f>IF(19&lt;=$G216, GD216+GL216, "")</f>
        <v/>
      </c>
      <c r="GN216" s="15">
        <f>IF(19&lt;=$G216, GH216+GL216, "")</f>
        <v/>
      </c>
      <c r="GO216" s="15">
        <f>IF(19&lt;=$G216, ($G216-19)*$N216, "")</f>
        <v/>
      </c>
      <c r="GP216" s="15">
        <f>IF(20&lt;=$G216, GK216, "")</f>
        <v/>
      </c>
      <c r="GQ216" s="15">
        <f>IF(20&lt;=$G216, ROUND(GP216*$Q216, 2), "")</f>
        <v/>
      </c>
      <c r="GR216" s="15">
        <f>IF(20&lt;=$G216, $N216, "")</f>
        <v/>
      </c>
      <c r="GS216" s="15">
        <f>IF(20&lt;=$G216, GR216-GQ216, "")</f>
        <v/>
      </c>
      <c r="GT216" s="15">
        <f>IF(20&lt;=$G216, GP216-GS216, "")</f>
        <v/>
      </c>
      <c r="GU216" s="15">
        <f>IF(20&lt;=$G216, ROUND(GM216*$Q216, 2), "")</f>
        <v/>
      </c>
      <c r="GV216" s="15">
        <f>IF(20&lt;=$G216, GM216+GU216, "")</f>
        <v/>
      </c>
      <c r="GW216" s="15">
        <f>IF(20&lt;=$G216, GQ216+GU216, "")</f>
        <v/>
      </c>
      <c r="GX216" s="15">
        <f>IF(20&lt;=$G216, ($G216-20)*$N216, "")</f>
        <v/>
      </c>
      <c r="GY216" s="15">
        <f>IF(21&lt;=$G216, GT216, "")</f>
        <v/>
      </c>
      <c r="GZ216" s="15">
        <f>IF(21&lt;=$G216, ROUND(GY216*$Q216, 2), "")</f>
        <v/>
      </c>
      <c r="HA216" s="15">
        <f>IF(21&lt;=$G216, $N216, "")</f>
        <v/>
      </c>
      <c r="HB216" s="15">
        <f>IF(21&lt;=$G216, HA216-GZ216, "")</f>
        <v/>
      </c>
      <c r="HC216" s="15">
        <f>IF(21&lt;=$G216, GY216-HB216, "")</f>
        <v/>
      </c>
      <c r="HD216" s="15">
        <f>IF(21&lt;=$G216, ROUND(GV216*$Q216, 2), "")</f>
        <v/>
      </c>
      <c r="HE216" s="15">
        <f>IF(21&lt;=$G216, GV216+HD216, "")</f>
        <v/>
      </c>
      <c r="HF216" s="15">
        <f>IF(21&lt;=$G216, GZ216+HD216, "")</f>
        <v/>
      </c>
      <c r="HG216" s="15">
        <f>IF(21&lt;=$G216, ($G216-21)*$N216, "")</f>
        <v/>
      </c>
      <c r="HH216" s="15">
        <f>IF(22&lt;=$G216, HC216, "")</f>
        <v/>
      </c>
      <c r="HI216" s="15">
        <f>IF(22&lt;=$G216, ROUND(HH216*$Q216, 2), "")</f>
        <v/>
      </c>
      <c r="HJ216" s="15">
        <f>IF(22&lt;=$G216, $N216, "")</f>
        <v/>
      </c>
      <c r="HK216" s="15">
        <f>IF(22&lt;=$G216, HJ216-HI216, "")</f>
        <v/>
      </c>
      <c r="HL216" s="15">
        <f>IF(22&lt;=$G216, HH216-HK216, "")</f>
        <v/>
      </c>
      <c r="HM216" s="15">
        <f>IF(22&lt;=$G216, ROUND(HE216*$Q216, 2), "")</f>
        <v/>
      </c>
      <c r="HN216" s="15">
        <f>IF(22&lt;=$G216, HE216+HM216, "")</f>
        <v/>
      </c>
      <c r="HO216" s="15">
        <f>IF(22&lt;=$G216, HI216+HM216, "")</f>
        <v/>
      </c>
      <c r="HP216" s="15">
        <f>IF(22&lt;=$G216, ($G216-22)*$N216, "")</f>
        <v/>
      </c>
      <c r="HQ216" s="15">
        <f>IF(23&lt;=$G216, HL216, "")</f>
        <v/>
      </c>
      <c r="HR216" s="15">
        <f>IF(23&lt;=$G216, ROUND(HQ216*$Q216, 2), "")</f>
        <v/>
      </c>
      <c r="HS216" s="15">
        <f>IF(23&lt;=$G216, $N216, "")</f>
        <v/>
      </c>
      <c r="HT216" s="15">
        <f>IF(23&lt;=$G216, HS216-HR216, "")</f>
        <v/>
      </c>
      <c r="HU216" s="15">
        <f>IF(23&lt;=$G216, HQ216-HT216, "")</f>
        <v/>
      </c>
      <c r="HV216" s="15">
        <f>IF(23&lt;=$G216, ROUND(HN216*$Q216, 2), "")</f>
        <v/>
      </c>
      <c r="HW216" s="15">
        <f>IF(23&lt;=$G216, HN216+HV216, "")</f>
        <v/>
      </c>
      <c r="HX216" s="15">
        <f>IF(23&lt;=$G216, HR216+HV216, "")</f>
        <v/>
      </c>
      <c r="HY216" s="15">
        <f>IF(23&lt;=$G216, ($G216-23)*$N216, "")</f>
        <v/>
      </c>
      <c r="HZ216" s="15">
        <f>IF(24&lt;=$G216, HU216, "")</f>
        <v/>
      </c>
      <c r="IA216" s="15">
        <f>IF(24&lt;=$G216, ROUND(HZ216*$Q216, 2), "")</f>
        <v/>
      </c>
      <c r="IB216" s="15">
        <f>IF(24&lt;=$G216, $N216, "")</f>
        <v/>
      </c>
      <c r="IC216" s="15">
        <f>IF(24&lt;=$G216, IB216-IA216, "")</f>
        <v/>
      </c>
      <c r="ID216" s="15">
        <f>IF(24&lt;=$G216, HZ216-IC216, "")</f>
        <v/>
      </c>
      <c r="IE216" s="15">
        <f>IF(24&lt;=$G216, ROUND(HW216*$Q216, 2), "")</f>
        <v/>
      </c>
      <c r="IF216" s="15">
        <f>IF(24&lt;=$G216, HW216+IE216, "")</f>
        <v/>
      </c>
      <c r="IG216" s="15">
        <f>IF(24&lt;=$G216, IA216+IE216, "")</f>
        <v/>
      </c>
      <c r="IH216" s="15">
        <f>IF(24&lt;=$G216, ($G216-24)*$N216, "")</f>
        <v/>
      </c>
      <c r="II216" s="15">
        <f>IF(25&lt;=$G216, ID216, "")</f>
        <v/>
      </c>
      <c r="IJ216" s="15">
        <f>IF(25&lt;=$G216, ROUND(II216*$Q216, 2), "")</f>
        <v/>
      </c>
      <c r="IK216" s="15">
        <f>IF(25&lt;=$G216, $N216, "")</f>
        <v/>
      </c>
      <c r="IL216" s="15">
        <f>IF(25&lt;=$G216, IK216-IJ216, "")</f>
        <v/>
      </c>
      <c r="IM216" s="15">
        <f>IF(25&lt;=$G216, II216-IL216, "")</f>
        <v/>
      </c>
      <c r="IN216" s="15">
        <f>IF(25&lt;=$G216, ROUND(IF216*$Q216, 2), "")</f>
        <v/>
      </c>
      <c r="IO216" s="15">
        <f>IF(25&lt;=$G216, IF216+IN216, "")</f>
        <v/>
      </c>
      <c r="IP216" s="15">
        <f>IF(25&lt;=$G216, IJ216+IN216, "")</f>
        <v/>
      </c>
      <c r="IQ216" s="15">
        <f>IF(25&lt;=$G216, ($G216-25)*$N216, "")</f>
        <v/>
      </c>
      <c r="IR216" s="15">
        <f>IF(26&lt;=$G216, IM216, "")</f>
        <v/>
      </c>
      <c r="IS216" s="15">
        <f>IF(26&lt;=$G216, ROUND(IR216*$Q216, 2), "")</f>
        <v/>
      </c>
      <c r="IT216" s="15">
        <f>IF(26&lt;=$G216, $N216, "")</f>
        <v/>
      </c>
      <c r="IU216" s="15">
        <f>IF(26&lt;=$G216, IT216-IS216, "")</f>
        <v/>
      </c>
      <c r="IV216" s="15">
        <f>IF(26&lt;=$G216, IR216-IU216, "")</f>
        <v/>
      </c>
      <c r="IW216" s="15">
        <f>IF(26&lt;=$G216, ROUND(IO216*$Q216, 2), "")</f>
        <v/>
      </c>
      <c r="IX216" s="15">
        <f>IF(26&lt;=$G216, IO216+IW216, "")</f>
        <v/>
      </c>
      <c r="IY216" s="15">
        <f>IF(26&lt;=$G216, IS216+IW216, "")</f>
        <v/>
      </c>
      <c r="IZ216" s="15">
        <f>IF(26&lt;=$G216, ($G216-26)*$N216, "")</f>
        <v/>
      </c>
      <c r="JA216" s="15">
        <f>IF(27&lt;=$G216, IV216, "")</f>
        <v/>
      </c>
      <c r="JB216" s="15">
        <f>IF(27&lt;=$G216, ROUND(JA216*$Q216, 2), "")</f>
        <v/>
      </c>
      <c r="JC216" s="15">
        <f>IF(27&lt;=$G216, $N216, "")</f>
        <v/>
      </c>
      <c r="JD216" s="15">
        <f>IF(27&lt;=$G216, JC216-JB216, "")</f>
        <v/>
      </c>
      <c r="JE216" s="15">
        <f>IF(27&lt;=$G216, JA216-JD216, "")</f>
        <v/>
      </c>
      <c r="JF216" s="15">
        <f>IF(27&lt;=$G216, ROUND(IX216*$Q216, 2), "")</f>
        <v/>
      </c>
      <c r="JG216" s="15">
        <f>IF(27&lt;=$G216, IX216+JF216, "")</f>
        <v/>
      </c>
      <c r="JH216" s="15">
        <f>IF(27&lt;=$G216, JB216+JF216, "")</f>
        <v/>
      </c>
      <c r="JI216" s="15">
        <f>IF(27&lt;=$G216, ($G216-27)*$N216, "")</f>
        <v/>
      </c>
      <c r="JJ216" s="15">
        <f>IF(28&lt;=$G216, JE216, "")</f>
        <v/>
      </c>
      <c r="JK216" s="15">
        <f>IF(28&lt;=$G216, ROUND(JJ216*$Q216, 2), "")</f>
        <v/>
      </c>
      <c r="JL216" s="15">
        <f>IF(28&lt;=$G216, $N216, "")</f>
        <v/>
      </c>
      <c r="JM216" s="15">
        <f>IF(28&lt;=$G216, JL216-JK216, "")</f>
        <v/>
      </c>
      <c r="JN216" s="15">
        <f>IF(28&lt;=$G216, JJ216-JM216, "")</f>
        <v/>
      </c>
      <c r="JO216" s="15">
        <f>IF(28&lt;=$G216, ROUND(JG216*$Q216, 2), "")</f>
        <v/>
      </c>
      <c r="JP216" s="15">
        <f>IF(28&lt;=$G216, JG216+JO216, "")</f>
        <v/>
      </c>
      <c r="JQ216" s="15">
        <f>IF(28&lt;=$G216, JK216+JO216, "")</f>
        <v/>
      </c>
      <c r="JR216" s="15">
        <f>IF(28&lt;=$G216, ($G216-28)*$N216, "")</f>
        <v/>
      </c>
      <c r="JS216" s="15">
        <f>IF(29&lt;=$G216, JN216, "")</f>
        <v/>
      </c>
      <c r="JT216" s="15">
        <f>IF(29&lt;=$G216, ROUND(JS216*$Q216, 2), "")</f>
        <v/>
      </c>
      <c r="JU216" s="15">
        <f>IF(29&lt;=$G216, $N216, "")</f>
        <v/>
      </c>
      <c r="JV216" s="15">
        <f>IF(29&lt;=$G216, JU216-JT216, "")</f>
        <v/>
      </c>
      <c r="JW216" s="15">
        <f>IF(29&lt;=$G216, JS216-JV216, "")</f>
        <v/>
      </c>
      <c r="JX216" s="15">
        <f>IF(29&lt;=$G216, ROUND(JP216*$Q216, 2), "")</f>
        <v/>
      </c>
      <c r="JY216" s="15">
        <f>IF(29&lt;=$G216, JP216+JX216, "")</f>
        <v/>
      </c>
      <c r="JZ216" s="15">
        <f>IF(29&lt;=$G216, JT216+JX216, "")</f>
        <v/>
      </c>
      <c r="KA216" s="15">
        <f>IF(29&lt;=$G216, ($G216-29)*$N216, "")</f>
        <v/>
      </c>
      <c r="KB216" s="15">
        <f>IF(30&lt;=$G216, JW216, "")</f>
        <v/>
      </c>
      <c r="KC216" s="15">
        <f>IF(30&lt;=$G216, ROUND(KB216*$Q216, 2), "")</f>
        <v/>
      </c>
      <c r="KD216" s="15">
        <f>IF(30&lt;=$G216, $N216, "")</f>
        <v/>
      </c>
      <c r="KE216" s="15">
        <f>IF(30&lt;=$G216, KD216-KC216, "")</f>
        <v/>
      </c>
      <c r="KF216" s="15">
        <f>IF(30&lt;=$G216, KB216-KE216, "")</f>
        <v/>
      </c>
      <c r="KG216" s="15">
        <f>IF(30&lt;=$G216, ROUND(JY216*$Q216, 2), "")</f>
        <v/>
      </c>
      <c r="KH216" s="15">
        <f>IF(30&lt;=$G216, JY216+KG216, "")</f>
        <v/>
      </c>
      <c r="KI216" s="15">
        <f>IF(30&lt;=$G216, KC216+KG216, "")</f>
        <v/>
      </c>
      <c r="KJ216" s="15">
        <f>IF(30&lt;=$G216, ($G216-30)*$N216, "")</f>
        <v/>
      </c>
      <c r="KK216" s="15">
        <f>IF(31&lt;=$G216, KF216, "")</f>
        <v/>
      </c>
      <c r="KL216" s="15">
        <f>IF(31&lt;=$G216, ROUND(KK216*$Q216, 2), "")</f>
        <v/>
      </c>
      <c r="KM216" s="15">
        <f>IF(31&lt;=$G216, $N216, "")</f>
        <v/>
      </c>
      <c r="KN216" s="15">
        <f>IF(31&lt;=$G216, KM216-KL216, "")</f>
        <v/>
      </c>
      <c r="KO216" s="15">
        <f>IF(31&lt;=$G216, KK216-KN216, "")</f>
        <v/>
      </c>
      <c r="KP216" s="15">
        <f>IF(31&lt;=$G216, ROUND(KH216*$Q216, 2), "")</f>
        <v/>
      </c>
      <c r="KQ216" s="15">
        <f>IF(31&lt;=$G216, KH216+KP216, "")</f>
        <v/>
      </c>
      <c r="KR216" s="15">
        <f>IF(31&lt;=$G216, KL216+KP216, "")</f>
        <v/>
      </c>
      <c r="KS216" s="15">
        <f>IF(31&lt;=$G216, ($G216-31)*$N216, "")</f>
        <v/>
      </c>
      <c r="KT216" s="15">
        <f>IF(32&lt;=$G216, KO216, "")</f>
        <v/>
      </c>
      <c r="KU216" s="15">
        <f>IF(32&lt;=$G216, ROUND(KT216*$Q216, 2), "")</f>
        <v/>
      </c>
      <c r="KV216" s="15">
        <f>IF(32&lt;=$G216, $N216, "")</f>
        <v/>
      </c>
      <c r="KW216" s="15">
        <f>IF(32&lt;=$G216, KV216-KU216, "")</f>
        <v/>
      </c>
      <c r="KX216" s="15">
        <f>IF(32&lt;=$G216, KT216-KW216, "")</f>
        <v/>
      </c>
      <c r="KY216" s="15">
        <f>IF(32&lt;=$G216, ROUND(KQ216*$Q216, 2), "")</f>
        <v/>
      </c>
      <c r="KZ216" s="15">
        <f>IF(32&lt;=$G216, KQ216+KY216, "")</f>
        <v/>
      </c>
      <c r="LA216" s="15">
        <f>IF(32&lt;=$G216, KU216+KY216, "")</f>
        <v/>
      </c>
      <c r="LB216" s="15">
        <f>IF(32&lt;=$G216, ($G216-32)*$N216, "")</f>
        <v/>
      </c>
      <c r="LC216" s="15">
        <f>IF(33&lt;=$G216, KX216, "")</f>
        <v/>
      </c>
      <c r="LD216" s="15">
        <f>IF(33&lt;=$G216, ROUND(LC216*$Q216, 2), "")</f>
        <v/>
      </c>
      <c r="LE216" s="15">
        <f>IF(33&lt;=$G216, $N216, "")</f>
        <v/>
      </c>
      <c r="LF216" s="15">
        <f>IF(33&lt;=$G216, LE216-LD216, "")</f>
        <v/>
      </c>
      <c r="LG216" s="15">
        <f>IF(33&lt;=$G216, LC216-LF216, "")</f>
        <v/>
      </c>
      <c r="LH216" s="15">
        <f>IF(33&lt;=$G216, ROUND(KZ216*$Q216, 2), "")</f>
        <v/>
      </c>
      <c r="LI216" s="15">
        <f>IF(33&lt;=$G216, KZ216+LH216, "")</f>
        <v/>
      </c>
      <c r="LJ216" s="15">
        <f>IF(33&lt;=$G216, LD216+LH216, "")</f>
        <v/>
      </c>
      <c r="LK216" s="15">
        <f>IF(33&lt;=$G216, ($G216-33)*$N216, "")</f>
        <v/>
      </c>
      <c r="LL216" s="15">
        <f>IF(34&lt;=$G216, LG216, "")</f>
        <v/>
      </c>
      <c r="LM216" s="15">
        <f>IF(34&lt;=$G216, ROUND(LL216*$Q216, 2), "")</f>
        <v/>
      </c>
      <c r="LN216" s="15">
        <f>IF(34&lt;=$G216, $N216, "")</f>
        <v/>
      </c>
      <c r="LO216" s="15">
        <f>IF(34&lt;=$G216, LN216-LM216, "")</f>
        <v/>
      </c>
      <c r="LP216" s="15">
        <f>IF(34&lt;=$G216, LL216-LO216, "")</f>
        <v/>
      </c>
      <c r="LQ216" s="15">
        <f>IF(34&lt;=$G216, ROUND(LI216*$Q216, 2), "")</f>
        <v/>
      </c>
      <c r="LR216" s="15">
        <f>IF(34&lt;=$G216, LI216+LQ216, "")</f>
        <v/>
      </c>
      <c r="LS216" s="15">
        <f>IF(34&lt;=$G216, LM216+LQ216, "")</f>
        <v/>
      </c>
      <c r="LT216" s="15">
        <f>IF(34&lt;=$G216, ($G216-34)*$N216, "")</f>
        <v/>
      </c>
      <c r="LU216" s="15">
        <f>IF(35&lt;=$G216, LP216, "")</f>
        <v/>
      </c>
      <c r="LV216" s="15">
        <f>IF(35&lt;=$G216, ROUND(LU216*$Q216, 2), "")</f>
        <v/>
      </c>
      <c r="LW216" s="15">
        <f>IF(35&lt;=$G216, $N216, "")</f>
        <v/>
      </c>
      <c r="LX216" s="15">
        <f>IF(35&lt;=$G216, LW216-LV216, "")</f>
        <v/>
      </c>
      <c r="LY216" s="15">
        <f>IF(35&lt;=$G216, LU216-LX216, "")</f>
        <v/>
      </c>
      <c r="LZ216" s="15">
        <f>IF(35&lt;=$G216, ROUND(LR216*$Q216, 2), "")</f>
        <v/>
      </c>
      <c r="MA216" s="15">
        <f>IF(35&lt;=$G216, LR216+LZ216, "")</f>
        <v/>
      </c>
      <c r="MB216" s="15">
        <f>IF(35&lt;=$G216, LV216+LZ216, "")</f>
        <v/>
      </c>
      <c r="MC216" s="15">
        <f>IF(35&lt;=$G216, ($G216-35)*$N216, "")</f>
        <v/>
      </c>
      <c r="MD216" s="15">
        <f>IF(36&lt;=$G216, LY216, "")</f>
        <v/>
      </c>
      <c r="ME216" s="15">
        <f>IF(36&lt;=$G216, ROUND(MD216*$Q216, 2), "")</f>
        <v/>
      </c>
      <c r="MF216" s="15">
        <f>IF(36&lt;=$G216, $N216, "")</f>
        <v/>
      </c>
      <c r="MG216" s="15">
        <f>IF(36&lt;=$G216, MF216-ME216, "")</f>
        <v/>
      </c>
      <c r="MH216" s="15">
        <f>IF(36&lt;=$G216, MD216-MG216, "")</f>
        <v/>
      </c>
      <c r="MI216" s="15">
        <f>IF(36&lt;=$G216, ROUND(MA216*$Q216, 2), "")</f>
        <v/>
      </c>
      <c r="MJ216" s="15">
        <f>IF(36&lt;=$G216, MA216+MI216, "")</f>
        <v/>
      </c>
      <c r="MK216" s="15">
        <f>IF(36&lt;=$G216, ME216+MI216, "")</f>
        <v/>
      </c>
      <c r="ML216" s="15">
        <f>IF(36&lt;=$G216, ($G216-36)*$N216, "")</f>
        <v/>
      </c>
      <c r="MM216" s="15">
        <f>IF(37&lt;=$G216, MH216, "")</f>
        <v/>
      </c>
      <c r="MN216" s="15">
        <f>IF(37&lt;=$G216, ROUND(MM216*$Q216, 2), "")</f>
        <v/>
      </c>
      <c r="MO216" s="15">
        <f>IF(37&lt;=$G216, $N216, "")</f>
        <v/>
      </c>
      <c r="MP216" s="15">
        <f>IF(37&lt;=$G216, MO216-MN216, "")</f>
        <v/>
      </c>
      <c r="MQ216" s="15">
        <f>IF(37&lt;=$G216, MM216-MP216, "")</f>
        <v/>
      </c>
      <c r="MR216" s="15">
        <f>IF(37&lt;=$G216, ROUND(MJ216*$Q216, 2), "")</f>
        <v/>
      </c>
      <c r="MS216" s="15">
        <f>IF(37&lt;=$G216, MJ216+MR216, "")</f>
        <v/>
      </c>
      <c r="MT216" s="15">
        <f>IF(37&lt;=$G216, MN216+MR216, "")</f>
        <v/>
      </c>
      <c r="MU216" s="15">
        <f>IF(37&lt;=$G216, ($G216-37)*$N216, "")</f>
        <v/>
      </c>
      <c r="MV216" s="15">
        <f>IF(38&lt;=$G216, MQ216, "")</f>
        <v/>
      </c>
      <c r="MW216" s="15">
        <f>IF(38&lt;=$G216, ROUND(MV216*$Q216, 2), "")</f>
        <v/>
      </c>
      <c r="MX216" s="15">
        <f>IF(38&lt;=$G216, $N216, "")</f>
        <v/>
      </c>
      <c r="MY216" s="15">
        <f>IF(38&lt;=$G216, MX216-MW216, "")</f>
        <v/>
      </c>
      <c r="MZ216" s="15">
        <f>IF(38&lt;=$G216, MV216-MY216, "")</f>
        <v/>
      </c>
      <c r="NA216" s="15">
        <f>IF(38&lt;=$G216, ROUND(MS216*$Q216, 2), "")</f>
        <v/>
      </c>
      <c r="NB216" s="15">
        <f>IF(38&lt;=$G216, MS216+NA216, "")</f>
        <v/>
      </c>
      <c r="NC216" s="15">
        <f>IF(38&lt;=$G216, MW216+NA216, "")</f>
        <v/>
      </c>
      <c r="ND216" s="15">
        <f>IF(38&lt;=$G216, ($G216-38)*$N216, "")</f>
        <v/>
      </c>
      <c r="NE216" s="15">
        <f>IF(39&lt;=$G216, MZ216, "")</f>
        <v/>
      </c>
      <c r="NF216" s="15">
        <f>IF(39&lt;=$G216, ROUND(NE216*$Q216, 2), "")</f>
        <v/>
      </c>
      <c r="NG216" s="15">
        <f>IF(39&lt;=$G216, $N216, "")</f>
        <v/>
      </c>
      <c r="NH216" s="15">
        <f>IF(39&lt;=$G216, NG216-NF216, "")</f>
        <v/>
      </c>
      <c r="NI216" s="15">
        <f>IF(39&lt;=$G216, NE216-NH216, "")</f>
        <v/>
      </c>
      <c r="NJ216" s="15">
        <f>IF(39&lt;=$G216, ROUND(NB216*$Q216, 2), "")</f>
        <v/>
      </c>
      <c r="NK216" s="15">
        <f>IF(39&lt;=$G216, NB216+NJ216, "")</f>
        <v/>
      </c>
      <c r="NL216" s="15">
        <f>IF(39&lt;=$G216, NF216+NJ216, "")</f>
        <v/>
      </c>
      <c r="NM216" s="15">
        <f>IF(39&lt;=$G216, ($G216-39)*$N216, "")</f>
        <v/>
      </c>
      <c r="NN216" s="15">
        <f>IF(40&lt;=$G216, NI216, "")</f>
        <v/>
      </c>
      <c r="NO216" s="15">
        <f>IF(40&lt;=$G216, ROUND(NN216*$Q216, 2), "")</f>
        <v/>
      </c>
      <c r="NP216" s="15">
        <f>IF(40&lt;=$G216, $N216, "")</f>
        <v/>
      </c>
      <c r="NQ216" s="15">
        <f>IF(40&lt;=$G216, NP216-NO216, "")</f>
        <v/>
      </c>
      <c r="NR216" s="15">
        <f>IF(40&lt;=$G216, NN216-NQ216, "")</f>
        <v/>
      </c>
      <c r="NS216" s="15">
        <f>IF(40&lt;=$G216, ROUND(NK216*$Q216, 2), "")</f>
        <v/>
      </c>
      <c r="NT216" s="15">
        <f>IF(40&lt;=$G216, NK216+NS216, "")</f>
        <v/>
      </c>
      <c r="NU216" s="15">
        <f>IF(40&lt;=$G216, NO216+NS216, "")</f>
        <v/>
      </c>
      <c r="NV216" s="15">
        <f>IF(40&lt;=$G216, ($G216-40)*$N216, "")</f>
        <v/>
      </c>
      <c r="NW216" s="15">
        <f>IF(41&lt;=$G216, NR216, "")</f>
        <v/>
      </c>
      <c r="NX216" s="15">
        <f>IF(41&lt;=$G216, ROUND(NW216*$Q216, 2), "")</f>
        <v/>
      </c>
      <c r="NY216" s="15">
        <f>IF(41&lt;=$G216, $N216, "")</f>
        <v/>
      </c>
      <c r="NZ216" s="15">
        <f>IF(41&lt;=$G216, NY216-NX216, "")</f>
        <v/>
      </c>
      <c r="OA216" s="15">
        <f>IF(41&lt;=$G216, NW216-NZ216, "")</f>
        <v/>
      </c>
      <c r="OB216" s="15">
        <f>IF(41&lt;=$G216, ROUND(NT216*$Q216, 2), "")</f>
        <v/>
      </c>
      <c r="OC216" s="15">
        <f>IF(41&lt;=$G216, NT216+OB216, "")</f>
        <v/>
      </c>
      <c r="OD216" s="15">
        <f>IF(41&lt;=$G216, NX216+OB216, "")</f>
        <v/>
      </c>
      <c r="OE216" s="15">
        <f>IF(41&lt;=$G216, ($G216-41)*$N216, "")</f>
        <v/>
      </c>
      <c r="OF216" s="15">
        <f>IF(42&lt;=$G216, OA216, "")</f>
        <v/>
      </c>
      <c r="OG216" s="15">
        <f>IF(42&lt;=$G216, ROUND(OF216*$Q216, 2), "")</f>
        <v/>
      </c>
      <c r="OH216" s="15">
        <f>IF(42&lt;=$G216, $N216, "")</f>
        <v/>
      </c>
      <c r="OI216" s="15">
        <f>IF(42&lt;=$G216, OH216-OG216, "")</f>
        <v/>
      </c>
      <c r="OJ216" s="15">
        <f>IF(42&lt;=$G216, OF216-OI216, "")</f>
        <v/>
      </c>
      <c r="OK216" s="15">
        <f>IF(42&lt;=$G216, ROUND(OC216*$Q216, 2), "")</f>
        <v/>
      </c>
      <c r="OL216" s="15">
        <f>IF(42&lt;=$G216, OC216+OK216, "")</f>
        <v/>
      </c>
      <c r="OM216" s="15">
        <f>IF(42&lt;=$G216, OG216+OK216, "")</f>
        <v/>
      </c>
      <c r="ON216" s="15">
        <f>IF(42&lt;=$G216, ($G216-42)*$N216, "")</f>
        <v/>
      </c>
      <c r="OO216" s="15">
        <f>IF(43&lt;=$G216, OJ216, "")</f>
        <v/>
      </c>
      <c r="OP216" s="15">
        <f>IF(43&lt;=$G216, ROUND(OO216*$Q216, 2), "")</f>
        <v/>
      </c>
      <c r="OQ216" s="15">
        <f>IF(43&lt;=$G216, $N216, "")</f>
        <v/>
      </c>
      <c r="OR216" s="15">
        <f>IF(43&lt;=$G216, OQ216-OP216, "")</f>
        <v/>
      </c>
      <c r="OS216" s="15">
        <f>IF(43&lt;=$G216, OO216-OR216, "")</f>
        <v/>
      </c>
      <c r="OT216" s="15">
        <f>IF(43&lt;=$G216, ROUND(OL216*$Q216, 2), "")</f>
        <v/>
      </c>
      <c r="OU216" s="15">
        <f>IF(43&lt;=$G216, OL216+OT216, "")</f>
        <v/>
      </c>
      <c r="OV216" s="15">
        <f>IF(43&lt;=$G216, OP216+OT216, "")</f>
        <v/>
      </c>
      <c r="OW216" s="15">
        <f>IF(43&lt;=$G216, ($G216-43)*$N216, "")</f>
        <v/>
      </c>
      <c r="OX216" s="15">
        <f>IF(44&lt;=$G216, OS216, "")</f>
        <v/>
      </c>
      <c r="OY216" s="15">
        <f>IF(44&lt;=$G216, ROUND(OX216*$Q216, 2), "")</f>
        <v/>
      </c>
      <c r="OZ216" s="15">
        <f>IF(44&lt;=$G216, $N216, "")</f>
        <v/>
      </c>
      <c r="PA216" s="15">
        <f>IF(44&lt;=$G216, OZ216-OY216, "")</f>
        <v/>
      </c>
      <c r="PB216" s="15">
        <f>IF(44&lt;=$G216, OX216-PA216, "")</f>
        <v/>
      </c>
      <c r="PC216" s="15">
        <f>IF(44&lt;=$G216, ROUND(OU216*$Q216, 2), "")</f>
        <v/>
      </c>
      <c r="PD216" s="15">
        <f>IF(44&lt;=$G216, OU216+PC216, "")</f>
        <v/>
      </c>
      <c r="PE216" s="15">
        <f>IF(44&lt;=$G216, OY216+PC216, "")</f>
        <v/>
      </c>
      <c r="PF216" s="15">
        <f>IF(44&lt;=$G216, ($G216-44)*$N216, "")</f>
        <v/>
      </c>
      <c r="PG216" s="15">
        <f>IF(45&lt;=$G216, PB216, "")</f>
        <v/>
      </c>
      <c r="PH216" s="15">
        <f>IF(45&lt;=$G216, ROUND(PG216*$Q216, 2), "")</f>
        <v/>
      </c>
      <c r="PI216" s="15">
        <f>IF(45&lt;=$G216, $N216, "")</f>
        <v/>
      </c>
      <c r="PJ216" s="15">
        <f>IF(45&lt;=$G216, PI216-PH216, "")</f>
        <v/>
      </c>
      <c r="PK216" s="15">
        <f>IF(45&lt;=$G216, PG216-PJ216, "")</f>
        <v/>
      </c>
      <c r="PL216" s="15">
        <f>IF(45&lt;=$G216, ROUND(PD216*$Q216, 2), "")</f>
        <v/>
      </c>
      <c r="PM216" s="15">
        <f>IF(45&lt;=$G216, PD216+PL216, "")</f>
        <v/>
      </c>
      <c r="PN216" s="15">
        <f>IF(45&lt;=$G216, PH216+PL216, "")</f>
        <v/>
      </c>
      <c r="PO216" s="15">
        <f>IF(45&lt;=$G216, ($G216-45)*$N216, "")</f>
        <v/>
      </c>
      <c r="PP216" s="15">
        <f>IF(46&lt;=$G216, PK216, "")</f>
        <v/>
      </c>
      <c r="PQ216" s="15">
        <f>IF(46&lt;=$G216, ROUND(PP216*$Q216, 2), "")</f>
        <v/>
      </c>
      <c r="PR216" s="15">
        <f>IF(46&lt;=$G216, $N216, "")</f>
        <v/>
      </c>
      <c r="PS216" s="15">
        <f>IF(46&lt;=$G216, PR216-PQ216, "")</f>
        <v/>
      </c>
      <c r="PT216" s="15">
        <f>IF(46&lt;=$G216, PP216-PS216, "")</f>
        <v/>
      </c>
      <c r="PU216" s="15">
        <f>IF(46&lt;=$G216, ROUND(PM216*$Q216, 2), "")</f>
        <v/>
      </c>
      <c r="PV216" s="15">
        <f>IF(46&lt;=$G216, PM216+PU216, "")</f>
        <v/>
      </c>
      <c r="PW216" s="15">
        <f>IF(46&lt;=$G216, PQ216+PU216, "")</f>
        <v/>
      </c>
      <c r="PX216" s="15">
        <f>IF(46&lt;=$G216, ($G216-46)*$N216, "")</f>
        <v/>
      </c>
      <c r="PY216" s="15">
        <f>IF(47&lt;=$G216, PT216, "")</f>
        <v/>
      </c>
      <c r="PZ216" s="15">
        <f>IF(47&lt;=$G216, ROUND(PY216*$Q216, 2), "")</f>
        <v/>
      </c>
      <c r="QA216" s="15">
        <f>IF(47&lt;=$G216, $N216, "")</f>
        <v/>
      </c>
      <c r="QB216" s="15">
        <f>IF(47&lt;=$G216, QA216-PZ216, "")</f>
        <v/>
      </c>
      <c r="QC216" s="15">
        <f>IF(47&lt;=$G216, PY216-QB216, "")</f>
        <v/>
      </c>
      <c r="QD216" s="15">
        <f>IF(47&lt;=$G216, ROUND(PV216*$Q216, 2), "")</f>
        <v/>
      </c>
      <c r="QE216" s="15">
        <f>IF(47&lt;=$G216, PV216+QD216, "")</f>
        <v/>
      </c>
      <c r="QF216" s="15">
        <f>IF(47&lt;=$G216, PZ216+QD216, "")</f>
        <v/>
      </c>
      <c r="QG216" s="15">
        <f>IF(47&lt;=$G216, ($G216-47)*$N216, "")</f>
        <v/>
      </c>
      <c r="QH216" s="15">
        <f>IF(48&lt;=$G216, QC216, "")</f>
        <v/>
      </c>
      <c r="QI216" s="15">
        <f>IF(48&lt;=$G216, ROUND(QH216*$Q216, 2), "")</f>
        <v/>
      </c>
      <c r="QJ216" s="15">
        <f>IF(48&lt;=$G216, $N216, "")</f>
        <v/>
      </c>
      <c r="QK216" s="15">
        <f>IF(48&lt;=$G216, QJ216-QI216, "")</f>
        <v/>
      </c>
      <c r="QL216" s="15">
        <f>IF(48&lt;=$G216, QH216-QK216, "")</f>
        <v/>
      </c>
      <c r="QM216" s="15">
        <f>IF(48&lt;=$G216, ROUND(QE216*$Q216, 2), "")</f>
        <v/>
      </c>
      <c r="QN216" s="15">
        <f>IF(48&lt;=$G216, QE216+QM216, "")</f>
        <v/>
      </c>
      <c r="QO216" s="15">
        <f>IF(48&lt;=$G216, QI216+QM216, "")</f>
        <v/>
      </c>
      <c r="QP216" s="15">
        <f>IF(48&lt;=$G216, ($G216-48)*$N216, "")</f>
        <v/>
      </c>
    </row>
    <row r="217">
      <c r="A217" s="6" t="inlineStr">
        <is>
          <t>0732-0001</t>
        </is>
      </c>
      <c r="B217" s="7" t="inlineStr">
        <is>
          <t>Koonol Food Traders, S.A. de C.V.</t>
        </is>
      </c>
      <c r="C217" s="7" t="inlineStr">
        <is>
          <t>K4 Turbo</t>
        </is>
      </c>
      <c r="D217" s="6" t="inlineStr">
        <is>
          <t>ACTIVO</t>
        </is>
      </c>
      <c r="E217" s="6" t="inlineStr">
        <is>
          <t>2025-11-26</t>
        </is>
      </c>
      <c r="F217" s="6" t="inlineStr">
        <is>
          <t>2028-11-26</t>
        </is>
      </c>
      <c r="G217" s="8" t="n">
        <v>36</v>
      </c>
      <c r="H217" s="9" t="n">
        <v>497327.59</v>
      </c>
      <c r="I217" s="10" t="n">
        <v>0.35</v>
      </c>
      <c r="J217" s="9">
        <f>ROUND(H217*I217, 2)</f>
        <v/>
      </c>
      <c r="K217" s="9">
        <f>ROUND(H217-J217, 2)</f>
        <v/>
      </c>
      <c r="L217" s="10" t="n">
        <v>1</v>
      </c>
      <c r="M217" s="9">
        <f>ROUND(H217*L217, 2)</f>
        <v/>
      </c>
      <c r="N217" s="9" t="n">
        <v>11198.91</v>
      </c>
      <c r="O217" s="10" t="n">
        <v>0.35</v>
      </c>
      <c r="P217" s="9">
        <f>ROUND(H217*O217, 2)</f>
        <v/>
      </c>
      <c r="Q217" s="11" t="n">
        <v>0.02688217</v>
      </c>
      <c r="R217" s="11">
        <f>RATE(G217, -N217, K217, -P217)</f>
        <v/>
      </c>
      <c r="S217" s="11">
        <f>ROUND(Q217*12, 8)</f>
        <v/>
      </c>
      <c r="T217" s="11">
        <f>ROUND(((1+Q217)^12)-1, 8)</f>
        <v/>
      </c>
      <c r="U217" s="9">
        <f>ROUND(PV(Q217, G217, 0, -P217), 2)</f>
        <v/>
      </c>
      <c r="V217" s="9">
        <f>SUMIF($AA$4:$QP$4, "Interes_Leasing", AA217:QP217)</f>
        <v/>
      </c>
      <c r="W217" s="9">
        <f>SUMIF($AA$4:$QP$4, "Interes_Residual", AA217:QP217)</f>
        <v/>
      </c>
      <c r="X217" s="9">
        <f>ROUND(V217+W217, 2)</f>
        <v/>
      </c>
      <c r="Y217" s="9">
        <f>ROUND((N217*G217+P217+M217)-K217, 2)</f>
        <v/>
      </c>
      <c r="Z217" s="10">
        <f>ROUND(Y217/K217, 4)</f>
        <v/>
      </c>
      <c r="AA217" s="9">
        <f>IF(1&lt;=$G217, $K217, "")</f>
        <v/>
      </c>
      <c r="AB217" s="9">
        <f>IF(1&lt;=$G217, ROUND(AA217*$Q217, 2), "")</f>
        <v/>
      </c>
      <c r="AC217" s="9">
        <f>IF(1&lt;=$G217, $N217, "")</f>
        <v/>
      </c>
      <c r="AD217" s="9">
        <f>IF(1&lt;=$G217, AC217-AB217, "")</f>
        <v/>
      </c>
      <c r="AE217" s="9">
        <f>IF(1&lt;=$G217, AA217-AD217, "")</f>
        <v/>
      </c>
      <c r="AF217" s="9">
        <f>IF(1&lt;=$G217, ROUND($U217*$Q217, 2), "")</f>
        <v/>
      </c>
      <c r="AG217" s="9">
        <f>IF(1&lt;=$G217, $U217+AF217, "")</f>
        <v/>
      </c>
      <c r="AH217" s="9">
        <f>IF(1&lt;=$G217, AB217+AF217, "")</f>
        <v/>
      </c>
      <c r="AI217" s="9">
        <f>IF(1&lt;=$G217, ($G217-1)*$N217, "")</f>
        <v/>
      </c>
      <c r="AJ217" s="9">
        <f>IF(2&lt;=$G217, AE217, "")</f>
        <v/>
      </c>
      <c r="AK217" s="9">
        <f>IF(2&lt;=$G217, ROUND(AJ217*$Q217, 2), "")</f>
        <v/>
      </c>
      <c r="AL217" s="9">
        <f>IF(2&lt;=$G217, $N217, "")</f>
        <v/>
      </c>
      <c r="AM217" s="9">
        <f>IF(2&lt;=$G217, AL217-AK217, "")</f>
        <v/>
      </c>
      <c r="AN217" s="9">
        <f>IF(2&lt;=$G217, AJ217-AM217, "")</f>
        <v/>
      </c>
      <c r="AO217" s="9">
        <f>IF(2&lt;=$G217, ROUND(AG217*$Q217, 2), "")</f>
        <v/>
      </c>
      <c r="AP217" s="9">
        <f>IF(2&lt;=$G217, AG217+AO217, "")</f>
        <v/>
      </c>
      <c r="AQ217" s="9">
        <f>IF(2&lt;=$G217, AK217+AO217, "")</f>
        <v/>
      </c>
      <c r="AR217" s="9">
        <f>IF(2&lt;=$G217, ($G217-2)*$N217, "")</f>
        <v/>
      </c>
      <c r="AS217" s="9">
        <f>IF(3&lt;=$G217, AN217, "")</f>
        <v/>
      </c>
      <c r="AT217" s="9">
        <f>IF(3&lt;=$G217, ROUND(AS217*$Q217, 2), "")</f>
        <v/>
      </c>
      <c r="AU217" s="9">
        <f>IF(3&lt;=$G217, $N217, "")</f>
        <v/>
      </c>
      <c r="AV217" s="9">
        <f>IF(3&lt;=$G217, AU217-AT217, "")</f>
        <v/>
      </c>
      <c r="AW217" s="9">
        <f>IF(3&lt;=$G217, AS217-AV217, "")</f>
        <v/>
      </c>
      <c r="AX217" s="9">
        <f>IF(3&lt;=$G217, ROUND(AP217*$Q217, 2), "")</f>
        <v/>
      </c>
      <c r="AY217" s="9">
        <f>IF(3&lt;=$G217, AP217+AX217, "")</f>
        <v/>
      </c>
      <c r="AZ217" s="9">
        <f>IF(3&lt;=$G217, AT217+AX217, "")</f>
        <v/>
      </c>
      <c r="BA217" s="9">
        <f>IF(3&lt;=$G217, ($G217-3)*$N217, "")</f>
        <v/>
      </c>
      <c r="BB217" s="9">
        <f>IF(4&lt;=$G217, AW217, "")</f>
        <v/>
      </c>
      <c r="BC217" s="9">
        <f>IF(4&lt;=$G217, ROUND(BB217*$Q217, 2), "")</f>
        <v/>
      </c>
      <c r="BD217" s="9">
        <f>IF(4&lt;=$G217, $N217, "")</f>
        <v/>
      </c>
      <c r="BE217" s="9">
        <f>IF(4&lt;=$G217, BD217-BC217, "")</f>
        <v/>
      </c>
      <c r="BF217" s="9">
        <f>IF(4&lt;=$G217, BB217-BE217, "")</f>
        <v/>
      </c>
      <c r="BG217" s="9">
        <f>IF(4&lt;=$G217, ROUND(AY217*$Q217, 2), "")</f>
        <v/>
      </c>
      <c r="BH217" s="9">
        <f>IF(4&lt;=$G217, AY217+BG217, "")</f>
        <v/>
      </c>
      <c r="BI217" s="9">
        <f>IF(4&lt;=$G217, BC217+BG217, "")</f>
        <v/>
      </c>
      <c r="BJ217" s="9">
        <f>IF(4&lt;=$G217, ($G217-4)*$N217, "")</f>
        <v/>
      </c>
      <c r="BK217" s="9">
        <f>IF(5&lt;=$G217, BF217, "")</f>
        <v/>
      </c>
      <c r="BL217" s="9">
        <f>IF(5&lt;=$G217, ROUND(BK217*$Q217, 2), "")</f>
        <v/>
      </c>
      <c r="BM217" s="9">
        <f>IF(5&lt;=$G217, $N217, "")</f>
        <v/>
      </c>
      <c r="BN217" s="9">
        <f>IF(5&lt;=$G217, BM217-BL217, "")</f>
        <v/>
      </c>
      <c r="BO217" s="9">
        <f>IF(5&lt;=$G217, BK217-BN217, "")</f>
        <v/>
      </c>
      <c r="BP217" s="9">
        <f>IF(5&lt;=$G217, ROUND(BH217*$Q217, 2), "")</f>
        <v/>
      </c>
      <c r="BQ217" s="9">
        <f>IF(5&lt;=$G217, BH217+BP217, "")</f>
        <v/>
      </c>
      <c r="BR217" s="9">
        <f>IF(5&lt;=$G217, BL217+BP217, "")</f>
        <v/>
      </c>
      <c r="BS217" s="9">
        <f>IF(5&lt;=$G217, ($G217-5)*$N217, "")</f>
        <v/>
      </c>
      <c r="BT217" s="9">
        <f>IF(6&lt;=$G217, BO217, "")</f>
        <v/>
      </c>
      <c r="BU217" s="9">
        <f>IF(6&lt;=$G217, ROUND(BT217*$Q217, 2), "")</f>
        <v/>
      </c>
      <c r="BV217" s="9">
        <f>IF(6&lt;=$G217, $N217, "")</f>
        <v/>
      </c>
      <c r="BW217" s="9">
        <f>IF(6&lt;=$G217, BV217-BU217, "")</f>
        <v/>
      </c>
      <c r="BX217" s="9">
        <f>IF(6&lt;=$G217, BT217-BW217, "")</f>
        <v/>
      </c>
      <c r="BY217" s="9">
        <f>IF(6&lt;=$G217, ROUND(BQ217*$Q217, 2), "")</f>
        <v/>
      </c>
      <c r="BZ217" s="9">
        <f>IF(6&lt;=$G217, BQ217+BY217, "")</f>
        <v/>
      </c>
      <c r="CA217" s="9">
        <f>IF(6&lt;=$G217, BU217+BY217, "")</f>
        <v/>
      </c>
      <c r="CB217" s="9">
        <f>IF(6&lt;=$G217, ($G217-6)*$N217, "")</f>
        <v/>
      </c>
      <c r="CC217" s="9">
        <f>IF(7&lt;=$G217, BX217, "")</f>
        <v/>
      </c>
      <c r="CD217" s="9">
        <f>IF(7&lt;=$G217, ROUND(CC217*$Q217, 2), "")</f>
        <v/>
      </c>
      <c r="CE217" s="9">
        <f>IF(7&lt;=$G217, $N217, "")</f>
        <v/>
      </c>
      <c r="CF217" s="9">
        <f>IF(7&lt;=$G217, CE217-CD217, "")</f>
        <v/>
      </c>
      <c r="CG217" s="9">
        <f>IF(7&lt;=$G217, CC217-CF217, "")</f>
        <v/>
      </c>
      <c r="CH217" s="9">
        <f>IF(7&lt;=$G217, ROUND(BZ217*$Q217, 2), "")</f>
        <v/>
      </c>
      <c r="CI217" s="9">
        <f>IF(7&lt;=$G217, BZ217+CH217, "")</f>
        <v/>
      </c>
      <c r="CJ217" s="9">
        <f>IF(7&lt;=$G217, CD217+CH217, "")</f>
        <v/>
      </c>
      <c r="CK217" s="9">
        <f>IF(7&lt;=$G217, ($G217-7)*$N217, "")</f>
        <v/>
      </c>
      <c r="CL217" s="9">
        <f>IF(8&lt;=$G217, CG217, "")</f>
        <v/>
      </c>
      <c r="CM217" s="9">
        <f>IF(8&lt;=$G217, ROUND(CL217*$Q217, 2), "")</f>
        <v/>
      </c>
      <c r="CN217" s="9">
        <f>IF(8&lt;=$G217, $N217, "")</f>
        <v/>
      </c>
      <c r="CO217" s="9">
        <f>IF(8&lt;=$G217, CN217-CM217, "")</f>
        <v/>
      </c>
      <c r="CP217" s="9">
        <f>IF(8&lt;=$G217, CL217-CO217, "")</f>
        <v/>
      </c>
      <c r="CQ217" s="9">
        <f>IF(8&lt;=$G217, ROUND(CI217*$Q217, 2), "")</f>
        <v/>
      </c>
      <c r="CR217" s="9">
        <f>IF(8&lt;=$G217, CI217+CQ217, "")</f>
        <v/>
      </c>
      <c r="CS217" s="9">
        <f>IF(8&lt;=$G217, CM217+CQ217, "")</f>
        <v/>
      </c>
      <c r="CT217" s="9">
        <f>IF(8&lt;=$G217, ($G217-8)*$N217, "")</f>
        <v/>
      </c>
      <c r="CU217" s="9">
        <f>IF(9&lt;=$G217, CP217, "")</f>
        <v/>
      </c>
      <c r="CV217" s="9">
        <f>IF(9&lt;=$G217, ROUND(CU217*$Q217, 2), "")</f>
        <v/>
      </c>
      <c r="CW217" s="9">
        <f>IF(9&lt;=$G217, $N217, "")</f>
        <v/>
      </c>
      <c r="CX217" s="9">
        <f>IF(9&lt;=$G217, CW217-CV217, "")</f>
        <v/>
      </c>
      <c r="CY217" s="9">
        <f>IF(9&lt;=$G217, CU217-CX217, "")</f>
        <v/>
      </c>
      <c r="CZ217" s="9">
        <f>IF(9&lt;=$G217, ROUND(CR217*$Q217, 2), "")</f>
        <v/>
      </c>
      <c r="DA217" s="9">
        <f>IF(9&lt;=$G217, CR217+CZ217, "")</f>
        <v/>
      </c>
      <c r="DB217" s="9">
        <f>IF(9&lt;=$G217, CV217+CZ217, "")</f>
        <v/>
      </c>
      <c r="DC217" s="9">
        <f>IF(9&lt;=$G217, ($G217-9)*$N217, "")</f>
        <v/>
      </c>
      <c r="DD217" s="9">
        <f>IF(10&lt;=$G217, CY217, "")</f>
        <v/>
      </c>
      <c r="DE217" s="9">
        <f>IF(10&lt;=$G217, ROUND(DD217*$Q217, 2), "")</f>
        <v/>
      </c>
      <c r="DF217" s="9">
        <f>IF(10&lt;=$G217, $N217, "")</f>
        <v/>
      </c>
      <c r="DG217" s="9">
        <f>IF(10&lt;=$G217, DF217-DE217, "")</f>
        <v/>
      </c>
      <c r="DH217" s="9">
        <f>IF(10&lt;=$G217, DD217-DG217, "")</f>
        <v/>
      </c>
      <c r="DI217" s="9">
        <f>IF(10&lt;=$G217, ROUND(DA217*$Q217, 2), "")</f>
        <v/>
      </c>
      <c r="DJ217" s="9">
        <f>IF(10&lt;=$G217, DA217+DI217, "")</f>
        <v/>
      </c>
      <c r="DK217" s="9">
        <f>IF(10&lt;=$G217, DE217+DI217, "")</f>
        <v/>
      </c>
      <c r="DL217" s="9">
        <f>IF(10&lt;=$G217, ($G217-10)*$N217, "")</f>
        <v/>
      </c>
      <c r="DM217" s="9">
        <f>IF(11&lt;=$G217, DH217, "")</f>
        <v/>
      </c>
      <c r="DN217" s="9">
        <f>IF(11&lt;=$G217, ROUND(DM217*$Q217, 2), "")</f>
        <v/>
      </c>
      <c r="DO217" s="9">
        <f>IF(11&lt;=$G217, $N217, "")</f>
        <v/>
      </c>
      <c r="DP217" s="9">
        <f>IF(11&lt;=$G217, DO217-DN217, "")</f>
        <v/>
      </c>
      <c r="DQ217" s="9">
        <f>IF(11&lt;=$G217, DM217-DP217, "")</f>
        <v/>
      </c>
      <c r="DR217" s="9">
        <f>IF(11&lt;=$G217, ROUND(DJ217*$Q217, 2), "")</f>
        <v/>
      </c>
      <c r="DS217" s="9">
        <f>IF(11&lt;=$G217, DJ217+DR217, "")</f>
        <v/>
      </c>
      <c r="DT217" s="9">
        <f>IF(11&lt;=$G217, DN217+DR217, "")</f>
        <v/>
      </c>
      <c r="DU217" s="9">
        <f>IF(11&lt;=$G217, ($G217-11)*$N217, "")</f>
        <v/>
      </c>
      <c r="DV217" s="9">
        <f>IF(12&lt;=$G217, DQ217, "")</f>
        <v/>
      </c>
      <c r="DW217" s="9">
        <f>IF(12&lt;=$G217, ROUND(DV217*$Q217, 2), "")</f>
        <v/>
      </c>
      <c r="DX217" s="9">
        <f>IF(12&lt;=$G217, $N217, "")</f>
        <v/>
      </c>
      <c r="DY217" s="9">
        <f>IF(12&lt;=$G217, DX217-DW217, "")</f>
        <v/>
      </c>
      <c r="DZ217" s="9">
        <f>IF(12&lt;=$G217, DV217-DY217, "")</f>
        <v/>
      </c>
      <c r="EA217" s="9">
        <f>IF(12&lt;=$G217, ROUND(DS217*$Q217, 2), "")</f>
        <v/>
      </c>
      <c r="EB217" s="9">
        <f>IF(12&lt;=$G217, DS217+EA217, "")</f>
        <v/>
      </c>
      <c r="EC217" s="9">
        <f>IF(12&lt;=$G217, DW217+EA217, "")</f>
        <v/>
      </c>
      <c r="ED217" s="9">
        <f>IF(12&lt;=$G217, ($G217-12)*$N217, "")</f>
        <v/>
      </c>
      <c r="EE217" s="9">
        <f>IF(13&lt;=$G217, DZ217, "")</f>
        <v/>
      </c>
      <c r="EF217" s="9">
        <f>IF(13&lt;=$G217, ROUND(EE217*$Q217, 2), "")</f>
        <v/>
      </c>
      <c r="EG217" s="9">
        <f>IF(13&lt;=$G217, $N217, "")</f>
        <v/>
      </c>
      <c r="EH217" s="9">
        <f>IF(13&lt;=$G217, EG217-EF217, "")</f>
        <v/>
      </c>
      <c r="EI217" s="9">
        <f>IF(13&lt;=$G217, EE217-EH217, "")</f>
        <v/>
      </c>
      <c r="EJ217" s="9">
        <f>IF(13&lt;=$G217, ROUND(EB217*$Q217, 2), "")</f>
        <v/>
      </c>
      <c r="EK217" s="9">
        <f>IF(13&lt;=$G217, EB217+EJ217, "")</f>
        <v/>
      </c>
      <c r="EL217" s="9">
        <f>IF(13&lt;=$G217, EF217+EJ217, "")</f>
        <v/>
      </c>
      <c r="EM217" s="9">
        <f>IF(13&lt;=$G217, ($G217-13)*$N217, "")</f>
        <v/>
      </c>
      <c r="EN217" s="9">
        <f>IF(14&lt;=$G217, EI217, "")</f>
        <v/>
      </c>
      <c r="EO217" s="9">
        <f>IF(14&lt;=$G217, ROUND(EN217*$Q217, 2), "")</f>
        <v/>
      </c>
      <c r="EP217" s="9">
        <f>IF(14&lt;=$G217, $N217, "")</f>
        <v/>
      </c>
      <c r="EQ217" s="9">
        <f>IF(14&lt;=$G217, EP217-EO217, "")</f>
        <v/>
      </c>
      <c r="ER217" s="9">
        <f>IF(14&lt;=$G217, EN217-EQ217, "")</f>
        <v/>
      </c>
      <c r="ES217" s="9">
        <f>IF(14&lt;=$G217, ROUND(EK217*$Q217, 2), "")</f>
        <v/>
      </c>
      <c r="ET217" s="9">
        <f>IF(14&lt;=$G217, EK217+ES217, "")</f>
        <v/>
      </c>
      <c r="EU217" s="9">
        <f>IF(14&lt;=$G217, EO217+ES217, "")</f>
        <v/>
      </c>
      <c r="EV217" s="9">
        <f>IF(14&lt;=$G217, ($G217-14)*$N217, "")</f>
        <v/>
      </c>
      <c r="EW217" s="9">
        <f>IF(15&lt;=$G217, ER217, "")</f>
        <v/>
      </c>
      <c r="EX217" s="9">
        <f>IF(15&lt;=$G217, ROUND(EW217*$Q217, 2), "")</f>
        <v/>
      </c>
      <c r="EY217" s="9">
        <f>IF(15&lt;=$G217, $N217, "")</f>
        <v/>
      </c>
      <c r="EZ217" s="9">
        <f>IF(15&lt;=$G217, EY217-EX217, "")</f>
        <v/>
      </c>
      <c r="FA217" s="9">
        <f>IF(15&lt;=$G217, EW217-EZ217, "")</f>
        <v/>
      </c>
      <c r="FB217" s="9">
        <f>IF(15&lt;=$G217, ROUND(ET217*$Q217, 2), "")</f>
        <v/>
      </c>
      <c r="FC217" s="9">
        <f>IF(15&lt;=$G217, ET217+FB217, "")</f>
        <v/>
      </c>
      <c r="FD217" s="9">
        <f>IF(15&lt;=$G217, EX217+FB217, "")</f>
        <v/>
      </c>
      <c r="FE217" s="9">
        <f>IF(15&lt;=$G217, ($G217-15)*$N217, "")</f>
        <v/>
      </c>
      <c r="FF217" s="9">
        <f>IF(16&lt;=$G217, FA217, "")</f>
        <v/>
      </c>
      <c r="FG217" s="9">
        <f>IF(16&lt;=$G217, ROUND(FF217*$Q217, 2), "")</f>
        <v/>
      </c>
      <c r="FH217" s="9">
        <f>IF(16&lt;=$G217, $N217, "")</f>
        <v/>
      </c>
      <c r="FI217" s="9">
        <f>IF(16&lt;=$G217, FH217-FG217, "")</f>
        <v/>
      </c>
      <c r="FJ217" s="9">
        <f>IF(16&lt;=$G217, FF217-FI217, "")</f>
        <v/>
      </c>
      <c r="FK217" s="9">
        <f>IF(16&lt;=$G217, ROUND(FC217*$Q217, 2), "")</f>
        <v/>
      </c>
      <c r="FL217" s="9">
        <f>IF(16&lt;=$G217, FC217+FK217, "")</f>
        <v/>
      </c>
      <c r="FM217" s="9">
        <f>IF(16&lt;=$G217, FG217+FK217, "")</f>
        <v/>
      </c>
      <c r="FN217" s="9">
        <f>IF(16&lt;=$G217, ($G217-16)*$N217, "")</f>
        <v/>
      </c>
      <c r="FO217" s="9">
        <f>IF(17&lt;=$G217, FJ217, "")</f>
        <v/>
      </c>
      <c r="FP217" s="9">
        <f>IF(17&lt;=$G217, ROUND(FO217*$Q217, 2), "")</f>
        <v/>
      </c>
      <c r="FQ217" s="9">
        <f>IF(17&lt;=$G217, $N217, "")</f>
        <v/>
      </c>
      <c r="FR217" s="9">
        <f>IF(17&lt;=$G217, FQ217-FP217, "")</f>
        <v/>
      </c>
      <c r="FS217" s="9">
        <f>IF(17&lt;=$G217, FO217-FR217, "")</f>
        <v/>
      </c>
      <c r="FT217" s="9">
        <f>IF(17&lt;=$G217, ROUND(FL217*$Q217, 2), "")</f>
        <v/>
      </c>
      <c r="FU217" s="9">
        <f>IF(17&lt;=$G217, FL217+FT217, "")</f>
        <v/>
      </c>
      <c r="FV217" s="9">
        <f>IF(17&lt;=$G217, FP217+FT217, "")</f>
        <v/>
      </c>
      <c r="FW217" s="9">
        <f>IF(17&lt;=$G217, ($G217-17)*$N217, "")</f>
        <v/>
      </c>
      <c r="FX217" s="9">
        <f>IF(18&lt;=$G217, FS217, "")</f>
        <v/>
      </c>
      <c r="FY217" s="9">
        <f>IF(18&lt;=$G217, ROUND(FX217*$Q217, 2), "")</f>
        <v/>
      </c>
      <c r="FZ217" s="9">
        <f>IF(18&lt;=$G217, $N217, "")</f>
        <v/>
      </c>
      <c r="GA217" s="9">
        <f>IF(18&lt;=$G217, FZ217-FY217, "")</f>
        <v/>
      </c>
      <c r="GB217" s="9">
        <f>IF(18&lt;=$G217, FX217-GA217, "")</f>
        <v/>
      </c>
      <c r="GC217" s="9">
        <f>IF(18&lt;=$G217, ROUND(FU217*$Q217, 2), "")</f>
        <v/>
      </c>
      <c r="GD217" s="9">
        <f>IF(18&lt;=$G217, FU217+GC217, "")</f>
        <v/>
      </c>
      <c r="GE217" s="9">
        <f>IF(18&lt;=$G217, FY217+GC217, "")</f>
        <v/>
      </c>
      <c r="GF217" s="9">
        <f>IF(18&lt;=$G217, ($G217-18)*$N217, "")</f>
        <v/>
      </c>
      <c r="GG217" s="9">
        <f>IF(19&lt;=$G217, GB217, "")</f>
        <v/>
      </c>
      <c r="GH217" s="9">
        <f>IF(19&lt;=$G217, ROUND(GG217*$Q217, 2), "")</f>
        <v/>
      </c>
      <c r="GI217" s="9">
        <f>IF(19&lt;=$G217, $N217, "")</f>
        <v/>
      </c>
      <c r="GJ217" s="9">
        <f>IF(19&lt;=$G217, GI217-GH217, "")</f>
        <v/>
      </c>
      <c r="GK217" s="9">
        <f>IF(19&lt;=$G217, GG217-GJ217, "")</f>
        <v/>
      </c>
      <c r="GL217" s="9">
        <f>IF(19&lt;=$G217, ROUND(GD217*$Q217, 2), "")</f>
        <v/>
      </c>
      <c r="GM217" s="9">
        <f>IF(19&lt;=$G217, GD217+GL217, "")</f>
        <v/>
      </c>
      <c r="GN217" s="9">
        <f>IF(19&lt;=$G217, GH217+GL217, "")</f>
        <v/>
      </c>
      <c r="GO217" s="9">
        <f>IF(19&lt;=$G217, ($G217-19)*$N217, "")</f>
        <v/>
      </c>
      <c r="GP217" s="9">
        <f>IF(20&lt;=$G217, GK217, "")</f>
        <v/>
      </c>
      <c r="GQ217" s="9">
        <f>IF(20&lt;=$G217, ROUND(GP217*$Q217, 2), "")</f>
        <v/>
      </c>
      <c r="GR217" s="9">
        <f>IF(20&lt;=$G217, $N217, "")</f>
        <v/>
      </c>
      <c r="GS217" s="9">
        <f>IF(20&lt;=$G217, GR217-GQ217, "")</f>
        <v/>
      </c>
      <c r="GT217" s="9">
        <f>IF(20&lt;=$G217, GP217-GS217, "")</f>
        <v/>
      </c>
      <c r="GU217" s="9">
        <f>IF(20&lt;=$G217, ROUND(GM217*$Q217, 2), "")</f>
        <v/>
      </c>
      <c r="GV217" s="9">
        <f>IF(20&lt;=$G217, GM217+GU217, "")</f>
        <v/>
      </c>
      <c r="GW217" s="9">
        <f>IF(20&lt;=$G217, GQ217+GU217, "")</f>
        <v/>
      </c>
      <c r="GX217" s="9">
        <f>IF(20&lt;=$G217, ($G217-20)*$N217, "")</f>
        <v/>
      </c>
      <c r="GY217" s="9">
        <f>IF(21&lt;=$G217, GT217, "")</f>
        <v/>
      </c>
      <c r="GZ217" s="9">
        <f>IF(21&lt;=$G217, ROUND(GY217*$Q217, 2), "")</f>
        <v/>
      </c>
      <c r="HA217" s="9">
        <f>IF(21&lt;=$G217, $N217, "")</f>
        <v/>
      </c>
      <c r="HB217" s="9">
        <f>IF(21&lt;=$G217, HA217-GZ217, "")</f>
        <v/>
      </c>
      <c r="HC217" s="9">
        <f>IF(21&lt;=$G217, GY217-HB217, "")</f>
        <v/>
      </c>
      <c r="HD217" s="9">
        <f>IF(21&lt;=$G217, ROUND(GV217*$Q217, 2), "")</f>
        <v/>
      </c>
      <c r="HE217" s="9">
        <f>IF(21&lt;=$G217, GV217+HD217, "")</f>
        <v/>
      </c>
      <c r="HF217" s="9">
        <f>IF(21&lt;=$G217, GZ217+HD217, "")</f>
        <v/>
      </c>
      <c r="HG217" s="9">
        <f>IF(21&lt;=$G217, ($G217-21)*$N217, "")</f>
        <v/>
      </c>
      <c r="HH217" s="9">
        <f>IF(22&lt;=$G217, HC217, "")</f>
        <v/>
      </c>
      <c r="HI217" s="9">
        <f>IF(22&lt;=$G217, ROUND(HH217*$Q217, 2), "")</f>
        <v/>
      </c>
      <c r="HJ217" s="9">
        <f>IF(22&lt;=$G217, $N217, "")</f>
        <v/>
      </c>
      <c r="HK217" s="9">
        <f>IF(22&lt;=$G217, HJ217-HI217, "")</f>
        <v/>
      </c>
      <c r="HL217" s="9">
        <f>IF(22&lt;=$G217, HH217-HK217, "")</f>
        <v/>
      </c>
      <c r="HM217" s="9">
        <f>IF(22&lt;=$G217, ROUND(HE217*$Q217, 2), "")</f>
        <v/>
      </c>
      <c r="HN217" s="9">
        <f>IF(22&lt;=$G217, HE217+HM217, "")</f>
        <v/>
      </c>
      <c r="HO217" s="9">
        <f>IF(22&lt;=$G217, HI217+HM217, "")</f>
        <v/>
      </c>
      <c r="HP217" s="9">
        <f>IF(22&lt;=$G217, ($G217-22)*$N217, "")</f>
        <v/>
      </c>
      <c r="HQ217" s="9">
        <f>IF(23&lt;=$G217, HL217, "")</f>
        <v/>
      </c>
      <c r="HR217" s="9">
        <f>IF(23&lt;=$G217, ROUND(HQ217*$Q217, 2), "")</f>
        <v/>
      </c>
      <c r="HS217" s="9">
        <f>IF(23&lt;=$G217, $N217, "")</f>
        <v/>
      </c>
      <c r="HT217" s="9">
        <f>IF(23&lt;=$G217, HS217-HR217, "")</f>
        <v/>
      </c>
      <c r="HU217" s="9">
        <f>IF(23&lt;=$G217, HQ217-HT217, "")</f>
        <v/>
      </c>
      <c r="HV217" s="9">
        <f>IF(23&lt;=$G217, ROUND(HN217*$Q217, 2), "")</f>
        <v/>
      </c>
      <c r="HW217" s="9">
        <f>IF(23&lt;=$G217, HN217+HV217, "")</f>
        <v/>
      </c>
      <c r="HX217" s="9">
        <f>IF(23&lt;=$G217, HR217+HV217, "")</f>
        <v/>
      </c>
      <c r="HY217" s="9">
        <f>IF(23&lt;=$G217, ($G217-23)*$N217, "")</f>
        <v/>
      </c>
      <c r="HZ217" s="9">
        <f>IF(24&lt;=$G217, HU217, "")</f>
        <v/>
      </c>
      <c r="IA217" s="9">
        <f>IF(24&lt;=$G217, ROUND(HZ217*$Q217, 2), "")</f>
        <v/>
      </c>
      <c r="IB217" s="9">
        <f>IF(24&lt;=$G217, $N217, "")</f>
        <v/>
      </c>
      <c r="IC217" s="9">
        <f>IF(24&lt;=$G217, IB217-IA217, "")</f>
        <v/>
      </c>
      <c r="ID217" s="9">
        <f>IF(24&lt;=$G217, HZ217-IC217, "")</f>
        <v/>
      </c>
      <c r="IE217" s="9">
        <f>IF(24&lt;=$G217, ROUND(HW217*$Q217, 2), "")</f>
        <v/>
      </c>
      <c r="IF217" s="9">
        <f>IF(24&lt;=$G217, HW217+IE217, "")</f>
        <v/>
      </c>
      <c r="IG217" s="9">
        <f>IF(24&lt;=$G217, IA217+IE217, "")</f>
        <v/>
      </c>
      <c r="IH217" s="9">
        <f>IF(24&lt;=$G217, ($G217-24)*$N217, "")</f>
        <v/>
      </c>
      <c r="II217" s="9">
        <f>IF(25&lt;=$G217, ID217, "")</f>
        <v/>
      </c>
      <c r="IJ217" s="9">
        <f>IF(25&lt;=$G217, ROUND(II217*$Q217, 2), "")</f>
        <v/>
      </c>
      <c r="IK217" s="9">
        <f>IF(25&lt;=$G217, $N217, "")</f>
        <v/>
      </c>
      <c r="IL217" s="9">
        <f>IF(25&lt;=$G217, IK217-IJ217, "")</f>
        <v/>
      </c>
      <c r="IM217" s="9">
        <f>IF(25&lt;=$G217, II217-IL217, "")</f>
        <v/>
      </c>
      <c r="IN217" s="9">
        <f>IF(25&lt;=$G217, ROUND(IF217*$Q217, 2), "")</f>
        <v/>
      </c>
      <c r="IO217" s="9">
        <f>IF(25&lt;=$G217, IF217+IN217, "")</f>
        <v/>
      </c>
      <c r="IP217" s="9">
        <f>IF(25&lt;=$G217, IJ217+IN217, "")</f>
        <v/>
      </c>
      <c r="IQ217" s="9">
        <f>IF(25&lt;=$G217, ($G217-25)*$N217, "")</f>
        <v/>
      </c>
      <c r="IR217" s="9">
        <f>IF(26&lt;=$G217, IM217, "")</f>
        <v/>
      </c>
      <c r="IS217" s="9">
        <f>IF(26&lt;=$G217, ROUND(IR217*$Q217, 2), "")</f>
        <v/>
      </c>
      <c r="IT217" s="9">
        <f>IF(26&lt;=$G217, $N217, "")</f>
        <v/>
      </c>
      <c r="IU217" s="9">
        <f>IF(26&lt;=$G217, IT217-IS217, "")</f>
        <v/>
      </c>
      <c r="IV217" s="9">
        <f>IF(26&lt;=$G217, IR217-IU217, "")</f>
        <v/>
      </c>
      <c r="IW217" s="9">
        <f>IF(26&lt;=$G217, ROUND(IO217*$Q217, 2), "")</f>
        <v/>
      </c>
      <c r="IX217" s="9">
        <f>IF(26&lt;=$G217, IO217+IW217, "")</f>
        <v/>
      </c>
      <c r="IY217" s="9">
        <f>IF(26&lt;=$G217, IS217+IW217, "")</f>
        <v/>
      </c>
      <c r="IZ217" s="9">
        <f>IF(26&lt;=$G217, ($G217-26)*$N217, "")</f>
        <v/>
      </c>
      <c r="JA217" s="9">
        <f>IF(27&lt;=$G217, IV217, "")</f>
        <v/>
      </c>
      <c r="JB217" s="9">
        <f>IF(27&lt;=$G217, ROUND(JA217*$Q217, 2), "")</f>
        <v/>
      </c>
      <c r="JC217" s="9">
        <f>IF(27&lt;=$G217, $N217, "")</f>
        <v/>
      </c>
      <c r="JD217" s="9">
        <f>IF(27&lt;=$G217, JC217-JB217, "")</f>
        <v/>
      </c>
      <c r="JE217" s="9">
        <f>IF(27&lt;=$G217, JA217-JD217, "")</f>
        <v/>
      </c>
      <c r="JF217" s="9">
        <f>IF(27&lt;=$G217, ROUND(IX217*$Q217, 2), "")</f>
        <v/>
      </c>
      <c r="JG217" s="9">
        <f>IF(27&lt;=$G217, IX217+JF217, "")</f>
        <v/>
      </c>
      <c r="JH217" s="9">
        <f>IF(27&lt;=$G217, JB217+JF217, "")</f>
        <v/>
      </c>
      <c r="JI217" s="9">
        <f>IF(27&lt;=$G217, ($G217-27)*$N217, "")</f>
        <v/>
      </c>
      <c r="JJ217" s="9">
        <f>IF(28&lt;=$G217, JE217, "")</f>
        <v/>
      </c>
      <c r="JK217" s="9">
        <f>IF(28&lt;=$G217, ROUND(JJ217*$Q217, 2), "")</f>
        <v/>
      </c>
      <c r="JL217" s="9">
        <f>IF(28&lt;=$G217, $N217, "")</f>
        <v/>
      </c>
      <c r="JM217" s="9">
        <f>IF(28&lt;=$G217, JL217-JK217, "")</f>
        <v/>
      </c>
      <c r="JN217" s="9">
        <f>IF(28&lt;=$G217, JJ217-JM217, "")</f>
        <v/>
      </c>
      <c r="JO217" s="9">
        <f>IF(28&lt;=$G217, ROUND(JG217*$Q217, 2), "")</f>
        <v/>
      </c>
      <c r="JP217" s="9">
        <f>IF(28&lt;=$G217, JG217+JO217, "")</f>
        <v/>
      </c>
      <c r="JQ217" s="9">
        <f>IF(28&lt;=$G217, JK217+JO217, "")</f>
        <v/>
      </c>
      <c r="JR217" s="9">
        <f>IF(28&lt;=$G217, ($G217-28)*$N217, "")</f>
        <v/>
      </c>
      <c r="JS217" s="9">
        <f>IF(29&lt;=$G217, JN217, "")</f>
        <v/>
      </c>
      <c r="JT217" s="9">
        <f>IF(29&lt;=$G217, ROUND(JS217*$Q217, 2), "")</f>
        <v/>
      </c>
      <c r="JU217" s="9">
        <f>IF(29&lt;=$G217, $N217, "")</f>
        <v/>
      </c>
      <c r="JV217" s="9">
        <f>IF(29&lt;=$G217, JU217-JT217, "")</f>
        <v/>
      </c>
      <c r="JW217" s="9">
        <f>IF(29&lt;=$G217, JS217-JV217, "")</f>
        <v/>
      </c>
      <c r="JX217" s="9">
        <f>IF(29&lt;=$G217, ROUND(JP217*$Q217, 2), "")</f>
        <v/>
      </c>
      <c r="JY217" s="9">
        <f>IF(29&lt;=$G217, JP217+JX217, "")</f>
        <v/>
      </c>
      <c r="JZ217" s="9">
        <f>IF(29&lt;=$G217, JT217+JX217, "")</f>
        <v/>
      </c>
      <c r="KA217" s="9">
        <f>IF(29&lt;=$G217, ($G217-29)*$N217, "")</f>
        <v/>
      </c>
      <c r="KB217" s="9">
        <f>IF(30&lt;=$G217, JW217, "")</f>
        <v/>
      </c>
      <c r="KC217" s="9">
        <f>IF(30&lt;=$G217, ROUND(KB217*$Q217, 2), "")</f>
        <v/>
      </c>
      <c r="KD217" s="9">
        <f>IF(30&lt;=$G217, $N217, "")</f>
        <v/>
      </c>
      <c r="KE217" s="9">
        <f>IF(30&lt;=$G217, KD217-KC217, "")</f>
        <v/>
      </c>
      <c r="KF217" s="9">
        <f>IF(30&lt;=$G217, KB217-KE217, "")</f>
        <v/>
      </c>
      <c r="KG217" s="9">
        <f>IF(30&lt;=$G217, ROUND(JY217*$Q217, 2), "")</f>
        <v/>
      </c>
      <c r="KH217" s="9">
        <f>IF(30&lt;=$G217, JY217+KG217, "")</f>
        <v/>
      </c>
      <c r="KI217" s="9">
        <f>IF(30&lt;=$G217, KC217+KG217, "")</f>
        <v/>
      </c>
      <c r="KJ217" s="9">
        <f>IF(30&lt;=$G217, ($G217-30)*$N217, "")</f>
        <v/>
      </c>
      <c r="KK217" s="9">
        <f>IF(31&lt;=$G217, KF217, "")</f>
        <v/>
      </c>
      <c r="KL217" s="9">
        <f>IF(31&lt;=$G217, ROUND(KK217*$Q217, 2), "")</f>
        <v/>
      </c>
      <c r="KM217" s="9">
        <f>IF(31&lt;=$G217, $N217, "")</f>
        <v/>
      </c>
      <c r="KN217" s="9">
        <f>IF(31&lt;=$G217, KM217-KL217, "")</f>
        <v/>
      </c>
      <c r="KO217" s="9">
        <f>IF(31&lt;=$G217, KK217-KN217, "")</f>
        <v/>
      </c>
      <c r="KP217" s="9">
        <f>IF(31&lt;=$G217, ROUND(KH217*$Q217, 2), "")</f>
        <v/>
      </c>
      <c r="KQ217" s="9">
        <f>IF(31&lt;=$G217, KH217+KP217, "")</f>
        <v/>
      </c>
      <c r="KR217" s="9">
        <f>IF(31&lt;=$G217, KL217+KP217, "")</f>
        <v/>
      </c>
      <c r="KS217" s="9">
        <f>IF(31&lt;=$G217, ($G217-31)*$N217, "")</f>
        <v/>
      </c>
      <c r="KT217" s="9">
        <f>IF(32&lt;=$G217, KO217, "")</f>
        <v/>
      </c>
      <c r="KU217" s="9">
        <f>IF(32&lt;=$G217, ROUND(KT217*$Q217, 2), "")</f>
        <v/>
      </c>
      <c r="KV217" s="9">
        <f>IF(32&lt;=$G217, $N217, "")</f>
        <v/>
      </c>
      <c r="KW217" s="9">
        <f>IF(32&lt;=$G217, KV217-KU217, "")</f>
        <v/>
      </c>
      <c r="KX217" s="9">
        <f>IF(32&lt;=$G217, KT217-KW217, "")</f>
        <v/>
      </c>
      <c r="KY217" s="9">
        <f>IF(32&lt;=$G217, ROUND(KQ217*$Q217, 2), "")</f>
        <v/>
      </c>
      <c r="KZ217" s="9">
        <f>IF(32&lt;=$G217, KQ217+KY217, "")</f>
        <v/>
      </c>
      <c r="LA217" s="9">
        <f>IF(32&lt;=$G217, KU217+KY217, "")</f>
        <v/>
      </c>
      <c r="LB217" s="9">
        <f>IF(32&lt;=$G217, ($G217-32)*$N217, "")</f>
        <v/>
      </c>
      <c r="LC217" s="9">
        <f>IF(33&lt;=$G217, KX217, "")</f>
        <v/>
      </c>
      <c r="LD217" s="9">
        <f>IF(33&lt;=$G217, ROUND(LC217*$Q217, 2), "")</f>
        <v/>
      </c>
      <c r="LE217" s="9">
        <f>IF(33&lt;=$G217, $N217, "")</f>
        <v/>
      </c>
      <c r="LF217" s="9">
        <f>IF(33&lt;=$G217, LE217-LD217, "")</f>
        <v/>
      </c>
      <c r="LG217" s="9">
        <f>IF(33&lt;=$G217, LC217-LF217, "")</f>
        <v/>
      </c>
      <c r="LH217" s="9">
        <f>IF(33&lt;=$G217, ROUND(KZ217*$Q217, 2), "")</f>
        <v/>
      </c>
      <c r="LI217" s="9">
        <f>IF(33&lt;=$G217, KZ217+LH217, "")</f>
        <v/>
      </c>
      <c r="LJ217" s="9">
        <f>IF(33&lt;=$G217, LD217+LH217, "")</f>
        <v/>
      </c>
      <c r="LK217" s="9">
        <f>IF(33&lt;=$G217, ($G217-33)*$N217, "")</f>
        <v/>
      </c>
      <c r="LL217" s="9">
        <f>IF(34&lt;=$G217, LG217, "")</f>
        <v/>
      </c>
      <c r="LM217" s="9">
        <f>IF(34&lt;=$G217, ROUND(LL217*$Q217, 2), "")</f>
        <v/>
      </c>
      <c r="LN217" s="9">
        <f>IF(34&lt;=$G217, $N217, "")</f>
        <v/>
      </c>
      <c r="LO217" s="9">
        <f>IF(34&lt;=$G217, LN217-LM217, "")</f>
        <v/>
      </c>
      <c r="LP217" s="9">
        <f>IF(34&lt;=$G217, LL217-LO217, "")</f>
        <v/>
      </c>
      <c r="LQ217" s="9">
        <f>IF(34&lt;=$G217, ROUND(LI217*$Q217, 2), "")</f>
        <v/>
      </c>
      <c r="LR217" s="9">
        <f>IF(34&lt;=$G217, LI217+LQ217, "")</f>
        <v/>
      </c>
      <c r="LS217" s="9">
        <f>IF(34&lt;=$G217, LM217+LQ217, "")</f>
        <v/>
      </c>
      <c r="LT217" s="9">
        <f>IF(34&lt;=$G217, ($G217-34)*$N217, "")</f>
        <v/>
      </c>
      <c r="LU217" s="9">
        <f>IF(35&lt;=$G217, LP217, "")</f>
        <v/>
      </c>
      <c r="LV217" s="9">
        <f>IF(35&lt;=$G217, ROUND(LU217*$Q217, 2), "")</f>
        <v/>
      </c>
      <c r="LW217" s="9">
        <f>IF(35&lt;=$G217, $N217, "")</f>
        <v/>
      </c>
      <c r="LX217" s="9">
        <f>IF(35&lt;=$G217, LW217-LV217, "")</f>
        <v/>
      </c>
      <c r="LY217" s="9">
        <f>IF(35&lt;=$G217, LU217-LX217, "")</f>
        <v/>
      </c>
      <c r="LZ217" s="9">
        <f>IF(35&lt;=$G217, ROUND(LR217*$Q217, 2), "")</f>
        <v/>
      </c>
      <c r="MA217" s="9">
        <f>IF(35&lt;=$G217, LR217+LZ217, "")</f>
        <v/>
      </c>
      <c r="MB217" s="9">
        <f>IF(35&lt;=$G217, LV217+LZ217, "")</f>
        <v/>
      </c>
      <c r="MC217" s="9">
        <f>IF(35&lt;=$G217, ($G217-35)*$N217, "")</f>
        <v/>
      </c>
      <c r="MD217" s="9">
        <f>IF(36&lt;=$G217, LY217, "")</f>
        <v/>
      </c>
      <c r="ME217" s="9">
        <f>IF(36&lt;=$G217, ROUND(MD217*$Q217, 2), "")</f>
        <v/>
      </c>
      <c r="MF217" s="9">
        <f>IF(36&lt;=$G217, $N217, "")</f>
        <v/>
      </c>
      <c r="MG217" s="9">
        <f>IF(36&lt;=$G217, MF217-ME217, "")</f>
        <v/>
      </c>
      <c r="MH217" s="9">
        <f>IF(36&lt;=$G217, MD217-MG217, "")</f>
        <v/>
      </c>
      <c r="MI217" s="9">
        <f>IF(36&lt;=$G217, ROUND(MA217*$Q217, 2), "")</f>
        <v/>
      </c>
      <c r="MJ217" s="9">
        <f>IF(36&lt;=$G217, MA217+MI217, "")</f>
        <v/>
      </c>
      <c r="MK217" s="9">
        <f>IF(36&lt;=$G217, ME217+MI217, "")</f>
        <v/>
      </c>
      <c r="ML217" s="9">
        <f>IF(36&lt;=$G217, ($G217-36)*$N217, "")</f>
        <v/>
      </c>
      <c r="MM217" s="9">
        <f>IF(37&lt;=$G217, MH217, "")</f>
        <v/>
      </c>
      <c r="MN217" s="9">
        <f>IF(37&lt;=$G217, ROUND(MM217*$Q217, 2), "")</f>
        <v/>
      </c>
      <c r="MO217" s="9">
        <f>IF(37&lt;=$G217, $N217, "")</f>
        <v/>
      </c>
      <c r="MP217" s="9">
        <f>IF(37&lt;=$G217, MO217-MN217, "")</f>
        <v/>
      </c>
      <c r="MQ217" s="9">
        <f>IF(37&lt;=$G217, MM217-MP217, "")</f>
        <v/>
      </c>
      <c r="MR217" s="9">
        <f>IF(37&lt;=$G217, ROUND(MJ217*$Q217, 2), "")</f>
        <v/>
      </c>
      <c r="MS217" s="9">
        <f>IF(37&lt;=$G217, MJ217+MR217, "")</f>
        <v/>
      </c>
      <c r="MT217" s="9">
        <f>IF(37&lt;=$G217, MN217+MR217, "")</f>
        <v/>
      </c>
      <c r="MU217" s="9">
        <f>IF(37&lt;=$G217, ($G217-37)*$N217, "")</f>
        <v/>
      </c>
      <c r="MV217" s="9">
        <f>IF(38&lt;=$G217, MQ217, "")</f>
        <v/>
      </c>
      <c r="MW217" s="9">
        <f>IF(38&lt;=$G217, ROUND(MV217*$Q217, 2), "")</f>
        <v/>
      </c>
      <c r="MX217" s="9">
        <f>IF(38&lt;=$G217, $N217, "")</f>
        <v/>
      </c>
      <c r="MY217" s="9">
        <f>IF(38&lt;=$G217, MX217-MW217, "")</f>
        <v/>
      </c>
      <c r="MZ217" s="9">
        <f>IF(38&lt;=$G217, MV217-MY217, "")</f>
        <v/>
      </c>
      <c r="NA217" s="9">
        <f>IF(38&lt;=$G217, ROUND(MS217*$Q217, 2), "")</f>
        <v/>
      </c>
      <c r="NB217" s="9">
        <f>IF(38&lt;=$G217, MS217+NA217, "")</f>
        <v/>
      </c>
      <c r="NC217" s="9">
        <f>IF(38&lt;=$G217, MW217+NA217, "")</f>
        <v/>
      </c>
      <c r="ND217" s="9">
        <f>IF(38&lt;=$G217, ($G217-38)*$N217, "")</f>
        <v/>
      </c>
      <c r="NE217" s="9">
        <f>IF(39&lt;=$G217, MZ217, "")</f>
        <v/>
      </c>
      <c r="NF217" s="9">
        <f>IF(39&lt;=$G217, ROUND(NE217*$Q217, 2), "")</f>
        <v/>
      </c>
      <c r="NG217" s="9">
        <f>IF(39&lt;=$G217, $N217, "")</f>
        <v/>
      </c>
      <c r="NH217" s="9">
        <f>IF(39&lt;=$G217, NG217-NF217, "")</f>
        <v/>
      </c>
      <c r="NI217" s="9">
        <f>IF(39&lt;=$G217, NE217-NH217, "")</f>
        <v/>
      </c>
      <c r="NJ217" s="9">
        <f>IF(39&lt;=$G217, ROUND(NB217*$Q217, 2), "")</f>
        <v/>
      </c>
      <c r="NK217" s="9">
        <f>IF(39&lt;=$G217, NB217+NJ217, "")</f>
        <v/>
      </c>
      <c r="NL217" s="9">
        <f>IF(39&lt;=$G217, NF217+NJ217, "")</f>
        <v/>
      </c>
      <c r="NM217" s="9">
        <f>IF(39&lt;=$G217, ($G217-39)*$N217, "")</f>
        <v/>
      </c>
      <c r="NN217" s="9">
        <f>IF(40&lt;=$G217, NI217, "")</f>
        <v/>
      </c>
      <c r="NO217" s="9">
        <f>IF(40&lt;=$G217, ROUND(NN217*$Q217, 2), "")</f>
        <v/>
      </c>
      <c r="NP217" s="9">
        <f>IF(40&lt;=$G217, $N217, "")</f>
        <v/>
      </c>
      <c r="NQ217" s="9">
        <f>IF(40&lt;=$G217, NP217-NO217, "")</f>
        <v/>
      </c>
      <c r="NR217" s="9">
        <f>IF(40&lt;=$G217, NN217-NQ217, "")</f>
        <v/>
      </c>
      <c r="NS217" s="9">
        <f>IF(40&lt;=$G217, ROUND(NK217*$Q217, 2), "")</f>
        <v/>
      </c>
      <c r="NT217" s="9">
        <f>IF(40&lt;=$G217, NK217+NS217, "")</f>
        <v/>
      </c>
      <c r="NU217" s="9">
        <f>IF(40&lt;=$G217, NO217+NS217, "")</f>
        <v/>
      </c>
      <c r="NV217" s="9">
        <f>IF(40&lt;=$G217, ($G217-40)*$N217, "")</f>
        <v/>
      </c>
      <c r="NW217" s="9">
        <f>IF(41&lt;=$G217, NR217, "")</f>
        <v/>
      </c>
      <c r="NX217" s="9">
        <f>IF(41&lt;=$G217, ROUND(NW217*$Q217, 2), "")</f>
        <v/>
      </c>
      <c r="NY217" s="9">
        <f>IF(41&lt;=$G217, $N217, "")</f>
        <v/>
      </c>
      <c r="NZ217" s="9">
        <f>IF(41&lt;=$G217, NY217-NX217, "")</f>
        <v/>
      </c>
      <c r="OA217" s="9">
        <f>IF(41&lt;=$G217, NW217-NZ217, "")</f>
        <v/>
      </c>
      <c r="OB217" s="9">
        <f>IF(41&lt;=$G217, ROUND(NT217*$Q217, 2), "")</f>
        <v/>
      </c>
      <c r="OC217" s="9">
        <f>IF(41&lt;=$G217, NT217+OB217, "")</f>
        <v/>
      </c>
      <c r="OD217" s="9">
        <f>IF(41&lt;=$G217, NX217+OB217, "")</f>
        <v/>
      </c>
      <c r="OE217" s="9">
        <f>IF(41&lt;=$G217, ($G217-41)*$N217, "")</f>
        <v/>
      </c>
      <c r="OF217" s="9">
        <f>IF(42&lt;=$G217, OA217, "")</f>
        <v/>
      </c>
      <c r="OG217" s="9">
        <f>IF(42&lt;=$G217, ROUND(OF217*$Q217, 2), "")</f>
        <v/>
      </c>
      <c r="OH217" s="9">
        <f>IF(42&lt;=$G217, $N217, "")</f>
        <v/>
      </c>
      <c r="OI217" s="9">
        <f>IF(42&lt;=$G217, OH217-OG217, "")</f>
        <v/>
      </c>
      <c r="OJ217" s="9">
        <f>IF(42&lt;=$G217, OF217-OI217, "")</f>
        <v/>
      </c>
      <c r="OK217" s="9">
        <f>IF(42&lt;=$G217, ROUND(OC217*$Q217, 2), "")</f>
        <v/>
      </c>
      <c r="OL217" s="9">
        <f>IF(42&lt;=$G217, OC217+OK217, "")</f>
        <v/>
      </c>
      <c r="OM217" s="9">
        <f>IF(42&lt;=$G217, OG217+OK217, "")</f>
        <v/>
      </c>
      <c r="ON217" s="9">
        <f>IF(42&lt;=$G217, ($G217-42)*$N217, "")</f>
        <v/>
      </c>
      <c r="OO217" s="9">
        <f>IF(43&lt;=$G217, OJ217, "")</f>
        <v/>
      </c>
      <c r="OP217" s="9">
        <f>IF(43&lt;=$G217, ROUND(OO217*$Q217, 2), "")</f>
        <v/>
      </c>
      <c r="OQ217" s="9">
        <f>IF(43&lt;=$G217, $N217, "")</f>
        <v/>
      </c>
      <c r="OR217" s="9">
        <f>IF(43&lt;=$G217, OQ217-OP217, "")</f>
        <v/>
      </c>
      <c r="OS217" s="9">
        <f>IF(43&lt;=$G217, OO217-OR217, "")</f>
        <v/>
      </c>
      <c r="OT217" s="9">
        <f>IF(43&lt;=$G217, ROUND(OL217*$Q217, 2), "")</f>
        <v/>
      </c>
      <c r="OU217" s="9">
        <f>IF(43&lt;=$G217, OL217+OT217, "")</f>
        <v/>
      </c>
      <c r="OV217" s="9">
        <f>IF(43&lt;=$G217, OP217+OT217, "")</f>
        <v/>
      </c>
      <c r="OW217" s="9">
        <f>IF(43&lt;=$G217, ($G217-43)*$N217, "")</f>
        <v/>
      </c>
      <c r="OX217" s="9">
        <f>IF(44&lt;=$G217, OS217, "")</f>
        <v/>
      </c>
      <c r="OY217" s="9">
        <f>IF(44&lt;=$G217, ROUND(OX217*$Q217, 2), "")</f>
        <v/>
      </c>
      <c r="OZ217" s="9">
        <f>IF(44&lt;=$G217, $N217, "")</f>
        <v/>
      </c>
      <c r="PA217" s="9">
        <f>IF(44&lt;=$G217, OZ217-OY217, "")</f>
        <v/>
      </c>
      <c r="PB217" s="9">
        <f>IF(44&lt;=$G217, OX217-PA217, "")</f>
        <v/>
      </c>
      <c r="PC217" s="9">
        <f>IF(44&lt;=$G217, ROUND(OU217*$Q217, 2), "")</f>
        <v/>
      </c>
      <c r="PD217" s="9">
        <f>IF(44&lt;=$G217, OU217+PC217, "")</f>
        <v/>
      </c>
      <c r="PE217" s="9">
        <f>IF(44&lt;=$G217, OY217+PC217, "")</f>
        <v/>
      </c>
      <c r="PF217" s="9">
        <f>IF(44&lt;=$G217, ($G217-44)*$N217, "")</f>
        <v/>
      </c>
      <c r="PG217" s="9">
        <f>IF(45&lt;=$G217, PB217, "")</f>
        <v/>
      </c>
      <c r="PH217" s="9">
        <f>IF(45&lt;=$G217, ROUND(PG217*$Q217, 2), "")</f>
        <v/>
      </c>
      <c r="PI217" s="9">
        <f>IF(45&lt;=$G217, $N217, "")</f>
        <v/>
      </c>
      <c r="PJ217" s="9">
        <f>IF(45&lt;=$G217, PI217-PH217, "")</f>
        <v/>
      </c>
      <c r="PK217" s="9">
        <f>IF(45&lt;=$G217, PG217-PJ217, "")</f>
        <v/>
      </c>
      <c r="PL217" s="9">
        <f>IF(45&lt;=$G217, ROUND(PD217*$Q217, 2), "")</f>
        <v/>
      </c>
      <c r="PM217" s="9">
        <f>IF(45&lt;=$G217, PD217+PL217, "")</f>
        <v/>
      </c>
      <c r="PN217" s="9">
        <f>IF(45&lt;=$G217, PH217+PL217, "")</f>
        <v/>
      </c>
      <c r="PO217" s="9">
        <f>IF(45&lt;=$G217, ($G217-45)*$N217, "")</f>
        <v/>
      </c>
      <c r="PP217" s="9">
        <f>IF(46&lt;=$G217, PK217, "")</f>
        <v/>
      </c>
      <c r="PQ217" s="9">
        <f>IF(46&lt;=$G217, ROUND(PP217*$Q217, 2), "")</f>
        <v/>
      </c>
      <c r="PR217" s="9">
        <f>IF(46&lt;=$G217, $N217, "")</f>
        <v/>
      </c>
      <c r="PS217" s="9">
        <f>IF(46&lt;=$G217, PR217-PQ217, "")</f>
        <v/>
      </c>
      <c r="PT217" s="9">
        <f>IF(46&lt;=$G217, PP217-PS217, "")</f>
        <v/>
      </c>
      <c r="PU217" s="9">
        <f>IF(46&lt;=$G217, ROUND(PM217*$Q217, 2), "")</f>
        <v/>
      </c>
      <c r="PV217" s="9">
        <f>IF(46&lt;=$G217, PM217+PU217, "")</f>
        <v/>
      </c>
      <c r="PW217" s="9">
        <f>IF(46&lt;=$G217, PQ217+PU217, "")</f>
        <v/>
      </c>
      <c r="PX217" s="9">
        <f>IF(46&lt;=$G217, ($G217-46)*$N217, "")</f>
        <v/>
      </c>
      <c r="PY217" s="9">
        <f>IF(47&lt;=$G217, PT217, "")</f>
        <v/>
      </c>
      <c r="PZ217" s="9">
        <f>IF(47&lt;=$G217, ROUND(PY217*$Q217, 2), "")</f>
        <v/>
      </c>
      <c r="QA217" s="9">
        <f>IF(47&lt;=$G217, $N217, "")</f>
        <v/>
      </c>
      <c r="QB217" s="9">
        <f>IF(47&lt;=$G217, QA217-PZ217, "")</f>
        <v/>
      </c>
      <c r="QC217" s="9">
        <f>IF(47&lt;=$G217, PY217-QB217, "")</f>
        <v/>
      </c>
      <c r="QD217" s="9">
        <f>IF(47&lt;=$G217, ROUND(PV217*$Q217, 2), "")</f>
        <v/>
      </c>
      <c r="QE217" s="9">
        <f>IF(47&lt;=$G217, PV217+QD217, "")</f>
        <v/>
      </c>
      <c r="QF217" s="9">
        <f>IF(47&lt;=$G217, PZ217+QD217, "")</f>
        <v/>
      </c>
      <c r="QG217" s="9">
        <f>IF(47&lt;=$G217, ($G217-47)*$N217, "")</f>
        <v/>
      </c>
      <c r="QH217" s="9">
        <f>IF(48&lt;=$G217, QC217, "")</f>
        <v/>
      </c>
      <c r="QI217" s="9">
        <f>IF(48&lt;=$G217, ROUND(QH217*$Q217, 2), "")</f>
        <v/>
      </c>
      <c r="QJ217" s="9">
        <f>IF(48&lt;=$G217, $N217, "")</f>
        <v/>
      </c>
      <c r="QK217" s="9">
        <f>IF(48&lt;=$G217, QJ217-QI217, "")</f>
        <v/>
      </c>
      <c r="QL217" s="9">
        <f>IF(48&lt;=$G217, QH217-QK217, "")</f>
        <v/>
      </c>
      <c r="QM217" s="9">
        <f>IF(48&lt;=$G217, ROUND(QE217*$Q217, 2), "")</f>
        <v/>
      </c>
      <c r="QN217" s="9">
        <f>IF(48&lt;=$G217, QE217+QM217, "")</f>
        <v/>
      </c>
      <c r="QO217" s="9">
        <f>IF(48&lt;=$G217, QI217+QM217, "")</f>
        <v/>
      </c>
      <c r="QP217" s="9">
        <f>IF(48&lt;=$G217, ($G217-48)*$N217, "")</f>
        <v/>
      </c>
    </row>
    <row r="218">
      <c r="A218" s="12" t="inlineStr">
        <is>
          <t>0733-0001</t>
        </is>
      </c>
      <c r="B218" s="13" t="inlineStr">
        <is>
          <t>Alejandro Arias Maldonado</t>
        </is>
      </c>
      <c r="C218" s="13" t="inlineStr">
        <is>
          <t>Wrangler</t>
        </is>
      </c>
      <c r="D218" s="12" t="inlineStr">
        <is>
          <t>ACTIVO</t>
        </is>
      </c>
      <c r="E218" s="12" t="inlineStr">
        <is>
          <t>2025-11-28</t>
        </is>
      </c>
      <c r="F218" s="12" t="inlineStr">
        <is>
          <t>2029-11-28</t>
        </is>
      </c>
      <c r="G218" s="14" t="n">
        <v>48</v>
      </c>
      <c r="H218" s="15" t="n">
        <v>1052500</v>
      </c>
      <c r="I218" s="16" t="n">
        <v>0.3</v>
      </c>
      <c r="J218" s="15">
        <f>ROUND(H218*I218, 2)</f>
        <v/>
      </c>
      <c r="K218" s="15">
        <f>ROUND(H218-J218, 2)</f>
        <v/>
      </c>
      <c r="L218" s="16" t="n">
        <v>0.02</v>
      </c>
      <c r="M218" s="15">
        <f>ROUND(H218*L218, 2)</f>
        <v/>
      </c>
      <c r="N218" s="15" t="n">
        <v>26433.36</v>
      </c>
      <c r="O218" s="16" t="n">
        <v>0.1</v>
      </c>
      <c r="P218" s="15">
        <f>ROUND(H218*O218, 2)</f>
        <v/>
      </c>
      <c r="Q218" s="17" t="n">
        <v>0.02693492</v>
      </c>
      <c r="R218" s="17">
        <f>RATE(G218, -N218, K218, -P218)</f>
        <v/>
      </c>
      <c r="S218" s="17">
        <f>ROUND(Q218*12, 8)</f>
        <v/>
      </c>
      <c r="T218" s="17">
        <f>ROUND(((1+Q218)^12)-1, 8)</f>
        <v/>
      </c>
      <c r="U218" s="15">
        <f>ROUND(PV(Q218, G218, 0, -P218), 2)</f>
        <v/>
      </c>
      <c r="V218" s="15">
        <f>SUMIF($AA$4:$QP$4, "Interes_Leasing", AA218:QP218)</f>
        <v/>
      </c>
      <c r="W218" s="15">
        <f>SUMIF($AA$4:$QP$4, "Interes_Residual", AA218:QP218)</f>
        <v/>
      </c>
      <c r="X218" s="15">
        <f>ROUND(V218+W218, 2)</f>
        <v/>
      </c>
      <c r="Y218" s="15">
        <f>ROUND((N218*G218+P218+M218)-K218, 2)</f>
        <v/>
      </c>
      <c r="Z218" s="16">
        <f>ROUND(Y218/K218, 4)</f>
        <v/>
      </c>
      <c r="AA218" s="15">
        <f>IF(1&lt;=$G218, $K218, "")</f>
        <v/>
      </c>
      <c r="AB218" s="15">
        <f>IF(1&lt;=$G218, ROUND(AA218*$Q218, 2), "")</f>
        <v/>
      </c>
      <c r="AC218" s="15">
        <f>IF(1&lt;=$G218, $N218, "")</f>
        <v/>
      </c>
      <c r="AD218" s="15">
        <f>IF(1&lt;=$G218, AC218-AB218, "")</f>
        <v/>
      </c>
      <c r="AE218" s="15">
        <f>IF(1&lt;=$G218, AA218-AD218, "")</f>
        <v/>
      </c>
      <c r="AF218" s="15">
        <f>IF(1&lt;=$G218, ROUND($U218*$Q218, 2), "")</f>
        <v/>
      </c>
      <c r="AG218" s="15">
        <f>IF(1&lt;=$G218, $U218+AF218, "")</f>
        <v/>
      </c>
      <c r="AH218" s="15">
        <f>IF(1&lt;=$G218, AB218+AF218, "")</f>
        <v/>
      </c>
      <c r="AI218" s="15">
        <f>IF(1&lt;=$G218, ($G218-1)*$N218, "")</f>
        <v/>
      </c>
      <c r="AJ218" s="15">
        <f>IF(2&lt;=$G218, AE218, "")</f>
        <v/>
      </c>
      <c r="AK218" s="15">
        <f>IF(2&lt;=$G218, ROUND(AJ218*$Q218, 2), "")</f>
        <v/>
      </c>
      <c r="AL218" s="15">
        <f>IF(2&lt;=$G218, $N218, "")</f>
        <v/>
      </c>
      <c r="AM218" s="15">
        <f>IF(2&lt;=$G218, AL218-AK218, "")</f>
        <v/>
      </c>
      <c r="AN218" s="15">
        <f>IF(2&lt;=$G218, AJ218-AM218, "")</f>
        <v/>
      </c>
      <c r="AO218" s="15">
        <f>IF(2&lt;=$G218, ROUND(AG218*$Q218, 2), "")</f>
        <v/>
      </c>
      <c r="AP218" s="15">
        <f>IF(2&lt;=$G218, AG218+AO218, "")</f>
        <v/>
      </c>
      <c r="AQ218" s="15">
        <f>IF(2&lt;=$G218, AK218+AO218, "")</f>
        <v/>
      </c>
      <c r="AR218" s="15">
        <f>IF(2&lt;=$G218, ($G218-2)*$N218, "")</f>
        <v/>
      </c>
      <c r="AS218" s="15">
        <f>IF(3&lt;=$G218, AN218, "")</f>
        <v/>
      </c>
      <c r="AT218" s="15">
        <f>IF(3&lt;=$G218, ROUND(AS218*$Q218, 2), "")</f>
        <v/>
      </c>
      <c r="AU218" s="15">
        <f>IF(3&lt;=$G218, $N218, "")</f>
        <v/>
      </c>
      <c r="AV218" s="15">
        <f>IF(3&lt;=$G218, AU218-AT218, "")</f>
        <v/>
      </c>
      <c r="AW218" s="15">
        <f>IF(3&lt;=$G218, AS218-AV218, "")</f>
        <v/>
      </c>
      <c r="AX218" s="15">
        <f>IF(3&lt;=$G218, ROUND(AP218*$Q218, 2), "")</f>
        <v/>
      </c>
      <c r="AY218" s="15">
        <f>IF(3&lt;=$G218, AP218+AX218, "")</f>
        <v/>
      </c>
      <c r="AZ218" s="15">
        <f>IF(3&lt;=$G218, AT218+AX218, "")</f>
        <v/>
      </c>
      <c r="BA218" s="15">
        <f>IF(3&lt;=$G218, ($G218-3)*$N218, "")</f>
        <v/>
      </c>
      <c r="BB218" s="15">
        <f>IF(4&lt;=$G218, AW218, "")</f>
        <v/>
      </c>
      <c r="BC218" s="15">
        <f>IF(4&lt;=$G218, ROUND(BB218*$Q218, 2), "")</f>
        <v/>
      </c>
      <c r="BD218" s="15">
        <f>IF(4&lt;=$G218, $N218, "")</f>
        <v/>
      </c>
      <c r="BE218" s="15">
        <f>IF(4&lt;=$G218, BD218-BC218, "")</f>
        <v/>
      </c>
      <c r="BF218" s="15">
        <f>IF(4&lt;=$G218, BB218-BE218, "")</f>
        <v/>
      </c>
      <c r="BG218" s="15">
        <f>IF(4&lt;=$G218, ROUND(AY218*$Q218, 2), "")</f>
        <v/>
      </c>
      <c r="BH218" s="15">
        <f>IF(4&lt;=$G218, AY218+BG218, "")</f>
        <v/>
      </c>
      <c r="BI218" s="15">
        <f>IF(4&lt;=$G218, BC218+BG218, "")</f>
        <v/>
      </c>
      <c r="BJ218" s="15">
        <f>IF(4&lt;=$G218, ($G218-4)*$N218, "")</f>
        <v/>
      </c>
      <c r="BK218" s="15">
        <f>IF(5&lt;=$G218, BF218, "")</f>
        <v/>
      </c>
      <c r="BL218" s="15">
        <f>IF(5&lt;=$G218, ROUND(BK218*$Q218, 2), "")</f>
        <v/>
      </c>
      <c r="BM218" s="15">
        <f>IF(5&lt;=$G218, $N218, "")</f>
        <v/>
      </c>
      <c r="BN218" s="15">
        <f>IF(5&lt;=$G218, BM218-BL218, "")</f>
        <v/>
      </c>
      <c r="BO218" s="15">
        <f>IF(5&lt;=$G218, BK218-BN218, "")</f>
        <v/>
      </c>
      <c r="BP218" s="15">
        <f>IF(5&lt;=$G218, ROUND(BH218*$Q218, 2), "")</f>
        <v/>
      </c>
      <c r="BQ218" s="15">
        <f>IF(5&lt;=$G218, BH218+BP218, "")</f>
        <v/>
      </c>
      <c r="BR218" s="15">
        <f>IF(5&lt;=$G218, BL218+BP218, "")</f>
        <v/>
      </c>
      <c r="BS218" s="15">
        <f>IF(5&lt;=$G218, ($G218-5)*$N218, "")</f>
        <v/>
      </c>
      <c r="BT218" s="15">
        <f>IF(6&lt;=$G218, BO218, "")</f>
        <v/>
      </c>
      <c r="BU218" s="15">
        <f>IF(6&lt;=$G218, ROUND(BT218*$Q218, 2), "")</f>
        <v/>
      </c>
      <c r="BV218" s="15">
        <f>IF(6&lt;=$G218, $N218, "")</f>
        <v/>
      </c>
      <c r="BW218" s="15">
        <f>IF(6&lt;=$G218, BV218-BU218, "")</f>
        <v/>
      </c>
      <c r="BX218" s="15">
        <f>IF(6&lt;=$G218, BT218-BW218, "")</f>
        <v/>
      </c>
      <c r="BY218" s="15">
        <f>IF(6&lt;=$G218, ROUND(BQ218*$Q218, 2), "")</f>
        <v/>
      </c>
      <c r="BZ218" s="15">
        <f>IF(6&lt;=$G218, BQ218+BY218, "")</f>
        <v/>
      </c>
      <c r="CA218" s="15">
        <f>IF(6&lt;=$G218, BU218+BY218, "")</f>
        <v/>
      </c>
      <c r="CB218" s="15">
        <f>IF(6&lt;=$G218, ($G218-6)*$N218, "")</f>
        <v/>
      </c>
      <c r="CC218" s="15">
        <f>IF(7&lt;=$G218, BX218, "")</f>
        <v/>
      </c>
      <c r="CD218" s="15">
        <f>IF(7&lt;=$G218, ROUND(CC218*$Q218, 2), "")</f>
        <v/>
      </c>
      <c r="CE218" s="15">
        <f>IF(7&lt;=$G218, $N218, "")</f>
        <v/>
      </c>
      <c r="CF218" s="15">
        <f>IF(7&lt;=$G218, CE218-CD218, "")</f>
        <v/>
      </c>
      <c r="CG218" s="15">
        <f>IF(7&lt;=$G218, CC218-CF218, "")</f>
        <v/>
      </c>
      <c r="CH218" s="15">
        <f>IF(7&lt;=$G218, ROUND(BZ218*$Q218, 2), "")</f>
        <v/>
      </c>
      <c r="CI218" s="15">
        <f>IF(7&lt;=$G218, BZ218+CH218, "")</f>
        <v/>
      </c>
      <c r="CJ218" s="15">
        <f>IF(7&lt;=$G218, CD218+CH218, "")</f>
        <v/>
      </c>
      <c r="CK218" s="15">
        <f>IF(7&lt;=$G218, ($G218-7)*$N218, "")</f>
        <v/>
      </c>
      <c r="CL218" s="15">
        <f>IF(8&lt;=$G218, CG218, "")</f>
        <v/>
      </c>
      <c r="CM218" s="15">
        <f>IF(8&lt;=$G218, ROUND(CL218*$Q218, 2), "")</f>
        <v/>
      </c>
      <c r="CN218" s="15">
        <f>IF(8&lt;=$G218, $N218, "")</f>
        <v/>
      </c>
      <c r="CO218" s="15">
        <f>IF(8&lt;=$G218, CN218-CM218, "")</f>
        <v/>
      </c>
      <c r="CP218" s="15">
        <f>IF(8&lt;=$G218, CL218-CO218, "")</f>
        <v/>
      </c>
      <c r="CQ218" s="15">
        <f>IF(8&lt;=$G218, ROUND(CI218*$Q218, 2), "")</f>
        <v/>
      </c>
      <c r="CR218" s="15">
        <f>IF(8&lt;=$G218, CI218+CQ218, "")</f>
        <v/>
      </c>
      <c r="CS218" s="15">
        <f>IF(8&lt;=$G218, CM218+CQ218, "")</f>
        <v/>
      </c>
      <c r="CT218" s="15">
        <f>IF(8&lt;=$G218, ($G218-8)*$N218, "")</f>
        <v/>
      </c>
      <c r="CU218" s="15">
        <f>IF(9&lt;=$G218, CP218, "")</f>
        <v/>
      </c>
      <c r="CV218" s="15">
        <f>IF(9&lt;=$G218, ROUND(CU218*$Q218, 2), "")</f>
        <v/>
      </c>
      <c r="CW218" s="15">
        <f>IF(9&lt;=$G218, $N218, "")</f>
        <v/>
      </c>
      <c r="CX218" s="15">
        <f>IF(9&lt;=$G218, CW218-CV218, "")</f>
        <v/>
      </c>
      <c r="CY218" s="15">
        <f>IF(9&lt;=$G218, CU218-CX218, "")</f>
        <v/>
      </c>
      <c r="CZ218" s="15">
        <f>IF(9&lt;=$G218, ROUND(CR218*$Q218, 2), "")</f>
        <v/>
      </c>
      <c r="DA218" s="15">
        <f>IF(9&lt;=$G218, CR218+CZ218, "")</f>
        <v/>
      </c>
      <c r="DB218" s="15">
        <f>IF(9&lt;=$G218, CV218+CZ218, "")</f>
        <v/>
      </c>
      <c r="DC218" s="15">
        <f>IF(9&lt;=$G218, ($G218-9)*$N218, "")</f>
        <v/>
      </c>
      <c r="DD218" s="15">
        <f>IF(10&lt;=$G218, CY218, "")</f>
        <v/>
      </c>
      <c r="DE218" s="15">
        <f>IF(10&lt;=$G218, ROUND(DD218*$Q218, 2), "")</f>
        <v/>
      </c>
      <c r="DF218" s="15">
        <f>IF(10&lt;=$G218, $N218, "")</f>
        <v/>
      </c>
      <c r="DG218" s="15">
        <f>IF(10&lt;=$G218, DF218-DE218, "")</f>
        <v/>
      </c>
      <c r="DH218" s="15">
        <f>IF(10&lt;=$G218, DD218-DG218, "")</f>
        <v/>
      </c>
      <c r="DI218" s="15">
        <f>IF(10&lt;=$G218, ROUND(DA218*$Q218, 2), "")</f>
        <v/>
      </c>
      <c r="DJ218" s="15">
        <f>IF(10&lt;=$G218, DA218+DI218, "")</f>
        <v/>
      </c>
      <c r="DK218" s="15">
        <f>IF(10&lt;=$G218, DE218+DI218, "")</f>
        <v/>
      </c>
      <c r="DL218" s="15">
        <f>IF(10&lt;=$G218, ($G218-10)*$N218, "")</f>
        <v/>
      </c>
      <c r="DM218" s="15">
        <f>IF(11&lt;=$G218, DH218, "")</f>
        <v/>
      </c>
      <c r="DN218" s="15">
        <f>IF(11&lt;=$G218, ROUND(DM218*$Q218, 2), "")</f>
        <v/>
      </c>
      <c r="DO218" s="15">
        <f>IF(11&lt;=$G218, $N218, "")</f>
        <v/>
      </c>
      <c r="DP218" s="15">
        <f>IF(11&lt;=$G218, DO218-DN218, "")</f>
        <v/>
      </c>
      <c r="DQ218" s="15">
        <f>IF(11&lt;=$G218, DM218-DP218, "")</f>
        <v/>
      </c>
      <c r="DR218" s="15">
        <f>IF(11&lt;=$G218, ROUND(DJ218*$Q218, 2), "")</f>
        <v/>
      </c>
      <c r="DS218" s="15">
        <f>IF(11&lt;=$G218, DJ218+DR218, "")</f>
        <v/>
      </c>
      <c r="DT218" s="15">
        <f>IF(11&lt;=$G218, DN218+DR218, "")</f>
        <v/>
      </c>
      <c r="DU218" s="15">
        <f>IF(11&lt;=$G218, ($G218-11)*$N218, "")</f>
        <v/>
      </c>
      <c r="DV218" s="15">
        <f>IF(12&lt;=$G218, DQ218, "")</f>
        <v/>
      </c>
      <c r="DW218" s="15">
        <f>IF(12&lt;=$G218, ROUND(DV218*$Q218, 2), "")</f>
        <v/>
      </c>
      <c r="DX218" s="15">
        <f>IF(12&lt;=$G218, $N218, "")</f>
        <v/>
      </c>
      <c r="DY218" s="15">
        <f>IF(12&lt;=$G218, DX218-DW218, "")</f>
        <v/>
      </c>
      <c r="DZ218" s="15">
        <f>IF(12&lt;=$G218, DV218-DY218, "")</f>
        <v/>
      </c>
      <c r="EA218" s="15">
        <f>IF(12&lt;=$G218, ROUND(DS218*$Q218, 2), "")</f>
        <v/>
      </c>
      <c r="EB218" s="15">
        <f>IF(12&lt;=$G218, DS218+EA218, "")</f>
        <v/>
      </c>
      <c r="EC218" s="15">
        <f>IF(12&lt;=$G218, DW218+EA218, "")</f>
        <v/>
      </c>
      <c r="ED218" s="15">
        <f>IF(12&lt;=$G218, ($G218-12)*$N218, "")</f>
        <v/>
      </c>
      <c r="EE218" s="15">
        <f>IF(13&lt;=$G218, DZ218, "")</f>
        <v/>
      </c>
      <c r="EF218" s="15">
        <f>IF(13&lt;=$G218, ROUND(EE218*$Q218, 2), "")</f>
        <v/>
      </c>
      <c r="EG218" s="15">
        <f>IF(13&lt;=$G218, $N218, "")</f>
        <v/>
      </c>
      <c r="EH218" s="15">
        <f>IF(13&lt;=$G218, EG218-EF218, "")</f>
        <v/>
      </c>
      <c r="EI218" s="15">
        <f>IF(13&lt;=$G218, EE218-EH218, "")</f>
        <v/>
      </c>
      <c r="EJ218" s="15">
        <f>IF(13&lt;=$G218, ROUND(EB218*$Q218, 2), "")</f>
        <v/>
      </c>
      <c r="EK218" s="15">
        <f>IF(13&lt;=$G218, EB218+EJ218, "")</f>
        <v/>
      </c>
      <c r="EL218" s="15">
        <f>IF(13&lt;=$G218, EF218+EJ218, "")</f>
        <v/>
      </c>
      <c r="EM218" s="15">
        <f>IF(13&lt;=$G218, ($G218-13)*$N218, "")</f>
        <v/>
      </c>
      <c r="EN218" s="15">
        <f>IF(14&lt;=$G218, EI218, "")</f>
        <v/>
      </c>
      <c r="EO218" s="15">
        <f>IF(14&lt;=$G218, ROUND(EN218*$Q218, 2), "")</f>
        <v/>
      </c>
      <c r="EP218" s="15">
        <f>IF(14&lt;=$G218, $N218, "")</f>
        <v/>
      </c>
      <c r="EQ218" s="15">
        <f>IF(14&lt;=$G218, EP218-EO218, "")</f>
        <v/>
      </c>
      <c r="ER218" s="15">
        <f>IF(14&lt;=$G218, EN218-EQ218, "")</f>
        <v/>
      </c>
      <c r="ES218" s="15">
        <f>IF(14&lt;=$G218, ROUND(EK218*$Q218, 2), "")</f>
        <v/>
      </c>
      <c r="ET218" s="15">
        <f>IF(14&lt;=$G218, EK218+ES218, "")</f>
        <v/>
      </c>
      <c r="EU218" s="15">
        <f>IF(14&lt;=$G218, EO218+ES218, "")</f>
        <v/>
      </c>
      <c r="EV218" s="15">
        <f>IF(14&lt;=$G218, ($G218-14)*$N218, "")</f>
        <v/>
      </c>
      <c r="EW218" s="15">
        <f>IF(15&lt;=$G218, ER218, "")</f>
        <v/>
      </c>
      <c r="EX218" s="15">
        <f>IF(15&lt;=$G218, ROUND(EW218*$Q218, 2), "")</f>
        <v/>
      </c>
      <c r="EY218" s="15">
        <f>IF(15&lt;=$G218, $N218, "")</f>
        <v/>
      </c>
      <c r="EZ218" s="15">
        <f>IF(15&lt;=$G218, EY218-EX218, "")</f>
        <v/>
      </c>
      <c r="FA218" s="15">
        <f>IF(15&lt;=$G218, EW218-EZ218, "")</f>
        <v/>
      </c>
      <c r="FB218" s="15">
        <f>IF(15&lt;=$G218, ROUND(ET218*$Q218, 2), "")</f>
        <v/>
      </c>
      <c r="FC218" s="15">
        <f>IF(15&lt;=$G218, ET218+FB218, "")</f>
        <v/>
      </c>
      <c r="FD218" s="15">
        <f>IF(15&lt;=$G218, EX218+FB218, "")</f>
        <v/>
      </c>
      <c r="FE218" s="15">
        <f>IF(15&lt;=$G218, ($G218-15)*$N218, "")</f>
        <v/>
      </c>
      <c r="FF218" s="15">
        <f>IF(16&lt;=$G218, FA218, "")</f>
        <v/>
      </c>
      <c r="FG218" s="15">
        <f>IF(16&lt;=$G218, ROUND(FF218*$Q218, 2), "")</f>
        <v/>
      </c>
      <c r="FH218" s="15">
        <f>IF(16&lt;=$G218, $N218, "")</f>
        <v/>
      </c>
      <c r="FI218" s="15">
        <f>IF(16&lt;=$G218, FH218-FG218, "")</f>
        <v/>
      </c>
      <c r="FJ218" s="15">
        <f>IF(16&lt;=$G218, FF218-FI218, "")</f>
        <v/>
      </c>
      <c r="FK218" s="15">
        <f>IF(16&lt;=$G218, ROUND(FC218*$Q218, 2), "")</f>
        <v/>
      </c>
      <c r="FL218" s="15">
        <f>IF(16&lt;=$G218, FC218+FK218, "")</f>
        <v/>
      </c>
      <c r="FM218" s="15">
        <f>IF(16&lt;=$G218, FG218+FK218, "")</f>
        <v/>
      </c>
      <c r="FN218" s="15">
        <f>IF(16&lt;=$G218, ($G218-16)*$N218, "")</f>
        <v/>
      </c>
      <c r="FO218" s="15">
        <f>IF(17&lt;=$G218, FJ218, "")</f>
        <v/>
      </c>
      <c r="FP218" s="15">
        <f>IF(17&lt;=$G218, ROUND(FO218*$Q218, 2), "")</f>
        <v/>
      </c>
      <c r="FQ218" s="15">
        <f>IF(17&lt;=$G218, $N218, "")</f>
        <v/>
      </c>
      <c r="FR218" s="15">
        <f>IF(17&lt;=$G218, FQ218-FP218, "")</f>
        <v/>
      </c>
      <c r="FS218" s="15">
        <f>IF(17&lt;=$G218, FO218-FR218, "")</f>
        <v/>
      </c>
      <c r="FT218" s="15">
        <f>IF(17&lt;=$G218, ROUND(FL218*$Q218, 2), "")</f>
        <v/>
      </c>
      <c r="FU218" s="15">
        <f>IF(17&lt;=$G218, FL218+FT218, "")</f>
        <v/>
      </c>
      <c r="FV218" s="15">
        <f>IF(17&lt;=$G218, FP218+FT218, "")</f>
        <v/>
      </c>
      <c r="FW218" s="15">
        <f>IF(17&lt;=$G218, ($G218-17)*$N218, "")</f>
        <v/>
      </c>
      <c r="FX218" s="15">
        <f>IF(18&lt;=$G218, FS218, "")</f>
        <v/>
      </c>
      <c r="FY218" s="15">
        <f>IF(18&lt;=$G218, ROUND(FX218*$Q218, 2), "")</f>
        <v/>
      </c>
      <c r="FZ218" s="15">
        <f>IF(18&lt;=$G218, $N218, "")</f>
        <v/>
      </c>
      <c r="GA218" s="15">
        <f>IF(18&lt;=$G218, FZ218-FY218, "")</f>
        <v/>
      </c>
      <c r="GB218" s="15">
        <f>IF(18&lt;=$G218, FX218-GA218, "")</f>
        <v/>
      </c>
      <c r="GC218" s="15">
        <f>IF(18&lt;=$G218, ROUND(FU218*$Q218, 2), "")</f>
        <v/>
      </c>
      <c r="GD218" s="15">
        <f>IF(18&lt;=$G218, FU218+GC218, "")</f>
        <v/>
      </c>
      <c r="GE218" s="15">
        <f>IF(18&lt;=$G218, FY218+GC218, "")</f>
        <v/>
      </c>
      <c r="GF218" s="15">
        <f>IF(18&lt;=$G218, ($G218-18)*$N218, "")</f>
        <v/>
      </c>
      <c r="GG218" s="15">
        <f>IF(19&lt;=$G218, GB218, "")</f>
        <v/>
      </c>
      <c r="GH218" s="15">
        <f>IF(19&lt;=$G218, ROUND(GG218*$Q218, 2), "")</f>
        <v/>
      </c>
      <c r="GI218" s="15">
        <f>IF(19&lt;=$G218, $N218, "")</f>
        <v/>
      </c>
      <c r="GJ218" s="15">
        <f>IF(19&lt;=$G218, GI218-GH218, "")</f>
        <v/>
      </c>
      <c r="GK218" s="15">
        <f>IF(19&lt;=$G218, GG218-GJ218, "")</f>
        <v/>
      </c>
      <c r="GL218" s="15">
        <f>IF(19&lt;=$G218, ROUND(GD218*$Q218, 2), "")</f>
        <v/>
      </c>
      <c r="GM218" s="15">
        <f>IF(19&lt;=$G218, GD218+GL218, "")</f>
        <v/>
      </c>
      <c r="GN218" s="15">
        <f>IF(19&lt;=$G218, GH218+GL218, "")</f>
        <v/>
      </c>
      <c r="GO218" s="15">
        <f>IF(19&lt;=$G218, ($G218-19)*$N218, "")</f>
        <v/>
      </c>
      <c r="GP218" s="15">
        <f>IF(20&lt;=$G218, GK218, "")</f>
        <v/>
      </c>
      <c r="GQ218" s="15">
        <f>IF(20&lt;=$G218, ROUND(GP218*$Q218, 2), "")</f>
        <v/>
      </c>
      <c r="GR218" s="15">
        <f>IF(20&lt;=$G218, $N218, "")</f>
        <v/>
      </c>
      <c r="GS218" s="15">
        <f>IF(20&lt;=$G218, GR218-GQ218, "")</f>
        <v/>
      </c>
      <c r="GT218" s="15">
        <f>IF(20&lt;=$G218, GP218-GS218, "")</f>
        <v/>
      </c>
      <c r="GU218" s="15">
        <f>IF(20&lt;=$G218, ROUND(GM218*$Q218, 2), "")</f>
        <v/>
      </c>
      <c r="GV218" s="15">
        <f>IF(20&lt;=$G218, GM218+GU218, "")</f>
        <v/>
      </c>
      <c r="GW218" s="15">
        <f>IF(20&lt;=$G218, GQ218+GU218, "")</f>
        <v/>
      </c>
      <c r="GX218" s="15">
        <f>IF(20&lt;=$G218, ($G218-20)*$N218, "")</f>
        <v/>
      </c>
      <c r="GY218" s="15">
        <f>IF(21&lt;=$G218, GT218, "")</f>
        <v/>
      </c>
      <c r="GZ218" s="15">
        <f>IF(21&lt;=$G218, ROUND(GY218*$Q218, 2), "")</f>
        <v/>
      </c>
      <c r="HA218" s="15">
        <f>IF(21&lt;=$G218, $N218, "")</f>
        <v/>
      </c>
      <c r="HB218" s="15">
        <f>IF(21&lt;=$G218, HA218-GZ218, "")</f>
        <v/>
      </c>
      <c r="HC218" s="15">
        <f>IF(21&lt;=$G218, GY218-HB218, "")</f>
        <v/>
      </c>
      <c r="HD218" s="15">
        <f>IF(21&lt;=$G218, ROUND(GV218*$Q218, 2), "")</f>
        <v/>
      </c>
      <c r="HE218" s="15">
        <f>IF(21&lt;=$G218, GV218+HD218, "")</f>
        <v/>
      </c>
      <c r="HF218" s="15">
        <f>IF(21&lt;=$G218, GZ218+HD218, "")</f>
        <v/>
      </c>
      <c r="HG218" s="15">
        <f>IF(21&lt;=$G218, ($G218-21)*$N218, "")</f>
        <v/>
      </c>
      <c r="HH218" s="15">
        <f>IF(22&lt;=$G218, HC218, "")</f>
        <v/>
      </c>
      <c r="HI218" s="15">
        <f>IF(22&lt;=$G218, ROUND(HH218*$Q218, 2), "")</f>
        <v/>
      </c>
      <c r="HJ218" s="15">
        <f>IF(22&lt;=$G218, $N218, "")</f>
        <v/>
      </c>
      <c r="HK218" s="15">
        <f>IF(22&lt;=$G218, HJ218-HI218, "")</f>
        <v/>
      </c>
      <c r="HL218" s="15">
        <f>IF(22&lt;=$G218, HH218-HK218, "")</f>
        <v/>
      </c>
      <c r="HM218" s="15">
        <f>IF(22&lt;=$G218, ROUND(HE218*$Q218, 2), "")</f>
        <v/>
      </c>
      <c r="HN218" s="15">
        <f>IF(22&lt;=$G218, HE218+HM218, "")</f>
        <v/>
      </c>
      <c r="HO218" s="15">
        <f>IF(22&lt;=$G218, HI218+HM218, "")</f>
        <v/>
      </c>
      <c r="HP218" s="15">
        <f>IF(22&lt;=$G218, ($G218-22)*$N218, "")</f>
        <v/>
      </c>
      <c r="HQ218" s="15">
        <f>IF(23&lt;=$G218, HL218, "")</f>
        <v/>
      </c>
      <c r="HR218" s="15">
        <f>IF(23&lt;=$G218, ROUND(HQ218*$Q218, 2), "")</f>
        <v/>
      </c>
      <c r="HS218" s="15">
        <f>IF(23&lt;=$G218, $N218, "")</f>
        <v/>
      </c>
      <c r="HT218" s="15">
        <f>IF(23&lt;=$G218, HS218-HR218, "")</f>
        <v/>
      </c>
      <c r="HU218" s="15">
        <f>IF(23&lt;=$G218, HQ218-HT218, "")</f>
        <v/>
      </c>
      <c r="HV218" s="15">
        <f>IF(23&lt;=$G218, ROUND(HN218*$Q218, 2), "")</f>
        <v/>
      </c>
      <c r="HW218" s="15">
        <f>IF(23&lt;=$G218, HN218+HV218, "")</f>
        <v/>
      </c>
      <c r="HX218" s="15">
        <f>IF(23&lt;=$G218, HR218+HV218, "")</f>
        <v/>
      </c>
      <c r="HY218" s="15">
        <f>IF(23&lt;=$G218, ($G218-23)*$N218, "")</f>
        <v/>
      </c>
      <c r="HZ218" s="15">
        <f>IF(24&lt;=$G218, HU218, "")</f>
        <v/>
      </c>
      <c r="IA218" s="15">
        <f>IF(24&lt;=$G218, ROUND(HZ218*$Q218, 2), "")</f>
        <v/>
      </c>
      <c r="IB218" s="15">
        <f>IF(24&lt;=$G218, $N218, "")</f>
        <v/>
      </c>
      <c r="IC218" s="15">
        <f>IF(24&lt;=$G218, IB218-IA218, "")</f>
        <v/>
      </c>
      <c r="ID218" s="15">
        <f>IF(24&lt;=$G218, HZ218-IC218, "")</f>
        <v/>
      </c>
      <c r="IE218" s="15">
        <f>IF(24&lt;=$G218, ROUND(HW218*$Q218, 2), "")</f>
        <v/>
      </c>
      <c r="IF218" s="15">
        <f>IF(24&lt;=$G218, HW218+IE218, "")</f>
        <v/>
      </c>
      <c r="IG218" s="15">
        <f>IF(24&lt;=$G218, IA218+IE218, "")</f>
        <v/>
      </c>
      <c r="IH218" s="15">
        <f>IF(24&lt;=$G218, ($G218-24)*$N218, "")</f>
        <v/>
      </c>
      <c r="II218" s="15">
        <f>IF(25&lt;=$G218, ID218, "")</f>
        <v/>
      </c>
      <c r="IJ218" s="15">
        <f>IF(25&lt;=$G218, ROUND(II218*$Q218, 2), "")</f>
        <v/>
      </c>
      <c r="IK218" s="15">
        <f>IF(25&lt;=$G218, $N218, "")</f>
        <v/>
      </c>
      <c r="IL218" s="15">
        <f>IF(25&lt;=$G218, IK218-IJ218, "")</f>
        <v/>
      </c>
      <c r="IM218" s="15">
        <f>IF(25&lt;=$G218, II218-IL218, "")</f>
        <v/>
      </c>
      <c r="IN218" s="15">
        <f>IF(25&lt;=$G218, ROUND(IF218*$Q218, 2), "")</f>
        <v/>
      </c>
      <c r="IO218" s="15">
        <f>IF(25&lt;=$G218, IF218+IN218, "")</f>
        <v/>
      </c>
      <c r="IP218" s="15">
        <f>IF(25&lt;=$G218, IJ218+IN218, "")</f>
        <v/>
      </c>
      <c r="IQ218" s="15">
        <f>IF(25&lt;=$G218, ($G218-25)*$N218, "")</f>
        <v/>
      </c>
      <c r="IR218" s="15">
        <f>IF(26&lt;=$G218, IM218, "")</f>
        <v/>
      </c>
      <c r="IS218" s="15">
        <f>IF(26&lt;=$G218, ROUND(IR218*$Q218, 2), "")</f>
        <v/>
      </c>
      <c r="IT218" s="15">
        <f>IF(26&lt;=$G218, $N218, "")</f>
        <v/>
      </c>
      <c r="IU218" s="15">
        <f>IF(26&lt;=$G218, IT218-IS218, "")</f>
        <v/>
      </c>
      <c r="IV218" s="15">
        <f>IF(26&lt;=$G218, IR218-IU218, "")</f>
        <v/>
      </c>
      <c r="IW218" s="15">
        <f>IF(26&lt;=$G218, ROUND(IO218*$Q218, 2), "")</f>
        <v/>
      </c>
      <c r="IX218" s="15">
        <f>IF(26&lt;=$G218, IO218+IW218, "")</f>
        <v/>
      </c>
      <c r="IY218" s="15">
        <f>IF(26&lt;=$G218, IS218+IW218, "")</f>
        <v/>
      </c>
      <c r="IZ218" s="15">
        <f>IF(26&lt;=$G218, ($G218-26)*$N218, "")</f>
        <v/>
      </c>
      <c r="JA218" s="15">
        <f>IF(27&lt;=$G218, IV218, "")</f>
        <v/>
      </c>
      <c r="JB218" s="15">
        <f>IF(27&lt;=$G218, ROUND(JA218*$Q218, 2), "")</f>
        <v/>
      </c>
      <c r="JC218" s="15">
        <f>IF(27&lt;=$G218, $N218, "")</f>
        <v/>
      </c>
      <c r="JD218" s="15">
        <f>IF(27&lt;=$G218, JC218-JB218, "")</f>
        <v/>
      </c>
      <c r="JE218" s="15">
        <f>IF(27&lt;=$G218, JA218-JD218, "")</f>
        <v/>
      </c>
      <c r="JF218" s="15">
        <f>IF(27&lt;=$G218, ROUND(IX218*$Q218, 2), "")</f>
        <v/>
      </c>
      <c r="JG218" s="15">
        <f>IF(27&lt;=$G218, IX218+JF218, "")</f>
        <v/>
      </c>
      <c r="JH218" s="15">
        <f>IF(27&lt;=$G218, JB218+JF218, "")</f>
        <v/>
      </c>
      <c r="JI218" s="15">
        <f>IF(27&lt;=$G218, ($G218-27)*$N218, "")</f>
        <v/>
      </c>
      <c r="JJ218" s="15">
        <f>IF(28&lt;=$G218, JE218, "")</f>
        <v/>
      </c>
      <c r="JK218" s="15">
        <f>IF(28&lt;=$G218, ROUND(JJ218*$Q218, 2), "")</f>
        <v/>
      </c>
      <c r="JL218" s="15">
        <f>IF(28&lt;=$G218, $N218, "")</f>
        <v/>
      </c>
      <c r="JM218" s="15">
        <f>IF(28&lt;=$G218, JL218-JK218, "")</f>
        <v/>
      </c>
      <c r="JN218" s="15">
        <f>IF(28&lt;=$G218, JJ218-JM218, "")</f>
        <v/>
      </c>
      <c r="JO218" s="15">
        <f>IF(28&lt;=$G218, ROUND(JG218*$Q218, 2), "")</f>
        <v/>
      </c>
      <c r="JP218" s="15">
        <f>IF(28&lt;=$G218, JG218+JO218, "")</f>
        <v/>
      </c>
      <c r="JQ218" s="15">
        <f>IF(28&lt;=$G218, JK218+JO218, "")</f>
        <v/>
      </c>
      <c r="JR218" s="15">
        <f>IF(28&lt;=$G218, ($G218-28)*$N218, "")</f>
        <v/>
      </c>
      <c r="JS218" s="15">
        <f>IF(29&lt;=$G218, JN218, "")</f>
        <v/>
      </c>
      <c r="JT218" s="15">
        <f>IF(29&lt;=$G218, ROUND(JS218*$Q218, 2), "")</f>
        <v/>
      </c>
      <c r="JU218" s="15">
        <f>IF(29&lt;=$G218, $N218, "")</f>
        <v/>
      </c>
      <c r="JV218" s="15">
        <f>IF(29&lt;=$G218, JU218-JT218, "")</f>
        <v/>
      </c>
      <c r="JW218" s="15">
        <f>IF(29&lt;=$G218, JS218-JV218, "")</f>
        <v/>
      </c>
      <c r="JX218" s="15">
        <f>IF(29&lt;=$G218, ROUND(JP218*$Q218, 2), "")</f>
        <v/>
      </c>
      <c r="JY218" s="15">
        <f>IF(29&lt;=$G218, JP218+JX218, "")</f>
        <v/>
      </c>
      <c r="JZ218" s="15">
        <f>IF(29&lt;=$G218, JT218+JX218, "")</f>
        <v/>
      </c>
      <c r="KA218" s="15">
        <f>IF(29&lt;=$G218, ($G218-29)*$N218, "")</f>
        <v/>
      </c>
      <c r="KB218" s="15">
        <f>IF(30&lt;=$G218, JW218, "")</f>
        <v/>
      </c>
      <c r="KC218" s="15">
        <f>IF(30&lt;=$G218, ROUND(KB218*$Q218, 2), "")</f>
        <v/>
      </c>
      <c r="KD218" s="15">
        <f>IF(30&lt;=$G218, $N218, "")</f>
        <v/>
      </c>
      <c r="KE218" s="15">
        <f>IF(30&lt;=$G218, KD218-KC218, "")</f>
        <v/>
      </c>
      <c r="KF218" s="15">
        <f>IF(30&lt;=$G218, KB218-KE218, "")</f>
        <v/>
      </c>
      <c r="KG218" s="15">
        <f>IF(30&lt;=$G218, ROUND(JY218*$Q218, 2), "")</f>
        <v/>
      </c>
      <c r="KH218" s="15">
        <f>IF(30&lt;=$G218, JY218+KG218, "")</f>
        <v/>
      </c>
      <c r="KI218" s="15">
        <f>IF(30&lt;=$G218, KC218+KG218, "")</f>
        <v/>
      </c>
      <c r="KJ218" s="15">
        <f>IF(30&lt;=$G218, ($G218-30)*$N218, "")</f>
        <v/>
      </c>
      <c r="KK218" s="15">
        <f>IF(31&lt;=$G218, KF218, "")</f>
        <v/>
      </c>
      <c r="KL218" s="15">
        <f>IF(31&lt;=$G218, ROUND(KK218*$Q218, 2), "")</f>
        <v/>
      </c>
      <c r="KM218" s="15">
        <f>IF(31&lt;=$G218, $N218, "")</f>
        <v/>
      </c>
      <c r="KN218" s="15">
        <f>IF(31&lt;=$G218, KM218-KL218, "")</f>
        <v/>
      </c>
      <c r="KO218" s="15">
        <f>IF(31&lt;=$G218, KK218-KN218, "")</f>
        <v/>
      </c>
      <c r="KP218" s="15">
        <f>IF(31&lt;=$G218, ROUND(KH218*$Q218, 2), "")</f>
        <v/>
      </c>
      <c r="KQ218" s="15">
        <f>IF(31&lt;=$G218, KH218+KP218, "")</f>
        <v/>
      </c>
      <c r="KR218" s="15">
        <f>IF(31&lt;=$G218, KL218+KP218, "")</f>
        <v/>
      </c>
      <c r="KS218" s="15">
        <f>IF(31&lt;=$G218, ($G218-31)*$N218, "")</f>
        <v/>
      </c>
      <c r="KT218" s="15">
        <f>IF(32&lt;=$G218, KO218, "")</f>
        <v/>
      </c>
      <c r="KU218" s="15">
        <f>IF(32&lt;=$G218, ROUND(KT218*$Q218, 2), "")</f>
        <v/>
      </c>
      <c r="KV218" s="15">
        <f>IF(32&lt;=$G218, $N218, "")</f>
        <v/>
      </c>
      <c r="KW218" s="15">
        <f>IF(32&lt;=$G218, KV218-KU218, "")</f>
        <v/>
      </c>
      <c r="KX218" s="15">
        <f>IF(32&lt;=$G218, KT218-KW218, "")</f>
        <v/>
      </c>
      <c r="KY218" s="15">
        <f>IF(32&lt;=$G218, ROUND(KQ218*$Q218, 2), "")</f>
        <v/>
      </c>
      <c r="KZ218" s="15">
        <f>IF(32&lt;=$G218, KQ218+KY218, "")</f>
        <v/>
      </c>
      <c r="LA218" s="15">
        <f>IF(32&lt;=$G218, KU218+KY218, "")</f>
        <v/>
      </c>
      <c r="LB218" s="15">
        <f>IF(32&lt;=$G218, ($G218-32)*$N218, "")</f>
        <v/>
      </c>
      <c r="LC218" s="15">
        <f>IF(33&lt;=$G218, KX218, "")</f>
        <v/>
      </c>
      <c r="LD218" s="15">
        <f>IF(33&lt;=$G218, ROUND(LC218*$Q218, 2), "")</f>
        <v/>
      </c>
      <c r="LE218" s="15">
        <f>IF(33&lt;=$G218, $N218, "")</f>
        <v/>
      </c>
      <c r="LF218" s="15">
        <f>IF(33&lt;=$G218, LE218-LD218, "")</f>
        <v/>
      </c>
      <c r="LG218" s="15">
        <f>IF(33&lt;=$G218, LC218-LF218, "")</f>
        <v/>
      </c>
      <c r="LH218" s="15">
        <f>IF(33&lt;=$G218, ROUND(KZ218*$Q218, 2), "")</f>
        <v/>
      </c>
      <c r="LI218" s="15">
        <f>IF(33&lt;=$G218, KZ218+LH218, "")</f>
        <v/>
      </c>
      <c r="LJ218" s="15">
        <f>IF(33&lt;=$G218, LD218+LH218, "")</f>
        <v/>
      </c>
      <c r="LK218" s="15">
        <f>IF(33&lt;=$G218, ($G218-33)*$N218, "")</f>
        <v/>
      </c>
      <c r="LL218" s="15">
        <f>IF(34&lt;=$G218, LG218, "")</f>
        <v/>
      </c>
      <c r="LM218" s="15">
        <f>IF(34&lt;=$G218, ROUND(LL218*$Q218, 2), "")</f>
        <v/>
      </c>
      <c r="LN218" s="15">
        <f>IF(34&lt;=$G218, $N218, "")</f>
        <v/>
      </c>
      <c r="LO218" s="15">
        <f>IF(34&lt;=$G218, LN218-LM218, "")</f>
        <v/>
      </c>
      <c r="LP218" s="15">
        <f>IF(34&lt;=$G218, LL218-LO218, "")</f>
        <v/>
      </c>
      <c r="LQ218" s="15">
        <f>IF(34&lt;=$G218, ROUND(LI218*$Q218, 2), "")</f>
        <v/>
      </c>
      <c r="LR218" s="15">
        <f>IF(34&lt;=$G218, LI218+LQ218, "")</f>
        <v/>
      </c>
      <c r="LS218" s="15">
        <f>IF(34&lt;=$G218, LM218+LQ218, "")</f>
        <v/>
      </c>
      <c r="LT218" s="15">
        <f>IF(34&lt;=$G218, ($G218-34)*$N218, "")</f>
        <v/>
      </c>
      <c r="LU218" s="15">
        <f>IF(35&lt;=$G218, LP218, "")</f>
        <v/>
      </c>
      <c r="LV218" s="15">
        <f>IF(35&lt;=$G218, ROUND(LU218*$Q218, 2), "")</f>
        <v/>
      </c>
      <c r="LW218" s="15">
        <f>IF(35&lt;=$G218, $N218, "")</f>
        <v/>
      </c>
      <c r="LX218" s="15">
        <f>IF(35&lt;=$G218, LW218-LV218, "")</f>
        <v/>
      </c>
      <c r="LY218" s="15">
        <f>IF(35&lt;=$G218, LU218-LX218, "")</f>
        <v/>
      </c>
      <c r="LZ218" s="15">
        <f>IF(35&lt;=$G218, ROUND(LR218*$Q218, 2), "")</f>
        <v/>
      </c>
      <c r="MA218" s="15">
        <f>IF(35&lt;=$G218, LR218+LZ218, "")</f>
        <v/>
      </c>
      <c r="MB218" s="15">
        <f>IF(35&lt;=$G218, LV218+LZ218, "")</f>
        <v/>
      </c>
      <c r="MC218" s="15">
        <f>IF(35&lt;=$G218, ($G218-35)*$N218, "")</f>
        <v/>
      </c>
      <c r="MD218" s="15">
        <f>IF(36&lt;=$G218, LY218, "")</f>
        <v/>
      </c>
      <c r="ME218" s="15">
        <f>IF(36&lt;=$G218, ROUND(MD218*$Q218, 2), "")</f>
        <v/>
      </c>
      <c r="MF218" s="15">
        <f>IF(36&lt;=$G218, $N218, "")</f>
        <v/>
      </c>
      <c r="MG218" s="15">
        <f>IF(36&lt;=$G218, MF218-ME218, "")</f>
        <v/>
      </c>
      <c r="MH218" s="15">
        <f>IF(36&lt;=$G218, MD218-MG218, "")</f>
        <v/>
      </c>
      <c r="MI218" s="15">
        <f>IF(36&lt;=$G218, ROUND(MA218*$Q218, 2), "")</f>
        <v/>
      </c>
      <c r="MJ218" s="15">
        <f>IF(36&lt;=$G218, MA218+MI218, "")</f>
        <v/>
      </c>
      <c r="MK218" s="15">
        <f>IF(36&lt;=$G218, ME218+MI218, "")</f>
        <v/>
      </c>
      <c r="ML218" s="15">
        <f>IF(36&lt;=$G218, ($G218-36)*$N218, "")</f>
        <v/>
      </c>
      <c r="MM218" s="15">
        <f>IF(37&lt;=$G218, MH218, "")</f>
        <v/>
      </c>
      <c r="MN218" s="15">
        <f>IF(37&lt;=$G218, ROUND(MM218*$Q218, 2), "")</f>
        <v/>
      </c>
      <c r="MO218" s="15">
        <f>IF(37&lt;=$G218, $N218, "")</f>
        <v/>
      </c>
      <c r="MP218" s="15">
        <f>IF(37&lt;=$G218, MO218-MN218, "")</f>
        <v/>
      </c>
      <c r="MQ218" s="15">
        <f>IF(37&lt;=$G218, MM218-MP218, "")</f>
        <v/>
      </c>
      <c r="MR218" s="15">
        <f>IF(37&lt;=$G218, ROUND(MJ218*$Q218, 2), "")</f>
        <v/>
      </c>
      <c r="MS218" s="15">
        <f>IF(37&lt;=$G218, MJ218+MR218, "")</f>
        <v/>
      </c>
      <c r="MT218" s="15">
        <f>IF(37&lt;=$G218, MN218+MR218, "")</f>
        <v/>
      </c>
      <c r="MU218" s="15">
        <f>IF(37&lt;=$G218, ($G218-37)*$N218, "")</f>
        <v/>
      </c>
      <c r="MV218" s="15">
        <f>IF(38&lt;=$G218, MQ218, "")</f>
        <v/>
      </c>
      <c r="MW218" s="15">
        <f>IF(38&lt;=$G218, ROUND(MV218*$Q218, 2), "")</f>
        <v/>
      </c>
      <c r="MX218" s="15">
        <f>IF(38&lt;=$G218, $N218, "")</f>
        <v/>
      </c>
      <c r="MY218" s="15">
        <f>IF(38&lt;=$G218, MX218-MW218, "")</f>
        <v/>
      </c>
      <c r="MZ218" s="15">
        <f>IF(38&lt;=$G218, MV218-MY218, "")</f>
        <v/>
      </c>
      <c r="NA218" s="15">
        <f>IF(38&lt;=$G218, ROUND(MS218*$Q218, 2), "")</f>
        <v/>
      </c>
      <c r="NB218" s="15">
        <f>IF(38&lt;=$G218, MS218+NA218, "")</f>
        <v/>
      </c>
      <c r="NC218" s="15">
        <f>IF(38&lt;=$G218, MW218+NA218, "")</f>
        <v/>
      </c>
      <c r="ND218" s="15">
        <f>IF(38&lt;=$G218, ($G218-38)*$N218, "")</f>
        <v/>
      </c>
      <c r="NE218" s="15">
        <f>IF(39&lt;=$G218, MZ218, "")</f>
        <v/>
      </c>
      <c r="NF218" s="15">
        <f>IF(39&lt;=$G218, ROUND(NE218*$Q218, 2), "")</f>
        <v/>
      </c>
      <c r="NG218" s="15">
        <f>IF(39&lt;=$G218, $N218, "")</f>
        <v/>
      </c>
      <c r="NH218" s="15">
        <f>IF(39&lt;=$G218, NG218-NF218, "")</f>
        <v/>
      </c>
      <c r="NI218" s="15">
        <f>IF(39&lt;=$G218, NE218-NH218, "")</f>
        <v/>
      </c>
      <c r="NJ218" s="15">
        <f>IF(39&lt;=$G218, ROUND(NB218*$Q218, 2), "")</f>
        <v/>
      </c>
      <c r="NK218" s="15">
        <f>IF(39&lt;=$G218, NB218+NJ218, "")</f>
        <v/>
      </c>
      <c r="NL218" s="15">
        <f>IF(39&lt;=$G218, NF218+NJ218, "")</f>
        <v/>
      </c>
      <c r="NM218" s="15">
        <f>IF(39&lt;=$G218, ($G218-39)*$N218, "")</f>
        <v/>
      </c>
      <c r="NN218" s="15">
        <f>IF(40&lt;=$G218, NI218, "")</f>
        <v/>
      </c>
      <c r="NO218" s="15">
        <f>IF(40&lt;=$G218, ROUND(NN218*$Q218, 2), "")</f>
        <v/>
      </c>
      <c r="NP218" s="15">
        <f>IF(40&lt;=$G218, $N218, "")</f>
        <v/>
      </c>
      <c r="NQ218" s="15">
        <f>IF(40&lt;=$G218, NP218-NO218, "")</f>
        <v/>
      </c>
      <c r="NR218" s="15">
        <f>IF(40&lt;=$G218, NN218-NQ218, "")</f>
        <v/>
      </c>
      <c r="NS218" s="15">
        <f>IF(40&lt;=$G218, ROUND(NK218*$Q218, 2), "")</f>
        <v/>
      </c>
      <c r="NT218" s="15">
        <f>IF(40&lt;=$G218, NK218+NS218, "")</f>
        <v/>
      </c>
      <c r="NU218" s="15">
        <f>IF(40&lt;=$G218, NO218+NS218, "")</f>
        <v/>
      </c>
      <c r="NV218" s="15">
        <f>IF(40&lt;=$G218, ($G218-40)*$N218, "")</f>
        <v/>
      </c>
      <c r="NW218" s="15">
        <f>IF(41&lt;=$G218, NR218, "")</f>
        <v/>
      </c>
      <c r="NX218" s="15">
        <f>IF(41&lt;=$G218, ROUND(NW218*$Q218, 2), "")</f>
        <v/>
      </c>
      <c r="NY218" s="15">
        <f>IF(41&lt;=$G218, $N218, "")</f>
        <v/>
      </c>
      <c r="NZ218" s="15">
        <f>IF(41&lt;=$G218, NY218-NX218, "")</f>
        <v/>
      </c>
      <c r="OA218" s="15">
        <f>IF(41&lt;=$G218, NW218-NZ218, "")</f>
        <v/>
      </c>
      <c r="OB218" s="15">
        <f>IF(41&lt;=$G218, ROUND(NT218*$Q218, 2), "")</f>
        <v/>
      </c>
      <c r="OC218" s="15">
        <f>IF(41&lt;=$G218, NT218+OB218, "")</f>
        <v/>
      </c>
      <c r="OD218" s="15">
        <f>IF(41&lt;=$G218, NX218+OB218, "")</f>
        <v/>
      </c>
      <c r="OE218" s="15">
        <f>IF(41&lt;=$G218, ($G218-41)*$N218, "")</f>
        <v/>
      </c>
      <c r="OF218" s="15">
        <f>IF(42&lt;=$G218, OA218, "")</f>
        <v/>
      </c>
      <c r="OG218" s="15">
        <f>IF(42&lt;=$G218, ROUND(OF218*$Q218, 2), "")</f>
        <v/>
      </c>
      <c r="OH218" s="15">
        <f>IF(42&lt;=$G218, $N218, "")</f>
        <v/>
      </c>
      <c r="OI218" s="15">
        <f>IF(42&lt;=$G218, OH218-OG218, "")</f>
        <v/>
      </c>
      <c r="OJ218" s="15">
        <f>IF(42&lt;=$G218, OF218-OI218, "")</f>
        <v/>
      </c>
      <c r="OK218" s="15">
        <f>IF(42&lt;=$G218, ROUND(OC218*$Q218, 2), "")</f>
        <v/>
      </c>
      <c r="OL218" s="15">
        <f>IF(42&lt;=$G218, OC218+OK218, "")</f>
        <v/>
      </c>
      <c r="OM218" s="15">
        <f>IF(42&lt;=$G218, OG218+OK218, "")</f>
        <v/>
      </c>
      <c r="ON218" s="15">
        <f>IF(42&lt;=$G218, ($G218-42)*$N218, "")</f>
        <v/>
      </c>
      <c r="OO218" s="15">
        <f>IF(43&lt;=$G218, OJ218, "")</f>
        <v/>
      </c>
      <c r="OP218" s="15">
        <f>IF(43&lt;=$G218, ROUND(OO218*$Q218, 2), "")</f>
        <v/>
      </c>
      <c r="OQ218" s="15">
        <f>IF(43&lt;=$G218, $N218, "")</f>
        <v/>
      </c>
      <c r="OR218" s="15">
        <f>IF(43&lt;=$G218, OQ218-OP218, "")</f>
        <v/>
      </c>
      <c r="OS218" s="15">
        <f>IF(43&lt;=$G218, OO218-OR218, "")</f>
        <v/>
      </c>
      <c r="OT218" s="15">
        <f>IF(43&lt;=$G218, ROUND(OL218*$Q218, 2), "")</f>
        <v/>
      </c>
      <c r="OU218" s="15">
        <f>IF(43&lt;=$G218, OL218+OT218, "")</f>
        <v/>
      </c>
      <c r="OV218" s="15">
        <f>IF(43&lt;=$G218, OP218+OT218, "")</f>
        <v/>
      </c>
      <c r="OW218" s="15">
        <f>IF(43&lt;=$G218, ($G218-43)*$N218, "")</f>
        <v/>
      </c>
      <c r="OX218" s="15">
        <f>IF(44&lt;=$G218, OS218, "")</f>
        <v/>
      </c>
      <c r="OY218" s="15">
        <f>IF(44&lt;=$G218, ROUND(OX218*$Q218, 2), "")</f>
        <v/>
      </c>
      <c r="OZ218" s="15">
        <f>IF(44&lt;=$G218, $N218, "")</f>
        <v/>
      </c>
      <c r="PA218" s="15">
        <f>IF(44&lt;=$G218, OZ218-OY218, "")</f>
        <v/>
      </c>
      <c r="PB218" s="15">
        <f>IF(44&lt;=$G218, OX218-PA218, "")</f>
        <v/>
      </c>
      <c r="PC218" s="15">
        <f>IF(44&lt;=$G218, ROUND(OU218*$Q218, 2), "")</f>
        <v/>
      </c>
      <c r="PD218" s="15">
        <f>IF(44&lt;=$G218, OU218+PC218, "")</f>
        <v/>
      </c>
      <c r="PE218" s="15">
        <f>IF(44&lt;=$G218, OY218+PC218, "")</f>
        <v/>
      </c>
      <c r="PF218" s="15">
        <f>IF(44&lt;=$G218, ($G218-44)*$N218, "")</f>
        <v/>
      </c>
      <c r="PG218" s="15">
        <f>IF(45&lt;=$G218, PB218, "")</f>
        <v/>
      </c>
      <c r="PH218" s="15">
        <f>IF(45&lt;=$G218, ROUND(PG218*$Q218, 2), "")</f>
        <v/>
      </c>
      <c r="PI218" s="15">
        <f>IF(45&lt;=$G218, $N218, "")</f>
        <v/>
      </c>
      <c r="PJ218" s="15">
        <f>IF(45&lt;=$G218, PI218-PH218, "")</f>
        <v/>
      </c>
      <c r="PK218" s="15">
        <f>IF(45&lt;=$G218, PG218-PJ218, "")</f>
        <v/>
      </c>
      <c r="PL218" s="15">
        <f>IF(45&lt;=$G218, ROUND(PD218*$Q218, 2), "")</f>
        <v/>
      </c>
      <c r="PM218" s="15">
        <f>IF(45&lt;=$G218, PD218+PL218, "")</f>
        <v/>
      </c>
      <c r="PN218" s="15">
        <f>IF(45&lt;=$G218, PH218+PL218, "")</f>
        <v/>
      </c>
      <c r="PO218" s="15">
        <f>IF(45&lt;=$G218, ($G218-45)*$N218, "")</f>
        <v/>
      </c>
      <c r="PP218" s="15">
        <f>IF(46&lt;=$G218, PK218, "")</f>
        <v/>
      </c>
      <c r="PQ218" s="15">
        <f>IF(46&lt;=$G218, ROUND(PP218*$Q218, 2), "")</f>
        <v/>
      </c>
      <c r="PR218" s="15">
        <f>IF(46&lt;=$G218, $N218, "")</f>
        <v/>
      </c>
      <c r="PS218" s="15">
        <f>IF(46&lt;=$G218, PR218-PQ218, "")</f>
        <v/>
      </c>
      <c r="PT218" s="15">
        <f>IF(46&lt;=$G218, PP218-PS218, "")</f>
        <v/>
      </c>
      <c r="PU218" s="15">
        <f>IF(46&lt;=$G218, ROUND(PM218*$Q218, 2), "")</f>
        <v/>
      </c>
      <c r="PV218" s="15">
        <f>IF(46&lt;=$G218, PM218+PU218, "")</f>
        <v/>
      </c>
      <c r="PW218" s="15">
        <f>IF(46&lt;=$G218, PQ218+PU218, "")</f>
        <v/>
      </c>
      <c r="PX218" s="15">
        <f>IF(46&lt;=$G218, ($G218-46)*$N218, "")</f>
        <v/>
      </c>
      <c r="PY218" s="15">
        <f>IF(47&lt;=$G218, PT218, "")</f>
        <v/>
      </c>
      <c r="PZ218" s="15">
        <f>IF(47&lt;=$G218, ROUND(PY218*$Q218, 2), "")</f>
        <v/>
      </c>
      <c r="QA218" s="15">
        <f>IF(47&lt;=$G218, $N218, "")</f>
        <v/>
      </c>
      <c r="QB218" s="15">
        <f>IF(47&lt;=$G218, QA218-PZ218, "")</f>
        <v/>
      </c>
      <c r="QC218" s="15">
        <f>IF(47&lt;=$G218, PY218-QB218, "")</f>
        <v/>
      </c>
      <c r="QD218" s="15">
        <f>IF(47&lt;=$G218, ROUND(PV218*$Q218, 2), "")</f>
        <v/>
      </c>
      <c r="QE218" s="15">
        <f>IF(47&lt;=$G218, PV218+QD218, "")</f>
        <v/>
      </c>
      <c r="QF218" s="15">
        <f>IF(47&lt;=$G218, PZ218+QD218, "")</f>
        <v/>
      </c>
      <c r="QG218" s="15">
        <f>IF(47&lt;=$G218, ($G218-47)*$N218, "")</f>
        <v/>
      </c>
      <c r="QH218" s="15">
        <f>IF(48&lt;=$G218, QC218, "")</f>
        <v/>
      </c>
      <c r="QI218" s="15">
        <f>IF(48&lt;=$G218, ROUND(QH218*$Q218, 2), "")</f>
        <v/>
      </c>
      <c r="QJ218" s="15">
        <f>IF(48&lt;=$G218, $N218, "")</f>
        <v/>
      </c>
      <c r="QK218" s="15">
        <f>IF(48&lt;=$G218, QJ218-QI218, "")</f>
        <v/>
      </c>
      <c r="QL218" s="15">
        <f>IF(48&lt;=$G218, QH218-QK218, "")</f>
        <v/>
      </c>
      <c r="QM218" s="15">
        <f>IF(48&lt;=$G218, ROUND(QE218*$Q218, 2), "")</f>
        <v/>
      </c>
      <c r="QN218" s="15">
        <f>IF(48&lt;=$G218, QE218+QM218, "")</f>
        <v/>
      </c>
      <c r="QO218" s="15">
        <f>IF(48&lt;=$G218, QI218+QM218, "")</f>
        <v/>
      </c>
      <c r="QP218" s="15">
        <f>IF(48&lt;=$G218, ($G218-48)*$N218, "")</f>
        <v/>
      </c>
    </row>
    <row r="219">
      <c r="A219" s="6" t="inlineStr">
        <is>
          <t>0734-0001</t>
        </is>
      </c>
      <c r="B219" s="7" t="inlineStr">
        <is>
          <t>Nutrientes Agricolas de Colima, S. de R.L. de C.V.</t>
        </is>
      </c>
      <c r="C219" s="7" t="inlineStr">
        <is>
          <t>1200 TRADESMAN RC</t>
        </is>
      </c>
      <c r="D219" s="6" t="inlineStr">
        <is>
          <t>ACTIVO</t>
        </is>
      </c>
      <c r="E219" s="6" t="inlineStr">
        <is>
          <t>2026-01-06</t>
        </is>
      </c>
      <c r="F219" s="6" t="inlineStr">
        <is>
          <t>2029-01-06</t>
        </is>
      </c>
      <c r="G219" s="8" t="n">
        <v>36</v>
      </c>
      <c r="H219" s="9" t="n">
        <v>392155.17</v>
      </c>
      <c r="I219" s="10" t="n">
        <v>0.2</v>
      </c>
      <c r="J219" s="9">
        <f>ROUND(H219*I219, 2)</f>
        <v/>
      </c>
      <c r="K219" s="9">
        <f>ROUND(H219-J219, 2)</f>
        <v/>
      </c>
      <c r="L219" s="10" t="n">
        <v>0.02</v>
      </c>
      <c r="M219" s="9">
        <f>ROUND(H219*L219, 2)</f>
        <v/>
      </c>
      <c r="N219" s="9" t="n">
        <v>12987.78</v>
      </c>
      <c r="O219" s="10" t="n">
        <v>0.1</v>
      </c>
      <c r="P219" s="9">
        <f>ROUND(H219*O219, 2)</f>
        <v/>
      </c>
      <c r="Q219" s="11" t="n">
        <v>0.02660351</v>
      </c>
      <c r="R219" s="11">
        <f>RATE(G219, -N219, K219, -P219)</f>
        <v/>
      </c>
      <c r="S219" s="11">
        <f>ROUND(Q219*12, 8)</f>
        <v/>
      </c>
      <c r="T219" s="11">
        <f>ROUND(((1+Q219)^12)-1, 8)</f>
        <v/>
      </c>
      <c r="U219" s="9">
        <f>ROUND(PV(Q219, G219, 0, -P219), 2)</f>
        <v/>
      </c>
      <c r="V219" s="9">
        <f>SUMIF($AA$4:$QP$4, "Interes_Leasing", AA219:QP219)</f>
        <v/>
      </c>
      <c r="W219" s="9">
        <f>SUMIF($AA$4:$QP$4, "Interes_Residual", AA219:QP219)</f>
        <v/>
      </c>
      <c r="X219" s="9">
        <f>ROUND(V219+W219, 2)</f>
        <v/>
      </c>
      <c r="Y219" s="9">
        <f>ROUND((N219*G219+P219+M219)-K219, 2)</f>
        <v/>
      </c>
      <c r="Z219" s="10">
        <f>ROUND(Y219/K219, 4)</f>
        <v/>
      </c>
      <c r="AA219" s="9">
        <f>IF(1&lt;=$G219, $K219, "")</f>
        <v/>
      </c>
      <c r="AB219" s="9">
        <f>IF(1&lt;=$G219, ROUND(AA219*$Q219, 2), "")</f>
        <v/>
      </c>
      <c r="AC219" s="9">
        <f>IF(1&lt;=$G219, $N219, "")</f>
        <v/>
      </c>
      <c r="AD219" s="9">
        <f>IF(1&lt;=$G219, AC219-AB219, "")</f>
        <v/>
      </c>
      <c r="AE219" s="9">
        <f>IF(1&lt;=$G219, AA219-AD219, "")</f>
        <v/>
      </c>
      <c r="AF219" s="9">
        <f>IF(1&lt;=$G219, ROUND($U219*$Q219, 2), "")</f>
        <v/>
      </c>
      <c r="AG219" s="9">
        <f>IF(1&lt;=$G219, $U219+AF219, "")</f>
        <v/>
      </c>
      <c r="AH219" s="9">
        <f>IF(1&lt;=$G219, AB219+AF219, "")</f>
        <v/>
      </c>
      <c r="AI219" s="9">
        <f>IF(1&lt;=$G219, ($G219-1)*$N219, "")</f>
        <v/>
      </c>
      <c r="AJ219" s="9">
        <f>IF(2&lt;=$G219, AE219, "")</f>
        <v/>
      </c>
      <c r="AK219" s="9">
        <f>IF(2&lt;=$G219, ROUND(AJ219*$Q219, 2), "")</f>
        <v/>
      </c>
      <c r="AL219" s="9">
        <f>IF(2&lt;=$G219, $N219, "")</f>
        <v/>
      </c>
      <c r="AM219" s="9">
        <f>IF(2&lt;=$G219, AL219-AK219, "")</f>
        <v/>
      </c>
      <c r="AN219" s="9">
        <f>IF(2&lt;=$G219, AJ219-AM219, "")</f>
        <v/>
      </c>
      <c r="AO219" s="9">
        <f>IF(2&lt;=$G219, ROUND(AG219*$Q219, 2), "")</f>
        <v/>
      </c>
      <c r="AP219" s="9">
        <f>IF(2&lt;=$G219, AG219+AO219, "")</f>
        <v/>
      </c>
      <c r="AQ219" s="9">
        <f>IF(2&lt;=$G219, AK219+AO219, "")</f>
        <v/>
      </c>
      <c r="AR219" s="9">
        <f>IF(2&lt;=$G219, ($G219-2)*$N219, "")</f>
        <v/>
      </c>
      <c r="AS219" s="9">
        <f>IF(3&lt;=$G219, AN219, "")</f>
        <v/>
      </c>
      <c r="AT219" s="9">
        <f>IF(3&lt;=$G219, ROUND(AS219*$Q219, 2), "")</f>
        <v/>
      </c>
      <c r="AU219" s="9">
        <f>IF(3&lt;=$G219, $N219, "")</f>
        <v/>
      </c>
      <c r="AV219" s="9">
        <f>IF(3&lt;=$G219, AU219-AT219, "")</f>
        <v/>
      </c>
      <c r="AW219" s="9">
        <f>IF(3&lt;=$G219, AS219-AV219, "")</f>
        <v/>
      </c>
      <c r="AX219" s="9">
        <f>IF(3&lt;=$G219, ROUND(AP219*$Q219, 2), "")</f>
        <v/>
      </c>
      <c r="AY219" s="9">
        <f>IF(3&lt;=$G219, AP219+AX219, "")</f>
        <v/>
      </c>
      <c r="AZ219" s="9">
        <f>IF(3&lt;=$G219, AT219+AX219, "")</f>
        <v/>
      </c>
      <c r="BA219" s="9">
        <f>IF(3&lt;=$G219, ($G219-3)*$N219, "")</f>
        <v/>
      </c>
      <c r="BB219" s="9">
        <f>IF(4&lt;=$G219, AW219, "")</f>
        <v/>
      </c>
      <c r="BC219" s="9">
        <f>IF(4&lt;=$G219, ROUND(BB219*$Q219, 2), "")</f>
        <v/>
      </c>
      <c r="BD219" s="9">
        <f>IF(4&lt;=$G219, $N219, "")</f>
        <v/>
      </c>
      <c r="BE219" s="9">
        <f>IF(4&lt;=$G219, BD219-BC219, "")</f>
        <v/>
      </c>
      <c r="BF219" s="9">
        <f>IF(4&lt;=$G219, BB219-BE219, "")</f>
        <v/>
      </c>
      <c r="BG219" s="9">
        <f>IF(4&lt;=$G219, ROUND(AY219*$Q219, 2), "")</f>
        <v/>
      </c>
      <c r="BH219" s="9">
        <f>IF(4&lt;=$G219, AY219+BG219, "")</f>
        <v/>
      </c>
      <c r="BI219" s="9">
        <f>IF(4&lt;=$G219, BC219+BG219, "")</f>
        <v/>
      </c>
      <c r="BJ219" s="9">
        <f>IF(4&lt;=$G219, ($G219-4)*$N219, "")</f>
        <v/>
      </c>
      <c r="BK219" s="9">
        <f>IF(5&lt;=$G219, BF219, "")</f>
        <v/>
      </c>
      <c r="BL219" s="9">
        <f>IF(5&lt;=$G219, ROUND(BK219*$Q219, 2), "")</f>
        <v/>
      </c>
      <c r="BM219" s="9">
        <f>IF(5&lt;=$G219, $N219, "")</f>
        <v/>
      </c>
      <c r="BN219" s="9">
        <f>IF(5&lt;=$G219, BM219-BL219, "")</f>
        <v/>
      </c>
      <c r="BO219" s="9">
        <f>IF(5&lt;=$G219, BK219-BN219, "")</f>
        <v/>
      </c>
      <c r="BP219" s="9">
        <f>IF(5&lt;=$G219, ROUND(BH219*$Q219, 2), "")</f>
        <v/>
      </c>
      <c r="BQ219" s="9">
        <f>IF(5&lt;=$G219, BH219+BP219, "")</f>
        <v/>
      </c>
      <c r="BR219" s="9">
        <f>IF(5&lt;=$G219, BL219+BP219, "")</f>
        <v/>
      </c>
      <c r="BS219" s="9">
        <f>IF(5&lt;=$G219, ($G219-5)*$N219, "")</f>
        <v/>
      </c>
      <c r="BT219" s="9">
        <f>IF(6&lt;=$G219, BO219, "")</f>
        <v/>
      </c>
      <c r="BU219" s="9">
        <f>IF(6&lt;=$G219, ROUND(BT219*$Q219, 2), "")</f>
        <v/>
      </c>
      <c r="BV219" s="9">
        <f>IF(6&lt;=$G219, $N219, "")</f>
        <v/>
      </c>
      <c r="BW219" s="9">
        <f>IF(6&lt;=$G219, BV219-BU219, "")</f>
        <v/>
      </c>
      <c r="BX219" s="9">
        <f>IF(6&lt;=$G219, BT219-BW219, "")</f>
        <v/>
      </c>
      <c r="BY219" s="9">
        <f>IF(6&lt;=$G219, ROUND(BQ219*$Q219, 2), "")</f>
        <v/>
      </c>
      <c r="BZ219" s="9">
        <f>IF(6&lt;=$G219, BQ219+BY219, "")</f>
        <v/>
      </c>
      <c r="CA219" s="9">
        <f>IF(6&lt;=$G219, BU219+BY219, "")</f>
        <v/>
      </c>
      <c r="CB219" s="9">
        <f>IF(6&lt;=$G219, ($G219-6)*$N219, "")</f>
        <v/>
      </c>
      <c r="CC219" s="9">
        <f>IF(7&lt;=$G219, BX219, "")</f>
        <v/>
      </c>
      <c r="CD219" s="9">
        <f>IF(7&lt;=$G219, ROUND(CC219*$Q219, 2), "")</f>
        <v/>
      </c>
      <c r="CE219" s="9">
        <f>IF(7&lt;=$G219, $N219, "")</f>
        <v/>
      </c>
      <c r="CF219" s="9">
        <f>IF(7&lt;=$G219, CE219-CD219, "")</f>
        <v/>
      </c>
      <c r="CG219" s="9">
        <f>IF(7&lt;=$G219, CC219-CF219, "")</f>
        <v/>
      </c>
      <c r="CH219" s="9">
        <f>IF(7&lt;=$G219, ROUND(BZ219*$Q219, 2), "")</f>
        <v/>
      </c>
      <c r="CI219" s="9">
        <f>IF(7&lt;=$G219, BZ219+CH219, "")</f>
        <v/>
      </c>
      <c r="CJ219" s="9">
        <f>IF(7&lt;=$G219, CD219+CH219, "")</f>
        <v/>
      </c>
      <c r="CK219" s="9">
        <f>IF(7&lt;=$G219, ($G219-7)*$N219, "")</f>
        <v/>
      </c>
      <c r="CL219" s="9">
        <f>IF(8&lt;=$G219, CG219, "")</f>
        <v/>
      </c>
      <c r="CM219" s="9">
        <f>IF(8&lt;=$G219, ROUND(CL219*$Q219, 2), "")</f>
        <v/>
      </c>
      <c r="CN219" s="9">
        <f>IF(8&lt;=$G219, $N219, "")</f>
        <v/>
      </c>
      <c r="CO219" s="9">
        <f>IF(8&lt;=$G219, CN219-CM219, "")</f>
        <v/>
      </c>
      <c r="CP219" s="9">
        <f>IF(8&lt;=$G219, CL219-CO219, "")</f>
        <v/>
      </c>
      <c r="CQ219" s="9">
        <f>IF(8&lt;=$G219, ROUND(CI219*$Q219, 2), "")</f>
        <v/>
      </c>
      <c r="CR219" s="9">
        <f>IF(8&lt;=$G219, CI219+CQ219, "")</f>
        <v/>
      </c>
      <c r="CS219" s="9">
        <f>IF(8&lt;=$G219, CM219+CQ219, "")</f>
        <v/>
      </c>
      <c r="CT219" s="9">
        <f>IF(8&lt;=$G219, ($G219-8)*$N219, "")</f>
        <v/>
      </c>
      <c r="CU219" s="9">
        <f>IF(9&lt;=$G219, CP219, "")</f>
        <v/>
      </c>
      <c r="CV219" s="9">
        <f>IF(9&lt;=$G219, ROUND(CU219*$Q219, 2), "")</f>
        <v/>
      </c>
      <c r="CW219" s="9">
        <f>IF(9&lt;=$G219, $N219, "")</f>
        <v/>
      </c>
      <c r="CX219" s="9">
        <f>IF(9&lt;=$G219, CW219-CV219, "")</f>
        <v/>
      </c>
      <c r="CY219" s="9">
        <f>IF(9&lt;=$G219, CU219-CX219, "")</f>
        <v/>
      </c>
      <c r="CZ219" s="9">
        <f>IF(9&lt;=$G219, ROUND(CR219*$Q219, 2), "")</f>
        <v/>
      </c>
      <c r="DA219" s="9">
        <f>IF(9&lt;=$G219, CR219+CZ219, "")</f>
        <v/>
      </c>
      <c r="DB219" s="9">
        <f>IF(9&lt;=$G219, CV219+CZ219, "")</f>
        <v/>
      </c>
      <c r="DC219" s="9">
        <f>IF(9&lt;=$G219, ($G219-9)*$N219, "")</f>
        <v/>
      </c>
      <c r="DD219" s="9">
        <f>IF(10&lt;=$G219, CY219, "")</f>
        <v/>
      </c>
      <c r="DE219" s="9">
        <f>IF(10&lt;=$G219, ROUND(DD219*$Q219, 2), "")</f>
        <v/>
      </c>
      <c r="DF219" s="9">
        <f>IF(10&lt;=$G219, $N219, "")</f>
        <v/>
      </c>
      <c r="DG219" s="9">
        <f>IF(10&lt;=$G219, DF219-DE219, "")</f>
        <v/>
      </c>
      <c r="DH219" s="9">
        <f>IF(10&lt;=$G219, DD219-DG219, "")</f>
        <v/>
      </c>
      <c r="DI219" s="9">
        <f>IF(10&lt;=$G219, ROUND(DA219*$Q219, 2), "")</f>
        <v/>
      </c>
      <c r="DJ219" s="9">
        <f>IF(10&lt;=$G219, DA219+DI219, "")</f>
        <v/>
      </c>
      <c r="DK219" s="9">
        <f>IF(10&lt;=$G219, DE219+DI219, "")</f>
        <v/>
      </c>
      <c r="DL219" s="9">
        <f>IF(10&lt;=$G219, ($G219-10)*$N219, "")</f>
        <v/>
      </c>
      <c r="DM219" s="9">
        <f>IF(11&lt;=$G219, DH219, "")</f>
        <v/>
      </c>
      <c r="DN219" s="9">
        <f>IF(11&lt;=$G219, ROUND(DM219*$Q219, 2), "")</f>
        <v/>
      </c>
      <c r="DO219" s="9">
        <f>IF(11&lt;=$G219, $N219, "")</f>
        <v/>
      </c>
      <c r="DP219" s="9">
        <f>IF(11&lt;=$G219, DO219-DN219, "")</f>
        <v/>
      </c>
      <c r="DQ219" s="9">
        <f>IF(11&lt;=$G219, DM219-DP219, "")</f>
        <v/>
      </c>
      <c r="DR219" s="9">
        <f>IF(11&lt;=$G219, ROUND(DJ219*$Q219, 2), "")</f>
        <v/>
      </c>
      <c r="DS219" s="9">
        <f>IF(11&lt;=$G219, DJ219+DR219, "")</f>
        <v/>
      </c>
      <c r="DT219" s="9">
        <f>IF(11&lt;=$G219, DN219+DR219, "")</f>
        <v/>
      </c>
      <c r="DU219" s="9">
        <f>IF(11&lt;=$G219, ($G219-11)*$N219, "")</f>
        <v/>
      </c>
      <c r="DV219" s="9">
        <f>IF(12&lt;=$G219, DQ219, "")</f>
        <v/>
      </c>
      <c r="DW219" s="9">
        <f>IF(12&lt;=$G219, ROUND(DV219*$Q219, 2), "")</f>
        <v/>
      </c>
      <c r="DX219" s="9">
        <f>IF(12&lt;=$G219, $N219, "")</f>
        <v/>
      </c>
      <c r="DY219" s="9">
        <f>IF(12&lt;=$G219, DX219-DW219, "")</f>
        <v/>
      </c>
      <c r="DZ219" s="9">
        <f>IF(12&lt;=$G219, DV219-DY219, "")</f>
        <v/>
      </c>
      <c r="EA219" s="9">
        <f>IF(12&lt;=$G219, ROUND(DS219*$Q219, 2), "")</f>
        <v/>
      </c>
      <c r="EB219" s="9">
        <f>IF(12&lt;=$G219, DS219+EA219, "")</f>
        <v/>
      </c>
      <c r="EC219" s="9">
        <f>IF(12&lt;=$G219, DW219+EA219, "")</f>
        <v/>
      </c>
      <c r="ED219" s="9">
        <f>IF(12&lt;=$G219, ($G219-12)*$N219, "")</f>
        <v/>
      </c>
      <c r="EE219" s="9">
        <f>IF(13&lt;=$G219, DZ219, "")</f>
        <v/>
      </c>
      <c r="EF219" s="9">
        <f>IF(13&lt;=$G219, ROUND(EE219*$Q219, 2), "")</f>
        <v/>
      </c>
      <c r="EG219" s="9">
        <f>IF(13&lt;=$G219, $N219, "")</f>
        <v/>
      </c>
      <c r="EH219" s="9">
        <f>IF(13&lt;=$G219, EG219-EF219, "")</f>
        <v/>
      </c>
      <c r="EI219" s="9">
        <f>IF(13&lt;=$G219, EE219-EH219, "")</f>
        <v/>
      </c>
      <c r="EJ219" s="9">
        <f>IF(13&lt;=$G219, ROUND(EB219*$Q219, 2), "")</f>
        <v/>
      </c>
      <c r="EK219" s="9">
        <f>IF(13&lt;=$G219, EB219+EJ219, "")</f>
        <v/>
      </c>
      <c r="EL219" s="9">
        <f>IF(13&lt;=$G219, EF219+EJ219, "")</f>
        <v/>
      </c>
      <c r="EM219" s="9">
        <f>IF(13&lt;=$G219, ($G219-13)*$N219, "")</f>
        <v/>
      </c>
      <c r="EN219" s="9">
        <f>IF(14&lt;=$G219, EI219, "")</f>
        <v/>
      </c>
      <c r="EO219" s="9">
        <f>IF(14&lt;=$G219, ROUND(EN219*$Q219, 2), "")</f>
        <v/>
      </c>
      <c r="EP219" s="9">
        <f>IF(14&lt;=$G219, $N219, "")</f>
        <v/>
      </c>
      <c r="EQ219" s="9">
        <f>IF(14&lt;=$G219, EP219-EO219, "")</f>
        <v/>
      </c>
      <c r="ER219" s="9">
        <f>IF(14&lt;=$G219, EN219-EQ219, "")</f>
        <v/>
      </c>
      <c r="ES219" s="9">
        <f>IF(14&lt;=$G219, ROUND(EK219*$Q219, 2), "")</f>
        <v/>
      </c>
      <c r="ET219" s="9">
        <f>IF(14&lt;=$G219, EK219+ES219, "")</f>
        <v/>
      </c>
      <c r="EU219" s="9">
        <f>IF(14&lt;=$G219, EO219+ES219, "")</f>
        <v/>
      </c>
      <c r="EV219" s="9">
        <f>IF(14&lt;=$G219, ($G219-14)*$N219, "")</f>
        <v/>
      </c>
      <c r="EW219" s="9">
        <f>IF(15&lt;=$G219, ER219, "")</f>
        <v/>
      </c>
      <c r="EX219" s="9">
        <f>IF(15&lt;=$G219, ROUND(EW219*$Q219, 2), "")</f>
        <v/>
      </c>
      <c r="EY219" s="9">
        <f>IF(15&lt;=$G219, $N219, "")</f>
        <v/>
      </c>
      <c r="EZ219" s="9">
        <f>IF(15&lt;=$G219, EY219-EX219, "")</f>
        <v/>
      </c>
      <c r="FA219" s="9">
        <f>IF(15&lt;=$G219, EW219-EZ219, "")</f>
        <v/>
      </c>
      <c r="FB219" s="9">
        <f>IF(15&lt;=$G219, ROUND(ET219*$Q219, 2), "")</f>
        <v/>
      </c>
      <c r="FC219" s="9">
        <f>IF(15&lt;=$G219, ET219+FB219, "")</f>
        <v/>
      </c>
      <c r="FD219" s="9">
        <f>IF(15&lt;=$G219, EX219+FB219, "")</f>
        <v/>
      </c>
      <c r="FE219" s="9">
        <f>IF(15&lt;=$G219, ($G219-15)*$N219, "")</f>
        <v/>
      </c>
      <c r="FF219" s="9">
        <f>IF(16&lt;=$G219, FA219, "")</f>
        <v/>
      </c>
      <c r="FG219" s="9">
        <f>IF(16&lt;=$G219, ROUND(FF219*$Q219, 2), "")</f>
        <v/>
      </c>
      <c r="FH219" s="9">
        <f>IF(16&lt;=$G219, $N219, "")</f>
        <v/>
      </c>
      <c r="FI219" s="9">
        <f>IF(16&lt;=$G219, FH219-FG219, "")</f>
        <v/>
      </c>
      <c r="FJ219" s="9">
        <f>IF(16&lt;=$G219, FF219-FI219, "")</f>
        <v/>
      </c>
      <c r="FK219" s="9">
        <f>IF(16&lt;=$G219, ROUND(FC219*$Q219, 2), "")</f>
        <v/>
      </c>
      <c r="FL219" s="9">
        <f>IF(16&lt;=$G219, FC219+FK219, "")</f>
        <v/>
      </c>
      <c r="FM219" s="9">
        <f>IF(16&lt;=$G219, FG219+FK219, "")</f>
        <v/>
      </c>
      <c r="FN219" s="9">
        <f>IF(16&lt;=$G219, ($G219-16)*$N219, "")</f>
        <v/>
      </c>
      <c r="FO219" s="9">
        <f>IF(17&lt;=$G219, FJ219, "")</f>
        <v/>
      </c>
      <c r="FP219" s="9">
        <f>IF(17&lt;=$G219, ROUND(FO219*$Q219, 2), "")</f>
        <v/>
      </c>
      <c r="FQ219" s="9">
        <f>IF(17&lt;=$G219, $N219, "")</f>
        <v/>
      </c>
      <c r="FR219" s="9">
        <f>IF(17&lt;=$G219, FQ219-FP219, "")</f>
        <v/>
      </c>
      <c r="FS219" s="9">
        <f>IF(17&lt;=$G219, FO219-FR219, "")</f>
        <v/>
      </c>
      <c r="FT219" s="9">
        <f>IF(17&lt;=$G219, ROUND(FL219*$Q219, 2), "")</f>
        <v/>
      </c>
      <c r="FU219" s="9">
        <f>IF(17&lt;=$G219, FL219+FT219, "")</f>
        <v/>
      </c>
      <c r="FV219" s="9">
        <f>IF(17&lt;=$G219, FP219+FT219, "")</f>
        <v/>
      </c>
      <c r="FW219" s="9">
        <f>IF(17&lt;=$G219, ($G219-17)*$N219, "")</f>
        <v/>
      </c>
      <c r="FX219" s="9">
        <f>IF(18&lt;=$G219, FS219, "")</f>
        <v/>
      </c>
      <c r="FY219" s="9">
        <f>IF(18&lt;=$G219, ROUND(FX219*$Q219, 2), "")</f>
        <v/>
      </c>
      <c r="FZ219" s="9">
        <f>IF(18&lt;=$G219, $N219, "")</f>
        <v/>
      </c>
      <c r="GA219" s="9">
        <f>IF(18&lt;=$G219, FZ219-FY219, "")</f>
        <v/>
      </c>
      <c r="GB219" s="9">
        <f>IF(18&lt;=$G219, FX219-GA219, "")</f>
        <v/>
      </c>
      <c r="GC219" s="9">
        <f>IF(18&lt;=$G219, ROUND(FU219*$Q219, 2), "")</f>
        <v/>
      </c>
      <c r="GD219" s="9">
        <f>IF(18&lt;=$G219, FU219+GC219, "")</f>
        <v/>
      </c>
      <c r="GE219" s="9">
        <f>IF(18&lt;=$G219, FY219+GC219, "")</f>
        <v/>
      </c>
      <c r="GF219" s="9">
        <f>IF(18&lt;=$G219, ($G219-18)*$N219, "")</f>
        <v/>
      </c>
      <c r="GG219" s="9">
        <f>IF(19&lt;=$G219, GB219, "")</f>
        <v/>
      </c>
      <c r="GH219" s="9">
        <f>IF(19&lt;=$G219, ROUND(GG219*$Q219, 2), "")</f>
        <v/>
      </c>
      <c r="GI219" s="9">
        <f>IF(19&lt;=$G219, $N219, "")</f>
        <v/>
      </c>
      <c r="GJ219" s="9">
        <f>IF(19&lt;=$G219, GI219-GH219, "")</f>
        <v/>
      </c>
      <c r="GK219" s="9">
        <f>IF(19&lt;=$G219, GG219-GJ219, "")</f>
        <v/>
      </c>
      <c r="GL219" s="9">
        <f>IF(19&lt;=$G219, ROUND(GD219*$Q219, 2), "")</f>
        <v/>
      </c>
      <c r="GM219" s="9">
        <f>IF(19&lt;=$G219, GD219+GL219, "")</f>
        <v/>
      </c>
      <c r="GN219" s="9">
        <f>IF(19&lt;=$G219, GH219+GL219, "")</f>
        <v/>
      </c>
      <c r="GO219" s="9">
        <f>IF(19&lt;=$G219, ($G219-19)*$N219, "")</f>
        <v/>
      </c>
      <c r="GP219" s="9">
        <f>IF(20&lt;=$G219, GK219, "")</f>
        <v/>
      </c>
      <c r="GQ219" s="9">
        <f>IF(20&lt;=$G219, ROUND(GP219*$Q219, 2), "")</f>
        <v/>
      </c>
      <c r="GR219" s="9">
        <f>IF(20&lt;=$G219, $N219, "")</f>
        <v/>
      </c>
      <c r="GS219" s="9">
        <f>IF(20&lt;=$G219, GR219-GQ219, "")</f>
        <v/>
      </c>
      <c r="GT219" s="9">
        <f>IF(20&lt;=$G219, GP219-GS219, "")</f>
        <v/>
      </c>
      <c r="GU219" s="9">
        <f>IF(20&lt;=$G219, ROUND(GM219*$Q219, 2), "")</f>
        <v/>
      </c>
      <c r="GV219" s="9">
        <f>IF(20&lt;=$G219, GM219+GU219, "")</f>
        <v/>
      </c>
      <c r="GW219" s="9">
        <f>IF(20&lt;=$G219, GQ219+GU219, "")</f>
        <v/>
      </c>
      <c r="GX219" s="9">
        <f>IF(20&lt;=$G219, ($G219-20)*$N219, "")</f>
        <v/>
      </c>
      <c r="GY219" s="9">
        <f>IF(21&lt;=$G219, GT219, "")</f>
        <v/>
      </c>
      <c r="GZ219" s="9">
        <f>IF(21&lt;=$G219, ROUND(GY219*$Q219, 2), "")</f>
        <v/>
      </c>
      <c r="HA219" s="9">
        <f>IF(21&lt;=$G219, $N219, "")</f>
        <v/>
      </c>
      <c r="HB219" s="9">
        <f>IF(21&lt;=$G219, HA219-GZ219, "")</f>
        <v/>
      </c>
      <c r="HC219" s="9">
        <f>IF(21&lt;=$G219, GY219-HB219, "")</f>
        <v/>
      </c>
      <c r="HD219" s="9">
        <f>IF(21&lt;=$G219, ROUND(GV219*$Q219, 2), "")</f>
        <v/>
      </c>
      <c r="HE219" s="9">
        <f>IF(21&lt;=$G219, GV219+HD219, "")</f>
        <v/>
      </c>
      <c r="HF219" s="9">
        <f>IF(21&lt;=$G219, GZ219+HD219, "")</f>
        <v/>
      </c>
      <c r="HG219" s="9">
        <f>IF(21&lt;=$G219, ($G219-21)*$N219, "")</f>
        <v/>
      </c>
      <c r="HH219" s="9">
        <f>IF(22&lt;=$G219, HC219, "")</f>
        <v/>
      </c>
      <c r="HI219" s="9">
        <f>IF(22&lt;=$G219, ROUND(HH219*$Q219, 2), "")</f>
        <v/>
      </c>
      <c r="HJ219" s="9">
        <f>IF(22&lt;=$G219, $N219, "")</f>
        <v/>
      </c>
      <c r="HK219" s="9">
        <f>IF(22&lt;=$G219, HJ219-HI219, "")</f>
        <v/>
      </c>
      <c r="HL219" s="9">
        <f>IF(22&lt;=$G219, HH219-HK219, "")</f>
        <v/>
      </c>
      <c r="HM219" s="9">
        <f>IF(22&lt;=$G219, ROUND(HE219*$Q219, 2), "")</f>
        <v/>
      </c>
      <c r="HN219" s="9">
        <f>IF(22&lt;=$G219, HE219+HM219, "")</f>
        <v/>
      </c>
      <c r="HO219" s="9">
        <f>IF(22&lt;=$G219, HI219+HM219, "")</f>
        <v/>
      </c>
      <c r="HP219" s="9">
        <f>IF(22&lt;=$G219, ($G219-22)*$N219, "")</f>
        <v/>
      </c>
      <c r="HQ219" s="9">
        <f>IF(23&lt;=$G219, HL219, "")</f>
        <v/>
      </c>
      <c r="HR219" s="9">
        <f>IF(23&lt;=$G219, ROUND(HQ219*$Q219, 2), "")</f>
        <v/>
      </c>
      <c r="HS219" s="9">
        <f>IF(23&lt;=$G219, $N219, "")</f>
        <v/>
      </c>
      <c r="HT219" s="9">
        <f>IF(23&lt;=$G219, HS219-HR219, "")</f>
        <v/>
      </c>
      <c r="HU219" s="9">
        <f>IF(23&lt;=$G219, HQ219-HT219, "")</f>
        <v/>
      </c>
      <c r="HV219" s="9">
        <f>IF(23&lt;=$G219, ROUND(HN219*$Q219, 2), "")</f>
        <v/>
      </c>
      <c r="HW219" s="9">
        <f>IF(23&lt;=$G219, HN219+HV219, "")</f>
        <v/>
      </c>
      <c r="HX219" s="9">
        <f>IF(23&lt;=$G219, HR219+HV219, "")</f>
        <v/>
      </c>
      <c r="HY219" s="9">
        <f>IF(23&lt;=$G219, ($G219-23)*$N219, "")</f>
        <v/>
      </c>
      <c r="HZ219" s="9">
        <f>IF(24&lt;=$G219, HU219, "")</f>
        <v/>
      </c>
      <c r="IA219" s="9">
        <f>IF(24&lt;=$G219, ROUND(HZ219*$Q219, 2), "")</f>
        <v/>
      </c>
      <c r="IB219" s="9">
        <f>IF(24&lt;=$G219, $N219, "")</f>
        <v/>
      </c>
      <c r="IC219" s="9">
        <f>IF(24&lt;=$G219, IB219-IA219, "")</f>
        <v/>
      </c>
      <c r="ID219" s="9">
        <f>IF(24&lt;=$G219, HZ219-IC219, "")</f>
        <v/>
      </c>
      <c r="IE219" s="9">
        <f>IF(24&lt;=$G219, ROUND(HW219*$Q219, 2), "")</f>
        <v/>
      </c>
      <c r="IF219" s="9">
        <f>IF(24&lt;=$G219, HW219+IE219, "")</f>
        <v/>
      </c>
      <c r="IG219" s="9">
        <f>IF(24&lt;=$G219, IA219+IE219, "")</f>
        <v/>
      </c>
      <c r="IH219" s="9">
        <f>IF(24&lt;=$G219, ($G219-24)*$N219, "")</f>
        <v/>
      </c>
      <c r="II219" s="9">
        <f>IF(25&lt;=$G219, ID219, "")</f>
        <v/>
      </c>
      <c r="IJ219" s="9">
        <f>IF(25&lt;=$G219, ROUND(II219*$Q219, 2), "")</f>
        <v/>
      </c>
      <c r="IK219" s="9">
        <f>IF(25&lt;=$G219, $N219, "")</f>
        <v/>
      </c>
      <c r="IL219" s="9">
        <f>IF(25&lt;=$G219, IK219-IJ219, "")</f>
        <v/>
      </c>
      <c r="IM219" s="9">
        <f>IF(25&lt;=$G219, II219-IL219, "")</f>
        <v/>
      </c>
      <c r="IN219" s="9">
        <f>IF(25&lt;=$G219, ROUND(IF219*$Q219, 2), "")</f>
        <v/>
      </c>
      <c r="IO219" s="9">
        <f>IF(25&lt;=$G219, IF219+IN219, "")</f>
        <v/>
      </c>
      <c r="IP219" s="9">
        <f>IF(25&lt;=$G219, IJ219+IN219, "")</f>
        <v/>
      </c>
      <c r="IQ219" s="9">
        <f>IF(25&lt;=$G219, ($G219-25)*$N219, "")</f>
        <v/>
      </c>
      <c r="IR219" s="9">
        <f>IF(26&lt;=$G219, IM219, "")</f>
        <v/>
      </c>
      <c r="IS219" s="9">
        <f>IF(26&lt;=$G219, ROUND(IR219*$Q219, 2), "")</f>
        <v/>
      </c>
      <c r="IT219" s="9">
        <f>IF(26&lt;=$G219, $N219, "")</f>
        <v/>
      </c>
      <c r="IU219" s="9">
        <f>IF(26&lt;=$G219, IT219-IS219, "")</f>
        <v/>
      </c>
      <c r="IV219" s="9">
        <f>IF(26&lt;=$G219, IR219-IU219, "")</f>
        <v/>
      </c>
      <c r="IW219" s="9">
        <f>IF(26&lt;=$G219, ROUND(IO219*$Q219, 2), "")</f>
        <v/>
      </c>
      <c r="IX219" s="9">
        <f>IF(26&lt;=$G219, IO219+IW219, "")</f>
        <v/>
      </c>
      <c r="IY219" s="9">
        <f>IF(26&lt;=$G219, IS219+IW219, "")</f>
        <v/>
      </c>
      <c r="IZ219" s="9">
        <f>IF(26&lt;=$G219, ($G219-26)*$N219, "")</f>
        <v/>
      </c>
      <c r="JA219" s="9">
        <f>IF(27&lt;=$G219, IV219, "")</f>
        <v/>
      </c>
      <c r="JB219" s="9">
        <f>IF(27&lt;=$G219, ROUND(JA219*$Q219, 2), "")</f>
        <v/>
      </c>
      <c r="JC219" s="9">
        <f>IF(27&lt;=$G219, $N219, "")</f>
        <v/>
      </c>
      <c r="JD219" s="9">
        <f>IF(27&lt;=$G219, JC219-JB219, "")</f>
        <v/>
      </c>
      <c r="JE219" s="9">
        <f>IF(27&lt;=$G219, JA219-JD219, "")</f>
        <v/>
      </c>
      <c r="JF219" s="9">
        <f>IF(27&lt;=$G219, ROUND(IX219*$Q219, 2), "")</f>
        <v/>
      </c>
      <c r="JG219" s="9">
        <f>IF(27&lt;=$G219, IX219+JF219, "")</f>
        <v/>
      </c>
      <c r="JH219" s="9">
        <f>IF(27&lt;=$G219, JB219+JF219, "")</f>
        <v/>
      </c>
      <c r="JI219" s="9">
        <f>IF(27&lt;=$G219, ($G219-27)*$N219, "")</f>
        <v/>
      </c>
      <c r="JJ219" s="9">
        <f>IF(28&lt;=$G219, JE219, "")</f>
        <v/>
      </c>
      <c r="JK219" s="9">
        <f>IF(28&lt;=$G219, ROUND(JJ219*$Q219, 2), "")</f>
        <v/>
      </c>
      <c r="JL219" s="9">
        <f>IF(28&lt;=$G219, $N219, "")</f>
        <v/>
      </c>
      <c r="JM219" s="9">
        <f>IF(28&lt;=$G219, JL219-JK219, "")</f>
        <v/>
      </c>
      <c r="JN219" s="9">
        <f>IF(28&lt;=$G219, JJ219-JM219, "")</f>
        <v/>
      </c>
      <c r="JO219" s="9">
        <f>IF(28&lt;=$G219, ROUND(JG219*$Q219, 2), "")</f>
        <v/>
      </c>
      <c r="JP219" s="9">
        <f>IF(28&lt;=$G219, JG219+JO219, "")</f>
        <v/>
      </c>
      <c r="JQ219" s="9">
        <f>IF(28&lt;=$G219, JK219+JO219, "")</f>
        <v/>
      </c>
      <c r="JR219" s="9">
        <f>IF(28&lt;=$G219, ($G219-28)*$N219, "")</f>
        <v/>
      </c>
      <c r="JS219" s="9">
        <f>IF(29&lt;=$G219, JN219, "")</f>
        <v/>
      </c>
      <c r="JT219" s="9">
        <f>IF(29&lt;=$G219, ROUND(JS219*$Q219, 2), "")</f>
        <v/>
      </c>
      <c r="JU219" s="9">
        <f>IF(29&lt;=$G219, $N219, "")</f>
        <v/>
      </c>
      <c r="JV219" s="9">
        <f>IF(29&lt;=$G219, JU219-JT219, "")</f>
        <v/>
      </c>
      <c r="JW219" s="9">
        <f>IF(29&lt;=$G219, JS219-JV219, "")</f>
        <v/>
      </c>
      <c r="JX219" s="9">
        <f>IF(29&lt;=$G219, ROUND(JP219*$Q219, 2), "")</f>
        <v/>
      </c>
      <c r="JY219" s="9">
        <f>IF(29&lt;=$G219, JP219+JX219, "")</f>
        <v/>
      </c>
      <c r="JZ219" s="9">
        <f>IF(29&lt;=$G219, JT219+JX219, "")</f>
        <v/>
      </c>
      <c r="KA219" s="9">
        <f>IF(29&lt;=$G219, ($G219-29)*$N219, "")</f>
        <v/>
      </c>
      <c r="KB219" s="9">
        <f>IF(30&lt;=$G219, JW219, "")</f>
        <v/>
      </c>
      <c r="KC219" s="9">
        <f>IF(30&lt;=$G219, ROUND(KB219*$Q219, 2), "")</f>
        <v/>
      </c>
      <c r="KD219" s="9">
        <f>IF(30&lt;=$G219, $N219, "")</f>
        <v/>
      </c>
      <c r="KE219" s="9">
        <f>IF(30&lt;=$G219, KD219-KC219, "")</f>
        <v/>
      </c>
      <c r="KF219" s="9">
        <f>IF(30&lt;=$G219, KB219-KE219, "")</f>
        <v/>
      </c>
      <c r="KG219" s="9">
        <f>IF(30&lt;=$G219, ROUND(JY219*$Q219, 2), "")</f>
        <v/>
      </c>
      <c r="KH219" s="9">
        <f>IF(30&lt;=$G219, JY219+KG219, "")</f>
        <v/>
      </c>
      <c r="KI219" s="9">
        <f>IF(30&lt;=$G219, KC219+KG219, "")</f>
        <v/>
      </c>
      <c r="KJ219" s="9">
        <f>IF(30&lt;=$G219, ($G219-30)*$N219, "")</f>
        <v/>
      </c>
      <c r="KK219" s="9">
        <f>IF(31&lt;=$G219, KF219, "")</f>
        <v/>
      </c>
      <c r="KL219" s="9">
        <f>IF(31&lt;=$G219, ROUND(KK219*$Q219, 2), "")</f>
        <v/>
      </c>
      <c r="KM219" s="9">
        <f>IF(31&lt;=$G219, $N219, "")</f>
        <v/>
      </c>
      <c r="KN219" s="9">
        <f>IF(31&lt;=$G219, KM219-KL219, "")</f>
        <v/>
      </c>
      <c r="KO219" s="9">
        <f>IF(31&lt;=$G219, KK219-KN219, "")</f>
        <v/>
      </c>
      <c r="KP219" s="9">
        <f>IF(31&lt;=$G219, ROUND(KH219*$Q219, 2), "")</f>
        <v/>
      </c>
      <c r="KQ219" s="9">
        <f>IF(31&lt;=$G219, KH219+KP219, "")</f>
        <v/>
      </c>
      <c r="KR219" s="9">
        <f>IF(31&lt;=$G219, KL219+KP219, "")</f>
        <v/>
      </c>
      <c r="KS219" s="9">
        <f>IF(31&lt;=$G219, ($G219-31)*$N219, "")</f>
        <v/>
      </c>
      <c r="KT219" s="9">
        <f>IF(32&lt;=$G219, KO219, "")</f>
        <v/>
      </c>
      <c r="KU219" s="9">
        <f>IF(32&lt;=$G219, ROUND(KT219*$Q219, 2), "")</f>
        <v/>
      </c>
      <c r="KV219" s="9">
        <f>IF(32&lt;=$G219, $N219, "")</f>
        <v/>
      </c>
      <c r="KW219" s="9">
        <f>IF(32&lt;=$G219, KV219-KU219, "")</f>
        <v/>
      </c>
      <c r="KX219" s="9">
        <f>IF(32&lt;=$G219, KT219-KW219, "")</f>
        <v/>
      </c>
      <c r="KY219" s="9">
        <f>IF(32&lt;=$G219, ROUND(KQ219*$Q219, 2), "")</f>
        <v/>
      </c>
      <c r="KZ219" s="9">
        <f>IF(32&lt;=$G219, KQ219+KY219, "")</f>
        <v/>
      </c>
      <c r="LA219" s="9">
        <f>IF(32&lt;=$G219, KU219+KY219, "")</f>
        <v/>
      </c>
      <c r="LB219" s="9">
        <f>IF(32&lt;=$G219, ($G219-32)*$N219, "")</f>
        <v/>
      </c>
      <c r="LC219" s="9">
        <f>IF(33&lt;=$G219, KX219, "")</f>
        <v/>
      </c>
      <c r="LD219" s="9">
        <f>IF(33&lt;=$G219, ROUND(LC219*$Q219, 2), "")</f>
        <v/>
      </c>
      <c r="LE219" s="9">
        <f>IF(33&lt;=$G219, $N219, "")</f>
        <v/>
      </c>
      <c r="LF219" s="9">
        <f>IF(33&lt;=$G219, LE219-LD219, "")</f>
        <v/>
      </c>
      <c r="LG219" s="9">
        <f>IF(33&lt;=$G219, LC219-LF219, "")</f>
        <v/>
      </c>
      <c r="LH219" s="9">
        <f>IF(33&lt;=$G219, ROUND(KZ219*$Q219, 2), "")</f>
        <v/>
      </c>
      <c r="LI219" s="9">
        <f>IF(33&lt;=$G219, KZ219+LH219, "")</f>
        <v/>
      </c>
      <c r="LJ219" s="9">
        <f>IF(33&lt;=$G219, LD219+LH219, "")</f>
        <v/>
      </c>
      <c r="LK219" s="9">
        <f>IF(33&lt;=$G219, ($G219-33)*$N219, "")</f>
        <v/>
      </c>
      <c r="LL219" s="9">
        <f>IF(34&lt;=$G219, LG219, "")</f>
        <v/>
      </c>
      <c r="LM219" s="9">
        <f>IF(34&lt;=$G219, ROUND(LL219*$Q219, 2), "")</f>
        <v/>
      </c>
      <c r="LN219" s="9">
        <f>IF(34&lt;=$G219, $N219, "")</f>
        <v/>
      </c>
      <c r="LO219" s="9">
        <f>IF(34&lt;=$G219, LN219-LM219, "")</f>
        <v/>
      </c>
      <c r="LP219" s="9">
        <f>IF(34&lt;=$G219, LL219-LO219, "")</f>
        <v/>
      </c>
      <c r="LQ219" s="9">
        <f>IF(34&lt;=$G219, ROUND(LI219*$Q219, 2), "")</f>
        <v/>
      </c>
      <c r="LR219" s="9">
        <f>IF(34&lt;=$G219, LI219+LQ219, "")</f>
        <v/>
      </c>
      <c r="LS219" s="9">
        <f>IF(34&lt;=$G219, LM219+LQ219, "")</f>
        <v/>
      </c>
      <c r="LT219" s="9">
        <f>IF(34&lt;=$G219, ($G219-34)*$N219, "")</f>
        <v/>
      </c>
      <c r="LU219" s="9">
        <f>IF(35&lt;=$G219, LP219, "")</f>
        <v/>
      </c>
      <c r="LV219" s="9">
        <f>IF(35&lt;=$G219, ROUND(LU219*$Q219, 2), "")</f>
        <v/>
      </c>
      <c r="LW219" s="9">
        <f>IF(35&lt;=$G219, $N219, "")</f>
        <v/>
      </c>
      <c r="LX219" s="9">
        <f>IF(35&lt;=$G219, LW219-LV219, "")</f>
        <v/>
      </c>
      <c r="LY219" s="9">
        <f>IF(35&lt;=$G219, LU219-LX219, "")</f>
        <v/>
      </c>
      <c r="LZ219" s="9">
        <f>IF(35&lt;=$G219, ROUND(LR219*$Q219, 2), "")</f>
        <v/>
      </c>
      <c r="MA219" s="9">
        <f>IF(35&lt;=$G219, LR219+LZ219, "")</f>
        <v/>
      </c>
      <c r="MB219" s="9">
        <f>IF(35&lt;=$G219, LV219+LZ219, "")</f>
        <v/>
      </c>
      <c r="MC219" s="9">
        <f>IF(35&lt;=$G219, ($G219-35)*$N219, "")</f>
        <v/>
      </c>
      <c r="MD219" s="9">
        <f>IF(36&lt;=$G219, LY219, "")</f>
        <v/>
      </c>
      <c r="ME219" s="9">
        <f>IF(36&lt;=$G219, ROUND(MD219*$Q219, 2), "")</f>
        <v/>
      </c>
      <c r="MF219" s="9">
        <f>IF(36&lt;=$G219, $N219, "")</f>
        <v/>
      </c>
      <c r="MG219" s="9">
        <f>IF(36&lt;=$G219, MF219-ME219, "")</f>
        <v/>
      </c>
      <c r="MH219" s="9">
        <f>IF(36&lt;=$G219, MD219-MG219, "")</f>
        <v/>
      </c>
      <c r="MI219" s="9">
        <f>IF(36&lt;=$G219, ROUND(MA219*$Q219, 2), "")</f>
        <v/>
      </c>
      <c r="MJ219" s="9">
        <f>IF(36&lt;=$G219, MA219+MI219, "")</f>
        <v/>
      </c>
      <c r="MK219" s="9">
        <f>IF(36&lt;=$G219, ME219+MI219, "")</f>
        <v/>
      </c>
      <c r="ML219" s="9">
        <f>IF(36&lt;=$G219, ($G219-36)*$N219, "")</f>
        <v/>
      </c>
      <c r="MM219" s="9">
        <f>IF(37&lt;=$G219, MH219, "")</f>
        <v/>
      </c>
      <c r="MN219" s="9">
        <f>IF(37&lt;=$G219, ROUND(MM219*$Q219, 2), "")</f>
        <v/>
      </c>
      <c r="MO219" s="9">
        <f>IF(37&lt;=$G219, $N219, "")</f>
        <v/>
      </c>
      <c r="MP219" s="9">
        <f>IF(37&lt;=$G219, MO219-MN219, "")</f>
        <v/>
      </c>
      <c r="MQ219" s="9">
        <f>IF(37&lt;=$G219, MM219-MP219, "")</f>
        <v/>
      </c>
      <c r="MR219" s="9">
        <f>IF(37&lt;=$G219, ROUND(MJ219*$Q219, 2), "")</f>
        <v/>
      </c>
      <c r="MS219" s="9">
        <f>IF(37&lt;=$G219, MJ219+MR219, "")</f>
        <v/>
      </c>
      <c r="MT219" s="9">
        <f>IF(37&lt;=$G219, MN219+MR219, "")</f>
        <v/>
      </c>
      <c r="MU219" s="9">
        <f>IF(37&lt;=$G219, ($G219-37)*$N219, "")</f>
        <v/>
      </c>
      <c r="MV219" s="9">
        <f>IF(38&lt;=$G219, MQ219, "")</f>
        <v/>
      </c>
      <c r="MW219" s="9">
        <f>IF(38&lt;=$G219, ROUND(MV219*$Q219, 2), "")</f>
        <v/>
      </c>
      <c r="MX219" s="9">
        <f>IF(38&lt;=$G219, $N219, "")</f>
        <v/>
      </c>
      <c r="MY219" s="9">
        <f>IF(38&lt;=$G219, MX219-MW219, "")</f>
        <v/>
      </c>
      <c r="MZ219" s="9">
        <f>IF(38&lt;=$G219, MV219-MY219, "")</f>
        <v/>
      </c>
      <c r="NA219" s="9">
        <f>IF(38&lt;=$G219, ROUND(MS219*$Q219, 2), "")</f>
        <v/>
      </c>
      <c r="NB219" s="9">
        <f>IF(38&lt;=$G219, MS219+NA219, "")</f>
        <v/>
      </c>
      <c r="NC219" s="9">
        <f>IF(38&lt;=$G219, MW219+NA219, "")</f>
        <v/>
      </c>
      <c r="ND219" s="9">
        <f>IF(38&lt;=$G219, ($G219-38)*$N219, "")</f>
        <v/>
      </c>
      <c r="NE219" s="9">
        <f>IF(39&lt;=$G219, MZ219, "")</f>
        <v/>
      </c>
      <c r="NF219" s="9">
        <f>IF(39&lt;=$G219, ROUND(NE219*$Q219, 2), "")</f>
        <v/>
      </c>
      <c r="NG219" s="9">
        <f>IF(39&lt;=$G219, $N219, "")</f>
        <v/>
      </c>
      <c r="NH219" s="9">
        <f>IF(39&lt;=$G219, NG219-NF219, "")</f>
        <v/>
      </c>
      <c r="NI219" s="9">
        <f>IF(39&lt;=$G219, NE219-NH219, "")</f>
        <v/>
      </c>
      <c r="NJ219" s="9">
        <f>IF(39&lt;=$G219, ROUND(NB219*$Q219, 2), "")</f>
        <v/>
      </c>
      <c r="NK219" s="9">
        <f>IF(39&lt;=$G219, NB219+NJ219, "")</f>
        <v/>
      </c>
      <c r="NL219" s="9">
        <f>IF(39&lt;=$G219, NF219+NJ219, "")</f>
        <v/>
      </c>
      <c r="NM219" s="9">
        <f>IF(39&lt;=$G219, ($G219-39)*$N219, "")</f>
        <v/>
      </c>
      <c r="NN219" s="9">
        <f>IF(40&lt;=$G219, NI219, "")</f>
        <v/>
      </c>
      <c r="NO219" s="9">
        <f>IF(40&lt;=$G219, ROUND(NN219*$Q219, 2), "")</f>
        <v/>
      </c>
      <c r="NP219" s="9">
        <f>IF(40&lt;=$G219, $N219, "")</f>
        <v/>
      </c>
      <c r="NQ219" s="9">
        <f>IF(40&lt;=$G219, NP219-NO219, "")</f>
        <v/>
      </c>
      <c r="NR219" s="9">
        <f>IF(40&lt;=$G219, NN219-NQ219, "")</f>
        <v/>
      </c>
      <c r="NS219" s="9">
        <f>IF(40&lt;=$G219, ROUND(NK219*$Q219, 2), "")</f>
        <v/>
      </c>
      <c r="NT219" s="9">
        <f>IF(40&lt;=$G219, NK219+NS219, "")</f>
        <v/>
      </c>
      <c r="NU219" s="9">
        <f>IF(40&lt;=$G219, NO219+NS219, "")</f>
        <v/>
      </c>
      <c r="NV219" s="9">
        <f>IF(40&lt;=$G219, ($G219-40)*$N219, "")</f>
        <v/>
      </c>
      <c r="NW219" s="9">
        <f>IF(41&lt;=$G219, NR219, "")</f>
        <v/>
      </c>
      <c r="NX219" s="9">
        <f>IF(41&lt;=$G219, ROUND(NW219*$Q219, 2), "")</f>
        <v/>
      </c>
      <c r="NY219" s="9">
        <f>IF(41&lt;=$G219, $N219, "")</f>
        <v/>
      </c>
      <c r="NZ219" s="9">
        <f>IF(41&lt;=$G219, NY219-NX219, "")</f>
        <v/>
      </c>
      <c r="OA219" s="9">
        <f>IF(41&lt;=$G219, NW219-NZ219, "")</f>
        <v/>
      </c>
      <c r="OB219" s="9">
        <f>IF(41&lt;=$G219, ROUND(NT219*$Q219, 2), "")</f>
        <v/>
      </c>
      <c r="OC219" s="9">
        <f>IF(41&lt;=$G219, NT219+OB219, "")</f>
        <v/>
      </c>
      <c r="OD219" s="9">
        <f>IF(41&lt;=$G219, NX219+OB219, "")</f>
        <v/>
      </c>
      <c r="OE219" s="9">
        <f>IF(41&lt;=$G219, ($G219-41)*$N219, "")</f>
        <v/>
      </c>
      <c r="OF219" s="9">
        <f>IF(42&lt;=$G219, OA219, "")</f>
        <v/>
      </c>
      <c r="OG219" s="9">
        <f>IF(42&lt;=$G219, ROUND(OF219*$Q219, 2), "")</f>
        <v/>
      </c>
      <c r="OH219" s="9">
        <f>IF(42&lt;=$G219, $N219, "")</f>
        <v/>
      </c>
      <c r="OI219" s="9">
        <f>IF(42&lt;=$G219, OH219-OG219, "")</f>
        <v/>
      </c>
      <c r="OJ219" s="9">
        <f>IF(42&lt;=$G219, OF219-OI219, "")</f>
        <v/>
      </c>
      <c r="OK219" s="9">
        <f>IF(42&lt;=$G219, ROUND(OC219*$Q219, 2), "")</f>
        <v/>
      </c>
      <c r="OL219" s="9">
        <f>IF(42&lt;=$G219, OC219+OK219, "")</f>
        <v/>
      </c>
      <c r="OM219" s="9">
        <f>IF(42&lt;=$G219, OG219+OK219, "")</f>
        <v/>
      </c>
      <c r="ON219" s="9">
        <f>IF(42&lt;=$G219, ($G219-42)*$N219, "")</f>
        <v/>
      </c>
      <c r="OO219" s="9">
        <f>IF(43&lt;=$G219, OJ219, "")</f>
        <v/>
      </c>
      <c r="OP219" s="9">
        <f>IF(43&lt;=$G219, ROUND(OO219*$Q219, 2), "")</f>
        <v/>
      </c>
      <c r="OQ219" s="9">
        <f>IF(43&lt;=$G219, $N219, "")</f>
        <v/>
      </c>
      <c r="OR219" s="9">
        <f>IF(43&lt;=$G219, OQ219-OP219, "")</f>
        <v/>
      </c>
      <c r="OS219" s="9">
        <f>IF(43&lt;=$G219, OO219-OR219, "")</f>
        <v/>
      </c>
      <c r="OT219" s="9">
        <f>IF(43&lt;=$G219, ROUND(OL219*$Q219, 2), "")</f>
        <v/>
      </c>
      <c r="OU219" s="9">
        <f>IF(43&lt;=$G219, OL219+OT219, "")</f>
        <v/>
      </c>
      <c r="OV219" s="9">
        <f>IF(43&lt;=$G219, OP219+OT219, "")</f>
        <v/>
      </c>
      <c r="OW219" s="9">
        <f>IF(43&lt;=$G219, ($G219-43)*$N219, "")</f>
        <v/>
      </c>
      <c r="OX219" s="9">
        <f>IF(44&lt;=$G219, OS219, "")</f>
        <v/>
      </c>
      <c r="OY219" s="9">
        <f>IF(44&lt;=$G219, ROUND(OX219*$Q219, 2), "")</f>
        <v/>
      </c>
      <c r="OZ219" s="9">
        <f>IF(44&lt;=$G219, $N219, "")</f>
        <v/>
      </c>
      <c r="PA219" s="9">
        <f>IF(44&lt;=$G219, OZ219-OY219, "")</f>
        <v/>
      </c>
      <c r="PB219" s="9">
        <f>IF(44&lt;=$G219, OX219-PA219, "")</f>
        <v/>
      </c>
      <c r="PC219" s="9">
        <f>IF(44&lt;=$G219, ROUND(OU219*$Q219, 2), "")</f>
        <v/>
      </c>
      <c r="PD219" s="9">
        <f>IF(44&lt;=$G219, OU219+PC219, "")</f>
        <v/>
      </c>
      <c r="PE219" s="9">
        <f>IF(44&lt;=$G219, OY219+PC219, "")</f>
        <v/>
      </c>
      <c r="PF219" s="9">
        <f>IF(44&lt;=$G219, ($G219-44)*$N219, "")</f>
        <v/>
      </c>
      <c r="PG219" s="9">
        <f>IF(45&lt;=$G219, PB219, "")</f>
        <v/>
      </c>
      <c r="PH219" s="9">
        <f>IF(45&lt;=$G219, ROUND(PG219*$Q219, 2), "")</f>
        <v/>
      </c>
      <c r="PI219" s="9">
        <f>IF(45&lt;=$G219, $N219, "")</f>
        <v/>
      </c>
      <c r="PJ219" s="9">
        <f>IF(45&lt;=$G219, PI219-PH219, "")</f>
        <v/>
      </c>
      <c r="PK219" s="9">
        <f>IF(45&lt;=$G219, PG219-PJ219, "")</f>
        <v/>
      </c>
      <c r="PL219" s="9">
        <f>IF(45&lt;=$G219, ROUND(PD219*$Q219, 2), "")</f>
        <v/>
      </c>
      <c r="PM219" s="9">
        <f>IF(45&lt;=$G219, PD219+PL219, "")</f>
        <v/>
      </c>
      <c r="PN219" s="9">
        <f>IF(45&lt;=$G219, PH219+PL219, "")</f>
        <v/>
      </c>
      <c r="PO219" s="9">
        <f>IF(45&lt;=$G219, ($G219-45)*$N219, "")</f>
        <v/>
      </c>
      <c r="PP219" s="9">
        <f>IF(46&lt;=$G219, PK219, "")</f>
        <v/>
      </c>
      <c r="PQ219" s="9">
        <f>IF(46&lt;=$G219, ROUND(PP219*$Q219, 2), "")</f>
        <v/>
      </c>
      <c r="PR219" s="9">
        <f>IF(46&lt;=$G219, $N219, "")</f>
        <v/>
      </c>
      <c r="PS219" s="9">
        <f>IF(46&lt;=$G219, PR219-PQ219, "")</f>
        <v/>
      </c>
      <c r="PT219" s="9">
        <f>IF(46&lt;=$G219, PP219-PS219, "")</f>
        <v/>
      </c>
      <c r="PU219" s="9">
        <f>IF(46&lt;=$G219, ROUND(PM219*$Q219, 2), "")</f>
        <v/>
      </c>
      <c r="PV219" s="9">
        <f>IF(46&lt;=$G219, PM219+PU219, "")</f>
        <v/>
      </c>
      <c r="PW219" s="9">
        <f>IF(46&lt;=$G219, PQ219+PU219, "")</f>
        <v/>
      </c>
      <c r="PX219" s="9">
        <f>IF(46&lt;=$G219, ($G219-46)*$N219, "")</f>
        <v/>
      </c>
      <c r="PY219" s="9">
        <f>IF(47&lt;=$G219, PT219, "")</f>
        <v/>
      </c>
      <c r="PZ219" s="9">
        <f>IF(47&lt;=$G219, ROUND(PY219*$Q219, 2), "")</f>
        <v/>
      </c>
      <c r="QA219" s="9">
        <f>IF(47&lt;=$G219, $N219, "")</f>
        <v/>
      </c>
      <c r="QB219" s="9">
        <f>IF(47&lt;=$G219, QA219-PZ219, "")</f>
        <v/>
      </c>
      <c r="QC219" s="9">
        <f>IF(47&lt;=$G219, PY219-QB219, "")</f>
        <v/>
      </c>
      <c r="QD219" s="9">
        <f>IF(47&lt;=$G219, ROUND(PV219*$Q219, 2), "")</f>
        <v/>
      </c>
      <c r="QE219" s="9">
        <f>IF(47&lt;=$G219, PV219+QD219, "")</f>
        <v/>
      </c>
      <c r="QF219" s="9">
        <f>IF(47&lt;=$G219, PZ219+QD219, "")</f>
        <v/>
      </c>
      <c r="QG219" s="9">
        <f>IF(47&lt;=$G219, ($G219-47)*$N219, "")</f>
        <v/>
      </c>
      <c r="QH219" s="9">
        <f>IF(48&lt;=$G219, QC219, "")</f>
        <v/>
      </c>
      <c r="QI219" s="9">
        <f>IF(48&lt;=$G219, ROUND(QH219*$Q219, 2), "")</f>
        <v/>
      </c>
      <c r="QJ219" s="9">
        <f>IF(48&lt;=$G219, $N219, "")</f>
        <v/>
      </c>
      <c r="QK219" s="9">
        <f>IF(48&lt;=$G219, QJ219-QI219, "")</f>
        <v/>
      </c>
      <c r="QL219" s="9">
        <f>IF(48&lt;=$G219, QH219-QK219, "")</f>
        <v/>
      </c>
      <c r="QM219" s="9">
        <f>IF(48&lt;=$G219, ROUND(QE219*$Q219, 2), "")</f>
        <v/>
      </c>
      <c r="QN219" s="9">
        <f>IF(48&lt;=$G219, QE219+QM219, "")</f>
        <v/>
      </c>
      <c r="QO219" s="9">
        <f>IF(48&lt;=$G219, QI219+QM219, "")</f>
        <v/>
      </c>
      <c r="QP219" s="9">
        <f>IF(48&lt;=$G219, ($G219-48)*$N219, "")</f>
        <v/>
      </c>
    </row>
    <row r="220">
      <c r="A220" s="12" t="inlineStr">
        <is>
          <t>0734-0002</t>
        </is>
      </c>
      <c r="B220" s="13" t="inlineStr">
        <is>
          <t>Nutrientes Agricolas de Colima, S. de R.L. de C.V.</t>
        </is>
      </c>
      <c r="C220" s="13" t="inlineStr">
        <is>
          <t>1200 TRADESMAN CHASIS CABINA</t>
        </is>
      </c>
      <c r="D220" s="12" t="inlineStr">
        <is>
          <t>ACTIVO</t>
        </is>
      </c>
      <c r="E220" s="12" t="inlineStr">
        <is>
          <t>2026-01-12</t>
        </is>
      </c>
      <c r="F220" s="12" t="inlineStr">
        <is>
          <t>2029-01-12</t>
        </is>
      </c>
      <c r="G220" s="14" t="n">
        <v>36</v>
      </c>
      <c r="H220" s="15" t="n">
        <v>424344.83</v>
      </c>
      <c r="I220" s="16" t="n">
        <v>0.2</v>
      </c>
      <c r="J220" s="15">
        <f>ROUND(H220*I220, 2)</f>
        <v/>
      </c>
      <c r="K220" s="15">
        <f>ROUND(H220-J220, 2)</f>
        <v/>
      </c>
      <c r="L220" s="16" t="n">
        <v>0.02</v>
      </c>
      <c r="M220" s="15">
        <f>ROUND(H220*L220, 2)</f>
        <v/>
      </c>
      <c r="N220" s="15" t="n">
        <v>14053.87</v>
      </c>
      <c r="O220" s="16" t="n">
        <v>0.2</v>
      </c>
      <c r="P220" s="15">
        <f>ROUND(H220*O220, 2)</f>
        <v/>
      </c>
      <c r="Q220" s="17" t="n">
        <v>0.02940361</v>
      </c>
      <c r="R220" s="17">
        <f>RATE(G220, -N220, K220, -P220)</f>
        <v/>
      </c>
      <c r="S220" s="17">
        <f>ROUND(Q220*12, 8)</f>
        <v/>
      </c>
      <c r="T220" s="17">
        <f>ROUND(((1+Q220)^12)-1, 8)</f>
        <v/>
      </c>
      <c r="U220" s="15">
        <f>ROUND(PV(Q220, G220, 0, -P220), 2)</f>
        <v/>
      </c>
      <c r="V220" s="15">
        <f>SUMIF($AA$4:$QP$4, "Interes_Leasing", AA220:QP220)</f>
        <v/>
      </c>
      <c r="W220" s="15">
        <f>SUMIF($AA$4:$QP$4, "Interes_Residual", AA220:QP220)</f>
        <v/>
      </c>
      <c r="X220" s="15">
        <f>ROUND(V220+W220, 2)</f>
        <v/>
      </c>
      <c r="Y220" s="15">
        <f>ROUND((N220*G220+P220+M220)-K220, 2)</f>
        <v/>
      </c>
      <c r="Z220" s="16">
        <f>ROUND(Y220/K220, 4)</f>
        <v/>
      </c>
      <c r="AA220" s="15">
        <f>IF(1&lt;=$G220, $K220, "")</f>
        <v/>
      </c>
      <c r="AB220" s="15">
        <f>IF(1&lt;=$G220, ROUND(AA220*$Q220, 2), "")</f>
        <v/>
      </c>
      <c r="AC220" s="15">
        <f>IF(1&lt;=$G220, $N220, "")</f>
        <v/>
      </c>
      <c r="AD220" s="15">
        <f>IF(1&lt;=$G220, AC220-AB220, "")</f>
        <v/>
      </c>
      <c r="AE220" s="15">
        <f>IF(1&lt;=$G220, AA220-AD220, "")</f>
        <v/>
      </c>
      <c r="AF220" s="15">
        <f>IF(1&lt;=$G220, ROUND($U220*$Q220, 2), "")</f>
        <v/>
      </c>
      <c r="AG220" s="15">
        <f>IF(1&lt;=$G220, $U220+AF220, "")</f>
        <v/>
      </c>
      <c r="AH220" s="15">
        <f>IF(1&lt;=$G220, AB220+AF220, "")</f>
        <v/>
      </c>
      <c r="AI220" s="15">
        <f>IF(1&lt;=$G220, ($G220-1)*$N220, "")</f>
        <v/>
      </c>
      <c r="AJ220" s="15">
        <f>IF(2&lt;=$G220, AE220, "")</f>
        <v/>
      </c>
      <c r="AK220" s="15">
        <f>IF(2&lt;=$G220, ROUND(AJ220*$Q220, 2), "")</f>
        <v/>
      </c>
      <c r="AL220" s="15">
        <f>IF(2&lt;=$G220, $N220, "")</f>
        <v/>
      </c>
      <c r="AM220" s="15">
        <f>IF(2&lt;=$G220, AL220-AK220, "")</f>
        <v/>
      </c>
      <c r="AN220" s="15">
        <f>IF(2&lt;=$G220, AJ220-AM220, "")</f>
        <v/>
      </c>
      <c r="AO220" s="15">
        <f>IF(2&lt;=$G220, ROUND(AG220*$Q220, 2), "")</f>
        <v/>
      </c>
      <c r="AP220" s="15">
        <f>IF(2&lt;=$G220, AG220+AO220, "")</f>
        <v/>
      </c>
      <c r="AQ220" s="15">
        <f>IF(2&lt;=$G220, AK220+AO220, "")</f>
        <v/>
      </c>
      <c r="AR220" s="15">
        <f>IF(2&lt;=$G220, ($G220-2)*$N220, "")</f>
        <v/>
      </c>
      <c r="AS220" s="15">
        <f>IF(3&lt;=$G220, AN220, "")</f>
        <v/>
      </c>
      <c r="AT220" s="15">
        <f>IF(3&lt;=$G220, ROUND(AS220*$Q220, 2), "")</f>
        <v/>
      </c>
      <c r="AU220" s="15">
        <f>IF(3&lt;=$G220, $N220, "")</f>
        <v/>
      </c>
      <c r="AV220" s="15">
        <f>IF(3&lt;=$G220, AU220-AT220, "")</f>
        <v/>
      </c>
      <c r="AW220" s="15">
        <f>IF(3&lt;=$G220, AS220-AV220, "")</f>
        <v/>
      </c>
      <c r="AX220" s="15">
        <f>IF(3&lt;=$G220, ROUND(AP220*$Q220, 2), "")</f>
        <v/>
      </c>
      <c r="AY220" s="15">
        <f>IF(3&lt;=$G220, AP220+AX220, "")</f>
        <v/>
      </c>
      <c r="AZ220" s="15">
        <f>IF(3&lt;=$G220, AT220+AX220, "")</f>
        <v/>
      </c>
      <c r="BA220" s="15">
        <f>IF(3&lt;=$G220, ($G220-3)*$N220, "")</f>
        <v/>
      </c>
      <c r="BB220" s="15">
        <f>IF(4&lt;=$G220, AW220, "")</f>
        <v/>
      </c>
      <c r="BC220" s="15">
        <f>IF(4&lt;=$G220, ROUND(BB220*$Q220, 2), "")</f>
        <v/>
      </c>
      <c r="BD220" s="15">
        <f>IF(4&lt;=$G220, $N220, "")</f>
        <v/>
      </c>
      <c r="BE220" s="15">
        <f>IF(4&lt;=$G220, BD220-BC220, "")</f>
        <v/>
      </c>
      <c r="BF220" s="15">
        <f>IF(4&lt;=$G220, BB220-BE220, "")</f>
        <v/>
      </c>
      <c r="BG220" s="15">
        <f>IF(4&lt;=$G220, ROUND(AY220*$Q220, 2), "")</f>
        <v/>
      </c>
      <c r="BH220" s="15">
        <f>IF(4&lt;=$G220, AY220+BG220, "")</f>
        <v/>
      </c>
      <c r="BI220" s="15">
        <f>IF(4&lt;=$G220, BC220+BG220, "")</f>
        <v/>
      </c>
      <c r="BJ220" s="15">
        <f>IF(4&lt;=$G220, ($G220-4)*$N220, "")</f>
        <v/>
      </c>
      <c r="BK220" s="15">
        <f>IF(5&lt;=$G220, BF220, "")</f>
        <v/>
      </c>
      <c r="BL220" s="15">
        <f>IF(5&lt;=$G220, ROUND(BK220*$Q220, 2), "")</f>
        <v/>
      </c>
      <c r="BM220" s="15">
        <f>IF(5&lt;=$G220, $N220, "")</f>
        <v/>
      </c>
      <c r="BN220" s="15">
        <f>IF(5&lt;=$G220, BM220-BL220, "")</f>
        <v/>
      </c>
      <c r="BO220" s="15">
        <f>IF(5&lt;=$G220, BK220-BN220, "")</f>
        <v/>
      </c>
      <c r="BP220" s="15">
        <f>IF(5&lt;=$G220, ROUND(BH220*$Q220, 2), "")</f>
        <v/>
      </c>
      <c r="BQ220" s="15">
        <f>IF(5&lt;=$G220, BH220+BP220, "")</f>
        <v/>
      </c>
      <c r="BR220" s="15">
        <f>IF(5&lt;=$G220, BL220+BP220, "")</f>
        <v/>
      </c>
      <c r="BS220" s="15">
        <f>IF(5&lt;=$G220, ($G220-5)*$N220, "")</f>
        <v/>
      </c>
      <c r="BT220" s="15">
        <f>IF(6&lt;=$G220, BO220, "")</f>
        <v/>
      </c>
      <c r="BU220" s="15">
        <f>IF(6&lt;=$G220, ROUND(BT220*$Q220, 2), "")</f>
        <v/>
      </c>
      <c r="BV220" s="15">
        <f>IF(6&lt;=$G220, $N220, "")</f>
        <v/>
      </c>
      <c r="BW220" s="15">
        <f>IF(6&lt;=$G220, BV220-BU220, "")</f>
        <v/>
      </c>
      <c r="BX220" s="15">
        <f>IF(6&lt;=$G220, BT220-BW220, "")</f>
        <v/>
      </c>
      <c r="BY220" s="15">
        <f>IF(6&lt;=$G220, ROUND(BQ220*$Q220, 2), "")</f>
        <v/>
      </c>
      <c r="BZ220" s="15">
        <f>IF(6&lt;=$G220, BQ220+BY220, "")</f>
        <v/>
      </c>
      <c r="CA220" s="15">
        <f>IF(6&lt;=$G220, BU220+BY220, "")</f>
        <v/>
      </c>
      <c r="CB220" s="15">
        <f>IF(6&lt;=$G220, ($G220-6)*$N220, "")</f>
        <v/>
      </c>
      <c r="CC220" s="15">
        <f>IF(7&lt;=$G220, BX220, "")</f>
        <v/>
      </c>
      <c r="CD220" s="15">
        <f>IF(7&lt;=$G220, ROUND(CC220*$Q220, 2), "")</f>
        <v/>
      </c>
      <c r="CE220" s="15">
        <f>IF(7&lt;=$G220, $N220, "")</f>
        <v/>
      </c>
      <c r="CF220" s="15">
        <f>IF(7&lt;=$G220, CE220-CD220, "")</f>
        <v/>
      </c>
      <c r="CG220" s="15">
        <f>IF(7&lt;=$G220, CC220-CF220, "")</f>
        <v/>
      </c>
      <c r="CH220" s="15">
        <f>IF(7&lt;=$G220, ROUND(BZ220*$Q220, 2), "")</f>
        <v/>
      </c>
      <c r="CI220" s="15">
        <f>IF(7&lt;=$G220, BZ220+CH220, "")</f>
        <v/>
      </c>
      <c r="CJ220" s="15">
        <f>IF(7&lt;=$G220, CD220+CH220, "")</f>
        <v/>
      </c>
      <c r="CK220" s="15">
        <f>IF(7&lt;=$G220, ($G220-7)*$N220, "")</f>
        <v/>
      </c>
      <c r="CL220" s="15">
        <f>IF(8&lt;=$G220, CG220, "")</f>
        <v/>
      </c>
      <c r="CM220" s="15">
        <f>IF(8&lt;=$G220, ROUND(CL220*$Q220, 2), "")</f>
        <v/>
      </c>
      <c r="CN220" s="15">
        <f>IF(8&lt;=$G220, $N220, "")</f>
        <v/>
      </c>
      <c r="CO220" s="15">
        <f>IF(8&lt;=$G220, CN220-CM220, "")</f>
        <v/>
      </c>
      <c r="CP220" s="15">
        <f>IF(8&lt;=$G220, CL220-CO220, "")</f>
        <v/>
      </c>
      <c r="CQ220" s="15">
        <f>IF(8&lt;=$G220, ROUND(CI220*$Q220, 2), "")</f>
        <v/>
      </c>
      <c r="CR220" s="15">
        <f>IF(8&lt;=$G220, CI220+CQ220, "")</f>
        <v/>
      </c>
      <c r="CS220" s="15">
        <f>IF(8&lt;=$G220, CM220+CQ220, "")</f>
        <v/>
      </c>
      <c r="CT220" s="15">
        <f>IF(8&lt;=$G220, ($G220-8)*$N220, "")</f>
        <v/>
      </c>
      <c r="CU220" s="15">
        <f>IF(9&lt;=$G220, CP220, "")</f>
        <v/>
      </c>
      <c r="CV220" s="15">
        <f>IF(9&lt;=$G220, ROUND(CU220*$Q220, 2), "")</f>
        <v/>
      </c>
      <c r="CW220" s="15">
        <f>IF(9&lt;=$G220, $N220, "")</f>
        <v/>
      </c>
      <c r="CX220" s="15">
        <f>IF(9&lt;=$G220, CW220-CV220, "")</f>
        <v/>
      </c>
      <c r="CY220" s="15">
        <f>IF(9&lt;=$G220, CU220-CX220, "")</f>
        <v/>
      </c>
      <c r="CZ220" s="15">
        <f>IF(9&lt;=$G220, ROUND(CR220*$Q220, 2), "")</f>
        <v/>
      </c>
      <c r="DA220" s="15">
        <f>IF(9&lt;=$G220, CR220+CZ220, "")</f>
        <v/>
      </c>
      <c r="DB220" s="15">
        <f>IF(9&lt;=$G220, CV220+CZ220, "")</f>
        <v/>
      </c>
      <c r="DC220" s="15">
        <f>IF(9&lt;=$G220, ($G220-9)*$N220, "")</f>
        <v/>
      </c>
      <c r="DD220" s="15">
        <f>IF(10&lt;=$G220, CY220, "")</f>
        <v/>
      </c>
      <c r="DE220" s="15">
        <f>IF(10&lt;=$G220, ROUND(DD220*$Q220, 2), "")</f>
        <v/>
      </c>
      <c r="DF220" s="15">
        <f>IF(10&lt;=$G220, $N220, "")</f>
        <v/>
      </c>
      <c r="DG220" s="15">
        <f>IF(10&lt;=$G220, DF220-DE220, "")</f>
        <v/>
      </c>
      <c r="DH220" s="15">
        <f>IF(10&lt;=$G220, DD220-DG220, "")</f>
        <v/>
      </c>
      <c r="DI220" s="15">
        <f>IF(10&lt;=$G220, ROUND(DA220*$Q220, 2), "")</f>
        <v/>
      </c>
      <c r="DJ220" s="15">
        <f>IF(10&lt;=$G220, DA220+DI220, "")</f>
        <v/>
      </c>
      <c r="DK220" s="15">
        <f>IF(10&lt;=$G220, DE220+DI220, "")</f>
        <v/>
      </c>
      <c r="DL220" s="15">
        <f>IF(10&lt;=$G220, ($G220-10)*$N220, "")</f>
        <v/>
      </c>
      <c r="DM220" s="15">
        <f>IF(11&lt;=$G220, DH220, "")</f>
        <v/>
      </c>
      <c r="DN220" s="15">
        <f>IF(11&lt;=$G220, ROUND(DM220*$Q220, 2), "")</f>
        <v/>
      </c>
      <c r="DO220" s="15">
        <f>IF(11&lt;=$G220, $N220, "")</f>
        <v/>
      </c>
      <c r="DP220" s="15">
        <f>IF(11&lt;=$G220, DO220-DN220, "")</f>
        <v/>
      </c>
      <c r="DQ220" s="15">
        <f>IF(11&lt;=$G220, DM220-DP220, "")</f>
        <v/>
      </c>
      <c r="DR220" s="15">
        <f>IF(11&lt;=$G220, ROUND(DJ220*$Q220, 2), "")</f>
        <v/>
      </c>
      <c r="DS220" s="15">
        <f>IF(11&lt;=$G220, DJ220+DR220, "")</f>
        <v/>
      </c>
      <c r="DT220" s="15">
        <f>IF(11&lt;=$G220, DN220+DR220, "")</f>
        <v/>
      </c>
      <c r="DU220" s="15">
        <f>IF(11&lt;=$G220, ($G220-11)*$N220, "")</f>
        <v/>
      </c>
      <c r="DV220" s="15">
        <f>IF(12&lt;=$G220, DQ220, "")</f>
        <v/>
      </c>
      <c r="DW220" s="15">
        <f>IF(12&lt;=$G220, ROUND(DV220*$Q220, 2), "")</f>
        <v/>
      </c>
      <c r="DX220" s="15">
        <f>IF(12&lt;=$G220, $N220, "")</f>
        <v/>
      </c>
      <c r="DY220" s="15">
        <f>IF(12&lt;=$G220, DX220-DW220, "")</f>
        <v/>
      </c>
      <c r="DZ220" s="15">
        <f>IF(12&lt;=$G220, DV220-DY220, "")</f>
        <v/>
      </c>
      <c r="EA220" s="15">
        <f>IF(12&lt;=$G220, ROUND(DS220*$Q220, 2), "")</f>
        <v/>
      </c>
      <c r="EB220" s="15">
        <f>IF(12&lt;=$G220, DS220+EA220, "")</f>
        <v/>
      </c>
      <c r="EC220" s="15">
        <f>IF(12&lt;=$G220, DW220+EA220, "")</f>
        <v/>
      </c>
      <c r="ED220" s="15">
        <f>IF(12&lt;=$G220, ($G220-12)*$N220, "")</f>
        <v/>
      </c>
      <c r="EE220" s="15">
        <f>IF(13&lt;=$G220, DZ220, "")</f>
        <v/>
      </c>
      <c r="EF220" s="15">
        <f>IF(13&lt;=$G220, ROUND(EE220*$Q220, 2), "")</f>
        <v/>
      </c>
      <c r="EG220" s="15">
        <f>IF(13&lt;=$G220, $N220, "")</f>
        <v/>
      </c>
      <c r="EH220" s="15">
        <f>IF(13&lt;=$G220, EG220-EF220, "")</f>
        <v/>
      </c>
      <c r="EI220" s="15">
        <f>IF(13&lt;=$G220, EE220-EH220, "")</f>
        <v/>
      </c>
      <c r="EJ220" s="15">
        <f>IF(13&lt;=$G220, ROUND(EB220*$Q220, 2), "")</f>
        <v/>
      </c>
      <c r="EK220" s="15">
        <f>IF(13&lt;=$G220, EB220+EJ220, "")</f>
        <v/>
      </c>
      <c r="EL220" s="15">
        <f>IF(13&lt;=$G220, EF220+EJ220, "")</f>
        <v/>
      </c>
      <c r="EM220" s="15">
        <f>IF(13&lt;=$G220, ($G220-13)*$N220, "")</f>
        <v/>
      </c>
      <c r="EN220" s="15">
        <f>IF(14&lt;=$G220, EI220, "")</f>
        <v/>
      </c>
      <c r="EO220" s="15">
        <f>IF(14&lt;=$G220, ROUND(EN220*$Q220, 2), "")</f>
        <v/>
      </c>
      <c r="EP220" s="15">
        <f>IF(14&lt;=$G220, $N220, "")</f>
        <v/>
      </c>
      <c r="EQ220" s="15">
        <f>IF(14&lt;=$G220, EP220-EO220, "")</f>
        <v/>
      </c>
      <c r="ER220" s="15">
        <f>IF(14&lt;=$G220, EN220-EQ220, "")</f>
        <v/>
      </c>
      <c r="ES220" s="15">
        <f>IF(14&lt;=$G220, ROUND(EK220*$Q220, 2), "")</f>
        <v/>
      </c>
      <c r="ET220" s="15">
        <f>IF(14&lt;=$G220, EK220+ES220, "")</f>
        <v/>
      </c>
      <c r="EU220" s="15">
        <f>IF(14&lt;=$G220, EO220+ES220, "")</f>
        <v/>
      </c>
      <c r="EV220" s="15">
        <f>IF(14&lt;=$G220, ($G220-14)*$N220, "")</f>
        <v/>
      </c>
      <c r="EW220" s="15">
        <f>IF(15&lt;=$G220, ER220, "")</f>
        <v/>
      </c>
      <c r="EX220" s="15">
        <f>IF(15&lt;=$G220, ROUND(EW220*$Q220, 2), "")</f>
        <v/>
      </c>
      <c r="EY220" s="15">
        <f>IF(15&lt;=$G220, $N220, "")</f>
        <v/>
      </c>
      <c r="EZ220" s="15">
        <f>IF(15&lt;=$G220, EY220-EX220, "")</f>
        <v/>
      </c>
      <c r="FA220" s="15">
        <f>IF(15&lt;=$G220, EW220-EZ220, "")</f>
        <v/>
      </c>
      <c r="FB220" s="15">
        <f>IF(15&lt;=$G220, ROUND(ET220*$Q220, 2), "")</f>
        <v/>
      </c>
      <c r="FC220" s="15">
        <f>IF(15&lt;=$G220, ET220+FB220, "")</f>
        <v/>
      </c>
      <c r="FD220" s="15">
        <f>IF(15&lt;=$G220, EX220+FB220, "")</f>
        <v/>
      </c>
      <c r="FE220" s="15">
        <f>IF(15&lt;=$G220, ($G220-15)*$N220, "")</f>
        <v/>
      </c>
      <c r="FF220" s="15">
        <f>IF(16&lt;=$G220, FA220, "")</f>
        <v/>
      </c>
      <c r="FG220" s="15">
        <f>IF(16&lt;=$G220, ROUND(FF220*$Q220, 2), "")</f>
        <v/>
      </c>
      <c r="FH220" s="15">
        <f>IF(16&lt;=$G220, $N220, "")</f>
        <v/>
      </c>
      <c r="FI220" s="15">
        <f>IF(16&lt;=$G220, FH220-FG220, "")</f>
        <v/>
      </c>
      <c r="FJ220" s="15">
        <f>IF(16&lt;=$G220, FF220-FI220, "")</f>
        <v/>
      </c>
      <c r="FK220" s="15">
        <f>IF(16&lt;=$G220, ROUND(FC220*$Q220, 2), "")</f>
        <v/>
      </c>
      <c r="FL220" s="15">
        <f>IF(16&lt;=$G220, FC220+FK220, "")</f>
        <v/>
      </c>
      <c r="FM220" s="15">
        <f>IF(16&lt;=$G220, FG220+FK220, "")</f>
        <v/>
      </c>
      <c r="FN220" s="15">
        <f>IF(16&lt;=$G220, ($G220-16)*$N220, "")</f>
        <v/>
      </c>
      <c r="FO220" s="15">
        <f>IF(17&lt;=$G220, FJ220, "")</f>
        <v/>
      </c>
      <c r="FP220" s="15">
        <f>IF(17&lt;=$G220, ROUND(FO220*$Q220, 2), "")</f>
        <v/>
      </c>
      <c r="FQ220" s="15">
        <f>IF(17&lt;=$G220, $N220, "")</f>
        <v/>
      </c>
      <c r="FR220" s="15">
        <f>IF(17&lt;=$G220, FQ220-FP220, "")</f>
        <v/>
      </c>
      <c r="FS220" s="15">
        <f>IF(17&lt;=$G220, FO220-FR220, "")</f>
        <v/>
      </c>
      <c r="FT220" s="15">
        <f>IF(17&lt;=$G220, ROUND(FL220*$Q220, 2), "")</f>
        <v/>
      </c>
      <c r="FU220" s="15">
        <f>IF(17&lt;=$G220, FL220+FT220, "")</f>
        <v/>
      </c>
      <c r="FV220" s="15">
        <f>IF(17&lt;=$G220, FP220+FT220, "")</f>
        <v/>
      </c>
      <c r="FW220" s="15">
        <f>IF(17&lt;=$G220, ($G220-17)*$N220, "")</f>
        <v/>
      </c>
      <c r="FX220" s="15">
        <f>IF(18&lt;=$G220, FS220, "")</f>
        <v/>
      </c>
      <c r="FY220" s="15">
        <f>IF(18&lt;=$G220, ROUND(FX220*$Q220, 2), "")</f>
        <v/>
      </c>
      <c r="FZ220" s="15">
        <f>IF(18&lt;=$G220, $N220, "")</f>
        <v/>
      </c>
      <c r="GA220" s="15">
        <f>IF(18&lt;=$G220, FZ220-FY220, "")</f>
        <v/>
      </c>
      <c r="GB220" s="15">
        <f>IF(18&lt;=$G220, FX220-GA220, "")</f>
        <v/>
      </c>
      <c r="GC220" s="15">
        <f>IF(18&lt;=$G220, ROUND(FU220*$Q220, 2), "")</f>
        <v/>
      </c>
      <c r="GD220" s="15">
        <f>IF(18&lt;=$G220, FU220+GC220, "")</f>
        <v/>
      </c>
      <c r="GE220" s="15">
        <f>IF(18&lt;=$G220, FY220+GC220, "")</f>
        <v/>
      </c>
      <c r="GF220" s="15">
        <f>IF(18&lt;=$G220, ($G220-18)*$N220, "")</f>
        <v/>
      </c>
      <c r="GG220" s="15">
        <f>IF(19&lt;=$G220, GB220, "")</f>
        <v/>
      </c>
      <c r="GH220" s="15">
        <f>IF(19&lt;=$G220, ROUND(GG220*$Q220, 2), "")</f>
        <v/>
      </c>
      <c r="GI220" s="15">
        <f>IF(19&lt;=$G220, $N220, "")</f>
        <v/>
      </c>
      <c r="GJ220" s="15">
        <f>IF(19&lt;=$G220, GI220-GH220, "")</f>
        <v/>
      </c>
      <c r="GK220" s="15">
        <f>IF(19&lt;=$G220, GG220-GJ220, "")</f>
        <v/>
      </c>
      <c r="GL220" s="15">
        <f>IF(19&lt;=$G220, ROUND(GD220*$Q220, 2), "")</f>
        <v/>
      </c>
      <c r="GM220" s="15">
        <f>IF(19&lt;=$G220, GD220+GL220, "")</f>
        <v/>
      </c>
      <c r="GN220" s="15">
        <f>IF(19&lt;=$G220, GH220+GL220, "")</f>
        <v/>
      </c>
      <c r="GO220" s="15">
        <f>IF(19&lt;=$G220, ($G220-19)*$N220, "")</f>
        <v/>
      </c>
      <c r="GP220" s="15">
        <f>IF(20&lt;=$G220, GK220, "")</f>
        <v/>
      </c>
      <c r="GQ220" s="15">
        <f>IF(20&lt;=$G220, ROUND(GP220*$Q220, 2), "")</f>
        <v/>
      </c>
      <c r="GR220" s="15">
        <f>IF(20&lt;=$G220, $N220, "")</f>
        <v/>
      </c>
      <c r="GS220" s="15">
        <f>IF(20&lt;=$G220, GR220-GQ220, "")</f>
        <v/>
      </c>
      <c r="GT220" s="15">
        <f>IF(20&lt;=$G220, GP220-GS220, "")</f>
        <v/>
      </c>
      <c r="GU220" s="15">
        <f>IF(20&lt;=$G220, ROUND(GM220*$Q220, 2), "")</f>
        <v/>
      </c>
      <c r="GV220" s="15">
        <f>IF(20&lt;=$G220, GM220+GU220, "")</f>
        <v/>
      </c>
      <c r="GW220" s="15">
        <f>IF(20&lt;=$G220, GQ220+GU220, "")</f>
        <v/>
      </c>
      <c r="GX220" s="15">
        <f>IF(20&lt;=$G220, ($G220-20)*$N220, "")</f>
        <v/>
      </c>
      <c r="GY220" s="15">
        <f>IF(21&lt;=$G220, GT220, "")</f>
        <v/>
      </c>
      <c r="GZ220" s="15">
        <f>IF(21&lt;=$G220, ROUND(GY220*$Q220, 2), "")</f>
        <v/>
      </c>
      <c r="HA220" s="15">
        <f>IF(21&lt;=$G220, $N220, "")</f>
        <v/>
      </c>
      <c r="HB220" s="15">
        <f>IF(21&lt;=$G220, HA220-GZ220, "")</f>
        <v/>
      </c>
      <c r="HC220" s="15">
        <f>IF(21&lt;=$G220, GY220-HB220, "")</f>
        <v/>
      </c>
      <c r="HD220" s="15">
        <f>IF(21&lt;=$G220, ROUND(GV220*$Q220, 2), "")</f>
        <v/>
      </c>
      <c r="HE220" s="15">
        <f>IF(21&lt;=$G220, GV220+HD220, "")</f>
        <v/>
      </c>
      <c r="HF220" s="15">
        <f>IF(21&lt;=$G220, GZ220+HD220, "")</f>
        <v/>
      </c>
      <c r="HG220" s="15">
        <f>IF(21&lt;=$G220, ($G220-21)*$N220, "")</f>
        <v/>
      </c>
      <c r="HH220" s="15">
        <f>IF(22&lt;=$G220, HC220, "")</f>
        <v/>
      </c>
      <c r="HI220" s="15">
        <f>IF(22&lt;=$G220, ROUND(HH220*$Q220, 2), "")</f>
        <v/>
      </c>
      <c r="HJ220" s="15">
        <f>IF(22&lt;=$G220, $N220, "")</f>
        <v/>
      </c>
      <c r="HK220" s="15">
        <f>IF(22&lt;=$G220, HJ220-HI220, "")</f>
        <v/>
      </c>
      <c r="HL220" s="15">
        <f>IF(22&lt;=$G220, HH220-HK220, "")</f>
        <v/>
      </c>
      <c r="HM220" s="15">
        <f>IF(22&lt;=$G220, ROUND(HE220*$Q220, 2), "")</f>
        <v/>
      </c>
      <c r="HN220" s="15">
        <f>IF(22&lt;=$G220, HE220+HM220, "")</f>
        <v/>
      </c>
      <c r="HO220" s="15">
        <f>IF(22&lt;=$G220, HI220+HM220, "")</f>
        <v/>
      </c>
      <c r="HP220" s="15">
        <f>IF(22&lt;=$G220, ($G220-22)*$N220, "")</f>
        <v/>
      </c>
      <c r="HQ220" s="15">
        <f>IF(23&lt;=$G220, HL220, "")</f>
        <v/>
      </c>
      <c r="HR220" s="15">
        <f>IF(23&lt;=$G220, ROUND(HQ220*$Q220, 2), "")</f>
        <v/>
      </c>
      <c r="HS220" s="15">
        <f>IF(23&lt;=$G220, $N220, "")</f>
        <v/>
      </c>
      <c r="HT220" s="15">
        <f>IF(23&lt;=$G220, HS220-HR220, "")</f>
        <v/>
      </c>
      <c r="HU220" s="15">
        <f>IF(23&lt;=$G220, HQ220-HT220, "")</f>
        <v/>
      </c>
      <c r="HV220" s="15">
        <f>IF(23&lt;=$G220, ROUND(HN220*$Q220, 2), "")</f>
        <v/>
      </c>
      <c r="HW220" s="15">
        <f>IF(23&lt;=$G220, HN220+HV220, "")</f>
        <v/>
      </c>
      <c r="HX220" s="15">
        <f>IF(23&lt;=$G220, HR220+HV220, "")</f>
        <v/>
      </c>
      <c r="HY220" s="15">
        <f>IF(23&lt;=$G220, ($G220-23)*$N220, "")</f>
        <v/>
      </c>
      <c r="HZ220" s="15">
        <f>IF(24&lt;=$G220, HU220, "")</f>
        <v/>
      </c>
      <c r="IA220" s="15">
        <f>IF(24&lt;=$G220, ROUND(HZ220*$Q220, 2), "")</f>
        <v/>
      </c>
      <c r="IB220" s="15">
        <f>IF(24&lt;=$G220, $N220, "")</f>
        <v/>
      </c>
      <c r="IC220" s="15">
        <f>IF(24&lt;=$G220, IB220-IA220, "")</f>
        <v/>
      </c>
      <c r="ID220" s="15">
        <f>IF(24&lt;=$G220, HZ220-IC220, "")</f>
        <v/>
      </c>
      <c r="IE220" s="15">
        <f>IF(24&lt;=$G220, ROUND(HW220*$Q220, 2), "")</f>
        <v/>
      </c>
      <c r="IF220" s="15">
        <f>IF(24&lt;=$G220, HW220+IE220, "")</f>
        <v/>
      </c>
      <c r="IG220" s="15">
        <f>IF(24&lt;=$G220, IA220+IE220, "")</f>
        <v/>
      </c>
      <c r="IH220" s="15">
        <f>IF(24&lt;=$G220, ($G220-24)*$N220, "")</f>
        <v/>
      </c>
      <c r="II220" s="15">
        <f>IF(25&lt;=$G220, ID220, "")</f>
        <v/>
      </c>
      <c r="IJ220" s="15">
        <f>IF(25&lt;=$G220, ROUND(II220*$Q220, 2), "")</f>
        <v/>
      </c>
      <c r="IK220" s="15">
        <f>IF(25&lt;=$G220, $N220, "")</f>
        <v/>
      </c>
      <c r="IL220" s="15">
        <f>IF(25&lt;=$G220, IK220-IJ220, "")</f>
        <v/>
      </c>
      <c r="IM220" s="15">
        <f>IF(25&lt;=$G220, II220-IL220, "")</f>
        <v/>
      </c>
      <c r="IN220" s="15">
        <f>IF(25&lt;=$G220, ROUND(IF220*$Q220, 2), "")</f>
        <v/>
      </c>
      <c r="IO220" s="15">
        <f>IF(25&lt;=$G220, IF220+IN220, "")</f>
        <v/>
      </c>
      <c r="IP220" s="15">
        <f>IF(25&lt;=$G220, IJ220+IN220, "")</f>
        <v/>
      </c>
      <c r="IQ220" s="15">
        <f>IF(25&lt;=$G220, ($G220-25)*$N220, "")</f>
        <v/>
      </c>
      <c r="IR220" s="15">
        <f>IF(26&lt;=$G220, IM220, "")</f>
        <v/>
      </c>
      <c r="IS220" s="15">
        <f>IF(26&lt;=$G220, ROUND(IR220*$Q220, 2), "")</f>
        <v/>
      </c>
      <c r="IT220" s="15">
        <f>IF(26&lt;=$G220, $N220, "")</f>
        <v/>
      </c>
      <c r="IU220" s="15">
        <f>IF(26&lt;=$G220, IT220-IS220, "")</f>
        <v/>
      </c>
      <c r="IV220" s="15">
        <f>IF(26&lt;=$G220, IR220-IU220, "")</f>
        <v/>
      </c>
      <c r="IW220" s="15">
        <f>IF(26&lt;=$G220, ROUND(IO220*$Q220, 2), "")</f>
        <v/>
      </c>
      <c r="IX220" s="15">
        <f>IF(26&lt;=$G220, IO220+IW220, "")</f>
        <v/>
      </c>
      <c r="IY220" s="15">
        <f>IF(26&lt;=$G220, IS220+IW220, "")</f>
        <v/>
      </c>
      <c r="IZ220" s="15">
        <f>IF(26&lt;=$G220, ($G220-26)*$N220, "")</f>
        <v/>
      </c>
      <c r="JA220" s="15">
        <f>IF(27&lt;=$G220, IV220, "")</f>
        <v/>
      </c>
      <c r="JB220" s="15">
        <f>IF(27&lt;=$G220, ROUND(JA220*$Q220, 2), "")</f>
        <v/>
      </c>
      <c r="JC220" s="15">
        <f>IF(27&lt;=$G220, $N220, "")</f>
        <v/>
      </c>
      <c r="JD220" s="15">
        <f>IF(27&lt;=$G220, JC220-JB220, "")</f>
        <v/>
      </c>
      <c r="JE220" s="15">
        <f>IF(27&lt;=$G220, JA220-JD220, "")</f>
        <v/>
      </c>
      <c r="JF220" s="15">
        <f>IF(27&lt;=$G220, ROUND(IX220*$Q220, 2), "")</f>
        <v/>
      </c>
      <c r="JG220" s="15">
        <f>IF(27&lt;=$G220, IX220+JF220, "")</f>
        <v/>
      </c>
      <c r="JH220" s="15">
        <f>IF(27&lt;=$G220, JB220+JF220, "")</f>
        <v/>
      </c>
      <c r="JI220" s="15">
        <f>IF(27&lt;=$G220, ($G220-27)*$N220, "")</f>
        <v/>
      </c>
      <c r="JJ220" s="15">
        <f>IF(28&lt;=$G220, JE220, "")</f>
        <v/>
      </c>
      <c r="JK220" s="15">
        <f>IF(28&lt;=$G220, ROUND(JJ220*$Q220, 2), "")</f>
        <v/>
      </c>
      <c r="JL220" s="15">
        <f>IF(28&lt;=$G220, $N220, "")</f>
        <v/>
      </c>
      <c r="JM220" s="15">
        <f>IF(28&lt;=$G220, JL220-JK220, "")</f>
        <v/>
      </c>
      <c r="JN220" s="15">
        <f>IF(28&lt;=$G220, JJ220-JM220, "")</f>
        <v/>
      </c>
      <c r="JO220" s="15">
        <f>IF(28&lt;=$G220, ROUND(JG220*$Q220, 2), "")</f>
        <v/>
      </c>
      <c r="JP220" s="15">
        <f>IF(28&lt;=$G220, JG220+JO220, "")</f>
        <v/>
      </c>
      <c r="JQ220" s="15">
        <f>IF(28&lt;=$G220, JK220+JO220, "")</f>
        <v/>
      </c>
      <c r="JR220" s="15">
        <f>IF(28&lt;=$G220, ($G220-28)*$N220, "")</f>
        <v/>
      </c>
      <c r="JS220" s="15">
        <f>IF(29&lt;=$G220, JN220, "")</f>
        <v/>
      </c>
      <c r="JT220" s="15">
        <f>IF(29&lt;=$G220, ROUND(JS220*$Q220, 2), "")</f>
        <v/>
      </c>
      <c r="JU220" s="15">
        <f>IF(29&lt;=$G220, $N220, "")</f>
        <v/>
      </c>
      <c r="JV220" s="15">
        <f>IF(29&lt;=$G220, JU220-JT220, "")</f>
        <v/>
      </c>
      <c r="JW220" s="15">
        <f>IF(29&lt;=$G220, JS220-JV220, "")</f>
        <v/>
      </c>
      <c r="JX220" s="15">
        <f>IF(29&lt;=$G220, ROUND(JP220*$Q220, 2), "")</f>
        <v/>
      </c>
      <c r="JY220" s="15">
        <f>IF(29&lt;=$G220, JP220+JX220, "")</f>
        <v/>
      </c>
      <c r="JZ220" s="15">
        <f>IF(29&lt;=$G220, JT220+JX220, "")</f>
        <v/>
      </c>
      <c r="KA220" s="15">
        <f>IF(29&lt;=$G220, ($G220-29)*$N220, "")</f>
        <v/>
      </c>
      <c r="KB220" s="15">
        <f>IF(30&lt;=$G220, JW220, "")</f>
        <v/>
      </c>
      <c r="KC220" s="15">
        <f>IF(30&lt;=$G220, ROUND(KB220*$Q220, 2), "")</f>
        <v/>
      </c>
      <c r="KD220" s="15">
        <f>IF(30&lt;=$G220, $N220, "")</f>
        <v/>
      </c>
      <c r="KE220" s="15">
        <f>IF(30&lt;=$G220, KD220-KC220, "")</f>
        <v/>
      </c>
      <c r="KF220" s="15">
        <f>IF(30&lt;=$G220, KB220-KE220, "")</f>
        <v/>
      </c>
      <c r="KG220" s="15">
        <f>IF(30&lt;=$G220, ROUND(JY220*$Q220, 2), "")</f>
        <v/>
      </c>
      <c r="KH220" s="15">
        <f>IF(30&lt;=$G220, JY220+KG220, "")</f>
        <v/>
      </c>
      <c r="KI220" s="15">
        <f>IF(30&lt;=$G220, KC220+KG220, "")</f>
        <v/>
      </c>
      <c r="KJ220" s="15">
        <f>IF(30&lt;=$G220, ($G220-30)*$N220, "")</f>
        <v/>
      </c>
      <c r="KK220" s="15">
        <f>IF(31&lt;=$G220, KF220, "")</f>
        <v/>
      </c>
      <c r="KL220" s="15">
        <f>IF(31&lt;=$G220, ROUND(KK220*$Q220, 2), "")</f>
        <v/>
      </c>
      <c r="KM220" s="15">
        <f>IF(31&lt;=$G220, $N220, "")</f>
        <v/>
      </c>
      <c r="KN220" s="15">
        <f>IF(31&lt;=$G220, KM220-KL220, "")</f>
        <v/>
      </c>
      <c r="KO220" s="15">
        <f>IF(31&lt;=$G220, KK220-KN220, "")</f>
        <v/>
      </c>
      <c r="KP220" s="15">
        <f>IF(31&lt;=$G220, ROUND(KH220*$Q220, 2), "")</f>
        <v/>
      </c>
      <c r="KQ220" s="15">
        <f>IF(31&lt;=$G220, KH220+KP220, "")</f>
        <v/>
      </c>
      <c r="KR220" s="15">
        <f>IF(31&lt;=$G220, KL220+KP220, "")</f>
        <v/>
      </c>
      <c r="KS220" s="15">
        <f>IF(31&lt;=$G220, ($G220-31)*$N220, "")</f>
        <v/>
      </c>
      <c r="KT220" s="15">
        <f>IF(32&lt;=$G220, KO220, "")</f>
        <v/>
      </c>
      <c r="KU220" s="15">
        <f>IF(32&lt;=$G220, ROUND(KT220*$Q220, 2), "")</f>
        <v/>
      </c>
      <c r="KV220" s="15">
        <f>IF(32&lt;=$G220, $N220, "")</f>
        <v/>
      </c>
      <c r="KW220" s="15">
        <f>IF(32&lt;=$G220, KV220-KU220, "")</f>
        <v/>
      </c>
      <c r="KX220" s="15">
        <f>IF(32&lt;=$G220, KT220-KW220, "")</f>
        <v/>
      </c>
      <c r="KY220" s="15">
        <f>IF(32&lt;=$G220, ROUND(KQ220*$Q220, 2), "")</f>
        <v/>
      </c>
      <c r="KZ220" s="15">
        <f>IF(32&lt;=$G220, KQ220+KY220, "")</f>
        <v/>
      </c>
      <c r="LA220" s="15">
        <f>IF(32&lt;=$G220, KU220+KY220, "")</f>
        <v/>
      </c>
      <c r="LB220" s="15">
        <f>IF(32&lt;=$G220, ($G220-32)*$N220, "")</f>
        <v/>
      </c>
      <c r="LC220" s="15">
        <f>IF(33&lt;=$G220, KX220, "")</f>
        <v/>
      </c>
      <c r="LD220" s="15">
        <f>IF(33&lt;=$G220, ROUND(LC220*$Q220, 2), "")</f>
        <v/>
      </c>
      <c r="LE220" s="15">
        <f>IF(33&lt;=$G220, $N220, "")</f>
        <v/>
      </c>
      <c r="LF220" s="15">
        <f>IF(33&lt;=$G220, LE220-LD220, "")</f>
        <v/>
      </c>
      <c r="LG220" s="15">
        <f>IF(33&lt;=$G220, LC220-LF220, "")</f>
        <v/>
      </c>
      <c r="LH220" s="15">
        <f>IF(33&lt;=$G220, ROUND(KZ220*$Q220, 2), "")</f>
        <v/>
      </c>
      <c r="LI220" s="15">
        <f>IF(33&lt;=$G220, KZ220+LH220, "")</f>
        <v/>
      </c>
      <c r="LJ220" s="15">
        <f>IF(33&lt;=$G220, LD220+LH220, "")</f>
        <v/>
      </c>
      <c r="LK220" s="15">
        <f>IF(33&lt;=$G220, ($G220-33)*$N220, "")</f>
        <v/>
      </c>
      <c r="LL220" s="15">
        <f>IF(34&lt;=$G220, LG220, "")</f>
        <v/>
      </c>
      <c r="LM220" s="15">
        <f>IF(34&lt;=$G220, ROUND(LL220*$Q220, 2), "")</f>
        <v/>
      </c>
      <c r="LN220" s="15">
        <f>IF(34&lt;=$G220, $N220, "")</f>
        <v/>
      </c>
      <c r="LO220" s="15">
        <f>IF(34&lt;=$G220, LN220-LM220, "")</f>
        <v/>
      </c>
      <c r="LP220" s="15">
        <f>IF(34&lt;=$G220, LL220-LO220, "")</f>
        <v/>
      </c>
      <c r="LQ220" s="15">
        <f>IF(34&lt;=$G220, ROUND(LI220*$Q220, 2), "")</f>
        <v/>
      </c>
      <c r="LR220" s="15">
        <f>IF(34&lt;=$G220, LI220+LQ220, "")</f>
        <v/>
      </c>
      <c r="LS220" s="15">
        <f>IF(34&lt;=$G220, LM220+LQ220, "")</f>
        <v/>
      </c>
      <c r="LT220" s="15">
        <f>IF(34&lt;=$G220, ($G220-34)*$N220, "")</f>
        <v/>
      </c>
      <c r="LU220" s="15">
        <f>IF(35&lt;=$G220, LP220, "")</f>
        <v/>
      </c>
      <c r="LV220" s="15">
        <f>IF(35&lt;=$G220, ROUND(LU220*$Q220, 2), "")</f>
        <v/>
      </c>
      <c r="LW220" s="15">
        <f>IF(35&lt;=$G220, $N220, "")</f>
        <v/>
      </c>
      <c r="LX220" s="15">
        <f>IF(35&lt;=$G220, LW220-LV220, "")</f>
        <v/>
      </c>
      <c r="LY220" s="15">
        <f>IF(35&lt;=$G220, LU220-LX220, "")</f>
        <v/>
      </c>
      <c r="LZ220" s="15">
        <f>IF(35&lt;=$G220, ROUND(LR220*$Q220, 2), "")</f>
        <v/>
      </c>
      <c r="MA220" s="15">
        <f>IF(35&lt;=$G220, LR220+LZ220, "")</f>
        <v/>
      </c>
      <c r="MB220" s="15">
        <f>IF(35&lt;=$G220, LV220+LZ220, "")</f>
        <v/>
      </c>
      <c r="MC220" s="15">
        <f>IF(35&lt;=$G220, ($G220-35)*$N220, "")</f>
        <v/>
      </c>
      <c r="MD220" s="15">
        <f>IF(36&lt;=$G220, LY220, "")</f>
        <v/>
      </c>
      <c r="ME220" s="15">
        <f>IF(36&lt;=$G220, ROUND(MD220*$Q220, 2), "")</f>
        <v/>
      </c>
      <c r="MF220" s="15">
        <f>IF(36&lt;=$G220, $N220, "")</f>
        <v/>
      </c>
      <c r="MG220" s="15">
        <f>IF(36&lt;=$G220, MF220-ME220, "")</f>
        <v/>
      </c>
      <c r="MH220" s="15">
        <f>IF(36&lt;=$G220, MD220-MG220, "")</f>
        <v/>
      </c>
      <c r="MI220" s="15">
        <f>IF(36&lt;=$G220, ROUND(MA220*$Q220, 2), "")</f>
        <v/>
      </c>
      <c r="MJ220" s="15">
        <f>IF(36&lt;=$G220, MA220+MI220, "")</f>
        <v/>
      </c>
      <c r="MK220" s="15">
        <f>IF(36&lt;=$G220, ME220+MI220, "")</f>
        <v/>
      </c>
      <c r="ML220" s="15">
        <f>IF(36&lt;=$G220, ($G220-36)*$N220, "")</f>
        <v/>
      </c>
      <c r="MM220" s="15">
        <f>IF(37&lt;=$G220, MH220, "")</f>
        <v/>
      </c>
      <c r="MN220" s="15">
        <f>IF(37&lt;=$G220, ROUND(MM220*$Q220, 2), "")</f>
        <v/>
      </c>
      <c r="MO220" s="15">
        <f>IF(37&lt;=$G220, $N220, "")</f>
        <v/>
      </c>
      <c r="MP220" s="15">
        <f>IF(37&lt;=$G220, MO220-MN220, "")</f>
        <v/>
      </c>
      <c r="MQ220" s="15">
        <f>IF(37&lt;=$G220, MM220-MP220, "")</f>
        <v/>
      </c>
      <c r="MR220" s="15">
        <f>IF(37&lt;=$G220, ROUND(MJ220*$Q220, 2), "")</f>
        <v/>
      </c>
      <c r="MS220" s="15">
        <f>IF(37&lt;=$G220, MJ220+MR220, "")</f>
        <v/>
      </c>
      <c r="MT220" s="15">
        <f>IF(37&lt;=$G220, MN220+MR220, "")</f>
        <v/>
      </c>
      <c r="MU220" s="15">
        <f>IF(37&lt;=$G220, ($G220-37)*$N220, "")</f>
        <v/>
      </c>
      <c r="MV220" s="15">
        <f>IF(38&lt;=$G220, MQ220, "")</f>
        <v/>
      </c>
      <c r="MW220" s="15">
        <f>IF(38&lt;=$G220, ROUND(MV220*$Q220, 2), "")</f>
        <v/>
      </c>
      <c r="MX220" s="15">
        <f>IF(38&lt;=$G220, $N220, "")</f>
        <v/>
      </c>
      <c r="MY220" s="15">
        <f>IF(38&lt;=$G220, MX220-MW220, "")</f>
        <v/>
      </c>
      <c r="MZ220" s="15">
        <f>IF(38&lt;=$G220, MV220-MY220, "")</f>
        <v/>
      </c>
      <c r="NA220" s="15">
        <f>IF(38&lt;=$G220, ROUND(MS220*$Q220, 2), "")</f>
        <v/>
      </c>
      <c r="NB220" s="15">
        <f>IF(38&lt;=$G220, MS220+NA220, "")</f>
        <v/>
      </c>
      <c r="NC220" s="15">
        <f>IF(38&lt;=$G220, MW220+NA220, "")</f>
        <v/>
      </c>
      <c r="ND220" s="15">
        <f>IF(38&lt;=$G220, ($G220-38)*$N220, "")</f>
        <v/>
      </c>
      <c r="NE220" s="15">
        <f>IF(39&lt;=$G220, MZ220, "")</f>
        <v/>
      </c>
      <c r="NF220" s="15">
        <f>IF(39&lt;=$G220, ROUND(NE220*$Q220, 2), "")</f>
        <v/>
      </c>
      <c r="NG220" s="15">
        <f>IF(39&lt;=$G220, $N220, "")</f>
        <v/>
      </c>
      <c r="NH220" s="15">
        <f>IF(39&lt;=$G220, NG220-NF220, "")</f>
        <v/>
      </c>
      <c r="NI220" s="15">
        <f>IF(39&lt;=$G220, NE220-NH220, "")</f>
        <v/>
      </c>
      <c r="NJ220" s="15">
        <f>IF(39&lt;=$G220, ROUND(NB220*$Q220, 2), "")</f>
        <v/>
      </c>
      <c r="NK220" s="15">
        <f>IF(39&lt;=$G220, NB220+NJ220, "")</f>
        <v/>
      </c>
      <c r="NL220" s="15">
        <f>IF(39&lt;=$G220, NF220+NJ220, "")</f>
        <v/>
      </c>
      <c r="NM220" s="15">
        <f>IF(39&lt;=$G220, ($G220-39)*$N220, "")</f>
        <v/>
      </c>
      <c r="NN220" s="15">
        <f>IF(40&lt;=$G220, NI220, "")</f>
        <v/>
      </c>
      <c r="NO220" s="15">
        <f>IF(40&lt;=$G220, ROUND(NN220*$Q220, 2), "")</f>
        <v/>
      </c>
      <c r="NP220" s="15">
        <f>IF(40&lt;=$G220, $N220, "")</f>
        <v/>
      </c>
      <c r="NQ220" s="15">
        <f>IF(40&lt;=$G220, NP220-NO220, "")</f>
        <v/>
      </c>
      <c r="NR220" s="15">
        <f>IF(40&lt;=$G220, NN220-NQ220, "")</f>
        <v/>
      </c>
      <c r="NS220" s="15">
        <f>IF(40&lt;=$G220, ROUND(NK220*$Q220, 2), "")</f>
        <v/>
      </c>
      <c r="NT220" s="15">
        <f>IF(40&lt;=$G220, NK220+NS220, "")</f>
        <v/>
      </c>
      <c r="NU220" s="15">
        <f>IF(40&lt;=$G220, NO220+NS220, "")</f>
        <v/>
      </c>
      <c r="NV220" s="15">
        <f>IF(40&lt;=$G220, ($G220-40)*$N220, "")</f>
        <v/>
      </c>
      <c r="NW220" s="15">
        <f>IF(41&lt;=$G220, NR220, "")</f>
        <v/>
      </c>
      <c r="NX220" s="15">
        <f>IF(41&lt;=$G220, ROUND(NW220*$Q220, 2), "")</f>
        <v/>
      </c>
      <c r="NY220" s="15">
        <f>IF(41&lt;=$G220, $N220, "")</f>
        <v/>
      </c>
      <c r="NZ220" s="15">
        <f>IF(41&lt;=$G220, NY220-NX220, "")</f>
        <v/>
      </c>
      <c r="OA220" s="15">
        <f>IF(41&lt;=$G220, NW220-NZ220, "")</f>
        <v/>
      </c>
      <c r="OB220" s="15">
        <f>IF(41&lt;=$G220, ROUND(NT220*$Q220, 2), "")</f>
        <v/>
      </c>
      <c r="OC220" s="15">
        <f>IF(41&lt;=$G220, NT220+OB220, "")</f>
        <v/>
      </c>
      <c r="OD220" s="15">
        <f>IF(41&lt;=$G220, NX220+OB220, "")</f>
        <v/>
      </c>
      <c r="OE220" s="15">
        <f>IF(41&lt;=$G220, ($G220-41)*$N220, "")</f>
        <v/>
      </c>
      <c r="OF220" s="15">
        <f>IF(42&lt;=$G220, OA220, "")</f>
        <v/>
      </c>
      <c r="OG220" s="15">
        <f>IF(42&lt;=$G220, ROUND(OF220*$Q220, 2), "")</f>
        <v/>
      </c>
      <c r="OH220" s="15">
        <f>IF(42&lt;=$G220, $N220, "")</f>
        <v/>
      </c>
      <c r="OI220" s="15">
        <f>IF(42&lt;=$G220, OH220-OG220, "")</f>
        <v/>
      </c>
      <c r="OJ220" s="15">
        <f>IF(42&lt;=$G220, OF220-OI220, "")</f>
        <v/>
      </c>
      <c r="OK220" s="15">
        <f>IF(42&lt;=$G220, ROUND(OC220*$Q220, 2), "")</f>
        <v/>
      </c>
      <c r="OL220" s="15">
        <f>IF(42&lt;=$G220, OC220+OK220, "")</f>
        <v/>
      </c>
      <c r="OM220" s="15">
        <f>IF(42&lt;=$G220, OG220+OK220, "")</f>
        <v/>
      </c>
      <c r="ON220" s="15">
        <f>IF(42&lt;=$G220, ($G220-42)*$N220, "")</f>
        <v/>
      </c>
      <c r="OO220" s="15">
        <f>IF(43&lt;=$G220, OJ220, "")</f>
        <v/>
      </c>
      <c r="OP220" s="15">
        <f>IF(43&lt;=$G220, ROUND(OO220*$Q220, 2), "")</f>
        <v/>
      </c>
      <c r="OQ220" s="15">
        <f>IF(43&lt;=$G220, $N220, "")</f>
        <v/>
      </c>
      <c r="OR220" s="15">
        <f>IF(43&lt;=$G220, OQ220-OP220, "")</f>
        <v/>
      </c>
      <c r="OS220" s="15">
        <f>IF(43&lt;=$G220, OO220-OR220, "")</f>
        <v/>
      </c>
      <c r="OT220" s="15">
        <f>IF(43&lt;=$G220, ROUND(OL220*$Q220, 2), "")</f>
        <v/>
      </c>
      <c r="OU220" s="15">
        <f>IF(43&lt;=$G220, OL220+OT220, "")</f>
        <v/>
      </c>
      <c r="OV220" s="15">
        <f>IF(43&lt;=$G220, OP220+OT220, "")</f>
        <v/>
      </c>
      <c r="OW220" s="15">
        <f>IF(43&lt;=$G220, ($G220-43)*$N220, "")</f>
        <v/>
      </c>
      <c r="OX220" s="15">
        <f>IF(44&lt;=$G220, OS220, "")</f>
        <v/>
      </c>
      <c r="OY220" s="15">
        <f>IF(44&lt;=$G220, ROUND(OX220*$Q220, 2), "")</f>
        <v/>
      </c>
      <c r="OZ220" s="15">
        <f>IF(44&lt;=$G220, $N220, "")</f>
        <v/>
      </c>
      <c r="PA220" s="15">
        <f>IF(44&lt;=$G220, OZ220-OY220, "")</f>
        <v/>
      </c>
      <c r="PB220" s="15">
        <f>IF(44&lt;=$G220, OX220-PA220, "")</f>
        <v/>
      </c>
      <c r="PC220" s="15">
        <f>IF(44&lt;=$G220, ROUND(OU220*$Q220, 2), "")</f>
        <v/>
      </c>
      <c r="PD220" s="15">
        <f>IF(44&lt;=$G220, OU220+PC220, "")</f>
        <v/>
      </c>
      <c r="PE220" s="15">
        <f>IF(44&lt;=$G220, OY220+PC220, "")</f>
        <v/>
      </c>
      <c r="PF220" s="15">
        <f>IF(44&lt;=$G220, ($G220-44)*$N220, "")</f>
        <v/>
      </c>
      <c r="PG220" s="15">
        <f>IF(45&lt;=$G220, PB220, "")</f>
        <v/>
      </c>
      <c r="PH220" s="15">
        <f>IF(45&lt;=$G220, ROUND(PG220*$Q220, 2), "")</f>
        <v/>
      </c>
      <c r="PI220" s="15">
        <f>IF(45&lt;=$G220, $N220, "")</f>
        <v/>
      </c>
      <c r="PJ220" s="15">
        <f>IF(45&lt;=$G220, PI220-PH220, "")</f>
        <v/>
      </c>
      <c r="PK220" s="15">
        <f>IF(45&lt;=$G220, PG220-PJ220, "")</f>
        <v/>
      </c>
      <c r="PL220" s="15">
        <f>IF(45&lt;=$G220, ROUND(PD220*$Q220, 2), "")</f>
        <v/>
      </c>
      <c r="PM220" s="15">
        <f>IF(45&lt;=$G220, PD220+PL220, "")</f>
        <v/>
      </c>
      <c r="PN220" s="15">
        <f>IF(45&lt;=$G220, PH220+PL220, "")</f>
        <v/>
      </c>
      <c r="PO220" s="15">
        <f>IF(45&lt;=$G220, ($G220-45)*$N220, "")</f>
        <v/>
      </c>
      <c r="PP220" s="15">
        <f>IF(46&lt;=$G220, PK220, "")</f>
        <v/>
      </c>
      <c r="PQ220" s="15">
        <f>IF(46&lt;=$G220, ROUND(PP220*$Q220, 2), "")</f>
        <v/>
      </c>
      <c r="PR220" s="15">
        <f>IF(46&lt;=$G220, $N220, "")</f>
        <v/>
      </c>
      <c r="PS220" s="15">
        <f>IF(46&lt;=$G220, PR220-PQ220, "")</f>
        <v/>
      </c>
      <c r="PT220" s="15">
        <f>IF(46&lt;=$G220, PP220-PS220, "")</f>
        <v/>
      </c>
      <c r="PU220" s="15">
        <f>IF(46&lt;=$G220, ROUND(PM220*$Q220, 2), "")</f>
        <v/>
      </c>
      <c r="PV220" s="15">
        <f>IF(46&lt;=$G220, PM220+PU220, "")</f>
        <v/>
      </c>
      <c r="PW220" s="15">
        <f>IF(46&lt;=$G220, PQ220+PU220, "")</f>
        <v/>
      </c>
      <c r="PX220" s="15">
        <f>IF(46&lt;=$G220, ($G220-46)*$N220, "")</f>
        <v/>
      </c>
      <c r="PY220" s="15">
        <f>IF(47&lt;=$G220, PT220, "")</f>
        <v/>
      </c>
      <c r="PZ220" s="15">
        <f>IF(47&lt;=$G220, ROUND(PY220*$Q220, 2), "")</f>
        <v/>
      </c>
      <c r="QA220" s="15">
        <f>IF(47&lt;=$G220, $N220, "")</f>
        <v/>
      </c>
      <c r="QB220" s="15">
        <f>IF(47&lt;=$G220, QA220-PZ220, "")</f>
        <v/>
      </c>
      <c r="QC220" s="15">
        <f>IF(47&lt;=$G220, PY220-QB220, "")</f>
        <v/>
      </c>
      <c r="QD220" s="15">
        <f>IF(47&lt;=$G220, ROUND(PV220*$Q220, 2), "")</f>
        <v/>
      </c>
      <c r="QE220" s="15">
        <f>IF(47&lt;=$G220, PV220+QD220, "")</f>
        <v/>
      </c>
      <c r="QF220" s="15">
        <f>IF(47&lt;=$G220, PZ220+QD220, "")</f>
        <v/>
      </c>
      <c r="QG220" s="15">
        <f>IF(47&lt;=$G220, ($G220-47)*$N220, "")</f>
        <v/>
      </c>
      <c r="QH220" s="15">
        <f>IF(48&lt;=$G220, QC220, "")</f>
        <v/>
      </c>
      <c r="QI220" s="15">
        <f>IF(48&lt;=$G220, ROUND(QH220*$Q220, 2), "")</f>
        <v/>
      </c>
      <c r="QJ220" s="15">
        <f>IF(48&lt;=$G220, $N220, "")</f>
        <v/>
      </c>
      <c r="QK220" s="15">
        <f>IF(48&lt;=$G220, QJ220-QI220, "")</f>
        <v/>
      </c>
      <c r="QL220" s="15">
        <f>IF(48&lt;=$G220, QH220-QK220, "")</f>
        <v/>
      </c>
      <c r="QM220" s="15">
        <f>IF(48&lt;=$G220, ROUND(QE220*$Q220, 2), "")</f>
        <v/>
      </c>
      <c r="QN220" s="15">
        <f>IF(48&lt;=$G220, QE220+QM220, "")</f>
        <v/>
      </c>
      <c r="QO220" s="15">
        <f>IF(48&lt;=$G220, QI220+QM220, "")</f>
        <v/>
      </c>
      <c r="QP220" s="15">
        <f>IF(48&lt;=$G220, ($G220-48)*$N220, "")</f>
        <v/>
      </c>
    </row>
    <row r="221">
      <c r="A221" s="6" t="inlineStr">
        <is>
          <t>0735-0001</t>
        </is>
      </c>
      <c r="B221" s="7" t="inlineStr">
        <is>
          <t>Francisco Zepeda Covarrubias</t>
        </is>
      </c>
      <c r="C221" s="7" t="inlineStr">
        <is>
          <t>Territory Trend 1.5L Hibrido</t>
        </is>
      </c>
      <c r="D221" s="6" t="inlineStr">
        <is>
          <t>ACTIVO</t>
        </is>
      </c>
      <c r="E221" s="6" t="inlineStr">
        <is>
          <t>2025-12-04</t>
        </is>
      </c>
      <c r="F221" s="6" t="inlineStr">
        <is>
          <t>2028-12-04</t>
        </is>
      </c>
      <c r="G221" s="8" t="n">
        <v>36</v>
      </c>
      <c r="H221" s="9" t="n">
        <v>603362.0699999999</v>
      </c>
      <c r="I221" s="10" t="n">
        <v>0.2</v>
      </c>
      <c r="J221" s="9">
        <f>ROUND(H221*I221, 2)</f>
        <v/>
      </c>
      <c r="K221" s="9">
        <f>ROUND(H221-J221, 2)</f>
        <v/>
      </c>
      <c r="L221" s="10" t="n">
        <v>0.02</v>
      </c>
      <c r="M221" s="9">
        <f>ROUND(H221*L221, 2)</f>
        <v/>
      </c>
      <c r="N221" s="9" t="n">
        <v>19982.74</v>
      </c>
      <c r="O221" s="10" t="n">
        <v>0.1</v>
      </c>
      <c r="P221" s="9">
        <f>ROUND(H221*O221, 2)</f>
        <v/>
      </c>
      <c r="Q221" s="11" t="n">
        <v>0.0266035</v>
      </c>
      <c r="R221" s="11">
        <f>RATE(G221, -N221, K221, -P221)</f>
        <v/>
      </c>
      <c r="S221" s="11">
        <f>ROUND(Q221*12, 8)</f>
        <v/>
      </c>
      <c r="T221" s="11">
        <f>ROUND(((1+Q221)^12)-1, 8)</f>
        <v/>
      </c>
      <c r="U221" s="9">
        <f>ROUND(PV(Q221, G221, 0, -P221), 2)</f>
        <v/>
      </c>
      <c r="V221" s="9">
        <f>SUMIF($AA$4:$QP$4, "Interes_Leasing", AA221:QP221)</f>
        <v/>
      </c>
      <c r="W221" s="9">
        <f>SUMIF($AA$4:$QP$4, "Interes_Residual", AA221:QP221)</f>
        <v/>
      </c>
      <c r="X221" s="9">
        <f>ROUND(V221+W221, 2)</f>
        <v/>
      </c>
      <c r="Y221" s="9">
        <f>ROUND((N221*G221+P221+M221)-K221, 2)</f>
        <v/>
      </c>
      <c r="Z221" s="10">
        <f>ROUND(Y221/K221, 4)</f>
        <v/>
      </c>
      <c r="AA221" s="9">
        <f>IF(1&lt;=$G221, $K221, "")</f>
        <v/>
      </c>
      <c r="AB221" s="9">
        <f>IF(1&lt;=$G221, ROUND(AA221*$Q221, 2), "")</f>
        <v/>
      </c>
      <c r="AC221" s="9">
        <f>IF(1&lt;=$G221, $N221, "")</f>
        <v/>
      </c>
      <c r="AD221" s="9">
        <f>IF(1&lt;=$G221, AC221-AB221, "")</f>
        <v/>
      </c>
      <c r="AE221" s="9">
        <f>IF(1&lt;=$G221, AA221-AD221, "")</f>
        <v/>
      </c>
      <c r="AF221" s="9">
        <f>IF(1&lt;=$G221, ROUND($U221*$Q221, 2), "")</f>
        <v/>
      </c>
      <c r="AG221" s="9">
        <f>IF(1&lt;=$G221, $U221+AF221, "")</f>
        <v/>
      </c>
      <c r="AH221" s="9">
        <f>IF(1&lt;=$G221, AB221+AF221, "")</f>
        <v/>
      </c>
      <c r="AI221" s="9">
        <f>IF(1&lt;=$G221, ($G221-1)*$N221, "")</f>
        <v/>
      </c>
      <c r="AJ221" s="9">
        <f>IF(2&lt;=$G221, AE221, "")</f>
        <v/>
      </c>
      <c r="AK221" s="9">
        <f>IF(2&lt;=$G221, ROUND(AJ221*$Q221, 2), "")</f>
        <v/>
      </c>
      <c r="AL221" s="9">
        <f>IF(2&lt;=$G221, $N221, "")</f>
        <v/>
      </c>
      <c r="AM221" s="9">
        <f>IF(2&lt;=$G221, AL221-AK221, "")</f>
        <v/>
      </c>
      <c r="AN221" s="9">
        <f>IF(2&lt;=$G221, AJ221-AM221, "")</f>
        <v/>
      </c>
      <c r="AO221" s="9">
        <f>IF(2&lt;=$G221, ROUND(AG221*$Q221, 2), "")</f>
        <v/>
      </c>
      <c r="AP221" s="9">
        <f>IF(2&lt;=$G221, AG221+AO221, "")</f>
        <v/>
      </c>
      <c r="AQ221" s="9">
        <f>IF(2&lt;=$G221, AK221+AO221, "")</f>
        <v/>
      </c>
      <c r="AR221" s="9">
        <f>IF(2&lt;=$G221, ($G221-2)*$N221, "")</f>
        <v/>
      </c>
      <c r="AS221" s="9">
        <f>IF(3&lt;=$G221, AN221, "")</f>
        <v/>
      </c>
      <c r="AT221" s="9">
        <f>IF(3&lt;=$G221, ROUND(AS221*$Q221, 2), "")</f>
        <v/>
      </c>
      <c r="AU221" s="9">
        <f>IF(3&lt;=$G221, $N221, "")</f>
        <v/>
      </c>
      <c r="AV221" s="9">
        <f>IF(3&lt;=$G221, AU221-AT221, "")</f>
        <v/>
      </c>
      <c r="AW221" s="9">
        <f>IF(3&lt;=$G221, AS221-AV221, "")</f>
        <v/>
      </c>
      <c r="AX221" s="9">
        <f>IF(3&lt;=$G221, ROUND(AP221*$Q221, 2), "")</f>
        <v/>
      </c>
      <c r="AY221" s="9">
        <f>IF(3&lt;=$G221, AP221+AX221, "")</f>
        <v/>
      </c>
      <c r="AZ221" s="9">
        <f>IF(3&lt;=$G221, AT221+AX221, "")</f>
        <v/>
      </c>
      <c r="BA221" s="9">
        <f>IF(3&lt;=$G221, ($G221-3)*$N221, "")</f>
        <v/>
      </c>
      <c r="BB221" s="9">
        <f>IF(4&lt;=$G221, AW221, "")</f>
        <v/>
      </c>
      <c r="BC221" s="9">
        <f>IF(4&lt;=$G221, ROUND(BB221*$Q221, 2), "")</f>
        <v/>
      </c>
      <c r="BD221" s="9">
        <f>IF(4&lt;=$G221, $N221, "")</f>
        <v/>
      </c>
      <c r="BE221" s="9">
        <f>IF(4&lt;=$G221, BD221-BC221, "")</f>
        <v/>
      </c>
      <c r="BF221" s="9">
        <f>IF(4&lt;=$G221, BB221-BE221, "")</f>
        <v/>
      </c>
      <c r="BG221" s="9">
        <f>IF(4&lt;=$G221, ROUND(AY221*$Q221, 2), "")</f>
        <v/>
      </c>
      <c r="BH221" s="9">
        <f>IF(4&lt;=$G221, AY221+BG221, "")</f>
        <v/>
      </c>
      <c r="BI221" s="9">
        <f>IF(4&lt;=$G221, BC221+BG221, "")</f>
        <v/>
      </c>
      <c r="BJ221" s="9">
        <f>IF(4&lt;=$G221, ($G221-4)*$N221, "")</f>
        <v/>
      </c>
      <c r="BK221" s="9">
        <f>IF(5&lt;=$G221, BF221, "")</f>
        <v/>
      </c>
      <c r="BL221" s="9">
        <f>IF(5&lt;=$G221, ROUND(BK221*$Q221, 2), "")</f>
        <v/>
      </c>
      <c r="BM221" s="9">
        <f>IF(5&lt;=$G221, $N221, "")</f>
        <v/>
      </c>
      <c r="BN221" s="9">
        <f>IF(5&lt;=$G221, BM221-BL221, "")</f>
        <v/>
      </c>
      <c r="BO221" s="9">
        <f>IF(5&lt;=$G221, BK221-BN221, "")</f>
        <v/>
      </c>
      <c r="BP221" s="9">
        <f>IF(5&lt;=$G221, ROUND(BH221*$Q221, 2), "")</f>
        <v/>
      </c>
      <c r="BQ221" s="9">
        <f>IF(5&lt;=$G221, BH221+BP221, "")</f>
        <v/>
      </c>
      <c r="BR221" s="9">
        <f>IF(5&lt;=$G221, BL221+BP221, "")</f>
        <v/>
      </c>
      <c r="BS221" s="9">
        <f>IF(5&lt;=$G221, ($G221-5)*$N221, "")</f>
        <v/>
      </c>
      <c r="BT221" s="9">
        <f>IF(6&lt;=$G221, BO221, "")</f>
        <v/>
      </c>
      <c r="BU221" s="9">
        <f>IF(6&lt;=$G221, ROUND(BT221*$Q221, 2), "")</f>
        <v/>
      </c>
      <c r="BV221" s="9">
        <f>IF(6&lt;=$G221, $N221, "")</f>
        <v/>
      </c>
      <c r="BW221" s="9">
        <f>IF(6&lt;=$G221, BV221-BU221, "")</f>
        <v/>
      </c>
      <c r="BX221" s="9">
        <f>IF(6&lt;=$G221, BT221-BW221, "")</f>
        <v/>
      </c>
      <c r="BY221" s="9">
        <f>IF(6&lt;=$G221, ROUND(BQ221*$Q221, 2), "")</f>
        <v/>
      </c>
      <c r="BZ221" s="9">
        <f>IF(6&lt;=$G221, BQ221+BY221, "")</f>
        <v/>
      </c>
      <c r="CA221" s="9">
        <f>IF(6&lt;=$G221, BU221+BY221, "")</f>
        <v/>
      </c>
      <c r="CB221" s="9">
        <f>IF(6&lt;=$G221, ($G221-6)*$N221, "")</f>
        <v/>
      </c>
      <c r="CC221" s="9">
        <f>IF(7&lt;=$G221, BX221, "")</f>
        <v/>
      </c>
      <c r="CD221" s="9">
        <f>IF(7&lt;=$G221, ROUND(CC221*$Q221, 2), "")</f>
        <v/>
      </c>
      <c r="CE221" s="9">
        <f>IF(7&lt;=$G221, $N221, "")</f>
        <v/>
      </c>
      <c r="CF221" s="9">
        <f>IF(7&lt;=$G221, CE221-CD221, "")</f>
        <v/>
      </c>
      <c r="CG221" s="9">
        <f>IF(7&lt;=$G221, CC221-CF221, "")</f>
        <v/>
      </c>
      <c r="CH221" s="9">
        <f>IF(7&lt;=$G221, ROUND(BZ221*$Q221, 2), "")</f>
        <v/>
      </c>
      <c r="CI221" s="9">
        <f>IF(7&lt;=$G221, BZ221+CH221, "")</f>
        <v/>
      </c>
      <c r="CJ221" s="9">
        <f>IF(7&lt;=$G221, CD221+CH221, "")</f>
        <v/>
      </c>
      <c r="CK221" s="9">
        <f>IF(7&lt;=$G221, ($G221-7)*$N221, "")</f>
        <v/>
      </c>
      <c r="CL221" s="9">
        <f>IF(8&lt;=$G221, CG221, "")</f>
        <v/>
      </c>
      <c r="CM221" s="9">
        <f>IF(8&lt;=$G221, ROUND(CL221*$Q221, 2), "")</f>
        <v/>
      </c>
      <c r="CN221" s="9">
        <f>IF(8&lt;=$G221, $N221, "")</f>
        <v/>
      </c>
      <c r="CO221" s="9">
        <f>IF(8&lt;=$G221, CN221-CM221, "")</f>
        <v/>
      </c>
      <c r="CP221" s="9">
        <f>IF(8&lt;=$G221, CL221-CO221, "")</f>
        <v/>
      </c>
      <c r="CQ221" s="9">
        <f>IF(8&lt;=$G221, ROUND(CI221*$Q221, 2), "")</f>
        <v/>
      </c>
      <c r="CR221" s="9">
        <f>IF(8&lt;=$G221, CI221+CQ221, "")</f>
        <v/>
      </c>
      <c r="CS221" s="9">
        <f>IF(8&lt;=$G221, CM221+CQ221, "")</f>
        <v/>
      </c>
      <c r="CT221" s="9">
        <f>IF(8&lt;=$G221, ($G221-8)*$N221, "")</f>
        <v/>
      </c>
      <c r="CU221" s="9">
        <f>IF(9&lt;=$G221, CP221, "")</f>
        <v/>
      </c>
      <c r="CV221" s="9">
        <f>IF(9&lt;=$G221, ROUND(CU221*$Q221, 2), "")</f>
        <v/>
      </c>
      <c r="CW221" s="9">
        <f>IF(9&lt;=$G221, $N221, "")</f>
        <v/>
      </c>
      <c r="CX221" s="9">
        <f>IF(9&lt;=$G221, CW221-CV221, "")</f>
        <v/>
      </c>
      <c r="CY221" s="9">
        <f>IF(9&lt;=$G221, CU221-CX221, "")</f>
        <v/>
      </c>
      <c r="CZ221" s="9">
        <f>IF(9&lt;=$G221, ROUND(CR221*$Q221, 2), "")</f>
        <v/>
      </c>
      <c r="DA221" s="9">
        <f>IF(9&lt;=$G221, CR221+CZ221, "")</f>
        <v/>
      </c>
      <c r="DB221" s="9">
        <f>IF(9&lt;=$G221, CV221+CZ221, "")</f>
        <v/>
      </c>
      <c r="DC221" s="9">
        <f>IF(9&lt;=$G221, ($G221-9)*$N221, "")</f>
        <v/>
      </c>
      <c r="DD221" s="9">
        <f>IF(10&lt;=$G221, CY221, "")</f>
        <v/>
      </c>
      <c r="DE221" s="9">
        <f>IF(10&lt;=$G221, ROUND(DD221*$Q221, 2), "")</f>
        <v/>
      </c>
      <c r="DF221" s="9">
        <f>IF(10&lt;=$G221, $N221, "")</f>
        <v/>
      </c>
      <c r="DG221" s="9">
        <f>IF(10&lt;=$G221, DF221-DE221, "")</f>
        <v/>
      </c>
      <c r="DH221" s="9">
        <f>IF(10&lt;=$G221, DD221-DG221, "")</f>
        <v/>
      </c>
      <c r="DI221" s="9">
        <f>IF(10&lt;=$G221, ROUND(DA221*$Q221, 2), "")</f>
        <v/>
      </c>
      <c r="DJ221" s="9">
        <f>IF(10&lt;=$G221, DA221+DI221, "")</f>
        <v/>
      </c>
      <c r="DK221" s="9">
        <f>IF(10&lt;=$G221, DE221+DI221, "")</f>
        <v/>
      </c>
      <c r="DL221" s="9">
        <f>IF(10&lt;=$G221, ($G221-10)*$N221, "")</f>
        <v/>
      </c>
      <c r="DM221" s="9">
        <f>IF(11&lt;=$G221, DH221, "")</f>
        <v/>
      </c>
      <c r="DN221" s="9">
        <f>IF(11&lt;=$G221, ROUND(DM221*$Q221, 2), "")</f>
        <v/>
      </c>
      <c r="DO221" s="9">
        <f>IF(11&lt;=$G221, $N221, "")</f>
        <v/>
      </c>
      <c r="DP221" s="9">
        <f>IF(11&lt;=$G221, DO221-DN221, "")</f>
        <v/>
      </c>
      <c r="DQ221" s="9">
        <f>IF(11&lt;=$G221, DM221-DP221, "")</f>
        <v/>
      </c>
      <c r="DR221" s="9">
        <f>IF(11&lt;=$G221, ROUND(DJ221*$Q221, 2), "")</f>
        <v/>
      </c>
      <c r="DS221" s="9">
        <f>IF(11&lt;=$G221, DJ221+DR221, "")</f>
        <v/>
      </c>
      <c r="DT221" s="9">
        <f>IF(11&lt;=$G221, DN221+DR221, "")</f>
        <v/>
      </c>
      <c r="DU221" s="9">
        <f>IF(11&lt;=$G221, ($G221-11)*$N221, "")</f>
        <v/>
      </c>
      <c r="DV221" s="9">
        <f>IF(12&lt;=$G221, DQ221, "")</f>
        <v/>
      </c>
      <c r="DW221" s="9">
        <f>IF(12&lt;=$G221, ROUND(DV221*$Q221, 2), "")</f>
        <v/>
      </c>
      <c r="DX221" s="9">
        <f>IF(12&lt;=$G221, $N221, "")</f>
        <v/>
      </c>
      <c r="DY221" s="9">
        <f>IF(12&lt;=$G221, DX221-DW221, "")</f>
        <v/>
      </c>
      <c r="DZ221" s="9">
        <f>IF(12&lt;=$G221, DV221-DY221, "")</f>
        <v/>
      </c>
      <c r="EA221" s="9">
        <f>IF(12&lt;=$G221, ROUND(DS221*$Q221, 2), "")</f>
        <v/>
      </c>
      <c r="EB221" s="9">
        <f>IF(12&lt;=$G221, DS221+EA221, "")</f>
        <v/>
      </c>
      <c r="EC221" s="9">
        <f>IF(12&lt;=$G221, DW221+EA221, "")</f>
        <v/>
      </c>
      <c r="ED221" s="9">
        <f>IF(12&lt;=$G221, ($G221-12)*$N221, "")</f>
        <v/>
      </c>
      <c r="EE221" s="9">
        <f>IF(13&lt;=$G221, DZ221, "")</f>
        <v/>
      </c>
      <c r="EF221" s="9">
        <f>IF(13&lt;=$G221, ROUND(EE221*$Q221, 2), "")</f>
        <v/>
      </c>
      <c r="EG221" s="9">
        <f>IF(13&lt;=$G221, $N221, "")</f>
        <v/>
      </c>
      <c r="EH221" s="9">
        <f>IF(13&lt;=$G221, EG221-EF221, "")</f>
        <v/>
      </c>
      <c r="EI221" s="9">
        <f>IF(13&lt;=$G221, EE221-EH221, "")</f>
        <v/>
      </c>
      <c r="EJ221" s="9">
        <f>IF(13&lt;=$G221, ROUND(EB221*$Q221, 2), "")</f>
        <v/>
      </c>
      <c r="EK221" s="9">
        <f>IF(13&lt;=$G221, EB221+EJ221, "")</f>
        <v/>
      </c>
      <c r="EL221" s="9">
        <f>IF(13&lt;=$G221, EF221+EJ221, "")</f>
        <v/>
      </c>
      <c r="EM221" s="9">
        <f>IF(13&lt;=$G221, ($G221-13)*$N221, "")</f>
        <v/>
      </c>
      <c r="EN221" s="9">
        <f>IF(14&lt;=$G221, EI221, "")</f>
        <v/>
      </c>
      <c r="EO221" s="9">
        <f>IF(14&lt;=$G221, ROUND(EN221*$Q221, 2), "")</f>
        <v/>
      </c>
      <c r="EP221" s="9">
        <f>IF(14&lt;=$G221, $N221, "")</f>
        <v/>
      </c>
      <c r="EQ221" s="9">
        <f>IF(14&lt;=$G221, EP221-EO221, "")</f>
        <v/>
      </c>
      <c r="ER221" s="9">
        <f>IF(14&lt;=$G221, EN221-EQ221, "")</f>
        <v/>
      </c>
      <c r="ES221" s="9">
        <f>IF(14&lt;=$G221, ROUND(EK221*$Q221, 2), "")</f>
        <v/>
      </c>
      <c r="ET221" s="9">
        <f>IF(14&lt;=$G221, EK221+ES221, "")</f>
        <v/>
      </c>
      <c r="EU221" s="9">
        <f>IF(14&lt;=$G221, EO221+ES221, "")</f>
        <v/>
      </c>
      <c r="EV221" s="9">
        <f>IF(14&lt;=$G221, ($G221-14)*$N221, "")</f>
        <v/>
      </c>
      <c r="EW221" s="9">
        <f>IF(15&lt;=$G221, ER221, "")</f>
        <v/>
      </c>
      <c r="EX221" s="9">
        <f>IF(15&lt;=$G221, ROUND(EW221*$Q221, 2), "")</f>
        <v/>
      </c>
      <c r="EY221" s="9">
        <f>IF(15&lt;=$G221, $N221, "")</f>
        <v/>
      </c>
      <c r="EZ221" s="9">
        <f>IF(15&lt;=$G221, EY221-EX221, "")</f>
        <v/>
      </c>
      <c r="FA221" s="9">
        <f>IF(15&lt;=$G221, EW221-EZ221, "")</f>
        <v/>
      </c>
      <c r="FB221" s="9">
        <f>IF(15&lt;=$G221, ROUND(ET221*$Q221, 2), "")</f>
        <v/>
      </c>
      <c r="FC221" s="9">
        <f>IF(15&lt;=$G221, ET221+FB221, "")</f>
        <v/>
      </c>
      <c r="FD221" s="9">
        <f>IF(15&lt;=$G221, EX221+FB221, "")</f>
        <v/>
      </c>
      <c r="FE221" s="9">
        <f>IF(15&lt;=$G221, ($G221-15)*$N221, "")</f>
        <v/>
      </c>
      <c r="FF221" s="9">
        <f>IF(16&lt;=$G221, FA221, "")</f>
        <v/>
      </c>
      <c r="FG221" s="9">
        <f>IF(16&lt;=$G221, ROUND(FF221*$Q221, 2), "")</f>
        <v/>
      </c>
      <c r="FH221" s="9">
        <f>IF(16&lt;=$G221, $N221, "")</f>
        <v/>
      </c>
      <c r="FI221" s="9">
        <f>IF(16&lt;=$G221, FH221-FG221, "")</f>
        <v/>
      </c>
      <c r="FJ221" s="9">
        <f>IF(16&lt;=$G221, FF221-FI221, "")</f>
        <v/>
      </c>
      <c r="FK221" s="9">
        <f>IF(16&lt;=$G221, ROUND(FC221*$Q221, 2), "")</f>
        <v/>
      </c>
      <c r="FL221" s="9">
        <f>IF(16&lt;=$G221, FC221+FK221, "")</f>
        <v/>
      </c>
      <c r="FM221" s="9">
        <f>IF(16&lt;=$G221, FG221+FK221, "")</f>
        <v/>
      </c>
      <c r="FN221" s="9">
        <f>IF(16&lt;=$G221, ($G221-16)*$N221, "")</f>
        <v/>
      </c>
      <c r="FO221" s="9">
        <f>IF(17&lt;=$G221, FJ221, "")</f>
        <v/>
      </c>
      <c r="FP221" s="9">
        <f>IF(17&lt;=$G221, ROUND(FO221*$Q221, 2), "")</f>
        <v/>
      </c>
      <c r="FQ221" s="9">
        <f>IF(17&lt;=$G221, $N221, "")</f>
        <v/>
      </c>
      <c r="FR221" s="9">
        <f>IF(17&lt;=$G221, FQ221-FP221, "")</f>
        <v/>
      </c>
      <c r="FS221" s="9">
        <f>IF(17&lt;=$G221, FO221-FR221, "")</f>
        <v/>
      </c>
      <c r="FT221" s="9">
        <f>IF(17&lt;=$G221, ROUND(FL221*$Q221, 2), "")</f>
        <v/>
      </c>
      <c r="FU221" s="9">
        <f>IF(17&lt;=$G221, FL221+FT221, "")</f>
        <v/>
      </c>
      <c r="FV221" s="9">
        <f>IF(17&lt;=$G221, FP221+FT221, "")</f>
        <v/>
      </c>
      <c r="FW221" s="9">
        <f>IF(17&lt;=$G221, ($G221-17)*$N221, "")</f>
        <v/>
      </c>
      <c r="FX221" s="9">
        <f>IF(18&lt;=$G221, FS221, "")</f>
        <v/>
      </c>
      <c r="FY221" s="9">
        <f>IF(18&lt;=$G221, ROUND(FX221*$Q221, 2), "")</f>
        <v/>
      </c>
      <c r="FZ221" s="9">
        <f>IF(18&lt;=$G221, $N221, "")</f>
        <v/>
      </c>
      <c r="GA221" s="9">
        <f>IF(18&lt;=$G221, FZ221-FY221, "")</f>
        <v/>
      </c>
      <c r="GB221" s="9">
        <f>IF(18&lt;=$G221, FX221-GA221, "")</f>
        <v/>
      </c>
      <c r="GC221" s="9">
        <f>IF(18&lt;=$G221, ROUND(FU221*$Q221, 2), "")</f>
        <v/>
      </c>
      <c r="GD221" s="9">
        <f>IF(18&lt;=$G221, FU221+GC221, "")</f>
        <v/>
      </c>
      <c r="GE221" s="9">
        <f>IF(18&lt;=$G221, FY221+GC221, "")</f>
        <v/>
      </c>
      <c r="GF221" s="9">
        <f>IF(18&lt;=$G221, ($G221-18)*$N221, "")</f>
        <v/>
      </c>
      <c r="GG221" s="9">
        <f>IF(19&lt;=$G221, GB221, "")</f>
        <v/>
      </c>
      <c r="GH221" s="9">
        <f>IF(19&lt;=$G221, ROUND(GG221*$Q221, 2), "")</f>
        <v/>
      </c>
      <c r="GI221" s="9">
        <f>IF(19&lt;=$G221, $N221, "")</f>
        <v/>
      </c>
      <c r="GJ221" s="9">
        <f>IF(19&lt;=$G221, GI221-GH221, "")</f>
        <v/>
      </c>
      <c r="GK221" s="9">
        <f>IF(19&lt;=$G221, GG221-GJ221, "")</f>
        <v/>
      </c>
      <c r="GL221" s="9">
        <f>IF(19&lt;=$G221, ROUND(GD221*$Q221, 2), "")</f>
        <v/>
      </c>
      <c r="GM221" s="9">
        <f>IF(19&lt;=$G221, GD221+GL221, "")</f>
        <v/>
      </c>
      <c r="GN221" s="9">
        <f>IF(19&lt;=$G221, GH221+GL221, "")</f>
        <v/>
      </c>
      <c r="GO221" s="9">
        <f>IF(19&lt;=$G221, ($G221-19)*$N221, "")</f>
        <v/>
      </c>
      <c r="GP221" s="9">
        <f>IF(20&lt;=$G221, GK221, "")</f>
        <v/>
      </c>
      <c r="GQ221" s="9">
        <f>IF(20&lt;=$G221, ROUND(GP221*$Q221, 2), "")</f>
        <v/>
      </c>
      <c r="GR221" s="9">
        <f>IF(20&lt;=$G221, $N221, "")</f>
        <v/>
      </c>
      <c r="GS221" s="9">
        <f>IF(20&lt;=$G221, GR221-GQ221, "")</f>
        <v/>
      </c>
      <c r="GT221" s="9">
        <f>IF(20&lt;=$G221, GP221-GS221, "")</f>
        <v/>
      </c>
      <c r="GU221" s="9">
        <f>IF(20&lt;=$G221, ROUND(GM221*$Q221, 2), "")</f>
        <v/>
      </c>
      <c r="GV221" s="9">
        <f>IF(20&lt;=$G221, GM221+GU221, "")</f>
        <v/>
      </c>
      <c r="GW221" s="9">
        <f>IF(20&lt;=$G221, GQ221+GU221, "")</f>
        <v/>
      </c>
      <c r="GX221" s="9">
        <f>IF(20&lt;=$G221, ($G221-20)*$N221, "")</f>
        <v/>
      </c>
      <c r="GY221" s="9">
        <f>IF(21&lt;=$G221, GT221, "")</f>
        <v/>
      </c>
      <c r="GZ221" s="9">
        <f>IF(21&lt;=$G221, ROUND(GY221*$Q221, 2), "")</f>
        <v/>
      </c>
      <c r="HA221" s="9">
        <f>IF(21&lt;=$G221, $N221, "")</f>
        <v/>
      </c>
      <c r="HB221" s="9">
        <f>IF(21&lt;=$G221, HA221-GZ221, "")</f>
        <v/>
      </c>
      <c r="HC221" s="9">
        <f>IF(21&lt;=$G221, GY221-HB221, "")</f>
        <v/>
      </c>
      <c r="HD221" s="9">
        <f>IF(21&lt;=$G221, ROUND(GV221*$Q221, 2), "")</f>
        <v/>
      </c>
      <c r="HE221" s="9">
        <f>IF(21&lt;=$G221, GV221+HD221, "")</f>
        <v/>
      </c>
      <c r="HF221" s="9">
        <f>IF(21&lt;=$G221, GZ221+HD221, "")</f>
        <v/>
      </c>
      <c r="HG221" s="9">
        <f>IF(21&lt;=$G221, ($G221-21)*$N221, "")</f>
        <v/>
      </c>
      <c r="HH221" s="9">
        <f>IF(22&lt;=$G221, HC221, "")</f>
        <v/>
      </c>
      <c r="HI221" s="9">
        <f>IF(22&lt;=$G221, ROUND(HH221*$Q221, 2), "")</f>
        <v/>
      </c>
      <c r="HJ221" s="9">
        <f>IF(22&lt;=$G221, $N221, "")</f>
        <v/>
      </c>
      <c r="HK221" s="9">
        <f>IF(22&lt;=$G221, HJ221-HI221, "")</f>
        <v/>
      </c>
      <c r="HL221" s="9">
        <f>IF(22&lt;=$G221, HH221-HK221, "")</f>
        <v/>
      </c>
      <c r="HM221" s="9">
        <f>IF(22&lt;=$G221, ROUND(HE221*$Q221, 2), "")</f>
        <v/>
      </c>
      <c r="HN221" s="9">
        <f>IF(22&lt;=$G221, HE221+HM221, "")</f>
        <v/>
      </c>
      <c r="HO221" s="9">
        <f>IF(22&lt;=$G221, HI221+HM221, "")</f>
        <v/>
      </c>
      <c r="HP221" s="9">
        <f>IF(22&lt;=$G221, ($G221-22)*$N221, "")</f>
        <v/>
      </c>
      <c r="HQ221" s="9">
        <f>IF(23&lt;=$G221, HL221, "")</f>
        <v/>
      </c>
      <c r="HR221" s="9">
        <f>IF(23&lt;=$G221, ROUND(HQ221*$Q221, 2), "")</f>
        <v/>
      </c>
      <c r="HS221" s="9">
        <f>IF(23&lt;=$G221, $N221, "")</f>
        <v/>
      </c>
      <c r="HT221" s="9">
        <f>IF(23&lt;=$G221, HS221-HR221, "")</f>
        <v/>
      </c>
      <c r="HU221" s="9">
        <f>IF(23&lt;=$G221, HQ221-HT221, "")</f>
        <v/>
      </c>
      <c r="HV221" s="9">
        <f>IF(23&lt;=$G221, ROUND(HN221*$Q221, 2), "")</f>
        <v/>
      </c>
      <c r="HW221" s="9">
        <f>IF(23&lt;=$G221, HN221+HV221, "")</f>
        <v/>
      </c>
      <c r="HX221" s="9">
        <f>IF(23&lt;=$G221, HR221+HV221, "")</f>
        <v/>
      </c>
      <c r="HY221" s="9">
        <f>IF(23&lt;=$G221, ($G221-23)*$N221, "")</f>
        <v/>
      </c>
      <c r="HZ221" s="9">
        <f>IF(24&lt;=$G221, HU221, "")</f>
        <v/>
      </c>
      <c r="IA221" s="9">
        <f>IF(24&lt;=$G221, ROUND(HZ221*$Q221, 2), "")</f>
        <v/>
      </c>
      <c r="IB221" s="9">
        <f>IF(24&lt;=$G221, $N221, "")</f>
        <v/>
      </c>
      <c r="IC221" s="9">
        <f>IF(24&lt;=$G221, IB221-IA221, "")</f>
        <v/>
      </c>
      <c r="ID221" s="9">
        <f>IF(24&lt;=$G221, HZ221-IC221, "")</f>
        <v/>
      </c>
      <c r="IE221" s="9">
        <f>IF(24&lt;=$G221, ROUND(HW221*$Q221, 2), "")</f>
        <v/>
      </c>
      <c r="IF221" s="9">
        <f>IF(24&lt;=$G221, HW221+IE221, "")</f>
        <v/>
      </c>
      <c r="IG221" s="9">
        <f>IF(24&lt;=$G221, IA221+IE221, "")</f>
        <v/>
      </c>
      <c r="IH221" s="9">
        <f>IF(24&lt;=$G221, ($G221-24)*$N221, "")</f>
        <v/>
      </c>
      <c r="II221" s="9">
        <f>IF(25&lt;=$G221, ID221, "")</f>
        <v/>
      </c>
      <c r="IJ221" s="9">
        <f>IF(25&lt;=$G221, ROUND(II221*$Q221, 2), "")</f>
        <v/>
      </c>
      <c r="IK221" s="9">
        <f>IF(25&lt;=$G221, $N221, "")</f>
        <v/>
      </c>
      <c r="IL221" s="9">
        <f>IF(25&lt;=$G221, IK221-IJ221, "")</f>
        <v/>
      </c>
      <c r="IM221" s="9">
        <f>IF(25&lt;=$G221, II221-IL221, "")</f>
        <v/>
      </c>
      <c r="IN221" s="9">
        <f>IF(25&lt;=$G221, ROUND(IF221*$Q221, 2), "")</f>
        <v/>
      </c>
      <c r="IO221" s="9">
        <f>IF(25&lt;=$G221, IF221+IN221, "")</f>
        <v/>
      </c>
      <c r="IP221" s="9">
        <f>IF(25&lt;=$G221, IJ221+IN221, "")</f>
        <v/>
      </c>
      <c r="IQ221" s="9">
        <f>IF(25&lt;=$G221, ($G221-25)*$N221, "")</f>
        <v/>
      </c>
      <c r="IR221" s="9">
        <f>IF(26&lt;=$G221, IM221, "")</f>
        <v/>
      </c>
      <c r="IS221" s="9">
        <f>IF(26&lt;=$G221, ROUND(IR221*$Q221, 2), "")</f>
        <v/>
      </c>
      <c r="IT221" s="9">
        <f>IF(26&lt;=$G221, $N221, "")</f>
        <v/>
      </c>
      <c r="IU221" s="9">
        <f>IF(26&lt;=$G221, IT221-IS221, "")</f>
        <v/>
      </c>
      <c r="IV221" s="9">
        <f>IF(26&lt;=$G221, IR221-IU221, "")</f>
        <v/>
      </c>
      <c r="IW221" s="9">
        <f>IF(26&lt;=$G221, ROUND(IO221*$Q221, 2), "")</f>
        <v/>
      </c>
      <c r="IX221" s="9">
        <f>IF(26&lt;=$G221, IO221+IW221, "")</f>
        <v/>
      </c>
      <c r="IY221" s="9">
        <f>IF(26&lt;=$G221, IS221+IW221, "")</f>
        <v/>
      </c>
      <c r="IZ221" s="9">
        <f>IF(26&lt;=$G221, ($G221-26)*$N221, "")</f>
        <v/>
      </c>
      <c r="JA221" s="9">
        <f>IF(27&lt;=$G221, IV221, "")</f>
        <v/>
      </c>
      <c r="JB221" s="9">
        <f>IF(27&lt;=$G221, ROUND(JA221*$Q221, 2), "")</f>
        <v/>
      </c>
      <c r="JC221" s="9">
        <f>IF(27&lt;=$G221, $N221, "")</f>
        <v/>
      </c>
      <c r="JD221" s="9">
        <f>IF(27&lt;=$G221, JC221-JB221, "")</f>
        <v/>
      </c>
      <c r="JE221" s="9">
        <f>IF(27&lt;=$G221, JA221-JD221, "")</f>
        <v/>
      </c>
      <c r="JF221" s="9">
        <f>IF(27&lt;=$G221, ROUND(IX221*$Q221, 2), "")</f>
        <v/>
      </c>
      <c r="JG221" s="9">
        <f>IF(27&lt;=$G221, IX221+JF221, "")</f>
        <v/>
      </c>
      <c r="JH221" s="9">
        <f>IF(27&lt;=$G221, JB221+JF221, "")</f>
        <v/>
      </c>
      <c r="JI221" s="9">
        <f>IF(27&lt;=$G221, ($G221-27)*$N221, "")</f>
        <v/>
      </c>
      <c r="JJ221" s="9">
        <f>IF(28&lt;=$G221, JE221, "")</f>
        <v/>
      </c>
      <c r="JK221" s="9">
        <f>IF(28&lt;=$G221, ROUND(JJ221*$Q221, 2), "")</f>
        <v/>
      </c>
      <c r="JL221" s="9">
        <f>IF(28&lt;=$G221, $N221, "")</f>
        <v/>
      </c>
      <c r="JM221" s="9">
        <f>IF(28&lt;=$G221, JL221-JK221, "")</f>
        <v/>
      </c>
      <c r="JN221" s="9">
        <f>IF(28&lt;=$G221, JJ221-JM221, "")</f>
        <v/>
      </c>
      <c r="JO221" s="9">
        <f>IF(28&lt;=$G221, ROUND(JG221*$Q221, 2), "")</f>
        <v/>
      </c>
      <c r="JP221" s="9">
        <f>IF(28&lt;=$G221, JG221+JO221, "")</f>
        <v/>
      </c>
      <c r="JQ221" s="9">
        <f>IF(28&lt;=$G221, JK221+JO221, "")</f>
        <v/>
      </c>
      <c r="JR221" s="9">
        <f>IF(28&lt;=$G221, ($G221-28)*$N221, "")</f>
        <v/>
      </c>
      <c r="JS221" s="9">
        <f>IF(29&lt;=$G221, JN221, "")</f>
        <v/>
      </c>
      <c r="JT221" s="9">
        <f>IF(29&lt;=$G221, ROUND(JS221*$Q221, 2), "")</f>
        <v/>
      </c>
      <c r="JU221" s="9">
        <f>IF(29&lt;=$G221, $N221, "")</f>
        <v/>
      </c>
      <c r="JV221" s="9">
        <f>IF(29&lt;=$G221, JU221-JT221, "")</f>
        <v/>
      </c>
      <c r="JW221" s="9">
        <f>IF(29&lt;=$G221, JS221-JV221, "")</f>
        <v/>
      </c>
      <c r="JX221" s="9">
        <f>IF(29&lt;=$G221, ROUND(JP221*$Q221, 2), "")</f>
        <v/>
      </c>
      <c r="JY221" s="9">
        <f>IF(29&lt;=$G221, JP221+JX221, "")</f>
        <v/>
      </c>
      <c r="JZ221" s="9">
        <f>IF(29&lt;=$G221, JT221+JX221, "")</f>
        <v/>
      </c>
      <c r="KA221" s="9">
        <f>IF(29&lt;=$G221, ($G221-29)*$N221, "")</f>
        <v/>
      </c>
      <c r="KB221" s="9">
        <f>IF(30&lt;=$G221, JW221, "")</f>
        <v/>
      </c>
      <c r="KC221" s="9">
        <f>IF(30&lt;=$G221, ROUND(KB221*$Q221, 2), "")</f>
        <v/>
      </c>
      <c r="KD221" s="9">
        <f>IF(30&lt;=$G221, $N221, "")</f>
        <v/>
      </c>
      <c r="KE221" s="9">
        <f>IF(30&lt;=$G221, KD221-KC221, "")</f>
        <v/>
      </c>
      <c r="KF221" s="9">
        <f>IF(30&lt;=$G221, KB221-KE221, "")</f>
        <v/>
      </c>
      <c r="KG221" s="9">
        <f>IF(30&lt;=$G221, ROUND(JY221*$Q221, 2), "")</f>
        <v/>
      </c>
      <c r="KH221" s="9">
        <f>IF(30&lt;=$G221, JY221+KG221, "")</f>
        <v/>
      </c>
      <c r="KI221" s="9">
        <f>IF(30&lt;=$G221, KC221+KG221, "")</f>
        <v/>
      </c>
      <c r="KJ221" s="9">
        <f>IF(30&lt;=$G221, ($G221-30)*$N221, "")</f>
        <v/>
      </c>
      <c r="KK221" s="9">
        <f>IF(31&lt;=$G221, KF221, "")</f>
        <v/>
      </c>
      <c r="KL221" s="9">
        <f>IF(31&lt;=$G221, ROUND(KK221*$Q221, 2), "")</f>
        <v/>
      </c>
      <c r="KM221" s="9">
        <f>IF(31&lt;=$G221, $N221, "")</f>
        <v/>
      </c>
      <c r="KN221" s="9">
        <f>IF(31&lt;=$G221, KM221-KL221, "")</f>
        <v/>
      </c>
      <c r="KO221" s="9">
        <f>IF(31&lt;=$G221, KK221-KN221, "")</f>
        <v/>
      </c>
      <c r="KP221" s="9">
        <f>IF(31&lt;=$G221, ROUND(KH221*$Q221, 2), "")</f>
        <v/>
      </c>
      <c r="KQ221" s="9">
        <f>IF(31&lt;=$G221, KH221+KP221, "")</f>
        <v/>
      </c>
      <c r="KR221" s="9">
        <f>IF(31&lt;=$G221, KL221+KP221, "")</f>
        <v/>
      </c>
      <c r="KS221" s="9">
        <f>IF(31&lt;=$G221, ($G221-31)*$N221, "")</f>
        <v/>
      </c>
      <c r="KT221" s="9">
        <f>IF(32&lt;=$G221, KO221, "")</f>
        <v/>
      </c>
      <c r="KU221" s="9">
        <f>IF(32&lt;=$G221, ROUND(KT221*$Q221, 2), "")</f>
        <v/>
      </c>
      <c r="KV221" s="9">
        <f>IF(32&lt;=$G221, $N221, "")</f>
        <v/>
      </c>
      <c r="KW221" s="9">
        <f>IF(32&lt;=$G221, KV221-KU221, "")</f>
        <v/>
      </c>
      <c r="KX221" s="9">
        <f>IF(32&lt;=$G221, KT221-KW221, "")</f>
        <v/>
      </c>
      <c r="KY221" s="9">
        <f>IF(32&lt;=$G221, ROUND(KQ221*$Q221, 2), "")</f>
        <v/>
      </c>
      <c r="KZ221" s="9">
        <f>IF(32&lt;=$G221, KQ221+KY221, "")</f>
        <v/>
      </c>
      <c r="LA221" s="9">
        <f>IF(32&lt;=$G221, KU221+KY221, "")</f>
        <v/>
      </c>
      <c r="LB221" s="9">
        <f>IF(32&lt;=$G221, ($G221-32)*$N221, "")</f>
        <v/>
      </c>
      <c r="LC221" s="9">
        <f>IF(33&lt;=$G221, KX221, "")</f>
        <v/>
      </c>
      <c r="LD221" s="9">
        <f>IF(33&lt;=$G221, ROUND(LC221*$Q221, 2), "")</f>
        <v/>
      </c>
      <c r="LE221" s="9">
        <f>IF(33&lt;=$G221, $N221, "")</f>
        <v/>
      </c>
      <c r="LF221" s="9">
        <f>IF(33&lt;=$G221, LE221-LD221, "")</f>
        <v/>
      </c>
      <c r="LG221" s="9">
        <f>IF(33&lt;=$G221, LC221-LF221, "")</f>
        <v/>
      </c>
      <c r="LH221" s="9">
        <f>IF(33&lt;=$G221, ROUND(KZ221*$Q221, 2), "")</f>
        <v/>
      </c>
      <c r="LI221" s="9">
        <f>IF(33&lt;=$G221, KZ221+LH221, "")</f>
        <v/>
      </c>
      <c r="LJ221" s="9">
        <f>IF(33&lt;=$G221, LD221+LH221, "")</f>
        <v/>
      </c>
      <c r="LK221" s="9">
        <f>IF(33&lt;=$G221, ($G221-33)*$N221, "")</f>
        <v/>
      </c>
      <c r="LL221" s="9">
        <f>IF(34&lt;=$G221, LG221, "")</f>
        <v/>
      </c>
      <c r="LM221" s="9">
        <f>IF(34&lt;=$G221, ROUND(LL221*$Q221, 2), "")</f>
        <v/>
      </c>
      <c r="LN221" s="9">
        <f>IF(34&lt;=$G221, $N221, "")</f>
        <v/>
      </c>
      <c r="LO221" s="9">
        <f>IF(34&lt;=$G221, LN221-LM221, "")</f>
        <v/>
      </c>
      <c r="LP221" s="9">
        <f>IF(34&lt;=$G221, LL221-LO221, "")</f>
        <v/>
      </c>
      <c r="LQ221" s="9">
        <f>IF(34&lt;=$G221, ROUND(LI221*$Q221, 2), "")</f>
        <v/>
      </c>
      <c r="LR221" s="9">
        <f>IF(34&lt;=$G221, LI221+LQ221, "")</f>
        <v/>
      </c>
      <c r="LS221" s="9">
        <f>IF(34&lt;=$G221, LM221+LQ221, "")</f>
        <v/>
      </c>
      <c r="LT221" s="9">
        <f>IF(34&lt;=$G221, ($G221-34)*$N221, "")</f>
        <v/>
      </c>
      <c r="LU221" s="9">
        <f>IF(35&lt;=$G221, LP221, "")</f>
        <v/>
      </c>
      <c r="LV221" s="9">
        <f>IF(35&lt;=$G221, ROUND(LU221*$Q221, 2), "")</f>
        <v/>
      </c>
      <c r="LW221" s="9">
        <f>IF(35&lt;=$G221, $N221, "")</f>
        <v/>
      </c>
      <c r="LX221" s="9">
        <f>IF(35&lt;=$G221, LW221-LV221, "")</f>
        <v/>
      </c>
      <c r="LY221" s="9">
        <f>IF(35&lt;=$G221, LU221-LX221, "")</f>
        <v/>
      </c>
      <c r="LZ221" s="9">
        <f>IF(35&lt;=$G221, ROUND(LR221*$Q221, 2), "")</f>
        <v/>
      </c>
      <c r="MA221" s="9">
        <f>IF(35&lt;=$G221, LR221+LZ221, "")</f>
        <v/>
      </c>
      <c r="MB221" s="9">
        <f>IF(35&lt;=$G221, LV221+LZ221, "")</f>
        <v/>
      </c>
      <c r="MC221" s="9">
        <f>IF(35&lt;=$G221, ($G221-35)*$N221, "")</f>
        <v/>
      </c>
      <c r="MD221" s="9">
        <f>IF(36&lt;=$G221, LY221, "")</f>
        <v/>
      </c>
      <c r="ME221" s="9">
        <f>IF(36&lt;=$G221, ROUND(MD221*$Q221, 2), "")</f>
        <v/>
      </c>
      <c r="MF221" s="9">
        <f>IF(36&lt;=$G221, $N221, "")</f>
        <v/>
      </c>
      <c r="MG221" s="9">
        <f>IF(36&lt;=$G221, MF221-ME221, "")</f>
        <v/>
      </c>
      <c r="MH221" s="9">
        <f>IF(36&lt;=$G221, MD221-MG221, "")</f>
        <v/>
      </c>
      <c r="MI221" s="9">
        <f>IF(36&lt;=$G221, ROUND(MA221*$Q221, 2), "")</f>
        <v/>
      </c>
      <c r="MJ221" s="9">
        <f>IF(36&lt;=$G221, MA221+MI221, "")</f>
        <v/>
      </c>
      <c r="MK221" s="9">
        <f>IF(36&lt;=$G221, ME221+MI221, "")</f>
        <v/>
      </c>
      <c r="ML221" s="9">
        <f>IF(36&lt;=$G221, ($G221-36)*$N221, "")</f>
        <v/>
      </c>
      <c r="MM221" s="9">
        <f>IF(37&lt;=$G221, MH221, "")</f>
        <v/>
      </c>
      <c r="MN221" s="9">
        <f>IF(37&lt;=$G221, ROUND(MM221*$Q221, 2), "")</f>
        <v/>
      </c>
      <c r="MO221" s="9">
        <f>IF(37&lt;=$G221, $N221, "")</f>
        <v/>
      </c>
      <c r="MP221" s="9">
        <f>IF(37&lt;=$G221, MO221-MN221, "")</f>
        <v/>
      </c>
      <c r="MQ221" s="9">
        <f>IF(37&lt;=$G221, MM221-MP221, "")</f>
        <v/>
      </c>
      <c r="MR221" s="9">
        <f>IF(37&lt;=$G221, ROUND(MJ221*$Q221, 2), "")</f>
        <v/>
      </c>
      <c r="MS221" s="9">
        <f>IF(37&lt;=$G221, MJ221+MR221, "")</f>
        <v/>
      </c>
      <c r="MT221" s="9">
        <f>IF(37&lt;=$G221, MN221+MR221, "")</f>
        <v/>
      </c>
      <c r="MU221" s="9">
        <f>IF(37&lt;=$G221, ($G221-37)*$N221, "")</f>
        <v/>
      </c>
      <c r="MV221" s="9">
        <f>IF(38&lt;=$G221, MQ221, "")</f>
        <v/>
      </c>
      <c r="MW221" s="9">
        <f>IF(38&lt;=$G221, ROUND(MV221*$Q221, 2), "")</f>
        <v/>
      </c>
      <c r="MX221" s="9">
        <f>IF(38&lt;=$G221, $N221, "")</f>
        <v/>
      </c>
      <c r="MY221" s="9">
        <f>IF(38&lt;=$G221, MX221-MW221, "")</f>
        <v/>
      </c>
      <c r="MZ221" s="9">
        <f>IF(38&lt;=$G221, MV221-MY221, "")</f>
        <v/>
      </c>
      <c r="NA221" s="9">
        <f>IF(38&lt;=$G221, ROUND(MS221*$Q221, 2), "")</f>
        <v/>
      </c>
      <c r="NB221" s="9">
        <f>IF(38&lt;=$G221, MS221+NA221, "")</f>
        <v/>
      </c>
      <c r="NC221" s="9">
        <f>IF(38&lt;=$G221, MW221+NA221, "")</f>
        <v/>
      </c>
      <c r="ND221" s="9">
        <f>IF(38&lt;=$G221, ($G221-38)*$N221, "")</f>
        <v/>
      </c>
      <c r="NE221" s="9">
        <f>IF(39&lt;=$G221, MZ221, "")</f>
        <v/>
      </c>
      <c r="NF221" s="9">
        <f>IF(39&lt;=$G221, ROUND(NE221*$Q221, 2), "")</f>
        <v/>
      </c>
      <c r="NG221" s="9">
        <f>IF(39&lt;=$G221, $N221, "")</f>
        <v/>
      </c>
      <c r="NH221" s="9">
        <f>IF(39&lt;=$G221, NG221-NF221, "")</f>
        <v/>
      </c>
      <c r="NI221" s="9">
        <f>IF(39&lt;=$G221, NE221-NH221, "")</f>
        <v/>
      </c>
      <c r="NJ221" s="9">
        <f>IF(39&lt;=$G221, ROUND(NB221*$Q221, 2), "")</f>
        <v/>
      </c>
      <c r="NK221" s="9">
        <f>IF(39&lt;=$G221, NB221+NJ221, "")</f>
        <v/>
      </c>
      <c r="NL221" s="9">
        <f>IF(39&lt;=$G221, NF221+NJ221, "")</f>
        <v/>
      </c>
      <c r="NM221" s="9">
        <f>IF(39&lt;=$G221, ($G221-39)*$N221, "")</f>
        <v/>
      </c>
      <c r="NN221" s="9">
        <f>IF(40&lt;=$G221, NI221, "")</f>
        <v/>
      </c>
      <c r="NO221" s="9">
        <f>IF(40&lt;=$G221, ROUND(NN221*$Q221, 2), "")</f>
        <v/>
      </c>
      <c r="NP221" s="9">
        <f>IF(40&lt;=$G221, $N221, "")</f>
        <v/>
      </c>
      <c r="NQ221" s="9">
        <f>IF(40&lt;=$G221, NP221-NO221, "")</f>
        <v/>
      </c>
      <c r="NR221" s="9">
        <f>IF(40&lt;=$G221, NN221-NQ221, "")</f>
        <v/>
      </c>
      <c r="NS221" s="9">
        <f>IF(40&lt;=$G221, ROUND(NK221*$Q221, 2), "")</f>
        <v/>
      </c>
      <c r="NT221" s="9">
        <f>IF(40&lt;=$G221, NK221+NS221, "")</f>
        <v/>
      </c>
      <c r="NU221" s="9">
        <f>IF(40&lt;=$G221, NO221+NS221, "")</f>
        <v/>
      </c>
      <c r="NV221" s="9">
        <f>IF(40&lt;=$G221, ($G221-40)*$N221, "")</f>
        <v/>
      </c>
      <c r="NW221" s="9">
        <f>IF(41&lt;=$G221, NR221, "")</f>
        <v/>
      </c>
      <c r="NX221" s="9">
        <f>IF(41&lt;=$G221, ROUND(NW221*$Q221, 2), "")</f>
        <v/>
      </c>
      <c r="NY221" s="9">
        <f>IF(41&lt;=$G221, $N221, "")</f>
        <v/>
      </c>
      <c r="NZ221" s="9">
        <f>IF(41&lt;=$G221, NY221-NX221, "")</f>
        <v/>
      </c>
      <c r="OA221" s="9">
        <f>IF(41&lt;=$G221, NW221-NZ221, "")</f>
        <v/>
      </c>
      <c r="OB221" s="9">
        <f>IF(41&lt;=$G221, ROUND(NT221*$Q221, 2), "")</f>
        <v/>
      </c>
      <c r="OC221" s="9">
        <f>IF(41&lt;=$G221, NT221+OB221, "")</f>
        <v/>
      </c>
      <c r="OD221" s="9">
        <f>IF(41&lt;=$G221, NX221+OB221, "")</f>
        <v/>
      </c>
      <c r="OE221" s="9">
        <f>IF(41&lt;=$G221, ($G221-41)*$N221, "")</f>
        <v/>
      </c>
      <c r="OF221" s="9">
        <f>IF(42&lt;=$G221, OA221, "")</f>
        <v/>
      </c>
      <c r="OG221" s="9">
        <f>IF(42&lt;=$G221, ROUND(OF221*$Q221, 2), "")</f>
        <v/>
      </c>
      <c r="OH221" s="9">
        <f>IF(42&lt;=$G221, $N221, "")</f>
        <v/>
      </c>
      <c r="OI221" s="9">
        <f>IF(42&lt;=$G221, OH221-OG221, "")</f>
        <v/>
      </c>
      <c r="OJ221" s="9">
        <f>IF(42&lt;=$G221, OF221-OI221, "")</f>
        <v/>
      </c>
      <c r="OK221" s="9">
        <f>IF(42&lt;=$G221, ROUND(OC221*$Q221, 2), "")</f>
        <v/>
      </c>
      <c r="OL221" s="9">
        <f>IF(42&lt;=$G221, OC221+OK221, "")</f>
        <v/>
      </c>
      <c r="OM221" s="9">
        <f>IF(42&lt;=$G221, OG221+OK221, "")</f>
        <v/>
      </c>
      <c r="ON221" s="9">
        <f>IF(42&lt;=$G221, ($G221-42)*$N221, "")</f>
        <v/>
      </c>
      <c r="OO221" s="9">
        <f>IF(43&lt;=$G221, OJ221, "")</f>
        <v/>
      </c>
      <c r="OP221" s="9">
        <f>IF(43&lt;=$G221, ROUND(OO221*$Q221, 2), "")</f>
        <v/>
      </c>
      <c r="OQ221" s="9">
        <f>IF(43&lt;=$G221, $N221, "")</f>
        <v/>
      </c>
      <c r="OR221" s="9">
        <f>IF(43&lt;=$G221, OQ221-OP221, "")</f>
        <v/>
      </c>
      <c r="OS221" s="9">
        <f>IF(43&lt;=$G221, OO221-OR221, "")</f>
        <v/>
      </c>
      <c r="OT221" s="9">
        <f>IF(43&lt;=$G221, ROUND(OL221*$Q221, 2), "")</f>
        <v/>
      </c>
      <c r="OU221" s="9">
        <f>IF(43&lt;=$G221, OL221+OT221, "")</f>
        <v/>
      </c>
      <c r="OV221" s="9">
        <f>IF(43&lt;=$G221, OP221+OT221, "")</f>
        <v/>
      </c>
      <c r="OW221" s="9">
        <f>IF(43&lt;=$G221, ($G221-43)*$N221, "")</f>
        <v/>
      </c>
      <c r="OX221" s="9">
        <f>IF(44&lt;=$G221, OS221, "")</f>
        <v/>
      </c>
      <c r="OY221" s="9">
        <f>IF(44&lt;=$G221, ROUND(OX221*$Q221, 2), "")</f>
        <v/>
      </c>
      <c r="OZ221" s="9">
        <f>IF(44&lt;=$G221, $N221, "")</f>
        <v/>
      </c>
      <c r="PA221" s="9">
        <f>IF(44&lt;=$G221, OZ221-OY221, "")</f>
        <v/>
      </c>
      <c r="PB221" s="9">
        <f>IF(44&lt;=$G221, OX221-PA221, "")</f>
        <v/>
      </c>
      <c r="PC221" s="9">
        <f>IF(44&lt;=$G221, ROUND(OU221*$Q221, 2), "")</f>
        <v/>
      </c>
      <c r="PD221" s="9">
        <f>IF(44&lt;=$G221, OU221+PC221, "")</f>
        <v/>
      </c>
      <c r="PE221" s="9">
        <f>IF(44&lt;=$G221, OY221+PC221, "")</f>
        <v/>
      </c>
      <c r="PF221" s="9">
        <f>IF(44&lt;=$G221, ($G221-44)*$N221, "")</f>
        <v/>
      </c>
      <c r="PG221" s="9">
        <f>IF(45&lt;=$G221, PB221, "")</f>
        <v/>
      </c>
      <c r="PH221" s="9">
        <f>IF(45&lt;=$G221, ROUND(PG221*$Q221, 2), "")</f>
        <v/>
      </c>
      <c r="PI221" s="9">
        <f>IF(45&lt;=$G221, $N221, "")</f>
        <v/>
      </c>
      <c r="PJ221" s="9">
        <f>IF(45&lt;=$G221, PI221-PH221, "")</f>
        <v/>
      </c>
      <c r="PK221" s="9">
        <f>IF(45&lt;=$G221, PG221-PJ221, "")</f>
        <v/>
      </c>
      <c r="PL221" s="9">
        <f>IF(45&lt;=$G221, ROUND(PD221*$Q221, 2), "")</f>
        <v/>
      </c>
      <c r="PM221" s="9">
        <f>IF(45&lt;=$G221, PD221+PL221, "")</f>
        <v/>
      </c>
      <c r="PN221" s="9">
        <f>IF(45&lt;=$G221, PH221+PL221, "")</f>
        <v/>
      </c>
      <c r="PO221" s="9">
        <f>IF(45&lt;=$G221, ($G221-45)*$N221, "")</f>
        <v/>
      </c>
      <c r="PP221" s="9">
        <f>IF(46&lt;=$G221, PK221, "")</f>
        <v/>
      </c>
      <c r="PQ221" s="9">
        <f>IF(46&lt;=$G221, ROUND(PP221*$Q221, 2), "")</f>
        <v/>
      </c>
      <c r="PR221" s="9">
        <f>IF(46&lt;=$G221, $N221, "")</f>
        <v/>
      </c>
      <c r="PS221" s="9">
        <f>IF(46&lt;=$G221, PR221-PQ221, "")</f>
        <v/>
      </c>
      <c r="PT221" s="9">
        <f>IF(46&lt;=$G221, PP221-PS221, "")</f>
        <v/>
      </c>
      <c r="PU221" s="9">
        <f>IF(46&lt;=$G221, ROUND(PM221*$Q221, 2), "")</f>
        <v/>
      </c>
      <c r="PV221" s="9">
        <f>IF(46&lt;=$G221, PM221+PU221, "")</f>
        <v/>
      </c>
      <c r="PW221" s="9">
        <f>IF(46&lt;=$G221, PQ221+PU221, "")</f>
        <v/>
      </c>
      <c r="PX221" s="9">
        <f>IF(46&lt;=$G221, ($G221-46)*$N221, "")</f>
        <v/>
      </c>
      <c r="PY221" s="9">
        <f>IF(47&lt;=$G221, PT221, "")</f>
        <v/>
      </c>
      <c r="PZ221" s="9">
        <f>IF(47&lt;=$G221, ROUND(PY221*$Q221, 2), "")</f>
        <v/>
      </c>
      <c r="QA221" s="9">
        <f>IF(47&lt;=$G221, $N221, "")</f>
        <v/>
      </c>
      <c r="QB221" s="9">
        <f>IF(47&lt;=$G221, QA221-PZ221, "")</f>
        <v/>
      </c>
      <c r="QC221" s="9">
        <f>IF(47&lt;=$G221, PY221-QB221, "")</f>
        <v/>
      </c>
      <c r="QD221" s="9">
        <f>IF(47&lt;=$G221, ROUND(PV221*$Q221, 2), "")</f>
        <v/>
      </c>
      <c r="QE221" s="9">
        <f>IF(47&lt;=$G221, PV221+QD221, "")</f>
        <v/>
      </c>
      <c r="QF221" s="9">
        <f>IF(47&lt;=$G221, PZ221+QD221, "")</f>
        <v/>
      </c>
      <c r="QG221" s="9">
        <f>IF(47&lt;=$G221, ($G221-47)*$N221, "")</f>
        <v/>
      </c>
      <c r="QH221" s="9">
        <f>IF(48&lt;=$G221, QC221, "")</f>
        <v/>
      </c>
      <c r="QI221" s="9">
        <f>IF(48&lt;=$G221, ROUND(QH221*$Q221, 2), "")</f>
        <v/>
      </c>
      <c r="QJ221" s="9">
        <f>IF(48&lt;=$G221, $N221, "")</f>
        <v/>
      </c>
      <c r="QK221" s="9">
        <f>IF(48&lt;=$G221, QJ221-QI221, "")</f>
        <v/>
      </c>
      <c r="QL221" s="9">
        <f>IF(48&lt;=$G221, QH221-QK221, "")</f>
        <v/>
      </c>
      <c r="QM221" s="9">
        <f>IF(48&lt;=$G221, ROUND(QE221*$Q221, 2), "")</f>
        <v/>
      </c>
      <c r="QN221" s="9">
        <f>IF(48&lt;=$G221, QE221+QM221, "")</f>
        <v/>
      </c>
      <c r="QO221" s="9">
        <f>IF(48&lt;=$G221, QI221+QM221, "")</f>
        <v/>
      </c>
      <c r="QP221" s="9">
        <f>IF(48&lt;=$G221, ($G221-48)*$N221, "")</f>
        <v/>
      </c>
    </row>
    <row r="222">
      <c r="A222" s="12" t="inlineStr">
        <is>
          <t>0736-0001</t>
        </is>
      </c>
      <c r="B222" s="13" t="inlineStr">
        <is>
          <t>Industrial Castillo de Tequila S.A. de C.V.</t>
        </is>
      </c>
      <c r="C222" s="13" t="inlineStr">
        <is>
          <t>700 TRADESMAN CREW CAB</t>
        </is>
      </c>
      <c r="D222" s="12" t="inlineStr">
        <is>
          <t>ACTIVO</t>
        </is>
      </c>
      <c r="E222" s="12" t="inlineStr">
        <is>
          <t>2025-12-11</t>
        </is>
      </c>
      <c r="F222" s="12" t="inlineStr">
        <is>
          <t>2029-12-11</t>
        </is>
      </c>
      <c r="G222" s="14" t="n">
        <v>48</v>
      </c>
      <c r="H222" s="15" t="n">
        <v>303041.38</v>
      </c>
      <c r="I222" s="16" t="n">
        <v>0.4</v>
      </c>
      <c r="J222" s="15">
        <f>ROUND(H222*I222, 2)</f>
        <v/>
      </c>
      <c r="K222" s="15">
        <f>ROUND(H222-J222, 2)</f>
        <v/>
      </c>
      <c r="L222" s="16" t="n">
        <v>0.02</v>
      </c>
      <c r="M222" s="15">
        <f>ROUND(H222*L222, 2)</f>
        <v/>
      </c>
      <c r="N222" s="15" t="n">
        <v>7302.48</v>
      </c>
      <c r="O222" s="16" t="n">
        <v>0.1</v>
      </c>
      <c r="P222" s="15">
        <f>ROUND(H222*O222, 2)</f>
        <v/>
      </c>
      <c r="Q222" s="17" t="n">
        <v>0.0327867</v>
      </c>
      <c r="R222" s="17">
        <f>RATE(G222, -N222, K222, -P222)</f>
        <v/>
      </c>
      <c r="S222" s="17">
        <f>ROUND(Q222*12, 8)</f>
        <v/>
      </c>
      <c r="T222" s="17">
        <f>ROUND(((1+Q222)^12)-1, 8)</f>
        <v/>
      </c>
      <c r="U222" s="15">
        <f>ROUND(PV(Q222, G222, 0, -P222), 2)</f>
        <v/>
      </c>
      <c r="V222" s="15">
        <f>SUMIF($AA$4:$QP$4, "Interes_Leasing", AA222:QP222)</f>
        <v/>
      </c>
      <c r="W222" s="15">
        <f>SUMIF($AA$4:$QP$4, "Interes_Residual", AA222:QP222)</f>
        <v/>
      </c>
      <c r="X222" s="15">
        <f>ROUND(V222+W222, 2)</f>
        <v/>
      </c>
      <c r="Y222" s="15">
        <f>ROUND((N222*G222+P222+M222)-K222, 2)</f>
        <v/>
      </c>
      <c r="Z222" s="16">
        <f>ROUND(Y222/K222, 4)</f>
        <v/>
      </c>
      <c r="AA222" s="15">
        <f>IF(1&lt;=$G222, $K222, "")</f>
        <v/>
      </c>
      <c r="AB222" s="15">
        <f>IF(1&lt;=$G222, ROUND(AA222*$Q222, 2), "")</f>
        <v/>
      </c>
      <c r="AC222" s="15">
        <f>IF(1&lt;=$G222, $N222, "")</f>
        <v/>
      </c>
      <c r="AD222" s="15">
        <f>IF(1&lt;=$G222, AC222-AB222, "")</f>
        <v/>
      </c>
      <c r="AE222" s="15">
        <f>IF(1&lt;=$G222, AA222-AD222, "")</f>
        <v/>
      </c>
      <c r="AF222" s="15">
        <f>IF(1&lt;=$G222, ROUND($U222*$Q222, 2), "")</f>
        <v/>
      </c>
      <c r="AG222" s="15">
        <f>IF(1&lt;=$G222, $U222+AF222, "")</f>
        <v/>
      </c>
      <c r="AH222" s="15">
        <f>IF(1&lt;=$G222, AB222+AF222, "")</f>
        <v/>
      </c>
      <c r="AI222" s="15">
        <f>IF(1&lt;=$G222, ($G222-1)*$N222, "")</f>
        <v/>
      </c>
      <c r="AJ222" s="15">
        <f>IF(2&lt;=$G222, AE222, "")</f>
        <v/>
      </c>
      <c r="AK222" s="15">
        <f>IF(2&lt;=$G222, ROUND(AJ222*$Q222, 2), "")</f>
        <v/>
      </c>
      <c r="AL222" s="15">
        <f>IF(2&lt;=$G222, $N222, "")</f>
        <v/>
      </c>
      <c r="AM222" s="15">
        <f>IF(2&lt;=$G222, AL222-AK222, "")</f>
        <v/>
      </c>
      <c r="AN222" s="15">
        <f>IF(2&lt;=$G222, AJ222-AM222, "")</f>
        <v/>
      </c>
      <c r="AO222" s="15">
        <f>IF(2&lt;=$G222, ROUND(AG222*$Q222, 2), "")</f>
        <v/>
      </c>
      <c r="AP222" s="15">
        <f>IF(2&lt;=$G222, AG222+AO222, "")</f>
        <v/>
      </c>
      <c r="AQ222" s="15">
        <f>IF(2&lt;=$G222, AK222+AO222, "")</f>
        <v/>
      </c>
      <c r="AR222" s="15">
        <f>IF(2&lt;=$G222, ($G222-2)*$N222, "")</f>
        <v/>
      </c>
      <c r="AS222" s="15">
        <f>IF(3&lt;=$G222, AN222, "")</f>
        <v/>
      </c>
      <c r="AT222" s="15">
        <f>IF(3&lt;=$G222, ROUND(AS222*$Q222, 2), "")</f>
        <v/>
      </c>
      <c r="AU222" s="15">
        <f>IF(3&lt;=$G222, $N222, "")</f>
        <v/>
      </c>
      <c r="AV222" s="15">
        <f>IF(3&lt;=$G222, AU222-AT222, "")</f>
        <v/>
      </c>
      <c r="AW222" s="15">
        <f>IF(3&lt;=$G222, AS222-AV222, "")</f>
        <v/>
      </c>
      <c r="AX222" s="15">
        <f>IF(3&lt;=$G222, ROUND(AP222*$Q222, 2), "")</f>
        <v/>
      </c>
      <c r="AY222" s="15">
        <f>IF(3&lt;=$G222, AP222+AX222, "")</f>
        <v/>
      </c>
      <c r="AZ222" s="15">
        <f>IF(3&lt;=$G222, AT222+AX222, "")</f>
        <v/>
      </c>
      <c r="BA222" s="15">
        <f>IF(3&lt;=$G222, ($G222-3)*$N222, "")</f>
        <v/>
      </c>
      <c r="BB222" s="15">
        <f>IF(4&lt;=$G222, AW222, "")</f>
        <v/>
      </c>
      <c r="BC222" s="15">
        <f>IF(4&lt;=$G222, ROUND(BB222*$Q222, 2), "")</f>
        <v/>
      </c>
      <c r="BD222" s="15">
        <f>IF(4&lt;=$G222, $N222, "")</f>
        <v/>
      </c>
      <c r="BE222" s="15">
        <f>IF(4&lt;=$G222, BD222-BC222, "")</f>
        <v/>
      </c>
      <c r="BF222" s="15">
        <f>IF(4&lt;=$G222, BB222-BE222, "")</f>
        <v/>
      </c>
      <c r="BG222" s="15">
        <f>IF(4&lt;=$G222, ROUND(AY222*$Q222, 2), "")</f>
        <v/>
      </c>
      <c r="BH222" s="15">
        <f>IF(4&lt;=$G222, AY222+BG222, "")</f>
        <v/>
      </c>
      <c r="BI222" s="15">
        <f>IF(4&lt;=$G222, BC222+BG222, "")</f>
        <v/>
      </c>
      <c r="BJ222" s="15">
        <f>IF(4&lt;=$G222, ($G222-4)*$N222, "")</f>
        <v/>
      </c>
      <c r="BK222" s="15">
        <f>IF(5&lt;=$G222, BF222, "")</f>
        <v/>
      </c>
      <c r="BL222" s="15">
        <f>IF(5&lt;=$G222, ROUND(BK222*$Q222, 2), "")</f>
        <v/>
      </c>
      <c r="BM222" s="15">
        <f>IF(5&lt;=$G222, $N222, "")</f>
        <v/>
      </c>
      <c r="BN222" s="15">
        <f>IF(5&lt;=$G222, BM222-BL222, "")</f>
        <v/>
      </c>
      <c r="BO222" s="15">
        <f>IF(5&lt;=$G222, BK222-BN222, "")</f>
        <v/>
      </c>
      <c r="BP222" s="15">
        <f>IF(5&lt;=$G222, ROUND(BH222*$Q222, 2), "")</f>
        <v/>
      </c>
      <c r="BQ222" s="15">
        <f>IF(5&lt;=$G222, BH222+BP222, "")</f>
        <v/>
      </c>
      <c r="BR222" s="15">
        <f>IF(5&lt;=$G222, BL222+BP222, "")</f>
        <v/>
      </c>
      <c r="BS222" s="15">
        <f>IF(5&lt;=$G222, ($G222-5)*$N222, "")</f>
        <v/>
      </c>
      <c r="BT222" s="15">
        <f>IF(6&lt;=$G222, BO222, "")</f>
        <v/>
      </c>
      <c r="BU222" s="15">
        <f>IF(6&lt;=$G222, ROUND(BT222*$Q222, 2), "")</f>
        <v/>
      </c>
      <c r="BV222" s="15">
        <f>IF(6&lt;=$G222, $N222, "")</f>
        <v/>
      </c>
      <c r="BW222" s="15">
        <f>IF(6&lt;=$G222, BV222-BU222, "")</f>
        <v/>
      </c>
      <c r="BX222" s="15">
        <f>IF(6&lt;=$G222, BT222-BW222, "")</f>
        <v/>
      </c>
      <c r="BY222" s="15">
        <f>IF(6&lt;=$G222, ROUND(BQ222*$Q222, 2), "")</f>
        <v/>
      </c>
      <c r="BZ222" s="15">
        <f>IF(6&lt;=$G222, BQ222+BY222, "")</f>
        <v/>
      </c>
      <c r="CA222" s="15">
        <f>IF(6&lt;=$G222, BU222+BY222, "")</f>
        <v/>
      </c>
      <c r="CB222" s="15">
        <f>IF(6&lt;=$G222, ($G222-6)*$N222, "")</f>
        <v/>
      </c>
      <c r="CC222" s="15">
        <f>IF(7&lt;=$G222, BX222, "")</f>
        <v/>
      </c>
      <c r="CD222" s="15">
        <f>IF(7&lt;=$G222, ROUND(CC222*$Q222, 2), "")</f>
        <v/>
      </c>
      <c r="CE222" s="15">
        <f>IF(7&lt;=$G222, $N222, "")</f>
        <v/>
      </c>
      <c r="CF222" s="15">
        <f>IF(7&lt;=$G222, CE222-CD222, "")</f>
        <v/>
      </c>
      <c r="CG222" s="15">
        <f>IF(7&lt;=$G222, CC222-CF222, "")</f>
        <v/>
      </c>
      <c r="CH222" s="15">
        <f>IF(7&lt;=$G222, ROUND(BZ222*$Q222, 2), "")</f>
        <v/>
      </c>
      <c r="CI222" s="15">
        <f>IF(7&lt;=$G222, BZ222+CH222, "")</f>
        <v/>
      </c>
      <c r="CJ222" s="15">
        <f>IF(7&lt;=$G222, CD222+CH222, "")</f>
        <v/>
      </c>
      <c r="CK222" s="15">
        <f>IF(7&lt;=$G222, ($G222-7)*$N222, "")</f>
        <v/>
      </c>
      <c r="CL222" s="15">
        <f>IF(8&lt;=$G222, CG222, "")</f>
        <v/>
      </c>
      <c r="CM222" s="15">
        <f>IF(8&lt;=$G222, ROUND(CL222*$Q222, 2), "")</f>
        <v/>
      </c>
      <c r="CN222" s="15">
        <f>IF(8&lt;=$G222, $N222, "")</f>
        <v/>
      </c>
      <c r="CO222" s="15">
        <f>IF(8&lt;=$G222, CN222-CM222, "")</f>
        <v/>
      </c>
      <c r="CP222" s="15">
        <f>IF(8&lt;=$G222, CL222-CO222, "")</f>
        <v/>
      </c>
      <c r="CQ222" s="15">
        <f>IF(8&lt;=$G222, ROUND(CI222*$Q222, 2), "")</f>
        <v/>
      </c>
      <c r="CR222" s="15">
        <f>IF(8&lt;=$G222, CI222+CQ222, "")</f>
        <v/>
      </c>
      <c r="CS222" s="15">
        <f>IF(8&lt;=$G222, CM222+CQ222, "")</f>
        <v/>
      </c>
      <c r="CT222" s="15">
        <f>IF(8&lt;=$G222, ($G222-8)*$N222, "")</f>
        <v/>
      </c>
      <c r="CU222" s="15">
        <f>IF(9&lt;=$G222, CP222, "")</f>
        <v/>
      </c>
      <c r="CV222" s="15">
        <f>IF(9&lt;=$G222, ROUND(CU222*$Q222, 2), "")</f>
        <v/>
      </c>
      <c r="CW222" s="15">
        <f>IF(9&lt;=$G222, $N222, "")</f>
        <v/>
      </c>
      <c r="CX222" s="15">
        <f>IF(9&lt;=$G222, CW222-CV222, "")</f>
        <v/>
      </c>
      <c r="CY222" s="15">
        <f>IF(9&lt;=$G222, CU222-CX222, "")</f>
        <v/>
      </c>
      <c r="CZ222" s="15">
        <f>IF(9&lt;=$G222, ROUND(CR222*$Q222, 2), "")</f>
        <v/>
      </c>
      <c r="DA222" s="15">
        <f>IF(9&lt;=$G222, CR222+CZ222, "")</f>
        <v/>
      </c>
      <c r="DB222" s="15">
        <f>IF(9&lt;=$G222, CV222+CZ222, "")</f>
        <v/>
      </c>
      <c r="DC222" s="15">
        <f>IF(9&lt;=$G222, ($G222-9)*$N222, "")</f>
        <v/>
      </c>
      <c r="DD222" s="15">
        <f>IF(10&lt;=$G222, CY222, "")</f>
        <v/>
      </c>
      <c r="DE222" s="15">
        <f>IF(10&lt;=$G222, ROUND(DD222*$Q222, 2), "")</f>
        <v/>
      </c>
      <c r="DF222" s="15">
        <f>IF(10&lt;=$G222, $N222, "")</f>
        <v/>
      </c>
      <c r="DG222" s="15">
        <f>IF(10&lt;=$G222, DF222-DE222, "")</f>
        <v/>
      </c>
      <c r="DH222" s="15">
        <f>IF(10&lt;=$G222, DD222-DG222, "")</f>
        <v/>
      </c>
      <c r="DI222" s="15">
        <f>IF(10&lt;=$G222, ROUND(DA222*$Q222, 2), "")</f>
        <v/>
      </c>
      <c r="DJ222" s="15">
        <f>IF(10&lt;=$G222, DA222+DI222, "")</f>
        <v/>
      </c>
      <c r="DK222" s="15">
        <f>IF(10&lt;=$G222, DE222+DI222, "")</f>
        <v/>
      </c>
      <c r="DL222" s="15">
        <f>IF(10&lt;=$G222, ($G222-10)*$N222, "")</f>
        <v/>
      </c>
      <c r="DM222" s="15">
        <f>IF(11&lt;=$G222, DH222, "")</f>
        <v/>
      </c>
      <c r="DN222" s="15">
        <f>IF(11&lt;=$G222, ROUND(DM222*$Q222, 2), "")</f>
        <v/>
      </c>
      <c r="DO222" s="15">
        <f>IF(11&lt;=$G222, $N222, "")</f>
        <v/>
      </c>
      <c r="DP222" s="15">
        <f>IF(11&lt;=$G222, DO222-DN222, "")</f>
        <v/>
      </c>
      <c r="DQ222" s="15">
        <f>IF(11&lt;=$G222, DM222-DP222, "")</f>
        <v/>
      </c>
      <c r="DR222" s="15">
        <f>IF(11&lt;=$G222, ROUND(DJ222*$Q222, 2), "")</f>
        <v/>
      </c>
      <c r="DS222" s="15">
        <f>IF(11&lt;=$G222, DJ222+DR222, "")</f>
        <v/>
      </c>
      <c r="DT222" s="15">
        <f>IF(11&lt;=$G222, DN222+DR222, "")</f>
        <v/>
      </c>
      <c r="DU222" s="15">
        <f>IF(11&lt;=$G222, ($G222-11)*$N222, "")</f>
        <v/>
      </c>
      <c r="DV222" s="15">
        <f>IF(12&lt;=$G222, DQ222, "")</f>
        <v/>
      </c>
      <c r="DW222" s="15">
        <f>IF(12&lt;=$G222, ROUND(DV222*$Q222, 2), "")</f>
        <v/>
      </c>
      <c r="DX222" s="15">
        <f>IF(12&lt;=$G222, $N222, "")</f>
        <v/>
      </c>
      <c r="DY222" s="15">
        <f>IF(12&lt;=$G222, DX222-DW222, "")</f>
        <v/>
      </c>
      <c r="DZ222" s="15">
        <f>IF(12&lt;=$G222, DV222-DY222, "")</f>
        <v/>
      </c>
      <c r="EA222" s="15">
        <f>IF(12&lt;=$G222, ROUND(DS222*$Q222, 2), "")</f>
        <v/>
      </c>
      <c r="EB222" s="15">
        <f>IF(12&lt;=$G222, DS222+EA222, "")</f>
        <v/>
      </c>
      <c r="EC222" s="15">
        <f>IF(12&lt;=$G222, DW222+EA222, "")</f>
        <v/>
      </c>
      <c r="ED222" s="15">
        <f>IF(12&lt;=$G222, ($G222-12)*$N222, "")</f>
        <v/>
      </c>
      <c r="EE222" s="15">
        <f>IF(13&lt;=$G222, DZ222, "")</f>
        <v/>
      </c>
      <c r="EF222" s="15">
        <f>IF(13&lt;=$G222, ROUND(EE222*$Q222, 2), "")</f>
        <v/>
      </c>
      <c r="EG222" s="15">
        <f>IF(13&lt;=$G222, $N222, "")</f>
        <v/>
      </c>
      <c r="EH222" s="15">
        <f>IF(13&lt;=$G222, EG222-EF222, "")</f>
        <v/>
      </c>
      <c r="EI222" s="15">
        <f>IF(13&lt;=$G222, EE222-EH222, "")</f>
        <v/>
      </c>
      <c r="EJ222" s="15">
        <f>IF(13&lt;=$G222, ROUND(EB222*$Q222, 2), "")</f>
        <v/>
      </c>
      <c r="EK222" s="15">
        <f>IF(13&lt;=$G222, EB222+EJ222, "")</f>
        <v/>
      </c>
      <c r="EL222" s="15">
        <f>IF(13&lt;=$G222, EF222+EJ222, "")</f>
        <v/>
      </c>
      <c r="EM222" s="15">
        <f>IF(13&lt;=$G222, ($G222-13)*$N222, "")</f>
        <v/>
      </c>
      <c r="EN222" s="15">
        <f>IF(14&lt;=$G222, EI222, "")</f>
        <v/>
      </c>
      <c r="EO222" s="15">
        <f>IF(14&lt;=$G222, ROUND(EN222*$Q222, 2), "")</f>
        <v/>
      </c>
      <c r="EP222" s="15">
        <f>IF(14&lt;=$G222, $N222, "")</f>
        <v/>
      </c>
      <c r="EQ222" s="15">
        <f>IF(14&lt;=$G222, EP222-EO222, "")</f>
        <v/>
      </c>
      <c r="ER222" s="15">
        <f>IF(14&lt;=$G222, EN222-EQ222, "")</f>
        <v/>
      </c>
      <c r="ES222" s="15">
        <f>IF(14&lt;=$G222, ROUND(EK222*$Q222, 2), "")</f>
        <v/>
      </c>
      <c r="ET222" s="15">
        <f>IF(14&lt;=$G222, EK222+ES222, "")</f>
        <v/>
      </c>
      <c r="EU222" s="15">
        <f>IF(14&lt;=$G222, EO222+ES222, "")</f>
        <v/>
      </c>
      <c r="EV222" s="15">
        <f>IF(14&lt;=$G222, ($G222-14)*$N222, "")</f>
        <v/>
      </c>
      <c r="EW222" s="15">
        <f>IF(15&lt;=$G222, ER222, "")</f>
        <v/>
      </c>
      <c r="EX222" s="15">
        <f>IF(15&lt;=$G222, ROUND(EW222*$Q222, 2), "")</f>
        <v/>
      </c>
      <c r="EY222" s="15">
        <f>IF(15&lt;=$G222, $N222, "")</f>
        <v/>
      </c>
      <c r="EZ222" s="15">
        <f>IF(15&lt;=$G222, EY222-EX222, "")</f>
        <v/>
      </c>
      <c r="FA222" s="15">
        <f>IF(15&lt;=$G222, EW222-EZ222, "")</f>
        <v/>
      </c>
      <c r="FB222" s="15">
        <f>IF(15&lt;=$G222, ROUND(ET222*$Q222, 2), "")</f>
        <v/>
      </c>
      <c r="FC222" s="15">
        <f>IF(15&lt;=$G222, ET222+FB222, "")</f>
        <v/>
      </c>
      <c r="FD222" s="15">
        <f>IF(15&lt;=$G222, EX222+FB222, "")</f>
        <v/>
      </c>
      <c r="FE222" s="15">
        <f>IF(15&lt;=$G222, ($G222-15)*$N222, "")</f>
        <v/>
      </c>
      <c r="FF222" s="15">
        <f>IF(16&lt;=$G222, FA222, "")</f>
        <v/>
      </c>
      <c r="FG222" s="15">
        <f>IF(16&lt;=$G222, ROUND(FF222*$Q222, 2), "")</f>
        <v/>
      </c>
      <c r="FH222" s="15">
        <f>IF(16&lt;=$G222, $N222, "")</f>
        <v/>
      </c>
      <c r="FI222" s="15">
        <f>IF(16&lt;=$G222, FH222-FG222, "")</f>
        <v/>
      </c>
      <c r="FJ222" s="15">
        <f>IF(16&lt;=$G222, FF222-FI222, "")</f>
        <v/>
      </c>
      <c r="FK222" s="15">
        <f>IF(16&lt;=$G222, ROUND(FC222*$Q222, 2), "")</f>
        <v/>
      </c>
      <c r="FL222" s="15">
        <f>IF(16&lt;=$G222, FC222+FK222, "")</f>
        <v/>
      </c>
      <c r="FM222" s="15">
        <f>IF(16&lt;=$G222, FG222+FK222, "")</f>
        <v/>
      </c>
      <c r="FN222" s="15">
        <f>IF(16&lt;=$G222, ($G222-16)*$N222, "")</f>
        <v/>
      </c>
      <c r="FO222" s="15">
        <f>IF(17&lt;=$G222, FJ222, "")</f>
        <v/>
      </c>
      <c r="FP222" s="15">
        <f>IF(17&lt;=$G222, ROUND(FO222*$Q222, 2), "")</f>
        <v/>
      </c>
      <c r="FQ222" s="15">
        <f>IF(17&lt;=$G222, $N222, "")</f>
        <v/>
      </c>
      <c r="FR222" s="15">
        <f>IF(17&lt;=$G222, FQ222-FP222, "")</f>
        <v/>
      </c>
      <c r="FS222" s="15">
        <f>IF(17&lt;=$G222, FO222-FR222, "")</f>
        <v/>
      </c>
      <c r="FT222" s="15">
        <f>IF(17&lt;=$G222, ROUND(FL222*$Q222, 2), "")</f>
        <v/>
      </c>
      <c r="FU222" s="15">
        <f>IF(17&lt;=$G222, FL222+FT222, "")</f>
        <v/>
      </c>
      <c r="FV222" s="15">
        <f>IF(17&lt;=$G222, FP222+FT222, "")</f>
        <v/>
      </c>
      <c r="FW222" s="15">
        <f>IF(17&lt;=$G222, ($G222-17)*$N222, "")</f>
        <v/>
      </c>
      <c r="FX222" s="15">
        <f>IF(18&lt;=$G222, FS222, "")</f>
        <v/>
      </c>
      <c r="FY222" s="15">
        <f>IF(18&lt;=$G222, ROUND(FX222*$Q222, 2), "")</f>
        <v/>
      </c>
      <c r="FZ222" s="15">
        <f>IF(18&lt;=$G222, $N222, "")</f>
        <v/>
      </c>
      <c r="GA222" s="15">
        <f>IF(18&lt;=$G222, FZ222-FY222, "")</f>
        <v/>
      </c>
      <c r="GB222" s="15">
        <f>IF(18&lt;=$G222, FX222-GA222, "")</f>
        <v/>
      </c>
      <c r="GC222" s="15">
        <f>IF(18&lt;=$G222, ROUND(FU222*$Q222, 2), "")</f>
        <v/>
      </c>
      <c r="GD222" s="15">
        <f>IF(18&lt;=$G222, FU222+GC222, "")</f>
        <v/>
      </c>
      <c r="GE222" s="15">
        <f>IF(18&lt;=$G222, FY222+GC222, "")</f>
        <v/>
      </c>
      <c r="GF222" s="15">
        <f>IF(18&lt;=$G222, ($G222-18)*$N222, "")</f>
        <v/>
      </c>
      <c r="GG222" s="15">
        <f>IF(19&lt;=$G222, GB222, "")</f>
        <v/>
      </c>
      <c r="GH222" s="15">
        <f>IF(19&lt;=$G222, ROUND(GG222*$Q222, 2), "")</f>
        <v/>
      </c>
      <c r="GI222" s="15">
        <f>IF(19&lt;=$G222, $N222, "")</f>
        <v/>
      </c>
      <c r="GJ222" s="15">
        <f>IF(19&lt;=$G222, GI222-GH222, "")</f>
        <v/>
      </c>
      <c r="GK222" s="15">
        <f>IF(19&lt;=$G222, GG222-GJ222, "")</f>
        <v/>
      </c>
      <c r="GL222" s="15">
        <f>IF(19&lt;=$G222, ROUND(GD222*$Q222, 2), "")</f>
        <v/>
      </c>
      <c r="GM222" s="15">
        <f>IF(19&lt;=$G222, GD222+GL222, "")</f>
        <v/>
      </c>
      <c r="GN222" s="15">
        <f>IF(19&lt;=$G222, GH222+GL222, "")</f>
        <v/>
      </c>
      <c r="GO222" s="15">
        <f>IF(19&lt;=$G222, ($G222-19)*$N222, "")</f>
        <v/>
      </c>
      <c r="GP222" s="15">
        <f>IF(20&lt;=$G222, GK222, "")</f>
        <v/>
      </c>
      <c r="GQ222" s="15">
        <f>IF(20&lt;=$G222, ROUND(GP222*$Q222, 2), "")</f>
        <v/>
      </c>
      <c r="GR222" s="15">
        <f>IF(20&lt;=$G222, $N222, "")</f>
        <v/>
      </c>
      <c r="GS222" s="15">
        <f>IF(20&lt;=$G222, GR222-GQ222, "")</f>
        <v/>
      </c>
      <c r="GT222" s="15">
        <f>IF(20&lt;=$G222, GP222-GS222, "")</f>
        <v/>
      </c>
      <c r="GU222" s="15">
        <f>IF(20&lt;=$G222, ROUND(GM222*$Q222, 2), "")</f>
        <v/>
      </c>
      <c r="GV222" s="15">
        <f>IF(20&lt;=$G222, GM222+GU222, "")</f>
        <v/>
      </c>
      <c r="GW222" s="15">
        <f>IF(20&lt;=$G222, GQ222+GU222, "")</f>
        <v/>
      </c>
      <c r="GX222" s="15">
        <f>IF(20&lt;=$G222, ($G222-20)*$N222, "")</f>
        <v/>
      </c>
      <c r="GY222" s="15">
        <f>IF(21&lt;=$G222, GT222, "")</f>
        <v/>
      </c>
      <c r="GZ222" s="15">
        <f>IF(21&lt;=$G222, ROUND(GY222*$Q222, 2), "")</f>
        <v/>
      </c>
      <c r="HA222" s="15">
        <f>IF(21&lt;=$G222, $N222, "")</f>
        <v/>
      </c>
      <c r="HB222" s="15">
        <f>IF(21&lt;=$G222, HA222-GZ222, "")</f>
        <v/>
      </c>
      <c r="HC222" s="15">
        <f>IF(21&lt;=$G222, GY222-HB222, "")</f>
        <v/>
      </c>
      <c r="HD222" s="15">
        <f>IF(21&lt;=$G222, ROUND(GV222*$Q222, 2), "")</f>
        <v/>
      </c>
      <c r="HE222" s="15">
        <f>IF(21&lt;=$G222, GV222+HD222, "")</f>
        <v/>
      </c>
      <c r="HF222" s="15">
        <f>IF(21&lt;=$G222, GZ222+HD222, "")</f>
        <v/>
      </c>
      <c r="HG222" s="15">
        <f>IF(21&lt;=$G222, ($G222-21)*$N222, "")</f>
        <v/>
      </c>
      <c r="HH222" s="15">
        <f>IF(22&lt;=$G222, HC222, "")</f>
        <v/>
      </c>
      <c r="HI222" s="15">
        <f>IF(22&lt;=$G222, ROUND(HH222*$Q222, 2), "")</f>
        <v/>
      </c>
      <c r="HJ222" s="15">
        <f>IF(22&lt;=$G222, $N222, "")</f>
        <v/>
      </c>
      <c r="HK222" s="15">
        <f>IF(22&lt;=$G222, HJ222-HI222, "")</f>
        <v/>
      </c>
      <c r="HL222" s="15">
        <f>IF(22&lt;=$G222, HH222-HK222, "")</f>
        <v/>
      </c>
      <c r="HM222" s="15">
        <f>IF(22&lt;=$G222, ROUND(HE222*$Q222, 2), "")</f>
        <v/>
      </c>
      <c r="HN222" s="15">
        <f>IF(22&lt;=$G222, HE222+HM222, "")</f>
        <v/>
      </c>
      <c r="HO222" s="15">
        <f>IF(22&lt;=$G222, HI222+HM222, "")</f>
        <v/>
      </c>
      <c r="HP222" s="15">
        <f>IF(22&lt;=$G222, ($G222-22)*$N222, "")</f>
        <v/>
      </c>
      <c r="HQ222" s="15">
        <f>IF(23&lt;=$G222, HL222, "")</f>
        <v/>
      </c>
      <c r="HR222" s="15">
        <f>IF(23&lt;=$G222, ROUND(HQ222*$Q222, 2), "")</f>
        <v/>
      </c>
      <c r="HS222" s="15">
        <f>IF(23&lt;=$G222, $N222, "")</f>
        <v/>
      </c>
      <c r="HT222" s="15">
        <f>IF(23&lt;=$G222, HS222-HR222, "")</f>
        <v/>
      </c>
      <c r="HU222" s="15">
        <f>IF(23&lt;=$G222, HQ222-HT222, "")</f>
        <v/>
      </c>
      <c r="HV222" s="15">
        <f>IF(23&lt;=$G222, ROUND(HN222*$Q222, 2), "")</f>
        <v/>
      </c>
      <c r="HW222" s="15">
        <f>IF(23&lt;=$G222, HN222+HV222, "")</f>
        <v/>
      </c>
      <c r="HX222" s="15">
        <f>IF(23&lt;=$G222, HR222+HV222, "")</f>
        <v/>
      </c>
      <c r="HY222" s="15">
        <f>IF(23&lt;=$G222, ($G222-23)*$N222, "")</f>
        <v/>
      </c>
      <c r="HZ222" s="15">
        <f>IF(24&lt;=$G222, HU222, "")</f>
        <v/>
      </c>
      <c r="IA222" s="15">
        <f>IF(24&lt;=$G222, ROUND(HZ222*$Q222, 2), "")</f>
        <v/>
      </c>
      <c r="IB222" s="15">
        <f>IF(24&lt;=$G222, $N222, "")</f>
        <v/>
      </c>
      <c r="IC222" s="15">
        <f>IF(24&lt;=$G222, IB222-IA222, "")</f>
        <v/>
      </c>
      <c r="ID222" s="15">
        <f>IF(24&lt;=$G222, HZ222-IC222, "")</f>
        <v/>
      </c>
      <c r="IE222" s="15">
        <f>IF(24&lt;=$G222, ROUND(HW222*$Q222, 2), "")</f>
        <v/>
      </c>
      <c r="IF222" s="15">
        <f>IF(24&lt;=$G222, HW222+IE222, "")</f>
        <v/>
      </c>
      <c r="IG222" s="15">
        <f>IF(24&lt;=$G222, IA222+IE222, "")</f>
        <v/>
      </c>
      <c r="IH222" s="15">
        <f>IF(24&lt;=$G222, ($G222-24)*$N222, "")</f>
        <v/>
      </c>
      <c r="II222" s="15">
        <f>IF(25&lt;=$G222, ID222, "")</f>
        <v/>
      </c>
      <c r="IJ222" s="15">
        <f>IF(25&lt;=$G222, ROUND(II222*$Q222, 2), "")</f>
        <v/>
      </c>
      <c r="IK222" s="15">
        <f>IF(25&lt;=$G222, $N222, "")</f>
        <v/>
      </c>
      <c r="IL222" s="15">
        <f>IF(25&lt;=$G222, IK222-IJ222, "")</f>
        <v/>
      </c>
      <c r="IM222" s="15">
        <f>IF(25&lt;=$G222, II222-IL222, "")</f>
        <v/>
      </c>
      <c r="IN222" s="15">
        <f>IF(25&lt;=$G222, ROUND(IF222*$Q222, 2), "")</f>
        <v/>
      </c>
      <c r="IO222" s="15">
        <f>IF(25&lt;=$G222, IF222+IN222, "")</f>
        <v/>
      </c>
      <c r="IP222" s="15">
        <f>IF(25&lt;=$G222, IJ222+IN222, "")</f>
        <v/>
      </c>
      <c r="IQ222" s="15">
        <f>IF(25&lt;=$G222, ($G222-25)*$N222, "")</f>
        <v/>
      </c>
      <c r="IR222" s="15">
        <f>IF(26&lt;=$G222, IM222, "")</f>
        <v/>
      </c>
      <c r="IS222" s="15">
        <f>IF(26&lt;=$G222, ROUND(IR222*$Q222, 2), "")</f>
        <v/>
      </c>
      <c r="IT222" s="15">
        <f>IF(26&lt;=$G222, $N222, "")</f>
        <v/>
      </c>
      <c r="IU222" s="15">
        <f>IF(26&lt;=$G222, IT222-IS222, "")</f>
        <v/>
      </c>
      <c r="IV222" s="15">
        <f>IF(26&lt;=$G222, IR222-IU222, "")</f>
        <v/>
      </c>
      <c r="IW222" s="15">
        <f>IF(26&lt;=$G222, ROUND(IO222*$Q222, 2), "")</f>
        <v/>
      </c>
      <c r="IX222" s="15">
        <f>IF(26&lt;=$G222, IO222+IW222, "")</f>
        <v/>
      </c>
      <c r="IY222" s="15">
        <f>IF(26&lt;=$G222, IS222+IW222, "")</f>
        <v/>
      </c>
      <c r="IZ222" s="15">
        <f>IF(26&lt;=$G222, ($G222-26)*$N222, "")</f>
        <v/>
      </c>
      <c r="JA222" s="15">
        <f>IF(27&lt;=$G222, IV222, "")</f>
        <v/>
      </c>
      <c r="JB222" s="15">
        <f>IF(27&lt;=$G222, ROUND(JA222*$Q222, 2), "")</f>
        <v/>
      </c>
      <c r="JC222" s="15">
        <f>IF(27&lt;=$G222, $N222, "")</f>
        <v/>
      </c>
      <c r="JD222" s="15">
        <f>IF(27&lt;=$G222, JC222-JB222, "")</f>
        <v/>
      </c>
      <c r="JE222" s="15">
        <f>IF(27&lt;=$G222, JA222-JD222, "")</f>
        <v/>
      </c>
      <c r="JF222" s="15">
        <f>IF(27&lt;=$G222, ROUND(IX222*$Q222, 2), "")</f>
        <v/>
      </c>
      <c r="JG222" s="15">
        <f>IF(27&lt;=$G222, IX222+JF222, "")</f>
        <v/>
      </c>
      <c r="JH222" s="15">
        <f>IF(27&lt;=$G222, JB222+JF222, "")</f>
        <v/>
      </c>
      <c r="JI222" s="15">
        <f>IF(27&lt;=$G222, ($G222-27)*$N222, "")</f>
        <v/>
      </c>
      <c r="JJ222" s="15">
        <f>IF(28&lt;=$G222, JE222, "")</f>
        <v/>
      </c>
      <c r="JK222" s="15">
        <f>IF(28&lt;=$G222, ROUND(JJ222*$Q222, 2), "")</f>
        <v/>
      </c>
      <c r="JL222" s="15">
        <f>IF(28&lt;=$G222, $N222, "")</f>
        <v/>
      </c>
      <c r="JM222" s="15">
        <f>IF(28&lt;=$G222, JL222-JK222, "")</f>
        <v/>
      </c>
      <c r="JN222" s="15">
        <f>IF(28&lt;=$G222, JJ222-JM222, "")</f>
        <v/>
      </c>
      <c r="JO222" s="15">
        <f>IF(28&lt;=$G222, ROUND(JG222*$Q222, 2), "")</f>
        <v/>
      </c>
      <c r="JP222" s="15">
        <f>IF(28&lt;=$G222, JG222+JO222, "")</f>
        <v/>
      </c>
      <c r="JQ222" s="15">
        <f>IF(28&lt;=$G222, JK222+JO222, "")</f>
        <v/>
      </c>
      <c r="JR222" s="15">
        <f>IF(28&lt;=$G222, ($G222-28)*$N222, "")</f>
        <v/>
      </c>
      <c r="JS222" s="15">
        <f>IF(29&lt;=$G222, JN222, "")</f>
        <v/>
      </c>
      <c r="JT222" s="15">
        <f>IF(29&lt;=$G222, ROUND(JS222*$Q222, 2), "")</f>
        <v/>
      </c>
      <c r="JU222" s="15">
        <f>IF(29&lt;=$G222, $N222, "")</f>
        <v/>
      </c>
      <c r="JV222" s="15">
        <f>IF(29&lt;=$G222, JU222-JT222, "")</f>
        <v/>
      </c>
      <c r="JW222" s="15">
        <f>IF(29&lt;=$G222, JS222-JV222, "")</f>
        <v/>
      </c>
      <c r="JX222" s="15">
        <f>IF(29&lt;=$G222, ROUND(JP222*$Q222, 2), "")</f>
        <v/>
      </c>
      <c r="JY222" s="15">
        <f>IF(29&lt;=$G222, JP222+JX222, "")</f>
        <v/>
      </c>
      <c r="JZ222" s="15">
        <f>IF(29&lt;=$G222, JT222+JX222, "")</f>
        <v/>
      </c>
      <c r="KA222" s="15">
        <f>IF(29&lt;=$G222, ($G222-29)*$N222, "")</f>
        <v/>
      </c>
      <c r="KB222" s="15">
        <f>IF(30&lt;=$G222, JW222, "")</f>
        <v/>
      </c>
      <c r="KC222" s="15">
        <f>IF(30&lt;=$G222, ROUND(KB222*$Q222, 2), "")</f>
        <v/>
      </c>
      <c r="KD222" s="15">
        <f>IF(30&lt;=$G222, $N222, "")</f>
        <v/>
      </c>
      <c r="KE222" s="15">
        <f>IF(30&lt;=$G222, KD222-KC222, "")</f>
        <v/>
      </c>
      <c r="KF222" s="15">
        <f>IF(30&lt;=$G222, KB222-KE222, "")</f>
        <v/>
      </c>
      <c r="KG222" s="15">
        <f>IF(30&lt;=$G222, ROUND(JY222*$Q222, 2), "")</f>
        <v/>
      </c>
      <c r="KH222" s="15">
        <f>IF(30&lt;=$G222, JY222+KG222, "")</f>
        <v/>
      </c>
      <c r="KI222" s="15">
        <f>IF(30&lt;=$G222, KC222+KG222, "")</f>
        <v/>
      </c>
      <c r="KJ222" s="15">
        <f>IF(30&lt;=$G222, ($G222-30)*$N222, "")</f>
        <v/>
      </c>
      <c r="KK222" s="15">
        <f>IF(31&lt;=$G222, KF222, "")</f>
        <v/>
      </c>
      <c r="KL222" s="15">
        <f>IF(31&lt;=$G222, ROUND(KK222*$Q222, 2), "")</f>
        <v/>
      </c>
      <c r="KM222" s="15">
        <f>IF(31&lt;=$G222, $N222, "")</f>
        <v/>
      </c>
      <c r="KN222" s="15">
        <f>IF(31&lt;=$G222, KM222-KL222, "")</f>
        <v/>
      </c>
      <c r="KO222" s="15">
        <f>IF(31&lt;=$G222, KK222-KN222, "")</f>
        <v/>
      </c>
      <c r="KP222" s="15">
        <f>IF(31&lt;=$G222, ROUND(KH222*$Q222, 2), "")</f>
        <v/>
      </c>
      <c r="KQ222" s="15">
        <f>IF(31&lt;=$G222, KH222+KP222, "")</f>
        <v/>
      </c>
      <c r="KR222" s="15">
        <f>IF(31&lt;=$G222, KL222+KP222, "")</f>
        <v/>
      </c>
      <c r="KS222" s="15">
        <f>IF(31&lt;=$G222, ($G222-31)*$N222, "")</f>
        <v/>
      </c>
      <c r="KT222" s="15">
        <f>IF(32&lt;=$G222, KO222, "")</f>
        <v/>
      </c>
      <c r="KU222" s="15">
        <f>IF(32&lt;=$G222, ROUND(KT222*$Q222, 2), "")</f>
        <v/>
      </c>
      <c r="KV222" s="15">
        <f>IF(32&lt;=$G222, $N222, "")</f>
        <v/>
      </c>
      <c r="KW222" s="15">
        <f>IF(32&lt;=$G222, KV222-KU222, "")</f>
        <v/>
      </c>
      <c r="KX222" s="15">
        <f>IF(32&lt;=$G222, KT222-KW222, "")</f>
        <v/>
      </c>
      <c r="KY222" s="15">
        <f>IF(32&lt;=$G222, ROUND(KQ222*$Q222, 2), "")</f>
        <v/>
      </c>
      <c r="KZ222" s="15">
        <f>IF(32&lt;=$G222, KQ222+KY222, "")</f>
        <v/>
      </c>
      <c r="LA222" s="15">
        <f>IF(32&lt;=$G222, KU222+KY222, "")</f>
        <v/>
      </c>
      <c r="LB222" s="15">
        <f>IF(32&lt;=$G222, ($G222-32)*$N222, "")</f>
        <v/>
      </c>
      <c r="LC222" s="15">
        <f>IF(33&lt;=$G222, KX222, "")</f>
        <v/>
      </c>
      <c r="LD222" s="15">
        <f>IF(33&lt;=$G222, ROUND(LC222*$Q222, 2), "")</f>
        <v/>
      </c>
      <c r="LE222" s="15">
        <f>IF(33&lt;=$G222, $N222, "")</f>
        <v/>
      </c>
      <c r="LF222" s="15">
        <f>IF(33&lt;=$G222, LE222-LD222, "")</f>
        <v/>
      </c>
      <c r="LG222" s="15">
        <f>IF(33&lt;=$G222, LC222-LF222, "")</f>
        <v/>
      </c>
      <c r="LH222" s="15">
        <f>IF(33&lt;=$G222, ROUND(KZ222*$Q222, 2), "")</f>
        <v/>
      </c>
      <c r="LI222" s="15">
        <f>IF(33&lt;=$G222, KZ222+LH222, "")</f>
        <v/>
      </c>
      <c r="LJ222" s="15">
        <f>IF(33&lt;=$G222, LD222+LH222, "")</f>
        <v/>
      </c>
      <c r="LK222" s="15">
        <f>IF(33&lt;=$G222, ($G222-33)*$N222, "")</f>
        <v/>
      </c>
      <c r="LL222" s="15">
        <f>IF(34&lt;=$G222, LG222, "")</f>
        <v/>
      </c>
      <c r="LM222" s="15">
        <f>IF(34&lt;=$G222, ROUND(LL222*$Q222, 2), "")</f>
        <v/>
      </c>
      <c r="LN222" s="15">
        <f>IF(34&lt;=$G222, $N222, "")</f>
        <v/>
      </c>
      <c r="LO222" s="15">
        <f>IF(34&lt;=$G222, LN222-LM222, "")</f>
        <v/>
      </c>
      <c r="LP222" s="15">
        <f>IF(34&lt;=$G222, LL222-LO222, "")</f>
        <v/>
      </c>
      <c r="LQ222" s="15">
        <f>IF(34&lt;=$G222, ROUND(LI222*$Q222, 2), "")</f>
        <v/>
      </c>
      <c r="LR222" s="15">
        <f>IF(34&lt;=$G222, LI222+LQ222, "")</f>
        <v/>
      </c>
      <c r="LS222" s="15">
        <f>IF(34&lt;=$G222, LM222+LQ222, "")</f>
        <v/>
      </c>
      <c r="LT222" s="15">
        <f>IF(34&lt;=$G222, ($G222-34)*$N222, "")</f>
        <v/>
      </c>
      <c r="LU222" s="15">
        <f>IF(35&lt;=$G222, LP222, "")</f>
        <v/>
      </c>
      <c r="LV222" s="15">
        <f>IF(35&lt;=$G222, ROUND(LU222*$Q222, 2), "")</f>
        <v/>
      </c>
      <c r="LW222" s="15">
        <f>IF(35&lt;=$G222, $N222, "")</f>
        <v/>
      </c>
      <c r="LX222" s="15">
        <f>IF(35&lt;=$G222, LW222-LV222, "")</f>
        <v/>
      </c>
      <c r="LY222" s="15">
        <f>IF(35&lt;=$G222, LU222-LX222, "")</f>
        <v/>
      </c>
      <c r="LZ222" s="15">
        <f>IF(35&lt;=$G222, ROUND(LR222*$Q222, 2), "")</f>
        <v/>
      </c>
      <c r="MA222" s="15">
        <f>IF(35&lt;=$G222, LR222+LZ222, "")</f>
        <v/>
      </c>
      <c r="MB222" s="15">
        <f>IF(35&lt;=$G222, LV222+LZ222, "")</f>
        <v/>
      </c>
      <c r="MC222" s="15">
        <f>IF(35&lt;=$G222, ($G222-35)*$N222, "")</f>
        <v/>
      </c>
      <c r="MD222" s="15">
        <f>IF(36&lt;=$G222, LY222, "")</f>
        <v/>
      </c>
      <c r="ME222" s="15">
        <f>IF(36&lt;=$G222, ROUND(MD222*$Q222, 2), "")</f>
        <v/>
      </c>
      <c r="MF222" s="15">
        <f>IF(36&lt;=$G222, $N222, "")</f>
        <v/>
      </c>
      <c r="MG222" s="15">
        <f>IF(36&lt;=$G222, MF222-ME222, "")</f>
        <v/>
      </c>
      <c r="MH222" s="15">
        <f>IF(36&lt;=$G222, MD222-MG222, "")</f>
        <v/>
      </c>
      <c r="MI222" s="15">
        <f>IF(36&lt;=$G222, ROUND(MA222*$Q222, 2), "")</f>
        <v/>
      </c>
      <c r="MJ222" s="15">
        <f>IF(36&lt;=$G222, MA222+MI222, "")</f>
        <v/>
      </c>
      <c r="MK222" s="15">
        <f>IF(36&lt;=$G222, ME222+MI222, "")</f>
        <v/>
      </c>
      <c r="ML222" s="15">
        <f>IF(36&lt;=$G222, ($G222-36)*$N222, "")</f>
        <v/>
      </c>
      <c r="MM222" s="15">
        <f>IF(37&lt;=$G222, MH222, "")</f>
        <v/>
      </c>
      <c r="MN222" s="15">
        <f>IF(37&lt;=$G222, ROUND(MM222*$Q222, 2), "")</f>
        <v/>
      </c>
      <c r="MO222" s="15">
        <f>IF(37&lt;=$G222, $N222, "")</f>
        <v/>
      </c>
      <c r="MP222" s="15">
        <f>IF(37&lt;=$G222, MO222-MN222, "")</f>
        <v/>
      </c>
      <c r="MQ222" s="15">
        <f>IF(37&lt;=$G222, MM222-MP222, "")</f>
        <v/>
      </c>
      <c r="MR222" s="15">
        <f>IF(37&lt;=$G222, ROUND(MJ222*$Q222, 2), "")</f>
        <v/>
      </c>
      <c r="MS222" s="15">
        <f>IF(37&lt;=$G222, MJ222+MR222, "")</f>
        <v/>
      </c>
      <c r="MT222" s="15">
        <f>IF(37&lt;=$G222, MN222+MR222, "")</f>
        <v/>
      </c>
      <c r="MU222" s="15">
        <f>IF(37&lt;=$G222, ($G222-37)*$N222, "")</f>
        <v/>
      </c>
      <c r="MV222" s="15">
        <f>IF(38&lt;=$G222, MQ222, "")</f>
        <v/>
      </c>
      <c r="MW222" s="15">
        <f>IF(38&lt;=$G222, ROUND(MV222*$Q222, 2), "")</f>
        <v/>
      </c>
      <c r="MX222" s="15">
        <f>IF(38&lt;=$G222, $N222, "")</f>
        <v/>
      </c>
      <c r="MY222" s="15">
        <f>IF(38&lt;=$G222, MX222-MW222, "")</f>
        <v/>
      </c>
      <c r="MZ222" s="15">
        <f>IF(38&lt;=$G222, MV222-MY222, "")</f>
        <v/>
      </c>
      <c r="NA222" s="15">
        <f>IF(38&lt;=$G222, ROUND(MS222*$Q222, 2), "")</f>
        <v/>
      </c>
      <c r="NB222" s="15">
        <f>IF(38&lt;=$G222, MS222+NA222, "")</f>
        <v/>
      </c>
      <c r="NC222" s="15">
        <f>IF(38&lt;=$G222, MW222+NA222, "")</f>
        <v/>
      </c>
      <c r="ND222" s="15">
        <f>IF(38&lt;=$G222, ($G222-38)*$N222, "")</f>
        <v/>
      </c>
      <c r="NE222" s="15">
        <f>IF(39&lt;=$G222, MZ222, "")</f>
        <v/>
      </c>
      <c r="NF222" s="15">
        <f>IF(39&lt;=$G222, ROUND(NE222*$Q222, 2), "")</f>
        <v/>
      </c>
      <c r="NG222" s="15">
        <f>IF(39&lt;=$G222, $N222, "")</f>
        <v/>
      </c>
      <c r="NH222" s="15">
        <f>IF(39&lt;=$G222, NG222-NF222, "")</f>
        <v/>
      </c>
      <c r="NI222" s="15">
        <f>IF(39&lt;=$G222, NE222-NH222, "")</f>
        <v/>
      </c>
      <c r="NJ222" s="15">
        <f>IF(39&lt;=$G222, ROUND(NB222*$Q222, 2), "")</f>
        <v/>
      </c>
      <c r="NK222" s="15">
        <f>IF(39&lt;=$G222, NB222+NJ222, "")</f>
        <v/>
      </c>
      <c r="NL222" s="15">
        <f>IF(39&lt;=$G222, NF222+NJ222, "")</f>
        <v/>
      </c>
      <c r="NM222" s="15">
        <f>IF(39&lt;=$G222, ($G222-39)*$N222, "")</f>
        <v/>
      </c>
      <c r="NN222" s="15">
        <f>IF(40&lt;=$G222, NI222, "")</f>
        <v/>
      </c>
      <c r="NO222" s="15">
        <f>IF(40&lt;=$G222, ROUND(NN222*$Q222, 2), "")</f>
        <v/>
      </c>
      <c r="NP222" s="15">
        <f>IF(40&lt;=$G222, $N222, "")</f>
        <v/>
      </c>
      <c r="NQ222" s="15">
        <f>IF(40&lt;=$G222, NP222-NO222, "")</f>
        <v/>
      </c>
      <c r="NR222" s="15">
        <f>IF(40&lt;=$G222, NN222-NQ222, "")</f>
        <v/>
      </c>
      <c r="NS222" s="15">
        <f>IF(40&lt;=$G222, ROUND(NK222*$Q222, 2), "")</f>
        <v/>
      </c>
      <c r="NT222" s="15">
        <f>IF(40&lt;=$G222, NK222+NS222, "")</f>
        <v/>
      </c>
      <c r="NU222" s="15">
        <f>IF(40&lt;=$G222, NO222+NS222, "")</f>
        <v/>
      </c>
      <c r="NV222" s="15">
        <f>IF(40&lt;=$G222, ($G222-40)*$N222, "")</f>
        <v/>
      </c>
      <c r="NW222" s="15">
        <f>IF(41&lt;=$G222, NR222, "")</f>
        <v/>
      </c>
      <c r="NX222" s="15">
        <f>IF(41&lt;=$G222, ROUND(NW222*$Q222, 2), "")</f>
        <v/>
      </c>
      <c r="NY222" s="15">
        <f>IF(41&lt;=$G222, $N222, "")</f>
        <v/>
      </c>
      <c r="NZ222" s="15">
        <f>IF(41&lt;=$G222, NY222-NX222, "")</f>
        <v/>
      </c>
      <c r="OA222" s="15">
        <f>IF(41&lt;=$G222, NW222-NZ222, "")</f>
        <v/>
      </c>
      <c r="OB222" s="15">
        <f>IF(41&lt;=$G222, ROUND(NT222*$Q222, 2), "")</f>
        <v/>
      </c>
      <c r="OC222" s="15">
        <f>IF(41&lt;=$G222, NT222+OB222, "")</f>
        <v/>
      </c>
      <c r="OD222" s="15">
        <f>IF(41&lt;=$G222, NX222+OB222, "")</f>
        <v/>
      </c>
      <c r="OE222" s="15">
        <f>IF(41&lt;=$G222, ($G222-41)*$N222, "")</f>
        <v/>
      </c>
      <c r="OF222" s="15">
        <f>IF(42&lt;=$G222, OA222, "")</f>
        <v/>
      </c>
      <c r="OG222" s="15">
        <f>IF(42&lt;=$G222, ROUND(OF222*$Q222, 2), "")</f>
        <v/>
      </c>
      <c r="OH222" s="15">
        <f>IF(42&lt;=$G222, $N222, "")</f>
        <v/>
      </c>
      <c r="OI222" s="15">
        <f>IF(42&lt;=$G222, OH222-OG222, "")</f>
        <v/>
      </c>
      <c r="OJ222" s="15">
        <f>IF(42&lt;=$G222, OF222-OI222, "")</f>
        <v/>
      </c>
      <c r="OK222" s="15">
        <f>IF(42&lt;=$G222, ROUND(OC222*$Q222, 2), "")</f>
        <v/>
      </c>
      <c r="OL222" s="15">
        <f>IF(42&lt;=$G222, OC222+OK222, "")</f>
        <v/>
      </c>
      <c r="OM222" s="15">
        <f>IF(42&lt;=$G222, OG222+OK222, "")</f>
        <v/>
      </c>
      <c r="ON222" s="15">
        <f>IF(42&lt;=$G222, ($G222-42)*$N222, "")</f>
        <v/>
      </c>
      <c r="OO222" s="15">
        <f>IF(43&lt;=$G222, OJ222, "")</f>
        <v/>
      </c>
      <c r="OP222" s="15">
        <f>IF(43&lt;=$G222, ROUND(OO222*$Q222, 2), "")</f>
        <v/>
      </c>
      <c r="OQ222" s="15">
        <f>IF(43&lt;=$G222, $N222, "")</f>
        <v/>
      </c>
      <c r="OR222" s="15">
        <f>IF(43&lt;=$G222, OQ222-OP222, "")</f>
        <v/>
      </c>
      <c r="OS222" s="15">
        <f>IF(43&lt;=$G222, OO222-OR222, "")</f>
        <v/>
      </c>
      <c r="OT222" s="15">
        <f>IF(43&lt;=$G222, ROUND(OL222*$Q222, 2), "")</f>
        <v/>
      </c>
      <c r="OU222" s="15">
        <f>IF(43&lt;=$G222, OL222+OT222, "")</f>
        <v/>
      </c>
      <c r="OV222" s="15">
        <f>IF(43&lt;=$G222, OP222+OT222, "")</f>
        <v/>
      </c>
      <c r="OW222" s="15">
        <f>IF(43&lt;=$G222, ($G222-43)*$N222, "")</f>
        <v/>
      </c>
      <c r="OX222" s="15">
        <f>IF(44&lt;=$G222, OS222, "")</f>
        <v/>
      </c>
      <c r="OY222" s="15">
        <f>IF(44&lt;=$G222, ROUND(OX222*$Q222, 2), "")</f>
        <v/>
      </c>
      <c r="OZ222" s="15">
        <f>IF(44&lt;=$G222, $N222, "")</f>
        <v/>
      </c>
      <c r="PA222" s="15">
        <f>IF(44&lt;=$G222, OZ222-OY222, "")</f>
        <v/>
      </c>
      <c r="PB222" s="15">
        <f>IF(44&lt;=$G222, OX222-PA222, "")</f>
        <v/>
      </c>
      <c r="PC222" s="15">
        <f>IF(44&lt;=$G222, ROUND(OU222*$Q222, 2), "")</f>
        <v/>
      </c>
      <c r="PD222" s="15">
        <f>IF(44&lt;=$G222, OU222+PC222, "")</f>
        <v/>
      </c>
      <c r="PE222" s="15">
        <f>IF(44&lt;=$G222, OY222+PC222, "")</f>
        <v/>
      </c>
      <c r="PF222" s="15">
        <f>IF(44&lt;=$G222, ($G222-44)*$N222, "")</f>
        <v/>
      </c>
      <c r="PG222" s="15">
        <f>IF(45&lt;=$G222, PB222, "")</f>
        <v/>
      </c>
      <c r="PH222" s="15">
        <f>IF(45&lt;=$G222, ROUND(PG222*$Q222, 2), "")</f>
        <v/>
      </c>
      <c r="PI222" s="15">
        <f>IF(45&lt;=$G222, $N222, "")</f>
        <v/>
      </c>
      <c r="PJ222" s="15">
        <f>IF(45&lt;=$G222, PI222-PH222, "")</f>
        <v/>
      </c>
      <c r="PK222" s="15">
        <f>IF(45&lt;=$G222, PG222-PJ222, "")</f>
        <v/>
      </c>
      <c r="PL222" s="15">
        <f>IF(45&lt;=$G222, ROUND(PD222*$Q222, 2), "")</f>
        <v/>
      </c>
      <c r="PM222" s="15">
        <f>IF(45&lt;=$G222, PD222+PL222, "")</f>
        <v/>
      </c>
      <c r="PN222" s="15">
        <f>IF(45&lt;=$G222, PH222+PL222, "")</f>
        <v/>
      </c>
      <c r="PO222" s="15">
        <f>IF(45&lt;=$G222, ($G222-45)*$N222, "")</f>
        <v/>
      </c>
      <c r="PP222" s="15">
        <f>IF(46&lt;=$G222, PK222, "")</f>
        <v/>
      </c>
      <c r="PQ222" s="15">
        <f>IF(46&lt;=$G222, ROUND(PP222*$Q222, 2), "")</f>
        <v/>
      </c>
      <c r="PR222" s="15">
        <f>IF(46&lt;=$G222, $N222, "")</f>
        <v/>
      </c>
      <c r="PS222" s="15">
        <f>IF(46&lt;=$G222, PR222-PQ222, "")</f>
        <v/>
      </c>
      <c r="PT222" s="15">
        <f>IF(46&lt;=$G222, PP222-PS222, "")</f>
        <v/>
      </c>
      <c r="PU222" s="15">
        <f>IF(46&lt;=$G222, ROUND(PM222*$Q222, 2), "")</f>
        <v/>
      </c>
      <c r="PV222" s="15">
        <f>IF(46&lt;=$G222, PM222+PU222, "")</f>
        <v/>
      </c>
      <c r="PW222" s="15">
        <f>IF(46&lt;=$G222, PQ222+PU222, "")</f>
        <v/>
      </c>
      <c r="PX222" s="15">
        <f>IF(46&lt;=$G222, ($G222-46)*$N222, "")</f>
        <v/>
      </c>
      <c r="PY222" s="15">
        <f>IF(47&lt;=$G222, PT222, "")</f>
        <v/>
      </c>
      <c r="PZ222" s="15">
        <f>IF(47&lt;=$G222, ROUND(PY222*$Q222, 2), "")</f>
        <v/>
      </c>
      <c r="QA222" s="15">
        <f>IF(47&lt;=$G222, $N222, "")</f>
        <v/>
      </c>
      <c r="QB222" s="15">
        <f>IF(47&lt;=$G222, QA222-PZ222, "")</f>
        <v/>
      </c>
      <c r="QC222" s="15">
        <f>IF(47&lt;=$G222, PY222-QB222, "")</f>
        <v/>
      </c>
      <c r="QD222" s="15">
        <f>IF(47&lt;=$G222, ROUND(PV222*$Q222, 2), "")</f>
        <v/>
      </c>
      <c r="QE222" s="15">
        <f>IF(47&lt;=$G222, PV222+QD222, "")</f>
        <v/>
      </c>
      <c r="QF222" s="15">
        <f>IF(47&lt;=$G222, PZ222+QD222, "")</f>
        <v/>
      </c>
      <c r="QG222" s="15">
        <f>IF(47&lt;=$G222, ($G222-47)*$N222, "")</f>
        <v/>
      </c>
      <c r="QH222" s="15">
        <f>IF(48&lt;=$G222, QC222, "")</f>
        <v/>
      </c>
      <c r="QI222" s="15">
        <f>IF(48&lt;=$G222, ROUND(QH222*$Q222, 2), "")</f>
        <v/>
      </c>
      <c r="QJ222" s="15">
        <f>IF(48&lt;=$G222, $N222, "")</f>
        <v/>
      </c>
      <c r="QK222" s="15">
        <f>IF(48&lt;=$G222, QJ222-QI222, "")</f>
        <v/>
      </c>
      <c r="QL222" s="15">
        <f>IF(48&lt;=$G222, QH222-QK222, "")</f>
        <v/>
      </c>
      <c r="QM222" s="15">
        <f>IF(48&lt;=$G222, ROUND(QE222*$Q222, 2), "")</f>
        <v/>
      </c>
      <c r="QN222" s="15">
        <f>IF(48&lt;=$G222, QE222+QM222, "")</f>
        <v/>
      </c>
      <c r="QO222" s="15">
        <f>IF(48&lt;=$G222, QI222+QM222, "")</f>
        <v/>
      </c>
      <c r="QP222" s="15">
        <f>IF(48&lt;=$G222, ($G222-48)*$N222, "")</f>
        <v/>
      </c>
    </row>
    <row r="223">
      <c r="A223" s="6" t="inlineStr">
        <is>
          <t>0737-0001</t>
        </is>
      </c>
      <c r="B223" s="7" t="inlineStr">
        <is>
          <t>Nicola Briani</t>
        </is>
      </c>
      <c r="C223" s="7" t="inlineStr">
        <is>
          <t>T1 Savage</t>
        </is>
      </c>
      <c r="D223" s="6" t="inlineStr">
        <is>
          <t>ACTIVO</t>
        </is>
      </c>
      <c r="E223" s="6" t="inlineStr">
        <is>
          <t>2025-12-12</t>
        </is>
      </c>
      <c r="F223" s="6" t="inlineStr">
        <is>
          <t>2029-12-12</t>
        </is>
      </c>
      <c r="G223" s="8" t="n">
        <v>48</v>
      </c>
      <c r="H223" s="9" t="n">
        <v>560258.62</v>
      </c>
      <c r="I223" s="10" t="n">
        <v>0.3</v>
      </c>
      <c r="J223" s="9">
        <f>ROUND(H223*I223, 2)</f>
        <v/>
      </c>
      <c r="K223" s="9">
        <f>ROUND(H223-J223, 2)</f>
        <v/>
      </c>
      <c r="L223" s="10" t="n">
        <v>0.02</v>
      </c>
      <c r="M223" s="9">
        <f>ROUND(H223*L223, 2)</f>
        <v/>
      </c>
      <c r="N223" s="9" t="n">
        <v>14070.8</v>
      </c>
      <c r="O223" s="10" t="n">
        <v>0.1</v>
      </c>
      <c r="P223" s="9">
        <f>ROUND(H223*O223, 2)</f>
        <v/>
      </c>
      <c r="Q223" s="11" t="n">
        <v>0.02693492</v>
      </c>
      <c r="R223" s="11">
        <f>RATE(G223, -N223, K223, -P223)</f>
        <v/>
      </c>
      <c r="S223" s="11">
        <f>ROUND(Q223*12, 8)</f>
        <v/>
      </c>
      <c r="T223" s="11">
        <f>ROUND(((1+Q223)^12)-1, 8)</f>
        <v/>
      </c>
      <c r="U223" s="9">
        <f>ROUND(PV(Q223, G223, 0, -P223), 2)</f>
        <v/>
      </c>
      <c r="V223" s="9">
        <f>SUMIF($AA$4:$QP$4, "Interes_Leasing", AA223:QP223)</f>
        <v/>
      </c>
      <c r="W223" s="9">
        <f>SUMIF($AA$4:$QP$4, "Interes_Residual", AA223:QP223)</f>
        <v/>
      </c>
      <c r="X223" s="9">
        <f>ROUND(V223+W223, 2)</f>
        <v/>
      </c>
      <c r="Y223" s="9">
        <f>ROUND((N223*G223+P223+M223)-K223, 2)</f>
        <v/>
      </c>
      <c r="Z223" s="10">
        <f>ROUND(Y223/K223, 4)</f>
        <v/>
      </c>
      <c r="AA223" s="9">
        <f>IF(1&lt;=$G223, $K223, "")</f>
        <v/>
      </c>
      <c r="AB223" s="9">
        <f>IF(1&lt;=$G223, ROUND(AA223*$Q223, 2), "")</f>
        <v/>
      </c>
      <c r="AC223" s="9">
        <f>IF(1&lt;=$G223, $N223, "")</f>
        <v/>
      </c>
      <c r="AD223" s="9">
        <f>IF(1&lt;=$G223, AC223-AB223, "")</f>
        <v/>
      </c>
      <c r="AE223" s="9">
        <f>IF(1&lt;=$G223, AA223-AD223, "")</f>
        <v/>
      </c>
      <c r="AF223" s="9">
        <f>IF(1&lt;=$G223, ROUND($U223*$Q223, 2), "")</f>
        <v/>
      </c>
      <c r="AG223" s="9">
        <f>IF(1&lt;=$G223, $U223+AF223, "")</f>
        <v/>
      </c>
      <c r="AH223" s="9">
        <f>IF(1&lt;=$G223, AB223+AF223, "")</f>
        <v/>
      </c>
      <c r="AI223" s="9">
        <f>IF(1&lt;=$G223, ($G223-1)*$N223, "")</f>
        <v/>
      </c>
      <c r="AJ223" s="9">
        <f>IF(2&lt;=$G223, AE223, "")</f>
        <v/>
      </c>
      <c r="AK223" s="9">
        <f>IF(2&lt;=$G223, ROUND(AJ223*$Q223, 2), "")</f>
        <v/>
      </c>
      <c r="AL223" s="9">
        <f>IF(2&lt;=$G223, $N223, "")</f>
        <v/>
      </c>
      <c r="AM223" s="9">
        <f>IF(2&lt;=$G223, AL223-AK223, "")</f>
        <v/>
      </c>
      <c r="AN223" s="9">
        <f>IF(2&lt;=$G223, AJ223-AM223, "")</f>
        <v/>
      </c>
      <c r="AO223" s="9">
        <f>IF(2&lt;=$G223, ROUND(AG223*$Q223, 2), "")</f>
        <v/>
      </c>
      <c r="AP223" s="9">
        <f>IF(2&lt;=$G223, AG223+AO223, "")</f>
        <v/>
      </c>
      <c r="AQ223" s="9">
        <f>IF(2&lt;=$G223, AK223+AO223, "")</f>
        <v/>
      </c>
      <c r="AR223" s="9">
        <f>IF(2&lt;=$G223, ($G223-2)*$N223, "")</f>
        <v/>
      </c>
      <c r="AS223" s="9">
        <f>IF(3&lt;=$G223, AN223, "")</f>
        <v/>
      </c>
      <c r="AT223" s="9">
        <f>IF(3&lt;=$G223, ROUND(AS223*$Q223, 2), "")</f>
        <v/>
      </c>
      <c r="AU223" s="9">
        <f>IF(3&lt;=$G223, $N223, "")</f>
        <v/>
      </c>
      <c r="AV223" s="9">
        <f>IF(3&lt;=$G223, AU223-AT223, "")</f>
        <v/>
      </c>
      <c r="AW223" s="9">
        <f>IF(3&lt;=$G223, AS223-AV223, "")</f>
        <v/>
      </c>
      <c r="AX223" s="9">
        <f>IF(3&lt;=$G223, ROUND(AP223*$Q223, 2), "")</f>
        <v/>
      </c>
      <c r="AY223" s="9">
        <f>IF(3&lt;=$G223, AP223+AX223, "")</f>
        <v/>
      </c>
      <c r="AZ223" s="9">
        <f>IF(3&lt;=$G223, AT223+AX223, "")</f>
        <v/>
      </c>
      <c r="BA223" s="9">
        <f>IF(3&lt;=$G223, ($G223-3)*$N223, "")</f>
        <v/>
      </c>
      <c r="BB223" s="9">
        <f>IF(4&lt;=$G223, AW223, "")</f>
        <v/>
      </c>
      <c r="BC223" s="9">
        <f>IF(4&lt;=$G223, ROUND(BB223*$Q223, 2), "")</f>
        <v/>
      </c>
      <c r="BD223" s="9">
        <f>IF(4&lt;=$G223, $N223, "")</f>
        <v/>
      </c>
      <c r="BE223" s="9">
        <f>IF(4&lt;=$G223, BD223-BC223, "")</f>
        <v/>
      </c>
      <c r="BF223" s="9">
        <f>IF(4&lt;=$G223, BB223-BE223, "")</f>
        <v/>
      </c>
      <c r="BG223" s="9">
        <f>IF(4&lt;=$G223, ROUND(AY223*$Q223, 2), "")</f>
        <v/>
      </c>
      <c r="BH223" s="9">
        <f>IF(4&lt;=$G223, AY223+BG223, "")</f>
        <v/>
      </c>
      <c r="BI223" s="9">
        <f>IF(4&lt;=$G223, BC223+BG223, "")</f>
        <v/>
      </c>
      <c r="BJ223" s="9">
        <f>IF(4&lt;=$G223, ($G223-4)*$N223, "")</f>
        <v/>
      </c>
      <c r="BK223" s="9">
        <f>IF(5&lt;=$G223, BF223, "")</f>
        <v/>
      </c>
      <c r="BL223" s="9">
        <f>IF(5&lt;=$G223, ROUND(BK223*$Q223, 2), "")</f>
        <v/>
      </c>
      <c r="BM223" s="9">
        <f>IF(5&lt;=$G223, $N223, "")</f>
        <v/>
      </c>
      <c r="BN223" s="9">
        <f>IF(5&lt;=$G223, BM223-BL223, "")</f>
        <v/>
      </c>
      <c r="BO223" s="9">
        <f>IF(5&lt;=$G223, BK223-BN223, "")</f>
        <v/>
      </c>
      <c r="BP223" s="9">
        <f>IF(5&lt;=$G223, ROUND(BH223*$Q223, 2), "")</f>
        <v/>
      </c>
      <c r="BQ223" s="9">
        <f>IF(5&lt;=$G223, BH223+BP223, "")</f>
        <v/>
      </c>
      <c r="BR223" s="9">
        <f>IF(5&lt;=$G223, BL223+BP223, "")</f>
        <v/>
      </c>
      <c r="BS223" s="9">
        <f>IF(5&lt;=$G223, ($G223-5)*$N223, "")</f>
        <v/>
      </c>
      <c r="BT223" s="9">
        <f>IF(6&lt;=$G223, BO223, "")</f>
        <v/>
      </c>
      <c r="BU223" s="9">
        <f>IF(6&lt;=$G223, ROUND(BT223*$Q223, 2), "")</f>
        <v/>
      </c>
      <c r="BV223" s="9">
        <f>IF(6&lt;=$G223, $N223, "")</f>
        <v/>
      </c>
      <c r="BW223" s="9">
        <f>IF(6&lt;=$G223, BV223-BU223, "")</f>
        <v/>
      </c>
      <c r="BX223" s="9">
        <f>IF(6&lt;=$G223, BT223-BW223, "")</f>
        <v/>
      </c>
      <c r="BY223" s="9">
        <f>IF(6&lt;=$G223, ROUND(BQ223*$Q223, 2), "")</f>
        <v/>
      </c>
      <c r="BZ223" s="9">
        <f>IF(6&lt;=$G223, BQ223+BY223, "")</f>
        <v/>
      </c>
      <c r="CA223" s="9">
        <f>IF(6&lt;=$G223, BU223+BY223, "")</f>
        <v/>
      </c>
      <c r="CB223" s="9">
        <f>IF(6&lt;=$G223, ($G223-6)*$N223, "")</f>
        <v/>
      </c>
      <c r="CC223" s="9">
        <f>IF(7&lt;=$G223, BX223, "")</f>
        <v/>
      </c>
      <c r="CD223" s="9">
        <f>IF(7&lt;=$G223, ROUND(CC223*$Q223, 2), "")</f>
        <v/>
      </c>
      <c r="CE223" s="9">
        <f>IF(7&lt;=$G223, $N223, "")</f>
        <v/>
      </c>
      <c r="CF223" s="9">
        <f>IF(7&lt;=$G223, CE223-CD223, "")</f>
        <v/>
      </c>
      <c r="CG223" s="9">
        <f>IF(7&lt;=$G223, CC223-CF223, "")</f>
        <v/>
      </c>
      <c r="CH223" s="9">
        <f>IF(7&lt;=$G223, ROUND(BZ223*$Q223, 2), "")</f>
        <v/>
      </c>
      <c r="CI223" s="9">
        <f>IF(7&lt;=$G223, BZ223+CH223, "")</f>
        <v/>
      </c>
      <c r="CJ223" s="9">
        <f>IF(7&lt;=$G223, CD223+CH223, "")</f>
        <v/>
      </c>
      <c r="CK223" s="9">
        <f>IF(7&lt;=$G223, ($G223-7)*$N223, "")</f>
        <v/>
      </c>
      <c r="CL223" s="9">
        <f>IF(8&lt;=$G223, CG223, "")</f>
        <v/>
      </c>
      <c r="CM223" s="9">
        <f>IF(8&lt;=$G223, ROUND(CL223*$Q223, 2), "")</f>
        <v/>
      </c>
      <c r="CN223" s="9">
        <f>IF(8&lt;=$G223, $N223, "")</f>
        <v/>
      </c>
      <c r="CO223" s="9">
        <f>IF(8&lt;=$G223, CN223-CM223, "")</f>
        <v/>
      </c>
      <c r="CP223" s="9">
        <f>IF(8&lt;=$G223, CL223-CO223, "")</f>
        <v/>
      </c>
      <c r="CQ223" s="9">
        <f>IF(8&lt;=$G223, ROUND(CI223*$Q223, 2), "")</f>
        <v/>
      </c>
      <c r="CR223" s="9">
        <f>IF(8&lt;=$G223, CI223+CQ223, "")</f>
        <v/>
      </c>
      <c r="CS223" s="9">
        <f>IF(8&lt;=$G223, CM223+CQ223, "")</f>
        <v/>
      </c>
      <c r="CT223" s="9">
        <f>IF(8&lt;=$G223, ($G223-8)*$N223, "")</f>
        <v/>
      </c>
      <c r="CU223" s="9">
        <f>IF(9&lt;=$G223, CP223, "")</f>
        <v/>
      </c>
      <c r="CV223" s="9">
        <f>IF(9&lt;=$G223, ROUND(CU223*$Q223, 2), "")</f>
        <v/>
      </c>
      <c r="CW223" s="9">
        <f>IF(9&lt;=$G223, $N223, "")</f>
        <v/>
      </c>
      <c r="CX223" s="9">
        <f>IF(9&lt;=$G223, CW223-CV223, "")</f>
        <v/>
      </c>
      <c r="CY223" s="9">
        <f>IF(9&lt;=$G223, CU223-CX223, "")</f>
        <v/>
      </c>
      <c r="CZ223" s="9">
        <f>IF(9&lt;=$G223, ROUND(CR223*$Q223, 2), "")</f>
        <v/>
      </c>
      <c r="DA223" s="9">
        <f>IF(9&lt;=$G223, CR223+CZ223, "")</f>
        <v/>
      </c>
      <c r="DB223" s="9">
        <f>IF(9&lt;=$G223, CV223+CZ223, "")</f>
        <v/>
      </c>
      <c r="DC223" s="9">
        <f>IF(9&lt;=$G223, ($G223-9)*$N223, "")</f>
        <v/>
      </c>
      <c r="DD223" s="9">
        <f>IF(10&lt;=$G223, CY223, "")</f>
        <v/>
      </c>
      <c r="DE223" s="9">
        <f>IF(10&lt;=$G223, ROUND(DD223*$Q223, 2), "")</f>
        <v/>
      </c>
      <c r="DF223" s="9">
        <f>IF(10&lt;=$G223, $N223, "")</f>
        <v/>
      </c>
      <c r="DG223" s="9">
        <f>IF(10&lt;=$G223, DF223-DE223, "")</f>
        <v/>
      </c>
      <c r="DH223" s="9">
        <f>IF(10&lt;=$G223, DD223-DG223, "")</f>
        <v/>
      </c>
      <c r="DI223" s="9">
        <f>IF(10&lt;=$G223, ROUND(DA223*$Q223, 2), "")</f>
        <v/>
      </c>
      <c r="DJ223" s="9">
        <f>IF(10&lt;=$G223, DA223+DI223, "")</f>
        <v/>
      </c>
      <c r="DK223" s="9">
        <f>IF(10&lt;=$G223, DE223+DI223, "")</f>
        <v/>
      </c>
      <c r="DL223" s="9">
        <f>IF(10&lt;=$G223, ($G223-10)*$N223, "")</f>
        <v/>
      </c>
      <c r="DM223" s="9">
        <f>IF(11&lt;=$G223, DH223, "")</f>
        <v/>
      </c>
      <c r="DN223" s="9">
        <f>IF(11&lt;=$G223, ROUND(DM223*$Q223, 2), "")</f>
        <v/>
      </c>
      <c r="DO223" s="9">
        <f>IF(11&lt;=$G223, $N223, "")</f>
        <v/>
      </c>
      <c r="DP223" s="9">
        <f>IF(11&lt;=$G223, DO223-DN223, "")</f>
        <v/>
      </c>
      <c r="DQ223" s="9">
        <f>IF(11&lt;=$G223, DM223-DP223, "")</f>
        <v/>
      </c>
      <c r="DR223" s="9">
        <f>IF(11&lt;=$G223, ROUND(DJ223*$Q223, 2), "")</f>
        <v/>
      </c>
      <c r="DS223" s="9">
        <f>IF(11&lt;=$G223, DJ223+DR223, "")</f>
        <v/>
      </c>
      <c r="DT223" s="9">
        <f>IF(11&lt;=$G223, DN223+DR223, "")</f>
        <v/>
      </c>
      <c r="DU223" s="9">
        <f>IF(11&lt;=$G223, ($G223-11)*$N223, "")</f>
        <v/>
      </c>
      <c r="DV223" s="9">
        <f>IF(12&lt;=$G223, DQ223, "")</f>
        <v/>
      </c>
      <c r="DW223" s="9">
        <f>IF(12&lt;=$G223, ROUND(DV223*$Q223, 2), "")</f>
        <v/>
      </c>
      <c r="DX223" s="9">
        <f>IF(12&lt;=$G223, $N223, "")</f>
        <v/>
      </c>
      <c r="DY223" s="9">
        <f>IF(12&lt;=$G223, DX223-DW223, "")</f>
        <v/>
      </c>
      <c r="DZ223" s="9">
        <f>IF(12&lt;=$G223, DV223-DY223, "")</f>
        <v/>
      </c>
      <c r="EA223" s="9">
        <f>IF(12&lt;=$G223, ROUND(DS223*$Q223, 2), "")</f>
        <v/>
      </c>
      <c r="EB223" s="9">
        <f>IF(12&lt;=$G223, DS223+EA223, "")</f>
        <v/>
      </c>
      <c r="EC223" s="9">
        <f>IF(12&lt;=$G223, DW223+EA223, "")</f>
        <v/>
      </c>
      <c r="ED223" s="9">
        <f>IF(12&lt;=$G223, ($G223-12)*$N223, "")</f>
        <v/>
      </c>
      <c r="EE223" s="9">
        <f>IF(13&lt;=$G223, DZ223, "")</f>
        <v/>
      </c>
      <c r="EF223" s="9">
        <f>IF(13&lt;=$G223, ROUND(EE223*$Q223, 2), "")</f>
        <v/>
      </c>
      <c r="EG223" s="9">
        <f>IF(13&lt;=$G223, $N223, "")</f>
        <v/>
      </c>
      <c r="EH223" s="9">
        <f>IF(13&lt;=$G223, EG223-EF223, "")</f>
        <v/>
      </c>
      <c r="EI223" s="9">
        <f>IF(13&lt;=$G223, EE223-EH223, "")</f>
        <v/>
      </c>
      <c r="EJ223" s="9">
        <f>IF(13&lt;=$G223, ROUND(EB223*$Q223, 2), "")</f>
        <v/>
      </c>
      <c r="EK223" s="9">
        <f>IF(13&lt;=$G223, EB223+EJ223, "")</f>
        <v/>
      </c>
      <c r="EL223" s="9">
        <f>IF(13&lt;=$G223, EF223+EJ223, "")</f>
        <v/>
      </c>
      <c r="EM223" s="9">
        <f>IF(13&lt;=$G223, ($G223-13)*$N223, "")</f>
        <v/>
      </c>
      <c r="EN223" s="9">
        <f>IF(14&lt;=$G223, EI223, "")</f>
        <v/>
      </c>
      <c r="EO223" s="9">
        <f>IF(14&lt;=$G223, ROUND(EN223*$Q223, 2), "")</f>
        <v/>
      </c>
      <c r="EP223" s="9">
        <f>IF(14&lt;=$G223, $N223, "")</f>
        <v/>
      </c>
      <c r="EQ223" s="9">
        <f>IF(14&lt;=$G223, EP223-EO223, "")</f>
        <v/>
      </c>
      <c r="ER223" s="9">
        <f>IF(14&lt;=$G223, EN223-EQ223, "")</f>
        <v/>
      </c>
      <c r="ES223" s="9">
        <f>IF(14&lt;=$G223, ROUND(EK223*$Q223, 2), "")</f>
        <v/>
      </c>
      <c r="ET223" s="9">
        <f>IF(14&lt;=$G223, EK223+ES223, "")</f>
        <v/>
      </c>
      <c r="EU223" s="9">
        <f>IF(14&lt;=$G223, EO223+ES223, "")</f>
        <v/>
      </c>
      <c r="EV223" s="9">
        <f>IF(14&lt;=$G223, ($G223-14)*$N223, "")</f>
        <v/>
      </c>
      <c r="EW223" s="9">
        <f>IF(15&lt;=$G223, ER223, "")</f>
        <v/>
      </c>
      <c r="EX223" s="9">
        <f>IF(15&lt;=$G223, ROUND(EW223*$Q223, 2), "")</f>
        <v/>
      </c>
      <c r="EY223" s="9">
        <f>IF(15&lt;=$G223, $N223, "")</f>
        <v/>
      </c>
      <c r="EZ223" s="9">
        <f>IF(15&lt;=$G223, EY223-EX223, "")</f>
        <v/>
      </c>
      <c r="FA223" s="9">
        <f>IF(15&lt;=$G223, EW223-EZ223, "")</f>
        <v/>
      </c>
      <c r="FB223" s="9">
        <f>IF(15&lt;=$G223, ROUND(ET223*$Q223, 2), "")</f>
        <v/>
      </c>
      <c r="FC223" s="9">
        <f>IF(15&lt;=$G223, ET223+FB223, "")</f>
        <v/>
      </c>
      <c r="FD223" s="9">
        <f>IF(15&lt;=$G223, EX223+FB223, "")</f>
        <v/>
      </c>
      <c r="FE223" s="9">
        <f>IF(15&lt;=$G223, ($G223-15)*$N223, "")</f>
        <v/>
      </c>
      <c r="FF223" s="9">
        <f>IF(16&lt;=$G223, FA223, "")</f>
        <v/>
      </c>
      <c r="FG223" s="9">
        <f>IF(16&lt;=$G223, ROUND(FF223*$Q223, 2), "")</f>
        <v/>
      </c>
      <c r="FH223" s="9">
        <f>IF(16&lt;=$G223, $N223, "")</f>
        <v/>
      </c>
      <c r="FI223" s="9">
        <f>IF(16&lt;=$G223, FH223-FG223, "")</f>
        <v/>
      </c>
      <c r="FJ223" s="9">
        <f>IF(16&lt;=$G223, FF223-FI223, "")</f>
        <v/>
      </c>
      <c r="FK223" s="9">
        <f>IF(16&lt;=$G223, ROUND(FC223*$Q223, 2), "")</f>
        <v/>
      </c>
      <c r="FL223" s="9">
        <f>IF(16&lt;=$G223, FC223+FK223, "")</f>
        <v/>
      </c>
      <c r="FM223" s="9">
        <f>IF(16&lt;=$G223, FG223+FK223, "")</f>
        <v/>
      </c>
      <c r="FN223" s="9">
        <f>IF(16&lt;=$G223, ($G223-16)*$N223, "")</f>
        <v/>
      </c>
      <c r="FO223" s="9">
        <f>IF(17&lt;=$G223, FJ223, "")</f>
        <v/>
      </c>
      <c r="FP223" s="9">
        <f>IF(17&lt;=$G223, ROUND(FO223*$Q223, 2), "")</f>
        <v/>
      </c>
      <c r="FQ223" s="9">
        <f>IF(17&lt;=$G223, $N223, "")</f>
        <v/>
      </c>
      <c r="FR223" s="9">
        <f>IF(17&lt;=$G223, FQ223-FP223, "")</f>
        <v/>
      </c>
      <c r="FS223" s="9">
        <f>IF(17&lt;=$G223, FO223-FR223, "")</f>
        <v/>
      </c>
      <c r="FT223" s="9">
        <f>IF(17&lt;=$G223, ROUND(FL223*$Q223, 2), "")</f>
        <v/>
      </c>
      <c r="FU223" s="9">
        <f>IF(17&lt;=$G223, FL223+FT223, "")</f>
        <v/>
      </c>
      <c r="FV223" s="9">
        <f>IF(17&lt;=$G223, FP223+FT223, "")</f>
        <v/>
      </c>
      <c r="FW223" s="9">
        <f>IF(17&lt;=$G223, ($G223-17)*$N223, "")</f>
        <v/>
      </c>
      <c r="FX223" s="9">
        <f>IF(18&lt;=$G223, FS223, "")</f>
        <v/>
      </c>
      <c r="FY223" s="9">
        <f>IF(18&lt;=$G223, ROUND(FX223*$Q223, 2), "")</f>
        <v/>
      </c>
      <c r="FZ223" s="9">
        <f>IF(18&lt;=$G223, $N223, "")</f>
        <v/>
      </c>
      <c r="GA223" s="9">
        <f>IF(18&lt;=$G223, FZ223-FY223, "")</f>
        <v/>
      </c>
      <c r="GB223" s="9">
        <f>IF(18&lt;=$G223, FX223-GA223, "")</f>
        <v/>
      </c>
      <c r="GC223" s="9">
        <f>IF(18&lt;=$G223, ROUND(FU223*$Q223, 2), "")</f>
        <v/>
      </c>
      <c r="GD223" s="9">
        <f>IF(18&lt;=$G223, FU223+GC223, "")</f>
        <v/>
      </c>
      <c r="GE223" s="9">
        <f>IF(18&lt;=$G223, FY223+GC223, "")</f>
        <v/>
      </c>
      <c r="GF223" s="9">
        <f>IF(18&lt;=$G223, ($G223-18)*$N223, "")</f>
        <v/>
      </c>
      <c r="GG223" s="9">
        <f>IF(19&lt;=$G223, GB223, "")</f>
        <v/>
      </c>
      <c r="GH223" s="9">
        <f>IF(19&lt;=$G223, ROUND(GG223*$Q223, 2), "")</f>
        <v/>
      </c>
      <c r="GI223" s="9">
        <f>IF(19&lt;=$G223, $N223, "")</f>
        <v/>
      </c>
      <c r="GJ223" s="9">
        <f>IF(19&lt;=$G223, GI223-GH223, "")</f>
        <v/>
      </c>
      <c r="GK223" s="9">
        <f>IF(19&lt;=$G223, GG223-GJ223, "")</f>
        <v/>
      </c>
      <c r="GL223" s="9">
        <f>IF(19&lt;=$G223, ROUND(GD223*$Q223, 2), "")</f>
        <v/>
      </c>
      <c r="GM223" s="9">
        <f>IF(19&lt;=$G223, GD223+GL223, "")</f>
        <v/>
      </c>
      <c r="GN223" s="9">
        <f>IF(19&lt;=$G223, GH223+GL223, "")</f>
        <v/>
      </c>
      <c r="GO223" s="9">
        <f>IF(19&lt;=$G223, ($G223-19)*$N223, "")</f>
        <v/>
      </c>
      <c r="GP223" s="9">
        <f>IF(20&lt;=$G223, GK223, "")</f>
        <v/>
      </c>
      <c r="GQ223" s="9">
        <f>IF(20&lt;=$G223, ROUND(GP223*$Q223, 2), "")</f>
        <v/>
      </c>
      <c r="GR223" s="9">
        <f>IF(20&lt;=$G223, $N223, "")</f>
        <v/>
      </c>
      <c r="GS223" s="9">
        <f>IF(20&lt;=$G223, GR223-GQ223, "")</f>
        <v/>
      </c>
      <c r="GT223" s="9">
        <f>IF(20&lt;=$G223, GP223-GS223, "")</f>
        <v/>
      </c>
      <c r="GU223" s="9">
        <f>IF(20&lt;=$G223, ROUND(GM223*$Q223, 2), "")</f>
        <v/>
      </c>
      <c r="GV223" s="9">
        <f>IF(20&lt;=$G223, GM223+GU223, "")</f>
        <v/>
      </c>
      <c r="GW223" s="9">
        <f>IF(20&lt;=$G223, GQ223+GU223, "")</f>
        <v/>
      </c>
      <c r="GX223" s="9">
        <f>IF(20&lt;=$G223, ($G223-20)*$N223, "")</f>
        <v/>
      </c>
      <c r="GY223" s="9">
        <f>IF(21&lt;=$G223, GT223, "")</f>
        <v/>
      </c>
      <c r="GZ223" s="9">
        <f>IF(21&lt;=$G223, ROUND(GY223*$Q223, 2), "")</f>
        <v/>
      </c>
      <c r="HA223" s="9">
        <f>IF(21&lt;=$G223, $N223, "")</f>
        <v/>
      </c>
      <c r="HB223" s="9">
        <f>IF(21&lt;=$G223, HA223-GZ223, "")</f>
        <v/>
      </c>
      <c r="HC223" s="9">
        <f>IF(21&lt;=$G223, GY223-HB223, "")</f>
        <v/>
      </c>
      <c r="HD223" s="9">
        <f>IF(21&lt;=$G223, ROUND(GV223*$Q223, 2), "")</f>
        <v/>
      </c>
      <c r="HE223" s="9">
        <f>IF(21&lt;=$G223, GV223+HD223, "")</f>
        <v/>
      </c>
      <c r="HF223" s="9">
        <f>IF(21&lt;=$G223, GZ223+HD223, "")</f>
        <v/>
      </c>
      <c r="HG223" s="9">
        <f>IF(21&lt;=$G223, ($G223-21)*$N223, "")</f>
        <v/>
      </c>
      <c r="HH223" s="9">
        <f>IF(22&lt;=$G223, HC223, "")</f>
        <v/>
      </c>
      <c r="HI223" s="9">
        <f>IF(22&lt;=$G223, ROUND(HH223*$Q223, 2), "")</f>
        <v/>
      </c>
      <c r="HJ223" s="9">
        <f>IF(22&lt;=$G223, $N223, "")</f>
        <v/>
      </c>
      <c r="HK223" s="9">
        <f>IF(22&lt;=$G223, HJ223-HI223, "")</f>
        <v/>
      </c>
      <c r="HL223" s="9">
        <f>IF(22&lt;=$G223, HH223-HK223, "")</f>
        <v/>
      </c>
      <c r="HM223" s="9">
        <f>IF(22&lt;=$G223, ROUND(HE223*$Q223, 2), "")</f>
        <v/>
      </c>
      <c r="HN223" s="9">
        <f>IF(22&lt;=$G223, HE223+HM223, "")</f>
        <v/>
      </c>
      <c r="HO223" s="9">
        <f>IF(22&lt;=$G223, HI223+HM223, "")</f>
        <v/>
      </c>
      <c r="HP223" s="9">
        <f>IF(22&lt;=$G223, ($G223-22)*$N223, "")</f>
        <v/>
      </c>
      <c r="HQ223" s="9">
        <f>IF(23&lt;=$G223, HL223, "")</f>
        <v/>
      </c>
      <c r="HR223" s="9">
        <f>IF(23&lt;=$G223, ROUND(HQ223*$Q223, 2), "")</f>
        <v/>
      </c>
      <c r="HS223" s="9">
        <f>IF(23&lt;=$G223, $N223, "")</f>
        <v/>
      </c>
      <c r="HT223" s="9">
        <f>IF(23&lt;=$G223, HS223-HR223, "")</f>
        <v/>
      </c>
      <c r="HU223" s="9">
        <f>IF(23&lt;=$G223, HQ223-HT223, "")</f>
        <v/>
      </c>
      <c r="HV223" s="9">
        <f>IF(23&lt;=$G223, ROUND(HN223*$Q223, 2), "")</f>
        <v/>
      </c>
      <c r="HW223" s="9">
        <f>IF(23&lt;=$G223, HN223+HV223, "")</f>
        <v/>
      </c>
      <c r="HX223" s="9">
        <f>IF(23&lt;=$G223, HR223+HV223, "")</f>
        <v/>
      </c>
      <c r="HY223" s="9">
        <f>IF(23&lt;=$G223, ($G223-23)*$N223, "")</f>
        <v/>
      </c>
      <c r="HZ223" s="9">
        <f>IF(24&lt;=$G223, HU223, "")</f>
        <v/>
      </c>
      <c r="IA223" s="9">
        <f>IF(24&lt;=$G223, ROUND(HZ223*$Q223, 2), "")</f>
        <v/>
      </c>
      <c r="IB223" s="9">
        <f>IF(24&lt;=$G223, $N223, "")</f>
        <v/>
      </c>
      <c r="IC223" s="9">
        <f>IF(24&lt;=$G223, IB223-IA223, "")</f>
        <v/>
      </c>
      <c r="ID223" s="9">
        <f>IF(24&lt;=$G223, HZ223-IC223, "")</f>
        <v/>
      </c>
      <c r="IE223" s="9">
        <f>IF(24&lt;=$G223, ROUND(HW223*$Q223, 2), "")</f>
        <v/>
      </c>
      <c r="IF223" s="9">
        <f>IF(24&lt;=$G223, HW223+IE223, "")</f>
        <v/>
      </c>
      <c r="IG223" s="9">
        <f>IF(24&lt;=$G223, IA223+IE223, "")</f>
        <v/>
      </c>
      <c r="IH223" s="9">
        <f>IF(24&lt;=$G223, ($G223-24)*$N223, "")</f>
        <v/>
      </c>
      <c r="II223" s="9">
        <f>IF(25&lt;=$G223, ID223, "")</f>
        <v/>
      </c>
      <c r="IJ223" s="9">
        <f>IF(25&lt;=$G223, ROUND(II223*$Q223, 2), "")</f>
        <v/>
      </c>
      <c r="IK223" s="9">
        <f>IF(25&lt;=$G223, $N223, "")</f>
        <v/>
      </c>
      <c r="IL223" s="9">
        <f>IF(25&lt;=$G223, IK223-IJ223, "")</f>
        <v/>
      </c>
      <c r="IM223" s="9">
        <f>IF(25&lt;=$G223, II223-IL223, "")</f>
        <v/>
      </c>
      <c r="IN223" s="9">
        <f>IF(25&lt;=$G223, ROUND(IF223*$Q223, 2), "")</f>
        <v/>
      </c>
      <c r="IO223" s="9">
        <f>IF(25&lt;=$G223, IF223+IN223, "")</f>
        <v/>
      </c>
      <c r="IP223" s="9">
        <f>IF(25&lt;=$G223, IJ223+IN223, "")</f>
        <v/>
      </c>
      <c r="IQ223" s="9">
        <f>IF(25&lt;=$G223, ($G223-25)*$N223, "")</f>
        <v/>
      </c>
      <c r="IR223" s="9">
        <f>IF(26&lt;=$G223, IM223, "")</f>
        <v/>
      </c>
      <c r="IS223" s="9">
        <f>IF(26&lt;=$G223, ROUND(IR223*$Q223, 2), "")</f>
        <v/>
      </c>
      <c r="IT223" s="9">
        <f>IF(26&lt;=$G223, $N223, "")</f>
        <v/>
      </c>
      <c r="IU223" s="9">
        <f>IF(26&lt;=$G223, IT223-IS223, "")</f>
        <v/>
      </c>
      <c r="IV223" s="9">
        <f>IF(26&lt;=$G223, IR223-IU223, "")</f>
        <v/>
      </c>
      <c r="IW223" s="9">
        <f>IF(26&lt;=$G223, ROUND(IO223*$Q223, 2), "")</f>
        <v/>
      </c>
      <c r="IX223" s="9">
        <f>IF(26&lt;=$G223, IO223+IW223, "")</f>
        <v/>
      </c>
      <c r="IY223" s="9">
        <f>IF(26&lt;=$G223, IS223+IW223, "")</f>
        <v/>
      </c>
      <c r="IZ223" s="9">
        <f>IF(26&lt;=$G223, ($G223-26)*$N223, "")</f>
        <v/>
      </c>
      <c r="JA223" s="9">
        <f>IF(27&lt;=$G223, IV223, "")</f>
        <v/>
      </c>
      <c r="JB223" s="9">
        <f>IF(27&lt;=$G223, ROUND(JA223*$Q223, 2), "")</f>
        <v/>
      </c>
      <c r="JC223" s="9">
        <f>IF(27&lt;=$G223, $N223, "")</f>
        <v/>
      </c>
      <c r="JD223" s="9">
        <f>IF(27&lt;=$G223, JC223-JB223, "")</f>
        <v/>
      </c>
      <c r="JE223" s="9">
        <f>IF(27&lt;=$G223, JA223-JD223, "")</f>
        <v/>
      </c>
      <c r="JF223" s="9">
        <f>IF(27&lt;=$G223, ROUND(IX223*$Q223, 2), "")</f>
        <v/>
      </c>
      <c r="JG223" s="9">
        <f>IF(27&lt;=$G223, IX223+JF223, "")</f>
        <v/>
      </c>
      <c r="JH223" s="9">
        <f>IF(27&lt;=$G223, JB223+JF223, "")</f>
        <v/>
      </c>
      <c r="JI223" s="9">
        <f>IF(27&lt;=$G223, ($G223-27)*$N223, "")</f>
        <v/>
      </c>
      <c r="JJ223" s="9">
        <f>IF(28&lt;=$G223, JE223, "")</f>
        <v/>
      </c>
      <c r="JK223" s="9">
        <f>IF(28&lt;=$G223, ROUND(JJ223*$Q223, 2), "")</f>
        <v/>
      </c>
      <c r="JL223" s="9">
        <f>IF(28&lt;=$G223, $N223, "")</f>
        <v/>
      </c>
      <c r="JM223" s="9">
        <f>IF(28&lt;=$G223, JL223-JK223, "")</f>
        <v/>
      </c>
      <c r="JN223" s="9">
        <f>IF(28&lt;=$G223, JJ223-JM223, "")</f>
        <v/>
      </c>
      <c r="JO223" s="9">
        <f>IF(28&lt;=$G223, ROUND(JG223*$Q223, 2), "")</f>
        <v/>
      </c>
      <c r="JP223" s="9">
        <f>IF(28&lt;=$G223, JG223+JO223, "")</f>
        <v/>
      </c>
      <c r="JQ223" s="9">
        <f>IF(28&lt;=$G223, JK223+JO223, "")</f>
        <v/>
      </c>
      <c r="JR223" s="9">
        <f>IF(28&lt;=$G223, ($G223-28)*$N223, "")</f>
        <v/>
      </c>
      <c r="JS223" s="9">
        <f>IF(29&lt;=$G223, JN223, "")</f>
        <v/>
      </c>
      <c r="JT223" s="9">
        <f>IF(29&lt;=$G223, ROUND(JS223*$Q223, 2), "")</f>
        <v/>
      </c>
      <c r="JU223" s="9">
        <f>IF(29&lt;=$G223, $N223, "")</f>
        <v/>
      </c>
      <c r="JV223" s="9">
        <f>IF(29&lt;=$G223, JU223-JT223, "")</f>
        <v/>
      </c>
      <c r="JW223" s="9">
        <f>IF(29&lt;=$G223, JS223-JV223, "")</f>
        <v/>
      </c>
      <c r="JX223" s="9">
        <f>IF(29&lt;=$G223, ROUND(JP223*$Q223, 2), "")</f>
        <v/>
      </c>
      <c r="JY223" s="9">
        <f>IF(29&lt;=$G223, JP223+JX223, "")</f>
        <v/>
      </c>
      <c r="JZ223" s="9">
        <f>IF(29&lt;=$G223, JT223+JX223, "")</f>
        <v/>
      </c>
      <c r="KA223" s="9">
        <f>IF(29&lt;=$G223, ($G223-29)*$N223, "")</f>
        <v/>
      </c>
      <c r="KB223" s="9">
        <f>IF(30&lt;=$G223, JW223, "")</f>
        <v/>
      </c>
      <c r="KC223" s="9">
        <f>IF(30&lt;=$G223, ROUND(KB223*$Q223, 2), "")</f>
        <v/>
      </c>
      <c r="KD223" s="9">
        <f>IF(30&lt;=$G223, $N223, "")</f>
        <v/>
      </c>
      <c r="KE223" s="9">
        <f>IF(30&lt;=$G223, KD223-KC223, "")</f>
        <v/>
      </c>
      <c r="KF223" s="9">
        <f>IF(30&lt;=$G223, KB223-KE223, "")</f>
        <v/>
      </c>
      <c r="KG223" s="9">
        <f>IF(30&lt;=$G223, ROUND(JY223*$Q223, 2), "")</f>
        <v/>
      </c>
      <c r="KH223" s="9">
        <f>IF(30&lt;=$G223, JY223+KG223, "")</f>
        <v/>
      </c>
      <c r="KI223" s="9">
        <f>IF(30&lt;=$G223, KC223+KG223, "")</f>
        <v/>
      </c>
      <c r="KJ223" s="9">
        <f>IF(30&lt;=$G223, ($G223-30)*$N223, "")</f>
        <v/>
      </c>
      <c r="KK223" s="9">
        <f>IF(31&lt;=$G223, KF223, "")</f>
        <v/>
      </c>
      <c r="KL223" s="9">
        <f>IF(31&lt;=$G223, ROUND(KK223*$Q223, 2), "")</f>
        <v/>
      </c>
      <c r="KM223" s="9">
        <f>IF(31&lt;=$G223, $N223, "")</f>
        <v/>
      </c>
      <c r="KN223" s="9">
        <f>IF(31&lt;=$G223, KM223-KL223, "")</f>
        <v/>
      </c>
      <c r="KO223" s="9">
        <f>IF(31&lt;=$G223, KK223-KN223, "")</f>
        <v/>
      </c>
      <c r="KP223" s="9">
        <f>IF(31&lt;=$G223, ROUND(KH223*$Q223, 2), "")</f>
        <v/>
      </c>
      <c r="KQ223" s="9">
        <f>IF(31&lt;=$G223, KH223+KP223, "")</f>
        <v/>
      </c>
      <c r="KR223" s="9">
        <f>IF(31&lt;=$G223, KL223+KP223, "")</f>
        <v/>
      </c>
      <c r="KS223" s="9">
        <f>IF(31&lt;=$G223, ($G223-31)*$N223, "")</f>
        <v/>
      </c>
      <c r="KT223" s="9">
        <f>IF(32&lt;=$G223, KO223, "")</f>
        <v/>
      </c>
      <c r="KU223" s="9">
        <f>IF(32&lt;=$G223, ROUND(KT223*$Q223, 2), "")</f>
        <v/>
      </c>
      <c r="KV223" s="9">
        <f>IF(32&lt;=$G223, $N223, "")</f>
        <v/>
      </c>
      <c r="KW223" s="9">
        <f>IF(32&lt;=$G223, KV223-KU223, "")</f>
        <v/>
      </c>
      <c r="KX223" s="9">
        <f>IF(32&lt;=$G223, KT223-KW223, "")</f>
        <v/>
      </c>
      <c r="KY223" s="9">
        <f>IF(32&lt;=$G223, ROUND(KQ223*$Q223, 2), "")</f>
        <v/>
      </c>
      <c r="KZ223" s="9">
        <f>IF(32&lt;=$G223, KQ223+KY223, "")</f>
        <v/>
      </c>
      <c r="LA223" s="9">
        <f>IF(32&lt;=$G223, KU223+KY223, "")</f>
        <v/>
      </c>
      <c r="LB223" s="9">
        <f>IF(32&lt;=$G223, ($G223-32)*$N223, "")</f>
        <v/>
      </c>
      <c r="LC223" s="9">
        <f>IF(33&lt;=$G223, KX223, "")</f>
        <v/>
      </c>
      <c r="LD223" s="9">
        <f>IF(33&lt;=$G223, ROUND(LC223*$Q223, 2), "")</f>
        <v/>
      </c>
      <c r="LE223" s="9">
        <f>IF(33&lt;=$G223, $N223, "")</f>
        <v/>
      </c>
      <c r="LF223" s="9">
        <f>IF(33&lt;=$G223, LE223-LD223, "")</f>
        <v/>
      </c>
      <c r="LG223" s="9">
        <f>IF(33&lt;=$G223, LC223-LF223, "")</f>
        <v/>
      </c>
      <c r="LH223" s="9">
        <f>IF(33&lt;=$G223, ROUND(KZ223*$Q223, 2), "")</f>
        <v/>
      </c>
      <c r="LI223" s="9">
        <f>IF(33&lt;=$G223, KZ223+LH223, "")</f>
        <v/>
      </c>
      <c r="LJ223" s="9">
        <f>IF(33&lt;=$G223, LD223+LH223, "")</f>
        <v/>
      </c>
      <c r="LK223" s="9">
        <f>IF(33&lt;=$G223, ($G223-33)*$N223, "")</f>
        <v/>
      </c>
      <c r="LL223" s="9">
        <f>IF(34&lt;=$G223, LG223, "")</f>
        <v/>
      </c>
      <c r="LM223" s="9">
        <f>IF(34&lt;=$G223, ROUND(LL223*$Q223, 2), "")</f>
        <v/>
      </c>
      <c r="LN223" s="9">
        <f>IF(34&lt;=$G223, $N223, "")</f>
        <v/>
      </c>
      <c r="LO223" s="9">
        <f>IF(34&lt;=$G223, LN223-LM223, "")</f>
        <v/>
      </c>
      <c r="LP223" s="9">
        <f>IF(34&lt;=$G223, LL223-LO223, "")</f>
        <v/>
      </c>
      <c r="LQ223" s="9">
        <f>IF(34&lt;=$G223, ROUND(LI223*$Q223, 2), "")</f>
        <v/>
      </c>
      <c r="LR223" s="9">
        <f>IF(34&lt;=$G223, LI223+LQ223, "")</f>
        <v/>
      </c>
      <c r="LS223" s="9">
        <f>IF(34&lt;=$G223, LM223+LQ223, "")</f>
        <v/>
      </c>
      <c r="LT223" s="9">
        <f>IF(34&lt;=$G223, ($G223-34)*$N223, "")</f>
        <v/>
      </c>
      <c r="LU223" s="9">
        <f>IF(35&lt;=$G223, LP223, "")</f>
        <v/>
      </c>
      <c r="LV223" s="9">
        <f>IF(35&lt;=$G223, ROUND(LU223*$Q223, 2), "")</f>
        <v/>
      </c>
      <c r="LW223" s="9">
        <f>IF(35&lt;=$G223, $N223, "")</f>
        <v/>
      </c>
      <c r="LX223" s="9">
        <f>IF(35&lt;=$G223, LW223-LV223, "")</f>
        <v/>
      </c>
      <c r="LY223" s="9">
        <f>IF(35&lt;=$G223, LU223-LX223, "")</f>
        <v/>
      </c>
      <c r="LZ223" s="9">
        <f>IF(35&lt;=$G223, ROUND(LR223*$Q223, 2), "")</f>
        <v/>
      </c>
      <c r="MA223" s="9">
        <f>IF(35&lt;=$G223, LR223+LZ223, "")</f>
        <v/>
      </c>
      <c r="MB223" s="9">
        <f>IF(35&lt;=$G223, LV223+LZ223, "")</f>
        <v/>
      </c>
      <c r="MC223" s="9">
        <f>IF(35&lt;=$G223, ($G223-35)*$N223, "")</f>
        <v/>
      </c>
      <c r="MD223" s="9">
        <f>IF(36&lt;=$G223, LY223, "")</f>
        <v/>
      </c>
      <c r="ME223" s="9">
        <f>IF(36&lt;=$G223, ROUND(MD223*$Q223, 2), "")</f>
        <v/>
      </c>
      <c r="MF223" s="9">
        <f>IF(36&lt;=$G223, $N223, "")</f>
        <v/>
      </c>
      <c r="MG223" s="9">
        <f>IF(36&lt;=$G223, MF223-ME223, "")</f>
        <v/>
      </c>
      <c r="MH223" s="9">
        <f>IF(36&lt;=$G223, MD223-MG223, "")</f>
        <v/>
      </c>
      <c r="MI223" s="9">
        <f>IF(36&lt;=$G223, ROUND(MA223*$Q223, 2), "")</f>
        <v/>
      </c>
      <c r="MJ223" s="9">
        <f>IF(36&lt;=$G223, MA223+MI223, "")</f>
        <v/>
      </c>
      <c r="MK223" s="9">
        <f>IF(36&lt;=$G223, ME223+MI223, "")</f>
        <v/>
      </c>
      <c r="ML223" s="9">
        <f>IF(36&lt;=$G223, ($G223-36)*$N223, "")</f>
        <v/>
      </c>
      <c r="MM223" s="9">
        <f>IF(37&lt;=$G223, MH223, "")</f>
        <v/>
      </c>
      <c r="MN223" s="9">
        <f>IF(37&lt;=$G223, ROUND(MM223*$Q223, 2), "")</f>
        <v/>
      </c>
      <c r="MO223" s="9">
        <f>IF(37&lt;=$G223, $N223, "")</f>
        <v/>
      </c>
      <c r="MP223" s="9">
        <f>IF(37&lt;=$G223, MO223-MN223, "")</f>
        <v/>
      </c>
      <c r="MQ223" s="9">
        <f>IF(37&lt;=$G223, MM223-MP223, "")</f>
        <v/>
      </c>
      <c r="MR223" s="9">
        <f>IF(37&lt;=$G223, ROUND(MJ223*$Q223, 2), "")</f>
        <v/>
      </c>
      <c r="MS223" s="9">
        <f>IF(37&lt;=$G223, MJ223+MR223, "")</f>
        <v/>
      </c>
      <c r="MT223" s="9">
        <f>IF(37&lt;=$G223, MN223+MR223, "")</f>
        <v/>
      </c>
      <c r="MU223" s="9">
        <f>IF(37&lt;=$G223, ($G223-37)*$N223, "")</f>
        <v/>
      </c>
      <c r="MV223" s="9">
        <f>IF(38&lt;=$G223, MQ223, "")</f>
        <v/>
      </c>
      <c r="MW223" s="9">
        <f>IF(38&lt;=$G223, ROUND(MV223*$Q223, 2), "")</f>
        <v/>
      </c>
      <c r="MX223" s="9">
        <f>IF(38&lt;=$G223, $N223, "")</f>
        <v/>
      </c>
      <c r="MY223" s="9">
        <f>IF(38&lt;=$G223, MX223-MW223, "")</f>
        <v/>
      </c>
      <c r="MZ223" s="9">
        <f>IF(38&lt;=$G223, MV223-MY223, "")</f>
        <v/>
      </c>
      <c r="NA223" s="9">
        <f>IF(38&lt;=$G223, ROUND(MS223*$Q223, 2), "")</f>
        <v/>
      </c>
      <c r="NB223" s="9">
        <f>IF(38&lt;=$G223, MS223+NA223, "")</f>
        <v/>
      </c>
      <c r="NC223" s="9">
        <f>IF(38&lt;=$G223, MW223+NA223, "")</f>
        <v/>
      </c>
      <c r="ND223" s="9">
        <f>IF(38&lt;=$G223, ($G223-38)*$N223, "")</f>
        <v/>
      </c>
      <c r="NE223" s="9">
        <f>IF(39&lt;=$G223, MZ223, "")</f>
        <v/>
      </c>
      <c r="NF223" s="9">
        <f>IF(39&lt;=$G223, ROUND(NE223*$Q223, 2), "")</f>
        <v/>
      </c>
      <c r="NG223" s="9">
        <f>IF(39&lt;=$G223, $N223, "")</f>
        <v/>
      </c>
      <c r="NH223" s="9">
        <f>IF(39&lt;=$G223, NG223-NF223, "")</f>
        <v/>
      </c>
      <c r="NI223" s="9">
        <f>IF(39&lt;=$G223, NE223-NH223, "")</f>
        <v/>
      </c>
      <c r="NJ223" s="9">
        <f>IF(39&lt;=$G223, ROUND(NB223*$Q223, 2), "")</f>
        <v/>
      </c>
      <c r="NK223" s="9">
        <f>IF(39&lt;=$G223, NB223+NJ223, "")</f>
        <v/>
      </c>
      <c r="NL223" s="9">
        <f>IF(39&lt;=$G223, NF223+NJ223, "")</f>
        <v/>
      </c>
      <c r="NM223" s="9">
        <f>IF(39&lt;=$G223, ($G223-39)*$N223, "")</f>
        <v/>
      </c>
      <c r="NN223" s="9">
        <f>IF(40&lt;=$G223, NI223, "")</f>
        <v/>
      </c>
      <c r="NO223" s="9">
        <f>IF(40&lt;=$G223, ROUND(NN223*$Q223, 2), "")</f>
        <v/>
      </c>
      <c r="NP223" s="9">
        <f>IF(40&lt;=$G223, $N223, "")</f>
        <v/>
      </c>
      <c r="NQ223" s="9">
        <f>IF(40&lt;=$G223, NP223-NO223, "")</f>
        <v/>
      </c>
      <c r="NR223" s="9">
        <f>IF(40&lt;=$G223, NN223-NQ223, "")</f>
        <v/>
      </c>
      <c r="NS223" s="9">
        <f>IF(40&lt;=$G223, ROUND(NK223*$Q223, 2), "")</f>
        <v/>
      </c>
      <c r="NT223" s="9">
        <f>IF(40&lt;=$G223, NK223+NS223, "")</f>
        <v/>
      </c>
      <c r="NU223" s="9">
        <f>IF(40&lt;=$G223, NO223+NS223, "")</f>
        <v/>
      </c>
      <c r="NV223" s="9">
        <f>IF(40&lt;=$G223, ($G223-40)*$N223, "")</f>
        <v/>
      </c>
      <c r="NW223" s="9">
        <f>IF(41&lt;=$G223, NR223, "")</f>
        <v/>
      </c>
      <c r="NX223" s="9">
        <f>IF(41&lt;=$G223, ROUND(NW223*$Q223, 2), "")</f>
        <v/>
      </c>
      <c r="NY223" s="9">
        <f>IF(41&lt;=$G223, $N223, "")</f>
        <v/>
      </c>
      <c r="NZ223" s="9">
        <f>IF(41&lt;=$G223, NY223-NX223, "")</f>
        <v/>
      </c>
      <c r="OA223" s="9">
        <f>IF(41&lt;=$G223, NW223-NZ223, "")</f>
        <v/>
      </c>
      <c r="OB223" s="9">
        <f>IF(41&lt;=$G223, ROUND(NT223*$Q223, 2), "")</f>
        <v/>
      </c>
      <c r="OC223" s="9">
        <f>IF(41&lt;=$G223, NT223+OB223, "")</f>
        <v/>
      </c>
      <c r="OD223" s="9">
        <f>IF(41&lt;=$G223, NX223+OB223, "")</f>
        <v/>
      </c>
      <c r="OE223" s="9">
        <f>IF(41&lt;=$G223, ($G223-41)*$N223, "")</f>
        <v/>
      </c>
      <c r="OF223" s="9">
        <f>IF(42&lt;=$G223, OA223, "")</f>
        <v/>
      </c>
      <c r="OG223" s="9">
        <f>IF(42&lt;=$G223, ROUND(OF223*$Q223, 2), "")</f>
        <v/>
      </c>
      <c r="OH223" s="9">
        <f>IF(42&lt;=$G223, $N223, "")</f>
        <v/>
      </c>
      <c r="OI223" s="9">
        <f>IF(42&lt;=$G223, OH223-OG223, "")</f>
        <v/>
      </c>
      <c r="OJ223" s="9">
        <f>IF(42&lt;=$G223, OF223-OI223, "")</f>
        <v/>
      </c>
      <c r="OK223" s="9">
        <f>IF(42&lt;=$G223, ROUND(OC223*$Q223, 2), "")</f>
        <v/>
      </c>
      <c r="OL223" s="9">
        <f>IF(42&lt;=$G223, OC223+OK223, "")</f>
        <v/>
      </c>
      <c r="OM223" s="9">
        <f>IF(42&lt;=$G223, OG223+OK223, "")</f>
        <v/>
      </c>
      <c r="ON223" s="9">
        <f>IF(42&lt;=$G223, ($G223-42)*$N223, "")</f>
        <v/>
      </c>
      <c r="OO223" s="9">
        <f>IF(43&lt;=$G223, OJ223, "")</f>
        <v/>
      </c>
      <c r="OP223" s="9">
        <f>IF(43&lt;=$G223, ROUND(OO223*$Q223, 2), "")</f>
        <v/>
      </c>
      <c r="OQ223" s="9">
        <f>IF(43&lt;=$G223, $N223, "")</f>
        <v/>
      </c>
      <c r="OR223" s="9">
        <f>IF(43&lt;=$G223, OQ223-OP223, "")</f>
        <v/>
      </c>
      <c r="OS223" s="9">
        <f>IF(43&lt;=$G223, OO223-OR223, "")</f>
        <v/>
      </c>
      <c r="OT223" s="9">
        <f>IF(43&lt;=$G223, ROUND(OL223*$Q223, 2), "")</f>
        <v/>
      </c>
      <c r="OU223" s="9">
        <f>IF(43&lt;=$G223, OL223+OT223, "")</f>
        <v/>
      </c>
      <c r="OV223" s="9">
        <f>IF(43&lt;=$G223, OP223+OT223, "")</f>
        <v/>
      </c>
      <c r="OW223" s="9">
        <f>IF(43&lt;=$G223, ($G223-43)*$N223, "")</f>
        <v/>
      </c>
      <c r="OX223" s="9">
        <f>IF(44&lt;=$G223, OS223, "")</f>
        <v/>
      </c>
      <c r="OY223" s="9">
        <f>IF(44&lt;=$G223, ROUND(OX223*$Q223, 2), "")</f>
        <v/>
      </c>
      <c r="OZ223" s="9">
        <f>IF(44&lt;=$G223, $N223, "")</f>
        <v/>
      </c>
      <c r="PA223" s="9">
        <f>IF(44&lt;=$G223, OZ223-OY223, "")</f>
        <v/>
      </c>
      <c r="PB223" s="9">
        <f>IF(44&lt;=$G223, OX223-PA223, "")</f>
        <v/>
      </c>
      <c r="PC223" s="9">
        <f>IF(44&lt;=$G223, ROUND(OU223*$Q223, 2), "")</f>
        <v/>
      </c>
      <c r="PD223" s="9">
        <f>IF(44&lt;=$G223, OU223+PC223, "")</f>
        <v/>
      </c>
      <c r="PE223" s="9">
        <f>IF(44&lt;=$G223, OY223+PC223, "")</f>
        <v/>
      </c>
      <c r="PF223" s="9">
        <f>IF(44&lt;=$G223, ($G223-44)*$N223, "")</f>
        <v/>
      </c>
      <c r="PG223" s="9">
        <f>IF(45&lt;=$G223, PB223, "")</f>
        <v/>
      </c>
      <c r="PH223" s="9">
        <f>IF(45&lt;=$G223, ROUND(PG223*$Q223, 2), "")</f>
        <v/>
      </c>
      <c r="PI223" s="9">
        <f>IF(45&lt;=$G223, $N223, "")</f>
        <v/>
      </c>
      <c r="PJ223" s="9">
        <f>IF(45&lt;=$G223, PI223-PH223, "")</f>
        <v/>
      </c>
      <c r="PK223" s="9">
        <f>IF(45&lt;=$G223, PG223-PJ223, "")</f>
        <v/>
      </c>
      <c r="PL223" s="9">
        <f>IF(45&lt;=$G223, ROUND(PD223*$Q223, 2), "")</f>
        <v/>
      </c>
      <c r="PM223" s="9">
        <f>IF(45&lt;=$G223, PD223+PL223, "")</f>
        <v/>
      </c>
      <c r="PN223" s="9">
        <f>IF(45&lt;=$G223, PH223+PL223, "")</f>
        <v/>
      </c>
      <c r="PO223" s="9">
        <f>IF(45&lt;=$G223, ($G223-45)*$N223, "")</f>
        <v/>
      </c>
      <c r="PP223" s="9">
        <f>IF(46&lt;=$G223, PK223, "")</f>
        <v/>
      </c>
      <c r="PQ223" s="9">
        <f>IF(46&lt;=$G223, ROUND(PP223*$Q223, 2), "")</f>
        <v/>
      </c>
      <c r="PR223" s="9">
        <f>IF(46&lt;=$G223, $N223, "")</f>
        <v/>
      </c>
      <c r="PS223" s="9">
        <f>IF(46&lt;=$G223, PR223-PQ223, "")</f>
        <v/>
      </c>
      <c r="PT223" s="9">
        <f>IF(46&lt;=$G223, PP223-PS223, "")</f>
        <v/>
      </c>
      <c r="PU223" s="9">
        <f>IF(46&lt;=$G223, ROUND(PM223*$Q223, 2), "")</f>
        <v/>
      </c>
      <c r="PV223" s="9">
        <f>IF(46&lt;=$G223, PM223+PU223, "")</f>
        <v/>
      </c>
      <c r="PW223" s="9">
        <f>IF(46&lt;=$G223, PQ223+PU223, "")</f>
        <v/>
      </c>
      <c r="PX223" s="9">
        <f>IF(46&lt;=$G223, ($G223-46)*$N223, "")</f>
        <v/>
      </c>
      <c r="PY223" s="9">
        <f>IF(47&lt;=$G223, PT223, "")</f>
        <v/>
      </c>
      <c r="PZ223" s="9">
        <f>IF(47&lt;=$G223, ROUND(PY223*$Q223, 2), "")</f>
        <v/>
      </c>
      <c r="QA223" s="9">
        <f>IF(47&lt;=$G223, $N223, "")</f>
        <v/>
      </c>
      <c r="QB223" s="9">
        <f>IF(47&lt;=$G223, QA223-PZ223, "")</f>
        <v/>
      </c>
      <c r="QC223" s="9">
        <f>IF(47&lt;=$G223, PY223-QB223, "")</f>
        <v/>
      </c>
      <c r="QD223" s="9">
        <f>IF(47&lt;=$G223, ROUND(PV223*$Q223, 2), "")</f>
        <v/>
      </c>
      <c r="QE223" s="9">
        <f>IF(47&lt;=$G223, PV223+QD223, "")</f>
        <v/>
      </c>
      <c r="QF223" s="9">
        <f>IF(47&lt;=$G223, PZ223+QD223, "")</f>
        <v/>
      </c>
      <c r="QG223" s="9">
        <f>IF(47&lt;=$G223, ($G223-47)*$N223, "")</f>
        <v/>
      </c>
      <c r="QH223" s="9">
        <f>IF(48&lt;=$G223, QC223, "")</f>
        <v/>
      </c>
      <c r="QI223" s="9">
        <f>IF(48&lt;=$G223, ROUND(QH223*$Q223, 2), "")</f>
        <v/>
      </c>
      <c r="QJ223" s="9">
        <f>IF(48&lt;=$G223, $N223, "")</f>
        <v/>
      </c>
      <c r="QK223" s="9">
        <f>IF(48&lt;=$G223, QJ223-QI223, "")</f>
        <v/>
      </c>
      <c r="QL223" s="9">
        <f>IF(48&lt;=$G223, QH223-QK223, "")</f>
        <v/>
      </c>
      <c r="QM223" s="9">
        <f>IF(48&lt;=$G223, ROUND(QE223*$Q223, 2), "")</f>
        <v/>
      </c>
      <c r="QN223" s="9">
        <f>IF(48&lt;=$G223, QE223+QM223, "")</f>
        <v/>
      </c>
      <c r="QO223" s="9">
        <f>IF(48&lt;=$G223, QI223+QM223, "")</f>
        <v/>
      </c>
      <c r="QP223" s="9">
        <f>IF(48&lt;=$G223, ($G223-48)*$N223, "")</f>
        <v/>
      </c>
    </row>
    <row r="224">
      <c r="A224" s="12" t="inlineStr">
        <is>
          <t>0738-0001</t>
        </is>
      </c>
      <c r="B224" s="13" t="inlineStr">
        <is>
          <t>Vinaria Distribución S.A.S.</t>
        </is>
      </c>
      <c r="C224" s="13" t="inlineStr">
        <is>
          <t>700 BIGHORN "S" CREW CAB CVT</t>
        </is>
      </c>
      <c r="D224" s="12" t="inlineStr">
        <is>
          <t>ACTIVO</t>
        </is>
      </c>
      <c r="E224" s="12" t="inlineStr">
        <is>
          <t>2025-12-24</t>
        </is>
      </c>
      <c r="F224" s="12" t="inlineStr">
        <is>
          <t>2028-12-24</t>
        </is>
      </c>
      <c r="G224" s="14" t="n">
        <v>36</v>
      </c>
      <c r="H224" s="15" t="n">
        <v>371465.52</v>
      </c>
      <c r="I224" s="16" t="n">
        <v>0.3</v>
      </c>
      <c r="J224" s="15">
        <f>ROUND(H224*I224, 2)</f>
        <v/>
      </c>
      <c r="K224" s="15">
        <f>ROUND(H224-J224, 2)</f>
        <v/>
      </c>
      <c r="L224" s="16" t="n">
        <v>0.02</v>
      </c>
      <c r="M224" s="15">
        <f>ROUND(H224*L224, 2)</f>
        <v/>
      </c>
      <c r="N224" s="15" t="n">
        <v>10678.55</v>
      </c>
      <c r="O224" s="16" t="n">
        <v>0.1</v>
      </c>
      <c r="P224" s="15">
        <f>ROUND(H224*O224, 2)</f>
        <v/>
      </c>
      <c r="Q224" s="17" t="n">
        <v>0.02656212</v>
      </c>
      <c r="R224" s="17">
        <f>RATE(G224, -N224, K224, -P224)</f>
        <v/>
      </c>
      <c r="S224" s="17">
        <f>ROUND(Q224*12, 8)</f>
        <v/>
      </c>
      <c r="T224" s="17">
        <f>ROUND(((1+Q224)^12)-1, 8)</f>
        <v/>
      </c>
      <c r="U224" s="15">
        <f>ROUND(PV(Q224, G224, 0, -P224), 2)</f>
        <v/>
      </c>
      <c r="V224" s="15">
        <f>SUMIF($AA$4:$QP$4, "Interes_Leasing", AA224:QP224)</f>
        <v/>
      </c>
      <c r="W224" s="15">
        <f>SUMIF($AA$4:$QP$4, "Interes_Residual", AA224:QP224)</f>
        <v/>
      </c>
      <c r="X224" s="15">
        <f>ROUND(V224+W224, 2)</f>
        <v/>
      </c>
      <c r="Y224" s="15">
        <f>ROUND((N224*G224+P224+M224)-K224, 2)</f>
        <v/>
      </c>
      <c r="Z224" s="16">
        <f>ROUND(Y224/K224, 4)</f>
        <v/>
      </c>
      <c r="AA224" s="15">
        <f>IF(1&lt;=$G224, $K224, "")</f>
        <v/>
      </c>
      <c r="AB224" s="15">
        <f>IF(1&lt;=$G224, ROUND(AA224*$Q224, 2), "")</f>
        <v/>
      </c>
      <c r="AC224" s="15">
        <f>IF(1&lt;=$G224, $N224, "")</f>
        <v/>
      </c>
      <c r="AD224" s="15">
        <f>IF(1&lt;=$G224, AC224-AB224, "")</f>
        <v/>
      </c>
      <c r="AE224" s="15">
        <f>IF(1&lt;=$G224, AA224-AD224, "")</f>
        <v/>
      </c>
      <c r="AF224" s="15">
        <f>IF(1&lt;=$G224, ROUND($U224*$Q224, 2), "")</f>
        <v/>
      </c>
      <c r="AG224" s="15">
        <f>IF(1&lt;=$G224, $U224+AF224, "")</f>
        <v/>
      </c>
      <c r="AH224" s="15">
        <f>IF(1&lt;=$G224, AB224+AF224, "")</f>
        <v/>
      </c>
      <c r="AI224" s="15">
        <f>IF(1&lt;=$G224, ($G224-1)*$N224, "")</f>
        <v/>
      </c>
      <c r="AJ224" s="15">
        <f>IF(2&lt;=$G224, AE224, "")</f>
        <v/>
      </c>
      <c r="AK224" s="15">
        <f>IF(2&lt;=$G224, ROUND(AJ224*$Q224, 2), "")</f>
        <v/>
      </c>
      <c r="AL224" s="15">
        <f>IF(2&lt;=$G224, $N224, "")</f>
        <v/>
      </c>
      <c r="AM224" s="15">
        <f>IF(2&lt;=$G224, AL224-AK224, "")</f>
        <v/>
      </c>
      <c r="AN224" s="15">
        <f>IF(2&lt;=$G224, AJ224-AM224, "")</f>
        <v/>
      </c>
      <c r="AO224" s="15">
        <f>IF(2&lt;=$G224, ROUND(AG224*$Q224, 2), "")</f>
        <v/>
      </c>
      <c r="AP224" s="15">
        <f>IF(2&lt;=$G224, AG224+AO224, "")</f>
        <v/>
      </c>
      <c r="AQ224" s="15">
        <f>IF(2&lt;=$G224, AK224+AO224, "")</f>
        <v/>
      </c>
      <c r="AR224" s="15">
        <f>IF(2&lt;=$G224, ($G224-2)*$N224, "")</f>
        <v/>
      </c>
      <c r="AS224" s="15">
        <f>IF(3&lt;=$G224, AN224, "")</f>
        <v/>
      </c>
      <c r="AT224" s="15">
        <f>IF(3&lt;=$G224, ROUND(AS224*$Q224, 2), "")</f>
        <v/>
      </c>
      <c r="AU224" s="15">
        <f>IF(3&lt;=$G224, $N224, "")</f>
        <v/>
      </c>
      <c r="AV224" s="15">
        <f>IF(3&lt;=$G224, AU224-AT224, "")</f>
        <v/>
      </c>
      <c r="AW224" s="15">
        <f>IF(3&lt;=$G224, AS224-AV224, "")</f>
        <v/>
      </c>
      <c r="AX224" s="15">
        <f>IF(3&lt;=$G224, ROUND(AP224*$Q224, 2), "")</f>
        <v/>
      </c>
      <c r="AY224" s="15">
        <f>IF(3&lt;=$G224, AP224+AX224, "")</f>
        <v/>
      </c>
      <c r="AZ224" s="15">
        <f>IF(3&lt;=$G224, AT224+AX224, "")</f>
        <v/>
      </c>
      <c r="BA224" s="15">
        <f>IF(3&lt;=$G224, ($G224-3)*$N224, "")</f>
        <v/>
      </c>
      <c r="BB224" s="15">
        <f>IF(4&lt;=$G224, AW224, "")</f>
        <v/>
      </c>
      <c r="BC224" s="15">
        <f>IF(4&lt;=$G224, ROUND(BB224*$Q224, 2), "")</f>
        <v/>
      </c>
      <c r="BD224" s="15">
        <f>IF(4&lt;=$G224, $N224, "")</f>
        <v/>
      </c>
      <c r="BE224" s="15">
        <f>IF(4&lt;=$G224, BD224-BC224, "")</f>
        <v/>
      </c>
      <c r="BF224" s="15">
        <f>IF(4&lt;=$G224, BB224-BE224, "")</f>
        <v/>
      </c>
      <c r="BG224" s="15">
        <f>IF(4&lt;=$G224, ROUND(AY224*$Q224, 2), "")</f>
        <v/>
      </c>
      <c r="BH224" s="15">
        <f>IF(4&lt;=$G224, AY224+BG224, "")</f>
        <v/>
      </c>
      <c r="BI224" s="15">
        <f>IF(4&lt;=$G224, BC224+BG224, "")</f>
        <v/>
      </c>
      <c r="BJ224" s="15">
        <f>IF(4&lt;=$G224, ($G224-4)*$N224, "")</f>
        <v/>
      </c>
      <c r="BK224" s="15">
        <f>IF(5&lt;=$G224, BF224, "")</f>
        <v/>
      </c>
      <c r="BL224" s="15">
        <f>IF(5&lt;=$G224, ROUND(BK224*$Q224, 2), "")</f>
        <v/>
      </c>
      <c r="BM224" s="15">
        <f>IF(5&lt;=$G224, $N224, "")</f>
        <v/>
      </c>
      <c r="BN224" s="15">
        <f>IF(5&lt;=$G224, BM224-BL224, "")</f>
        <v/>
      </c>
      <c r="BO224" s="15">
        <f>IF(5&lt;=$G224, BK224-BN224, "")</f>
        <v/>
      </c>
      <c r="BP224" s="15">
        <f>IF(5&lt;=$G224, ROUND(BH224*$Q224, 2), "")</f>
        <v/>
      </c>
      <c r="BQ224" s="15">
        <f>IF(5&lt;=$G224, BH224+BP224, "")</f>
        <v/>
      </c>
      <c r="BR224" s="15">
        <f>IF(5&lt;=$G224, BL224+BP224, "")</f>
        <v/>
      </c>
      <c r="BS224" s="15">
        <f>IF(5&lt;=$G224, ($G224-5)*$N224, "")</f>
        <v/>
      </c>
      <c r="BT224" s="15">
        <f>IF(6&lt;=$G224, BO224, "")</f>
        <v/>
      </c>
      <c r="BU224" s="15">
        <f>IF(6&lt;=$G224, ROUND(BT224*$Q224, 2), "")</f>
        <v/>
      </c>
      <c r="BV224" s="15">
        <f>IF(6&lt;=$G224, $N224, "")</f>
        <v/>
      </c>
      <c r="BW224" s="15">
        <f>IF(6&lt;=$G224, BV224-BU224, "")</f>
        <v/>
      </c>
      <c r="BX224" s="15">
        <f>IF(6&lt;=$G224, BT224-BW224, "")</f>
        <v/>
      </c>
      <c r="BY224" s="15">
        <f>IF(6&lt;=$G224, ROUND(BQ224*$Q224, 2), "")</f>
        <v/>
      </c>
      <c r="BZ224" s="15">
        <f>IF(6&lt;=$G224, BQ224+BY224, "")</f>
        <v/>
      </c>
      <c r="CA224" s="15">
        <f>IF(6&lt;=$G224, BU224+BY224, "")</f>
        <v/>
      </c>
      <c r="CB224" s="15">
        <f>IF(6&lt;=$G224, ($G224-6)*$N224, "")</f>
        <v/>
      </c>
      <c r="CC224" s="15">
        <f>IF(7&lt;=$G224, BX224, "")</f>
        <v/>
      </c>
      <c r="CD224" s="15">
        <f>IF(7&lt;=$G224, ROUND(CC224*$Q224, 2), "")</f>
        <v/>
      </c>
      <c r="CE224" s="15">
        <f>IF(7&lt;=$G224, $N224, "")</f>
        <v/>
      </c>
      <c r="CF224" s="15">
        <f>IF(7&lt;=$G224, CE224-CD224, "")</f>
        <v/>
      </c>
      <c r="CG224" s="15">
        <f>IF(7&lt;=$G224, CC224-CF224, "")</f>
        <v/>
      </c>
      <c r="CH224" s="15">
        <f>IF(7&lt;=$G224, ROUND(BZ224*$Q224, 2), "")</f>
        <v/>
      </c>
      <c r="CI224" s="15">
        <f>IF(7&lt;=$G224, BZ224+CH224, "")</f>
        <v/>
      </c>
      <c r="CJ224" s="15">
        <f>IF(7&lt;=$G224, CD224+CH224, "")</f>
        <v/>
      </c>
      <c r="CK224" s="15">
        <f>IF(7&lt;=$G224, ($G224-7)*$N224, "")</f>
        <v/>
      </c>
      <c r="CL224" s="15">
        <f>IF(8&lt;=$G224, CG224, "")</f>
        <v/>
      </c>
      <c r="CM224" s="15">
        <f>IF(8&lt;=$G224, ROUND(CL224*$Q224, 2), "")</f>
        <v/>
      </c>
      <c r="CN224" s="15">
        <f>IF(8&lt;=$G224, $N224, "")</f>
        <v/>
      </c>
      <c r="CO224" s="15">
        <f>IF(8&lt;=$G224, CN224-CM224, "")</f>
        <v/>
      </c>
      <c r="CP224" s="15">
        <f>IF(8&lt;=$G224, CL224-CO224, "")</f>
        <v/>
      </c>
      <c r="CQ224" s="15">
        <f>IF(8&lt;=$G224, ROUND(CI224*$Q224, 2), "")</f>
        <v/>
      </c>
      <c r="CR224" s="15">
        <f>IF(8&lt;=$G224, CI224+CQ224, "")</f>
        <v/>
      </c>
      <c r="CS224" s="15">
        <f>IF(8&lt;=$G224, CM224+CQ224, "")</f>
        <v/>
      </c>
      <c r="CT224" s="15">
        <f>IF(8&lt;=$G224, ($G224-8)*$N224, "")</f>
        <v/>
      </c>
      <c r="CU224" s="15">
        <f>IF(9&lt;=$G224, CP224, "")</f>
        <v/>
      </c>
      <c r="CV224" s="15">
        <f>IF(9&lt;=$G224, ROUND(CU224*$Q224, 2), "")</f>
        <v/>
      </c>
      <c r="CW224" s="15">
        <f>IF(9&lt;=$G224, $N224, "")</f>
        <v/>
      </c>
      <c r="CX224" s="15">
        <f>IF(9&lt;=$G224, CW224-CV224, "")</f>
        <v/>
      </c>
      <c r="CY224" s="15">
        <f>IF(9&lt;=$G224, CU224-CX224, "")</f>
        <v/>
      </c>
      <c r="CZ224" s="15">
        <f>IF(9&lt;=$G224, ROUND(CR224*$Q224, 2), "")</f>
        <v/>
      </c>
      <c r="DA224" s="15">
        <f>IF(9&lt;=$G224, CR224+CZ224, "")</f>
        <v/>
      </c>
      <c r="DB224" s="15">
        <f>IF(9&lt;=$G224, CV224+CZ224, "")</f>
        <v/>
      </c>
      <c r="DC224" s="15">
        <f>IF(9&lt;=$G224, ($G224-9)*$N224, "")</f>
        <v/>
      </c>
      <c r="DD224" s="15">
        <f>IF(10&lt;=$G224, CY224, "")</f>
        <v/>
      </c>
      <c r="DE224" s="15">
        <f>IF(10&lt;=$G224, ROUND(DD224*$Q224, 2), "")</f>
        <v/>
      </c>
      <c r="DF224" s="15">
        <f>IF(10&lt;=$G224, $N224, "")</f>
        <v/>
      </c>
      <c r="DG224" s="15">
        <f>IF(10&lt;=$G224, DF224-DE224, "")</f>
        <v/>
      </c>
      <c r="DH224" s="15">
        <f>IF(10&lt;=$G224, DD224-DG224, "")</f>
        <v/>
      </c>
      <c r="DI224" s="15">
        <f>IF(10&lt;=$G224, ROUND(DA224*$Q224, 2), "")</f>
        <v/>
      </c>
      <c r="DJ224" s="15">
        <f>IF(10&lt;=$G224, DA224+DI224, "")</f>
        <v/>
      </c>
      <c r="DK224" s="15">
        <f>IF(10&lt;=$G224, DE224+DI224, "")</f>
        <v/>
      </c>
      <c r="DL224" s="15">
        <f>IF(10&lt;=$G224, ($G224-10)*$N224, "")</f>
        <v/>
      </c>
      <c r="DM224" s="15">
        <f>IF(11&lt;=$G224, DH224, "")</f>
        <v/>
      </c>
      <c r="DN224" s="15">
        <f>IF(11&lt;=$G224, ROUND(DM224*$Q224, 2), "")</f>
        <v/>
      </c>
      <c r="DO224" s="15">
        <f>IF(11&lt;=$G224, $N224, "")</f>
        <v/>
      </c>
      <c r="DP224" s="15">
        <f>IF(11&lt;=$G224, DO224-DN224, "")</f>
        <v/>
      </c>
      <c r="DQ224" s="15">
        <f>IF(11&lt;=$G224, DM224-DP224, "")</f>
        <v/>
      </c>
      <c r="DR224" s="15">
        <f>IF(11&lt;=$G224, ROUND(DJ224*$Q224, 2), "")</f>
        <v/>
      </c>
      <c r="DS224" s="15">
        <f>IF(11&lt;=$G224, DJ224+DR224, "")</f>
        <v/>
      </c>
      <c r="DT224" s="15">
        <f>IF(11&lt;=$G224, DN224+DR224, "")</f>
        <v/>
      </c>
      <c r="DU224" s="15">
        <f>IF(11&lt;=$G224, ($G224-11)*$N224, "")</f>
        <v/>
      </c>
      <c r="DV224" s="15">
        <f>IF(12&lt;=$G224, DQ224, "")</f>
        <v/>
      </c>
      <c r="DW224" s="15">
        <f>IF(12&lt;=$G224, ROUND(DV224*$Q224, 2), "")</f>
        <v/>
      </c>
      <c r="DX224" s="15">
        <f>IF(12&lt;=$G224, $N224, "")</f>
        <v/>
      </c>
      <c r="DY224" s="15">
        <f>IF(12&lt;=$G224, DX224-DW224, "")</f>
        <v/>
      </c>
      <c r="DZ224" s="15">
        <f>IF(12&lt;=$G224, DV224-DY224, "")</f>
        <v/>
      </c>
      <c r="EA224" s="15">
        <f>IF(12&lt;=$G224, ROUND(DS224*$Q224, 2), "")</f>
        <v/>
      </c>
      <c r="EB224" s="15">
        <f>IF(12&lt;=$G224, DS224+EA224, "")</f>
        <v/>
      </c>
      <c r="EC224" s="15">
        <f>IF(12&lt;=$G224, DW224+EA224, "")</f>
        <v/>
      </c>
      <c r="ED224" s="15">
        <f>IF(12&lt;=$G224, ($G224-12)*$N224, "")</f>
        <v/>
      </c>
      <c r="EE224" s="15">
        <f>IF(13&lt;=$G224, DZ224, "")</f>
        <v/>
      </c>
      <c r="EF224" s="15">
        <f>IF(13&lt;=$G224, ROUND(EE224*$Q224, 2), "")</f>
        <v/>
      </c>
      <c r="EG224" s="15">
        <f>IF(13&lt;=$G224, $N224, "")</f>
        <v/>
      </c>
      <c r="EH224" s="15">
        <f>IF(13&lt;=$G224, EG224-EF224, "")</f>
        <v/>
      </c>
      <c r="EI224" s="15">
        <f>IF(13&lt;=$G224, EE224-EH224, "")</f>
        <v/>
      </c>
      <c r="EJ224" s="15">
        <f>IF(13&lt;=$G224, ROUND(EB224*$Q224, 2), "")</f>
        <v/>
      </c>
      <c r="EK224" s="15">
        <f>IF(13&lt;=$G224, EB224+EJ224, "")</f>
        <v/>
      </c>
      <c r="EL224" s="15">
        <f>IF(13&lt;=$G224, EF224+EJ224, "")</f>
        <v/>
      </c>
      <c r="EM224" s="15">
        <f>IF(13&lt;=$G224, ($G224-13)*$N224, "")</f>
        <v/>
      </c>
      <c r="EN224" s="15">
        <f>IF(14&lt;=$G224, EI224, "")</f>
        <v/>
      </c>
      <c r="EO224" s="15">
        <f>IF(14&lt;=$G224, ROUND(EN224*$Q224, 2), "")</f>
        <v/>
      </c>
      <c r="EP224" s="15">
        <f>IF(14&lt;=$G224, $N224, "")</f>
        <v/>
      </c>
      <c r="EQ224" s="15">
        <f>IF(14&lt;=$G224, EP224-EO224, "")</f>
        <v/>
      </c>
      <c r="ER224" s="15">
        <f>IF(14&lt;=$G224, EN224-EQ224, "")</f>
        <v/>
      </c>
      <c r="ES224" s="15">
        <f>IF(14&lt;=$G224, ROUND(EK224*$Q224, 2), "")</f>
        <v/>
      </c>
      <c r="ET224" s="15">
        <f>IF(14&lt;=$G224, EK224+ES224, "")</f>
        <v/>
      </c>
      <c r="EU224" s="15">
        <f>IF(14&lt;=$G224, EO224+ES224, "")</f>
        <v/>
      </c>
      <c r="EV224" s="15">
        <f>IF(14&lt;=$G224, ($G224-14)*$N224, "")</f>
        <v/>
      </c>
      <c r="EW224" s="15">
        <f>IF(15&lt;=$G224, ER224, "")</f>
        <v/>
      </c>
      <c r="EX224" s="15">
        <f>IF(15&lt;=$G224, ROUND(EW224*$Q224, 2), "")</f>
        <v/>
      </c>
      <c r="EY224" s="15">
        <f>IF(15&lt;=$G224, $N224, "")</f>
        <v/>
      </c>
      <c r="EZ224" s="15">
        <f>IF(15&lt;=$G224, EY224-EX224, "")</f>
        <v/>
      </c>
      <c r="FA224" s="15">
        <f>IF(15&lt;=$G224, EW224-EZ224, "")</f>
        <v/>
      </c>
      <c r="FB224" s="15">
        <f>IF(15&lt;=$G224, ROUND(ET224*$Q224, 2), "")</f>
        <v/>
      </c>
      <c r="FC224" s="15">
        <f>IF(15&lt;=$G224, ET224+FB224, "")</f>
        <v/>
      </c>
      <c r="FD224" s="15">
        <f>IF(15&lt;=$G224, EX224+FB224, "")</f>
        <v/>
      </c>
      <c r="FE224" s="15">
        <f>IF(15&lt;=$G224, ($G224-15)*$N224, "")</f>
        <v/>
      </c>
      <c r="FF224" s="15">
        <f>IF(16&lt;=$G224, FA224, "")</f>
        <v/>
      </c>
      <c r="FG224" s="15">
        <f>IF(16&lt;=$G224, ROUND(FF224*$Q224, 2), "")</f>
        <v/>
      </c>
      <c r="FH224" s="15">
        <f>IF(16&lt;=$G224, $N224, "")</f>
        <v/>
      </c>
      <c r="FI224" s="15">
        <f>IF(16&lt;=$G224, FH224-FG224, "")</f>
        <v/>
      </c>
      <c r="FJ224" s="15">
        <f>IF(16&lt;=$G224, FF224-FI224, "")</f>
        <v/>
      </c>
      <c r="FK224" s="15">
        <f>IF(16&lt;=$G224, ROUND(FC224*$Q224, 2), "")</f>
        <v/>
      </c>
      <c r="FL224" s="15">
        <f>IF(16&lt;=$G224, FC224+FK224, "")</f>
        <v/>
      </c>
      <c r="FM224" s="15">
        <f>IF(16&lt;=$G224, FG224+FK224, "")</f>
        <v/>
      </c>
      <c r="FN224" s="15">
        <f>IF(16&lt;=$G224, ($G224-16)*$N224, "")</f>
        <v/>
      </c>
      <c r="FO224" s="15">
        <f>IF(17&lt;=$G224, FJ224, "")</f>
        <v/>
      </c>
      <c r="FP224" s="15">
        <f>IF(17&lt;=$G224, ROUND(FO224*$Q224, 2), "")</f>
        <v/>
      </c>
      <c r="FQ224" s="15">
        <f>IF(17&lt;=$G224, $N224, "")</f>
        <v/>
      </c>
      <c r="FR224" s="15">
        <f>IF(17&lt;=$G224, FQ224-FP224, "")</f>
        <v/>
      </c>
      <c r="FS224" s="15">
        <f>IF(17&lt;=$G224, FO224-FR224, "")</f>
        <v/>
      </c>
      <c r="FT224" s="15">
        <f>IF(17&lt;=$G224, ROUND(FL224*$Q224, 2), "")</f>
        <v/>
      </c>
      <c r="FU224" s="15">
        <f>IF(17&lt;=$G224, FL224+FT224, "")</f>
        <v/>
      </c>
      <c r="FV224" s="15">
        <f>IF(17&lt;=$G224, FP224+FT224, "")</f>
        <v/>
      </c>
      <c r="FW224" s="15">
        <f>IF(17&lt;=$G224, ($G224-17)*$N224, "")</f>
        <v/>
      </c>
      <c r="FX224" s="15">
        <f>IF(18&lt;=$G224, FS224, "")</f>
        <v/>
      </c>
      <c r="FY224" s="15">
        <f>IF(18&lt;=$G224, ROUND(FX224*$Q224, 2), "")</f>
        <v/>
      </c>
      <c r="FZ224" s="15">
        <f>IF(18&lt;=$G224, $N224, "")</f>
        <v/>
      </c>
      <c r="GA224" s="15">
        <f>IF(18&lt;=$G224, FZ224-FY224, "")</f>
        <v/>
      </c>
      <c r="GB224" s="15">
        <f>IF(18&lt;=$G224, FX224-GA224, "")</f>
        <v/>
      </c>
      <c r="GC224" s="15">
        <f>IF(18&lt;=$G224, ROUND(FU224*$Q224, 2), "")</f>
        <v/>
      </c>
      <c r="GD224" s="15">
        <f>IF(18&lt;=$G224, FU224+GC224, "")</f>
        <v/>
      </c>
      <c r="GE224" s="15">
        <f>IF(18&lt;=$G224, FY224+GC224, "")</f>
        <v/>
      </c>
      <c r="GF224" s="15">
        <f>IF(18&lt;=$G224, ($G224-18)*$N224, "")</f>
        <v/>
      </c>
      <c r="GG224" s="15">
        <f>IF(19&lt;=$G224, GB224, "")</f>
        <v/>
      </c>
      <c r="GH224" s="15">
        <f>IF(19&lt;=$G224, ROUND(GG224*$Q224, 2), "")</f>
        <v/>
      </c>
      <c r="GI224" s="15">
        <f>IF(19&lt;=$G224, $N224, "")</f>
        <v/>
      </c>
      <c r="GJ224" s="15">
        <f>IF(19&lt;=$G224, GI224-GH224, "")</f>
        <v/>
      </c>
      <c r="GK224" s="15">
        <f>IF(19&lt;=$G224, GG224-GJ224, "")</f>
        <v/>
      </c>
      <c r="GL224" s="15">
        <f>IF(19&lt;=$G224, ROUND(GD224*$Q224, 2), "")</f>
        <v/>
      </c>
      <c r="GM224" s="15">
        <f>IF(19&lt;=$G224, GD224+GL224, "")</f>
        <v/>
      </c>
      <c r="GN224" s="15">
        <f>IF(19&lt;=$G224, GH224+GL224, "")</f>
        <v/>
      </c>
      <c r="GO224" s="15">
        <f>IF(19&lt;=$G224, ($G224-19)*$N224, "")</f>
        <v/>
      </c>
      <c r="GP224" s="15">
        <f>IF(20&lt;=$G224, GK224, "")</f>
        <v/>
      </c>
      <c r="GQ224" s="15">
        <f>IF(20&lt;=$G224, ROUND(GP224*$Q224, 2), "")</f>
        <v/>
      </c>
      <c r="GR224" s="15">
        <f>IF(20&lt;=$G224, $N224, "")</f>
        <v/>
      </c>
      <c r="GS224" s="15">
        <f>IF(20&lt;=$G224, GR224-GQ224, "")</f>
        <v/>
      </c>
      <c r="GT224" s="15">
        <f>IF(20&lt;=$G224, GP224-GS224, "")</f>
        <v/>
      </c>
      <c r="GU224" s="15">
        <f>IF(20&lt;=$G224, ROUND(GM224*$Q224, 2), "")</f>
        <v/>
      </c>
      <c r="GV224" s="15">
        <f>IF(20&lt;=$G224, GM224+GU224, "")</f>
        <v/>
      </c>
      <c r="GW224" s="15">
        <f>IF(20&lt;=$G224, GQ224+GU224, "")</f>
        <v/>
      </c>
      <c r="GX224" s="15">
        <f>IF(20&lt;=$G224, ($G224-20)*$N224, "")</f>
        <v/>
      </c>
      <c r="GY224" s="15">
        <f>IF(21&lt;=$G224, GT224, "")</f>
        <v/>
      </c>
      <c r="GZ224" s="15">
        <f>IF(21&lt;=$G224, ROUND(GY224*$Q224, 2), "")</f>
        <v/>
      </c>
      <c r="HA224" s="15">
        <f>IF(21&lt;=$G224, $N224, "")</f>
        <v/>
      </c>
      <c r="HB224" s="15">
        <f>IF(21&lt;=$G224, HA224-GZ224, "")</f>
        <v/>
      </c>
      <c r="HC224" s="15">
        <f>IF(21&lt;=$G224, GY224-HB224, "")</f>
        <v/>
      </c>
      <c r="HD224" s="15">
        <f>IF(21&lt;=$G224, ROUND(GV224*$Q224, 2), "")</f>
        <v/>
      </c>
      <c r="HE224" s="15">
        <f>IF(21&lt;=$G224, GV224+HD224, "")</f>
        <v/>
      </c>
      <c r="HF224" s="15">
        <f>IF(21&lt;=$G224, GZ224+HD224, "")</f>
        <v/>
      </c>
      <c r="HG224" s="15">
        <f>IF(21&lt;=$G224, ($G224-21)*$N224, "")</f>
        <v/>
      </c>
      <c r="HH224" s="15">
        <f>IF(22&lt;=$G224, HC224, "")</f>
        <v/>
      </c>
      <c r="HI224" s="15">
        <f>IF(22&lt;=$G224, ROUND(HH224*$Q224, 2), "")</f>
        <v/>
      </c>
      <c r="HJ224" s="15">
        <f>IF(22&lt;=$G224, $N224, "")</f>
        <v/>
      </c>
      <c r="HK224" s="15">
        <f>IF(22&lt;=$G224, HJ224-HI224, "")</f>
        <v/>
      </c>
      <c r="HL224" s="15">
        <f>IF(22&lt;=$G224, HH224-HK224, "")</f>
        <v/>
      </c>
      <c r="HM224" s="15">
        <f>IF(22&lt;=$G224, ROUND(HE224*$Q224, 2), "")</f>
        <v/>
      </c>
      <c r="HN224" s="15">
        <f>IF(22&lt;=$G224, HE224+HM224, "")</f>
        <v/>
      </c>
      <c r="HO224" s="15">
        <f>IF(22&lt;=$G224, HI224+HM224, "")</f>
        <v/>
      </c>
      <c r="HP224" s="15">
        <f>IF(22&lt;=$G224, ($G224-22)*$N224, "")</f>
        <v/>
      </c>
      <c r="HQ224" s="15">
        <f>IF(23&lt;=$G224, HL224, "")</f>
        <v/>
      </c>
      <c r="HR224" s="15">
        <f>IF(23&lt;=$G224, ROUND(HQ224*$Q224, 2), "")</f>
        <v/>
      </c>
      <c r="HS224" s="15">
        <f>IF(23&lt;=$G224, $N224, "")</f>
        <v/>
      </c>
      <c r="HT224" s="15">
        <f>IF(23&lt;=$G224, HS224-HR224, "")</f>
        <v/>
      </c>
      <c r="HU224" s="15">
        <f>IF(23&lt;=$G224, HQ224-HT224, "")</f>
        <v/>
      </c>
      <c r="HV224" s="15">
        <f>IF(23&lt;=$G224, ROUND(HN224*$Q224, 2), "")</f>
        <v/>
      </c>
      <c r="HW224" s="15">
        <f>IF(23&lt;=$G224, HN224+HV224, "")</f>
        <v/>
      </c>
      <c r="HX224" s="15">
        <f>IF(23&lt;=$G224, HR224+HV224, "")</f>
        <v/>
      </c>
      <c r="HY224" s="15">
        <f>IF(23&lt;=$G224, ($G224-23)*$N224, "")</f>
        <v/>
      </c>
      <c r="HZ224" s="15">
        <f>IF(24&lt;=$G224, HU224, "")</f>
        <v/>
      </c>
      <c r="IA224" s="15">
        <f>IF(24&lt;=$G224, ROUND(HZ224*$Q224, 2), "")</f>
        <v/>
      </c>
      <c r="IB224" s="15">
        <f>IF(24&lt;=$G224, $N224, "")</f>
        <v/>
      </c>
      <c r="IC224" s="15">
        <f>IF(24&lt;=$G224, IB224-IA224, "")</f>
        <v/>
      </c>
      <c r="ID224" s="15">
        <f>IF(24&lt;=$G224, HZ224-IC224, "")</f>
        <v/>
      </c>
      <c r="IE224" s="15">
        <f>IF(24&lt;=$G224, ROUND(HW224*$Q224, 2), "")</f>
        <v/>
      </c>
      <c r="IF224" s="15">
        <f>IF(24&lt;=$G224, HW224+IE224, "")</f>
        <v/>
      </c>
      <c r="IG224" s="15">
        <f>IF(24&lt;=$G224, IA224+IE224, "")</f>
        <v/>
      </c>
      <c r="IH224" s="15">
        <f>IF(24&lt;=$G224, ($G224-24)*$N224, "")</f>
        <v/>
      </c>
      <c r="II224" s="15">
        <f>IF(25&lt;=$G224, ID224, "")</f>
        <v/>
      </c>
      <c r="IJ224" s="15">
        <f>IF(25&lt;=$G224, ROUND(II224*$Q224, 2), "")</f>
        <v/>
      </c>
      <c r="IK224" s="15">
        <f>IF(25&lt;=$G224, $N224, "")</f>
        <v/>
      </c>
      <c r="IL224" s="15">
        <f>IF(25&lt;=$G224, IK224-IJ224, "")</f>
        <v/>
      </c>
      <c r="IM224" s="15">
        <f>IF(25&lt;=$G224, II224-IL224, "")</f>
        <v/>
      </c>
      <c r="IN224" s="15">
        <f>IF(25&lt;=$G224, ROUND(IF224*$Q224, 2), "")</f>
        <v/>
      </c>
      <c r="IO224" s="15">
        <f>IF(25&lt;=$G224, IF224+IN224, "")</f>
        <v/>
      </c>
      <c r="IP224" s="15">
        <f>IF(25&lt;=$G224, IJ224+IN224, "")</f>
        <v/>
      </c>
      <c r="IQ224" s="15">
        <f>IF(25&lt;=$G224, ($G224-25)*$N224, "")</f>
        <v/>
      </c>
      <c r="IR224" s="15">
        <f>IF(26&lt;=$G224, IM224, "")</f>
        <v/>
      </c>
      <c r="IS224" s="15">
        <f>IF(26&lt;=$G224, ROUND(IR224*$Q224, 2), "")</f>
        <v/>
      </c>
      <c r="IT224" s="15">
        <f>IF(26&lt;=$G224, $N224, "")</f>
        <v/>
      </c>
      <c r="IU224" s="15">
        <f>IF(26&lt;=$G224, IT224-IS224, "")</f>
        <v/>
      </c>
      <c r="IV224" s="15">
        <f>IF(26&lt;=$G224, IR224-IU224, "")</f>
        <v/>
      </c>
      <c r="IW224" s="15">
        <f>IF(26&lt;=$G224, ROUND(IO224*$Q224, 2), "")</f>
        <v/>
      </c>
      <c r="IX224" s="15">
        <f>IF(26&lt;=$G224, IO224+IW224, "")</f>
        <v/>
      </c>
      <c r="IY224" s="15">
        <f>IF(26&lt;=$G224, IS224+IW224, "")</f>
        <v/>
      </c>
      <c r="IZ224" s="15">
        <f>IF(26&lt;=$G224, ($G224-26)*$N224, "")</f>
        <v/>
      </c>
      <c r="JA224" s="15">
        <f>IF(27&lt;=$G224, IV224, "")</f>
        <v/>
      </c>
      <c r="JB224" s="15">
        <f>IF(27&lt;=$G224, ROUND(JA224*$Q224, 2), "")</f>
        <v/>
      </c>
      <c r="JC224" s="15">
        <f>IF(27&lt;=$G224, $N224, "")</f>
        <v/>
      </c>
      <c r="JD224" s="15">
        <f>IF(27&lt;=$G224, JC224-JB224, "")</f>
        <v/>
      </c>
      <c r="JE224" s="15">
        <f>IF(27&lt;=$G224, JA224-JD224, "")</f>
        <v/>
      </c>
      <c r="JF224" s="15">
        <f>IF(27&lt;=$G224, ROUND(IX224*$Q224, 2), "")</f>
        <v/>
      </c>
      <c r="JG224" s="15">
        <f>IF(27&lt;=$G224, IX224+JF224, "")</f>
        <v/>
      </c>
      <c r="JH224" s="15">
        <f>IF(27&lt;=$G224, JB224+JF224, "")</f>
        <v/>
      </c>
      <c r="JI224" s="15">
        <f>IF(27&lt;=$G224, ($G224-27)*$N224, "")</f>
        <v/>
      </c>
      <c r="JJ224" s="15">
        <f>IF(28&lt;=$G224, JE224, "")</f>
        <v/>
      </c>
      <c r="JK224" s="15">
        <f>IF(28&lt;=$G224, ROUND(JJ224*$Q224, 2), "")</f>
        <v/>
      </c>
      <c r="JL224" s="15">
        <f>IF(28&lt;=$G224, $N224, "")</f>
        <v/>
      </c>
      <c r="JM224" s="15">
        <f>IF(28&lt;=$G224, JL224-JK224, "")</f>
        <v/>
      </c>
      <c r="JN224" s="15">
        <f>IF(28&lt;=$G224, JJ224-JM224, "")</f>
        <v/>
      </c>
      <c r="JO224" s="15">
        <f>IF(28&lt;=$G224, ROUND(JG224*$Q224, 2), "")</f>
        <v/>
      </c>
      <c r="JP224" s="15">
        <f>IF(28&lt;=$G224, JG224+JO224, "")</f>
        <v/>
      </c>
      <c r="JQ224" s="15">
        <f>IF(28&lt;=$G224, JK224+JO224, "")</f>
        <v/>
      </c>
      <c r="JR224" s="15">
        <f>IF(28&lt;=$G224, ($G224-28)*$N224, "")</f>
        <v/>
      </c>
      <c r="JS224" s="15">
        <f>IF(29&lt;=$G224, JN224, "")</f>
        <v/>
      </c>
      <c r="JT224" s="15">
        <f>IF(29&lt;=$G224, ROUND(JS224*$Q224, 2), "")</f>
        <v/>
      </c>
      <c r="JU224" s="15">
        <f>IF(29&lt;=$G224, $N224, "")</f>
        <v/>
      </c>
      <c r="JV224" s="15">
        <f>IF(29&lt;=$G224, JU224-JT224, "")</f>
        <v/>
      </c>
      <c r="JW224" s="15">
        <f>IF(29&lt;=$G224, JS224-JV224, "")</f>
        <v/>
      </c>
      <c r="JX224" s="15">
        <f>IF(29&lt;=$G224, ROUND(JP224*$Q224, 2), "")</f>
        <v/>
      </c>
      <c r="JY224" s="15">
        <f>IF(29&lt;=$G224, JP224+JX224, "")</f>
        <v/>
      </c>
      <c r="JZ224" s="15">
        <f>IF(29&lt;=$G224, JT224+JX224, "")</f>
        <v/>
      </c>
      <c r="KA224" s="15">
        <f>IF(29&lt;=$G224, ($G224-29)*$N224, "")</f>
        <v/>
      </c>
      <c r="KB224" s="15">
        <f>IF(30&lt;=$G224, JW224, "")</f>
        <v/>
      </c>
      <c r="KC224" s="15">
        <f>IF(30&lt;=$G224, ROUND(KB224*$Q224, 2), "")</f>
        <v/>
      </c>
      <c r="KD224" s="15">
        <f>IF(30&lt;=$G224, $N224, "")</f>
        <v/>
      </c>
      <c r="KE224" s="15">
        <f>IF(30&lt;=$G224, KD224-KC224, "")</f>
        <v/>
      </c>
      <c r="KF224" s="15">
        <f>IF(30&lt;=$G224, KB224-KE224, "")</f>
        <v/>
      </c>
      <c r="KG224" s="15">
        <f>IF(30&lt;=$G224, ROUND(JY224*$Q224, 2), "")</f>
        <v/>
      </c>
      <c r="KH224" s="15">
        <f>IF(30&lt;=$G224, JY224+KG224, "")</f>
        <v/>
      </c>
      <c r="KI224" s="15">
        <f>IF(30&lt;=$G224, KC224+KG224, "")</f>
        <v/>
      </c>
      <c r="KJ224" s="15">
        <f>IF(30&lt;=$G224, ($G224-30)*$N224, "")</f>
        <v/>
      </c>
      <c r="KK224" s="15">
        <f>IF(31&lt;=$G224, KF224, "")</f>
        <v/>
      </c>
      <c r="KL224" s="15">
        <f>IF(31&lt;=$G224, ROUND(KK224*$Q224, 2), "")</f>
        <v/>
      </c>
      <c r="KM224" s="15">
        <f>IF(31&lt;=$G224, $N224, "")</f>
        <v/>
      </c>
      <c r="KN224" s="15">
        <f>IF(31&lt;=$G224, KM224-KL224, "")</f>
        <v/>
      </c>
      <c r="KO224" s="15">
        <f>IF(31&lt;=$G224, KK224-KN224, "")</f>
        <v/>
      </c>
      <c r="KP224" s="15">
        <f>IF(31&lt;=$G224, ROUND(KH224*$Q224, 2), "")</f>
        <v/>
      </c>
      <c r="KQ224" s="15">
        <f>IF(31&lt;=$G224, KH224+KP224, "")</f>
        <v/>
      </c>
      <c r="KR224" s="15">
        <f>IF(31&lt;=$G224, KL224+KP224, "")</f>
        <v/>
      </c>
      <c r="KS224" s="15">
        <f>IF(31&lt;=$G224, ($G224-31)*$N224, "")</f>
        <v/>
      </c>
      <c r="KT224" s="15">
        <f>IF(32&lt;=$G224, KO224, "")</f>
        <v/>
      </c>
      <c r="KU224" s="15">
        <f>IF(32&lt;=$G224, ROUND(KT224*$Q224, 2), "")</f>
        <v/>
      </c>
      <c r="KV224" s="15">
        <f>IF(32&lt;=$G224, $N224, "")</f>
        <v/>
      </c>
      <c r="KW224" s="15">
        <f>IF(32&lt;=$G224, KV224-KU224, "")</f>
        <v/>
      </c>
      <c r="KX224" s="15">
        <f>IF(32&lt;=$G224, KT224-KW224, "")</f>
        <v/>
      </c>
      <c r="KY224" s="15">
        <f>IF(32&lt;=$G224, ROUND(KQ224*$Q224, 2), "")</f>
        <v/>
      </c>
      <c r="KZ224" s="15">
        <f>IF(32&lt;=$G224, KQ224+KY224, "")</f>
        <v/>
      </c>
      <c r="LA224" s="15">
        <f>IF(32&lt;=$G224, KU224+KY224, "")</f>
        <v/>
      </c>
      <c r="LB224" s="15">
        <f>IF(32&lt;=$G224, ($G224-32)*$N224, "")</f>
        <v/>
      </c>
      <c r="LC224" s="15">
        <f>IF(33&lt;=$G224, KX224, "")</f>
        <v/>
      </c>
      <c r="LD224" s="15">
        <f>IF(33&lt;=$G224, ROUND(LC224*$Q224, 2), "")</f>
        <v/>
      </c>
      <c r="LE224" s="15">
        <f>IF(33&lt;=$G224, $N224, "")</f>
        <v/>
      </c>
      <c r="LF224" s="15">
        <f>IF(33&lt;=$G224, LE224-LD224, "")</f>
        <v/>
      </c>
      <c r="LG224" s="15">
        <f>IF(33&lt;=$G224, LC224-LF224, "")</f>
        <v/>
      </c>
      <c r="LH224" s="15">
        <f>IF(33&lt;=$G224, ROUND(KZ224*$Q224, 2), "")</f>
        <v/>
      </c>
      <c r="LI224" s="15">
        <f>IF(33&lt;=$G224, KZ224+LH224, "")</f>
        <v/>
      </c>
      <c r="LJ224" s="15">
        <f>IF(33&lt;=$G224, LD224+LH224, "")</f>
        <v/>
      </c>
      <c r="LK224" s="15">
        <f>IF(33&lt;=$G224, ($G224-33)*$N224, "")</f>
        <v/>
      </c>
      <c r="LL224" s="15">
        <f>IF(34&lt;=$G224, LG224, "")</f>
        <v/>
      </c>
      <c r="LM224" s="15">
        <f>IF(34&lt;=$G224, ROUND(LL224*$Q224, 2), "")</f>
        <v/>
      </c>
      <c r="LN224" s="15">
        <f>IF(34&lt;=$G224, $N224, "")</f>
        <v/>
      </c>
      <c r="LO224" s="15">
        <f>IF(34&lt;=$G224, LN224-LM224, "")</f>
        <v/>
      </c>
      <c r="LP224" s="15">
        <f>IF(34&lt;=$G224, LL224-LO224, "")</f>
        <v/>
      </c>
      <c r="LQ224" s="15">
        <f>IF(34&lt;=$G224, ROUND(LI224*$Q224, 2), "")</f>
        <v/>
      </c>
      <c r="LR224" s="15">
        <f>IF(34&lt;=$G224, LI224+LQ224, "")</f>
        <v/>
      </c>
      <c r="LS224" s="15">
        <f>IF(34&lt;=$G224, LM224+LQ224, "")</f>
        <v/>
      </c>
      <c r="LT224" s="15">
        <f>IF(34&lt;=$G224, ($G224-34)*$N224, "")</f>
        <v/>
      </c>
      <c r="LU224" s="15">
        <f>IF(35&lt;=$G224, LP224, "")</f>
        <v/>
      </c>
      <c r="LV224" s="15">
        <f>IF(35&lt;=$G224, ROUND(LU224*$Q224, 2), "")</f>
        <v/>
      </c>
      <c r="LW224" s="15">
        <f>IF(35&lt;=$G224, $N224, "")</f>
        <v/>
      </c>
      <c r="LX224" s="15">
        <f>IF(35&lt;=$G224, LW224-LV224, "")</f>
        <v/>
      </c>
      <c r="LY224" s="15">
        <f>IF(35&lt;=$G224, LU224-LX224, "")</f>
        <v/>
      </c>
      <c r="LZ224" s="15">
        <f>IF(35&lt;=$G224, ROUND(LR224*$Q224, 2), "")</f>
        <v/>
      </c>
      <c r="MA224" s="15">
        <f>IF(35&lt;=$G224, LR224+LZ224, "")</f>
        <v/>
      </c>
      <c r="MB224" s="15">
        <f>IF(35&lt;=$G224, LV224+LZ224, "")</f>
        <v/>
      </c>
      <c r="MC224" s="15">
        <f>IF(35&lt;=$G224, ($G224-35)*$N224, "")</f>
        <v/>
      </c>
      <c r="MD224" s="15">
        <f>IF(36&lt;=$G224, LY224, "")</f>
        <v/>
      </c>
      <c r="ME224" s="15">
        <f>IF(36&lt;=$G224, ROUND(MD224*$Q224, 2), "")</f>
        <v/>
      </c>
      <c r="MF224" s="15">
        <f>IF(36&lt;=$G224, $N224, "")</f>
        <v/>
      </c>
      <c r="MG224" s="15">
        <f>IF(36&lt;=$G224, MF224-ME224, "")</f>
        <v/>
      </c>
      <c r="MH224" s="15">
        <f>IF(36&lt;=$G224, MD224-MG224, "")</f>
        <v/>
      </c>
      <c r="MI224" s="15">
        <f>IF(36&lt;=$G224, ROUND(MA224*$Q224, 2), "")</f>
        <v/>
      </c>
      <c r="MJ224" s="15">
        <f>IF(36&lt;=$G224, MA224+MI224, "")</f>
        <v/>
      </c>
      <c r="MK224" s="15">
        <f>IF(36&lt;=$G224, ME224+MI224, "")</f>
        <v/>
      </c>
      <c r="ML224" s="15">
        <f>IF(36&lt;=$G224, ($G224-36)*$N224, "")</f>
        <v/>
      </c>
      <c r="MM224" s="15">
        <f>IF(37&lt;=$G224, MH224, "")</f>
        <v/>
      </c>
      <c r="MN224" s="15">
        <f>IF(37&lt;=$G224, ROUND(MM224*$Q224, 2), "")</f>
        <v/>
      </c>
      <c r="MO224" s="15">
        <f>IF(37&lt;=$G224, $N224, "")</f>
        <v/>
      </c>
      <c r="MP224" s="15">
        <f>IF(37&lt;=$G224, MO224-MN224, "")</f>
        <v/>
      </c>
      <c r="MQ224" s="15">
        <f>IF(37&lt;=$G224, MM224-MP224, "")</f>
        <v/>
      </c>
      <c r="MR224" s="15">
        <f>IF(37&lt;=$G224, ROUND(MJ224*$Q224, 2), "")</f>
        <v/>
      </c>
      <c r="MS224" s="15">
        <f>IF(37&lt;=$G224, MJ224+MR224, "")</f>
        <v/>
      </c>
      <c r="MT224" s="15">
        <f>IF(37&lt;=$G224, MN224+MR224, "")</f>
        <v/>
      </c>
      <c r="MU224" s="15">
        <f>IF(37&lt;=$G224, ($G224-37)*$N224, "")</f>
        <v/>
      </c>
      <c r="MV224" s="15">
        <f>IF(38&lt;=$G224, MQ224, "")</f>
        <v/>
      </c>
      <c r="MW224" s="15">
        <f>IF(38&lt;=$G224, ROUND(MV224*$Q224, 2), "")</f>
        <v/>
      </c>
      <c r="MX224" s="15">
        <f>IF(38&lt;=$G224, $N224, "")</f>
        <v/>
      </c>
      <c r="MY224" s="15">
        <f>IF(38&lt;=$G224, MX224-MW224, "")</f>
        <v/>
      </c>
      <c r="MZ224" s="15">
        <f>IF(38&lt;=$G224, MV224-MY224, "")</f>
        <v/>
      </c>
      <c r="NA224" s="15">
        <f>IF(38&lt;=$G224, ROUND(MS224*$Q224, 2), "")</f>
        <v/>
      </c>
      <c r="NB224" s="15">
        <f>IF(38&lt;=$G224, MS224+NA224, "")</f>
        <v/>
      </c>
      <c r="NC224" s="15">
        <f>IF(38&lt;=$G224, MW224+NA224, "")</f>
        <v/>
      </c>
      <c r="ND224" s="15">
        <f>IF(38&lt;=$G224, ($G224-38)*$N224, "")</f>
        <v/>
      </c>
      <c r="NE224" s="15">
        <f>IF(39&lt;=$G224, MZ224, "")</f>
        <v/>
      </c>
      <c r="NF224" s="15">
        <f>IF(39&lt;=$G224, ROUND(NE224*$Q224, 2), "")</f>
        <v/>
      </c>
      <c r="NG224" s="15">
        <f>IF(39&lt;=$G224, $N224, "")</f>
        <v/>
      </c>
      <c r="NH224" s="15">
        <f>IF(39&lt;=$G224, NG224-NF224, "")</f>
        <v/>
      </c>
      <c r="NI224" s="15">
        <f>IF(39&lt;=$G224, NE224-NH224, "")</f>
        <v/>
      </c>
      <c r="NJ224" s="15">
        <f>IF(39&lt;=$G224, ROUND(NB224*$Q224, 2), "")</f>
        <v/>
      </c>
      <c r="NK224" s="15">
        <f>IF(39&lt;=$G224, NB224+NJ224, "")</f>
        <v/>
      </c>
      <c r="NL224" s="15">
        <f>IF(39&lt;=$G224, NF224+NJ224, "")</f>
        <v/>
      </c>
      <c r="NM224" s="15">
        <f>IF(39&lt;=$G224, ($G224-39)*$N224, "")</f>
        <v/>
      </c>
      <c r="NN224" s="15">
        <f>IF(40&lt;=$G224, NI224, "")</f>
        <v/>
      </c>
      <c r="NO224" s="15">
        <f>IF(40&lt;=$G224, ROUND(NN224*$Q224, 2), "")</f>
        <v/>
      </c>
      <c r="NP224" s="15">
        <f>IF(40&lt;=$G224, $N224, "")</f>
        <v/>
      </c>
      <c r="NQ224" s="15">
        <f>IF(40&lt;=$G224, NP224-NO224, "")</f>
        <v/>
      </c>
      <c r="NR224" s="15">
        <f>IF(40&lt;=$G224, NN224-NQ224, "")</f>
        <v/>
      </c>
      <c r="NS224" s="15">
        <f>IF(40&lt;=$G224, ROUND(NK224*$Q224, 2), "")</f>
        <v/>
      </c>
      <c r="NT224" s="15">
        <f>IF(40&lt;=$G224, NK224+NS224, "")</f>
        <v/>
      </c>
      <c r="NU224" s="15">
        <f>IF(40&lt;=$G224, NO224+NS224, "")</f>
        <v/>
      </c>
      <c r="NV224" s="15">
        <f>IF(40&lt;=$G224, ($G224-40)*$N224, "")</f>
        <v/>
      </c>
      <c r="NW224" s="15">
        <f>IF(41&lt;=$G224, NR224, "")</f>
        <v/>
      </c>
      <c r="NX224" s="15">
        <f>IF(41&lt;=$G224, ROUND(NW224*$Q224, 2), "")</f>
        <v/>
      </c>
      <c r="NY224" s="15">
        <f>IF(41&lt;=$G224, $N224, "")</f>
        <v/>
      </c>
      <c r="NZ224" s="15">
        <f>IF(41&lt;=$G224, NY224-NX224, "")</f>
        <v/>
      </c>
      <c r="OA224" s="15">
        <f>IF(41&lt;=$G224, NW224-NZ224, "")</f>
        <v/>
      </c>
      <c r="OB224" s="15">
        <f>IF(41&lt;=$G224, ROUND(NT224*$Q224, 2), "")</f>
        <v/>
      </c>
      <c r="OC224" s="15">
        <f>IF(41&lt;=$G224, NT224+OB224, "")</f>
        <v/>
      </c>
      <c r="OD224" s="15">
        <f>IF(41&lt;=$G224, NX224+OB224, "")</f>
        <v/>
      </c>
      <c r="OE224" s="15">
        <f>IF(41&lt;=$G224, ($G224-41)*$N224, "")</f>
        <v/>
      </c>
      <c r="OF224" s="15">
        <f>IF(42&lt;=$G224, OA224, "")</f>
        <v/>
      </c>
      <c r="OG224" s="15">
        <f>IF(42&lt;=$G224, ROUND(OF224*$Q224, 2), "")</f>
        <v/>
      </c>
      <c r="OH224" s="15">
        <f>IF(42&lt;=$G224, $N224, "")</f>
        <v/>
      </c>
      <c r="OI224" s="15">
        <f>IF(42&lt;=$G224, OH224-OG224, "")</f>
        <v/>
      </c>
      <c r="OJ224" s="15">
        <f>IF(42&lt;=$G224, OF224-OI224, "")</f>
        <v/>
      </c>
      <c r="OK224" s="15">
        <f>IF(42&lt;=$G224, ROUND(OC224*$Q224, 2), "")</f>
        <v/>
      </c>
      <c r="OL224" s="15">
        <f>IF(42&lt;=$G224, OC224+OK224, "")</f>
        <v/>
      </c>
      <c r="OM224" s="15">
        <f>IF(42&lt;=$G224, OG224+OK224, "")</f>
        <v/>
      </c>
      <c r="ON224" s="15">
        <f>IF(42&lt;=$G224, ($G224-42)*$N224, "")</f>
        <v/>
      </c>
      <c r="OO224" s="15">
        <f>IF(43&lt;=$G224, OJ224, "")</f>
        <v/>
      </c>
      <c r="OP224" s="15">
        <f>IF(43&lt;=$G224, ROUND(OO224*$Q224, 2), "")</f>
        <v/>
      </c>
      <c r="OQ224" s="15">
        <f>IF(43&lt;=$G224, $N224, "")</f>
        <v/>
      </c>
      <c r="OR224" s="15">
        <f>IF(43&lt;=$G224, OQ224-OP224, "")</f>
        <v/>
      </c>
      <c r="OS224" s="15">
        <f>IF(43&lt;=$G224, OO224-OR224, "")</f>
        <v/>
      </c>
      <c r="OT224" s="15">
        <f>IF(43&lt;=$G224, ROUND(OL224*$Q224, 2), "")</f>
        <v/>
      </c>
      <c r="OU224" s="15">
        <f>IF(43&lt;=$G224, OL224+OT224, "")</f>
        <v/>
      </c>
      <c r="OV224" s="15">
        <f>IF(43&lt;=$G224, OP224+OT224, "")</f>
        <v/>
      </c>
      <c r="OW224" s="15">
        <f>IF(43&lt;=$G224, ($G224-43)*$N224, "")</f>
        <v/>
      </c>
      <c r="OX224" s="15">
        <f>IF(44&lt;=$G224, OS224, "")</f>
        <v/>
      </c>
      <c r="OY224" s="15">
        <f>IF(44&lt;=$G224, ROUND(OX224*$Q224, 2), "")</f>
        <v/>
      </c>
      <c r="OZ224" s="15">
        <f>IF(44&lt;=$G224, $N224, "")</f>
        <v/>
      </c>
      <c r="PA224" s="15">
        <f>IF(44&lt;=$G224, OZ224-OY224, "")</f>
        <v/>
      </c>
      <c r="PB224" s="15">
        <f>IF(44&lt;=$G224, OX224-PA224, "")</f>
        <v/>
      </c>
      <c r="PC224" s="15">
        <f>IF(44&lt;=$G224, ROUND(OU224*$Q224, 2), "")</f>
        <v/>
      </c>
      <c r="PD224" s="15">
        <f>IF(44&lt;=$G224, OU224+PC224, "")</f>
        <v/>
      </c>
      <c r="PE224" s="15">
        <f>IF(44&lt;=$G224, OY224+PC224, "")</f>
        <v/>
      </c>
      <c r="PF224" s="15">
        <f>IF(44&lt;=$G224, ($G224-44)*$N224, "")</f>
        <v/>
      </c>
      <c r="PG224" s="15">
        <f>IF(45&lt;=$G224, PB224, "")</f>
        <v/>
      </c>
      <c r="PH224" s="15">
        <f>IF(45&lt;=$G224, ROUND(PG224*$Q224, 2), "")</f>
        <v/>
      </c>
      <c r="PI224" s="15">
        <f>IF(45&lt;=$G224, $N224, "")</f>
        <v/>
      </c>
      <c r="PJ224" s="15">
        <f>IF(45&lt;=$G224, PI224-PH224, "")</f>
        <v/>
      </c>
      <c r="PK224" s="15">
        <f>IF(45&lt;=$G224, PG224-PJ224, "")</f>
        <v/>
      </c>
      <c r="PL224" s="15">
        <f>IF(45&lt;=$G224, ROUND(PD224*$Q224, 2), "")</f>
        <v/>
      </c>
      <c r="PM224" s="15">
        <f>IF(45&lt;=$G224, PD224+PL224, "")</f>
        <v/>
      </c>
      <c r="PN224" s="15">
        <f>IF(45&lt;=$G224, PH224+PL224, "")</f>
        <v/>
      </c>
      <c r="PO224" s="15">
        <f>IF(45&lt;=$G224, ($G224-45)*$N224, "")</f>
        <v/>
      </c>
      <c r="PP224" s="15">
        <f>IF(46&lt;=$G224, PK224, "")</f>
        <v/>
      </c>
      <c r="PQ224" s="15">
        <f>IF(46&lt;=$G224, ROUND(PP224*$Q224, 2), "")</f>
        <v/>
      </c>
      <c r="PR224" s="15">
        <f>IF(46&lt;=$G224, $N224, "")</f>
        <v/>
      </c>
      <c r="PS224" s="15">
        <f>IF(46&lt;=$G224, PR224-PQ224, "")</f>
        <v/>
      </c>
      <c r="PT224" s="15">
        <f>IF(46&lt;=$G224, PP224-PS224, "")</f>
        <v/>
      </c>
      <c r="PU224" s="15">
        <f>IF(46&lt;=$G224, ROUND(PM224*$Q224, 2), "")</f>
        <v/>
      </c>
      <c r="PV224" s="15">
        <f>IF(46&lt;=$G224, PM224+PU224, "")</f>
        <v/>
      </c>
      <c r="PW224" s="15">
        <f>IF(46&lt;=$G224, PQ224+PU224, "")</f>
        <v/>
      </c>
      <c r="PX224" s="15">
        <f>IF(46&lt;=$G224, ($G224-46)*$N224, "")</f>
        <v/>
      </c>
      <c r="PY224" s="15">
        <f>IF(47&lt;=$G224, PT224, "")</f>
        <v/>
      </c>
      <c r="PZ224" s="15">
        <f>IF(47&lt;=$G224, ROUND(PY224*$Q224, 2), "")</f>
        <v/>
      </c>
      <c r="QA224" s="15">
        <f>IF(47&lt;=$G224, $N224, "")</f>
        <v/>
      </c>
      <c r="QB224" s="15">
        <f>IF(47&lt;=$G224, QA224-PZ224, "")</f>
        <v/>
      </c>
      <c r="QC224" s="15">
        <f>IF(47&lt;=$G224, PY224-QB224, "")</f>
        <v/>
      </c>
      <c r="QD224" s="15">
        <f>IF(47&lt;=$G224, ROUND(PV224*$Q224, 2), "")</f>
        <v/>
      </c>
      <c r="QE224" s="15">
        <f>IF(47&lt;=$G224, PV224+QD224, "")</f>
        <v/>
      </c>
      <c r="QF224" s="15">
        <f>IF(47&lt;=$G224, PZ224+QD224, "")</f>
        <v/>
      </c>
      <c r="QG224" s="15">
        <f>IF(47&lt;=$G224, ($G224-47)*$N224, "")</f>
        <v/>
      </c>
      <c r="QH224" s="15">
        <f>IF(48&lt;=$G224, QC224, "")</f>
        <v/>
      </c>
      <c r="QI224" s="15">
        <f>IF(48&lt;=$G224, ROUND(QH224*$Q224, 2), "")</f>
        <v/>
      </c>
      <c r="QJ224" s="15">
        <f>IF(48&lt;=$G224, $N224, "")</f>
        <v/>
      </c>
      <c r="QK224" s="15">
        <f>IF(48&lt;=$G224, QJ224-QI224, "")</f>
        <v/>
      </c>
      <c r="QL224" s="15">
        <f>IF(48&lt;=$G224, QH224-QK224, "")</f>
        <v/>
      </c>
      <c r="QM224" s="15">
        <f>IF(48&lt;=$G224, ROUND(QE224*$Q224, 2), "")</f>
        <v/>
      </c>
      <c r="QN224" s="15">
        <f>IF(48&lt;=$G224, QE224+QM224, "")</f>
        <v/>
      </c>
      <c r="QO224" s="15">
        <f>IF(48&lt;=$G224, QI224+QM224, "")</f>
        <v/>
      </c>
      <c r="QP224" s="15">
        <f>IF(48&lt;=$G224, ($G224-48)*$N224, "")</f>
        <v/>
      </c>
    </row>
    <row r="225">
      <c r="A225" s="6" t="inlineStr">
        <is>
          <t>0739-0001</t>
        </is>
      </c>
      <c r="B225" s="7" t="inlineStr">
        <is>
          <t>Miriam Patricia López Flores</t>
        </is>
      </c>
      <c r="C225" s="7" t="inlineStr">
        <is>
          <t>Jeep Wrangler Unlimited Rubicon</t>
        </is>
      </c>
      <c r="D225" s="6" t="inlineStr">
        <is>
          <t>ACTIVO</t>
        </is>
      </c>
      <c r="E225" s="6" t="inlineStr">
        <is>
          <t>2025-12-23</t>
        </is>
      </c>
      <c r="F225" s="6" t="inlineStr">
        <is>
          <t>2029-12-23</t>
        </is>
      </c>
      <c r="G225" s="8" t="n">
        <v>48</v>
      </c>
      <c r="H225" s="9" t="n">
        <v>1318614.66</v>
      </c>
      <c r="I225" s="10" t="n">
        <v>0.2</v>
      </c>
      <c r="J225" s="9">
        <f>ROUND(H225*I225, 2)</f>
        <v/>
      </c>
      <c r="K225" s="9">
        <f>ROUND(H225-J225, 2)</f>
        <v/>
      </c>
      <c r="L225" s="10" t="n">
        <v>0.02</v>
      </c>
      <c r="M225" s="9">
        <f>ROUND(H225*L225, 2)</f>
        <v/>
      </c>
      <c r="N225" s="9" t="n">
        <v>38006.09</v>
      </c>
      <c r="O225" s="10" t="n">
        <v>0.1</v>
      </c>
      <c r="P225" s="9">
        <f>ROUND(H225*O225, 2)</f>
        <v/>
      </c>
      <c r="Q225" s="11" t="n">
        <v>0.02688642</v>
      </c>
      <c r="R225" s="11">
        <f>RATE(G225, -N225, K225, -P225)</f>
        <v/>
      </c>
      <c r="S225" s="11">
        <f>ROUND(Q225*12, 8)</f>
        <v/>
      </c>
      <c r="T225" s="11">
        <f>ROUND(((1+Q225)^12)-1, 8)</f>
        <v/>
      </c>
      <c r="U225" s="9">
        <f>ROUND(PV(Q225, G225, 0, -P225), 2)</f>
        <v/>
      </c>
      <c r="V225" s="9">
        <f>SUMIF($AA$4:$QP$4, "Interes_Leasing", AA225:QP225)</f>
        <v/>
      </c>
      <c r="W225" s="9">
        <f>SUMIF($AA$4:$QP$4, "Interes_Residual", AA225:QP225)</f>
        <v/>
      </c>
      <c r="X225" s="9">
        <f>ROUND(V225+W225, 2)</f>
        <v/>
      </c>
      <c r="Y225" s="9">
        <f>ROUND((N225*G225+P225+M225)-K225, 2)</f>
        <v/>
      </c>
      <c r="Z225" s="10">
        <f>ROUND(Y225/K225, 4)</f>
        <v/>
      </c>
      <c r="AA225" s="9">
        <f>IF(1&lt;=$G225, $K225, "")</f>
        <v/>
      </c>
      <c r="AB225" s="9">
        <f>IF(1&lt;=$G225, ROUND(AA225*$Q225, 2), "")</f>
        <v/>
      </c>
      <c r="AC225" s="9">
        <f>IF(1&lt;=$G225, $N225, "")</f>
        <v/>
      </c>
      <c r="AD225" s="9">
        <f>IF(1&lt;=$G225, AC225-AB225, "")</f>
        <v/>
      </c>
      <c r="AE225" s="9">
        <f>IF(1&lt;=$G225, AA225-AD225, "")</f>
        <v/>
      </c>
      <c r="AF225" s="9">
        <f>IF(1&lt;=$G225, ROUND($U225*$Q225, 2), "")</f>
        <v/>
      </c>
      <c r="AG225" s="9">
        <f>IF(1&lt;=$G225, $U225+AF225, "")</f>
        <v/>
      </c>
      <c r="AH225" s="9">
        <f>IF(1&lt;=$G225, AB225+AF225, "")</f>
        <v/>
      </c>
      <c r="AI225" s="9">
        <f>IF(1&lt;=$G225, ($G225-1)*$N225, "")</f>
        <v/>
      </c>
      <c r="AJ225" s="9">
        <f>IF(2&lt;=$G225, AE225, "")</f>
        <v/>
      </c>
      <c r="AK225" s="9">
        <f>IF(2&lt;=$G225, ROUND(AJ225*$Q225, 2), "")</f>
        <v/>
      </c>
      <c r="AL225" s="9">
        <f>IF(2&lt;=$G225, $N225, "")</f>
        <v/>
      </c>
      <c r="AM225" s="9">
        <f>IF(2&lt;=$G225, AL225-AK225, "")</f>
        <v/>
      </c>
      <c r="AN225" s="9">
        <f>IF(2&lt;=$G225, AJ225-AM225, "")</f>
        <v/>
      </c>
      <c r="AO225" s="9">
        <f>IF(2&lt;=$G225, ROUND(AG225*$Q225, 2), "")</f>
        <v/>
      </c>
      <c r="AP225" s="9">
        <f>IF(2&lt;=$G225, AG225+AO225, "")</f>
        <v/>
      </c>
      <c r="AQ225" s="9">
        <f>IF(2&lt;=$G225, AK225+AO225, "")</f>
        <v/>
      </c>
      <c r="AR225" s="9">
        <f>IF(2&lt;=$G225, ($G225-2)*$N225, "")</f>
        <v/>
      </c>
      <c r="AS225" s="9">
        <f>IF(3&lt;=$G225, AN225, "")</f>
        <v/>
      </c>
      <c r="AT225" s="9">
        <f>IF(3&lt;=$G225, ROUND(AS225*$Q225, 2), "")</f>
        <v/>
      </c>
      <c r="AU225" s="9">
        <f>IF(3&lt;=$G225, $N225, "")</f>
        <v/>
      </c>
      <c r="AV225" s="9">
        <f>IF(3&lt;=$G225, AU225-AT225, "")</f>
        <v/>
      </c>
      <c r="AW225" s="9">
        <f>IF(3&lt;=$G225, AS225-AV225, "")</f>
        <v/>
      </c>
      <c r="AX225" s="9">
        <f>IF(3&lt;=$G225, ROUND(AP225*$Q225, 2), "")</f>
        <v/>
      </c>
      <c r="AY225" s="9">
        <f>IF(3&lt;=$G225, AP225+AX225, "")</f>
        <v/>
      </c>
      <c r="AZ225" s="9">
        <f>IF(3&lt;=$G225, AT225+AX225, "")</f>
        <v/>
      </c>
      <c r="BA225" s="9">
        <f>IF(3&lt;=$G225, ($G225-3)*$N225, "")</f>
        <v/>
      </c>
      <c r="BB225" s="9">
        <f>IF(4&lt;=$G225, AW225, "")</f>
        <v/>
      </c>
      <c r="BC225" s="9">
        <f>IF(4&lt;=$G225, ROUND(BB225*$Q225, 2), "")</f>
        <v/>
      </c>
      <c r="BD225" s="9">
        <f>IF(4&lt;=$G225, $N225, "")</f>
        <v/>
      </c>
      <c r="BE225" s="9">
        <f>IF(4&lt;=$G225, BD225-BC225, "")</f>
        <v/>
      </c>
      <c r="BF225" s="9">
        <f>IF(4&lt;=$G225, BB225-BE225, "")</f>
        <v/>
      </c>
      <c r="BG225" s="9">
        <f>IF(4&lt;=$G225, ROUND(AY225*$Q225, 2), "")</f>
        <v/>
      </c>
      <c r="BH225" s="9">
        <f>IF(4&lt;=$G225, AY225+BG225, "")</f>
        <v/>
      </c>
      <c r="BI225" s="9">
        <f>IF(4&lt;=$G225, BC225+BG225, "")</f>
        <v/>
      </c>
      <c r="BJ225" s="9">
        <f>IF(4&lt;=$G225, ($G225-4)*$N225, "")</f>
        <v/>
      </c>
      <c r="BK225" s="9">
        <f>IF(5&lt;=$G225, BF225, "")</f>
        <v/>
      </c>
      <c r="BL225" s="9">
        <f>IF(5&lt;=$G225, ROUND(BK225*$Q225, 2), "")</f>
        <v/>
      </c>
      <c r="BM225" s="9">
        <f>IF(5&lt;=$G225, $N225, "")</f>
        <v/>
      </c>
      <c r="BN225" s="9">
        <f>IF(5&lt;=$G225, BM225-BL225, "")</f>
        <v/>
      </c>
      <c r="BO225" s="9">
        <f>IF(5&lt;=$G225, BK225-BN225, "")</f>
        <v/>
      </c>
      <c r="BP225" s="9">
        <f>IF(5&lt;=$G225, ROUND(BH225*$Q225, 2), "")</f>
        <v/>
      </c>
      <c r="BQ225" s="9">
        <f>IF(5&lt;=$G225, BH225+BP225, "")</f>
        <v/>
      </c>
      <c r="BR225" s="9">
        <f>IF(5&lt;=$G225, BL225+BP225, "")</f>
        <v/>
      </c>
      <c r="BS225" s="9">
        <f>IF(5&lt;=$G225, ($G225-5)*$N225, "")</f>
        <v/>
      </c>
      <c r="BT225" s="9">
        <f>IF(6&lt;=$G225, BO225, "")</f>
        <v/>
      </c>
      <c r="BU225" s="9">
        <f>IF(6&lt;=$G225, ROUND(BT225*$Q225, 2), "")</f>
        <v/>
      </c>
      <c r="BV225" s="9">
        <f>IF(6&lt;=$G225, $N225, "")</f>
        <v/>
      </c>
      <c r="BW225" s="9">
        <f>IF(6&lt;=$G225, BV225-BU225, "")</f>
        <v/>
      </c>
      <c r="BX225" s="9">
        <f>IF(6&lt;=$G225, BT225-BW225, "")</f>
        <v/>
      </c>
      <c r="BY225" s="9">
        <f>IF(6&lt;=$G225, ROUND(BQ225*$Q225, 2), "")</f>
        <v/>
      </c>
      <c r="BZ225" s="9">
        <f>IF(6&lt;=$G225, BQ225+BY225, "")</f>
        <v/>
      </c>
      <c r="CA225" s="9">
        <f>IF(6&lt;=$G225, BU225+BY225, "")</f>
        <v/>
      </c>
      <c r="CB225" s="9">
        <f>IF(6&lt;=$G225, ($G225-6)*$N225, "")</f>
        <v/>
      </c>
      <c r="CC225" s="9">
        <f>IF(7&lt;=$G225, BX225, "")</f>
        <v/>
      </c>
      <c r="CD225" s="9">
        <f>IF(7&lt;=$G225, ROUND(CC225*$Q225, 2), "")</f>
        <v/>
      </c>
      <c r="CE225" s="9">
        <f>IF(7&lt;=$G225, $N225, "")</f>
        <v/>
      </c>
      <c r="CF225" s="9">
        <f>IF(7&lt;=$G225, CE225-CD225, "")</f>
        <v/>
      </c>
      <c r="CG225" s="9">
        <f>IF(7&lt;=$G225, CC225-CF225, "")</f>
        <v/>
      </c>
      <c r="CH225" s="9">
        <f>IF(7&lt;=$G225, ROUND(BZ225*$Q225, 2), "")</f>
        <v/>
      </c>
      <c r="CI225" s="9">
        <f>IF(7&lt;=$G225, BZ225+CH225, "")</f>
        <v/>
      </c>
      <c r="CJ225" s="9">
        <f>IF(7&lt;=$G225, CD225+CH225, "")</f>
        <v/>
      </c>
      <c r="CK225" s="9">
        <f>IF(7&lt;=$G225, ($G225-7)*$N225, "")</f>
        <v/>
      </c>
      <c r="CL225" s="9">
        <f>IF(8&lt;=$G225, CG225, "")</f>
        <v/>
      </c>
      <c r="CM225" s="9">
        <f>IF(8&lt;=$G225, ROUND(CL225*$Q225, 2), "")</f>
        <v/>
      </c>
      <c r="CN225" s="9">
        <f>IF(8&lt;=$G225, $N225, "")</f>
        <v/>
      </c>
      <c r="CO225" s="9">
        <f>IF(8&lt;=$G225, CN225-CM225, "")</f>
        <v/>
      </c>
      <c r="CP225" s="9">
        <f>IF(8&lt;=$G225, CL225-CO225, "")</f>
        <v/>
      </c>
      <c r="CQ225" s="9">
        <f>IF(8&lt;=$G225, ROUND(CI225*$Q225, 2), "")</f>
        <v/>
      </c>
      <c r="CR225" s="9">
        <f>IF(8&lt;=$G225, CI225+CQ225, "")</f>
        <v/>
      </c>
      <c r="CS225" s="9">
        <f>IF(8&lt;=$G225, CM225+CQ225, "")</f>
        <v/>
      </c>
      <c r="CT225" s="9">
        <f>IF(8&lt;=$G225, ($G225-8)*$N225, "")</f>
        <v/>
      </c>
      <c r="CU225" s="9">
        <f>IF(9&lt;=$G225, CP225, "")</f>
        <v/>
      </c>
      <c r="CV225" s="9">
        <f>IF(9&lt;=$G225, ROUND(CU225*$Q225, 2), "")</f>
        <v/>
      </c>
      <c r="CW225" s="9">
        <f>IF(9&lt;=$G225, $N225, "")</f>
        <v/>
      </c>
      <c r="CX225" s="9">
        <f>IF(9&lt;=$G225, CW225-CV225, "")</f>
        <v/>
      </c>
      <c r="CY225" s="9">
        <f>IF(9&lt;=$G225, CU225-CX225, "")</f>
        <v/>
      </c>
      <c r="CZ225" s="9">
        <f>IF(9&lt;=$G225, ROUND(CR225*$Q225, 2), "")</f>
        <v/>
      </c>
      <c r="DA225" s="9">
        <f>IF(9&lt;=$G225, CR225+CZ225, "")</f>
        <v/>
      </c>
      <c r="DB225" s="9">
        <f>IF(9&lt;=$G225, CV225+CZ225, "")</f>
        <v/>
      </c>
      <c r="DC225" s="9">
        <f>IF(9&lt;=$G225, ($G225-9)*$N225, "")</f>
        <v/>
      </c>
      <c r="DD225" s="9">
        <f>IF(10&lt;=$G225, CY225, "")</f>
        <v/>
      </c>
      <c r="DE225" s="9">
        <f>IF(10&lt;=$G225, ROUND(DD225*$Q225, 2), "")</f>
        <v/>
      </c>
      <c r="DF225" s="9">
        <f>IF(10&lt;=$G225, $N225, "")</f>
        <v/>
      </c>
      <c r="DG225" s="9">
        <f>IF(10&lt;=$G225, DF225-DE225, "")</f>
        <v/>
      </c>
      <c r="DH225" s="9">
        <f>IF(10&lt;=$G225, DD225-DG225, "")</f>
        <v/>
      </c>
      <c r="DI225" s="9">
        <f>IF(10&lt;=$G225, ROUND(DA225*$Q225, 2), "")</f>
        <v/>
      </c>
      <c r="DJ225" s="9">
        <f>IF(10&lt;=$G225, DA225+DI225, "")</f>
        <v/>
      </c>
      <c r="DK225" s="9">
        <f>IF(10&lt;=$G225, DE225+DI225, "")</f>
        <v/>
      </c>
      <c r="DL225" s="9">
        <f>IF(10&lt;=$G225, ($G225-10)*$N225, "")</f>
        <v/>
      </c>
      <c r="DM225" s="9">
        <f>IF(11&lt;=$G225, DH225, "")</f>
        <v/>
      </c>
      <c r="DN225" s="9">
        <f>IF(11&lt;=$G225, ROUND(DM225*$Q225, 2), "")</f>
        <v/>
      </c>
      <c r="DO225" s="9">
        <f>IF(11&lt;=$G225, $N225, "")</f>
        <v/>
      </c>
      <c r="DP225" s="9">
        <f>IF(11&lt;=$G225, DO225-DN225, "")</f>
        <v/>
      </c>
      <c r="DQ225" s="9">
        <f>IF(11&lt;=$G225, DM225-DP225, "")</f>
        <v/>
      </c>
      <c r="DR225" s="9">
        <f>IF(11&lt;=$G225, ROUND(DJ225*$Q225, 2), "")</f>
        <v/>
      </c>
      <c r="DS225" s="9">
        <f>IF(11&lt;=$G225, DJ225+DR225, "")</f>
        <v/>
      </c>
      <c r="DT225" s="9">
        <f>IF(11&lt;=$G225, DN225+DR225, "")</f>
        <v/>
      </c>
      <c r="DU225" s="9">
        <f>IF(11&lt;=$G225, ($G225-11)*$N225, "")</f>
        <v/>
      </c>
      <c r="DV225" s="9">
        <f>IF(12&lt;=$G225, DQ225, "")</f>
        <v/>
      </c>
      <c r="DW225" s="9">
        <f>IF(12&lt;=$G225, ROUND(DV225*$Q225, 2), "")</f>
        <v/>
      </c>
      <c r="DX225" s="9">
        <f>IF(12&lt;=$G225, $N225, "")</f>
        <v/>
      </c>
      <c r="DY225" s="9">
        <f>IF(12&lt;=$G225, DX225-DW225, "")</f>
        <v/>
      </c>
      <c r="DZ225" s="9">
        <f>IF(12&lt;=$G225, DV225-DY225, "")</f>
        <v/>
      </c>
      <c r="EA225" s="9">
        <f>IF(12&lt;=$G225, ROUND(DS225*$Q225, 2), "")</f>
        <v/>
      </c>
      <c r="EB225" s="9">
        <f>IF(12&lt;=$G225, DS225+EA225, "")</f>
        <v/>
      </c>
      <c r="EC225" s="9">
        <f>IF(12&lt;=$G225, DW225+EA225, "")</f>
        <v/>
      </c>
      <c r="ED225" s="9">
        <f>IF(12&lt;=$G225, ($G225-12)*$N225, "")</f>
        <v/>
      </c>
      <c r="EE225" s="9">
        <f>IF(13&lt;=$G225, DZ225, "")</f>
        <v/>
      </c>
      <c r="EF225" s="9">
        <f>IF(13&lt;=$G225, ROUND(EE225*$Q225, 2), "")</f>
        <v/>
      </c>
      <c r="EG225" s="9">
        <f>IF(13&lt;=$G225, $N225, "")</f>
        <v/>
      </c>
      <c r="EH225" s="9">
        <f>IF(13&lt;=$G225, EG225-EF225, "")</f>
        <v/>
      </c>
      <c r="EI225" s="9">
        <f>IF(13&lt;=$G225, EE225-EH225, "")</f>
        <v/>
      </c>
      <c r="EJ225" s="9">
        <f>IF(13&lt;=$G225, ROUND(EB225*$Q225, 2), "")</f>
        <v/>
      </c>
      <c r="EK225" s="9">
        <f>IF(13&lt;=$G225, EB225+EJ225, "")</f>
        <v/>
      </c>
      <c r="EL225" s="9">
        <f>IF(13&lt;=$G225, EF225+EJ225, "")</f>
        <v/>
      </c>
      <c r="EM225" s="9">
        <f>IF(13&lt;=$G225, ($G225-13)*$N225, "")</f>
        <v/>
      </c>
      <c r="EN225" s="9">
        <f>IF(14&lt;=$G225, EI225, "")</f>
        <v/>
      </c>
      <c r="EO225" s="9">
        <f>IF(14&lt;=$G225, ROUND(EN225*$Q225, 2), "")</f>
        <v/>
      </c>
      <c r="EP225" s="9">
        <f>IF(14&lt;=$G225, $N225, "")</f>
        <v/>
      </c>
      <c r="EQ225" s="9">
        <f>IF(14&lt;=$G225, EP225-EO225, "")</f>
        <v/>
      </c>
      <c r="ER225" s="9">
        <f>IF(14&lt;=$G225, EN225-EQ225, "")</f>
        <v/>
      </c>
      <c r="ES225" s="9">
        <f>IF(14&lt;=$G225, ROUND(EK225*$Q225, 2), "")</f>
        <v/>
      </c>
      <c r="ET225" s="9">
        <f>IF(14&lt;=$G225, EK225+ES225, "")</f>
        <v/>
      </c>
      <c r="EU225" s="9">
        <f>IF(14&lt;=$G225, EO225+ES225, "")</f>
        <v/>
      </c>
      <c r="EV225" s="9">
        <f>IF(14&lt;=$G225, ($G225-14)*$N225, "")</f>
        <v/>
      </c>
      <c r="EW225" s="9">
        <f>IF(15&lt;=$G225, ER225, "")</f>
        <v/>
      </c>
      <c r="EX225" s="9">
        <f>IF(15&lt;=$G225, ROUND(EW225*$Q225, 2), "")</f>
        <v/>
      </c>
      <c r="EY225" s="9">
        <f>IF(15&lt;=$G225, $N225, "")</f>
        <v/>
      </c>
      <c r="EZ225" s="9">
        <f>IF(15&lt;=$G225, EY225-EX225, "")</f>
        <v/>
      </c>
      <c r="FA225" s="9">
        <f>IF(15&lt;=$G225, EW225-EZ225, "")</f>
        <v/>
      </c>
      <c r="FB225" s="9">
        <f>IF(15&lt;=$G225, ROUND(ET225*$Q225, 2), "")</f>
        <v/>
      </c>
      <c r="FC225" s="9">
        <f>IF(15&lt;=$G225, ET225+FB225, "")</f>
        <v/>
      </c>
      <c r="FD225" s="9">
        <f>IF(15&lt;=$G225, EX225+FB225, "")</f>
        <v/>
      </c>
      <c r="FE225" s="9">
        <f>IF(15&lt;=$G225, ($G225-15)*$N225, "")</f>
        <v/>
      </c>
      <c r="FF225" s="9">
        <f>IF(16&lt;=$G225, FA225, "")</f>
        <v/>
      </c>
      <c r="FG225" s="9">
        <f>IF(16&lt;=$G225, ROUND(FF225*$Q225, 2), "")</f>
        <v/>
      </c>
      <c r="FH225" s="9">
        <f>IF(16&lt;=$G225, $N225, "")</f>
        <v/>
      </c>
      <c r="FI225" s="9">
        <f>IF(16&lt;=$G225, FH225-FG225, "")</f>
        <v/>
      </c>
      <c r="FJ225" s="9">
        <f>IF(16&lt;=$G225, FF225-FI225, "")</f>
        <v/>
      </c>
      <c r="FK225" s="9">
        <f>IF(16&lt;=$G225, ROUND(FC225*$Q225, 2), "")</f>
        <v/>
      </c>
      <c r="FL225" s="9">
        <f>IF(16&lt;=$G225, FC225+FK225, "")</f>
        <v/>
      </c>
      <c r="FM225" s="9">
        <f>IF(16&lt;=$G225, FG225+FK225, "")</f>
        <v/>
      </c>
      <c r="FN225" s="9">
        <f>IF(16&lt;=$G225, ($G225-16)*$N225, "")</f>
        <v/>
      </c>
      <c r="FO225" s="9">
        <f>IF(17&lt;=$G225, FJ225, "")</f>
        <v/>
      </c>
      <c r="FP225" s="9">
        <f>IF(17&lt;=$G225, ROUND(FO225*$Q225, 2), "")</f>
        <v/>
      </c>
      <c r="FQ225" s="9">
        <f>IF(17&lt;=$G225, $N225, "")</f>
        <v/>
      </c>
      <c r="FR225" s="9">
        <f>IF(17&lt;=$G225, FQ225-FP225, "")</f>
        <v/>
      </c>
      <c r="FS225" s="9">
        <f>IF(17&lt;=$G225, FO225-FR225, "")</f>
        <v/>
      </c>
      <c r="FT225" s="9">
        <f>IF(17&lt;=$G225, ROUND(FL225*$Q225, 2), "")</f>
        <v/>
      </c>
      <c r="FU225" s="9">
        <f>IF(17&lt;=$G225, FL225+FT225, "")</f>
        <v/>
      </c>
      <c r="FV225" s="9">
        <f>IF(17&lt;=$G225, FP225+FT225, "")</f>
        <v/>
      </c>
      <c r="FW225" s="9">
        <f>IF(17&lt;=$G225, ($G225-17)*$N225, "")</f>
        <v/>
      </c>
      <c r="FX225" s="9">
        <f>IF(18&lt;=$G225, FS225, "")</f>
        <v/>
      </c>
      <c r="FY225" s="9">
        <f>IF(18&lt;=$G225, ROUND(FX225*$Q225, 2), "")</f>
        <v/>
      </c>
      <c r="FZ225" s="9">
        <f>IF(18&lt;=$G225, $N225, "")</f>
        <v/>
      </c>
      <c r="GA225" s="9">
        <f>IF(18&lt;=$G225, FZ225-FY225, "")</f>
        <v/>
      </c>
      <c r="GB225" s="9">
        <f>IF(18&lt;=$G225, FX225-GA225, "")</f>
        <v/>
      </c>
      <c r="GC225" s="9">
        <f>IF(18&lt;=$G225, ROUND(FU225*$Q225, 2), "")</f>
        <v/>
      </c>
      <c r="GD225" s="9">
        <f>IF(18&lt;=$G225, FU225+GC225, "")</f>
        <v/>
      </c>
      <c r="GE225" s="9">
        <f>IF(18&lt;=$G225, FY225+GC225, "")</f>
        <v/>
      </c>
      <c r="GF225" s="9">
        <f>IF(18&lt;=$G225, ($G225-18)*$N225, "")</f>
        <v/>
      </c>
      <c r="GG225" s="9">
        <f>IF(19&lt;=$G225, GB225, "")</f>
        <v/>
      </c>
      <c r="GH225" s="9">
        <f>IF(19&lt;=$G225, ROUND(GG225*$Q225, 2), "")</f>
        <v/>
      </c>
      <c r="GI225" s="9">
        <f>IF(19&lt;=$G225, $N225, "")</f>
        <v/>
      </c>
      <c r="GJ225" s="9">
        <f>IF(19&lt;=$G225, GI225-GH225, "")</f>
        <v/>
      </c>
      <c r="GK225" s="9">
        <f>IF(19&lt;=$G225, GG225-GJ225, "")</f>
        <v/>
      </c>
      <c r="GL225" s="9">
        <f>IF(19&lt;=$G225, ROUND(GD225*$Q225, 2), "")</f>
        <v/>
      </c>
      <c r="GM225" s="9">
        <f>IF(19&lt;=$G225, GD225+GL225, "")</f>
        <v/>
      </c>
      <c r="GN225" s="9">
        <f>IF(19&lt;=$G225, GH225+GL225, "")</f>
        <v/>
      </c>
      <c r="GO225" s="9">
        <f>IF(19&lt;=$G225, ($G225-19)*$N225, "")</f>
        <v/>
      </c>
      <c r="GP225" s="9">
        <f>IF(20&lt;=$G225, GK225, "")</f>
        <v/>
      </c>
      <c r="GQ225" s="9">
        <f>IF(20&lt;=$G225, ROUND(GP225*$Q225, 2), "")</f>
        <v/>
      </c>
      <c r="GR225" s="9">
        <f>IF(20&lt;=$G225, $N225, "")</f>
        <v/>
      </c>
      <c r="GS225" s="9">
        <f>IF(20&lt;=$G225, GR225-GQ225, "")</f>
        <v/>
      </c>
      <c r="GT225" s="9">
        <f>IF(20&lt;=$G225, GP225-GS225, "")</f>
        <v/>
      </c>
      <c r="GU225" s="9">
        <f>IF(20&lt;=$G225, ROUND(GM225*$Q225, 2), "")</f>
        <v/>
      </c>
      <c r="GV225" s="9">
        <f>IF(20&lt;=$G225, GM225+GU225, "")</f>
        <v/>
      </c>
      <c r="GW225" s="9">
        <f>IF(20&lt;=$G225, GQ225+GU225, "")</f>
        <v/>
      </c>
      <c r="GX225" s="9">
        <f>IF(20&lt;=$G225, ($G225-20)*$N225, "")</f>
        <v/>
      </c>
      <c r="GY225" s="9">
        <f>IF(21&lt;=$G225, GT225, "")</f>
        <v/>
      </c>
      <c r="GZ225" s="9">
        <f>IF(21&lt;=$G225, ROUND(GY225*$Q225, 2), "")</f>
        <v/>
      </c>
      <c r="HA225" s="9">
        <f>IF(21&lt;=$G225, $N225, "")</f>
        <v/>
      </c>
      <c r="HB225" s="9">
        <f>IF(21&lt;=$G225, HA225-GZ225, "")</f>
        <v/>
      </c>
      <c r="HC225" s="9">
        <f>IF(21&lt;=$G225, GY225-HB225, "")</f>
        <v/>
      </c>
      <c r="HD225" s="9">
        <f>IF(21&lt;=$G225, ROUND(GV225*$Q225, 2), "")</f>
        <v/>
      </c>
      <c r="HE225" s="9">
        <f>IF(21&lt;=$G225, GV225+HD225, "")</f>
        <v/>
      </c>
      <c r="HF225" s="9">
        <f>IF(21&lt;=$G225, GZ225+HD225, "")</f>
        <v/>
      </c>
      <c r="HG225" s="9">
        <f>IF(21&lt;=$G225, ($G225-21)*$N225, "")</f>
        <v/>
      </c>
      <c r="HH225" s="9">
        <f>IF(22&lt;=$G225, HC225, "")</f>
        <v/>
      </c>
      <c r="HI225" s="9">
        <f>IF(22&lt;=$G225, ROUND(HH225*$Q225, 2), "")</f>
        <v/>
      </c>
      <c r="HJ225" s="9">
        <f>IF(22&lt;=$G225, $N225, "")</f>
        <v/>
      </c>
      <c r="HK225" s="9">
        <f>IF(22&lt;=$G225, HJ225-HI225, "")</f>
        <v/>
      </c>
      <c r="HL225" s="9">
        <f>IF(22&lt;=$G225, HH225-HK225, "")</f>
        <v/>
      </c>
      <c r="HM225" s="9">
        <f>IF(22&lt;=$G225, ROUND(HE225*$Q225, 2), "")</f>
        <v/>
      </c>
      <c r="HN225" s="9">
        <f>IF(22&lt;=$G225, HE225+HM225, "")</f>
        <v/>
      </c>
      <c r="HO225" s="9">
        <f>IF(22&lt;=$G225, HI225+HM225, "")</f>
        <v/>
      </c>
      <c r="HP225" s="9">
        <f>IF(22&lt;=$G225, ($G225-22)*$N225, "")</f>
        <v/>
      </c>
      <c r="HQ225" s="9">
        <f>IF(23&lt;=$G225, HL225, "")</f>
        <v/>
      </c>
      <c r="HR225" s="9">
        <f>IF(23&lt;=$G225, ROUND(HQ225*$Q225, 2), "")</f>
        <v/>
      </c>
      <c r="HS225" s="9">
        <f>IF(23&lt;=$G225, $N225, "")</f>
        <v/>
      </c>
      <c r="HT225" s="9">
        <f>IF(23&lt;=$G225, HS225-HR225, "")</f>
        <v/>
      </c>
      <c r="HU225" s="9">
        <f>IF(23&lt;=$G225, HQ225-HT225, "")</f>
        <v/>
      </c>
      <c r="HV225" s="9">
        <f>IF(23&lt;=$G225, ROUND(HN225*$Q225, 2), "")</f>
        <v/>
      </c>
      <c r="HW225" s="9">
        <f>IF(23&lt;=$G225, HN225+HV225, "")</f>
        <v/>
      </c>
      <c r="HX225" s="9">
        <f>IF(23&lt;=$G225, HR225+HV225, "")</f>
        <v/>
      </c>
      <c r="HY225" s="9">
        <f>IF(23&lt;=$G225, ($G225-23)*$N225, "")</f>
        <v/>
      </c>
      <c r="HZ225" s="9">
        <f>IF(24&lt;=$G225, HU225, "")</f>
        <v/>
      </c>
      <c r="IA225" s="9">
        <f>IF(24&lt;=$G225, ROUND(HZ225*$Q225, 2), "")</f>
        <v/>
      </c>
      <c r="IB225" s="9">
        <f>IF(24&lt;=$G225, $N225, "")</f>
        <v/>
      </c>
      <c r="IC225" s="9">
        <f>IF(24&lt;=$G225, IB225-IA225, "")</f>
        <v/>
      </c>
      <c r="ID225" s="9">
        <f>IF(24&lt;=$G225, HZ225-IC225, "")</f>
        <v/>
      </c>
      <c r="IE225" s="9">
        <f>IF(24&lt;=$G225, ROUND(HW225*$Q225, 2), "")</f>
        <v/>
      </c>
      <c r="IF225" s="9">
        <f>IF(24&lt;=$G225, HW225+IE225, "")</f>
        <v/>
      </c>
      <c r="IG225" s="9">
        <f>IF(24&lt;=$G225, IA225+IE225, "")</f>
        <v/>
      </c>
      <c r="IH225" s="9">
        <f>IF(24&lt;=$G225, ($G225-24)*$N225, "")</f>
        <v/>
      </c>
      <c r="II225" s="9">
        <f>IF(25&lt;=$G225, ID225, "")</f>
        <v/>
      </c>
      <c r="IJ225" s="9">
        <f>IF(25&lt;=$G225, ROUND(II225*$Q225, 2), "")</f>
        <v/>
      </c>
      <c r="IK225" s="9">
        <f>IF(25&lt;=$G225, $N225, "")</f>
        <v/>
      </c>
      <c r="IL225" s="9">
        <f>IF(25&lt;=$G225, IK225-IJ225, "")</f>
        <v/>
      </c>
      <c r="IM225" s="9">
        <f>IF(25&lt;=$G225, II225-IL225, "")</f>
        <v/>
      </c>
      <c r="IN225" s="9">
        <f>IF(25&lt;=$G225, ROUND(IF225*$Q225, 2), "")</f>
        <v/>
      </c>
      <c r="IO225" s="9">
        <f>IF(25&lt;=$G225, IF225+IN225, "")</f>
        <v/>
      </c>
      <c r="IP225" s="9">
        <f>IF(25&lt;=$G225, IJ225+IN225, "")</f>
        <v/>
      </c>
      <c r="IQ225" s="9">
        <f>IF(25&lt;=$G225, ($G225-25)*$N225, "")</f>
        <v/>
      </c>
      <c r="IR225" s="9">
        <f>IF(26&lt;=$G225, IM225, "")</f>
        <v/>
      </c>
      <c r="IS225" s="9">
        <f>IF(26&lt;=$G225, ROUND(IR225*$Q225, 2), "")</f>
        <v/>
      </c>
      <c r="IT225" s="9">
        <f>IF(26&lt;=$G225, $N225, "")</f>
        <v/>
      </c>
      <c r="IU225" s="9">
        <f>IF(26&lt;=$G225, IT225-IS225, "")</f>
        <v/>
      </c>
      <c r="IV225" s="9">
        <f>IF(26&lt;=$G225, IR225-IU225, "")</f>
        <v/>
      </c>
      <c r="IW225" s="9">
        <f>IF(26&lt;=$G225, ROUND(IO225*$Q225, 2), "")</f>
        <v/>
      </c>
      <c r="IX225" s="9">
        <f>IF(26&lt;=$G225, IO225+IW225, "")</f>
        <v/>
      </c>
      <c r="IY225" s="9">
        <f>IF(26&lt;=$G225, IS225+IW225, "")</f>
        <v/>
      </c>
      <c r="IZ225" s="9">
        <f>IF(26&lt;=$G225, ($G225-26)*$N225, "")</f>
        <v/>
      </c>
      <c r="JA225" s="9">
        <f>IF(27&lt;=$G225, IV225, "")</f>
        <v/>
      </c>
      <c r="JB225" s="9">
        <f>IF(27&lt;=$G225, ROUND(JA225*$Q225, 2), "")</f>
        <v/>
      </c>
      <c r="JC225" s="9">
        <f>IF(27&lt;=$G225, $N225, "")</f>
        <v/>
      </c>
      <c r="JD225" s="9">
        <f>IF(27&lt;=$G225, JC225-JB225, "")</f>
        <v/>
      </c>
      <c r="JE225" s="9">
        <f>IF(27&lt;=$G225, JA225-JD225, "")</f>
        <v/>
      </c>
      <c r="JF225" s="9">
        <f>IF(27&lt;=$G225, ROUND(IX225*$Q225, 2), "")</f>
        <v/>
      </c>
      <c r="JG225" s="9">
        <f>IF(27&lt;=$G225, IX225+JF225, "")</f>
        <v/>
      </c>
      <c r="JH225" s="9">
        <f>IF(27&lt;=$G225, JB225+JF225, "")</f>
        <v/>
      </c>
      <c r="JI225" s="9">
        <f>IF(27&lt;=$G225, ($G225-27)*$N225, "")</f>
        <v/>
      </c>
      <c r="JJ225" s="9">
        <f>IF(28&lt;=$G225, JE225, "")</f>
        <v/>
      </c>
      <c r="JK225" s="9">
        <f>IF(28&lt;=$G225, ROUND(JJ225*$Q225, 2), "")</f>
        <v/>
      </c>
      <c r="JL225" s="9">
        <f>IF(28&lt;=$G225, $N225, "")</f>
        <v/>
      </c>
      <c r="JM225" s="9">
        <f>IF(28&lt;=$G225, JL225-JK225, "")</f>
        <v/>
      </c>
      <c r="JN225" s="9">
        <f>IF(28&lt;=$G225, JJ225-JM225, "")</f>
        <v/>
      </c>
      <c r="JO225" s="9">
        <f>IF(28&lt;=$G225, ROUND(JG225*$Q225, 2), "")</f>
        <v/>
      </c>
      <c r="JP225" s="9">
        <f>IF(28&lt;=$G225, JG225+JO225, "")</f>
        <v/>
      </c>
      <c r="JQ225" s="9">
        <f>IF(28&lt;=$G225, JK225+JO225, "")</f>
        <v/>
      </c>
      <c r="JR225" s="9">
        <f>IF(28&lt;=$G225, ($G225-28)*$N225, "")</f>
        <v/>
      </c>
      <c r="JS225" s="9">
        <f>IF(29&lt;=$G225, JN225, "")</f>
        <v/>
      </c>
      <c r="JT225" s="9">
        <f>IF(29&lt;=$G225, ROUND(JS225*$Q225, 2), "")</f>
        <v/>
      </c>
      <c r="JU225" s="9">
        <f>IF(29&lt;=$G225, $N225, "")</f>
        <v/>
      </c>
      <c r="JV225" s="9">
        <f>IF(29&lt;=$G225, JU225-JT225, "")</f>
        <v/>
      </c>
      <c r="JW225" s="9">
        <f>IF(29&lt;=$G225, JS225-JV225, "")</f>
        <v/>
      </c>
      <c r="JX225" s="9">
        <f>IF(29&lt;=$G225, ROUND(JP225*$Q225, 2), "")</f>
        <v/>
      </c>
      <c r="JY225" s="9">
        <f>IF(29&lt;=$G225, JP225+JX225, "")</f>
        <v/>
      </c>
      <c r="JZ225" s="9">
        <f>IF(29&lt;=$G225, JT225+JX225, "")</f>
        <v/>
      </c>
      <c r="KA225" s="9">
        <f>IF(29&lt;=$G225, ($G225-29)*$N225, "")</f>
        <v/>
      </c>
      <c r="KB225" s="9">
        <f>IF(30&lt;=$G225, JW225, "")</f>
        <v/>
      </c>
      <c r="KC225" s="9">
        <f>IF(30&lt;=$G225, ROUND(KB225*$Q225, 2), "")</f>
        <v/>
      </c>
      <c r="KD225" s="9">
        <f>IF(30&lt;=$G225, $N225, "")</f>
        <v/>
      </c>
      <c r="KE225" s="9">
        <f>IF(30&lt;=$G225, KD225-KC225, "")</f>
        <v/>
      </c>
      <c r="KF225" s="9">
        <f>IF(30&lt;=$G225, KB225-KE225, "")</f>
        <v/>
      </c>
      <c r="KG225" s="9">
        <f>IF(30&lt;=$G225, ROUND(JY225*$Q225, 2), "")</f>
        <v/>
      </c>
      <c r="KH225" s="9">
        <f>IF(30&lt;=$G225, JY225+KG225, "")</f>
        <v/>
      </c>
      <c r="KI225" s="9">
        <f>IF(30&lt;=$G225, KC225+KG225, "")</f>
        <v/>
      </c>
      <c r="KJ225" s="9">
        <f>IF(30&lt;=$G225, ($G225-30)*$N225, "")</f>
        <v/>
      </c>
      <c r="KK225" s="9">
        <f>IF(31&lt;=$G225, KF225, "")</f>
        <v/>
      </c>
      <c r="KL225" s="9">
        <f>IF(31&lt;=$G225, ROUND(KK225*$Q225, 2), "")</f>
        <v/>
      </c>
      <c r="KM225" s="9">
        <f>IF(31&lt;=$G225, $N225, "")</f>
        <v/>
      </c>
      <c r="KN225" s="9">
        <f>IF(31&lt;=$G225, KM225-KL225, "")</f>
        <v/>
      </c>
      <c r="KO225" s="9">
        <f>IF(31&lt;=$G225, KK225-KN225, "")</f>
        <v/>
      </c>
      <c r="KP225" s="9">
        <f>IF(31&lt;=$G225, ROUND(KH225*$Q225, 2), "")</f>
        <v/>
      </c>
      <c r="KQ225" s="9">
        <f>IF(31&lt;=$G225, KH225+KP225, "")</f>
        <v/>
      </c>
      <c r="KR225" s="9">
        <f>IF(31&lt;=$G225, KL225+KP225, "")</f>
        <v/>
      </c>
      <c r="KS225" s="9">
        <f>IF(31&lt;=$G225, ($G225-31)*$N225, "")</f>
        <v/>
      </c>
      <c r="KT225" s="9">
        <f>IF(32&lt;=$G225, KO225, "")</f>
        <v/>
      </c>
      <c r="KU225" s="9">
        <f>IF(32&lt;=$G225, ROUND(KT225*$Q225, 2), "")</f>
        <v/>
      </c>
      <c r="KV225" s="9">
        <f>IF(32&lt;=$G225, $N225, "")</f>
        <v/>
      </c>
      <c r="KW225" s="9">
        <f>IF(32&lt;=$G225, KV225-KU225, "")</f>
        <v/>
      </c>
      <c r="KX225" s="9">
        <f>IF(32&lt;=$G225, KT225-KW225, "")</f>
        <v/>
      </c>
      <c r="KY225" s="9">
        <f>IF(32&lt;=$G225, ROUND(KQ225*$Q225, 2), "")</f>
        <v/>
      </c>
      <c r="KZ225" s="9">
        <f>IF(32&lt;=$G225, KQ225+KY225, "")</f>
        <v/>
      </c>
      <c r="LA225" s="9">
        <f>IF(32&lt;=$G225, KU225+KY225, "")</f>
        <v/>
      </c>
      <c r="LB225" s="9">
        <f>IF(32&lt;=$G225, ($G225-32)*$N225, "")</f>
        <v/>
      </c>
      <c r="LC225" s="9">
        <f>IF(33&lt;=$G225, KX225, "")</f>
        <v/>
      </c>
      <c r="LD225" s="9">
        <f>IF(33&lt;=$G225, ROUND(LC225*$Q225, 2), "")</f>
        <v/>
      </c>
      <c r="LE225" s="9">
        <f>IF(33&lt;=$G225, $N225, "")</f>
        <v/>
      </c>
      <c r="LF225" s="9">
        <f>IF(33&lt;=$G225, LE225-LD225, "")</f>
        <v/>
      </c>
      <c r="LG225" s="9">
        <f>IF(33&lt;=$G225, LC225-LF225, "")</f>
        <v/>
      </c>
      <c r="LH225" s="9">
        <f>IF(33&lt;=$G225, ROUND(KZ225*$Q225, 2), "")</f>
        <v/>
      </c>
      <c r="LI225" s="9">
        <f>IF(33&lt;=$G225, KZ225+LH225, "")</f>
        <v/>
      </c>
      <c r="LJ225" s="9">
        <f>IF(33&lt;=$G225, LD225+LH225, "")</f>
        <v/>
      </c>
      <c r="LK225" s="9">
        <f>IF(33&lt;=$G225, ($G225-33)*$N225, "")</f>
        <v/>
      </c>
      <c r="LL225" s="9">
        <f>IF(34&lt;=$G225, LG225, "")</f>
        <v/>
      </c>
      <c r="LM225" s="9">
        <f>IF(34&lt;=$G225, ROUND(LL225*$Q225, 2), "")</f>
        <v/>
      </c>
      <c r="LN225" s="9">
        <f>IF(34&lt;=$G225, $N225, "")</f>
        <v/>
      </c>
      <c r="LO225" s="9">
        <f>IF(34&lt;=$G225, LN225-LM225, "")</f>
        <v/>
      </c>
      <c r="LP225" s="9">
        <f>IF(34&lt;=$G225, LL225-LO225, "")</f>
        <v/>
      </c>
      <c r="LQ225" s="9">
        <f>IF(34&lt;=$G225, ROUND(LI225*$Q225, 2), "")</f>
        <v/>
      </c>
      <c r="LR225" s="9">
        <f>IF(34&lt;=$G225, LI225+LQ225, "")</f>
        <v/>
      </c>
      <c r="LS225" s="9">
        <f>IF(34&lt;=$G225, LM225+LQ225, "")</f>
        <v/>
      </c>
      <c r="LT225" s="9">
        <f>IF(34&lt;=$G225, ($G225-34)*$N225, "")</f>
        <v/>
      </c>
      <c r="LU225" s="9">
        <f>IF(35&lt;=$G225, LP225, "")</f>
        <v/>
      </c>
      <c r="LV225" s="9">
        <f>IF(35&lt;=$G225, ROUND(LU225*$Q225, 2), "")</f>
        <v/>
      </c>
      <c r="LW225" s="9">
        <f>IF(35&lt;=$G225, $N225, "")</f>
        <v/>
      </c>
      <c r="LX225" s="9">
        <f>IF(35&lt;=$G225, LW225-LV225, "")</f>
        <v/>
      </c>
      <c r="LY225" s="9">
        <f>IF(35&lt;=$G225, LU225-LX225, "")</f>
        <v/>
      </c>
      <c r="LZ225" s="9">
        <f>IF(35&lt;=$G225, ROUND(LR225*$Q225, 2), "")</f>
        <v/>
      </c>
      <c r="MA225" s="9">
        <f>IF(35&lt;=$G225, LR225+LZ225, "")</f>
        <v/>
      </c>
      <c r="MB225" s="9">
        <f>IF(35&lt;=$G225, LV225+LZ225, "")</f>
        <v/>
      </c>
      <c r="MC225" s="9">
        <f>IF(35&lt;=$G225, ($G225-35)*$N225, "")</f>
        <v/>
      </c>
      <c r="MD225" s="9">
        <f>IF(36&lt;=$G225, LY225, "")</f>
        <v/>
      </c>
      <c r="ME225" s="9">
        <f>IF(36&lt;=$G225, ROUND(MD225*$Q225, 2), "")</f>
        <v/>
      </c>
      <c r="MF225" s="9">
        <f>IF(36&lt;=$G225, $N225, "")</f>
        <v/>
      </c>
      <c r="MG225" s="9">
        <f>IF(36&lt;=$G225, MF225-ME225, "")</f>
        <v/>
      </c>
      <c r="MH225" s="9">
        <f>IF(36&lt;=$G225, MD225-MG225, "")</f>
        <v/>
      </c>
      <c r="MI225" s="9">
        <f>IF(36&lt;=$G225, ROUND(MA225*$Q225, 2), "")</f>
        <v/>
      </c>
      <c r="MJ225" s="9">
        <f>IF(36&lt;=$G225, MA225+MI225, "")</f>
        <v/>
      </c>
      <c r="MK225" s="9">
        <f>IF(36&lt;=$G225, ME225+MI225, "")</f>
        <v/>
      </c>
      <c r="ML225" s="9">
        <f>IF(36&lt;=$G225, ($G225-36)*$N225, "")</f>
        <v/>
      </c>
      <c r="MM225" s="9">
        <f>IF(37&lt;=$G225, MH225, "")</f>
        <v/>
      </c>
      <c r="MN225" s="9">
        <f>IF(37&lt;=$G225, ROUND(MM225*$Q225, 2), "")</f>
        <v/>
      </c>
      <c r="MO225" s="9">
        <f>IF(37&lt;=$G225, $N225, "")</f>
        <v/>
      </c>
      <c r="MP225" s="9">
        <f>IF(37&lt;=$G225, MO225-MN225, "")</f>
        <v/>
      </c>
      <c r="MQ225" s="9">
        <f>IF(37&lt;=$G225, MM225-MP225, "")</f>
        <v/>
      </c>
      <c r="MR225" s="9">
        <f>IF(37&lt;=$G225, ROUND(MJ225*$Q225, 2), "")</f>
        <v/>
      </c>
      <c r="MS225" s="9">
        <f>IF(37&lt;=$G225, MJ225+MR225, "")</f>
        <v/>
      </c>
      <c r="MT225" s="9">
        <f>IF(37&lt;=$G225, MN225+MR225, "")</f>
        <v/>
      </c>
      <c r="MU225" s="9">
        <f>IF(37&lt;=$G225, ($G225-37)*$N225, "")</f>
        <v/>
      </c>
      <c r="MV225" s="9">
        <f>IF(38&lt;=$G225, MQ225, "")</f>
        <v/>
      </c>
      <c r="MW225" s="9">
        <f>IF(38&lt;=$G225, ROUND(MV225*$Q225, 2), "")</f>
        <v/>
      </c>
      <c r="MX225" s="9">
        <f>IF(38&lt;=$G225, $N225, "")</f>
        <v/>
      </c>
      <c r="MY225" s="9">
        <f>IF(38&lt;=$G225, MX225-MW225, "")</f>
        <v/>
      </c>
      <c r="MZ225" s="9">
        <f>IF(38&lt;=$G225, MV225-MY225, "")</f>
        <v/>
      </c>
      <c r="NA225" s="9">
        <f>IF(38&lt;=$G225, ROUND(MS225*$Q225, 2), "")</f>
        <v/>
      </c>
      <c r="NB225" s="9">
        <f>IF(38&lt;=$G225, MS225+NA225, "")</f>
        <v/>
      </c>
      <c r="NC225" s="9">
        <f>IF(38&lt;=$G225, MW225+NA225, "")</f>
        <v/>
      </c>
      <c r="ND225" s="9">
        <f>IF(38&lt;=$G225, ($G225-38)*$N225, "")</f>
        <v/>
      </c>
      <c r="NE225" s="9">
        <f>IF(39&lt;=$G225, MZ225, "")</f>
        <v/>
      </c>
      <c r="NF225" s="9">
        <f>IF(39&lt;=$G225, ROUND(NE225*$Q225, 2), "")</f>
        <v/>
      </c>
      <c r="NG225" s="9">
        <f>IF(39&lt;=$G225, $N225, "")</f>
        <v/>
      </c>
      <c r="NH225" s="9">
        <f>IF(39&lt;=$G225, NG225-NF225, "")</f>
        <v/>
      </c>
      <c r="NI225" s="9">
        <f>IF(39&lt;=$G225, NE225-NH225, "")</f>
        <v/>
      </c>
      <c r="NJ225" s="9">
        <f>IF(39&lt;=$G225, ROUND(NB225*$Q225, 2), "")</f>
        <v/>
      </c>
      <c r="NK225" s="9">
        <f>IF(39&lt;=$G225, NB225+NJ225, "")</f>
        <v/>
      </c>
      <c r="NL225" s="9">
        <f>IF(39&lt;=$G225, NF225+NJ225, "")</f>
        <v/>
      </c>
      <c r="NM225" s="9">
        <f>IF(39&lt;=$G225, ($G225-39)*$N225, "")</f>
        <v/>
      </c>
      <c r="NN225" s="9">
        <f>IF(40&lt;=$G225, NI225, "")</f>
        <v/>
      </c>
      <c r="NO225" s="9">
        <f>IF(40&lt;=$G225, ROUND(NN225*$Q225, 2), "")</f>
        <v/>
      </c>
      <c r="NP225" s="9">
        <f>IF(40&lt;=$G225, $N225, "")</f>
        <v/>
      </c>
      <c r="NQ225" s="9">
        <f>IF(40&lt;=$G225, NP225-NO225, "")</f>
        <v/>
      </c>
      <c r="NR225" s="9">
        <f>IF(40&lt;=$G225, NN225-NQ225, "")</f>
        <v/>
      </c>
      <c r="NS225" s="9">
        <f>IF(40&lt;=$G225, ROUND(NK225*$Q225, 2), "")</f>
        <v/>
      </c>
      <c r="NT225" s="9">
        <f>IF(40&lt;=$G225, NK225+NS225, "")</f>
        <v/>
      </c>
      <c r="NU225" s="9">
        <f>IF(40&lt;=$G225, NO225+NS225, "")</f>
        <v/>
      </c>
      <c r="NV225" s="9">
        <f>IF(40&lt;=$G225, ($G225-40)*$N225, "")</f>
        <v/>
      </c>
      <c r="NW225" s="9">
        <f>IF(41&lt;=$G225, NR225, "")</f>
        <v/>
      </c>
      <c r="NX225" s="9">
        <f>IF(41&lt;=$G225, ROUND(NW225*$Q225, 2), "")</f>
        <v/>
      </c>
      <c r="NY225" s="9">
        <f>IF(41&lt;=$G225, $N225, "")</f>
        <v/>
      </c>
      <c r="NZ225" s="9">
        <f>IF(41&lt;=$G225, NY225-NX225, "")</f>
        <v/>
      </c>
      <c r="OA225" s="9">
        <f>IF(41&lt;=$G225, NW225-NZ225, "")</f>
        <v/>
      </c>
      <c r="OB225" s="9">
        <f>IF(41&lt;=$G225, ROUND(NT225*$Q225, 2), "")</f>
        <v/>
      </c>
      <c r="OC225" s="9">
        <f>IF(41&lt;=$G225, NT225+OB225, "")</f>
        <v/>
      </c>
      <c r="OD225" s="9">
        <f>IF(41&lt;=$G225, NX225+OB225, "")</f>
        <v/>
      </c>
      <c r="OE225" s="9">
        <f>IF(41&lt;=$G225, ($G225-41)*$N225, "")</f>
        <v/>
      </c>
      <c r="OF225" s="9">
        <f>IF(42&lt;=$G225, OA225, "")</f>
        <v/>
      </c>
      <c r="OG225" s="9">
        <f>IF(42&lt;=$G225, ROUND(OF225*$Q225, 2), "")</f>
        <v/>
      </c>
      <c r="OH225" s="9">
        <f>IF(42&lt;=$G225, $N225, "")</f>
        <v/>
      </c>
      <c r="OI225" s="9">
        <f>IF(42&lt;=$G225, OH225-OG225, "")</f>
        <v/>
      </c>
      <c r="OJ225" s="9">
        <f>IF(42&lt;=$G225, OF225-OI225, "")</f>
        <v/>
      </c>
      <c r="OK225" s="9">
        <f>IF(42&lt;=$G225, ROUND(OC225*$Q225, 2), "")</f>
        <v/>
      </c>
      <c r="OL225" s="9">
        <f>IF(42&lt;=$G225, OC225+OK225, "")</f>
        <v/>
      </c>
      <c r="OM225" s="9">
        <f>IF(42&lt;=$G225, OG225+OK225, "")</f>
        <v/>
      </c>
      <c r="ON225" s="9">
        <f>IF(42&lt;=$G225, ($G225-42)*$N225, "")</f>
        <v/>
      </c>
      <c r="OO225" s="9">
        <f>IF(43&lt;=$G225, OJ225, "")</f>
        <v/>
      </c>
      <c r="OP225" s="9">
        <f>IF(43&lt;=$G225, ROUND(OO225*$Q225, 2), "")</f>
        <v/>
      </c>
      <c r="OQ225" s="9">
        <f>IF(43&lt;=$G225, $N225, "")</f>
        <v/>
      </c>
      <c r="OR225" s="9">
        <f>IF(43&lt;=$G225, OQ225-OP225, "")</f>
        <v/>
      </c>
      <c r="OS225" s="9">
        <f>IF(43&lt;=$G225, OO225-OR225, "")</f>
        <v/>
      </c>
      <c r="OT225" s="9">
        <f>IF(43&lt;=$G225, ROUND(OL225*$Q225, 2), "")</f>
        <v/>
      </c>
      <c r="OU225" s="9">
        <f>IF(43&lt;=$G225, OL225+OT225, "")</f>
        <v/>
      </c>
      <c r="OV225" s="9">
        <f>IF(43&lt;=$G225, OP225+OT225, "")</f>
        <v/>
      </c>
      <c r="OW225" s="9">
        <f>IF(43&lt;=$G225, ($G225-43)*$N225, "")</f>
        <v/>
      </c>
      <c r="OX225" s="9">
        <f>IF(44&lt;=$G225, OS225, "")</f>
        <v/>
      </c>
      <c r="OY225" s="9">
        <f>IF(44&lt;=$G225, ROUND(OX225*$Q225, 2), "")</f>
        <v/>
      </c>
      <c r="OZ225" s="9">
        <f>IF(44&lt;=$G225, $N225, "")</f>
        <v/>
      </c>
      <c r="PA225" s="9">
        <f>IF(44&lt;=$G225, OZ225-OY225, "")</f>
        <v/>
      </c>
      <c r="PB225" s="9">
        <f>IF(44&lt;=$G225, OX225-PA225, "")</f>
        <v/>
      </c>
      <c r="PC225" s="9">
        <f>IF(44&lt;=$G225, ROUND(OU225*$Q225, 2), "")</f>
        <v/>
      </c>
      <c r="PD225" s="9">
        <f>IF(44&lt;=$G225, OU225+PC225, "")</f>
        <v/>
      </c>
      <c r="PE225" s="9">
        <f>IF(44&lt;=$G225, OY225+PC225, "")</f>
        <v/>
      </c>
      <c r="PF225" s="9">
        <f>IF(44&lt;=$G225, ($G225-44)*$N225, "")</f>
        <v/>
      </c>
      <c r="PG225" s="9">
        <f>IF(45&lt;=$G225, PB225, "")</f>
        <v/>
      </c>
      <c r="PH225" s="9">
        <f>IF(45&lt;=$G225, ROUND(PG225*$Q225, 2), "")</f>
        <v/>
      </c>
      <c r="PI225" s="9">
        <f>IF(45&lt;=$G225, $N225, "")</f>
        <v/>
      </c>
      <c r="PJ225" s="9">
        <f>IF(45&lt;=$G225, PI225-PH225, "")</f>
        <v/>
      </c>
      <c r="PK225" s="9">
        <f>IF(45&lt;=$G225, PG225-PJ225, "")</f>
        <v/>
      </c>
      <c r="PL225" s="9">
        <f>IF(45&lt;=$G225, ROUND(PD225*$Q225, 2), "")</f>
        <v/>
      </c>
      <c r="PM225" s="9">
        <f>IF(45&lt;=$G225, PD225+PL225, "")</f>
        <v/>
      </c>
      <c r="PN225" s="9">
        <f>IF(45&lt;=$G225, PH225+PL225, "")</f>
        <v/>
      </c>
      <c r="PO225" s="9">
        <f>IF(45&lt;=$G225, ($G225-45)*$N225, "")</f>
        <v/>
      </c>
      <c r="PP225" s="9">
        <f>IF(46&lt;=$G225, PK225, "")</f>
        <v/>
      </c>
      <c r="PQ225" s="9">
        <f>IF(46&lt;=$G225, ROUND(PP225*$Q225, 2), "")</f>
        <v/>
      </c>
      <c r="PR225" s="9">
        <f>IF(46&lt;=$G225, $N225, "")</f>
        <v/>
      </c>
      <c r="PS225" s="9">
        <f>IF(46&lt;=$G225, PR225-PQ225, "")</f>
        <v/>
      </c>
      <c r="PT225" s="9">
        <f>IF(46&lt;=$G225, PP225-PS225, "")</f>
        <v/>
      </c>
      <c r="PU225" s="9">
        <f>IF(46&lt;=$G225, ROUND(PM225*$Q225, 2), "")</f>
        <v/>
      </c>
      <c r="PV225" s="9">
        <f>IF(46&lt;=$G225, PM225+PU225, "")</f>
        <v/>
      </c>
      <c r="PW225" s="9">
        <f>IF(46&lt;=$G225, PQ225+PU225, "")</f>
        <v/>
      </c>
      <c r="PX225" s="9">
        <f>IF(46&lt;=$G225, ($G225-46)*$N225, "")</f>
        <v/>
      </c>
      <c r="PY225" s="9">
        <f>IF(47&lt;=$G225, PT225, "")</f>
        <v/>
      </c>
      <c r="PZ225" s="9">
        <f>IF(47&lt;=$G225, ROUND(PY225*$Q225, 2), "")</f>
        <v/>
      </c>
      <c r="QA225" s="9">
        <f>IF(47&lt;=$G225, $N225, "")</f>
        <v/>
      </c>
      <c r="QB225" s="9">
        <f>IF(47&lt;=$G225, QA225-PZ225, "")</f>
        <v/>
      </c>
      <c r="QC225" s="9">
        <f>IF(47&lt;=$G225, PY225-QB225, "")</f>
        <v/>
      </c>
      <c r="QD225" s="9">
        <f>IF(47&lt;=$G225, ROUND(PV225*$Q225, 2), "")</f>
        <v/>
      </c>
      <c r="QE225" s="9">
        <f>IF(47&lt;=$G225, PV225+QD225, "")</f>
        <v/>
      </c>
      <c r="QF225" s="9">
        <f>IF(47&lt;=$G225, PZ225+QD225, "")</f>
        <v/>
      </c>
      <c r="QG225" s="9">
        <f>IF(47&lt;=$G225, ($G225-47)*$N225, "")</f>
        <v/>
      </c>
      <c r="QH225" s="9">
        <f>IF(48&lt;=$G225, QC225, "")</f>
        <v/>
      </c>
      <c r="QI225" s="9">
        <f>IF(48&lt;=$G225, ROUND(QH225*$Q225, 2), "")</f>
        <v/>
      </c>
      <c r="QJ225" s="9">
        <f>IF(48&lt;=$G225, $N225, "")</f>
        <v/>
      </c>
      <c r="QK225" s="9">
        <f>IF(48&lt;=$G225, QJ225-QI225, "")</f>
        <v/>
      </c>
      <c r="QL225" s="9">
        <f>IF(48&lt;=$G225, QH225-QK225, "")</f>
        <v/>
      </c>
      <c r="QM225" s="9">
        <f>IF(48&lt;=$G225, ROUND(QE225*$Q225, 2), "")</f>
        <v/>
      </c>
      <c r="QN225" s="9">
        <f>IF(48&lt;=$G225, QE225+QM225, "")</f>
        <v/>
      </c>
      <c r="QO225" s="9">
        <f>IF(48&lt;=$G225, QI225+QM225, "")</f>
        <v/>
      </c>
      <c r="QP225" s="9">
        <f>IF(48&lt;=$G225, ($G225-48)*$N225, "")</f>
        <v/>
      </c>
    </row>
    <row r="226">
      <c r="A226" s="12" t="inlineStr">
        <is>
          <t>0740-0001</t>
        </is>
      </c>
      <c r="B226" s="13" t="inlineStr">
        <is>
          <t>Sanatorio Versalles de Guadalajara</t>
        </is>
      </c>
      <c r="C226" s="13" t="inlineStr">
        <is>
          <t>1200 Bighorn</t>
        </is>
      </c>
      <c r="D226" s="12" t="inlineStr">
        <is>
          <t>ACTIVO</t>
        </is>
      </c>
      <c r="E226" s="12" t="inlineStr">
        <is>
          <t>2025-12-30</t>
        </is>
      </c>
      <c r="F226" s="12" t="inlineStr">
        <is>
          <t>2026-12-30</t>
        </is>
      </c>
      <c r="G226" s="14" t="n">
        <v>12</v>
      </c>
      <c r="H226" s="15" t="n">
        <v>491293.1</v>
      </c>
      <c r="I226" s="16" t="n">
        <v>0.4</v>
      </c>
      <c r="J226" s="15">
        <f>ROUND(H226*I226, 2)</f>
        <v/>
      </c>
      <c r="K226" s="15">
        <f>ROUND(H226-J226, 2)</f>
        <v/>
      </c>
      <c r="L226" s="16" t="n">
        <v>0.02</v>
      </c>
      <c r="M226" s="15">
        <f>ROUND(H226*L226, 2)</f>
        <v/>
      </c>
      <c r="N226" s="15" t="n">
        <v>25017.44</v>
      </c>
      <c r="O226" s="16" t="n">
        <v>0.1</v>
      </c>
      <c r="P226" s="15">
        <f>ROUND(H226*O226, 2)</f>
        <v/>
      </c>
      <c r="Q226" s="17" t="n">
        <v>0.02418442</v>
      </c>
      <c r="R226" s="17">
        <f>RATE(G226, -N226, K226, -P226)</f>
        <v/>
      </c>
      <c r="S226" s="17">
        <f>ROUND(Q226*12, 8)</f>
        <v/>
      </c>
      <c r="T226" s="17">
        <f>ROUND(((1+Q226)^12)-1, 8)</f>
        <v/>
      </c>
      <c r="U226" s="15">
        <f>ROUND(PV(Q226, G226, 0, -P226), 2)</f>
        <v/>
      </c>
      <c r="V226" s="15">
        <f>SUMIF($AA$4:$QP$4, "Interes_Leasing", AA226:QP226)</f>
        <v/>
      </c>
      <c r="W226" s="15">
        <f>SUMIF($AA$4:$QP$4, "Interes_Residual", AA226:QP226)</f>
        <v/>
      </c>
      <c r="X226" s="15">
        <f>ROUND(V226+W226, 2)</f>
        <v/>
      </c>
      <c r="Y226" s="15">
        <f>ROUND((N226*G226+P226+M226)-K226, 2)</f>
        <v/>
      </c>
      <c r="Z226" s="16">
        <f>ROUND(Y226/K226, 4)</f>
        <v/>
      </c>
      <c r="AA226" s="15">
        <f>IF(1&lt;=$G226, $K226, "")</f>
        <v/>
      </c>
      <c r="AB226" s="15">
        <f>IF(1&lt;=$G226, ROUND(AA226*$Q226, 2), "")</f>
        <v/>
      </c>
      <c r="AC226" s="15">
        <f>IF(1&lt;=$G226, $N226, "")</f>
        <v/>
      </c>
      <c r="AD226" s="15">
        <f>IF(1&lt;=$G226, AC226-AB226, "")</f>
        <v/>
      </c>
      <c r="AE226" s="15">
        <f>IF(1&lt;=$G226, AA226-AD226, "")</f>
        <v/>
      </c>
      <c r="AF226" s="15">
        <f>IF(1&lt;=$G226, ROUND($U226*$Q226, 2), "")</f>
        <v/>
      </c>
      <c r="AG226" s="15">
        <f>IF(1&lt;=$G226, $U226+AF226, "")</f>
        <v/>
      </c>
      <c r="AH226" s="15">
        <f>IF(1&lt;=$G226, AB226+AF226, "")</f>
        <v/>
      </c>
      <c r="AI226" s="15">
        <f>IF(1&lt;=$G226, ($G226-1)*$N226, "")</f>
        <v/>
      </c>
      <c r="AJ226" s="15">
        <f>IF(2&lt;=$G226, AE226, "")</f>
        <v/>
      </c>
      <c r="AK226" s="15">
        <f>IF(2&lt;=$G226, ROUND(AJ226*$Q226, 2), "")</f>
        <v/>
      </c>
      <c r="AL226" s="15">
        <f>IF(2&lt;=$G226, $N226, "")</f>
        <v/>
      </c>
      <c r="AM226" s="15">
        <f>IF(2&lt;=$G226, AL226-AK226, "")</f>
        <v/>
      </c>
      <c r="AN226" s="15">
        <f>IF(2&lt;=$G226, AJ226-AM226, "")</f>
        <v/>
      </c>
      <c r="AO226" s="15">
        <f>IF(2&lt;=$G226, ROUND(AG226*$Q226, 2), "")</f>
        <v/>
      </c>
      <c r="AP226" s="15">
        <f>IF(2&lt;=$G226, AG226+AO226, "")</f>
        <v/>
      </c>
      <c r="AQ226" s="15">
        <f>IF(2&lt;=$G226, AK226+AO226, "")</f>
        <v/>
      </c>
      <c r="AR226" s="15">
        <f>IF(2&lt;=$G226, ($G226-2)*$N226, "")</f>
        <v/>
      </c>
      <c r="AS226" s="15">
        <f>IF(3&lt;=$G226, AN226, "")</f>
        <v/>
      </c>
      <c r="AT226" s="15">
        <f>IF(3&lt;=$G226, ROUND(AS226*$Q226, 2), "")</f>
        <v/>
      </c>
      <c r="AU226" s="15">
        <f>IF(3&lt;=$G226, $N226, "")</f>
        <v/>
      </c>
      <c r="AV226" s="15">
        <f>IF(3&lt;=$G226, AU226-AT226, "")</f>
        <v/>
      </c>
      <c r="AW226" s="15">
        <f>IF(3&lt;=$G226, AS226-AV226, "")</f>
        <v/>
      </c>
      <c r="AX226" s="15">
        <f>IF(3&lt;=$G226, ROUND(AP226*$Q226, 2), "")</f>
        <v/>
      </c>
      <c r="AY226" s="15">
        <f>IF(3&lt;=$G226, AP226+AX226, "")</f>
        <v/>
      </c>
      <c r="AZ226" s="15">
        <f>IF(3&lt;=$G226, AT226+AX226, "")</f>
        <v/>
      </c>
      <c r="BA226" s="15">
        <f>IF(3&lt;=$G226, ($G226-3)*$N226, "")</f>
        <v/>
      </c>
      <c r="BB226" s="15">
        <f>IF(4&lt;=$G226, AW226, "")</f>
        <v/>
      </c>
      <c r="BC226" s="15">
        <f>IF(4&lt;=$G226, ROUND(BB226*$Q226, 2), "")</f>
        <v/>
      </c>
      <c r="BD226" s="15">
        <f>IF(4&lt;=$G226, $N226, "")</f>
        <v/>
      </c>
      <c r="BE226" s="15">
        <f>IF(4&lt;=$G226, BD226-BC226, "")</f>
        <v/>
      </c>
      <c r="BF226" s="15">
        <f>IF(4&lt;=$G226, BB226-BE226, "")</f>
        <v/>
      </c>
      <c r="BG226" s="15">
        <f>IF(4&lt;=$G226, ROUND(AY226*$Q226, 2), "")</f>
        <v/>
      </c>
      <c r="BH226" s="15">
        <f>IF(4&lt;=$G226, AY226+BG226, "")</f>
        <v/>
      </c>
      <c r="BI226" s="15">
        <f>IF(4&lt;=$G226, BC226+BG226, "")</f>
        <v/>
      </c>
      <c r="BJ226" s="15">
        <f>IF(4&lt;=$G226, ($G226-4)*$N226, "")</f>
        <v/>
      </c>
      <c r="BK226" s="15">
        <f>IF(5&lt;=$G226, BF226, "")</f>
        <v/>
      </c>
      <c r="BL226" s="15">
        <f>IF(5&lt;=$G226, ROUND(BK226*$Q226, 2), "")</f>
        <v/>
      </c>
      <c r="BM226" s="15">
        <f>IF(5&lt;=$G226, $N226, "")</f>
        <v/>
      </c>
      <c r="BN226" s="15">
        <f>IF(5&lt;=$G226, BM226-BL226, "")</f>
        <v/>
      </c>
      <c r="BO226" s="15">
        <f>IF(5&lt;=$G226, BK226-BN226, "")</f>
        <v/>
      </c>
      <c r="BP226" s="15">
        <f>IF(5&lt;=$G226, ROUND(BH226*$Q226, 2), "")</f>
        <v/>
      </c>
      <c r="BQ226" s="15">
        <f>IF(5&lt;=$G226, BH226+BP226, "")</f>
        <v/>
      </c>
      <c r="BR226" s="15">
        <f>IF(5&lt;=$G226, BL226+BP226, "")</f>
        <v/>
      </c>
      <c r="BS226" s="15">
        <f>IF(5&lt;=$G226, ($G226-5)*$N226, "")</f>
        <v/>
      </c>
      <c r="BT226" s="15">
        <f>IF(6&lt;=$G226, BO226, "")</f>
        <v/>
      </c>
      <c r="BU226" s="15">
        <f>IF(6&lt;=$G226, ROUND(BT226*$Q226, 2), "")</f>
        <v/>
      </c>
      <c r="BV226" s="15">
        <f>IF(6&lt;=$G226, $N226, "")</f>
        <v/>
      </c>
      <c r="BW226" s="15">
        <f>IF(6&lt;=$G226, BV226-BU226, "")</f>
        <v/>
      </c>
      <c r="BX226" s="15">
        <f>IF(6&lt;=$G226, BT226-BW226, "")</f>
        <v/>
      </c>
      <c r="BY226" s="15">
        <f>IF(6&lt;=$G226, ROUND(BQ226*$Q226, 2), "")</f>
        <v/>
      </c>
      <c r="BZ226" s="15">
        <f>IF(6&lt;=$G226, BQ226+BY226, "")</f>
        <v/>
      </c>
      <c r="CA226" s="15">
        <f>IF(6&lt;=$G226, BU226+BY226, "")</f>
        <v/>
      </c>
      <c r="CB226" s="15">
        <f>IF(6&lt;=$G226, ($G226-6)*$N226, "")</f>
        <v/>
      </c>
      <c r="CC226" s="15">
        <f>IF(7&lt;=$G226, BX226, "")</f>
        <v/>
      </c>
      <c r="CD226" s="15">
        <f>IF(7&lt;=$G226, ROUND(CC226*$Q226, 2), "")</f>
        <v/>
      </c>
      <c r="CE226" s="15">
        <f>IF(7&lt;=$G226, $N226, "")</f>
        <v/>
      </c>
      <c r="CF226" s="15">
        <f>IF(7&lt;=$G226, CE226-CD226, "")</f>
        <v/>
      </c>
      <c r="CG226" s="15">
        <f>IF(7&lt;=$G226, CC226-CF226, "")</f>
        <v/>
      </c>
      <c r="CH226" s="15">
        <f>IF(7&lt;=$G226, ROUND(BZ226*$Q226, 2), "")</f>
        <v/>
      </c>
      <c r="CI226" s="15">
        <f>IF(7&lt;=$G226, BZ226+CH226, "")</f>
        <v/>
      </c>
      <c r="CJ226" s="15">
        <f>IF(7&lt;=$G226, CD226+CH226, "")</f>
        <v/>
      </c>
      <c r="CK226" s="15">
        <f>IF(7&lt;=$G226, ($G226-7)*$N226, "")</f>
        <v/>
      </c>
      <c r="CL226" s="15">
        <f>IF(8&lt;=$G226, CG226, "")</f>
        <v/>
      </c>
      <c r="CM226" s="15">
        <f>IF(8&lt;=$G226, ROUND(CL226*$Q226, 2), "")</f>
        <v/>
      </c>
      <c r="CN226" s="15">
        <f>IF(8&lt;=$G226, $N226, "")</f>
        <v/>
      </c>
      <c r="CO226" s="15">
        <f>IF(8&lt;=$G226, CN226-CM226, "")</f>
        <v/>
      </c>
      <c r="CP226" s="15">
        <f>IF(8&lt;=$G226, CL226-CO226, "")</f>
        <v/>
      </c>
      <c r="CQ226" s="15">
        <f>IF(8&lt;=$G226, ROUND(CI226*$Q226, 2), "")</f>
        <v/>
      </c>
      <c r="CR226" s="15">
        <f>IF(8&lt;=$G226, CI226+CQ226, "")</f>
        <v/>
      </c>
      <c r="CS226" s="15">
        <f>IF(8&lt;=$G226, CM226+CQ226, "")</f>
        <v/>
      </c>
      <c r="CT226" s="15">
        <f>IF(8&lt;=$G226, ($G226-8)*$N226, "")</f>
        <v/>
      </c>
      <c r="CU226" s="15">
        <f>IF(9&lt;=$G226, CP226, "")</f>
        <v/>
      </c>
      <c r="CV226" s="15">
        <f>IF(9&lt;=$G226, ROUND(CU226*$Q226, 2), "")</f>
        <v/>
      </c>
      <c r="CW226" s="15">
        <f>IF(9&lt;=$G226, $N226, "")</f>
        <v/>
      </c>
      <c r="CX226" s="15">
        <f>IF(9&lt;=$G226, CW226-CV226, "")</f>
        <v/>
      </c>
      <c r="CY226" s="15">
        <f>IF(9&lt;=$G226, CU226-CX226, "")</f>
        <v/>
      </c>
      <c r="CZ226" s="15">
        <f>IF(9&lt;=$G226, ROUND(CR226*$Q226, 2), "")</f>
        <v/>
      </c>
      <c r="DA226" s="15">
        <f>IF(9&lt;=$G226, CR226+CZ226, "")</f>
        <v/>
      </c>
      <c r="DB226" s="15">
        <f>IF(9&lt;=$G226, CV226+CZ226, "")</f>
        <v/>
      </c>
      <c r="DC226" s="15">
        <f>IF(9&lt;=$G226, ($G226-9)*$N226, "")</f>
        <v/>
      </c>
      <c r="DD226" s="15">
        <f>IF(10&lt;=$G226, CY226, "")</f>
        <v/>
      </c>
      <c r="DE226" s="15">
        <f>IF(10&lt;=$G226, ROUND(DD226*$Q226, 2), "")</f>
        <v/>
      </c>
      <c r="DF226" s="15">
        <f>IF(10&lt;=$G226, $N226, "")</f>
        <v/>
      </c>
      <c r="DG226" s="15">
        <f>IF(10&lt;=$G226, DF226-DE226, "")</f>
        <v/>
      </c>
      <c r="DH226" s="15">
        <f>IF(10&lt;=$G226, DD226-DG226, "")</f>
        <v/>
      </c>
      <c r="DI226" s="15">
        <f>IF(10&lt;=$G226, ROUND(DA226*$Q226, 2), "")</f>
        <v/>
      </c>
      <c r="DJ226" s="15">
        <f>IF(10&lt;=$G226, DA226+DI226, "")</f>
        <v/>
      </c>
      <c r="DK226" s="15">
        <f>IF(10&lt;=$G226, DE226+DI226, "")</f>
        <v/>
      </c>
      <c r="DL226" s="15">
        <f>IF(10&lt;=$G226, ($G226-10)*$N226, "")</f>
        <v/>
      </c>
      <c r="DM226" s="15">
        <f>IF(11&lt;=$G226, DH226, "")</f>
        <v/>
      </c>
      <c r="DN226" s="15">
        <f>IF(11&lt;=$G226, ROUND(DM226*$Q226, 2), "")</f>
        <v/>
      </c>
      <c r="DO226" s="15">
        <f>IF(11&lt;=$G226, $N226, "")</f>
        <v/>
      </c>
      <c r="DP226" s="15">
        <f>IF(11&lt;=$G226, DO226-DN226, "")</f>
        <v/>
      </c>
      <c r="DQ226" s="15">
        <f>IF(11&lt;=$G226, DM226-DP226, "")</f>
        <v/>
      </c>
      <c r="DR226" s="15">
        <f>IF(11&lt;=$G226, ROUND(DJ226*$Q226, 2), "")</f>
        <v/>
      </c>
      <c r="DS226" s="15">
        <f>IF(11&lt;=$G226, DJ226+DR226, "")</f>
        <v/>
      </c>
      <c r="DT226" s="15">
        <f>IF(11&lt;=$G226, DN226+DR226, "")</f>
        <v/>
      </c>
      <c r="DU226" s="15">
        <f>IF(11&lt;=$G226, ($G226-11)*$N226, "")</f>
        <v/>
      </c>
      <c r="DV226" s="15">
        <f>IF(12&lt;=$G226, DQ226, "")</f>
        <v/>
      </c>
      <c r="DW226" s="15">
        <f>IF(12&lt;=$G226, ROUND(DV226*$Q226, 2), "")</f>
        <v/>
      </c>
      <c r="DX226" s="15">
        <f>IF(12&lt;=$G226, $N226, "")</f>
        <v/>
      </c>
      <c r="DY226" s="15">
        <f>IF(12&lt;=$G226, DX226-DW226, "")</f>
        <v/>
      </c>
      <c r="DZ226" s="15">
        <f>IF(12&lt;=$G226, DV226-DY226, "")</f>
        <v/>
      </c>
      <c r="EA226" s="15">
        <f>IF(12&lt;=$G226, ROUND(DS226*$Q226, 2), "")</f>
        <v/>
      </c>
      <c r="EB226" s="15">
        <f>IF(12&lt;=$G226, DS226+EA226, "")</f>
        <v/>
      </c>
      <c r="EC226" s="15">
        <f>IF(12&lt;=$G226, DW226+EA226, "")</f>
        <v/>
      </c>
      <c r="ED226" s="15">
        <f>IF(12&lt;=$G226, ($G226-12)*$N226, "")</f>
        <v/>
      </c>
      <c r="EE226" s="15">
        <f>IF(13&lt;=$G226, DZ226, "")</f>
        <v/>
      </c>
      <c r="EF226" s="15">
        <f>IF(13&lt;=$G226, ROUND(EE226*$Q226, 2), "")</f>
        <v/>
      </c>
      <c r="EG226" s="15">
        <f>IF(13&lt;=$G226, $N226, "")</f>
        <v/>
      </c>
      <c r="EH226" s="15">
        <f>IF(13&lt;=$G226, EG226-EF226, "")</f>
        <v/>
      </c>
      <c r="EI226" s="15">
        <f>IF(13&lt;=$G226, EE226-EH226, "")</f>
        <v/>
      </c>
      <c r="EJ226" s="15">
        <f>IF(13&lt;=$G226, ROUND(EB226*$Q226, 2), "")</f>
        <v/>
      </c>
      <c r="EK226" s="15">
        <f>IF(13&lt;=$G226, EB226+EJ226, "")</f>
        <v/>
      </c>
      <c r="EL226" s="15">
        <f>IF(13&lt;=$G226, EF226+EJ226, "")</f>
        <v/>
      </c>
      <c r="EM226" s="15">
        <f>IF(13&lt;=$G226, ($G226-13)*$N226, "")</f>
        <v/>
      </c>
      <c r="EN226" s="15">
        <f>IF(14&lt;=$G226, EI226, "")</f>
        <v/>
      </c>
      <c r="EO226" s="15">
        <f>IF(14&lt;=$G226, ROUND(EN226*$Q226, 2), "")</f>
        <v/>
      </c>
      <c r="EP226" s="15">
        <f>IF(14&lt;=$G226, $N226, "")</f>
        <v/>
      </c>
      <c r="EQ226" s="15">
        <f>IF(14&lt;=$G226, EP226-EO226, "")</f>
        <v/>
      </c>
      <c r="ER226" s="15">
        <f>IF(14&lt;=$G226, EN226-EQ226, "")</f>
        <v/>
      </c>
      <c r="ES226" s="15">
        <f>IF(14&lt;=$G226, ROUND(EK226*$Q226, 2), "")</f>
        <v/>
      </c>
      <c r="ET226" s="15">
        <f>IF(14&lt;=$G226, EK226+ES226, "")</f>
        <v/>
      </c>
      <c r="EU226" s="15">
        <f>IF(14&lt;=$G226, EO226+ES226, "")</f>
        <v/>
      </c>
      <c r="EV226" s="15">
        <f>IF(14&lt;=$G226, ($G226-14)*$N226, "")</f>
        <v/>
      </c>
      <c r="EW226" s="15">
        <f>IF(15&lt;=$G226, ER226, "")</f>
        <v/>
      </c>
      <c r="EX226" s="15">
        <f>IF(15&lt;=$G226, ROUND(EW226*$Q226, 2), "")</f>
        <v/>
      </c>
      <c r="EY226" s="15">
        <f>IF(15&lt;=$G226, $N226, "")</f>
        <v/>
      </c>
      <c r="EZ226" s="15">
        <f>IF(15&lt;=$G226, EY226-EX226, "")</f>
        <v/>
      </c>
      <c r="FA226" s="15">
        <f>IF(15&lt;=$G226, EW226-EZ226, "")</f>
        <v/>
      </c>
      <c r="FB226" s="15">
        <f>IF(15&lt;=$G226, ROUND(ET226*$Q226, 2), "")</f>
        <v/>
      </c>
      <c r="FC226" s="15">
        <f>IF(15&lt;=$G226, ET226+FB226, "")</f>
        <v/>
      </c>
      <c r="FD226" s="15">
        <f>IF(15&lt;=$G226, EX226+FB226, "")</f>
        <v/>
      </c>
      <c r="FE226" s="15">
        <f>IF(15&lt;=$G226, ($G226-15)*$N226, "")</f>
        <v/>
      </c>
      <c r="FF226" s="15">
        <f>IF(16&lt;=$G226, FA226, "")</f>
        <v/>
      </c>
      <c r="FG226" s="15">
        <f>IF(16&lt;=$G226, ROUND(FF226*$Q226, 2), "")</f>
        <v/>
      </c>
      <c r="FH226" s="15">
        <f>IF(16&lt;=$G226, $N226, "")</f>
        <v/>
      </c>
      <c r="FI226" s="15">
        <f>IF(16&lt;=$G226, FH226-FG226, "")</f>
        <v/>
      </c>
      <c r="FJ226" s="15">
        <f>IF(16&lt;=$G226, FF226-FI226, "")</f>
        <v/>
      </c>
      <c r="FK226" s="15">
        <f>IF(16&lt;=$G226, ROUND(FC226*$Q226, 2), "")</f>
        <v/>
      </c>
      <c r="FL226" s="15">
        <f>IF(16&lt;=$G226, FC226+FK226, "")</f>
        <v/>
      </c>
      <c r="FM226" s="15">
        <f>IF(16&lt;=$G226, FG226+FK226, "")</f>
        <v/>
      </c>
      <c r="FN226" s="15">
        <f>IF(16&lt;=$G226, ($G226-16)*$N226, "")</f>
        <v/>
      </c>
      <c r="FO226" s="15">
        <f>IF(17&lt;=$G226, FJ226, "")</f>
        <v/>
      </c>
      <c r="FP226" s="15">
        <f>IF(17&lt;=$G226, ROUND(FO226*$Q226, 2), "")</f>
        <v/>
      </c>
      <c r="FQ226" s="15">
        <f>IF(17&lt;=$G226, $N226, "")</f>
        <v/>
      </c>
      <c r="FR226" s="15">
        <f>IF(17&lt;=$G226, FQ226-FP226, "")</f>
        <v/>
      </c>
      <c r="FS226" s="15">
        <f>IF(17&lt;=$G226, FO226-FR226, "")</f>
        <v/>
      </c>
      <c r="FT226" s="15">
        <f>IF(17&lt;=$G226, ROUND(FL226*$Q226, 2), "")</f>
        <v/>
      </c>
      <c r="FU226" s="15">
        <f>IF(17&lt;=$G226, FL226+FT226, "")</f>
        <v/>
      </c>
      <c r="FV226" s="15">
        <f>IF(17&lt;=$G226, FP226+FT226, "")</f>
        <v/>
      </c>
      <c r="FW226" s="15">
        <f>IF(17&lt;=$G226, ($G226-17)*$N226, "")</f>
        <v/>
      </c>
      <c r="FX226" s="15">
        <f>IF(18&lt;=$G226, FS226, "")</f>
        <v/>
      </c>
      <c r="FY226" s="15">
        <f>IF(18&lt;=$G226, ROUND(FX226*$Q226, 2), "")</f>
        <v/>
      </c>
      <c r="FZ226" s="15">
        <f>IF(18&lt;=$G226, $N226, "")</f>
        <v/>
      </c>
      <c r="GA226" s="15">
        <f>IF(18&lt;=$G226, FZ226-FY226, "")</f>
        <v/>
      </c>
      <c r="GB226" s="15">
        <f>IF(18&lt;=$G226, FX226-GA226, "")</f>
        <v/>
      </c>
      <c r="GC226" s="15">
        <f>IF(18&lt;=$G226, ROUND(FU226*$Q226, 2), "")</f>
        <v/>
      </c>
      <c r="GD226" s="15">
        <f>IF(18&lt;=$G226, FU226+GC226, "")</f>
        <v/>
      </c>
      <c r="GE226" s="15">
        <f>IF(18&lt;=$G226, FY226+GC226, "")</f>
        <v/>
      </c>
      <c r="GF226" s="15">
        <f>IF(18&lt;=$G226, ($G226-18)*$N226, "")</f>
        <v/>
      </c>
      <c r="GG226" s="15">
        <f>IF(19&lt;=$G226, GB226, "")</f>
        <v/>
      </c>
      <c r="GH226" s="15">
        <f>IF(19&lt;=$G226, ROUND(GG226*$Q226, 2), "")</f>
        <v/>
      </c>
      <c r="GI226" s="15">
        <f>IF(19&lt;=$G226, $N226, "")</f>
        <v/>
      </c>
      <c r="GJ226" s="15">
        <f>IF(19&lt;=$G226, GI226-GH226, "")</f>
        <v/>
      </c>
      <c r="GK226" s="15">
        <f>IF(19&lt;=$G226, GG226-GJ226, "")</f>
        <v/>
      </c>
      <c r="GL226" s="15">
        <f>IF(19&lt;=$G226, ROUND(GD226*$Q226, 2), "")</f>
        <v/>
      </c>
      <c r="GM226" s="15">
        <f>IF(19&lt;=$G226, GD226+GL226, "")</f>
        <v/>
      </c>
      <c r="GN226" s="15">
        <f>IF(19&lt;=$G226, GH226+GL226, "")</f>
        <v/>
      </c>
      <c r="GO226" s="15">
        <f>IF(19&lt;=$G226, ($G226-19)*$N226, "")</f>
        <v/>
      </c>
      <c r="GP226" s="15">
        <f>IF(20&lt;=$G226, GK226, "")</f>
        <v/>
      </c>
      <c r="GQ226" s="15">
        <f>IF(20&lt;=$G226, ROUND(GP226*$Q226, 2), "")</f>
        <v/>
      </c>
      <c r="GR226" s="15">
        <f>IF(20&lt;=$G226, $N226, "")</f>
        <v/>
      </c>
      <c r="GS226" s="15">
        <f>IF(20&lt;=$G226, GR226-GQ226, "")</f>
        <v/>
      </c>
      <c r="GT226" s="15">
        <f>IF(20&lt;=$G226, GP226-GS226, "")</f>
        <v/>
      </c>
      <c r="GU226" s="15">
        <f>IF(20&lt;=$G226, ROUND(GM226*$Q226, 2), "")</f>
        <v/>
      </c>
      <c r="GV226" s="15">
        <f>IF(20&lt;=$G226, GM226+GU226, "")</f>
        <v/>
      </c>
      <c r="GW226" s="15">
        <f>IF(20&lt;=$G226, GQ226+GU226, "")</f>
        <v/>
      </c>
      <c r="GX226" s="15">
        <f>IF(20&lt;=$G226, ($G226-20)*$N226, "")</f>
        <v/>
      </c>
      <c r="GY226" s="15">
        <f>IF(21&lt;=$G226, GT226, "")</f>
        <v/>
      </c>
      <c r="GZ226" s="15">
        <f>IF(21&lt;=$G226, ROUND(GY226*$Q226, 2), "")</f>
        <v/>
      </c>
      <c r="HA226" s="15">
        <f>IF(21&lt;=$G226, $N226, "")</f>
        <v/>
      </c>
      <c r="HB226" s="15">
        <f>IF(21&lt;=$G226, HA226-GZ226, "")</f>
        <v/>
      </c>
      <c r="HC226" s="15">
        <f>IF(21&lt;=$G226, GY226-HB226, "")</f>
        <v/>
      </c>
      <c r="HD226" s="15">
        <f>IF(21&lt;=$G226, ROUND(GV226*$Q226, 2), "")</f>
        <v/>
      </c>
      <c r="HE226" s="15">
        <f>IF(21&lt;=$G226, GV226+HD226, "")</f>
        <v/>
      </c>
      <c r="HF226" s="15">
        <f>IF(21&lt;=$G226, GZ226+HD226, "")</f>
        <v/>
      </c>
      <c r="HG226" s="15">
        <f>IF(21&lt;=$G226, ($G226-21)*$N226, "")</f>
        <v/>
      </c>
      <c r="HH226" s="15">
        <f>IF(22&lt;=$G226, HC226, "")</f>
        <v/>
      </c>
      <c r="HI226" s="15">
        <f>IF(22&lt;=$G226, ROUND(HH226*$Q226, 2), "")</f>
        <v/>
      </c>
      <c r="HJ226" s="15">
        <f>IF(22&lt;=$G226, $N226, "")</f>
        <v/>
      </c>
      <c r="HK226" s="15">
        <f>IF(22&lt;=$G226, HJ226-HI226, "")</f>
        <v/>
      </c>
      <c r="HL226" s="15">
        <f>IF(22&lt;=$G226, HH226-HK226, "")</f>
        <v/>
      </c>
      <c r="HM226" s="15">
        <f>IF(22&lt;=$G226, ROUND(HE226*$Q226, 2), "")</f>
        <v/>
      </c>
      <c r="HN226" s="15">
        <f>IF(22&lt;=$G226, HE226+HM226, "")</f>
        <v/>
      </c>
      <c r="HO226" s="15">
        <f>IF(22&lt;=$G226, HI226+HM226, "")</f>
        <v/>
      </c>
      <c r="HP226" s="15">
        <f>IF(22&lt;=$G226, ($G226-22)*$N226, "")</f>
        <v/>
      </c>
      <c r="HQ226" s="15">
        <f>IF(23&lt;=$G226, HL226, "")</f>
        <v/>
      </c>
      <c r="HR226" s="15">
        <f>IF(23&lt;=$G226, ROUND(HQ226*$Q226, 2), "")</f>
        <v/>
      </c>
      <c r="HS226" s="15">
        <f>IF(23&lt;=$G226, $N226, "")</f>
        <v/>
      </c>
      <c r="HT226" s="15">
        <f>IF(23&lt;=$G226, HS226-HR226, "")</f>
        <v/>
      </c>
      <c r="HU226" s="15">
        <f>IF(23&lt;=$G226, HQ226-HT226, "")</f>
        <v/>
      </c>
      <c r="HV226" s="15">
        <f>IF(23&lt;=$G226, ROUND(HN226*$Q226, 2), "")</f>
        <v/>
      </c>
      <c r="HW226" s="15">
        <f>IF(23&lt;=$G226, HN226+HV226, "")</f>
        <v/>
      </c>
      <c r="HX226" s="15">
        <f>IF(23&lt;=$G226, HR226+HV226, "")</f>
        <v/>
      </c>
      <c r="HY226" s="15">
        <f>IF(23&lt;=$G226, ($G226-23)*$N226, "")</f>
        <v/>
      </c>
      <c r="HZ226" s="15">
        <f>IF(24&lt;=$G226, HU226, "")</f>
        <v/>
      </c>
      <c r="IA226" s="15">
        <f>IF(24&lt;=$G226, ROUND(HZ226*$Q226, 2), "")</f>
        <v/>
      </c>
      <c r="IB226" s="15">
        <f>IF(24&lt;=$G226, $N226, "")</f>
        <v/>
      </c>
      <c r="IC226" s="15">
        <f>IF(24&lt;=$G226, IB226-IA226, "")</f>
        <v/>
      </c>
      <c r="ID226" s="15">
        <f>IF(24&lt;=$G226, HZ226-IC226, "")</f>
        <v/>
      </c>
      <c r="IE226" s="15">
        <f>IF(24&lt;=$G226, ROUND(HW226*$Q226, 2), "")</f>
        <v/>
      </c>
      <c r="IF226" s="15">
        <f>IF(24&lt;=$G226, HW226+IE226, "")</f>
        <v/>
      </c>
      <c r="IG226" s="15">
        <f>IF(24&lt;=$G226, IA226+IE226, "")</f>
        <v/>
      </c>
      <c r="IH226" s="15">
        <f>IF(24&lt;=$G226, ($G226-24)*$N226, "")</f>
        <v/>
      </c>
      <c r="II226" s="15">
        <f>IF(25&lt;=$G226, ID226, "")</f>
        <v/>
      </c>
      <c r="IJ226" s="15">
        <f>IF(25&lt;=$G226, ROUND(II226*$Q226, 2), "")</f>
        <v/>
      </c>
      <c r="IK226" s="15">
        <f>IF(25&lt;=$G226, $N226, "")</f>
        <v/>
      </c>
      <c r="IL226" s="15">
        <f>IF(25&lt;=$G226, IK226-IJ226, "")</f>
        <v/>
      </c>
      <c r="IM226" s="15">
        <f>IF(25&lt;=$G226, II226-IL226, "")</f>
        <v/>
      </c>
      <c r="IN226" s="15">
        <f>IF(25&lt;=$G226, ROUND(IF226*$Q226, 2), "")</f>
        <v/>
      </c>
      <c r="IO226" s="15">
        <f>IF(25&lt;=$G226, IF226+IN226, "")</f>
        <v/>
      </c>
      <c r="IP226" s="15">
        <f>IF(25&lt;=$G226, IJ226+IN226, "")</f>
        <v/>
      </c>
      <c r="IQ226" s="15">
        <f>IF(25&lt;=$G226, ($G226-25)*$N226, "")</f>
        <v/>
      </c>
      <c r="IR226" s="15">
        <f>IF(26&lt;=$G226, IM226, "")</f>
        <v/>
      </c>
      <c r="IS226" s="15">
        <f>IF(26&lt;=$G226, ROUND(IR226*$Q226, 2), "")</f>
        <v/>
      </c>
      <c r="IT226" s="15">
        <f>IF(26&lt;=$G226, $N226, "")</f>
        <v/>
      </c>
      <c r="IU226" s="15">
        <f>IF(26&lt;=$G226, IT226-IS226, "")</f>
        <v/>
      </c>
      <c r="IV226" s="15">
        <f>IF(26&lt;=$G226, IR226-IU226, "")</f>
        <v/>
      </c>
      <c r="IW226" s="15">
        <f>IF(26&lt;=$G226, ROUND(IO226*$Q226, 2), "")</f>
        <v/>
      </c>
      <c r="IX226" s="15">
        <f>IF(26&lt;=$G226, IO226+IW226, "")</f>
        <v/>
      </c>
      <c r="IY226" s="15">
        <f>IF(26&lt;=$G226, IS226+IW226, "")</f>
        <v/>
      </c>
      <c r="IZ226" s="15">
        <f>IF(26&lt;=$G226, ($G226-26)*$N226, "")</f>
        <v/>
      </c>
      <c r="JA226" s="15">
        <f>IF(27&lt;=$G226, IV226, "")</f>
        <v/>
      </c>
      <c r="JB226" s="15">
        <f>IF(27&lt;=$G226, ROUND(JA226*$Q226, 2), "")</f>
        <v/>
      </c>
      <c r="JC226" s="15">
        <f>IF(27&lt;=$G226, $N226, "")</f>
        <v/>
      </c>
      <c r="JD226" s="15">
        <f>IF(27&lt;=$G226, JC226-JB226, "")</f>
        <v/>
      </c>
      <c r="JE226" s="15">
        <f>IF(27&lt;=$G226, JA226-JD226, "")</f>
        <v/>
      </c>
      <c r="JF226" s="15">
        <f>IF(27&lt;=$G226, ROUND(IX226*$Q226, 2), "")</f>
        <v/>
      </c>
      <c r="JG226" s="15">
        <f>IF(27&lt;=$G226, IX226+JF226, "")</f>
        <v/>
      </c>
      <c r="JH226" s="15">
        <f>IF(27&lt;=$G226, JB226+JF226, "")</f>
        <v/>
      </c>
      <c r="JI226" s="15">
        <f>IF(27&lt;=$G226, ($G226-27)*$N226, "")</f>
        <v/>
      </c>
      <c r="JJ226" s="15">
        <f>IF(28&lt;=$G226, JE226, "")</f>
        <v/>
      </c>
      <c r="JK226" s="15">
        <f>IF(28&lt;=$G226, ROUND(JJ226*$Q226, 2), "")</f>
        <v/>
      </c>
      <c r="JL226" s="15">
        <f>IF(28&lt;=$G226, $N226, "")</f>
        <v/>
      </c>
      <c r="JM226" s="15">
        <f>IF(28&lt;=$G226, JL226-JK226, "")</f>
        <v/>
      </c>
      <c r="JN226" s="15">
        <f>IF(28&lt;=$G226, JJ226-JM226, "")</f>
        <v/>
      </c>
      <c r="JO226" s="15">
        <f>IF(28&lt;=$G226, ROUND(JG226*$Q226, 2), "")</f>
        <v/>
      </c>
      <c r="JP226" s="15">
        <f>IF(28&lt;=$G226, JG226+JO226, "")</f>
        <v/>
      </c>
      <c r="JQ226" s="15">
        <f>IF(28&lt;=$G226, JK226+JO226, "")</f>
        <v/>
      </c>
      <c r="JR226" s="15">
        <f>IF(28&lt;=$G226, ($G226-28)*$N226, "")</f>
        <v/>
      </c>
      <c r="JS226" s="15">
        <f>IF(29&lt;=$G226, JN226, "")</f>
        <v/>
      </c>
      <c r="JT226" s="15">
        <f>IF(29&lt;=$G226, ROUND(JS226*$Q226, 2), "")</f>
        <v/>
      </c>
      <c r="JU226" s="15">
        <f>IF(29&lt;=$G226, $N226, "")</f>
        <v/>
      </c>
      <c r="JV226" s="15">
        <f>IF(29&lt;=$G226, JU226-JT226, "")</f>
        <v/>
      </c>
      <c r="JW226" s="15">
        <f>IF(29&lt;=$G226, JS226-JV226, "")</f>
        <v/>
      </c>
      <c r="JX226" s="15">
        <f>IF(29&lt;=$G226, ROUND(JP226*$Q226, 2), "")</f>
        <v/>
      </c>
      <c r="JY226" s="15">
        <f>IF(29&lt;=$G226, JP226+JX226, "")</f>
        <v/>
      </c>
      <c r="JZ226" s="15">
        <f>IF(29&lt;=$G226, JT226+JX226, "")</f>
        <v/>
      </c>
      <c r="KA226" s="15">
        <f>IF(29&lt;=$G226, ($G226-29)*$N226, "")</f>
        <v/>
      </c>
      <c r="KB226" s="15">
        <f>IF(30&lt;=$G226, JW226, "")</f>
        <v/>
      </c>
      <c r="KC226" s="15">
        <f>IF(30&lt;=$G226, ROUND(KB226*$Q226, 2), "")</f>
        <v/>
      </c>
      <c r="KD226" s="15">
        <f>IF(30&lt;=$G226, $N226, "")</f>
        <v/>
      </c>
      <c r="KE226" s="15">
        <f>IF(30&lt;=$G226, KD226-KC226, "")</f>
        <v/>
      </c>
      <c r="KF226" s="15">
        <f>IF(30&lt;=$G226, KB226-KE226, "")</f>
        <v/>
      </c>
      <c r="KG226" s="15">
        <f>IF(30&lt;=$G226, ROUND(JY226*$Q226, 2), "")</f>
        <v/>
      </c>
      <c r="KH226" s="15">
        <f>IF(30&lt;=$G226, JY226+KG226, "")</f>
        <v/>
      </c>
      <c r="KI226" s="15">
        <f>IF(30&lt;=$G226, KC226+KG226, "")</f>
        <v/>
      </c>
      <c r="KJ226" s="15">
        <f>IF(30&lt;=$G226, ($G226-30)*$N226, "")</f>
        <v/>
      </c>
      <c r="KK226" s="15">
        <f>IF(31&lt;=$G226, KF226, "")</f>
        <v/>
      </c>
      <c r="KL226" s="15">
        <f>IF(31&lt;=$G226, ROUND(KK226*$Q226, 2), "")</f>
        <v/>
      </c>
      <c r="KM226" s="15">
        <f>IF(31&lt;=$G226, $N226, "")</f>
        <v/>
      </c>
      <c r="KN226" s="15">
        <f>IF(31&lt;=$G226, KM226-KL226, "")</f>
        <v/>
      </c>
      <c r="KO226" s="15">
        <f>IF(31&lt;=$G226, KK226-KN226, "")</f>
        <v/>
      </c>
      <c r="KP226" s="15">
        <f>IF(31&lt;=$G226, ROUND(KH226*$Q226, 2), "")</f>
        <v/>
      </c>
      <c r="KQ226" s="15">
        <f>IF(31&lt;=$G226, KH226+KP226, "")</f>
        <v/>
      </c>
      <c r="KR226" s="15">
        <f>IF(31&lt;=$G226, KL226+KP226, "")</f>
        <v/>
      </c>
      <c r="KS226" s="15">
        <f>IF(31&lt;=$G226, ($G226-31)*$N226, "")</f>
        <v/>
      </c>
      <c r="KT226" s="15">
        <f>IF(32&lt;=$G226, KO226, "")</f>
        <v/>
      </c>
      <c r="KU226" s="15">
        <f>IF(32&lt;=$G226, ROUND(KT226*$Q226, 2), "")</f>
        <v/>
      </c>
      <c r="KV226" s="15">
        <f>IF(32&lt;=$G226, $N226, "")</f>
        <v/>
      </c>
      <c r="KW226" s="15">
        <f>IF(32&lt;=$G226, KV226-KU226, "")</f>
        <v/>
      </c>
      <c r="KX226" s="15">
        <f>IF(32&lt;=$G226, KT226-KW226, "")</f>
        <v/>
      </c>
      <c r="KY226" s="15">
        <f>IF(32&lt;=$G226, ROUND(KQ226*$Q226, 2), "")</f>
        <v/>
      </c>
      <c r="KZ226" s="15">
        <f>IF(32&lt;=$G226, KQ226+KY226, "")</f>
        <v/>
      </c>
      <c r="LA226" s="15">
        <f>IF(32&lt;=$G226, KU226+KY226, "")</f>
        <v/>
      </c>
      <c r="LB226" s="15">
        <f>IF(32&lt;=$G226, ($G226-32)*$N226, "")</f>
        <v/>
      </c>
      <c r="LC226" s="15">
        <f>IF(33&lt;=$G226, KX226, "")</f>
        <v/>
      </c>
      <c r="LD226" s="15">
        <f>IF(33&lt;=$G226, ROUND(LC226*$Q226, 2), "")</f>
        <v/>
      </c>
      <c r="LE226" s="15">
        <f>IF(33&lt;=$G226, $N226, "")</f>
        <v/>
      </c>
      <c r="LF226" s="15">
        <f>IF(33&lt;=$G226, LE226-LD226, "")</f>
        <v/>
      </c>
      <c r="LG226" s="15">
        <f>IF(33&lt;=$G226, LC226-LF226, "")</f>
        <v/>
      </c>
      <c r="LH226" s="15">
        <f>IF(33&lt;=$G226, ROUND(KZ226*$Q226, 2), "")</f>
        <v/>
      </c>
      <c r="LI226" s="15">
        <f>IF(33&lt;=$G226, KZ226+LH226, "")</f>
        <v/>
      </c>
      <c r="LJ226" s="15">
        <f>IF(33&lt;=$G226, LD226+LH226, "")</f>
        <v/>
      </c>
      <c r="LK226" s="15">
        <f>IF(33&lt;=$G226, ($G226-33)*$N226, "")</f>
        <v/>
      </c>
      <c r="LL226" s="15">
        <f>IF(34&lt;=$G226, LG226, "")</f>
        <v/>
      </c>
      <c r="LM226" s="15">
        <f>IF(34&lt;=$G226, ROUND(LL226*$Q226, 2), "")</f>
        <v/>
      </c>
      <c r="LN226" s="15">
        <f>IF(34&lt;=$G226, $N226, "")</f>
        <v/>
      </c>
      <c r="LO226" s="15">
        <f>IF(34&lt;=$G226, LN226-LM226, "")</f>
        <v/>
      </c>
      <c r="LP226" s="15">
        <f>IF(34&lt;=$G226, LL226-LO226, "")</f>
        <v/>
      </c>
      <c r="LQ226" s="15">
        <f>IF(34&lt;=$G226, ROUND(LI226*$Q226, 2), "")</f>
        <v/>
      </c>
      <c r="LR226" s="15">
        <f>IF(34&lt;=$G226, LI226+LQ226, "")</f>
        <v/>
      </c>
      <c r="LS226" s="15">
        <f>IF(34&lt;=$G226, LM226+LQ226, "")</f>
        <v/>
      </c>
      <c r="LT226" s="15">
        <f>IF(34&lt;=$G226, ($G226-34)*$N226, "")</f>
        <v/>
      </c>
      <c r="LU226" s="15">
        <f>IF(35&lt;=$G226, LP226, "")</f>
        <v/>
      </c>
      <c r="LV226" s="15">
        <f>IF(35&lt;=$G226, ROUND(LU226*$Q226, 2), "")</f>
        <v/>
      </c>
      <c r="LW226" s="15">
        <f>IF(35&lt;=$G226, $N226, "")</f>
        <v/>
      </c>
      <c r="LX226" s="15">
        <f>IF(35&lt;=$G226, LW226-LV226, "")</f>
        <v/>
      </c>
      <c r="LY226" s="15">
        <f>IF(35&lt;=$G226, LU226-LX226, "")</f>
        <v/>
      </c>
      <c r="LZ226" s="15">
        <f>IF(35&lt;=$G226, ROUND(LR226*$Q226, 2), "")</f>
        <v/>
      </c>
      <c r="MA226" s="15">
        <f>IF(35&lt;=$G226, LR226+LZ226, "")</f>
        <v/>
      </c>
      <c r="MB226" s="15">
        <f>IF(35&lt;=$G226, LV226+LZ226, "")</f>
        <v/>
      </c>
      <c r="MC226" s="15">
        <f>IF(35&lt;=$G226, ($G226-35)*$N226, "")</f>
        <v/>
      </c>
      <c r="MD226" s="15">
        <f>IF(36&lt;=$G226, LY226, "")</f>
        <v/>
      </c>
      <c r="ME226" s="15">
        <f>IF(36&lt;=$G226, ROUND(MD226*$Q226, 2), "")</f>
        <v/>
      </c>
      <c r="MF226" s="15">
        <f>IF(36&lt;=$G226, $N226, "")</f>
        <v/>
      </c>
      <c r="MG226" s="15">
        <f>IF(36&lt;=$G226, MF226-ME226, "")</f>
        <v/>
      </c>
      <c r="MH226" s="15">
        <f>IF(36&lt;=$G226, MD226-MG226, "")</f>
        <v/>
      </c>
      <c r="MI226" s="15">
        <f>IF(36&lt;=$G226, ROUND(MA226*$Q226, 2), "")</f>
        <v/>
      </c>
      <c r="MJ226" s="15">
        <f>IF(36&lt;=$G226, MA226+MI226, "")</f>
        <v/>
      </c>
      <c r="MK226" s="15">
        <f>IF(36&lt;=$G226, ME226+MI226, "")</f>
        <v/>
      </c>
      <c r="ML226" s="15">
        <f>IF(36&lt;=$G226, ($G226-36)*$N226, "")</f>
        <v/>
      </c>
      <c r="MM226" s="15">
        <f>IF(37&lt;=$G226, MH226, "")</f>
        <v/>
      </c>
      <c r="MN226" s="15">
        <f>IF(37&lt;=$G226, ROUND(MM226*$Q226, 2), "")</f>
        <v/>
      </c>
      <c r="MO226" s="15">
        <f>IF(37&lt;=$G226, $N226, "")</f>
        <v/>
      </c>
      <c r="MP226" s="15">
        <f>IF(37&lt;=$G226, MO226-MN226, "")</f>
        <v/>
      </c>
      <c r="MQ226" s="15">
        <f>IF(37&lt;=$G226, MM226-MP226, "")</f>
        <v/>
      </c>
      <c r="MR226" s="15">
        <f>IF(37&lt;=$G226, ROUND(MJ226*$Q226, 2), "")</f>
        <v/>
      </c>
      <c r="MS226" s="15">
        <f>IF(37&lt;=$G226, MJ226+MR226, "")</f>
        <v/>
      </c>
      <c r="MT226" s="15">
        <f>IF(37&lt;=$G226, MN226+MR226, "")</f>
        <v/>
      </c>
      <c r="MU226" s="15">
        <f>IF(37&lt;=$G226, ($G226-37)*$N226, "")</f>
        <v/>
      </c>
      <c r="MV226" s="15">
        <f>IF(38&lt;=$G226, MQ226, "")</f>
        <v/>
      </c>
      <c r="MW226" s="15">
        <f>IF(38&lt;=$G226, ROUND(MV226*$Q226, 2), "")</f>
        <v/>
      </c>
      <c r="MX226" s="15">
        <f>IF(38&lt;=$G226, $N226, "")</f>
        <v/>
      </c>
      <c r="MY226" s="15">
        <f>IF(38&lt;=$G226, MX226-MW226, "")</f>
        <v/>
      </c>
      <c r="MZ226" s="15">
        <f>IF(38&lt;=$G226, MV226-MY226, "")</f>
        <v/>
      </c>
      <c r="NA226" s="15">
        <f>IF(38&lt;=$G226, ROUND(MS226*$Q226, 2), "")</f>
        <v/>
      </c>
      <c r="NB226" s="15">
        <f>IF(38&lt;=$G226, MS226+NA226, "")</f>
        <v/>
      </c>
      <c r="NC226" s="15">
        <f>IF(38&lt;=$G226, MW226+NA226, "")</f>
        <v/>
      </c>
      <c r="ND226" s="15">
        <f>IF(38&lt;=$G226, ($G226-38)*$N226, "")</f>
        <v/>
      </c>
      <c r="NE226" s="15">
        <f>IF(39&lt;=$G226, MZ226, "")</f>
        <v/>
      </c>
      <c r="NF226" s="15">
        <f>IF(39&lt;=$G226, ROUND(NE226*$Q226, 2), "")</f>
        <v/>
      </c>
      <c r="NG226" s="15">
        <f>IF(39&lt;=$G226, $N226, "")</f>
        <v/>
      </c>
      <c r="NH226" s="15">
        <f>IF(39&lt;=$G226, NG226-NF226, "")</f>
        <v/>
      </c>
      <c r="NI226" s="15">
        <f>IF(39&lt;=$G226, NE226-NH226, "")</f>
        <v/>
      </c>
      <c r="NJ226" s="15">
        <f>IF(39&lt;=$G226, ROUND(NB226*$Q226, 2), "")</f>
        <v/>
      </c>
      <c r="NK226" s="15">
        <f>IF(39&lt;=$G226, NB226+NJ226, "")</f>
        <v/>
      </c>
      <c r="NL226" s="15">
        <f>IF(39&lt;=$G226, NF226+NJ226, "")</f>
        <v/>
      </c>
      <c r="NM226" s="15">
        <f>IF(39&lt;=$G226, ($G226-39)*$N226, "")</f>
        <v/>
      </c>
      <c r="NN226" s="15">
        <f>IF(40&lt;=$G226, NI226, "")</f>
        <v/>
      </c>
      <c r="NO226" s="15">
        <f>IF(40&lt;=$G226, ROUND(NN226*$Q226, 2), "")</f>
        <v/>
      </c>
      <c r="NP226" s="15">
        <f>IF(40&lt;=$G226, $N226, "")</f>
        <v/>
      </c>
      <c r="NQ226" s="15">
        <f>IF(40&lt;=$G226, NP226-NO226, "")</f>
        <v/>
      </c>
      <c r="NR226" s="15">
        <f>IF(40&lt;=$G226, NN226-NQ226, "")</f>
        <v/>
      </c>
      <c r="NS226" s="15">
        <f>IF(40&lt;=$G226, ROUND(NK226*$Q226, 2), "")</f>
        <v/>
      </c>
      <c r="NT226" s="15">
        <f>IF(40&lt;=$G226, NK226+NS226, "")</f>
        <v/>
      </c>
      <c r="NU226" s="15">
        <f>IF(40&lt;=$G226, NO226+NS226, "")</f>
        <v/>
      </c>
      <c r="NV226" s="15">
        <f>IF(40&lt;=$G226, ($G226-40)*$N226, "")</f>
        <v/>
      </c>
      <c r="NW226" s="15">
        <f>IF(41&lt;=$G226, NR226, "")</f>
        <v/>
      </c>
      <c r="NX226" s="15">
        <f>IF(41&lt;=$G226, ROUND(NW226*$Q226, 2), "")</f>
        <v/>
      </c>
      <c r="NY226" s="15">
        <f>IF(41&lt;=$G226, $N226, "")</f>
        <v/>
      </c>
      <c r="NZ226" s="15">
        <f>IF(41&lt;=$G226, NY226-NX226, "")</f>
        <v/>
      </c>
      <c r="OA226" s="15">
        <f>IF(41&lt;=$G226, NW226-NZ226, "")</f>
        <v/>
      </c>
      <c r="OB226" s="15">
        <f>IF(41&lt;=$G226, ROUND(NT226*$Q226, 2), "")</f>
        <v/>
      </c>
      <c r="OC226" s="15">
        <f>IF(41&lt;=$G226, NT226+OB226, "")</f>
        <v/>
      </c>
      <c r="OD226" s="15">
        <f>IF(41&lt;=$G226, NX226+OB226, "")</f>
        <v/>
      </c>
      <c r="OE226" s="15">
        <f>IF(41&lt;=$G226, ($G226-41)*$N226, "")</f>
        <v/>
      </c>
      <c r="OF226" s="15">
        <f>IF(42&lt;=$G226, OA226, "")</f>
        <v/>
      </c>
      <c r="OG226" s="15">
        <f>IF(42&lt;=$G226, ROUND(OF226*$Q226, 2), "")</f>
        <v/>
      </c>
      <c r="OH226" s="15">
        <f>IF(42&lt;=$G226, $N226, "")</f>
        <v/>
      </c>
      <c r="OI226" s="15">
        <f>IF(42&lt;=$G226, OH226-OG226, "")</f>
        <v/>
      </c>
      <c r="OJ226" s="15">
        <f>IF(42&lt;=$G226, OF226-OI226, "")</f>
        <v/>
      </c>
      <c r="OK226" s="15">
        <f>IF(42&lt;=$G226, ROUND(OC226*$Q226, 2), "")</f>
        <v/>
      </c>
      <c r="OL226" s="15">
        <f>IF(42&lt;=$G226, OC226+OK226, "")</f>
        <v/>
      </c>
      <c r="OM226" s="15">
        <f>IF(42&lt;=$G226, OG226+OK226, "")</f>
        <v/>
      </c>
      <c r="ON226" s="15">
        <f>IF(42&lt;=$G226, ($G226-42)*$N226, "")</f>
        <v/>
      </c>
      <c r="OO226" s="15">
        <f>IF(43&lt;=$G226, OJ226, "")</f>
        <v/>
      </c>
      <c r="OP226" s="15">
        <f>IF(43&lt;=$G226, ROUND(OO226*$Q226, 2), "")</f>
        <v/>
      </c>
      <c r="OQ226" s="15">
        <f>IF(43&lt;=$G226, $N226, "")</f>
        <v/>
      </c>
      <c r="OR226" s="15">
        <f>IF(43&lt;=$G226, OQ226-OP226, "")</f>
        <v/>
      </c>
      <c r="OS226" s="15">
        <f>IF(43&lt;=$G226, OO226-OR226, "")</f>
        <v/>
      </c>
      <c r="OT226" s="15">
        <f>IF(43&lt;=$G226, ROUND(OL226*$Q226, 2), "")</f>
        <v/>
      </c>
      <c r="OU226" s="15">
        <f>IF(43&lt;=$G226, OL226+OT226, "")</f>
        <v/>
      </c>
      <c r="OV226" s="15">
        <f>IF(43&lt;=$G226, OP226+OT226, "")</f>
        <v/>
      </c>
      <c r="OW226" s="15">
        <f>IF(43&lt;=$G226, ($G226-43)*$N226, "")</f>
        <v/>
      </c>
      <c r="OX226" s="15">
        <f>IF(44&lt;=$G226, OS226, "")</f>
        <v/>
      </c>
      <c r="OY226" s="15">
        <f>IF(44&lt;=$G226, ROUND(OX226*$Q226, 2), "")</f>
        <v/>
      </c>
      <c r="OZ226" s="15">
        <f>IF(44&lt;=$G226, $N226, "")</f>
        <v/>
      </c>
      <c r="PA226" s="15">
        <f>IF(44&lt;=$G226, OZ226-OY226, "")</f>
        <v/>
      </c>
      <c r="PB226" s="15">
        <f>IF(44&lt;=$G226, OX226-PA226, "")</f>
        <v/>
      </c>
      <c r="PC226" s="15">
        <f>IF(44&lt;=$G226, ROUND(OU226*$Q226, 2), "")</f>
        <v/>
      </c>
      <c r="PD226" s="15">
        <f>IF(44&lt;=$G226, OU226+PC226, "")</f>
        <v/>
      </c>
      <c r="PE226" s="15">
        <f>IF(44&lt;=$G226, OY226+PC226, "")</f>
        <v/>
      </c>
      <c r="PF226" s="15">
        <f>IF(44&lt;=$G226, ($G226-44)*$N226, "")</f>
        <v/>
      </c>
      <c r="PG226" s="15">
        <f>IF(45&lt;=$G226, PB226, "")</f>
        <v/>
      </c>
      <c r="PH226" s="15">
        <f>IF(45&lt;=$G226, ROUND(PG226*$Q226, 2), "")</f>
        <v/>
      </c>
      <c r="PI226" s="15">
        <f>IF(45&lt;=$G226, $N226, "")</f>
        <v/>
      </c>
      <c r="PJ226" s="15">
        <f>IF(45&lt;=$G226, PI226-PH226, "")</f>
        <v/>
      </c>
      <c r="PK226" s="15">
        <f>IF(45&lt;=$G226, PG226-PJ226, "")</f>
        <v/>
      </c>
      <c r="PL226" s="15">
        <f>IF(45&lt;=$G226, ROUND(PD226*$Q226, 2), "")</f>
        <v/>
      </c>
      <c r="PM226" s="15">
        <f>IF(45&lt;=$G226, PD226+PL226, "")</f>
        <v/>
      </c>
      <c r="PN226" s="15">
        <f>IF(45&lt;=$G226, PH226+PL226, "")</f>
        <v/>
      </c>
      <c r="PO226" s="15">
        <f>IF(45&lt;=$G226, ($G226-45)*$N226, "")</f>
        <v/>
      </c>
      <c r="PP226" s="15">
        <f>IF(46&lt;=$G226, PK226, "")</f>
        <v/>
      </c>
      <c r="PQ226" s="15">
        <f>IF(46&lt;=$G226, ROUND(PP226*$Q226, 2), "")</f>
        <v/>
      </c>
      <c r="PR226" s="15">
        <f>IF(46&lt;=$G226, $N226, "")</f>
        <v/>
      </c>
      <c r="PS226" s="15">
        <f>IF(46&lt;=$G226, PR226-PQ226, "")</f>
        <v/>
      </c>
      <c r="PT226" s="15">
        <f>IF(46&lt;=$G226, PP226-PS226, "")</f>
        <v/>
      </c>
      <c r="PU226" s="15">
        <f>IF(46&lt;=$G226, ROUND(PM226*$Q226, 2), "")</f>
        <v/>
      </c>
      <c r="PV226" s="15">
        <f>IF(46&lt;=$G226, PM226+PU226, "")</f>
        <v/>
      </c>
      <c r="PW226" s="15">
        <f>IF(46&lt;=$G226, PQ226+PU226, "")</f>
        <v/>
      </c>
      <c r="PX226" s="15">
        <f>IF(46&lt;=$G226, ($G226-46)*$N226, "")</f>
        <v/>
      </c>
      <c r="PY226" s="15">
        <f>IF(47&lt;=$G226, PT226, "")</f>
        <v/>
      </c>
      <c r="PZ226" s="15">
        <f>IF(47&lt;=$G226, ROUND(PY226*$Q226, 2), "")</f>
        <v/>
      </c>
      <c r="QA226" s="15">
        <f>IF(47&lt;=$G226, $N226, "")</f>
        <v/>
      </c>
      <c r="QB226" s="15">
        <f>IF(47&lt;=$G226, QA226-PZ226, "")</f>
        <v/>
      </c>
      <c r="QC226" s="15">
        <f>IF(47&lt;=$G226, PY226-QB226, "")</f>
        <v/>
      </c>
      <c r="QD226" s="15">
        <f>IF(47&lt;=$G226, ROUND(PV226*$Q226, 2), "")</f>
        <v/>
      </c>
      <c r="QE226" s="15">
        <f>IF(47&lt;=$G226, PV226+QD226, "")</f>
        <v/>
      </c>
      <c r="QF226" s="15">
        <f>IF(47&lt;=$G226, PZ226+QD226, "")</f>
        <v/>
      </c>
      <c r="QG226" s="15">
        <f>IF(47&lt;=$G226, ($G226-47)*$N226, "")</f>
        <v/>
      </c>
      <c r="QH226" s="15">
        <f>IF(48&lt;=$G226, QC226, "")</f>
        <v/>
      </c>
      <c r="QI226" s="15">
        <f>IF(48&lt;=$G226, ROUND(QH226*$Q226, 2), "")</f>
        <v/>
      </c>
      <c r="QJ226" s="15">
        <f>IF(48&lt;=$G226, $N226, "")</f>
        <v/>
      </c>
      <c r="QK226" s="15">
        <f>IF(48&lt;=$G226, QJ226-QI226, "")</f>
        <v/>
      </c>
      <c r="QL226" s="15">
        <f>IF(48&lt;=$G226, QH226-QK226, "")</f>
        <v/>
      </c>
      <c r="QM226" s="15">
        <f>IF(48&lt;=$G226, ROUND(QE226*$Q226, 2), "")</f>
        <v/>
      </c>
      <c r="QN226" s="15">
        <f>IF(48&lt;=$G226, QE226+QM226, "")</f>
        <v/>
      </c>
      <c r="QO226" s="15">
        <f>IF(48&lt;=$G226, QI226+QM226, "")</f>
        <v/>
      </c>
      <c r="QP226" s="15">
        <f>IF(48&lt;=$G226, ($G226-48)*$N226, "")</f>
        <v/>
      </c>
    </row>
    <row r="227">
      <c r="A227" s="6" t="inlineStr">
        <is>
          <t>0741-0001</t>
        </is>
      </c>
      <c r="B227" s="7" t="inlineStr">
        <is>
          <t>Alvaró Agustin Navarro Castellón</t>
        </is>
      </c>
      <c r="C227" s="7" t="inlineStr">
        <is>
          <t>Manager Furgon L4H2</t>
        </is>
      </c>
      <c r="D227" s="6" t="inlineStr">
        <is>
          <t>ACTIVO</t>
        </is>
      </c>
      <c r="E227" s="6" t="inlineStr">
        <is>
          <t>2025-12-31</t>
        </is>
      </c>
      <c r="F227" s="6" t="inlineStr">
        <is>
          <t>2029-12-31</t>
        </is>
      </c>
      <c r="G227" s="8" t="n">
        <v>48</v>
      </c>
      <c r="H227" s="9" t="n">
        <v>755948.28</v>
      </c>
      <c r="I227" s="10" t="n">
        <v>0.1</v>
      </c>
      <c r="J227" s="9">
        <f>ROUND(H227*I227, 2)</f>
        <v/>
      </c>
      <c r="K227" s="9">
        <f>ROUND(H227-J227, 2)</f>
        <v/>
      </c>
      <c r="L227" s="10" t="n">
        <v>0.02</v>
      </c>
      <c r="M227" s="9">
        <f>ROUND(H227*L227, 2)</f>
        <v/>
      </c>
      <c r="N227" s="9" t="n">
        <v>24606.31</v>
      </c>
      <c r="O227" s="10" t="n">
        <v>0.3</v>
      </c>
      <c r="P227" s="9">
        <f>ROUND(H227*O227, 2)</f>
        <v/>
      </c>
      <c r="Q227" s="11" t="n">
        <v>0.02973377</v>
      </c>
      <c r="R227" s="11">
        <f>RATE(G227, -N227, K227, -P227)</f>
        <v/>
      </c>
      <c r="S227" s="11">
        <f>ROUND(Q227*12, 8)</f>
        <v/>
      </c>
      <c r="T227" s="11">
        <f>ROUND(((1+Q227)^12)-1, 8)</f>
        <v/>
      </c>
      <c r="U227" s="9">
        <f>ROUND(PV(Q227, G227, 0, -P227), 2)</f>
        <v/>
      </c>
      <c r="V227" s="9">
        <f>SUMIF($AA$4:$QP$4, "Interes_Leasing", AA227:QP227)</f>
        <v/>
      </c>
      <c r="W227" s="9">
        <f>SUMIF($AA$4:$QP$4, "Interes_Residual", AA227:QP227)</f>
        <v/>
      </c>
      <c r="X227" s="9">
        <f>ROUND(V227+W227, 2)</f>
        <v/>
      </c>
      <c r="Y227" s="9">
        <f>ROUND((N227*G227+P227+M227)-K227, 2)</f>
        <v/>
      </c>
      <c r="Z227" s="10">
        <f>ROUND(Y227/K227, 4)</f>
        <v/>
      </c>
      <c r="AA227" s="9">
        <f>IF(1&lt;=$G227, $K227, "")</f>
        <v/>
      </c>
      <c r="AB227" s="9">
        <f>IF(1&lt;=$G227, ROUND(AA227*$Q227, 2), "")</f>
        <v/>
      </c>
      <c r="AC227" s="9">
        <f>IF(1&lt;=$G227, $N227, "")</f>
        <v/>
      </c>
      <c r="AD227" s="9">
        <f>IF(1&lt;=$G227, AC227-AB227, "")</f>
        <v/>
      </c>
      <c r="AE227" s="9">
        <f>IF(1&lt;=$G227, AA227-AD227, "")</f>
        <v/>
      </c>
      <c r="AF227" s="9">
        <f>IF(1&lt;=$G227, ROUND($U227*$Q227, 2), "")</f>
        <v/>
      </c>
      <c r="AG227" s="9">
        <f>IF(1&lt;=$G227, $U227+AF227, "")</f>
        <v/>
      </c>
      <c r="AH227" s="9">
        <f>IF(1&lt;=$G227, AB227+AF227, "")</f>
        <v/>
      </c>
      <c r="AI227" s="9">
        <f>IF(1&lt;=$G227, ($G227-1)*$N227, "")</f>
        <v/>
      </c>
      <c r="AJ227" s="9">
        <f>IF(2&lt;=$G227, AE227, "")</f>
        <v/>
      </c>
      <c r="AK227" s="9">
        <f>IF(2&lt;=$G227, ROUND(AJ227*$Q227, 2), "")</f>
        <v/>
      </c>
      <c r="AL227" s="9">
        <f>IF(2&lt;=$G227, $N227, "")</f>
        <v/>
      </c>
      <c r="AM227" s="9">
        <f>IF(2&lt;=$G227, AL227-AK227, "")</f>
        <v/>
      </c>
      <c r="AN227" s="9">
        <f>IF(2&lt;=$G227, AJ227-AM227, "")</f>
        <v/>
      </c>
      <c r="AO227" s="9">
        <f>IF(2&lt;=$G227, ROUND(AG227*$Q227, 2), "")</f>
        <v/>
      </c>
      <c r="AP227" s="9">
        <f>IF(2&lt;=$G227, AG227+AO227, "")</f>
        <v/>
      </c>
      <c r="AQ227" s="9">
        <f>IF(2&lt;=$G227, AK227+AO227, "")</f>
        <v/>
      </c>
      <c r="AR227" s="9">
        <f>IF(2&lt;=$G227, ($G227-2)*$N227, "")</f>
        <v/>
      </c>
      <c r="AS227" s="9">
        <f>IF(3&lt;=$G227, AN227, "")</f>
        <v/>
      </c>
      <c r="AT227" s="9">
        <f>IF(3&lt;=$G227, ROUND(AS227*$Q227, 2), "")</f>
        <v/>
      </c>
      <c r="AU227" s="9">
        <f>IF(3&lt;=$G227, $N227, "")</f>
        <v/>
      </c>
      <c r="AV227" s="9">
        <f>IF(3&lt;=$G227, AU227-AT227, "")</f>
        <v/>
      </c>
      <c r="AW227" s="9">
        <f>IF(3&lt;=$G227, AS227-AV227, "")</f>
        <v/>
      </c>
      <c r="AX227" s="9">
        <f>IF(3&lt;=$G227, ROUND(AP227*$Q227, 2), "")</f>
        <v/>
      </c>
      <c r="AY227" s="9">
        <f>IF(3&lt;=$G227, AP227+AX227, "")</f>
        <v/>
      </c>
      <c r="AZ227" s="9">
        <f>IF(3&lt;=$G227, AT227+AX227, "")</f>
        <v/>
      </c>
      <c r="BA227" s="9">
        <f>IF(3&lt;=$G227, ($G227-3)*$N227, "")</f>
        <v/>
      </c>
      <c r="BB227" s="9">
        <f>IF(4&lt;=$G227, AW227, "")</f>
        <v/>
      </c>
      <c r="BC227" s="9">
        <f>IF(4&lt;=$G227, ROUND(BB227*$Q227, 2), "")</f>
        <v/>
      </c>
      <c r="BD227" s="9">
        <f>IF(4&lt;=$G227, $N227, "")</f>
        <v/>
      </c>
      <c r="BE227" s="9">
        <f>IF(4&lt;=$G227, BD227-BC227, "")</f>
        <v/>
      </c>
      <c r="BF227" s="9">
        <f>IF(4&lt;=$G227, BB227-BE227, "")</f>
        <v/>
      </c>
      <c r="BG227" s="9">
        <f>IF(4&lt;=$G227, ROUND(AY227*$Q227, 2), "")</f>
        <v/>
      </c>
      <c r="BH227" s="9">
        <f>IF(4&lt;=$G227, AY227+BG227, "")</f>
        <v/>
      </c>
      <c r="BI227" s="9">
        <f>IF(4&lt;=$G227, BC227+BG227, "")</f>
        <v/>
      </c>
      <c r="BJ227" s="9">
        <f>IF(4&lt;=$G227, ($G227-4)*$N227, "")</f>
        <v/>
      </c>
      <c r="BK227" s="9">
        <f>IF(5&lt;=$G227, BF227, "")</f>
        <v/>
      </c>
      <c r="BL227" s="9">
        <f>IF(5&lt;=$G227, ROUND(BK227*$Q227, 2), "")</f>
        <v/>
      </c>
      <c r="BM227" s="9">
        <f>IF(5&lt;=$G227, $N227, "")</f>
        <v/>
      </c>
      <c r="BN227" s="9">
        <f>IF(5&lt;=$G227, BM227-BL227, "")</f>
        <v/>
      </c>
      <c r="BO227" s="9">
        <f>IF(5&lt;=$G227, BK227-BN227, "")</f>
        <v/>
      </c>
      <c r="BP227" s="9">
        <f>IF(5&lt;=$G227, ROUND(BH227*$Q227, 2), "")</f>
        <v/>
      </c>
      <c r="BQ227" s="9">
        <f>IF(5&lt;=$G227, BH227+BP227, "")</f>
        <v/>
      </c>
      <c r="BR227" s="9">
        <f>IF(5&lt;=$G227, BL227+BP227, "")</f>
        <v/>
      </c>
      <c r="BS227" s="9">
        <f>IF(5&lt;=$G227, ($G227-5)*$N227, "")</f>
        <v/>
      </c>
      <c r="BT227" s="9">
        <f>IF(6&lt;=$G227, BO227, "")</f>
        <v/>
      </c>
      <c r="BU227" s="9">
        <f>IF(6&lt;=$G227, ROUND(BT227*$Q227, 2), "")</f>
        <v/>
      </c>
      <c r="BV227" s="9">
        <f>IF(6&lt;=$G227, $N227, "")</f>
        <v/>
      </c>
      <c r="BW227" s="9">
        <f>IF(6&lt;=$G227, BV227-BU227, "")</f>
        <v/>
      </c>
      <c r="BX227" s="9">
        <f>IF(6&lt;=$G227, BT227-BW227, "")</f>
        <v/>
      </c>
      <c r="BY227" s="9">
        <f>IF(6&lt;=$G227, ROUND(BQ227*$Q227, 2), "")</f>
        <v/>
      </c>
      <c r="BZ227" s="9">
        <f>IF(6&lt;=$G227, BQ227+BY227, "")</f>
        <v/>
      </c>
      <c r="CA227" s="9">
        <f>IF(6&lt;=$G227, BU227+BY227, "")</f>
        <v/>
      </c>
      <c r="CB227" s="9">
        <f>IF(6&lt;=$G227, ($G227-6)*$N227, "")</f>
        <v/>
      </c>
      <c r="CC227" s="9">
        <f>IF(7&lt;=$G227, BX227, "")</f>
        <v/>
      </c>
      <c r="CD227" s="9">
        <f>IF(7&lt;=$G227, ROUND(CC227*$Q227, 2), "")</f>
        <v/>
      </c>
      <c r="CE227" s="9">
        <f>IF(7&lt;=$G227, $N227, "")</f>
        <v/>
      </c>
      <c r="CF227" s="9">
        <f>IF(7&lt;=$G227, CE227-CD227, "")</f>
        <v/>
      </c>
      <c r="CG227" s="9">
        <f>IF(7&lt;=$G227, CC227-CF227, "")</f>
        <v/>
      </c>
      <c r="CH227" s="9">
        <f>IF(7&lt;=$G227, ROUND(BZ227*$Q227, 2), "")</f>
        <v/>
      </c>
      <c r="CI227" s="9">
        <f>IF(7&lt;=$G227, BZ227+CH227, "")</f>
        <v/>
      </c>
      <c r="CJ227" s="9">
        <f>IF(7&lt;=$G227, CD227+CH227, "")</f>
        <v/>
      </c>
      <c r="CK227" s="9">
        <f>IF(7&lt;=$G227, ($G227-7)*$N227, "")</f>
        <v/>
      </c>
      <c r="CL227" s="9">
        <f>IF(8&lt;=$G227, CG227, "")</f>
        <v/>
      </c>
      <c r="CM227" s="9">
        <f>IF(8&lt;=$G227, ROUND(CL227*$Q227, 2), "")</f>
        <v/>
      </c>
      <c r="CN227" s="9">
        <f>IF(8&lt;=$G227, $N227, "")</f>
        <v/>
      </c>
      <c r="CO227" s="9">
        <f>IF(8&lt;=$G227, CN227-CM227, "")</f>
        <v/>
      </c>
      <c r="CP227" s="9">
        <f>IF(8&lt;=$G227, CL227-CO227, "")</f>
        <v/>
      </c>
      <c r="CQ227" s="9">
        <f>IF(8&lt;=$G227, ROUND(CI227*$Q227, 2), "")</f>
        <v/>
      </c>
      <c r="CR227" s="9">
        <f>IF(8&lt;=$G227, CI227+CQ227, "")</f>
        <v/>
      </c>
      <c r="CS227" s="9">
        <f>IF(8&lt;=$G227, CM227+CQ227, "")</f>
        <v/>
      </c>
      <c r="CT227" s="9">
        <f>IF(8&lt;=$G227, ($G227-8)*$N227, "")</f>
        <v/>
      </c>
      <c r="CU227" s="9">
        <f>IF(9&lt;=$G227, CP227, "")</f>
        <v/>
      </c>
      <c r="CV227" s="9">
        <f>IF(9&lt;=$G227, ROUND(CU227*$Q227, 2), "")</f>
        <v/>
      </c>
      <c r="CW227" s="9">
        <f>IF(9&lt;=$G227, $N227, "")</f>
        <v/>
      </c>
      <c r="CX227" s="9">
        <f>IF(9&lt;=$G227, CW227-CV227, "")</f>
        <v/>
      </c>
      <c r="CY227" s="9">
        <f>IF(9&lt;=$G227, CU227-CX227, "")</f>
        <v/>
      </c>
      <c r="CZ227" s="9">
        <f>IF(9&lt;=$G227, ROUND(CR227*$Q227, 2), "")</f>
        <v/>
      </c>
      <c r="DA227" s="9">
        <f>IF(9&lt;=$G227, CR227+CZ227, "")</f>
        <v/>
      </c>
      <c r="DB227" s="9">
        <f>IF(9&lt;=$G227, CV227+CZ227, "")</f>
        <v/>
      </c>
      <c r="DC227" s="9">
        <f>IF(9&lt;=$G227, ($G227-9)*$N227, "")</f>
        <v/>
      </c>
      <c r="DD227" s="9">
        <f>IF(10&lt;=$G227, CY227, "")</f>
        <v/>
      </c>
      <c r="DE227" s="9">
        <f>IF(10&lt;=$G227, ROUND(DD227*$Q227, 2), "")</f>
        <v/>
      </c>
      <c r="DF227" s="9">
        <f>IF(10&lt;=$G227, $N227, "")</f>
        <v/>
      </c>
      <c r="DG227" s="9">
        <f>IF(10&lt;=$G227, DF227-DE227, "")</f>
        <v/>
      </c>
      <c r="DH227" s="9">
        <f>IF(10&lt;=$G227, DD227-DG227, "")</f>
        <v/>
      </c>
      <c r="DI227" s="9">
        <f>IF(10&lt;=$G227, ROUND(DA227*$Q227, 2), "")</f>
        <v/>
      </c>
      <c r="DJ227" s="9">
        <f>IF(10&lt;=$G227, DA227+DI227, "")</f>
        <v/>
      </c>
      <c r="DK227" s="9">
        <f>IF(10&lt;=$G227, DE227+DI227, "")</f>
        <v/>
      </c>
      <c r="DL227" s="9">
        <f>IF(10&lt;=$G227, ($G227-10)*$N227, "")</f>
        <v/>
      </c>
      <c r="DM227" s="9">
        <f>IF(11&lt;=$G227, DH227, "")</f>
        <v/>
      </c>
      <c r="DN227" s="9">
        <f>IF(11&lt;=$G227, ROUND(DM227*$Q227, 2), "")</f>
        <v/>
      </c>
      <c r="DO227" s="9">
        <f>IF(11&lt;=$G227, $N227, "")</f>
        <v/>
      </c>
      <c r="DP227" s="9">
        <f>IF(11&lt;=$G227, DO227-DN227, "")</f>
        <v/>
      </c>
      <c r="DQ227" s="9">
        <f>IF(11&lt;=$G227, DM227-DP227, "")</f>
        <v/>
      </c>
      <c r="DR227" s="9">
        <f>IF(11&lt;=$G227, ROUND(DJ227*$Q227, 2), "")</f>
        <v/>
      </c>
      <c r="DS227" s="9">
        <f>IF(11&lt;=$G227, DJ227+DR227, "")</f>
        <v/>
      </c>
      <c r="DT227" s="9">
        <f>IF(11&lt;=$G227, DN227+DR227, "")</f>
        <v/>
      </c>
      <c r="DU227" s="9">
        <f>IF(11&lt;=$G227, ($G227-11)*$N227, "")</f>
        <v/>
      </c>
      <c r="DV227" s="9">
        <f>IF(12&lt;=$G227, DQ227, "")</f>
        <v/>
      </c>
      <c r="DW227" s="9">
        <f>IF(12&lt;=$G227, ROUND(DV227*$Q227, 2), "")</f>
        <v/>
      </c>
      <c r="DX227" s="9">
        <f>IF(12&lt;=$G227, $N227, "")</f>
        <v/>
      </c>
      <c r="DY227" s="9">
        <f>IF(12&lt;=$G227, DX227-DW227, "")</f>
        <v/>
      </c>
      <c r="DZ227" s="9">
        <f>IF(12&lt;=$G227, DV227-DY227, "")</f>
        <v/>
      </c>
      <c r="EA227" s="9">
        <f>IF(12&lt;=$G227, ROUND(DS227*$Q227, 2), "")</f>
        <v/>
      </c>
      <c r="EB227" s="9">
        <f>IF(12&lt;=$G227, DS227+EA227, "")</f>
        <v/>
      </c>
      <c r="EC227" s="9">
        <f>IF(12&lt;=$G227, DW227+EA227, "")</f>
        <v/>
      </c>
      <c r="ED227" s="9">
        <f>IF(12&lt;=$G227, ($G227-12)*$N227, "")</f>
        <v/>
      </c>
      <c r="EE227" s="9">
        <f>IF(13&lt;=$G227, DZ227, "")</f>
        <v/>
      </c>
      <c r="EF227" s="9">
        <f>IF(13&lt;=$G227, ROUND(EE227*$Q227, 2), "")</f>
        <v/>
      </c>
      <c r="EG227" s="9">
        <f>IF(13&lt;=$G227, $N227, "")</f>
        <v/>
      </c>
      <c r="EH227" s="9">
        <f>IF(13&lt;=$G227, EG227-EF227, "")</f>
        <v/>
      </c>
      <c r="EI227" s="9">
        <f>IF(13&lt;=$G227, EE227-EH227, "")</f>
        <v/>
      </c>
      <c r="EJ227" s="9">
        <f>IF(13&lt;=$G227, ROUND(EB227*$Q227, 2), "")</f>
        <v/>
      </c>
      <c r="EK227" s="9">
        <f>IF(13&lt;=$G227, EB227+EJ227, "")</f>
        <v/>
      </c>
      <c r="EL227" s="9">
        <f>IF(13&lt;=$G227, EF227+EJ227, "")</f>
        <v/>
      </c>
      <c r="EM227" s="9">
        <f>IF(13&lt;=$G227, ($G227-13)*$N227, "")</f>
        <v/>
      </c>
      <c r="EN227" s="9">
        <f>IF(14&lt;=$G227, EI227, "")</f>
        <v/>
      </c>
      <c r="EO227" s="9">
        <f>IF(14&lt;=$G227, ROUND(EN227*$Q227, 2), "")</f>
        <v/>
      </c>
      <c r="EP227" s="9">
        <f>IF(14&lt;=$G227, $N227, "")</f>
        <v/>
      </c>
      <c r="EQ227" s="9">
        <f>IF(14&lt;=$G227, EP227-EO227, "")</f>
        <v/>
      </c>
      <c r="ER227" s="9">
        <f>IF(14&lt;=$G227, EN227-EQ227, "")</f>
        <v/>
      </c>
      <c r="ES227" s="9">
        <f>IF(14&lt;=$G227, ROUND(EK227*$Q227, 2), "")</f>
        <v/>
      </c>
      <c r="ET227" s="9">
        <f>IF(14&lt;=$G227, EK227+ES227, "")</f>
        <v/>
      </c>
      <c r="EU227" s="9">
        <f>IF(14&lt;=$G227, EO227+ES227, "")</f>
        <v/>
      </c>
      <c r="EV227" s="9">
        <f>IF(14&lt;=$G227, ($G227-14)*$N227, "")</f>
        <v/>
      </c>
      <c r="EW227" s="9">
        <f>IF(15&lt;=$G227, ER227, "")</f>
        <v/>
      </c>
      <c r="EX227" s="9">
        <f>IF(15&lt;=$G227, ROUND(EW227*$Q227, 2), "")</f>
        <v/>
      </c>
      <c r="EY227" s="9">
        <f>IF(15&lt;=$G227, $N227, "")</f>
        <v/>
      </c>
      <c r="EZ227" s="9">
        <f>IF(15&lt;=$G227, EY227-EX227, "")</f>
        <v/>
      </c>
      <c r="FA227" s="9">
        <f>IF(15&lt;=$G227, EW227-EZ227, "")</f>
        <v/>
      </c>
      <c r="FB227" s="9">
        <f>IF(15&lt;=$G227, ROUND(ET227*$Q227, 2), "")</f>
        <v/>
      </c>
      <c r="FC227" s="9">
        <f>IF(15&lt;=$G227, ET227+FB227, "")</f>
        <v/>
      </c>
      <c r="FD227" s="9">
        <f>IF(15&lt;=$G227, EX227+FB227, "")</f>
        <v/>
      </c>
      <c r="FE227" s="9">
        <f>IF(15&lt;=$G227, ($G227-15)*$N227, "")</f>
        <v/>
      </c>
      <c r="FF227" s="9">
        <f>IF(16&lt;=$G227, FA227, "")</f>
        <v/>
      </c>
      <c r="FG227" s="9">
        <f>IF(16&lt;=$G227, ROUND(FF227*$Q227, 2), "")</f>
        <v/>
      </c>
      <c r="FH227" s="9">
        <f>IF(16&lt;=$G227, $N227, "")</f>
        <v/>
      </c>
      <c r="FI227" s="9">
        <f>IF(16&lt;=$G227, FH227-FG227, "")</f>
        <v/>
      </c>
      <c r="FJ227" s="9">
        <f>IF(16&lt;=$G227, FF227-FI227, "")</f>
        <v/>
      </c>
      <c r="FK227" s="9">
        <f>IF(16&lt;=$G227, ROUND(FC227*$Q227, 2), "")</f>
        <v/>
      </c>
      <c r="FL227" s="9">
        <f>IF(16&lt;=$G227, FC227+FK227, "")</f>
        <v/>
      </c>
      <c r="FM227" s="9">
        <f>IF(16&lt;=$G227, FG227+FK227, "")</f>
        <v/>
      </c>
      <c r="FN227" s="9">
        <f>IF(16&lt;=$G227, ($G227-16)*$N227, "")</f>
        <v/>
      </c>
      <c r="FO227" s="9">
        <f>IF(17&lt;=$G227, FJ227, "")</f>
        <v/>
      </c>
      <c r="FP227" s="9">
        <f>IF(17&lt;=$G227, ROUND(FO227*$Q227, 2), "")</f>
        <v/>
      </c>
      <c r="FQ227" s="9">
        <f>IF(17&lt;=$G227, $N227, "")</f>
        <v/>
      </c>
      <c r="FR227" s="9">
        <f>IF(17&lt;=$G227, FQ227-FP227, "")</f>
        <v/>
      </c>
      <c r="FS227" s="9">
        <f>IF(17&lt;=$G227, FO227-FR227, "")</f>
        <v/>
      </c>
      <c r="FT227" s="9">
        <f>IF(17&lt;=$G227, ROUND(FL227*$Q227, 2), "")</f>
        <v/>
      </c>
      <c r="FU227" s="9">
        <f>IF(17&lt;=$G227, FL227+FT227, "")</f>
        <v/>
      </c>
      <c r="FV227" s="9">
        <f>IF(17&lt;=$G227, FP227+FT227, "")</f>
        <v/>
      </c>
      <c r="FW227" s="9">
        <f>IF(17&lt;=$G227, ($G227-17)*$N227, "")</f>
        <v/>
      </c>
      <c r="FX227" s="9">
        <f>IF(18&lt;=$G227, FS227, "")</f>
        <v/>
      </c>
      <c r="FY227" s="9">
        <f>IF(18&lt;=$G227, ROUND(FX227*$Q227, 2), "")</f>
        <v/>
      </c>
      <c r="FZ227" s="9">
        <f>IF(18&lt;=$G227, $N227, "")</f>
        <v/>
      </c>
      <c r="GA227" s="9">
        <f>IF(18&lt;=$G227, FZ227-FY227, "")</f>
        <v/>
      </c>
      <c r="GB227" s="9">
        <f>IF(18&lt;=$G227, FX227-GA227, "")</f>
        <v/>
      </c>
      <c r="GC227" s="9">
        <f>IF(18&lt;=$G227, ROUND(FU227*$Q227, 2), "")</f>
        <v/>
      </c>
      <c r="GD227" s="9">
        <f>IF(18&lt;=$G227, FU227+GC227, "")</f>
        <v/>
      </c>
      <c r="GE227" s="9">
        <f>IF(18&lt;=$G227, FY227+GC227, "")</f>
        <v/>
      </c>
      <c r="GF227" s="9">
        <f>IF(18&lt;=$G227, ($G227-18)*$N227, "")</f>
        <v/>
      </c>
      <c r="GG227" s="9">
        <f>IF(19&lt;=$G227, GB227, "")</f>
        <v/>
      </c>
      <c r="GH227" s="9">
        <f>IF(19&lt;=$G227, ROUND(GG227*$Q227, 2), "")</f>
        <v/>
      </c>
      <c r="GI227" s="9">
        <f>IF(19&lt;=$G227, $N227, "")</f>
        <v/>
      </c>
      <c r="GJ227" s="9">
        <f>IF(19&lt;=$G227, GI227-GH227, "")</f>
        <v/>
      </c>
      <c r="GK227" s="9">
        <f>IF(19&lt;=$G227, GG227-GJ227, "")</f>
        <v/>
      </c>
      <c r="GL227" s="9">
        <f>IF(19&lt;=$G227, ROUND(GD227*$Q227, 2), "")</f>
        <v/>
      </c>
      <c r="GM227" s="9">
        <f>IF(19&lt;=$G227, GD227+GL227, "")</f>
        <v/>
      </c>
      <c r="GN227" s="9">
        <f>IF(19&lt;=$G227, GH227+GL227, "")</f>
        <v/>
      </c>
      <c r="GO227" s="9">
        <f>IF(19&lt;=$G227, ($G227-19)*$N227, "")</f>
        <v/>
      </c>
      <c r="GP227" s="9">
        <f>IF(20&lt;=$G227, GK227, "")</f>
        <v/>
      </c>
      <c r="GQ227" s="9">
        <f>IF(20&lt;=$G227, ROUND(GP227*$Q227, 2), "")</f>
        <v/>
      </c>
      <c r="GR227" s="9">
        <f>IF(20&lt;=$G227, $N227, "")</f>
        <v/>
      </c>
      <c r="GS227" s="9">
        <f>IF(20&lt;=$G227, GR227-GQ227, "")</f>
        <v/>
      </c>
      <c r="GT227" s="9">
        <f>IF(20&lt;=$G227, GP227-GS227, "")</f>
        <v/>
      </c>
      <c r="GU227" s="9">
        <f>IF(20&lt;=$G227, ROUND(GM227*$Q227, 2), "")</f>
        <v/>
      </c>
      <c r="GV227" s="9">
        <f>IF(20&lt;=$G227, GM227+GU227, "")</f>
        <v/>
      </c>
      <c r="GW227" s="9">
        <f>IF(20&lt;=$G227, GQ227+GU227, "")</f>
        <v/>
      </c>
      <c r="GX227" s="9">
        <f>IF(20&lt;=$G227, ($G227-20)*$N227, "")</f>
        <v/>
      </c>
      <c r="GY227" s="9">
        <f>IF(21&lt;=$G227, GT227, "")</f>
        <v/>
      </c>
      <c r="GZ227" s="9">
        <f>IF(21&lt;=$G227, ROUND(GY227*$Q227, 2), "")</f>
        <v/>
      </c>
      <c r="HA227" s="9">
        <f>IF(21&lt;=$G227, $N227, "")</f>
        <v/>
      </c>
      <c r="HB227" s="9">
        <f>IF(21&lt;=$G227, HA227-GZ227, "")</f>
        <v/>
      </c>
      <c r="HC227" s="9">
        <f>IF(21&lt;=$G227, GY227-HB227, "")</f>
        <v/>
      </c>
      <c r="HD227" s="9">
        <f>IF(21&lt;=$G227, ROUND(GV227*$Q227, 2), "")</f>
        <v/>
      </c>
      <c r="HE227" s="9">
        <f>IF(21&lt;=$G227, GV227+HD227, "")</f>
        <v/>
      </c>
      <c r="HF227" s="9">
        <f>IF(21&lt;=$G227, GZ227+HD227, "")</f>
        <v/>
      </c>
      <c r="HG227" s="9">
        <f>IF(21&lt;=$G227, ($G227-21)*$N227, "")</f>
        <v/>
      </c>
      <c r="HH227" s="9">
        <f>IF(22&lt;=$G227, HC227, "")</f>
        <v/>
      </c>
      <c r="HI227" s="9">
        <f>IF(22&lt;=$G227, ROUND(HH227*$Q227, 2), "")</f>
        <v/>
      </c>
      <c r="HJ227" s="9">
        <f>IF(22&lt;=$G227, $N227, "")</f>
        <v/>
      </c>
      <c r="HK227" s="9">
        <f>IF(22&lt;=$G227, HJ227-HI227, "")</f>
        <v/>
      </c>
      <c r="HL227" s="9">
        <f>IF(22&lt;=$G227, HH227-HK227, "")</f>
        <v/>
      </c>
      <c r="HM227" s="9">
        <f>IF(22&lt;=$G227, ROUND(HE227*$Q227, 2), "")</f>
        <v/>
      </c>
      <c r="HN227" s="9">
        <f>IF(22&lt;=$G227, HE227+HM227, "")</f>
        <v/>
      </c>
      <c r="HO227" s="9">
        <f>IF(22&lt;=$G227, HI227+HM227, "")</f>
        <v/>
      </c>
      <c r="HP227" s="9">
        <f>IF(22&lt;=$G227, ($G227-22)*$N227, "")</f>
        <v/>
      </c>
      <c r="HQ227" s="9">
        <f>IF(23&lt;=$G227, HL227, "")</f>
        <v/>
      </c>
      <c r="HR227" s="9">
        <f>IF(23&lt;=$G227, ROUND(HQ227*$Q227, 2), "")</f>
        <v/>
      </c>
      <c r="HS227" s="9">
        <f>IF(23&lt;=$G227, $N227, "")</f>
        <v/>
      </c>
      <c r="HT227" s="9">
        <f>IF(23&lt;=$G227, HS227-HR227, "")</f>
        <v/>
      </c>
      <c r="HU227" s="9">
        <f>IF(23&lt;=$G227, HQ227-HT227, "")</f>
        <v/>
      </c>
      <c r="HV227" s="9">
        <f>IF(23&lt;=$G227, ROUND(HN227*$Q227, 2), "")</f>
        <v/>
      </c>
      <c r="HW227" s="9">
        <f>IF(23&lt;=$G227, HN227+HV227, "")</f>
        <v/>
      </c>
      <c r="HX227" s="9">
        <f>IF(23&lt;=$G227, HR227+HV227, "")</f>
        <v/>
      </c>
      <c r="HY227" s="9">
        <f>IF(23&lt;=$G227, ($G227-23)*$N227, "")</f>
        <v/>
      </c>
      <c r="HZ227" s="9">
        <f>IF(24&lt;=$G227, HU227, "")</f>
        <v/>
      </c>
      <c r="IA227" s="9">
        <f>IF(24&lt;=$G227, ROUND(HZ227*$Q227, 2), "")</f>
        <v/>
      </c>
      <c r="IB227" s="9">
        <f>IF(24&lt;=$G227, $N227, "")</f>
        <v/>
      </c>
      <c r="IC227" s="9">
        <f>IF(24&lt;=$G227, IB227-IA227, "")</f>
        <v/>
      </c>
      <c r="ID227" s="9">
        <f>IF(24&lt;=$G227, HZ227-IC227, "")</f>
        <v/>
      </c>
      <c r="IE227" s="9">
        <f>IF(24&lt;=$G227, ROUND(HW227*$Q227, 2), "")</f>
        <v/>
      </c>
      <c r="IF227" s="9">
        <f>IF(24&lt;=$G227, HW227+IE227, "")</f>
        <v/>
      </c>
      <c r="IG227" s="9">
        <f>IF(24&lt;=$G227, IA227+IE227, "")</f>
        <v/>
      </c>
      <c r="IH227" s="9">
        <f>IF(24&lt;=$G227, ($G227-24)*$N227, "")</f>
        <v/>
      </c>
      <c r="II227" s="9">
        <f>IF(25&lt;=$G227, ID227, "")</f>
        <v/>
      </c>
      <c r="IJ227" s="9">
        <f>IF(25&lt;=$G227, ROUND(II227*$Q227, 2), "")</f>
        <v/>
      </c>
      <c r="IK227" s="9">
        <f>IF(25&lt;=$G227, $N227, "")</f>
        <v/>
      </c>
      <c r="IL227" s="9">
        <f>IF(25&lt;=$G227, IK227-IJ227, "")</f>
        <v/>
      </c>
      <c r="IM227" s="9">
        <f>IF(25&lt;=$G227, II227-IL227, "")</f>
        <v/>
      </c>
      <c r="IN227" s="9">
        <f>IF(25&lt;=$G227, ROUND(IF227*$Q227, 2), "")</f>
        <v/>
      </c>
      <c r="IO227" s="9">
        <f>IF(25&lt;=$G227, IF227+IN227, "")</f>
        <v/>
      </c>
      <c r="IP227" s="9">
        <f>IF(25&lt;=$G227, IJ227+IN227, "")</f>
        <v/>
      </c>
      <c r="IQ227" s="9">
        <f>IF(25&lt;=$G227, ($G227-25)*$N227, "")</f>
        <v/>
      </c>
      <c r="IR227" s="9">
        <f>IF(26&lt;=$G227, IM227, "")</f>
        <v/>
      </c>
      <c r="IS227" s="9">
        <f>IF(26&lt;=$G227, ROUND(IR227*$Q227, 2), "")</f>
        <v/>
      </c>
      <c r="IT227" s="9">
        <f>IF(26&lt;=$G227, $N227, "")</f>
        <v/>
      </c>
      <c r="IU227" s="9">
        <f>IF(26&lt;=$G227, IT227-IS227, "")</f>
        <v/>
      </c>
      <c r="IV227" s="9">
        <f>IF(26&lt;=$G227, IR227-IU227, "")</f>
        <v/>
      </c>
      <c r="IW227" s="9">
        <f>IF(26&lt;=$G227, ROUND(IO227*$Q227, 2), "")</f>
        <v/>
      </c>
      <c r="IX227" s="9">
        <f>IF(26&lt;=$G227, IO227+IW227, "")</f>
        <v/>
      </c>
      <c r="IY227" s="9">
        <f>IF(26&lt;=$G227, IS227+IW227, "")</f>
        <v/>
      </c>
      <c r="IZ227" s="9">
        <f>IF(26&lt;=$G227, ($G227-26)*$N227, "")</f>
        <v/>
      </c>
      <c r="JA227" s="9">
        <f>IF(27&lt;=$G227, IV227, "")</f>
        <v/>
      </c>
      <c r="JB227" s="9">
        <f>IF(27&lt;=$G227, ROUND(JA227*$Q227, 2), "")</f>
        <v/>
      </c>
      <c r="JC227" s="9">
        <f>IF(27&lt;=$G227, $N227, "")</f>
        <v/>
      </c>
      <c r="JD227" s="9">
        <f>IF(27&lt;=$G227, JC227-JB227, "")</f>
        <v/>
      </c>
      <c r="JE227" s="9">
        <f>IF(27&lt;=$G227, JA227-JD227, "")</f>
        <v/>
      </c>
      <c r="JF227" s="9">
        <f>IF(27&lt;=$G227, ROUND(IX227*$Q227, 2), "")</f>
        <v/>
      </c>
      <c r="JG227" s="9">
        <f>IF(27&lt;=$G227, IX227+JF227, "")</f>
        <v/>
      </c>
      <c r="JH227" s="9">
        <f>IF(27&lt;=$G227, JB227+JF227, "")</f>
        <v/>
      </c>
      <c r="JI227" s="9">
        <f>IF(27&lt;=$G227, ($G227-27)*$N227, "")</f>
        <v/>
      </c>
      <c r="JJ227" s="9">
        <f>IF(28&lt;=$G227, JE227, "")</f>
        <v/>
      </c>
      <c r="JK227" s="9">
        <f>IF(28&lt;=$G227, ROUND(JJ227*$Q227, 2), "")</f>
        <v/>
      </c>
      <c r="JL227" s="9">
        <f>IF(28&lt;=$G227, $N227, "")</f>
        <v/>
      </c>
      <c r="JM227" s="9">
        <f>IF(28&lt;=$G227, JL227-JK227, "")</f>
        <v/>
      </c>
      <c r="JN227" s="9">
        <f>IF(28&lt;=$G227, JJ227-JM227, "")</f>
        <v/>
      </c>
      <c r="JO227" s="9">
        <f>IF(28&lt;=$G227, ROUND(JG227*$Q227, 2), "")</f>
        <v/>
      </c>
      <c r="JP227" s="9">
        <f>IF(28&lt;=$G227, JG227+JO227, "")</f>
        <v/>
      </c>
      <c r="JQ227" s="9">
        <f>IF(28&lt;=$G227, JK227+JO227, "")</f>
        <v/>
      </c>
      <c r="JR227" s="9">
        <f>IF(28&lt;=$G227, ($G227-28)*$N227, "")</f>
        <v/>
      </c>
      <c r="JS227" s="9">
        <f>IF(29&lt;=$G227, JN227, "")</f>
        <v/>
      </c>
      <c r="JT227" s="9">
        <f>IF(29&lt;=$G227, ROUND(JS227*$Q227, 2), "")</f>
        <v/>
      </c>
      <c r="JU227" s="9">
        <f>IF(29&lt;=$G227, $N227, "")</f>
        <v/>
      </c>
      <c r="JV227" s="9">
        <f>IF(29&lt;=$G227, JU227-JT227, "")</f>
        <v/>
      </c>
      <c r="JW227" s="9">
        <f>IF(29&lt;=$G227, JS227-JV227, "")</f>
        <v/>
      </c>
      <c r="JX227" s="9">
        <f>IF(29&lt;=$G227, ROUND(JP227*$Q227, 2), "")</f>
        <v/>
      </c>
      <c r="JY227" s="9">
        <f>IF(29&lt;=$G227, JP227+JX227, "")</f>
        <v/>
      </c>
      <c r="JZ227" s="9">
        <f>IF(29&lt;=$G227, JT227+JX227, "")</f>
        <v/>
      </c>
      <c r="KA227" s="9">
        <f>IF(29&lt;=$G227, ($G227-29)*$N227, "")</f>
        <v/>
      </c>
      <c r="KB227" s="9">
        <f>IF(30&lt;=$G227, JW227, "")</f>
        <v/>
      </c>
      <c r="KC227" s="9">
        <f>IF(30&lt;=$G227, ROUND(KB227*$Q227, 2), "")</f>
        <v/>
      </c>
      <c r="KD227" s="9">
        <f>IF(30&lt;=$G227, $N227, "")</f>
        <v/>
      </c>
      <c r="KE227" s="9">
        <f>IF(30&lt;=$G227, KD227-KC227, "")</f>
        <v/>
      </c>
      <c r="KF227" s="9">
        <f>IF(30&lt;=$G227, KB227-KE227, "")</f>
        <v/>
      </c>
      <c r="KG227" s="9">
        <f>IF(30&lt;=$G227, ROUND(JY227*$Q227, 2), "")</f>
        <v/>
      </c>
      <c r="KH227" s="9">
        <f>IF(30&lt;=$G227, JY227+KG227, "")</f>
        <v/>
      </c>
      <c r="KI227" s="9">
        <f>IF(30&lt;=$G227, KC227+KG227, "")</f>
        <v/>
      </c>
      <c r="KJ227" s="9">
        <f>IF(30&lt;=$G227, ($G227-30)*$N227, "")</f>
        <v/>
      </c>
      <c r="KK227" s="9">
        <f>IF(31&lt;=$G227, KF227, "")</f>
        <v/>
      </c>
      <c r="KL227" s="9">
        <f>IF(31&lt;=$G227, ROUND(KK227*$Q227, 2), "")</f>
        <v/>
      </c>
      <c r="KM227" s="9">
        <f>IF(31&lt;=$G227, $N227, "")</f>
        <v/>
      </c>
      <c r="KN227" s="9">
        <f>IF(31&lt;=$G227, KM227-KL227, "")</f>
        <v/>
      </c>
      <c r="KO227" s="9">
        <f>IF(31&lt;=$G227, KK227-KN227, "")</f>
        <v/>
      </c>
      <c r="KP227" s="9">
        <f>IF(31&lt;=$G227, ROUND(KH227*$Q227, 2), "")</f>
        <v/>
      </c>
      <c r="KQ227" s="9">
        <f>IF(31&lt;=$G227, KH227+KP227, "")</f>
        <v/>
      </c>
      <c r="KR227" s="9">
        <f>IF(31&lt;=$G227, KL227+KP227, "")</f>
        <v/>
      </c>
      <c r="KS227" s="9">
        <f>IF(31&lt;=$G227, ($G227-31)*$N227, "")</f>
        <v/>
      </c>
      <c r="KT227" s="9">
        <f>IF(32&lt;=$G227, KO227, "")</f>
        <v/>
      </c>
      <c r="KU227" s="9">
        <f>IF(32&lt;=$G227, ROUND(KT227*$Q227, 2), "")</f>
        <v/>
      </c>
      <c r="KV227" s="9">
        <f>IF(32&lt;=$G227, $N227, "")</f>
        <v/>
      </c>
      <c r="KW227" s="9">
        <f>IF(32&lt;=$G227, KV227-KU227, "")</f>
        <v/>
      </c>
      <c r="KX227" s="9">
        <f>IF(32&lt;=$G227, KT227-KW227, "")</f>
        <v/>
      </c>
      <c r="KY227" s="9">
        <f>IF(32&lt;=$G227, ROUND(KQ227*$Q227, 2), "")</f>
        <v/>
      </c>
      <c r="KZ227" s="9">
        <f>IF(32&lt;=$G227, KQ227+KY227, "")</f>
        <v/>
      </c>
      <c r="LA227" s="9">
        <f>IF(32&lt;=$G227, KU227+KY227, "")</f>
        <v/>
      </c>
      <c r="LB227" s="9">
        <f>IF(32&lt;=$G227, ($G227-32)*$N227, "")</f>
        <v/>
      </c>
      <c r="LC227" s="9">
        <f>IF(33&lt;=$G227, KX227, "")</f>
        <v/>
      </c>
      <c r="LD227" s="9">
        <f>IF(33&lt;=$G227, ROUND(LC227*$Q227, 2), "")</f>
        <v/>
      </c>
      <c r="LE227" s="9">
        <f>IF(33&lt;=$G227, $N227, "")</f>
        <v/>
      </c>
      <c r="LF227" s="9">
        <f>IF(33&lt;=$G227, LE227-LD227, "")</f>
        <v/>
      </c>
      <c r="LG227" s="9">
        <f>IF(33&lt;=$G227, LC227-LF227, "")</f>
        <v/>
      </c>
      <c r="LH227" s="9">
        <f>IF(33&lt;=$G227, ROUND(KZ227*$Q227, 2), "")</f>
        <v/>
      </c>
      <c r="LI227" s="9">
        <f>IF(33&lt;=$G227, KZ227+LH227, "")</f>
        <v/>
      </c>
      <c r="LJ227" s="9">
        <f>IF(33&lt;=$G227, LD227+LH227, "")</f>
        <v/>
      </c>
      <c r="LK227" s="9">
        <f>IF(33&lt;=$G227, ($G227-33)*$N227, "")</f>
        <v/>
      </c>
      <c r="LL227" s="9">
        <f>IF(34&lt;=$G227, LG227, "")</f>
        <v/>
      </c>
      <c r="LM227" s="9">
        <f>IF(34&lt;=$G227, ROUND(LL227*$Q227, 2), "")</f>
        <v/>
      </c>
      <c r="LN227" s="9">
        <f>IF(34&lt;=$G227, $N227, "")</f>
        <v/>
      </c>
      <c r="LO227" s="9">
        <f>IF(34&lt;=$G227, LN227-LM227, "")</f>
        <v/>
      </c>
      <c r="LP227" s="9">
        <f>IF(34&lt;=$G227, LL227-LO227, "")</f>
        <v/>
      </c>
      <c r="LQ227" s="9">
        <f>IF(34&lt;=$G227, ROUND(LI227*$Q227, 2), "")</f>
        <v/>
      </c>
      <c r="LR227" s="9">
        <f>IF(34&lt;=$G227, LI227+LQ227, "")</f>
        <v/>
      </c>
      <c r="LS227" s="9">
        <f>IF(34&lt;=$G227, LM227+LQ227, "")</f>
        <v/>
      </c>
      <c r="LT227" s="9">
        <f>IF(34&lt;=$G227, ($G227-34)*$N227, "")</f>
        <v/>
      </c>
      <c r="LU227" s="9">
        <f>IF(35&lt;=$G227, LP227, "")</f>
        <v/>
      </c>
      <c r="LV227" s="9">
        <f>IF(35&lt;=$G227, ROUND(LU227*$Q227, 2), "")</f>
        <v/>
      </c>
      <c r="LW227" s="9">
        <f>IF(35&lt;=$G227, $N227, "")</f>
        <v/>
      </c>
      <c r="LX227" s="9">
        <f>IF(35&lt;=$G227, LW227-LV227, "")</f>
        <v/>
      </c>
      <c r="LY227" s="9">
        <f>IF(35&lt;=$G227, LU227-LX227, "")</f>
        <v/>
      </c>
      <c r="LZ227" s="9">
        <f>IF(35&lt;=$G227, ROUND(LR227*$Q227, 2), "")</f>
        <v/>
      </c>
      <c r="MA227" s="9">
        <f>IF(35&lt;=$G227, LR227+LZ227, "")</f>
        <v/>
      </c>
      <c r="MB227" s="9">
        <f>IF(35&lt;=$G227, LV227+LZ227, "")</f>
        <v/>
      </c>
      <c r="MC227" s="9">
        <f>IF(35&lt;=$G227, ($G227-35)*$N227, "")</f>
        <v/>
      </c>
      <c r="MD227" s="9">
        <f>IF(36&lt;=$G227, LY227, "")</f>
        <v/>
      </c>
      <c r="ME227" s="9">
        <f>IF(36&lt;=$G227, ROUND(MD227*$Q227, 2), "")</f>
        <v/>
      </c>
      <c r="MF227" s="9">
        <f>IF(36&lt;=$G227, $N227, "")</f>
        <v/>
      </c>
      <c r="MG227" s="9">
        <f>IF(36&lt;=$G227, MF227-ME227, "")</f>
        <v/>
      </c>
      <c r="MH227" s="9">
        <f>IF(36&lt;=$G227, MD227-MG227, "")</f>
        <v/>
      </c>
      <c r="MI227" s="9">
        <f>IF(36&lt;=$G227, ROUND(MA227*$Q227, 2), "")</f>
        <v/>
      </c>
      <c r="MJ227" s="9">
        <f>IF(36&lt;=$G227, MA227+MI227, "")</f>
        <v/>
      </c>
      <c r="MK227" s="9">
        <f>IF(36&lt;=$G227, ME227+MI227, "")</f>
        <v/>
      </c>
      <c r="ML227" s="9">
        <f>IF(36&lt;=$G227, ($G227-36)*$N227, "")</f>
        <v/>
      </c>
      <c r="MM227" s="9">
        <f>IF(37&lt;=$G227, MH227, "")</f>
        <v/>
      </c>
      <c r="MN227" s="9">
        <f>IF(37&lt;=$G227, ROUND(MM227*$Q227, 2), "")</f>
        <v/>
      </c>
      <c r="MO227" s="9">
        <f>IF(37&lt;=$G227, $N227, "")</f>
        <v/>
      </c>
      <c r="MP227" s="9">
        <f>IF(37&lt;=$G227, MO227-MN227, "")</f>
        <v/>
      </c>
      <c r="MQ227" s="9">
        <f>IF(37&lt;=$G227, MM227-MP227, "")</f>
        <v/>
      </c>
      <c r="MR227" s="9">
        <f>IF(37&lt;=$G227, ROUND(MJ227*$Q227, 2), "")</f>
        <v/>
      </c>
      <c r="MS227" s="9">
        <f>IF(37&lt;=$G227, MJ227+MR227, "")</f>
        <v/>
      </c>
      <c r="MT227" s="9">
        <f>IF(37&lt;=$G227, MN227+MR227, "")</f>
        <v/>
      </c>
      <c r="MU227" s="9">
        <f>IF(37&lt;=$G227, ($G227-37)*$N227, "")</f>
        <v/>
      </c>
      <c r="MV227" s="9">
        <f>IF(38&lt;=$G227, MQ227, "")</f>
        <v/>
      </c>
      <c r="MW227" s="9">
        <f>IF(38&lt;=$G227, ROUND(MV227*$Q227, 2), "")</f>
        <v/>
      </c>
      <c r="MX227" s="9">
        <f>IF(38&lt;=$G227, $N227, "")</f>
        <v/>
      </c>
      <c r="MY227" s="9">
        <f>IF(38&lt;=$G227, MX227-MW227, "")</f>
        <v/>
      </c>
      <c r="MZ227" s="9">
        <f>IF(38&lt;=$G227, MV227-MY227, "")</f>
        <v/>
      </c>
      <c r="NA227" s="9">
        <f>IF(38&lt;=$G227, ROUND(MS227*$Q227, 2), "")</f>
        <v/>
      </c>
      <c r="NB227" s="9">
        <f>IF(38&lt;=$G227, MS227+NA227, "")</f>
        <v/>
      </c>
      <c r="NC227" s="9">
        <f>IF(38&lt;=$G227, MW227+NA227, "")</f>
        <v/>
      </c>
      <c r="ND227" s="9">
        <f>IF(38&lt;=$G227, ($G227-38)*$N227, "")</f>
        <v/>
      </c>
      <c r="NE227" s="9">
        <f>IF(39&lt;=$G227, MZ227, "")</f>
        <v/>
      </c>
      <c r="NF227" s="9">
        <f>IF(39&lt;=$G227, ROUND(NE227*$Q227, 2), "")</f>
        <v/>
      </c>
      <c r="NG227" s="9">
        <f>IF(39&lt;=$G227, $N227, "")</f>
        <v/>
      </c>
      <c r="NH227" s="9">
        <f>IF(39&lt;=$G227, NG227-NF227, "")</f>
        <v/>
      </c>
      <c r="NI227" s="9">
        <f>IF(39&lt;=$G227, NE227-NH227, "")</f>
        <v/>
      </c>
      <c r="NJ227" s="9">
        <f>IF(39&lt;=$G227, ROUND(NB227*$Q227, 2), "")</f>
        <v/>
      </c>
      <c r="NK227" s="9">
        <f>IF(39&lt;=$G227, NB227+NJ227, "")</f>
        <v/>
      </c>
      <c r="NL227" s="9">
        <f>IF(39&lt;=$G227, NF227+NJ227, "")</f>
        <v/>
      </c>
      <c r="NM227" s="9">
        <f>IF(39&lt;=$G227, ($G227-39)*$N227, "")</f>
        <v/>
      </c>
      <c r="NN227" s="9">
        <f>IF(40&lt;=$G227, NI227, "")</f>
        <v/>
      </c>
      <c r="NO227" s="9">
        <f>IF(40&lt;=$G227, ROUND(NN227*$Q227, 2), "")</f>
        <v/>
      </c>
      <c r="NP227" s="9">
        <f>IF(40&lt;=$G227, $N227, "")</f>
        <v/>
      </c>
      <c r="NQ227" s="9">
        <f>IF(40&lt;=$G227, NP227-NO227, "")</f>
        <v/>
      </c>
      <c r="NR227" s="9">
        <f>IF(40&lt;=$G227, NN227-NQ227, "")</f>
        <v/>
      </c>
      <c r="NS227" s="9">
        <f>IF(40&lt;=$G227, ROUND(NK227*$Q227, 2), "")</f>
        <v/>
      </c>
      <c r="NT227" s="9">
        <f>IF(40&lt;=$G227, NK227+NS227, "")</f>
        <v/>
      </c>
      <c r="NU227" s="9">
        <f>IF(40&lt;=$G227, NO227+NS227, "")</f>
        <v/>
      </c>
      <c r="NV227" s="9">
        <f>IF(40&lt;=$G227, ($G227-40)*$N227, "")</f>
        <v/>
      </c>
      <c r="NW227" s="9">
        <f>IF(41&lt;=$G227, NR227, "")</f>
        <v/>
      </c>
      <c r="NX227" s="9">
        <f>IF(41&lt;=$G227, ROUND(NW227*$Q227, 2), "")</f>
        <v/>
      </c>
      <c r="NY227" s="9">
        <f>IF(41&lt;=$G227, $N227, "")</f>
        <v/>
      </c>
      <c r="NZ227" s="9">
        <f>IF(41&lt;=$G227, NY227-NX227, "")</f>
        <v/>
      </c>
      <c r="OA227" s="9">
        <f>IF(41&lt;=$G227, NW227-NZ227, "")</f>
        <v/>
      </c>
      <c r="OB227" s="9">
        <f>IF(41&lt;=$G227, ROUND(NT227*$Q227, 2), "")</f>
        <v/>
      </c>
      <c r="OC227" s="9">
        <f>IF(41&lt;=$G227, NT227+OB227, "")</f>
        <v/>
      </c>
      <c r="OD227" s="9">
        <f>IF(41&lt;=$G227, NX227+OB227, "")</f>
        <v/>
      </c>
      <c r="OE227" s="9">
        <f>IF(41&lt;=$G227, ($G227-41)*$N227, "")</f>
        <v/>
      </c>
      <c r="OF227" s="9">
        <f>IF(42&lt;=$G227, OA227, "")</f>
        <v/>
      </c>
      <c r="OG227" s="9">
        <f>IF(42&lt;=$G227, ROUND(OF227*$Q227, 2), "")</f>
        <v/>
      </c>
      <c r="OH227" s="9">
        <f>IF(42&lt;=$G227, $N227, "")</f>
        <v/>
      </c>
      <c r="OI227" s="9">
        <f>IF(42&lt;=$G227, OH227-OG227, "")</f>
        <v/>
      </c>
      <c r="OJ227" s="9">
        <f>IF(42&lt;=$G227, OF227-OI227, "")</f>
        <v/>
      </c>
      <c r="OK227" s="9">
        <f>IF(42&lt;=$G227, ROUND(OC227*$Q227, 2), "")</f>
        <v/>
      </c>
      <c r="OL227" s="9">
        <f>IF(42&lt;=$G227, OC227+OK227, "")</f>
        <v/>
      </c>
      <c r="OM227" s="9">
        <f>IF(42&lt;=$G227, OG227+OK227, "")</f>
        <v/>
      </c>
      <c r="ON227" s="9">
        <f>IF(42&lt;=$G227, ($G227-42)*$N227, "")</f>
        <v/>
      </c>
      <c r="OO227" s="9">
        <f>IF(43&lt;=$G227, OJ227, "")</f>
        <v/>
      </c>
      <c r="OP227" s="9">
        <f>IF(43&lt;=$G227, ROUND(OO227*$Q227, 2), "")</f>
        <v/>
      </c>
      <c r="OQ227" s="9">
        <f>IF(43&lt;=$G227, $N227, "")</f>
        <v/>
      </c>
      <c r="OR227" s="9">
        <f>IF(43&lt;=$G227, OQ227-OP227, "")</f>
        <v/>
      </c>
      <c r="OS227" s="9">
        <f>IF(43&lt;=$G227, OO227-OR227, "")</f>
        <v/>
      </c>
      <c r="OT227" s="9">
        <f>IF(43&lt;=$G227, ROUND(OL227*$Q227, 2), "")</f>
        <v/>
      </c>
      <c r="OU227" s="9">
        <f>IF(43&lt;=$G227, OL227+OT227, "")</f>
        <v/>
      </c>
      <c r="OV227" s="9">
        <f>IF(43&lt;=$G227, OP227+OT227, "")</f>
        <v/>
      </c>
      <c r="OW227" s="9">
        <f>IF(43&lt;=$G227, ($G227-43)*$N227, "")</f>
        <v/>
      </c>
      <c r="OX227" s="9">
        <f>IF(44&lt;=$G227, OS227, "")</f>
        <v/>
      </c>
      <c r="OY227" s="9">
        <f>IF(44&lt;=$G227, ROUND(OX227*$Q227, 2), "")</f>
        <v/>
      </c>
      <c r="OZ227" s="9">
        <f>IF(44&lt;=$G227, $N227, "")</f>
        <v/>
      </c>
      <c r="PA227" s="9">
        <f>IF(44&lt;=$G227, OZ227-OY227, "")</f>
        <v/>
      </c>
      <c r="PB227" s="9">
        <f>IF(44&lt;=$G227, OX227-PA227, "")</f>
        <v/>
      </c>
      <c r="PC227" s="9">
        <f>IF(44&lt;=$G227, ROUND(OU227*$Q227, 2), "")</f>
        <v/>
      </c>
      <c r="PD227" s="9">
        <f>IF(44&lt;=$G227, OU227+PC227, "")</f>
        <v/>
      </c>
      <c r="PE227" s="9">
        <f>IF(44&lt;=$G227, OY227+PC227, "")</f>
        <v/>
      </c>
      <c r="PF227" s="9">
        <f>IF(44&lt;=$G227, ($G227-44)*$N227, "")</f>
        <v/>
      </c>
      <c r="PG227" s="9">
        <f>IF(45&lt;=$G227, PB227, "")</f>
        <v/>
      </c>
      <c r="PH227" s="9">
        <f>IF(45&lt;=$G227, ROUND(PG227*$Q227, 2), "")</f>
        <v/>
      </c>
      <c r="PI227" s="9">
        <f>IF(45&lt;=$G227, $N227, "")</f>
        <v/>
      </c>
      <c r="PJ227" s="9">
        <f>IF(45&lt;=$G227, PI227-PH227, "")</f>
        <v/>
      </c>
      <c r="PK227" s="9">
        <f>IF(45&lt;=$G227, PG227-PJ227, "")</f>
        <v/>
      </c>
      <c r="PL227" s="9">
        <f>IF(45&lt;=$G227, ROUND(PD227*$Q227, 2), "")</f>
        <v/>
      </c>
      <c r="PM227" s="9">
        <f>IF(45&lt;=$G227, PD227+PL227, "")</f>
        <v/>
      </c>
      <c r="PN227" s="9">
        <f>IF(45&lt;=$G227, PH227+PL227, "")</f>
        <v/>
      </c>
      <c r="PO227" s="9">
        <f>IF(45&lt;=$G227, ($G227-45)*$N227, "")</f>
        <v/>
      </c>
      <c r="PP227" s="9">
        <f>IF(46&lt;=$G227, PK227, "")</f>
        <v/>
      </c>
      <c r="PQ227" s="9">
        <f>IF(46&lt;=$G227, ROUND(PP227*$Q227, 2), "")</f>
        <v/>
      </c>
      <c r="PR227" s="9">
        <f>IF(46&lt;=$G227, $N227, "")</f>
        <v/>
      </c>
      <c r="PS227" s="9">
        <f>IF(46&lt;=$G227, PR227-PQ227, "")</f>
        <v/>
      </c>
      <c r="PT227" s="9">
        <f>IF(46&lt;=$G227, PP227-PS227, "")</f>
        <v/>
      </c>
      <c r="PU227" s="9">
        <f>IF(46&lt;=$G227, ROUND(PM227*$Q227, 2), "")</f>
        <v/>
      </c>
      <c r="PV227" s="9">
        <f>IF(46&lt;=$G227, PM227+PU227, "")</f>
        <v/>
      </c>
      <c r="PW227" s="9">
        <f>IF(46&lt;=$G227, PQ227+PU227, "")</f>
        <v/>
      </c>
      <c r="PX227" s="9">
        <f>IF(46&lt;=$G227, ($G227-46)*$N227, "")</f>
        <v/>
      </c>
      <c r="PY227" s="9">
        <f>IF(47&lt;=$G227, PT227, "")</f>
        <v/>
      </c>
      <c r="PZ227" s="9">
        <f>IF(47&lt;=$G227, ROUND(PY227*$Q227, 2), "")</f>
        <v/>
      </c>
      <c r="QA227" s="9">
        <f>IF(47&lt;=$G227, $N227, "")</f>
        <v/>
      </c>
      <c r="QB227" s="9">
        <f>IF(47&lt;=$G227, QA227-PZ227, "")</f>
        <v/>
      </c>
      <c r="QC227" s="9">
        <f>IF(47&lt;=$G227, PY227-QB227, "")</f>
        <v/>
      </c>
      <c r="QD227" s="9">
        <f>IF(47&lt;=$G227, ROUND(PV227*$Q227, 2), "")</f>
        <v/>
      </c>
      <c r="QE227" s="9">
        <f>IF(47&lt;=$G227, PV227+QD227, "")</f>
        <v/>
      </c>
      <c r="QF227" s="9">
        <f>IF(47&lt;=$G227, PZ227+QD227, "")</f>
        <v/>
      </c>
      <c r="QG227" s="9">
        <f>IF(47&lt;=$G227, ($G227-47)*$N227, "")</f>
        <v/>
      </c>
      <c r="QH227" s="9">
        <f>IF(48&lt;=$G227, QC227, "")</f>
        <v/>
      </c>
      <c r="QI227" s="9">
        <f>IF(48&lt;=$G227, ROUND(QH227*$Q227, 2), "")</f>
        <v/>
      </c>
      <c r="QJ227" s="9">
        <f>IF(48&lt;=$G227, $N227, "")</f>
        <v/>
      </c>
      <c r="QK227" s="9">
        <f>IF(48&lt;=$G227, QJ227-QI227, "")</f>
        <v/>
      </c>
      <c r="QL227" s="9">
        <f>IF(48&lt;=$G227, QH227-QK227, "")</f>
        <v/>
      </c>
      <c r="QM227" s="9">
        <f>IF(48&lt;=$G227, ROUND(QE227*$Q227, 2), "")</f>
        <v/>
      </c>
      <c r="QN227" s="9">
        <f>IF(48&lt;=$G227, QE227+QM227, "")</f>
        <v/>
      </c>
      <c r="QO227" s="9">
        <f>IF(48&lt;=$G227, QI227+QM227, "")</f>
        <v/>
      </c>
      <c r="QP227" s="9">
        <f>IF(48&lt;=$G227, ($G227-48)*$N227, "")</f>
        <v/>
      </c>
    </row>
    <row r="228">
      <c r="A228" s="12" t="inlineStr">
        <is>
          <t>0742-0001</t>
        </is>
      </c>
      <c r="B228" s="13" t="inlineStr">
        <is>
          <t>Universidad de las Américas y el Caribe, S.C.</t>
        </is>
      </c>
      <c r="C228" s="13" t="inlineStr">
        <is>
          <t>700 BIGHORN "S" CREW CAB MT</t>
        </is>
      </c>
      <c r="D228" s="12" t="inlineStr">
        <is>
          <t>ACTIVO</t>
        </is>
      </c>
      <c r="E228" s="12" t="inlineStr">
        <is>
          <t>2026-01-07</t>
        </is>
      </c>
      <c r="F228" s="12" t="inlineStr">
        <is>
          <t>2029-01-07</t>
        </is>
      </c>
      <c r="G228" s="14" t="n">
        <v>36</v>
      </c>
      <c r="H228" s="15" t="n">
        <v>329381.9</v>
      </c>
      <c r="I228" s="16" t="n">
        <v>0.1</v>
      </c>
      <c r="J228" s="15">
        <f>ROUND(H228*I228, 2)</f>
        <v/>
      </c>
      <c r="K228" s="15">
        <f>ROUND(H228-J228, 2)</f>
        <v/>
      </c>
      <c r="L228" s="16" t="n">
        <v>0.02</v>
      </c>
      <c r="M228" s="15">
        <f>ROUND(H228*L228, 2)</f>
        <v/>
      </c>
      <c r="N228" s="15" t="n">
        <v>11801.5</v>
      </c>
      <c r="O228" s="16" t="n">
        <v>0.2</v>
      </c>
      <c r="P228" s="15">
        <f>ROUND(H228*O228, 2)</f>
        <v/>
      </c>
      <c r="Q228" s="17" t="n">
        <v>0.0266784</v>
      </c>
      <c r="R228" s="17">
        <f>RATE(G228, -N228, K228, -P228)</f>
        <v/>
      </c>
      <c r="S228" s="17">
        <f>ROUND(Q228*12, 8)</f>
        <v/>
      </c>
      <c r="T228" s="17">
        <f>ROUND(((1+Q228)^12)-1, 8)</f>
        <v/>
      </c>
      <c r="U228" s="15">
        <f>ROUND(PV(Q228, G228, 0, -P228), 2)</f>
        <v/>
      </c>
      <c r="V228" s="15">
        <f>SUMIF($AA$4:$QP$4, "Interes_Leasing", AA228:QP228)</f>
        <v/>
      </c>
      <c r="W228" s="15">
        <f>SUMIF($AA$4:$QP$4, "Interes_Residual", AA228:QP228)</f>
        <v/>
      </c>
      <c r="X228" s="15">
        <f>ROUND(V228+W228, 2)</f>
        <v/>
      </c>
      <c r="Y228" s="15">
        <f>ROUND((N228*G228+P228+M228)-K228, 2)</f>
        <v/>
      </c>
      <c r="Z228" s="16">
        <f>ROUND(Y228/K228, 4)</f>
        <v/>
      </c>
      <c r="AA228" s="15">
        <f>IF(1&lt;=$G228, $K228, "")</f>
        <v/>
      </c>
      <c r="AB228" s="15">
        <f>IF(1&lt;=$G228, ROUND(AA228*$Q228, 2), "")</f>
        <v/>
      </c>
      <c r="AC228" s="15">
        <f>IF(1&lt;=$G228, $N228, "")</f>
        <v/>
      </c>
      <c r="AD228" s="15">
        <f>IF(1&lt;=$G228, AC228-AB228, "")</f>
        <v/>
      </c>
      <c r="AE228" s="15">
        <f>IF(1&lt;=$G228, AA228-AD228, "")</f>
        <v/>
      </c>
      <c r="AF228" s="15">
        <f>IF(1&lt;=$G228, ROUND($U228*$Q228, 2), "")</f>
        <v/>
      </c>
      <c r="AG228" s="15">
        <f>IF(1&lt;=$G228, $U228+AF228, "")</f>
        <v/>
      </c>
      <c r="AH228" s="15">
        <f>IF(1&lt;=$G228, AB228+AF228, "")</f>
        <v/>
      </c>
      <c r="AI228" s="15">
        <f>IF(1&lt;=$G228, ($G228-1)*$N228, "")</f>
        <v/>
      </c>
      <c r="AJ228" s="15">
        <f>IF(2&lt;=$G228, AE228, "")</f>
        <v/>
      </c>
      <c r="AK228" s="15">
        <f>IF(2&lt;=$G228, ROUND(AJ228*$Q228, 2), "")</f>
        <v/>
      </c>
      <c r="AL228" s="15">
        <f>IF(2&lt;=$G228, $N228, "")</f>
        <v/>
      </c>
      <c r="AM228" s="15">
        <f>IF(2&lt;=$G228, AL228-AK228, "")</f>
        <v/>
      </c>
      <c r="AN228" s="15">
        <f>IF(2&lt;=$G228, AJ228-AM228, "")</f>
        <v/>
      </c>
      <c r="AO228" s="15">
        <f>IF(2&lt;=$G228, ROUND(AG228*$Q228, 2), "")</f>
        <v/>
      </c>
      <c r="AP228" s="15">
        <f>IF(2&lt;=$G228, AG228+AO228, "")</f>
        <v/>
      </c>
      <c r="AQ228" s="15">
        <f>IF(2&lt;=$G228, AK228+AO228, "")</f>
        <v/>
      </c>
      <c r="AR228" s="15">
        <f>IF(2&lt;=$G228, ($G228-2)*$N228, "")</f>
        <v/>
      </c>
      <c r="AS228" s="15">
        <f>IF(3&lt;=$G228, AN228, "")</f>
        <v/>
      </c>
      <c r="AT228" s="15">
        <f>IF(3&lt;=$G228, ROUND(AS228*$Q228, 2), "")</f>
        <v/>
      </c>
      <c r="AU228" s="15">
        <f>IF(3&lt;=$G228, $N228, "")</f>
        <v/>
      </c>
      <c r="AV228" s="15">
        <f>IF(3&lt;=$G228, AU228-AT228, "")</f>
        <v/>
      </c>
      <c r="AW228" s="15">
        <f>IF(3&lt;=$G228, AS228-AV228, "")</f>
        <v/>
      </c>
      <c r="AX228" s="15">
        <f>IF(3&lt;=$G228, ROUND(AP228*$Q228, 2), "")</f>
        <v/>
      </c>
      <c r="AY228" s="15">
        <f>IF(3&lt;=$G228, AP228+AX228, "")</f>
        <v/>
      </c>
      <c r="AZ228" s="15">
        <f>IF(3&lt;=$G228, AT228+AX228, "")</f>
        <v/>
      </c>
      <c r="BA228" s="15">
        <f>IF(3&lt;=$G228, ($G228-3)*$N228, "")</f>
        <v/>
      </c>
      <c r="BB228" s="15">
        <f>IF(4&lt;=$G228, AW228, "")</f>
        <v/>
      </c>
      <c r="BC228" s="15">
        <f>IF(4&lt;=$G228, ROUND(BB228*$Q228, 2), "")</f>
        <v/>
      </c>
      <c r="BD228" s="15">
        <f>IF(4&lt;=$G228, $N228, "")</f>
        <v/>
      </c>
      <c r="BE228" s="15">
        <f>IF(4&lt;=$G228, BD228-BC228, "")</f>
        <v/>
      </c>
      <c r="BF228" s="15">
        <f>IF(4&lt;=$G228, BB228-BE228, "")</f>
        <v/>
      </c>
      <c r="BG228" s="15">
        <f>IF(4&lt;=$G228, ROUND(AY228*$Q228, 2), "")</f>
        <v/>
      </c>
      <c r="BH228" s="15">
        <f>IF(4&lt;=$G228, AY228+BG228, "")</f>
        <v/>
      </c>
      <c r="BI228" s="15">
        <f>IF(4&lt;=$G228, BC228+BG228, "")</f>
        <v/>
      </c>
      <c r="BJ228" s="15">
        <f>IF(4&lt;=$G228, ($G228-4)*$N228, "")</f>
        <v/>
      </c>
      <c r="BK228" s="15">
        <f>IF(5&lt;=$G228, BF228, "")</f>
        <v/>
      </c>
      <c r="BL228" s="15">
        <f>IF(5&lt;=$G228, ROUND(BK228*$Q228, 2), "")</f>
        <v/>
      </c>
      <c r="BM228" s="15">
        <f>IF(5&lt;=$G228, $N228, "")</f>
        <v/>
      </c>
      <c r="BN228" s="15">
        <f>IF(5&lt;=$G228, BM228-BL228, "")</f>
        <v/>
      </c>
      <c r="BO228" s="15">
        <f>IF(5&lt;=$G228, BK228-BN228, "")</f>
        <v/>
      </c>
      <c r="BP228" s="15">
        <f>IF(5&lt;=$G228, ROUND(BH228*$Q228, 2), "")</f>
        <v/>
      </c>
      <c r="BQ228" s="15">
        <f>IF(5&lt;=$G228, BH228+BP228, "")</f>
        <v/>
      </c>
      <c r="BR228" s="15">
        <f>IF(5&lt;=$G228, BL228+BP228, "")</f>
        <v/>
      </c>
      <c r="BS228" s="15">
        <f>IF(5&lt;=$G228, ($G228-5)*$N228, "")</f>
        <v/>
      </c>
      <c r="BT228" s="15">
        <f>IF(6&lt;=$G228, BO228, "")</f>
        <v/>
      </c>
      <c r="BU228" s="15">
        <f>IF(6&lt;=$G228, ROUND(BT228*$Q228, 2), "")</f>
        <v/>
      </c>
      <c r="BV228" s="15">
        <f>IF(6&lt;=$G228, $N228, "")</f>
        <v/>
      </c>
      <c r="BW228" s="15">
        <f>IF(6&lt;=$G228, BV228-BU228, "")</f>
        <v/>
      </c>
      <c r="BX228" s="15">
        <f>IF(6&lt;=$G228, BT228-BW228, "")</f>
        <v/>
      </c>
      <c r="BY228" s="15">
        <f>IF(6&lt;=$G228, ROUND(BQ228*$Q228, 2), "")</f>
        <v/>
      </c>
      <c r="BZ228" s="15">
        <f>IF(6&lt;=$G228, BQ228+BY228, "")</f>
        <v/>
      </c>
      <c r="CA228" s="15">
        <f>IF(6&lt;=$G228, BU228+BY228, "")</f>
        <v/>
      </c>
      <c r="CB228" s="15">
        <f>IF(6&lt;=$G228, ($G228-6)*$N228, "")</f>
        <v/>
      </c>
      <c r="CC228" s="15">
        <f>IF(7&lt;=$G228, BX228, "")</f>
        <v/>
      </c>
      <c r="CD228" s="15">
        <f>IF(7&lt;=$G228, ROUND(CC228*$Q228, 2), "")</f>
        <v/>
      </c>
      <c r="CE228" s="15">
        <f>IF(7&lt;=$G228, $N228, "")</f>
        <v/>
      </c>
      <c r="CF228" s="15">
        <f>IF(7&lt;=$G228, CE228-CD228, "")</f>
        <v/>
      </c>
      <c r="CG228" s="15">
        <f>IF(7&lt;=$G228, CC228-CF228, "")</f>
        <v/>
      </c>
      <c r="CH228" s="15">
        <f>IF(7&lt;=$G228, ROUND(BZ228*$Q228, 2), "")</f>
        <v/>
      </c>
      <c r="CI228" s="15">
        <f>IF(7&lt;=$G228, BZ228+CH228, "")</f>
        <v/>
      </c>
      <c r="CJ228" s="15">
        <f>IF(7&lt;=$G228, CD228+CH228, "")</f>
        <v/>
      </c>
      <c r="CK228" s="15">
        <f>IF(7&lt;=$G228, ($G228-7)*$N228, "")</f>
        <v/>
      </c>
      <c r="CL228" s="15">
        <f>IF(8&lt;=$G228, CG228, "")</f>
        <v/>
      </c>
      <c r="CM228" s="15">
        <f>IF(8&lt;=$G228, ROUND(CL228*$Q228, 2), "")</f>
        <v/>
      </c>
      <c r="CN228" s="15">
        <f>IF(8&lt;=$G228, $N228, "")</f>
        <v/>
      </c>
      <c r="CO228" s="15">
        <f>IF(8&lt;=$G228, CN228-CM228, "")</f>
        <v/>
      </c>
      <c r="CP228" s="15">
        <f>IF(8&lt;=$G228, CL228-CO228, "")</f>
        <v/>
      </c>
      <c r="CQ228" s="15">
        <f>IF(8&lt;=$G228, ROUND(CI228*$Q228, 2), "")</f>
        <v/>
      </c>
      <c r="CR228" s="15">
        <f>IF(8&lt;=$G228, CI228+CQ228, "")</f>
        <v/>
      </c>
      <c r="CS228" s="15">
        <f>IF(8&lt;=$G228, CM228+CQ228, "")</f>
        <v/>
      </c>
      <c r="CT228" s="15">
        <f>IF(8&lt;=$G228, ($G228-8)*$N228, "")</f>
        <v/>
      </c>
      <c r="CU228" s="15">
        <f>IF(9&lt;=$G228, CP228, "")</f>
        <v/>
      </c>
      <c r="CV228" s="15">
        <f>IF(9&lt;=$G228, ROUND(CU228*$Q228, 2), "")</f>
        <v/>
      </c>
      <c r="CW228" s="15">
        <f>IF(9&lt;=$G228, $N228, "")</f>
        <v/>
      </c>
      <c r="CX228" s="15">
        <f>IF(9&lt;=$G228, CW228-CV228, "")</f>
        <v/>
      </c>
      <c r="CY228" s="15">
        <f>IF(9&lt;=$G228, CU228-CX228, "")</f>
        <v/>
      </c>
      <c r="CZ228" s="15">
        <f>IF(9&lt;=$G228, ROUND(CR228*$Q228, 2), "")</f>
        <v/>
      </c>
      <c r="DA228" s="15">
        <f>IF(9&lt;=$G228, CR228+CZ228, "")</f>
        <v/>
      </c>
      <c r="DB228" s="15">
        <f>IF(9&lt;=$G228, CV228+CZ228, "")</f>
        <v/>
      </c>
      <c r="DC228" s="15">
        <f>IF(9&lt;=$G228, ($G228-9)*$N228, "")</f>
        <v/>
      </c>
      <c r="DD228" s="15">
        <f>IF(10&lt;=$G228, CY228, "")</f>
        <v/>
      </c>
      <c r="DE228" s="15">
        <f>IF(10&lt;=$G228, ROUND(DD228*$Q228, 2), "")</f>
        <v/>
      </c>
      <c r="DF228" s="15">
        <f>IF(10&lt;=$G228, $N228, "")</f>
        <v/>
      </c>
      <c r="DG228" s="15">
        <f>IF(10&lt;=$G228, DF228-DE228, "")</f>
        <v/>
      </c>
      <c r="DH228" s="15">
        <f>IF(10&lt;=$G228, DD228-DG228, "")</f>
        <v/>
      </c>
      <c r="DI228" s="15">
        <f>IF(10&lt;=$G228, ROUND(DA228*$Q228, 2), "")</f>
        <v/>
      </c>
      <c r="DJ228" s="15">
        <f>IF(10&lt;=$G228, DA228+DI228, "")</f>
        <v/>
      </c>
      <c r="DK228" s="15">
        <f>IF(10&lt;=$G228, DE228+DI228, "")</f>
        <v/>
      </c>
      <c r="DL228" s="15">
        <f>IF(10&lt;=$G228, ($G228-10)*$N228, "")</f>
        <v/>
      </c>
      <c r="DM228" s="15">
        <f>IF(11&lt;=$G228, DH228, "")</f>
        <v/>
      </c>
      <c r="DN228" s="15">
        <f>IF(11&lt;=$G228, ROUND(DM228*$Q228, 2), "")</f>
        <v/>
      </c>
      <c r="DO228" s="15">
        <f>IF(11&lt;=$G228, $N228, "")</f>
        <v/>
      </c>
      <c r="DP228" s="15">
        <f>IF(11&lt;=$G228, DO228-DN228, "")</f>
        <v/>
      </c>
      <c r="DQ228" s="15">
        <f>IF(11&lt;=$G228, DM228-DP228, "")</f>
        <v/>
      </c>
      <c r="DR228" s="15">
        <f>IF(11&lt;=$G228, ROUND(DJ228*$Q228, 2), "")</f>
        <v/>
      </c>
      <c r="DS228" s="15">
        <f>IF(11&lt;=$G228, DJ228+DR228, "")</f>
        <v/>
      </c>
      <c r="DT228" s="15">
        <f>IF(11&lt;=$G228, DN228+DR228, "")</f>
        <v/>
      </c>
      <c r="DU228" s="15">
        <f>IF(11&lt;=$G228, ($G228-11)*$N228, "")</f>
        <v/>
      </c>
      <c r="DV228" s="15">
        <f>IF(12&lt;=$G228, DQ228, "")</f>
        <v/>
      </c>
      <c r="DW228" s="15">
        <f>IF(12&lt;=$G228, ROUND(DV228*$Q228, 2), "")</f>
        <v/>
      </c>
      <c r="DX228" s="15">
        <f>IF(12&lt;=$G228, $N228, "")</f>
        <v/>
      </c>
      <c r="DY228" s="15">
        <f>IF(12&lt;=$G228, DX228-DW228, "")</f>
        <v/>
      </c>
      <c r="DZ228" s="15">
        <f>IF(12&lt;=$G228, DV228-DY228, "")</f>
        <v/>
      </c>
      <c r="EA228" s="15">
        <f>IF(12&lt;=$G228, ROUND(DS228*$Q228, 2), "")</f>
        <v/>
      </c>
      <c r="EB228" s="15">
        <f>IF(12&lt;=$G228, DS228+EA228, "")</f>
        <v/>
      </c>
      <c r="EC228" s="15">
        <f>IF(12&lt;=$G228, DW228+EA228, "")</f>
        <v/>
      </c>
      <c r="ED228" s="15">
        <f>IF(12&lt;=$G228, ($G228-12)*$N228, "")</f>
        <v/>
      </c>
      <c r="EE228" s="15">
        <f>IF(13&lt;=$G228, DZ228, "")</f>
        <v/>
      </c>
      <c r="EF228" s="15">
        <f>IF(13&lt;=$G228, ROUND(EE228*$Q228, 2), "")</f>
        <v/>
      </c>
      <c r="EG228" s="15">
        <f>IF(13&lt;=$G228, $N228, "")</f>
        <v/>
      </c>
      <c r="EH228" s="15">
        <f>IF(13&lt;=$G228, EG228-EF228, "")</f>
        <v/>
      </c>
      <c r="EI228" s="15">
        <f>IF(13&lt;=$G228, EE228-EH228, "")</f>
        <v/>
      </c>
      <c r="EJ228" s="15">
        <f>IF(13&lt;=$G228, ROUND(EB228*$Q228, 2), "")</f>
        <v/>
      </c>
      <c r="EK228" s="15">
        <f>IF(13&lt;=$G228, EB228+EJ228, "")</f>
        <v/>
      </c>
      <c r="EL228" s="15">
        <f>IF(13&lt;=$G228, EF228+EJ228, "")</f>
        <v/>
      </c>
      <c r="EM228" s="15">
        <f>IF(13&lt;=$G228, ($G228-13)*$N228, "")</f>
        <v/>
      </c>
      <c r="EN228" s="15">
        <f>IF(14&lt;=$G228, EI228, "")</f>
        <v/>
      </c>
      <c r="EO228" s="15">
        <f>IF(14&lt;=$G228, ROUND(EN228*$Q228, 2), "")</f>
        <v/>
      </c>
      <c r="EP228" s="15">
        <f>IF(14&lt;=$G228, $N228, "")</f>
        <v/>
      </c>
      <c r="EQ228" s="15">
        <f>IF(14&lt;=$G228, EP228-EO228, "")</f>
        <v/>
      </c>
      <c r="ER228" s="15">
        <f>IF(14&lt;=$G228, EN228-EQ228, "")</f>
        <v/>
      </c>
      <c r="ES228" s="15">
        <f>IF(14&lt;=$G228, ROUND(EK228*$Q228, 2), "")</f>
        <v/>
      </c>
      <c r="ET228" s="15">
        <f>IF(14&lt;=$G228, EK228+ES228, "")</f>
        <v/>
      </c>
      <c r="EU228" s="15">
        <f>IF(14&lt;=$G228, EO228+ES228, "")</f>
        <v/>
      </c>
      <c r="EV228" s="15">
        <f>IF(14&lt;=$G228, ($G228-14)*$N228, "")</f>
        <v/>
      </c>
      <c r="EW228" s="15">
        <f>IF(15&lt;=$G228, ER228, "")</f>
        <v/>
      </c>
      <c r="EX228" s="15">
        <f>IF(15&lt;=$G228, ROUND(EW228*$Q228, 2), "")</f>
        <v/>
      </c>
      <c r="EY228" s="15">
        <f>IF(15&lt;=$G228, $N228, "")</f>
        <v/>
      </c>
      <c r="EZ228" s="15">
        <f>IF(15&lt;=$G228, EY228-EX228, "")</f>
        <v/>
      </c>
      <c r="FA228" s="15">
        <f>IF(15&lt;=$G228, EW228-EZ228, "")</f>
        <v/>
      </c>
      <c r="FB228" s="15">
        <f>IF(15&lt;=$G228, ROUND(ET228*$Q228, 2), "")</f>
        <v/>
      </c>
      <c r="FC228" s="15">
        <f>IF(15&lt;=$G228, ET228+FB228, "")</f>
        <v/>
      </c>
      <c r="FD228" s="15">
        <f>IF(15&lt;=$G228, EX228+FB228, "")</f>
        <v/>
      </c>
      <c r="FE228" s="15">
        <f>IF(15&lt;=$G228, ($G228-15)*$N228, "")</f>
        <v/>
      </c>
      <c r="FF228" s="15">
        <f>IF(16&lt;=$G228, FA228, "")</f>
        <v/>
      </c>
      <c r="FG228" s="15">
        <f>IF(16&lt;=$G228, ROUND(FF228*$Q228, 2), "")</f>
        <v/>
      </c>
      <c r="FH228" s="15">
        <f>IF(16&lt;=$G228, $N228, "")</f>
        <v/>
      </c>
      <c r="FI228" s="15">
        <f>IF(16&lt;=$G228, FH228-FG228, "")</f>
        <v/>
      </c>
      <c r="FJ228" s="15">
        <f>IF(16&lt;=$G228, FF228-FI228, "")</f>
        <v/>
      </c>
      <c r="FK228" s="15">
        <f>IF(16&lt;=$G228, ROUND(FC228*$Q228, 2), "")</f>
        <v/>
      </c>
      <c r="FL228" s="15">
        <f>IF(16&lt;=$G228, FC228+FK228, "")</f>
        <v/>
      </c>
      <c r="FM228" s="15">
        <f>IF(16&lt;=$G228, FG228+FK228, "")</f>
        <v/>
      </c>
      <c r="FN228" s="15">
        <f>IF(16&lt;=$G228, ($G228-16)*$N228, "")</f>
        <v/>
      </c>
      <c r="FO228" s="15">
        <f>IF(17&lt;=$G228, FJ228, "")</f>
        <v/>
      </c>
      <c r="FP228" s="15">
        <f>IF(17&lt;=$G228, ROUND(FO228*$Q228, 2), "")</f>
        <v/>
      </c>
      <c r="FQ228" s="15">
        <f>IF(17&lt;=$G228, $N228, "")</f>
        <v/>
      </c>
      <c r="FR228" s="15">
        <f>IF(17&lt;=$G228, FQ228-FP228, "")</f>
        <v/>
      </c>
      <c r="FS228" s="15">
        <f>IF(17&lt;=$G228, FO228-FR228, "")</f>
        <v/>
      </c>
      <c r="FT228" s="15">
        <f>IF(17&lt;=$G228, ROUND(FL228*$Q228, 2), "")</f>
        <v/>
      </c>
      <c r="FU228" s="15">
        <f>IF(17&lt;=$G228, FL228+FT228, "")</f>
        <v/>
      </c>
      <c r="FV228" s="15">
        <f>IF(17&lt;=$G228, FP228+FT228, "")</f>
        <v/>
      </c>
      <c r="FW228" s="15">
        <f>IF(17&lt;=$G228, ($G228-17)*$N228, "")</f>
        <v/>
      </c>
      <c r="FX228" s="15">
        <f>IF(18&lt;=$G228, FS228, "")</f>
        <v/>
      </c>
      <c r="FY228" s="15">
        <f>IF(18&lt;=$G228, ROUND(FX228*$Q228, 2), "")</f>
        <v/>
      </c>
      <c r="FZ228" s="15">
        <f>IF(18&lt;=$G228, $N228, "")</f>
        <v/>
      </c>
      <c r="GA228" s="15">
        <f>IF(18&lt;=$G228, FZ228-FY228, "")</f>
        <v/>
      </c>
      <c r="GB228" s="15">
        <f>IF(18&lt;=$G228, FX228-GA228, "")</f>
        <v/>
      </c>
      <c r="GC228" s="15">
        <f>IF(18&lt;=$G228, ROUND(FU228*$Q228, 2), "")</f>
        <v/>
      </c>
      <c r="GD228" s="15">
        <f>IF(18&lt;=$G228, FU228+GC228, "")</f>
        <v/>
      </c>
      <c r="GE228" s="15">
        <f>IF(18&lt;=$G228, FY228+GC228, "")</f>
        <v/>
      </c>
      <c r="GF228" s="15">
        <f>IF(18&lt;=$G228, ($G228-18)*$N228, "")</f>
        <v/>
      </c>
      <c r="GG228" s="15">
        <f>IF(19&lt;=$G228, GB228, "")</f>
        <v/>
      </c>
      <c r="GH228" s="15">
        <f>IF(19&lt;=$G228, ROUND(GG228*$Q228, 2), "")</f>
        <v/>
      </c>
      <c r="GI228" s="15">
        <f>IF(19&lt;=$G228, $N228, "")</f>
        <v/>
      </c>
      <c r="GJ228" s="15">
        <f>IF(19&lt;=$G228, GI228-GH228, "")</f>
        <v/>
      </c>
      <c r="GK228" s="15">
        <f>IF(19&lt;=$G228, GG228-GJ228, "")</f>
        <v/>
      </c>
      <c r="GL228" s="15">
        <f>IF(19&lt;=$G228, ROUND(GD228*$Q228, 2), "")</f>
        <v/>
      </c>
      <c r="GM228" s="15">
        <f>IF(19&lt;=$G228, GD228+GL228, "")</f>
        <v/>
      </c>
      <c r="GN228" s="15">
        <f>IF(19&lt;=$G228, GH228+GL228, "")</f>
        <v/>
      </c>
      <c r="GO228" s="15">
        <f>IF(19&lt;=$G228, ($G228-19)*$N228, "")</f>
        <v/>
      </c>
      <c r="GP228" s="15">
        <f>IF(20&lt;=$G228, GK228, "")</f>
        <v/>
      </c>
      <c r="GQ228" s="15">
        <f>IF(20&lt;=$G228, ROUND(GP228*$Q228, 2), "")</f>
        <v/>
      </c>
      <c r="GR228" s="15">
        <f>IF(20&lt;=$G228, $N228, "")</f>
        <v/>
      </c>
      <c r="GS228" s="15">
        <f>IF(20&lt;=$G228, GR228-GQ228, "")</f>
        <v/>
      </c>
      <c r="GT228" s="15">
        <f>IF(20&lt;=$G228, GP228-GS228, "")</f>
        <v/>
      </c>
      <c r="GU228" s="15">
        <f>IF(20&lt;=$G228, ROUND(GM228*$Q228, 2), "")</f>
        <v/>
      </c>
      <c r="GV228" s="15">
        <f>IF(20&lt;=$G228, GM228+GU228, "")</f>
        <v/>
      </c>
      <c r="GW228" s="15">
        <f>IF(20&lt;=$G228, GQ228+GU228, "")</f>
        <v/>
      </c>
      <c r="GX228" s="15">
        <f>IF(20&lt;=$G228, ($G228-20)*$N228, "")</f>
        <v/>
      </c>
      <c r="GY228" s="15">
        <f>IF(21&lt;=$G228, GT228, "")</f>
        <v/>
      </c>
      <c r="GZ228" s="15">
        <f>IF(21&lt;=$G228, ROUND(GY228*$Q228, 2), "")</f>
        <v/>
      </c>
      <c r="HA228" s="15">
        <f>IF(21&lt;=$G228, $N228, "")</f>
        <v/>
      </c>
      <c r="HB228" s="15">
        <f>IF(21&lt;=$G228, HA228-GZ228, "")</f>
        <v/>
      </c>
      <c r="HC228" s="15">
        <f>IF(21&lt;=$G228, GY228-HB228, "")</f>
        <v/>
      </c>
      <c r="HD228" s="15">
        <f>IF(21&lt;=$G228, ROUND(GV228*$Q228, 2), "")</f>
        <v/>
      </c>
      <c r="HE228" s="15">
        <f>IF(21&lt;=$G228, GV228+HD228, "")</f>
        <v/>
      </c>
      <c r="HF228" s="15">
        <f>IF(21&lt;=$G228, GZ228+HD228, "")</f>
        <v/>
      </c>
      <c r="HG228" s="15">
        <f>IF(21&lt;=$G228, ($G228-21)*$N228, "")</f>
        <v/>
      </c>
      <c r="HH228" s="15">
        <f>IF(22&lt;=$G228, HC228, "")</f>
        <v/>
      </c>
      <c r="HI228" s="15">
        <f>IF(22&lt;=$G228, ROUND(HH228*$Q228, 2), "")</f>
        <v/>
      </c>
      <c r="HJ228" s="15">
        <f>IF(22&lt;=$G228, $N228, "")</f>
        <v/>
      </c>
      <c r="HK228" s="15">
        <f>IF(22&lt;=$G228, HJ228-HI228, "")</f>
        <v/>
      </c>
      <c r="HL228" s="15">
        <f>IF(22&lt;=$G228, HH228-HK228, "")</f>
        <v/>
      </c>
      <c r="HM228" s="15">
        <f>IF(22&lt;=$G228, ROUND(HE228*$Q228, 2), "")</f>
        <v/>
      </c>
      <c r="HN228" s="15">
        <f>IF(22&lt;=$G228, HE228+HM228, "")</f>
        <v/>
      </c>
      <c r="HO228" s="15">
        <f>IF(22&lt;=$G228, HI228+HM228, "")</f>
        <v/>
      </c>
      <c r="HP228" s="15">
        <f>IF(22&lt;=$G228, ($G228-22)*$N228, "")</f>
        <v/>
      </c>
      <c r="HQ228" s="15">
        <f>IF(23&lt;=$G228, HL228, "")</f>
        <v/>
      </c>
      <c r="HR228" s="15">
        <f>IF(23&lt;=$G228, ROUND(HQ228*$Q228, 2), "")</f>
        <v/>
      </c>
      <c r="HS228" s="15">
        <f>IF(23&lt;=$G228, $N228, "")</f>
        <v/>
      </c>
      <c r="HT228" s="15">
        <f>IF(23&lt;=$G228, HS228-HR228, "")</f>
        <v/>
      </c>
      <c r="HU228" s="15">
        <f>IF(23&lt;=$G228, HQ228-HT228, "")</f>
        <v/>
      </c>
      <c r="HV228" s="15">
        <f>IF(23&lt;=$G228, ROUND(HN228*$Q228, 2), "")</f>
        <v/>
      </c>
      <c r="HW228" s="15">
        <f>IF(23&lt;=$G228, HN228+HV228, "")</f>
        <v/>
      </c>
      <c r="HX228" s="15">
        <f>IF(23&lt;=$G228, HR228+HV228, "")</f>
        <v/>
      </c>
      <c r="HY228" s="15">
        <f>IF(23&lt;=$G228, ($G228-23)*$N228, "")</f>
        <v/>
      </c>
      <c r="HZ228" s="15">
        <f>IF(24&lt;=$G228, HU228, "")</f>
        <v/>
      </c>
      <c r="IA228" s="15">
        <f>IF(24&lt;=$G228, ROUND(HZ228*$Q228, 2), "")</f>
        <v/>
      </c>
      <c r="IB228" s="15">
        <f>IF(24&lt;=$G228, $N228, "")</f>
        <v/>
      </c>
      <c r="IC228" s="15">
        <f>IF(24&lt;=$G228, IB228-IA228, "")</f>
        <v/>
      </c>
      <c r="ID228" s="15">
        <f>IF(24&lt;=$G228, HZ228-IC228, "")</f>
        <v/>
      </c>
      <c r="IE228" s="15">
        <f>IF(24&lt;=$G228, ROUND(HW228*$Q228, 2), "")</f>
        <v/>
      </c>
      <c r="IF228" s="15">
        <f>IF(24&lt;=$G228, HW228+IE228, "")</f>
        <v/>
      </c>
      <c r="IG228" s="15">
        <f>IF(24&lt;=$G228, IA228+IE228, "")</f>
        <v/>
      </c>
      <c r="IH228" s="15">
        <f>IF(24&lt;=$G228, ($G228-24)*$N228, "")</f>
        <v/>
      </c>
      <c r="II228" s="15">
        <f>IF(25&lt;=$G228, ID228, "")</f>
        <v/>
      </c>
      <c r="IJ228" s="15">
        <f>IF(25&lt;=$G228, ROUND(II228*$Q228, 2), "")</f>
        <v/>
      </c>
      <c r="IK228" s="15">
        <f>IF(25&lt;=$G228, $N228, "")</f>
        <v/>
      </c>
      <c r="IL228" s="15">
        <f>IF(25&lt;=$G228, IK228-IJ228, "")</f>
        <v/>
      </c>
      <c r="IM228" s="15">
        <f>IF(25&lt;=$G228, II228-IL228, "")</f>
        <v/>
      </c>
      <c r="IN228" s="15">
        <f>IF(25&lt;=$G228, ROUND(IF228*$Q228, 2), "")</f>
        <v/>
      </c>
      <c r="IO228" s="15">
        <f>IF(25&lt;=$G228, IF228+IN228, "")</f>
        <v/>
      </c>
      <c r="IP228" s="15">
        <f>IF(25&lt;=$G228, IJ228+IN228, "")</f>
        <v/>
      </c>
      <c r="IQ228" s="15">
        <f>IF(25&lt;=$G228, ($G228-25)*$N228, "")</f>
        <v/>
      </c>
      <c r="IR228" s="15">
        <f>IF(26&lt;=$G228, IM228, "")</f>
        <v/>
      </c>
      <c r="IS228" s="15">
        <f>IF(26&lt;=$G228, ROUND(IR228*$Q228, 2), "")</f>
        <v/>
      </c>
      <c r="IT228" s="15">
        <f>IF(26&lt;=$G228, $N228, "")</f>
        <v/>
      </c>
      <c r="IU228" s="15">
        <f>IF(26&lt;=$G228, IT228-IS228, "")</f>
        <v/>
      </c>
      <c r="IV228" s="15">
        <f>IF(26&lt;=$G228, IR228-IU228, "")</f>
        <v/>
      </c>
      <c r="IW228" s="15">
        <f>IF(26&lt;=$G228, ROUND(IO228*$Q228, 2), "")</f>
        <v/>
      </c>
      <c r="IX228" s="15">
        <f>IF(26&lt;=$G228, IO228+IW228, "")</f>
        <v/>
      </c>
      <c r="IY228" s="15">
        <f>IF(26&lt;=$G228, IS228+IW228, "")</f>
        <v/>
      </c>
      <c r="IZ228" s="15">
        <f>IF(26&lt;=$G228, ($G228-26)*$N228, "")</f>
        <v/>
      </c>
      <c r="JA228" s="15">
        <f>IF(27&lt;=$G228, IV228, "")</f>
        <v/>
      </c>
      <c r="JB228" s="15">
        <f>IF(27&lt;=$G228, ROUND(JA228*$Q228, 2), "")</f>
        <v/>
      </c>
      <c r="JC228" s="15">
        <f>IF(27&lt;=$G228, $N228, "")</f>
        <v/>
      </c>
      <c r="JD228" s="15">
        <f>IF(27&lt;=$G228, JC228-JB228, "")</f>
        <v/>
      </c>
      <c r="JE228" s="15">
        <f>IF(27&lt;=$G228, JA228-JD228, "")</f>
        <v/>
      </c>
      <c r="JF228" s="15">
        <f>IF(27&lt;=$G228, ROUND(IX228*$Q228, 2), "")</f>
        <v/>
      </c>
      <c r="JG228" s="15">
        <f>IF(27&lt;=$G228, IX228+JF228, "")</f>
        <v/>
      </c>
      <c r="JH228" s="15">
        <f>IF(27&lt;=$G228, JB228+JF228, "")</f>
        <v/>
      </c>
      <c r="JI228" s="15">
        <f>IF(27&lt;=$G228, ($G228-27)*$N228, "")</f>
        <v/>
      </c>
      <c r="JJ228" s="15">
        <f>IF(28&lt;=$G228, JE228, "")</f>
        <v/>
      </c>
      <c r="JK228" s="15">
        <f>IF(28&lt;=$G228, ROUND(JJ228*$Q228, 2), "")</f>
        <v/>
      </c>
      <c r="JL228" s="15">
        <f>IF(28&lt;=$G228, $N228, "")</f>
        <v/>
      </c>
      <c r="JM228" s="15">
        <f>IF(28&lt;=$G228, JL228-JK228, "")</f>
        <v/>
      </c>
      <c r="JN228" s="15">
        <f>IF(28&lt;=$G228, JJ228-JM228, "")</f>
        <v/>
      </c>
      <c r="JO228" s="15">
        <f>IF(28&lt;=$G228, ROUND(JG228*$Q228, 2), "")</f>
        <v/>
      </c>
      <c r="JP228" s="15">
        <f>IF(28&lt;=$G228, JG228+JO228, "")</f>
        <v/>
      </c>
      <c r="JQ228" s="15">
        <f>IF(28&lt;=$G228, JK228+JO228, "")</f>
        <v/>
      </c>
      <c r="JR228" s="15">
        <f>IF(28&lt;=$G228, ($G228-28)*$N228, "")</f>
        <v/>
      </c>
      <c r="JS228" s="15">
        <f>IF(29&lt;=$G228, JN228, "")</f>
        <v/>
      </c>
      <c r="JT228" s="15">
        <f>IF(29&lt;=$G228, ROUND(JS228*$Q228, 2), "")</f>
        <v/>
      </c>
      <c r="JU228" s="15">
        <f>IF(29&lt;=$G228, $N228, "")</f>
        <v/>
      </c>
      <c r="JV228" s="15">
        <f>IF(29&lt;=$G228, JU228-JT228, "")</f>
        <v/>
      </c>
      <c r="JW228" s="15">
        <f>IF(29&lt;=$G228, JS228-JV228, "")</f>
        <v/>
      </c>
      <c r="JX228" s="15">
        <f>IF(29&lt;=$G228, ROUND(JP228*$Q228, 2), "")</f>
        <v/>
      </c>
      <c r="JY228" s="15">
        <f>IF(29&lt;=$G228, JP228+JX228, "")</f>
        <v/>
      </c>
      <c r="JZ228" s="15">
        <f>IF(29&lt;=$G228, JT228+JX228, "")</f>
        <v/>
      </c>
      <c r="KA228" s="15">
        <f>IF(29&lt;=$G228, ($G228-29)*$N228, "")</f>
        <v/>
      </c>
      <c r="KB228" s="15">
        <f>IF(30&lt;=$G228, JW228, "")</f>
        <v/>
      </c>
      <c r="KC228" s="15">
        <f>IF(30&lt;=$G228, ROUND(KB228*$Q228, 2), "")</f>
        <v/>
      </c>
      <c r="KD228" s="15">
        <f>IF(30&lt;=$G228, $N228, "")</f>
        <v/>
      </c>
      <c r="KE228" s="15">
        <f>IF(30&lt;=$G228, KD228-KC228, "")</f>
        <v/>
      </c>
      <c r="KF228" s="15">
        <f>IF(30&lt;=$G228, KB228-KE228, "")</f>
        <v/>
      </c>
      <c r="KG228" s="15">
        <f>IF(30&lt;=$G228, ROUND(JY228*$Q228, 2), "")</f>
        <v/>
      </c>
      <c r="KH228" s="15">
        <f>IF(30&lt;=$G228, JY228+KG228, "")</f>
        <v/>
      </c>
      <c r="KI228" s="15">
        <f>IF(30&lt;=$G228, KC228+KG228, "")</f>
        <v/>
      </c>
      <c r="KJ228" s="15">
        <f>IF(30&lt;=$G228, ($G228-30)*$N228, "")</f>
        <v/>
      </c>
      <c r="KK228" s="15">
        <f>IF(31&lt;=$G228, KF228, "")</f>
        <v/>
      </c>
      <c r="KL228" s="15">
        <f>IF(31&lt;=$G228, ROUND(KK228*$Q228, 2), "")</f>
        <v/>
      </c>
      <c r="KM228" s="15">
        <f>IF(31&lt;=$G228, $N228, "")</f>
        <v/>
      </c>
      <c r="KN228" s="15">
        <f>IF(31&lt;=$G228, KM228-KL228, "")</f>
        <v/>
      </c>
      <c r="KO228" s="15">
        <f>IF(31&lt;=$G228, KK228-KN228, "")</f>
        <v/>
      </c>
      <c r="KP228" s="15">
        <f>IF(31&lt;=$G228, ROUND(KH228*$Q228, 2), "")</f>
        <v/>
      </c>
      <c r="KQ228" s="15">
        <f>IF(31&lt;=$G228, KH228+KP228, "")</f>
        <v/>
      </c>
      <c r="KR228" s="15">
        <f>IF(31&lt;=$G228, KL228+KP228, "")</f>
        <v/>
      </c>
      <c r="KS228" s="15">
        <f>IF(31&lt;=$G228, ($G228-31)*$N228, "")</f>
        <v/>
      </c>
      <c r="KT228" s="15">
        <f>IF(32&lt;=$G228, KO228, "")</f>
        <v/>
      </c>
      <c r="KU228" s="15">
        <f>IF(32&lt;=$G228, ROUND(KT228*$Q228, 2), "")</f>
        <v/>
      </c>
      <c r="KV228" s="15">
        <f>IF(32&lt;=$G228, $N228, "")</f>
        <v/>
      </c>
      <c r="KW228" s="15">
        <f>IF(32&lt;=$G228, KV228-KU228, "")</f>
        <v/>
      </c>
      <c r="KX228" s="15">
        <f>IF(32&lt;=$G228, KT228-KW228, "")</f>
        <v/>
      </c>
      <c r="KY228" s="15">
        <f>IF(32&lt;=$G228, ROUND(KQ228*$Q228, 2), "")</f>
        <v/>
      </c>
      <c r="KZ228" s="15">
        <f>IF(32&lt;=$G228, KQ228+KY228, "")</f>
        <v/>
      </c>
      <c r="LA228" s="15">
        <f>IF(32&lt;=$G228, KU228+KY228, "")</f>
        <v/>
      </c>
      <c r="LB228" s="15">
        <f>IF(32&lt;=$G228, ($G228-32)*$N228, "")</f>
        <v/>
      </c>
      <c r="LC228" s="15">
        <f>IF(33&lt;=$G228, KX228, "")</f>
        <v/>
      </c>
      <c r="LD228" s="15">
        <f>IF(33&lt;=$G228, ROUND(LC228*$Q228, 2), "")</f>
        <v/>
      </c>
      <c r="LE228" s="15">
        <f>IF(33&lt;=$G228, $N228, "")</f>
        <v/>
      </c>
      <c r="LF228" s="15">
        <f>IF(33&lt;=$G228, LE228-LD228, "")</f>
        <v/>
      </c>
      <c r="LG228" s="15">
        <f>IF(33&lt;=$G228, LC228-LF228, "")</f>
        <v/>
      </c>
      <c r="LH228" s="15">
        <f>IF(33&lt;=$G228, ROUND(KZ228*$Q228, 2), "")</f>
        <v/>
      </c>
      <c r="LI228" s="15">
        <f>IF(33&lt;=$G228, KZ228+LH228, "")</f>
        <v/>
      </c>
      <c r="LJ228" s="15">
        <f>IF(33&lt;=$G228, LD228+LH228, "")</f>
        <v/>
      </c>
      <c r="LK228" s="15">
        <f>IF(33&lt;=$G228, ($G228-33)*$N228, "")</f>
        <v/>
      </c>
      <c r="LL228" s="15">
        <f>IF(34&lt;=$G228, LG228, "")</f>
        <v/>
      </c>
      <c r="LM228" s="15">
        <f>IF(34&lt;=$G228, ROUND(LL228*$Q228, 2), "")</f>
        <v/>
      </c>
      <c r="LN228" s="15">
        <f>IF(34&lt;=$G228, $N228, "")</f>
        <v/>
      </c>
      <c r="LO228" s="15">
        <f>IF(34&lt;=$G228, LN228-LM228, "")</f>
        <v/>
      </c>
      <c r="LP228" s="15">
        <f>IF(34&lt;=$G228, LL228-LO228, "")</f>
        <v/>
      </c>
      <c r="LQ228" s="15">
        <f>IF(34&lt;=$G228, ROUND(LI228*$Q228, 2), "")</f>
        <v/>
      </c>
      <c r="LR228" s="15">
        <f>IF(34&lt;=$G228, LI228+LQ228, "")</f>
        <v/>
      </c>
      <c r="LS228" s="15">
        <f>IF(34&lt;=$G228, LM228+LQ228, "")</f>
        <v/>
      </c>
      <c r="LT228" s="15">
        <f>IF(34&lt;=$G228, ($G228-34)*$N228, "")</f>
        <v/>
      </c>
      <c r="LU228" s="15">
        <f>IF(35&lt;=$G228, LP228, "")</f>
        <v/>
      </c>
      <c r="LV228" s="15">
        <f>IF(35&lt;=$G228, ROUND(LU228*$Q228, 2), "")</f>
        <v/>
      </c>
      <c r="LW228" s="15">
        <f>IF(35&lt;=$G228, $N228, "")</f>
        <v/>
      </c>
      <c r="LX228" s="15">
        <f>IF(35&lt;=$G228, LW228-LV228, "")</f>
        <v/>
      </c>
      <c r="LY228" s="15">
        <f>IF(35&lt;=$G228, LU228-LX228, "")</f>
        <v/>
      </c>
      <c r="LZ228" s="15">
        <f>IF(35&lt;=$G228, ROUND(LR228*$Q228, 2), "")</f>
        <v/>
      </c>
      <c r="MA228" s="15">
        <f>IF(35&lt;=$G228, LR228+LZ228, "")</f>
        <v/>
      </c>
      <c r="MB228" s="15">
        <f>IF(35&lt;=$G228, LV228+LZ228, "")</f>
        <v/>
      </c>
      <c r="MC228" s="15">
        <f>IF(35&lt;=$G228, ($G228-35)*$N228, "")</f>
        <v/>
      </c>
      <c r="MD228" s="15">
        <f>IF(36&lt;=$G228, LY228, "")</f>
        <v/>
      </c>
      <c r="ME228" s="15">
        <f>IF(36&lt;=$G228, ROUND(MD228*$Q228, 2), "")</f>
        <v/>
      </c>
      <c r="MF228" s="15">
        <f>IF(36&lt;=$G228, $N228, "")</f>
        <v/>
      </c>
      <c r="MG228" s="15">
        <f>IF(36&lt;=$G228, MF228-ME228, "")</f>
        <v/>
      </c>
      <c r="MH228" s="15">
        <f>IF(36&lt;=$G228, MD228-MG228, "")</f>
        <v/>
      </c>
      <c r="MI228" s="15">
        <f>IF(36&lt;=$G228, ROUND(MA228*$Q228, 2), "")</f>
        <v/>
      </c>
      <c r="MJ228" s="15">
        <f>IF(36&lt;=$G228, MA228+MI228, "")</f>
        <v/>
      </c>
      <c r="MK228" s="15">
        <f>IF(36&lt;=$G228, ME228+MI228, "")</f>
        <v/>
      </c>
      <c r="ML228" s="15">
        <f>IF(36&lt;=$G228, ($G228-36)*$N228, "")</f>
        <v/>
      </c>
      <c r="MM228" s="15">
        <f>IF(37&lt;=$G228, MH228, "")</f>
        <v/>
      </c>
      <c r="MN228" s="15">
        <f>IF(37&lt;=$G228, ROUND(MM228*$Q228, 2), "")</f>
        <v/>
      </c>
      <c r="MO228" s="15">
        <f>IF(37&lt;=$G228, $N228, "")</f>
        <v/>
      </c>
      <c r="MP228" s="15">
        <f>IF(37&lt;=$G228, MO228-MN228, "")</f>
        <v/>
      </c>
      <c r="MQ228" s="15">
        <f>IF(37&lt;=$G228, MM228-MP228, "")</f>
        <v/>
      </c>
      <c r="MR228" s="15">
        <f>IF(37&lt;=$G228, ROUND(MJ228*$Q228, 2), "")</f>
        <v/>
      </c>
      <c r="MS228" s="15">
        <f>IF(37&lt;=$G228, MJ228+MR228, "")</f>
        <v/>
      </c>
      <c r="MT228" s="15">
        <f>IF(37&lt;=$G228, MN228+MR228, "")</f>
        <v/>
      </c>
      <c r="MU228" s="15">
        <f>IF(37&lt;=$G228, ($G228-37)*$N228, "")</f>
        <v/>
      </c>
      <c r="MV228" s="15">
        <f>IF(38&lt;=$G228, MQ228, "")</f>
        <v/>
      </c>
      <c r="MW228" s="15">
        <f>IF(38&lt;=$G228, ROUND(MV228*$Q228, 2), "")</f>
        <v/>
      </c>
      <c r="MX228" s="15">
        <f>IF(38&lt;=$G228, $N228, "")</f>
        <v/>
      </c>
      <c r="MY228" s="15">
        <f>IF(38&lt;=$G228, MX228-MW228, "")</f>
        <v/>
      </c>
      <c r="MZ228" s="15">
        <f>IF(38&lt;=$G228, MV228-MY228, "")</f>
        <v/>
      </c>
      <c r="NA228" s="15">
        <f>IF(38&lt;=$G228, ROUND(MS228*$Q228, 2), "")</f>
        <v/>
      </c>
      <c r="NB228" s="15">
        <f>IF(38&lt;=$G228, MS228+NA228, "")</f>
        <v/>
      </c>
      <c r="NC228" s="15">
        <f>IF(38&lt;=$G228, MW228+NA228, "")</f>
        <v/>
      </c>
      <c r="ND228" s="15">
        <f>IF(38&lt;=$G228, ($G228-38)*$N228, "")</f>
        <v/>
      </c>
      <c r="NE228" s="15">
        <f>IF(39&lt;=$G228, MZ228, "")</f>
        <v/>
      </c>
      <c r="NF228" s="15">
        <f>IF(39&lt;=$G228, ROUND(NE228*$Q228, 2), "")</f>
        <v/>
      </c>
      <c r="NG228" s="15">
        <f>IF(39&lt;=$G228, $N228, "")</f>
        <v/>
      </c>
      <c r="NH228" s="15">
        <f>IF(39&lt;=$G228, NG228-NF228, "")</f>
        <v/>
      </c>
      <c r="NI228" s="15">
        <f>IF(39&lt;=$G228, NE228-NH228, "")</f>
        <v/>
      </c>
      <c r="NJ228" s="15">
        <f>IF(39&lt;=$G228, ROUND(NB228*$Q228, 2), "")</f>
        <v/>
      </c>
      <c r="NK228" s="15">
        <f>IF(39&lt;=$G228, NB228+NJ228, "")</f>
        <v/>
      </c>
      <c r="NL228" s="15">
        <f>IF(39&lt;=$G228, NF228+NJ228, "")</f>
        <v/>
      </c>
      <c r="NM228" s="15">
        <f>IF(39&lt;=$G228, ($G228-39)*$N228, "")</f>
        <v/>
      </c>
      <c r="NN228" s="15">
        <f>IF(40&lt;=$G228, NI228, "")</f>
        <v/>
      </c>
      <c r="NO228" s="15">
        <f>IF(40&lt;=$G228, ROUND(NN228*$Q228, 2), "")</f>
        <v/>
      </c>
      <c r="NP228" s="15">
        <f>IF(40&lt;=$G228, $N228, "")</f>
        <v/>
      </c>
      <c r="NQ228" s="15">
        <f>IF(40&lt;=$G228, NP228-NO228, "")</f>
        <v/>
      </c>
      <c r="NR228" s="15">
        <f>IF(40&lt;=$G228, NN228-NQ228, "")</f>
        <v/>
      </c>
      <c r="NS228" s="15">
        <f>IF(40&lt;=$G228, ROUND(NK228*$Q228, 2), "")</f>
        <v/>
      </c>
      <c r="NT228" s="15">
        <f>IF(40&lt;=$G228, NK228+NS228, "")</f>
        <v/>
      </c>
      <c r="NU228" s="15">
        <f>IF(40&lt;=$G228, NO228+NS228, "")</f>
        <v/>
      </c>
      <c r="NV228" s="15">
        <f>IF(40&lt;=$G228, ($G228-40)*$N228, "")</f>
        <v/>
      </c>
      <c r="NW228" s="15">
        <f>IF(41&lt;=$G228, NR228, "")</f>
        <v/>
      </c>
      <c r="NX228" s="15">
        <f>IF(41&lt;=$G228, ROUND(NW228*$Q228, 2), "")</f>
        <v/>
      </c>
      <c r="NY228" s="15">
        <f>IF(41&lt;=$G228, $N228, "")</f>
        <v/>
      </c>
      <c r="NZ228" s="15">
        <f>IF(41&lt;=$G228, NY228-NX228, "")</f>
        <v/>
      </c>
      <c r="OA228" s="15">
        <f>IF(41&lt;=$G228, NW228-NZ228, "")</f>
        <v/>
      </c>
      <c r="OB228" s="15">
        <f>IF(41&lt;=$G228, ROUND(NT228*$Q228, 2), "")</f>
        <v/>
      </c>
      <c r="OC228" s="15">
        <f>IF(41&lt;=$G228, NT228+OB228, "")</f>
        <v/>
      </c>
      <c r="OD228" s="15">
        <f>IF(41&lt;=$G228, NX228+OB228, "")</f>
        <v/>
      </c>
      <c r="OE228" s="15">
        <f>IF(41&lt;=$G228, ($G228-41)*$N228, "")</f>
        <v/>
      </c>
      <c r="OF228" s="15">
        <f>IF(42&lt;=$G228, OA228, "")</f>
        <v/>
      </c>
      <c r="OG228" s="15">
        <f>IF(42&lt;=$G228, ROUND(OF228*$Q228, 2), "")</f>
        <v/>
      </c>
      <c r="OH228" s="15">
        <f>IF(42&lt;=$G228, $N228, "")</f>
        <v/>
      </c>
      <c r="OI228" s="15">
        <f>IF(42&lt;=$G228, OH228-OG228, "")</f>
        <v/>
      </c>
      <c r="OJ228" s="15">
        <f>IF(42&lt;=$G228, OF228-OI228, "")</f>
        <v/>
      </c>
      <c r="OK228" s="15">
        <f>IF(42&lt;=$G228, ROUND(OC228*$Q228, 2), "")</f>
        <v/>
      </c>
      <c r="OL228" s="15">
        <f>IF(42&lt;=$G228, OC228+OK228, "")</f>
        <v/>
      </c>
      <c r="OM228" s="15">
        <f>IF(42&lt;=$G228, OG228+OK228, "")</f>
        <v/>
      </c>
      <c r="ON228" s="15">
        <f>IF(42&lt;=$G228, ($G228-42)*$N228, "")</f>
        <v/>
      </c>
      <c r="OO228" s="15">
        <f>IF(43&lt;=$G228, OJ228, "")</f>
        <v/>
      </c>
      <c r="OP228" s="15">
        <f>IF(43&lt;=$G228, ROUND(OO228*$Q228, 2), "")</f>
        <v/>
      </c>
      <c r="OQ228" s="15">
        <f>IF(43&lt;=$G228, $N228, "")</f>
        <v/>
      </c>
      <c r="OR228" s="15">
        <f>IF(43&lt;=$G228, OQ228-OP228, "")</f>
        <v/>
      </c>
      <c r="OS228" s="15">
        <f>IF(43&lt;=$G228, OO228-OR228, "")</f>
        <v/>
      </c>
      <c r="OT228" s="15">
        <f>IF(43&lt;=$G228, ROUND(OL228*$Q228, 2), "")</f>
        <v/>
      </c>
      <c r="OU228" s="15">
        <f>IF(43&lt;=$G228, OL228+OT228, "")</f>
        <v/>
      </c>
      <c r="OV228" s="15">
        <f>IF(43&lt;=$G228, OP228+OT228, "")</f>
        <v/>
      </c>
      <c r="OW228" s="15">
        <f>IF(43&lt;=$G228, ($G228-43)*$N228, "")</f>
        <v/>
      </c>
      <c r="OX228" s="15">
        <f>IF(44&lt;=$G228, OS228, "")</f>
        <v/>
      </c>
      <c r="OY228" s="15">
        <f>IF(44&lt;=$G228, ROUND(OX228*$Q228, 2), "")</f>
        <v/>
      </c>
      <c r="OZ228" s="15">
        <f>IF(44&lt;=$G228, $N228, "")</f>
        <v/>
      </c>
      <c r="PA228" s="15">
        <f>IF(44&lt;=$G228, OZ228-OY228, "")</f>
        <v/>
      </c>
      <c r="PB228" s="15">
        <f>IF(44&lt;=$G228, OX228-PA228, "")</f>
        <v/>
      </c>
      <c r="PC228" s="15">
        <f>IF(44&lt;=$G228, ROUND(OU228*$Q228, 2), "")</f>
        <v/>
      </c>
      <c r="PD228" s="15">
        <f>IF(44&lt;=$G228, OU228+PC228, "")</f>
        <v/>
      </c>
      <c r="PE228" s="15">
        <f>IF(44&lt;=$G228, OY228+PC228, "")</f>
        <v/>
      </c>
      <c r="PF228" s="15">
        <f>IF(44&lt;=$G228, ($G228-44)*$N228, "")</f>
        <v/>
      </c>
      <c r="PG228" s="15">
        <f>IF(45&lt;=$G228, PB228, "")</f>
        <v/>
      </c>
      <c r="PH228" s="15">
        <f>IF(45&lt;=$G228, ROUND(PG228*$Q228, 2), "")</f>
        <v/>
      </c>
      <c r="PI228" s="15">
        <f>IF(45&lt;=$G228, $N228, "")</f>
        <v/>
      </c>
      <c r="PJ228" s="15">
        <f>IF(45&lt;=$G228, PI228-PH228, "")</f>
        <v/>
      </c>
      <c r="PK228" s="15">
        <f>IF(45&lt;=$G228, PG228-PJ228, "")</f>
        <v/>
      </c>
      <c r="PL228" s="15">
        <f>IF(45&lt;=$G228, ROUND(PD228*$Q228, 2), "")</f>
        <v/>
      </c>
      <c r="PM228" s="15">
        <f>IF(45&lt;=$G228, PD228+PL228, "")</f>
        <v/>
      </c>
      <c r="PN228" s="15">
        <f>IF(45&lt;=$G228, PH228+PL228, "")</f>
        <v/>
      </c>
      <c r="PO228" s="15">
        <f>IF(45&lt;=$G228, ($G228-45)*$N228, "")</f>
        <v/>
      </c>
      <c r="PP228" s="15">
        <f>IF(46&lt;=$G228, PK228, "")</f>
        <v/>
      </c>
      <c r="PQ228" s="15">
        <f>IF(46&lt;=$G228, ROUND(PP228*$Q228, 2), "")</f>
        <v/>
      </c>
      <c r="PR228" s="15">
        <f>IF(46&lt;=$G228, $N228, "")</f>
        <v/>
      </c>
      <c r="PS228" s="15">
        <f>IF(46&lt;=$G228, PR228-PQ228, "")</f>
        <v/>
      </c>
      <c r="PT228" s="15">
        <f>IF(46&lt;=$G228, PP228-PS228, "")</f>
        <v/>
      </c>
      <c r="PU228" s="15">
        <f>IF(46&lt;=$G228, ROUND(PM228*$Q228, 2), "")</f>
        <v/>
      </c>
      <c r="PV228" s="15">
        <f>IF(46&lt;=$G228, PM228+PU228, "")</f>
        <v/>
      </c>
      <c r="PW228" s="15">
        <f>IF(46&lt;=$G228, PQ228+PU228, "")</f>
        <v/>
      </c>
      <c r="PX228" s="15">
        <f>IF(46&lt;=$G228, ($G228-46)*$N228, "")</f>
        <v/>
      </c>
      <c r="PY228" s="15">
        <f>IF(47&lt;=$G228, PT228, "")</f>
        <v/>
      </c>
      <c r="PZ228" s="15">
        <f>IF(47&lt;=$G228, ROUND(PY228*$Q228, 2), "")</f>
        <v/>
      </c>
      <c r="QA228" s="15">
        <f>IF(47&lt;=$G228, $N228, "")</f>
        <v/>
      </c>
      <c r="QB228" s="15">
        <f>IF(47&lt;=$G228, QA228-PZ228, "")</f>
        <v/>
      </c>
      <c r="QC228" s="15">
        <f>IF(47&lt;=$G228, PY228-QB228, "")</f>
        <v/>
      </c>
      <c r="QD228" s="15">
        <f>IF(47&lt;=$G228, ROUND(PV228*$Q228, 2), "")</f>
        <v/>
      </c>
      <c r="QE228" s="15">
        <f>IF(47&lt;=$G228, PV228+QD228, "")</f>
        <v/>
      </c>
      <c r="QF228" s="15">
        <f>IF(47&lt;=$G228, PZ228+QD228, "")</f>
        <v/>
      </c>
      <c r="QG228" s="15">
        <f>IF(47&lt;=$G228, ($G228-47)*$N228, "")</f>
        <v/>
      </c>
      <c r="QH228" s="15">
        <f>IF(48&lt;=$G228, QC228, "")</f>
        <v/>
      </c>
      <c r="QI228" s="15">
        <f>IF(48&lt;=$G228, ROUND(QH228*$Q228, 2), "")</f>
        <v/>
      </c>
      <c r="QJ228" s="15">
        <f>IF(48&lt;=$G228, $N228, "")</f>
        <v/>
      </c>
      <c r="QK228" s="15">
        <f>IF(48&lt;=$G228, QJ228-QI228, "")</f>
        <v/>
      </c>
      <c r="QL228" s="15">
        <f>IF(48&lt;=$G228, QH228-QK228, "")</f>
        <v/>
      </c>
      <c r="QM228" s="15">
        <f>IF(48&lt;=$G228, ROUND(QE228*$Q228, 2), "")</f>
        <v/>
      </c>
      <c r="QN228" s="15">
        <f>IF(48&lt;=$G228, QE228+QM228, "")</f>
        <v/>
      </c>
      <c r="QO228" s="15">
        <f>IF(48&lt;=$G228, QI228+QM228, "")</f>
        <v/>
      </c>
      <c r="QP228" s="15">
        <f>IF(48&lt;=$G228, ($G228-48)*$N228, "")</f>
        <v/>
      </c>
    </row>
    <row r="229">
      <c r="A229" s="6" t="inlineStr">
        <is>
          <t>0742-0002</t>
        </is>
      </c>
      <c r="B229" s="7" t="inlineStr">
        <is>
          <t>Universidad de las Américas y el Caribe, S.C.</t>
        </is>
      </c>
      <c r="C229" s="7" t="inlineStr">
        <is>
          <t>700 BIGHORN "S" CREW CAB CVT</t>
        </is>
      </c>
      <c r="D229" s="6" t="inlineStr">
        <is>
          <t>ACTIVO</t>
        </is>
      </c>
      <c r="E229" s="6" t="inlineStr">
        <is>
          <t>2026-01-07</t>
        </is>
      </c>
      <c r="F229" s="6" t="inlineStr">
        <is>
          <t>2029-01-07</t>
        </is>
      </c>
      <c r="G229" s="8" t="n">
        <v>36</v>
      </c>
      <c r="H229" s="9" t="n">
        <v>360321.55</v>
      </c>
      <c r="I229" s="10" t="n">
        <v>0.1</v>
      </c>
      <c r="J229" s="9">
        <f>ROUND(H229*I229, 2)</f>
        <v/>
      </c>
      <c r="K229" s="9">
        <f>ROUND(H229-J229, 2)</f>
        <v/>
      </c>
      <c r="L229" s="10" t="n">
        <v>0.02</v>
      </c>
      <c r="M229" s="9">
        <f>ROUND(H229*L229, 2)</f>
        <v/>
      </c>
      <c r="N229" s="9" t="n">
        <v>12910.04</v>
      </c>
      <c r="O229" s="10" t="n">
        <v>0.2</v>
      </c>
      <c r="P229" s="9">
        <f>ROUND(H229*O229, 2)</f>
        <v/>
      </c>
      <c r="Q229" s="11" t="n">
        <v>0.02667839</v>
      </c>
      <c r="R229" s="11">
        <f>RATE(G229, -N229, K229, -P229)</f>
        <v/>
      </c>
      <c r="S229" s="11">
        <f>ROUND(Q229*12, 8)</f>
        <v/>
      </c>
      <c r="T229" s="11">
        <f>ROUND(((1+Q229)^12)-1, 8)</f>
        <v/>
      </c>
      <c r="U229" s="9">
        <f>ROUND(PV(Q229, G229, 0, -P229), 2)</f>
        <v/>
      </c>
      <c r="V229" s="9">
        <f>SUMIF($AA$4:$QP$4, "Interes_Leasing", AA229:QP229)</f>
        <v/>
      </c>
      <c r="W229" s="9">
        <f>SUMIF($AA$4:$QP$4, "Interes_Residual", AA229:QP229)</f>
        <v/>
      </c>
      <c r="X229" s="9">
        <f>ROUND(V229+W229, 2)</f>
        <v/>
      </c>
      <c r="Y229" s="9">
        <f>ROUND((N229*G229+P229+M229)-K229, 2)</f>
        <v/>
      </c>
      <c r="Z229" s="10">
        <f>ROUND(Y229/K229, 4)</f>
        <v/>
      </c>
      <c r="AA229" s="9">
        <f>IF(1&lt;=$G229, $K229, "")</f>
        <v/>
      </c>
      <c r="AB229" s="9">
        <f>IF(1&lt;=$G229, ROUND(AA229*$Q229, 2), "")</f>
        <v/>
      </c>
      <c r="AC229" s="9">
        <f>IF(1&lt;=$G229, $N229, "")</f>
        <v/>
      </c>
      <c r="AD229" s="9">
        <f>IF(1&lt;=$G229, AC229-AB229, "")</f>
        <v/>
      </c>
      <c r="AE229" s="9">
        <f>IF(1&lt;=$G229, AA229-AD229, "")</f>
        <v/>
      </c>
      <c r="AF229" s="9">
        <f>IF(1&lt;=$G229, ROUND($U229*$Q229, 2), "")</f>
        <v/>
      </c>
      <c r="AG229" s="9">
        <f>IF(1&lt;=$G229, $U229+AF229, "")</f>
        <v/>
      </c>
      <c r="AH229" s="9">
        <f>IF(1&lt;=$G229, AB229+AF229, "")</f>
        <v/>
      </c>
      <c r="AI229" s="9">
        <f>IF(1&lt;=$G229, ($G229-1)*$N229, "")</f>
        <v/>
      </c>
      <c r="AJ229" s="9">
        <f>IF(2&lt;=$G229, AE229, "")</f>
        <v/>
      </c>
      <c r="AK229" s="9">
        <f>IF(2&lt;=$G229, ROUND(AJ229*$Q229, 2), "")</f>
        <v/>
      </c>
      <c r="AL229" s="9">
        <f>IF(2&lt;=$G229, $N229, "")</f>
        <v/>
      </c>
      <c r="AM229" s="9">
        <f>IF(2&lt;=$G229, AL229-AK229, "")</f>
        <v/>
      </c>
      <c r="AN229" s="9">
        <f>IF(2&lt;=$G229, AJ229-AM229, "")</f>
        <v/>
      </c>
      <c r="AO229" s="9">
        <f>IF(2&lt;=$G229, ROUND(AG229*$Q229, 2), "")</f>
        <v/>
      </c>
      <c r="AP229" s="9">
        <f>IF(2&lt;=$G229, AG229+AO229, "")</f>
        <v/>
      </c>
      <c r="AQ229" s="9">
        <f>IF(2&lt;=$G229, AK229+AO229, "")</f>
        <v/>
      </c>
      <c r="AR229" s="9">
        <f>IF(2&lt;=$G229, ($G229-2)*$N229, "")</f>
        <v/>
      </c>
      <c r="AS229" s="9">
        <f>IF(3&lt;=$G229, AN229, "")</f>
        <v/>
      </c>
      <c r="AT229" s="9">
        <f>IF(3&lt;=$G229, ROUND(AS229*$Q229, 2), "")</f>
        <v/>
      </c>
      <c r="AU229" s="9">
        <f>IF(3&lt;=$G229, $N229, "")</f>
        <v/>
      </c>
      <c r="AV229" s="9">
        <f>IF(3&lt;=$G229, AU229-AT229, "")</f>
        <v/>
      </c>
      <c r="AW229" s="9">
        <f>IF(3&lt;=$G229, AS229-AV229, "")</f>
        <v/>
      </c>
      <c r="AX229" s="9">
        <f>IF(3&lt;=$G229, ROUND(AP229*$Q229, 2), "")</f>
        <v/>
      </c>
      <c r="AY229" s="9">
        <f>IF(3&lt;=$G229, AP229+AX229, "")</f>
        <v/>
      </c>
      <c r="AZ229" s="9">
        <f>IF(3&lt;=$G229, AT229+AX229, "")</f>
        <v/>
      </c>
      <c r="BA229" s="9">
        <f>IF(3&lt;=$G229, ($G229-3)*$N229, "")</f>
        <v/>
      </c>
      <c r="BB229" s="9">
        <f>IF(4&lt;=$G229, AW229, "")</f>
        <v/>
      </c>
      <c r="BC229" s="9">
        <f>IF(4&lt;=$G229, ROUND(BB229*$Q229, 2), "")</f>
        <v/>
      </c>
      <c r="BD229" s="9">
        <f>IF(4&lt;=$G229, $N229, "")</f>
        <v/>
      </c>
      <c r="BE229" s="9">
        <f>IF(4&lt;=$G229, BD229-BC229, "")</f>
        <v/>
      </c>
      <c r="BF229" s="9">
        <f>IF(4&lt;=$G229, BB229-BE229, "")</f>
        <v/>
      </c>
      <c r="BG229" s="9">
        <f>IF(4&lt;=$G229, ROUND(AY229*$Q229, 2), "")</f>
        <v/>
      </c>
      <c r="BH229" s="9">
        <f>IF(4&lt;=$G229, AY229+BG229, "")</f>
        <v/>
      </c>
      <c r="BI229" s="9">
        <f>IF(4&lt;=$G229, BC229+BG229, "")</f>
        <v/>
      </c>
      <c r="BJ229" s="9">
        <f>IF(4&lt;=$G229, ($G229-4)*$N229, "")</f>
        <v/>
      </c>
      <c r="BK229" s="9">
        <f>IF(5&lt;=$G229, BF229, "")</f>
        <v/>
      </c>
      <c r="BL229" s="9">
        <f>IF(5&lt;=$G229, ROUND(BK229*$Q229, 2), "")</f>
        <v/>
      </c>
      <c r="BM229" s="9">
        <f>IF(5&lt;=$G229, $N229, "")</f>
        <v/>
      </c>
      <c r="BN229" s="9">
        <f>IF(5&lt;=$G229, BM229-BL229, "")</f>
        <v/>
      </c>
      <c r="BO229" s="9">
        <f>IF(5&lt;=$G229, BK229-BN229, "")</f>
        <v/>
      </c>
      <c r="BP229" s="9">
        <f>IF(5&lt;=$G229, ROUND(BH229*$Q229, 2), "")</f>
        <v/>
      </c>
      <c r="BQ229" s="9">
        <f>IF(5&lt;=$G229, BH229+BP229, "")</f>
        <v/>
      </c>
      <c r="BR229" s="9">
        <f>IF(5&lt;=$G229, BL229+BP229, "")</f>
        <v/>
      </c>
      <c r="BS229" s="9">
        <f>IF(5&lt;=$G229, ($G229-5)*$N229, "")</f>
        <v/>
      </c>
      <c r="BT229" s="9">
        <f>IF(6&lt;=$G229, BO229, "")</f>
        <v/>
      </c>
      <c r="BU229" s="9">
        <f>IF(6&lt;=$G229, ROUND(BT229*$Q229, 2), "")</f>
        <v/>
      </c>
      <c r="BV229" s="9">
        <f>IF(6&lt;=$G229, $N229, "")</f>
        <v/>
      </c>
      <c r="BW229" s="9">
        <f>IF(6&lt;=$G229, BV229-BU229, "")</f>
        <v/>
      </c>
      <c r="BX229" s="9">
        <f>IF(6&lt;=$G229, BT229-BW229, "")</f>
        <v/>
      </c>
      <c r="BY229" s="9">
        <f>IF(6&lt;=$G229, ROUND(BQ229*$Q229, 2), "")</f>
        <v/>
      </c>
      <c r="BZ229" s="9">
        <f>IF(6&lt;=$G229, BQ229+BY229, "")</f>
        <v/>
      </c>
      <c r="CA229" s="9">
        <f>IF(6&lt;=$G229, BU229+BY229, "")</f>
        <v/>
      </c>
      <c r="CB229" s="9">
        <f>IF(6&lt;=$G229, ($G229-6)*$N229, "")</f>
        <v/>
      </c>
      <c r="CC229" s="9">
        <f>IF(7&lt;=$G229, BX229, "")</f>
        <v/>
      </c>
      <c r="CD229" s="9">
        <f>IF(7&lt;=$G229, ROUND(CC229*$Q229, 2), "")</f>
        <v/>
      </c>
      <c r="CE229" s="9">
        <f>IF(7&lt;=$G229, $N229, "")</f>
        <v/>
      </c>
      <c r="CF229" s="9">
        <f>IF(7&lt;=$G229, CE229-CD229, "")</f>
        <v/>
      </c>
      <c r="CG229" s="9">
        <f>IF(7&lt;=$G229, CC229-CF229, "")</f>
        <v/>
      </c>
      <c r="CH229" s="9">
        <f>IF(7&lt;=$G229, ROUND(BZ229*$Q229, 2), "")</f>
        <v/>
      </c>
      <c r="CI229" s="9">
        <f>IF(7&lt;=$G229, BZ229+CH229, "")</f>
        <v/>
      </c>
      <c r="CJ229" s="9">
        <f>IF(7&lt;=$G229, CD229+CH229, "")</f>
        <v/>
      </c>
      <c r="CK229" s="9">
        <f>IF(7&lt;=$G229, ($G229-7)*$N229, "")</f>
        <v/>
      </c>
      <c r="CL229" s="9">
        <f>IF(8&lt;=$G229, CG229, "")</f>
        <v/>
      </c>
      <c r="CM229" s="9">
        <f>IF(8&lt;=$G229, ROUND(CL229*$Q229, 2), "")</f>
        <v/>
      </c>
      <c r="CN229" s="9">
        <f>IF(8&lt;=$G229, $N229, "")</f>
        <v/>
      </c>
      <c r="CO229" s="9">
        <f>IF(8&lt;=$G229, CN229-CM229, "")</f>
        <v/>
      </c>
      <c r="CP229" s="9">
        <f>IF(8&lt;=$G229, CL229-CO229, "")</f>
        <v/>
      </c>
      <c r="CQ229" s="9">
        <f>IF(8&lt;=$G229, ROUND(CI229*$Q229, 2), "")</f>
        <v/>
      </c>
      <c r="CR229" s="9">
        <f>IF(8&lt;=$G229, CI229+CQ229, "")</f>
        <v/>
      </c>
      <c r="CS229" s="9">
        <f>IF(8&lt;=$G229, CM229+CQ229, "")</f>
        <v/>
      </c>
      <c r="CT229" s="9">
        <f>IF(8&lt;=$G229, ($G229-8)*$N229, "")</f>
        <v/>
      </c>
      <c r="CU229" s="9">
        <f>IF(9&lt;=$G229, CP229, "")</f>
        <v/>
      </c>
      <c r="CV229" s="9">
        <f>IF(9&lt;=$G229, ROUND(CU229*$Q229, 2), "")</f>
        <v/>
      </c>
      <c r="CW229" s="9">
        <f>IF(9&lt;=$G229, $N229, "")</f>
        <v/>
      </c>
      <c r="CX229" s="9">
        <f>IF(9&lt;=$G229, CW229-CV229, "")</f>
        <v/>
      </c>
      <c r="CY229" s="9">
        <f>IF(9&lt;=$G229, CU229-CX229, "")</f>
        <v/>
      </c>
      <c r="CZ229" s="9">
        <f>IF(9&lt;=$G229, ROUND(CR229*$Q229, 2), "")</f>
        <v/>
      </c>
      <c r="DA229" s="9">
        <f>IF(9&lt;=$G229, CR229+CZ229, "")</f>
        <v/>
      </c>
      <c r="DB229" s="9">
        <f>IF(9&lt;=$G229, CV229+CZ229, "")</f>
        <v/>
      </c>
      <c r="DC229" s="9">
        <f>IF(9&lt;=$G229, ($G229-9)*$N229, "")</f>
        <v/>
      </c>
      <c r="DD229" s="9">
        <f>IF(10&lt;=$G229, CY229, "")</f>
        <v/>
      </c>
      <c r="DE229" s="9">
        <f>IF(10&lt;=$G229, ROUND(DD229*$Q229, 2), "")</f>
        <v/>
      </c>
      <c r="DF229" s="9">
        <f>IF(10&lt;=$G229, $N229, "")</f>
        <v/>
      </c>
      <c r="DG229" s="9">
        <f>IF(10&lt;=$G229, DF229-DE229, "")</f>
        <v/>
      </c>
      <c r="DH229" s="9">
        <f>IF(10&lt;=$G229, DD229-DG229, "")</f>
        <v/>
      </c>
      <c r="DI229" s="9">
        <f>IF(10&lt;=$G229, ROUND(DA229*$Q229, 2), "")</f>
        <v/>
      </c>
      <c r="DJ229" s="9">
        <f>IF(10&lt;=$G229, DA229+DI229, "")</f>
        <v/>
      </c>
      <c r="DK229" s="9">
        <f>IF(10&lt;=$G229, DE229+DI229, "")</f>
        <v/>
      </c>
      <c r="DL229" s="9">
        <f>IF(10&lt;=$G229, ($G229-10)*$N229, "")</f>
        <v/>
      </c>
      <c r="DM229" s="9">
        <f>IF(11&lt;=$G229, DH229, "")</f>
        <v/>
      </c>
      <c r="DN229" s="9">
        <f>IF(11&lt;=$G229, ROUND(DM229*$Q229, 2), "")</f>
        <v/>
      </c>
      <c r="DO229" s="9">
        <f>IF(11&lt;=$G229, $N229, "")</f>
        <v/>
      </c>
      <c r="DP229" s="9">
        <f>IF(11&lt;=$G229, DO229-DN229, "")</f>
        <v/>
      </c>
      <c r="DQ229" s="9">
        <f>IF(11&lt;=$G229, DM229-DP229, "")</f>
        <v/>
      </c>
      <c r="DR229" s="9">
        <f>IF(11&lt;=$G229, ROUND(DJ229*$Q229, 2), "")</f>
        <v/>
      </c>
      <c r="DS229" s="9">
        <f>IF(11&lt;=$G229, DJ229+DR229, "")</f>
        <v/>
      </c>
      <c r="DT229" s="9">
        <f>IF(11&lt;=$G229, DN229+DR229, "")</f>
        <v/>
      </c>
      <c r="DU229" s="9">
        <f>IF(11&lt;=$G229, ($G229-11)*$N229, "")</f>
        <v/>
      </c>
      <c r="DV229" s="9">
        <f>IF(12&lt;=$G229, DQ229, "")</f>
        <v/>
      </c>
      <c r="DW229" s="9">
        <f>IF(12&lt;=$G229, ROUND(DV229*$Q229, 2), "")</f>
        <v/>
      </c>
      <c r="DX229" s="9">
        <f>IF(12&lt;=$G229, $N229, "")</f>
        <v/>
      </c>
      <c r="DY229" s="9">
        <f>IF(12&lt;=$G229, DX229-DW229, "")</f>
        <v/>
      </c>
      <c r="DZ229" s="9">
        <f>IF(12&lt;=$G229, DV229-DY229, "")</f>
        <v/>
      </c>
      <c r="EA229" s="9">
        <f>IF(12&lt;=$G229, ROUND(DS229*$Q229, 2), "")</f>
        <v/>
      </c>
      <c r="EB229" s="9">
        <f>IF(12&lt;=$G229, DS229+EA229, "")</f>
        <v/>
      </c>
      <c r="EC229" s="9">
        <f>IF(12&lt;=$G229, DW229+EA229, "")</f>
        <v/>
      </c>
      <c r="ED229" s="9">
        <f>IF(12&lt;=$G229, ($G229-12)*$N229, "")</f>
        <v/>
      </c>
      <c r="EE229" s="9">
        <f>IF(13&lt;=$G229, DZ229, "")</f>
        <v/>
      </c>
      <c r="EF229" s="9">
        <f>IF(13&lt;=$G229, ROUND(EE229*$Q229, 2), "")</f>
        <v/>
      </c>
      <c r="EG229" s="9">
        <f>IF(13&lt;=$G229, $N229, "")</f>
        <v/>
      </c>
      <c r="EH229" s="9">
        <f>IF(13&lt;=$G229, EG229-EF229, "")</f>
        <v/>
      </c>
      <c r="EI229" s="9">
        <f>IF(13&lt;=$G229, EE229-EH229, "")</f>
        <v/>
      </c>
      <c r="EJ229" s="9">
        <f>IF(13&lt;=$G229, ROUND(EB229*$Q229, 2), "")</f>
        <v/>
      </c>
      <c r="EK229" s="9">
        <f>IF(13&lt;=$G229, EB229+EJ229, "")</f>
        <v/>
      </c>
      <c r="EL229" s="9">
        <f>IF(13&lt;=$G229, EF229+EJ229, "")</f>
        <v/>
      </c>
      <c r="EM229" s="9">
        <f>IF(13&lt;=$G229, ($G229-13)*$N229, "")</f>
        <v/>
      </c>
      <c r="EN229" s="9">
        <f>IF(14&lt;=$G229, EI229, "")</f>
        <v/>
      </c>
      <c r="EO229" s="9">
        <f>IF(14&lt;=$G229, ROUND(EN229*$Q229, 2), "")</f>
        <v/>
      </c>
      <c r="EP229" s="9">
        <f>IF(14&lt;=$G229, $N229, "")</f>
        <v/>
      </c>
      <c r="EQ229" s="9">
        <f>IF(14&lt;=$G229, EP229-EO229, "")</f>
        <v/>
      </c>
      <c r="ER229" s="9">
        <f>IF(14&lt;=$G229, EN229-EQ229, "")</f>
        <v/>
      </c>
      <c r="ES229" s="9">
        <f>IF(14&lt;=$G229, ROUND(EK229*$Q229, 2), "")</f>
        <v/>
      </c>
      <c r="ET229" s="9">
        <f>IF(14&lt;=$G229, EK229+ES229, "")</f>
        <v/>
      </c>
      <c r="EU229" s="9">
        <f>IF(14&lt;=$G229, EO229+ES229, "")</f>
        <v/>
      </c>
      <c r="EV229" s="9">
        <f>IF(14&lt;=$G229, ($G229-14)*$N229, "")</f>
        <v/>
      </c>
      <c r="EW229" s="9">
        <f>IF(15&lt;=$G229, ER229, "")</f>
        <v/>
      </c>
      <c r="EX229" s="9">
        <f>IF(15&lt;=$G229, ROUND(EW229*$Q229, 2), "")</f>
        <v/>
      </c>
      <c r="EY229" s="9">
        <f>IF(15&lt;=$G229, $N229, "")</f>
        <v/>
      </c>
      <c r="EZ229" s="9">
        <f>IF(15&lt;=$G229, EY229-EX229, "")</f>
        <v/>
      </c>
      <c r="FA229" s="9">
        <f>IF(15&lt;=$G229, EW229-EZ229, "")</f>
        <v/>
      </c>
      <c r="FB229" s="9">
        <f>IF(15&lt;=$G229, ROUND(ET229*$Q229, 2), "")</f>
        <v/>
      </c>
      <c r="FC229" s="9">
        <f>IF(15&lt;=$G229, ET229+FB229, "")</f>
        <v/>
      </c>
      <c r="FD229" s="9">
        <f>IF(15&lt;=$G229, EX229+FB229, "")</f>
        <v/>
      </c>
      <c r="FE229" s="9">
        <f>IF(15&lt;=$G229, ($G229-15)*$N229, "")</f>
        <v/>
      </c>
      <c r="FF229" s="9">
        <f>IF(16&lt;=$G229, FA229, "")</f>
        <v/>
      </c>
      <c r="FG229" s="9">
        <f>IF(16&lt;=$G229, ROUND(FF229*$Q229, 2), "")</f>
        <v/>
      </c>
      <c r="FH229" s="9">
        <f>IF(16&lt;=$G229, $N229, "")</f>
        <v/>
      </c>
      <c r="FI229" s="9">
        <f>IF(16&lt;=$G229, FH229-FG229, "")</f>
        <v/>
      </c>
      <c r="FJ229" s="9">
        <f>IF(16&lt;=$G229, FF229-FI229, "")</f>
        <v/>
      </c>
      <c r="FK229" s="9">
        <f>IF(16&lt;=$G229, ROUND(FC229*$Q229, 2), "")</f>
        <v/>
      </c>
      <c r="FL229" s="9">
        <f>IF(16&lt;=$G229, FC229+FK229, "")</f>
        <v/>
      </c>
      <c r="FM229" s="9">
        <f>IF(16&lt;=$G229, FG229+FK229, "")</f>
        <v/>
      </c>
      <c r="FN229" s="9">
        <f>IF(16&lt;=$G229, ($G229-16)*$N229, "")</f>
        <v/>
      </c>
      <c r="FO229" s="9">
        <f>IF(17&lt;=$G229, FJ229, "")</f>
        <v/>
      </c>
      <c r="FP229" s="9">
        <f>IF(17&lt;=$G229, ROUND(FO229*$Q229, 2), "")</f>
        <v/>
      </c>
      <c r="FQ229" s="9">
        <f>IF(17&lt;=$G229, $N229, "")</f>
        <v/>
      </c>
      <c r="FR229" s="9">
        <f>IF(17&lt;=$G229, FQ229-FP229, "")</f>
        <v/>
      </c>
      <c r="FS229" s="9">
        <f>IF(17&lt;=$G229, FO229-FR229, "")</f>
        <v/>
      </c>
      <c r="FT229" s="9">
        <f>IF(17&lt;=$G229, ROUND(FL229*$Q229, 2), "")</f>
        <v/>
      </c>
      <c r="FU229" s="9">
        <f>IF(17&lt;=$G229, FL229+FT229, "")</f>
        <v/>
      </c>
      <c r="FV229" s="9">
        <f>IF(17&lt;=$G229, FP229+FT229, "")</f>
        <v/>
      </c>
      <c r="FW229" s="9">
        <f>IF(17&lt;=$G229, ($G229-17)*$N229, "")</f>
        <v/>
      </c>
      <c r="FX229" s="9">
        <f>IF(18&lt;=$G229, FS229, "")</f>
        <v/>
      </c>
      <c r="FY229" s="9">
        <f>IF(18&lt;=$G229, ROUND(FX229*$Q229, 2), "")</f>
        <v/>
      </c>
      <c r="FZ229" s="9">
        <f>IF(18&lt;=$G229, $N229, "")</f>
        <v/>
      </c>
      <c r="GA229" s="9">
        <f>IF(18&lt;=$G229, FZ229-FY229, "")</f>
        <v/>
      </c>
      <c r="GB229" s="9">
        <f>IF(18&lt;=$G229, FX229-GA229, "")</f>
        <v/>
      </c>
      <c r="GC229" s="9">
        <f>IF(18&lt;=$G229, ROUND(FU229*$Q229, 2), "")</f>
        <v/>
      </c>
      <c r="GD229" s="9">
        <f>IF(18&lt;=$G229, FU229+GC229, "")</f>
        <v/>
      </c>
      <c r="GE229" s="9">
        <f>IF(18&lt;=$G229, FY229+GC229, "")</f>
        <v/>
      </c>
      <c r="GF229" s="9">
        <f>IF(18&lt;=$G229, ($G229-18)*$N229, "")</f>
        <v/>
      </c>
      <c r="GG229" s="9">
        <f>IF(19&lt;=$G229, GB229, "")</f>
        <v/>
      </c>
      <c r="GH229" s="9">
        <f>IF(19&lt;=$G229, ROUND(GG229*$Q229, 2), "")</f>
        <v/>
      </c>
      <c r="GI229" s="9">
        <f>IF(19&lt;=$G229, $N229, "")</f>
        <v/>
      </c>
      <c r="GJ229" s="9">
        <f>IF(19&lt;=$G229, GI229-GH229, "")</f>
        <v/>
      </c>
      <c r="GK229" s="9">
        <f>IF(19&lt;=$G229, GG229-GJ229, "")</f>
        <v/>
      </c>
      <c r="GL229" s="9">
        <f>IF(19&lt;=$G229, ROUND(GD229*$Q229, 2), "")</f>
        <v/>
      </c>
      <c r="GM229" s="9">
        <f>IF(19&lt;=$G229, GD229+GL229, "")</f>
        <v/>
      </c>
      <c r="GN229" s="9">
        <f>IF(19&lt;=$G229, GH229+GL229, "")</f>
        <v/>
      </c>
      <c r="GO229" s="9">
        <f>IF(19&lt;=$G229, ($G229-19)*$N229, "")</f>
        <v/>
      </c>
      <c r="GP229" s="9">
        <f>IF(20&lt;=$G229, GK229, "")</f>
        <v/>
      </c>
      <c r="GQ229" s="9">
        <f>IF(20&lt;=$G229, ROUND(GP229*$Q229, 2), "")</f>
        <v/>
      </c>
      <c r="GR229" s="9">
        <f>IF(20&lt;=$G229, $N229, "")</f>
        <v/>
      </c>
      <c r="GS229" s="9">
        <f>IF(20&lt;=$G229, GR229-GQ229, "")</f>
        <v/>
      </c>
      <c r="GT229" s="9">
        <f>IF(20&lt;=$G229, GP229-GS229, "")</f>
        <v/>
      </c>
      <c r="GU229" s="9">
        <f>IF(20&lt;=$G229, ROUND(GM229*$Q229, 2), "")</f>
        <v/>
      </c>
      <c r="GV229" s="9">
        <f>IF(20&lt;=$G229, GM229+GU229, "")</f>
        <v/>
      </c>
      <c r="GW229" s="9">
        <f>IF(20&lt;=$G229, GQ229+GU229, "")</f>
        <v/>
      </c>
      <c r="GX229" s="9">
        <f>IF(20&lt;=$G229, ($G229-20)*$N229, "")</f>
        <v/>
      </c>
      <c r="GY229" s="9">
        <f>IF(21&lt;=$G229, GT229, "")</f>
        <v/>
      </c>
      <c r="GZ229" s="9">
        <f>IF(21&lt;=$G229, ROUND(GY229*$Q229, 2), "")</f>
        <v/>
      </c>
      <c r="HA229" s="9">
        <f>IF(21&lt;=$G229, $N229, "")</f>
        <v/>
      </c>
      <c r="HB229" s="9">
        <f>IF(21&lt;=$G229, HA229-GZ229, "")</f>
        <v/>
      </c>
      <c r="HC229" s="9">
        <f>IF(21&lt;=$G229, GY229-HB229, "")</f>
        <v/>
      </c>
      <c r="HD229" s="9">
        <f>IF(21&lt;=$G229, ROUND(GV229*$Q229, 2), "")</f>
        <v/>
      </c>
      <c r="HE229" s="9">
        <f>IF(21&lt;=$G229, GV229+HD229, "")</f>
        <v/>
      </c>
      <c r="HF229" s="9">
        <f>IF(21&lt;=$G229, GZ229+HD229, "")</f>
        <v/>
      </c>
      <c r="HG229" s="9">
        <f>IF(21&lt;=$G229, ($G229-21)*$N229, "")</f>
        <v/>
      </c>
      <c r="HH229" s="9">
        <f>IF(22&lt;=$G229, HC229, "")</f>
        <v/>
      </c>
      <c r="HI229" s="9">
        <f>IF(22&lt;=$G229, ROUND(HH229*$Q229, 2), "")</f>
        <v/>
      </c>
      <c r="HJ229" s="9">
        <f>IF(22&lt;=$G229, $N229, "")</f>
        <v/>
      </c>
      <c r="HK229" s="9">
        <f>IF(22&lt;=$G229, HJ229-HI229, "")</f>
        <v/>
      </c>
      <c r="HL229" s="9">
        <f>IF(22&lt;=$G229, HH229-HK229, "")</f>
        <v/>
      </c>
      <c r="HM229" s="9">
        <f>IF(22&lt;=$G229, ROUND(HE229*$Q229, 2), "")</f>
        <v/>
      </c>
      <c r="HN229" s="9">
        <f>IF(22&lt;=$G229, HE229+HM229, "")</f>
        <v/>
      </c>
      <c r="HO229" s="9">
        <f>IF(22&lt;=$G229, HI229+HM229, "")</f>
        <v/>
      </c>
      <c r="HP229" s="9">
        <f>IF(22&lt;=$G229, ($G229-22)*$N229, "")</f>
        <v/>
      </c>
      <c r="HQ229" s="9">
        <f>IF(23&lt;=$G229, HL229, "")</f>
        <v/>
      </c>
      <c r="HR229" s="9">
        <f>IF(23&lt;=$G229, ROUND(HQ229*$Q229, 2), "")</f>
        <v/>
      </c>
      <c r="HS229" s="9">
        <f>IF(23&lt;=$G229, $N229, "")</f>
        <v/>
      </c>
      <c r="HT229" s="9">
        <f>IF(23&lt;=$G229, HS229-HR229, "")</f>
        <v/>
      </c>
      <c r="HU229" s="9">
        <f>IF(23&lt;=$G229, HQ229-HT229, "")</f>
        <v/>
      </c>
      <c r="HV229" s="9">
        <f>IF(23&lt;=$G229, ROUND(HN229*$Q229, 2), "")</f>
        <v/>
      </c>
      <c r="HW229" s="9">
        <f>IF(23&lt;=$G229, HN229+HV229, "")</f>
        <v/>
      </c>
      <c r="HX229" s="9">
        <f>IF(23&lt;=$G229, HR229+HV229, "")</f>
        <v/>
      </c>
      <c r="HY229" s="9">
        <f>IF(23&lt;=$G229, ($G229-23)*$N229, "")</f>
        <v/>
      </c>
      <c r="HZ229" s="9">
        <f>IF(24&lt;=$G229, HU229, "")</f>
        <v/>
      </c>
      <c r="IA229" s="9">
        <f>IF(24&lt;=$G229, ROUND(HZ229*$Q229, 2), "")</f>
        <v/>
      </c>
      <c r="IB229" s="9">
        <f>IF(24&lt;=$G229, $N229, "")</f>
        <v/>
      </c>
      <c r="IC229" s="9">
        <f>IF(24&lt;=$G229, IB229-IA229, "")</f>
        <v/>
      </c>
      <c r="ID229" s="9">
        <f>IF(24&lt;=$G229, HZ229-IC229, "")</f>
        <v/>
      </c>
      <c r="IE229" s="9">
        <f>IF(24&lt;=$G229, ROUND(HW229*$Q229, 2), "")</f>
        <v/>
      </c>
      <c r="IF229" s="9">
        <f>IF(24&lt;=$G229, HW229+IE229, "")</f>
        <v/>
      </c>
      <c r="IG229" s="9">
        <f>IF(24&lt;=$G229, IA229+IE229, "")</f>
        <v/>
      </c>
      <c r="IH229" s="9">
        <f>IF(24&lt;=$G229, ($G229-24)*$N229, "")</f>
        <v/>
      </c>
      <c r="II229" s="9">
        <f>IF(25&lt;=$G229, ID229, "")</f>
        <v/>
      </c>
      <c r="IJ229" s="9">
        <f>IF(25&lt;=$G229, ROUND(II229*$Q229, 2), "")</f>
        <v/>
      </c>
      <c r="IK229" s="9">
        <f>IF(25&lt;=$G229, $N229, "")</f>
        <v/>
      </c>
      <c r="IL229" s="9">
        <f>IF(25&lt;=$G229, IK229-IJ229, "")</f>
        <v/>
      </c>
      <c r="IM229" s="9">
        <f>IF(25&lt;=$G229, II229-IL229, "")</f>
        <v/>
      </c>
      <c r="IN229" s="9">
        <f>IF(25&lt;=$G229, ROUND(IF229*$Q229, 2), "")</f>
        <v/>
      </c>
      <c r="IO229" s="9">
        <f>IF(25&lt;=$G229, IF229+IN229, "")</f>
        <v/>
      </c>
      <c r="IP229" s="9">
        <f>IF(25&lt;=$G229, IJ229+IN229, "")</f>
        <v/>
      </c>
      <c r="IQ229" s="9">
        <f>IF(25&lt;=$G229, ($G229-25)*$N229, "")</f>
        <v/>
      </c>
      <c r="IR229" s="9">
        <f>IF(26&lt;=$G229, IM229, "")</f>
        <v/>
      </c>
      <c r="IS229" s="9">
        <f>IF(26&lt;=$G229, ROUND(IR229*$Q229, 2), "")</f>
        <v/>
      </c>
      <c r="IT229" s="9">
        <f>IF(26&lt;=$G229, $N229, "")</f>
        <v/>
      </c>
      <c r="IU229" s="9">
        <f>IF(26&lt;=$G229, IT229-IS229, "")</f>
        <v/>
      </c>
      <c r="IV229" s="9">
        <f>IF(26&lt;=$G229, IR229-IU229, "")</f>
        <v/>
      </c>
      <c r="IW229" s="9">
        <f>IF(26&lt;=$G229, ROUND(IO229*$Q229, 2), "")</f>
        <v/>
      </c>
      <c r="IX229" s="9">
        <f>IF(26&lt;=$G229, IO229+IW229, "")</f>
        <v/>
      </c>
      <c r="IY229" s="9">
        <f>IF(26&lt;=$G229, IS229+IW229, "")</f>
        <v/>
      </c>
      <c r="IZ229" s="9">
        <f>IF(26&lt;=$G229, ($G229-26)*$N229, "")</f>
        <v/>
      </c>
      <c r="JA229" s="9">
        <f>IF(27&lt;=$G229, IV229, "")</f>
        <v/>
      </c>
      <c r="JB229" s="9">
        <f>IF(27&lt;=$G229, ROUND(JA229*$Q229, 2), "")</f>
        <v/>
      </c>
      <c r="JC229" s="9">
        <f>IF(27&lt;=$G229, $N229, "")</f>
        <v/>
      </c>
      <c r="JD229" s="9">
        <f>IF(27&lt;=$G229, JC229-JB229, "")</f>
        <v/>
      </c>
      <c r="JE229" s="9">
        <f>IF(27&lt;=$G229, JA229-JD229, "")</f>
        <v/>
      </c>
      <c r="JF229" s="9">
        <f>IF(27&lt;=$G229, ROUND(IX229*$Q229, 2), "")</f>
        <v/>
      </c>
      <c r="JG229" s="9">
        <f>IF(27&lt;=$G229, IX229+JF229, "")</f>
        <v/>
      </c>
      <c r="JH229" s="9">
        <f>IF(27&lt;=$G229, JB229+JF229, "")</f>
        <v/>
      </c>
      <c r="JI229" s="9">
        <f>IF(27&lt;=$G229, ($G229-27)*$N229, "")</f>
        <v/>
      </c>
      <c r="JJ229" s="9">
        <f>IF(28&lt;=$G229, JE229, "")</f>
        <v/>
      </c>
      <c r="JK229" s="9">
        <f>IF(28&lt;=$G229, ROUND(JJ229*$Q229, 2), "")</f>
        <v/>
      </c>
      <c r="JL229" s="9">
        <f>IF(28&lt;=$G229, $N229, "")</f>
        <v/>
      </c>
      <c r="JM229" s="9">
        <f>IF(28&lt;=$G229, JL229-JK229, "")</f>
        <v/>
      </c>
      <c r="JN229" s="9">
        <f>IF(28&lt;=$G229, JJ229-JM229, "")</f>
        <v/>
      </c>
      <c r="JO229" s="9">
        <f>IF(28&lt;=$G229, ROUND(JG229*$Q229, 2), "")</f>
        <v/>
      </c>
      <c r="JP229" s="9">
        <f>IF(28&lt;=$G229, JG229+JO229, "")</f>
        <v/>
      </c>
      <c r="JQ229" s="9">
        <f>IF(28&lt;=$G229, JK229+JO229, "")</f>
        <v/>
      </c>
      <c r="JR229" s="9">
        <f>IF(28&lt;=$G229, ($G229-28)*$N229, "")</f>
        <v/>
      </c>
      <c r="JS229" s="9">
        <f>IF(29&lt;=$G229, JN229, "")</f>
        <v/>
      </c>
      <c r="JT229" s="9">
        <f>IF(29&lt;=$G229, ROUND(JS229*$Q229, 2), "")</f>
        <v/>
      </c>
      <c r="JU229" s="9">
        <f>IF(29&lt;=$G229, $N229, "")</f>
        <v/>
      </c>
      <c r="JV229" s="9">
        <f>IF(29&lt;=$G229, JU229-JT229, "")</f>
        <v/>
      </c>
      <c r="JW229" s="9">
        <f>IF(29&lt;=$G229, JS229-JV229, "")</f>
        <v/>
      </c>
      <c r="JX229" s="9">
        <f>IF(29&lt;=$G229, ROUND(JP229*$Q229, 2), "")</f>
        <v/>
      </c>
      <c r="JY229" s="9">
        <f>IF(29&lt;=$G229, JP229+JX229, "")</f>
        <v/>
      </c>
      <c r="JZ229" s="9">
        <f>IF(29&lt;=$G229, JT229+JX229, "")</f>
        <v/>
      </c>
      <c r="KA229" s="9">
        <f>IF(29&lt;=$G229, ($G229-29)*$N229, "")</f>
        <v/>
      </c>
      <c r="KB229" s="9">
        <f>IF(30&lt;=$G229, JW229, "")</f>
        <v/>
      </c>
      <c r="KC229" s="9">
        <f>IF(30&lt;=$G229, ROUND(KB229*$Q229, 2), "")</f>
        <v/>
      </c>
      <c r="KD229" s="9">
        <f>IF(30&lt;=$G229, $N229, "")</f>
        <v/>
      </c>
      <c r="KE229" s="9">
        <f>IF(30&lt;=$G229, KD229-KC229, "")</f>
        <v/>
      </c>
      <c r="KF229" s="9">
        <f>IF(30&lt;=$G229, KB229-KE229, "")</f>
        <v/>
      </c>
      <c r="KG229" s="9">
        <f>IF(30&lt;=$G229, ROUND(JY229*$Q229, 2), "")</f>
        <v/>
      </c>
      <c r="KH229" s="9">
        <f>IF(30&lt;=$G229, JY229+KG229, "")</f>
        <v/>
      </c>
      <c r="KI229" s="9">
        <f>IF(30&lt;=$G229, KC229+KG229, "")</f>
        <v/>
      </c>
      <c r="KJ229" s="9">
        <f>IF(30&lt;=$G229, ($G229-30)*$N229, "")</f>
        <v/>
      </c>
      <c r="KK229" s="9">
        <f>IF(31&lt;=$G229, KF229, "")</f>
        <v/>
      </c>
      <c r="KL229" s="9">
        <f>IF(31&lt;=$G229, ROUND(KK229*$Q229, 2), "")</f>
        <v/>
      </c>
      <c r="KM229" s="9">
        <f>IF(31&lt;=$G229, $N229, "")</f>
        <v/>
      </c>
      <c r="KN229" s="9">
        <f>IF(31&lt;=$G229, KM229-KL229, "")</f>
        <v/>
      </c>
      <c r="KO229" s="9">
        <f>IF(31&lt;=$G229, KK229-KN229, "")</f>
        <v/>
      </c>
      <c r="KP229" s="9">
        <f>IF(31&lt;=$G229, ROUND(KH229*$Q229, 2), "")</f>
        <v/>
      </c>
      <c r="KQ229" s="9">
        <f>IF(31&lt;=$G229, KH229+KP229, "")</f>
        <v/>
      </c>
      <c r="KR229" s="9">
        <f>IF(31&lt;=$G229, KL229+KP229, "")</f>
        <v/>
      </c>
      <c r="KS229" s="9">
        <f>IF(31&lt;=$G229, ($G229-31)*$N229, "")</f>
        <v/>
      </c>
      <c r="KT229" s="9">
        <f>IF(32&lt;=$G229, KO229, "")</f>
        <v/>
      </c>
      <c r="KU229" s="9">
        <f>IF(32&lt;=$G229, ROUND(KT229*$Q229, 2), "")</f>
        <v/>
      </c>
      <c r="KV229" s="9">
        <f>IF(32&lt;=$G229, $N229, "")</f>
        <v/>
      </c>
      <c r="KW229" s="9">
        <f>IF(32&lt;=$G229, KV229-KU229, "")</f>
        <v/>
      </c>
      <c r="KX229" s="9">
        <f>IF(32&lt;=$G229, KT229-KW229, "")</f>
        <v/>
      </c>
      <c r="KY229" s="9">
        <f>IF(32&lt;=$G229, ROUND(KQ229*$Q229, 2), "")</f>
        <v/>
      </c>
      <c r="KZ229" s="9">
        <f>IF(32&lt;=$G229, KQ229+KY229, "")</f>
        <v/>
      </c>
      <c r="LA229" s="9">
        <f>IF(32&lt;=$G229, KU229+KY229, "")</f>
        <v/>
      </c>
      <c r="LB229" s="9">
        <f>IF(32&lt;=$G229, ($G229-32)*$N229, "")</f>
        <v/>
      </c>
      <c r="LC229" s="9">
        <f>IF(33&lt;=$G229, KX229, "")</f>
        <v/>
      </c>
      <c r="LD229" s="9">
        <f>IF(33&lt;=$G229, ROUND(LC229*$Q229, 2), "")</f>
        <v/>
      </c>
      <c r="LE229" s="9">
        <f>IF(33&lt;=$G229, $N229, "")</f>
        <v/>
      </c>
      <c r="LF229" s="9">
        <f>IF(33&lt;=$G229, LE229-LD229, "")</f>
        <v/>
      </c>
      <c r="LG229" s="9">
        <f>IF(33&lt;=$G229, LC229-LF229, "")</f>
        <v/>
      </c>
      <c r="LH229" s="9">
        <f>IF(33&lt;=$G229, ROUND(KZ229*$Q229, 2), "")</f>
        <v/>
      </c>
      <c r="LI229" s="9">
        <f>IF(33&lt;=$G229, KZ229+LH229, "")</f>
        <v/>
      </c>
      <c r="LJ229" s="9">
        <f>IF(33&lt;=$G229, LD229+LH229, "")</f>
        <v/>
      </c>
      <c r="LK229" s="9">
        <f>IF(33&lt;=$G229, ($G229-33)*$N229, "")</f>
        <v/>
      </c>
      <c r="LL229" s="9">
        <f>IF(34&lt;=$G229, LG229, "")</f>
        <v/>
      </c>
      <c r="LM229" s="9">
        <f>IF(34&lt;=$G229, ROUND(LL229*$Q229, 2), "")</f>
        <v/>
      </c>
      <c r="LN229" s="9">
        <f>IF(34&lt;=$G229, $N229, "")</f>
        <v/>
      </c>
      <c r="LO229" s="9">
        <f>IF(34&lt;=$G229, LN229-LM229, "")</f>
        <v/>
      </c>
      <c r="LP229" s="9">
        <f>IF(34&lt;=$G229, LL229-LO229, "")</f>
        <v/>
      </c>
      <c r="LQ229" s="9">
        <f>IF(34&lt;=$G229, ROUND(LI229*$Q229, 2), "")</f>
        <v/>
      </c>
      <c r="LR229" s="9">
        <f>IF(34&lt;=$G229, LI229+LQ229, "")</f>
        <v/>
      </c>
      <c r="LS229" s="9">
        <f>IF(34&lt;=$G229, LM229+LQ229, "")</f>
        <v/>
      </c>
      <c r="LT229" s="9">
        <f>IF(34&lt;=$G229, ($G229-34)*$N229, "")</f>
        <v/>
      </c>
      <c r="LU229" s="9">
        <f>IF(35&lt;=$G229, LP229, "")</f>
        <v/>
      </c>
      <c r="LV229" s="9">
        <f>IF(35&lt;=$G229, ROUND(LU229*$Q229, 2), "")</f>
        <v/>
      </c>
      <c r="LW229" s="9">
        <f>IF(35&lt;=$G229, $N229, "")</f>
        <v/>
      </c>
      <c r="LX229" s="9">
        <f>IF(35&lt;=$G229, LW229-LV229, "")</f>
        <v/>
      </c>
      <c r="LY229" s="9">
        <f>IF(35&lt;=$G229, LU229-LX229, "")</f>
        <v/>
      </c>
      <c r="LZ229" s="9">
        <f>IF(35&lt;=$G229, ROUND(LR229*$Q229, 2), "")</f>
        <v/>
      </c>
      <c r="MA229" s="9">
        <f>IF(35&lt;=$G229, LR229+LZ229, "")</f>
        <v/>
      </c>
      <c r="MB229" s="9">
        <f>IF(35&lt;=$G229, LV229+LZ229, "")</f>
        <v/>
      </c>
      <c r="MC229" s="9">
        <f>IF(35&lt;=$G229, ($G229-35)*$N229, "")</f>
        <v/>
      </c>
      <c r="MD229" s="9">
        <f>IF(36&lt;=$G229, LY229, "")</f>
        <v/>
      </c>
      <c r="ME229" s="9">
        <f>IF(36&lt;=$G229, ROUND(MD229*$Q229, 2), "")</f>
        <v/>
      </c>
      <c r="MF229" s="9">
        <f>IF(36&lt;=$G229, $N229, "")</f>
        <v/>
      </c>
      <c r="MG229" s="9">
        <f>IF(36&lt;=$G229, MF229-ME229, "")</f>
        <v/>
      </c>
      <c r="MH229" s="9">
        <f>IF(36&lt;=$G229, MD229-MG229, "")</f>
        <v/>
      </c>
      <c r="MI229" s="9">
        <f>IF(36&lt;=$G229, ROUND(MA229*$Q229, 2), "")</f>
        <v/>
      </c>
      <c r="MJ229" s="9">
        <f>IF(36&lt;=$G229, MA229+MI229, "")</f>
        <v/>
      </c>
      <c r="MK229" s="9">
        <f>IF(36&lt;=$G229, ME229+MI229, "")</f>
        <v/>
      </c>
      <c r="ML229" s="9">
        <f>IF(36&lt;=$G229, ($G229-36)*$N229, "")</f>
        <v/>
      </c>
      <c r="MM229" s="9">
        <f>IF(37&lt;=$G229, MH229, "")</f>
        <v/>
      </c>
      <c r="MN229" s="9">
        <f>IF(37&lt;=$G229, ROUND(MM229*$Q229, 2), "")</f>
        <v/>
      </c>
      <c r="MO229" s="9">
        <f>IF(37&lt;=$G229, $N229, "")</f>
        <v/>
      </c>
      <c r="MP229" s="9">
        <f>IF(37&lt;=$G229, MO229-MN229, "")</f>
        <v/>
      </c>
      <c r="MQ229" s="9">
        <f>IF(37&lt;=$G229, MM229-MP229, "")</f>
        <v/>
      </c>
      <c r="MR229" s="9">
        <f>IF(37&lt;=$G229, ROUND(MJ229*$Q229, 2), "")</f>
        <v/>
      </c>
      <c r="MS229" s="9">
        <f>IF(37&lt;=$G229, MJ229+MR229, "")</f>
        <v/>
      </c>
      <c r="MT229" s="9">
        <f>IF(37&lt;=$G229, MN229+MR229, "")</f>
        <v/>
      </c>
      <c r="MU229" s="9">
        <f>IF(37&lt;=$G229, ($G229-37)*$N229, "")</f>
        <v/>
      </c>
      <c r="MV229" s="9">
        <f>IF(38&lt;=$G229, MQ229, "")</f>
        <v/>
      </c>
      <c r="MW229" s="9">
        <f>IF(38&lt;=$G229, ROUND(MV229*$Q229, 2), "")</f>
        <v/>
      </c>
      <c r="MX229" s="9">
        <f>IF(38&lt;=$G229, $N229, "")</f>
        <v/>
      </c>
      <c r="MY229" s="9">
        <f>IF(38&lt;=$G229, MX229-MW229, "")</f>
        <v/>
      </c>
      <c r="MZ229" s="9">
        <f>IF(38&lt;=$G229, MV229-MY229, "")</f>
        <v/>
      </c>
      <c r="NA229" s="9">
        <f>IF(38&lt;=$G229, ROUND(MS229*$Q229, 2), "")</f>
        <v/>
      </c>
      <c r="NB229" s="9">
        <f>IF(38&lt;=$G229, MS229+NA229, "")</f>
        <v/>
      </c>
      <c r="NC229" s="9">
        <f>IF(38&lt;=$G229, MW229+NA229, "")</f>
        <v/>
      </c>
      <c r="ND229" s="9">
        <f>IF(38&lt;=$G229, ($G229-38)*$N229, "")</f>
        <v/>
      </c>
      <c r="NE229" s="9">
        <f>IF(39&lt;=$G229, MZ229, "")</f>
        <v/>
      </c>
      <c r="NF229" s="9">
        <f>IF(39&lt;=$G229, ROUND(NE229*$Q229, 2), "")</f>
        <v/>
      </c>
      <c r="NG229" s="9">
        <f>IF(39&lt;=$G229, $N229, "")</f>
        <v/>
      </c>
      <c r="NH229" s="9">
        <f>IF(39&lt;=$G229, NG229-NF229, "")</f>
        <v/>
      </c>
      <c r="NI229" s="9">
        <f>IF(39&lt;=$G229, NE229-NH229, "")</f>
        <v/>
      </c>
      <c r="NJ229" s="9">
        <f>IF(39&lt;=$G229, ROUND(NB229*$Q229, 2), "")</f>
        <v/>
      </c>
      <c r="NK229" s="9">
        <f>IF(39&lt;=$G229, NB229+NJ229, "")</f>
        <v/>
      </c>
      <c r="NL229" s="9">
        <f>IF(39&lt;=$G229, NF229+NJ229, "")</f>
        <v/>
      </c>
      <c r="NM229" s="9">
        <f>IF(39&lt;=$G229, ($G229-39)*$N229, "")</f>
        <v/>
      </c>
      <c r="NN229" s="9">
        <f>IF(40&lt;=$G229, NI229, "")</f>
        <v/>
      </c>
      <c r="NO229" s="9">
        <f>IF(40&lt;=$G229, ROUND(NN229*$Q229, 2), "")</f>
        <v/>
      </c>
      <c r="NP229" s="9">
        <f>IF(40&lt;=$G229, $N229, "")</f>
        <v/>
      </c>
      <c r="NQ229" s="9">
        <f>IF(40&lt;=$G229, NP229-NO229, "")</f>
        <v/>
      </c>
      <c r="NR229" s="9">
        <f>IF(40&lt;=$G229, NN229-NQ229, "")</f>
        <v/>
      </c>
      <c r="NS229" s="9">
        <f>IF(40&lt;=$G229, ROUND(NK229*$Q229, 2), "")</f>
        <v/>
      </c>
      <c r="NT229" s="9">
        <f>IF(40&lt;=$G229, NK229+NS229, "")</f>
        <v/>
      </c>
      <c r="NU229" s="9">
        <f>IF(40&lt;=$G229, NO229+NS229, "")</f>
        <v/>
      </c>
      <c r="NV229" s="9">
        <f>IF(40&lt;=$G229, ($G229-40)*$N229, "")</f>
        <v/>
      </c>
      <c r="NW229" s="9">
        <f>IF(41&lt;=$G229, NR229, "")</f>
        <v/>
      </c>
      <c r="NX229" s="9">
        <f>IF(41&lt;=$G229, ROUND(NW229*$Q229, 2), "")</f>
        <v/>
      </c>
      <c r="NY229" s="9">
        <f>IF(41&lt;=$G229, $N229, "")</f>
        <v/>
      </c>
      <c r="NZ229" s="9">
        <f>IF(41&lt;=$G229, NY229-NX229, "")</f>
        <v/>
      </c>
      <c r="OA229" s="9">
        <f>IF(41&lt;=$G229, NW229-NZ229, "")</f>
        <v/>
      </c>
      <c r="OB229" s="9">
        <f>IF(41&lt;=$G229, ROUND(NT229*$Q229, 2), "")</f>
        <v/>
      </c>
      <c r="OC229" s="9">
        <f>IF(41&lt;=$G229, NT229+OB229, "")</f>
        <v/>
      </c>
      <c r="OD229" s="9">
        <f>IF(41&lt;=$G229, NX229+OB229, "")</f>
        <v/>
      </c>
      <c r="OE229" s="9">
        <f>IF(41&lt;=$G229, ($G229-41)*$N229, "")</f>
        <v/>
      </c>
      <c r="OF229" s="9">
        <f>IF(42&lt;=$G229, OA229, "")</f>
        <v/>
      </c>
      <c r="OG229" s="9">
        <f>IF(42&lt;=$G229, ROUND(OF229*$Q229, 2), "")</f>
        <v/>
      </c>
      <c r="OH229" s="9">
        <f>IF(42&lt;=$G229, $N229, "")</f>
        <v/>
      </c>
      <c r="OI229" s="9">
        <f>IF(42&lt;=$G229, OH229-OG229, "")</f>
        <v/>
      </c>
      <c r="OJ229" s="9">
        <f>IF(42&lt;=$G229, OF229-OI229, "")</f>
        <v/>
      </c>
      <c r="OK229" s="9">
        <f>IF(42&lt;=$G229, ROUND(OC229*$Q229, 2), "")</f>
        <v/>
      </c>
      <c r="OL229" s="9">
        <f>IF(42&lt;=$G229, OC229+OK229, "")</f>
        <v/>
      </c>
      <c r="OM229" s="9">
        <f>IF(42&lt;=$G229, OG229+OK229, "")</f>
        <v/>
      </c>
      <c r="ON229" s="9">
        <f>IF(42&lt;=$G229, ($G229-42)*$N229, "")</f>
        <v/>
      </c>
      <c r="OO229" s="9">
        <f>IF(43&lt;=$G229, OJ229, "")</f>
        <v/>
      </c>
      <c r="OP229" s="9">
        <f>IF(43&lt;=$G229, ROUND(OO229*$Q229, 2), "")</f>
        <v/>
      </c>
      <c r="OQ229" s="9">
        <f>IF(43&lt;=$G229, $N229, "")</f>
        <v/>
      </c>
      <c r="OR229" s="9">
        <f>IF(43&lt;=$G229, OQ229-OP229, "")</f>
        <v/>
      </c>
      <c r="OS229" s="9">
        <f>IF(43&lt;=$G229, OO229-OR229, "")</f>
        <v/>
      </c>
      <c r="OT229" s="9">
        <f>IF(43&lt;=$G229, ROUND(OL229*$Q229, 2), "")</f>
        <v/>
      </c>
      <c r="OU229" s="9">
        <f>IF(43&lt;=$G229, OL229+OT229, "")</f>
        <v/>
      </c>
      <c r="OV229" s="9">
        <f>IF(43&lt;=$G229, OP229+OT229, "")</f>
        <v/>
      </c>
      <c r="OW229" s="9">
        <f>IF(43&lt;=$G229, ($G229-43)*$N229, "")</f>
        <v/>
      </c>
      <c r="OX229" s="9">
        <f>IF(44&lt;=$G229, OS229, "")</f>
        <v/>
      </c>
      <c r="OY229" s="9">
        <f>IF(44&lt;=$G229, ROUND(OX229*$Q229, 2), "")</f>
        <v/>
      </c>
      <c r="OZ229" s="9">
        <f>IF(44&lt;=$G229, $N229, "")</f>
        <v/>
      </c>
      <c r="PA229" s="9">
        <f>IF(44&lt;=$G229, OZ229-OY229, "")</f>
        <v/>
      </c>
      <c r="PB229" s="9">
        <f>IF(44&lt;=$G229, OX229-PA229, "")</f>
        <v/>
      </c>
      <c r="PC229" s="9">
        <f>IF(44&lt;=$G229, ROUND(OU229*$Q229, 2), "")</f>
        <v/>
      </c>
      <c r="PD229" s="9">
        <f>IF(44&lt;=$G229, OU229+PC229, "")</f>
        <v/>
      </c>
      <c r="PE229" s="9">
        <f>IF(44&lt;=$G229, OY229+PC229, "")</f>
        <v/>
      </c>
      <c r="PF229" s="9">
        <f>IF(44&lt;=$G229, ($G229-44)*$N229, "")</f>
        <v/>
      </c>
      <c r="PG229" s="9">
        <f>IF(45&lt;=$G229, PB229, "")</f>
        <v/>
      </c>
      <c r="PH229" s="9">
        <f>IF(45&lt;=$G229, ROUND(PG229*$Q229, 2), "")</f>
        <v/>
      </c>
      <c r="PI229" s="9">
        <f>IF(45&lt;=$G229, $N229, "")</f>
        <v/>
      </c>
      <c r="PJ229" s="9">
        <f>IF(45&lt;=$G229, PI229-PH229, "")</f>
        <v/>
      </c>
      <c r="PK229" s="9">
        <f>IF(45&lt;=$G229, PG229-PJ229, "")</f>
        <v/>
      </c>
      <c r="PL229" s="9">
        <f>IF(45&lt;=$G229, ROUND(PD229*$Q229, 2), "")</f>
        <v/>
      </c>
      <c r="PM229" s="9">
        <f>IF(45&lt;=$G229, PD229+PL229, "")</f>
        <v/>
      </c>
      <c r="PN229" s="9">
        <f>IF(45&lt;=$G229, PH229+PL229, "")</f>
        <v/>
      </c>
      <c r="PO229" s="9">
        <f>IF(45&lt;=$G229, ($G229-45)*$N229, "")</f>
        <v/>
      </c>
      <c r="PP229" s="9">
        <f>IF(46&lt;=$G229, PK229, "")</f>
        <v/>
      </c>
      <c r="PQ229" s="9">
        <f>IF(46&lt;=$G229, ROUND(PP229*$Q229, 2), "")</f>
        <v/>
      </c>
      <c r="PR229" s="9">
        <f>IF(46&lt;=$G229, $N229, "")</f>
        <v/>
      </c>
      <c r="PS229" s="9">
        <f>IF(46&lt;=$G229, PR229-PQ229, "")</f>
        <v/>
      </c>
      <c r="PT229" s="9">
        <f>IF(46&lt;=$G229, PP229-PS229, "")</f>
        <v/>
      </c>
      <c r="PU229" s="9">
        <f>IF(46&lt;=$G229, ROUND(PM229*$Q229, 2), "")</f>
        <v/>
      </c>
      <c r="PV229" s="9">
        <f>IF(46&lt;=$G229, PM229+PU229, "")</f>
        <v/>
      </c>
      <c r="PW229" s="9">
        <f>IF(46&lt;=$G229, PQ229+PU229, "")</f>
        <v/>
      </c>
      <c r="PX229" s="9">
        <f>IF(46&lt;=$G229, ($G229-46)*$N229, "")</f>
        <v/>
      </c>
      <c r="PY229" s="9">
        <f>IF(47&lt;=$G229, PT229, "")</f>
        <v/>
      </c>
      <c r="PZ229" s="9">
        <f>IF(47&lt;=$G229, ROUND(PY229*$Q229, 2), "")</f>
        <v/>
      </c>
      <c r="QA229" s="9">
        <f>IF(47&lt;=$G229, $N229, "")</f>
        <v/>
      </c>
      <c r="QB229" s="9">
        <f>IF(47&lt;=$G229, QA229-PZ229, "")</f>
        <v/>
      </c>
      <c r="QC229" s="9">
        <f>IF(47&lt;=$G229, PY229-QB229, "")</f>
        <v/>
      </c>
      <c r="QD229" s="9">
        <f>IF(47&lt;=$G229, ROUND(PV229*$Q229, 2), "")</f>
        <v/>
      </c>
      <c r="QE229" s="9">
        <f>IF(47&lt;=$G229, PV229+QD229, "")</f>
        <v/>
      </c>
      <c r="QF229" s="9">
        <f>IF(47&lt;=$G229, PZ229+QD229, "")</f>
        <v/>
      </c>
      <c r="QG229" s="9">
        <f>IF(47&lt;=$G229, ($G229-47)*$N229, "")</f>
        <v/>
      </c>
      <c r="QH229" s="9">
        <f>IF(48&lt;=$G229, QC229, "")</f>
        <v/>
      </c>
      <c r="QI229" s="9">
        <f>IF(48&lt;=$G229, ROUND(QH229*$Q229, 2), "")</f>
        <v/>
      </c>
      <c r="QJ229" s="9">
        <f>IF(48&lt;=$G229, $N229, "")</f>
        <v/>
      </c>
      <c r="QK229" s="9">
        <f>IF(48&lt;=$G229, QJ229-QI229, "")</f>
        <v/>
      </c>
      <c r="QL229" s="9">
        <f>IF(48&lt;=$G229, QH229-QK229, "")</f>
        <v/>
      </c>
      <c r="QM229" s="9">
        <f>IF(48&lt;=$G229, ROUND(QE229*$Q229, 2), "")</f>
        <v/>
      </c>
      <c r="QN229" s="9">
        <f>IF(48&lt;=$G229, QE229+QM229, "")</f>
        <v/>
      </c>
      <c r="QO229" s="9">
        <f>IF(48&lt;=$G229, QI229+QM229, "")</f>
        <v/>
      </c>
      <c r="QP229" s="9">
        <f>IF(48&lt;=$G229, ($G229-48)*$N229, "")</f>
        <v/>
      </c>
    </row>
    <row r="230">
      <c r="A230" s="12" t="inlineStr">
        <is>
          <t>0743-0001</t>
        </is>
      </c>
      <c r="B230" s="13" t="inlineStr">
        <is>
          <t>IEM Soluciones Integrales, S.C.</t>
        </is>
      </c>
      <c r="C230" s="13" t="inlineStr">
        <is>
          <t>1200 BIGHORN CC</t>
        </is>
      </c>
      <c r="D230" s="12" t="inlineStr">
        <is>
          <t>ACTIVO</t>
        </is>
      </c>
      <c r="E230" s="12" t="inlineStr">
        <is>
          <t>2026-01-23</t>
        </is>
      </c>
      <c r="F230" s="12" t="inlineStr">
        <is>
          <t>2029-01-23</t>
        </is>
      </c>
      <c r="G230" s="14" t="n">
        <v>36</v>
      </c>
      <c r="H230" s="15" t="n">
        <v>491293.1</v>
      </c>
      <c r="I230" s="16" t="n">
        <v>0.4</v>
      </c>
      <c r="J230" s="15">
        <f>ROUND(H230*I230, 2)</f>
        <v/>
      </c>
      <c r="K230" s="15">
        <f>ROUND(H230-J230, 2)</f>
        <v/>
      </c>
      <c r="L230" s="16" t="n">
        <v>0.02</v>
      </c>
      <c r="M230" s="15">
        <f>ROUND(H230*L230, 2)</f>
        <v/>
      </c>
      <c r="N230" s="15" t="n">
        <v>12002.67</v>
      </c>
      <c r="O230" s="16" t="n">
        <v>0.1</v>
      </c>
      <c r="P230" s="15">
        <f>ROUND(H230*O230, 2)</f>
        <v/>
      </c>
      <c r="Q230" s="17" t="n">
        <v>0.02663643</v>
      </c>
      <c r="R230" s="17">
        <f>RATE(G230, -N230, K230, -P230)</f>
        <v/>
      </c>
      <c r="S230" s="17">
        <f>ROUND(Q230*12, 8)</f>
        <v/>
      </c>
      <c r="T230" s="17">
        <f>ROUND(((1+Q230)^12)-1, 8)</f>
        <v/>
      </c>
      <c r="U230" s="15">
        <f>ROUND(PV(Q230, G230, 0, -P230), 2)</f>
        <v/>
      </c>
      <c r="V230" s="15">
        <f>SUMIF($AA$4:$QP$4, "Interes_Leasing", AA230:QP230)</f>
        <v/>
      </c>
      <c r="W230" s="15">
        <f>SUMIF($AA$4:$QP$4, "Interes_Residual", AA230:QP230)</f>
        <v/>
      </c>
      <c r="X230" s="15">
        <f>ROUND(V230+W230, 2)</f>
        <v/>
      </c>
      <c r="Y230" s="15">
        <f>ROUND((N230*G230+P230+M230)-K230, 2)</f>
        <v/>
      </c>
      <c r="Z230" s="16">
        <f>ROUND(Y230/K230, 4)</f>
        <v/>
      </c>
      <c r="AA230" s="15">
        <f>IF(1&lt;=$G230, $K230, "")</f>
        <v/>
      </c>
      <c r="AB230" s="15">
        <f>IF(1&lt;=$G230, ROUND(AA230*$Q230, 2), "")</f>
        <v/>
      </c>
      <c r="AC230" s="15">
        <f>IF(1&lt;=$G230, $N230, "")</f>
        <v/>
      </c>
      <c r="AD230" s="15">
        <f>IF(1&lt;=$G230, AC230-AB230, "")</f>
        <v/>
      </c>
      <c r="AE230" s="15">
        <f>IF(1&lt;=$G230, AA230-AD230, "")</f>
        <v/>
      </c>
      <c r="AF230" s="15">
        <f>IF(1&lt;=$G230, ROUND($U230*$Q230, 2), "")</f>
        <v/>
      </c>
      <c r="AG230" s="15">
        <f>IF(1&lt;=$G230, $U230+AF230, "")</f>
        <v/>
      </c>
      <c r="AH230" s="15">
        <f>IF(1&lt;=$G230, AB230+AF230, "")</f>
        <v/>
      </c>
      <c r="AI230" s="15">
        <f>IF(1&lt;=$G230, ($G230-1)*$N230, "")</f>
        <v/>
      </c>
      <c r="AJ230" s="15">
        <f>IF(2&lt;=$G230, AE230, "")</f>
        <v/>
      </c>
      <c r="AK230" s="15">
        <f>IF(2&lt;=$G230, ROUND(AJ230*$Q230, 2), "")</f>
        <v/>
      </c>
      <c r="AL230" s="15">
        <f>IF(2&lt;=$G230, $N230, "")</f>
        <v/>
      </c>
      <c r="AM230" s="15">
        <f>IF(2&lt;=$G230, AL230-AK230, "")</f>
        <v/>
      </c>
      <c r="AN230" s="15">
        <f>IF(2&lt;=$G230, AJ230-AM230, "")</f>
        <v/>
      </c>
      <c r="AO230" s="15">
        <f>IF(2&lt;=$G230, ROUND(AG230*$Q230, 2), "")</f>
        <v/>
      </c>
      <c r="AP230" s="15">
        <f>IF(2&lt;=$G230, AG230+AO230, "")</f>
        <v/>
      </c>
      <c r="AQ230" s="15">
        <f>IF(2&lt;=$G230, AK230+AO230, "")</f>
        <v/>
      </c>
      <c r="AR230" s="15">
        <f>IF(2&lt;=$G230, ($G230-2)*$N230, "")</f>
        <v/>
      </c>
      <c r="AS230" s="15">
        <f>IF(3&lt;=$G230, AN230, "")</f>
        <v/>
      </c>
      <c r="AT230" s="15">
        <f>IF(3&lt;=$G230, ROUND(AS230*$Q230, 2), "")</f>
        <v/>
      </c>
      <c r="AU230" s="15">
        <f>IF(3&lt;=$G230, $N230, "")</f>
        <v/>
      </c>
      <c r="AV230" s="15">
        <f>IF(3&lt;=$G230, AU230-AT230, "")</f>
        <v/>
      </c>
      <c r="AW230" s="15">
        <f>IF(3&lt;=$G230, AS230-AV230, "")</f>
        <v/>
      </c>
      <c r="AX230" s="15">
        <f>IF(3&lt;=$G230, ROUND(AP230*$Q230, 2), "")</f>
        <v/>
      </c>
      <c r="AY230" s="15">
        <f>IF(3&lt;=$G230, AP230+AX230, "")</f>
        <v/>
      </c>
      <c r="AZ230" s="15">
        <f>IF(3&lt;=$G230, AT230+AX230, "")</f>
        <v/>
      </c>
      <c r="BA230" s="15">
        <f>IF(3&lt;=$G230, ($G230-3)*$N230, "")</f>
        <v/>
      </c>
      <c r="BB230" s="15">
        <f>IF(4&lt;=$G230, AW230, "")</f>
        <v/>
      </c>
      <c r="BC230" s="15">
        <f>IF(4&lt;=$G230, ROUND(BB230*$Q230, 2), "")</f>
        <v/>
      </c>
      <c r="BD230" s="15">
        <f>IF(4&lt;=$G230, $N230, "")</f>
        <v/>
      </c>
      <c r="BE230" s="15">
        <f>IF(4&lt;=$G230, BD230-BC230, "")</f>
        <v/>
      </c>
      <c r="BF230" s="15">
        <f>IF(4&lt;=$G230, BB230-BE230, "")</f>
        <v/>
      </c>
      <c r="BG230" s="15">
        <f>IF(4&lt;=$G230, ROUND(AY230*$Q230, 2), "")</f>
        <v/>
      </c>
      <c r="BH230" s="15">
        <f>IF(4&lt;=$G230, AY230+BG230, "")</f>
        <v/>
      </c>
      <c r="BI230" s="15">
        <f>IF(4&lt;=$G230, BC230+BG230, "")</f>
        <v/>
      </c>
      <c r="BJ230" s="15">
        <f>IF(4&lt;=$G230, ($G230-4)*$N230, "")</f>
        <v/>
      </c>
      <c r="BK230" s="15">
        <f>IF(5&lt;=$G230, BF230, "")</f>
        <v/>
      </c>
      <c r="BL230" s="15">
        <f>IF(5&lt;=$G230, ROUND(BK230*$Q230, 2), "")</f>
        <v/>
      </c>
      <c r="BM230" s="15">
        <f>IF(5&lt;=$G230, $N230, "")</f>
        <v/>
      </c>
      <c r="BN230" s="15">
        <f>IF(5&lt;=$G230, BM230-BL230, "")</f>
        <v/>
      </c>
      <c r="BO230" s="15">
        <f>IF(5&lt;=$G230, BK230-BN230, "")</f>
        <v/>
      </c>
      <c r="BP230" s="15">
        <f>IF(5&lt;=$G230, ROUND(BH230*$Q230, 2), "")</f>
        <v/>
      </c>
      <c r="BQ230" s="15">
        <f>IF(5&lt;=$G230, BH230+BP230, "")</f>
        <v/>
      </c>
      <c r="BR230" s="15">
        <f>IF(5&lt;=$G230, BL230+BP230, "")</f>
        <v/>
      </c>
      <c r="BS230" s="15">
        <f>IF(5&lt;=$G230, ($G230-5)*$N230, "")</f>
        <v/>
      </c>
      <c r="BT230" s="15">
        <f>IF(6&lt;=$G230, BO230, "")</f>
        <v/>
      </c>
      <c r="BU230" s="15">
        <f>IF(6&lt;=$G230, ROUND(BT230*$Q230, 2), "")</f>
        <v/>
      </c>
      <c r="BV230" s="15">
        <f>IF(6&lt;=$G230, $N230, "")</f>
        <v/>
      </c>
      <c r="BW230" s="15">
        <f>IF(6&lt;=$G230, BV230-BU230, "")</f>
        <v/>
      </c>
      <c r="BX230" s="15">
        <f>IF(6&lt;=$G230, BT230-BW230, "")</f>
        <v/>
      </c>
      <c r="BY230" s="15">
        <f>IF(6&lt;=$G230, ROUND(BQ230*$Q230, 2), "")</f>
        <v/>
      </c>
      <c r="BZ230" s="15">
        <f>IF(6&lt;=$G230, BQ230+BY230, "")</f>
        <v/>
      </c>
      <c r="CA230" s="15">
        <f>IF(6&lt;=$G230, BU230+BY230, "")</f>
        <v/>
      </c>
      <c r="CB230" s="15">
        <f>IF(6&lt;=$G230, ($G230-6)*$N230, "")</f>
        <v/>
      </c>
      <c r="CC230" s="15">
        <f>IF(7&lt;=$G230, BX230, "")</f>
        <v/>
      </c>
      <c r="CD230" s="15">
        <f>IF(7&lt;=$G230, ROUND(CC230*$Q230, 2), "")</f>
        <v/>
      </c>
      <c r="CE230" s="15">
        <f>IF(7&lt;=$G230, $N230, "")</f>
        <v/>
      </c>
      <c r="CF230" s="15">
        <f>IF(7&lt;=$G230, CE230-CD230, "")</f>
        <v/>
      </c>
      <c r="CG230" s="15">
        <f>IF(7&lt;=$G230, CC230-CF230, "")</f>
        <v/>
      </c>
      <c r="CH230" s="15">
        <f>IF(7&lt;=$G230, ROUND(BZ230*$Q230, 2), "")</f>
        <v/>
      </c>
      <c r="CI230" s="15">
        <f>IF(7&lt;=$G230, BZ230+CH230, "")</f>
        <v/>
      </c>
      <c r="CJ230" s="15">
        <f>IF(7&lt;=$G230, CD230+CH230, "")</f>
        <v/>
      </c>
      <c r="CK230" s="15">
        <f>IF(7&lt;=$G230, ($G230-7)*$N230, "")</f>
        <v/>
      </c>
      <c r="CL230" s="15">
        <f>IF(8&lt;=$G230, CG230, "")</f>
        <v/>
      </c>
      <c r="CM230" s="15">
        <f>IF(8&lt;=$G230, ROUND(CL230*$Q230, 2), "")</f>
        <v/>
      </c>
      <c r="CN230" s="15">
        <f>IF(8&lt;=$G230, $N230, "")</f>
        <v/>
      </c>
      <c r="CO230" s="15">
        <f>IF(8&lt;=$G230, CN230-CM230, "")</f>
        <v/>
      </c>
      <c r="CP230" s="15">
        <f>IF(8&lt;=$G230, CL230-CO230, "")</f>
        <v/>
      </c>
      <c r="CQ230" s="15">
        <f>IF(8&lt;=$G230, ROUND(CI230*$Q230, 2), "")</f>
        <v/>
      </c>
      <c r="CR230" s="15">
        <f>IF(8&lt;=$G230, CI230+CQ230, "")</f>
        <v/>
      </c>
      <c r="CS230" s="15">
        <f>IF(8&lt;=$G230, CM230+CQ230, "")</f>
        <v/>
      </c>
      <c r="CT230" s="15">
        <f>IF(8&lt;=$G230, ($G230-8)*$N230, "")</f>
        <v/>
      </c>
      <c r="CU230" s="15">
        <f>IF(9&lt;=$G230, CP230, "")</f>
        <v/>
      </c>
      <c r="CV230" s="15">
        <f>IF(9&lt;=$G230, ROUND(CU230*$Q230, 2), "")</f>
        <v/>
      </c>
      <c r="CW230" s="15">
        <f>IF(9&lt;=$G230, $N230, "")</f>
        <v/>
      </c>
      <c r="CX230" s="15">
        <f>IF(9&lt;=$G230, CW230-CV230, "")</f>
        <v/>
      </c>
      <c r="CY230" s="15">
        <f>IF(9&lt;=$G230, CU230-CX230, "")</f>
        <v/>
      </c>
      <c r="CZ230" s="15">
        <f>IF(9&lt;=$G230, ROUND(CR230*$Q230, 2), "")</f>
        <v/>
      </c>
      <c r="DA230" s="15">
        <f>IF(9&lt;=$G230, CR230+CZ230, "")</f>
        <v/>
      </c>
      <c r="DB230" s="15">
        <f>IF(9&lt;=$G230, CV230+CZ230, "")</f>
        <v/>
      </c>
      <c r="DC230" s="15">
        <f>IF(9&lt;=$G230, ($G230-9)*$N230, "")</f>
        <v/>
      </c>
      <c r="DD230" s="15">
        <f>IF(10&lt;=$G230, CY230, "")</f>
        <v/>
      </c>
      <c r="DE230" s="15">
        <f>IF(10&lt;=$G230, ROUND(DD230*$Q230, 2), "")</f>
        <v/>
      </c>
      <c r="DF230" s="15">
        <f>IF(10&lt;=$G230, $N230, "")</f>
        <v/>
      </c>
      <c r="DG230" s="15">
        <f>IF(10&lt;=$G230, DF230-DE230, "")</f>
        <v/>
      </c>
      <c r="DH230" s="15">
        <f>IF(10&lt;=$G230, DD230-DG230, "")</f>
        <v/>
      </c>
      <c r="DI230" s="15">
        <f>IF(10&lt;=$G230, ROUND(DA230*$Q230, 2), "")</f>
        <v/>
      </c>
      <c r="DJ230" s="15">
        <f>IF(10&lt;=$G230, DA230+DI230, "")</f>
        <v/>
      </c>
      <c r="DK230" s="15">
        <f>IF(10&lt;=$G230, DE230+DI230, "")</f>
        <v/>
      </c>
      <c r="DL230" s="15">
        <f>IF(10&lt;=$G230, ($G230-10)*$N230, "")</f>
        <v/>
      </c>
      <c r="DM230" s="15">
        <f>IF(11&lt;=$G230, DH230, "")</f>
        <v/>
      </c>
      <c r="DN230" s="15">
        <f>IF(11&lt;=$G230, ROUND(DM230*$Q230, 2), "")</f>
        <v/>
      </c>
      <c r="DO230" s="15">
        <f>IF(11&lt;=$G230, $N230, "")</f>
        <v/>
      </c>
      <c r="DP230" s="15">
        <f>IF(11&lt;=$G230, DO230-DN230, "")</f>
        <v/>
      </c>
      <c r="DQ230" s="15">
        <f>IF(11&lt;=$G230, DM230-DP230, "")</f>
        <v/>
      </c>
      <c r="DR230" s="15">
        <f>IF(11&lt;=$G230, ROUND(DJ230*$Q230, 2), "")</f>
        <v/>
      </c>
      <c r="DS230" s="15">
        <f>IF(11&lt;=$G230, DJ230+DR230, "")</f>
        <v/>
      </c>
      <c r="DT230" s="15">
        <f>IF(11&lt;=$G230, DN230+DR230, "")</f>
        <v/>
      </c>
      <c r="DU230" s="15">
        <f>IF(11&lt;=$G230, ($G230-11)*$N230, "")</f>
        <v/>
      </c>
      <c r="DV230" s="15">
        <f>IF(12&lt;=$G230, DQ230, "")</f>
        <v/>
      </c>
      <c r="DW230" s="15">
        <f>IF(12&lt;=$G230, ROUND(DV230*$Q230, 2), "")</f>
        <v/>
      </c>
      <c r="DX230" s="15">
        <f>IF(12&lt;=$G230, $N230, "")</f>
        <v/>
      </c>
      <c r="DY230" s="15">
        <f>IF(12&lt;=$G230, DX230-DW230, "")</f>
        <v/>
      </c>
      <c r="DZ230" s="15">
        <f>IF(12&lt;=$G230, DV230-DY230, "")</f>
        <v/>
      </c>
      <c r="EA230" s="15">
        <f>IF(12&lt;=$G230, ROUND(DS230*$Q230, 2), "")</f>
        <v/>
      </c>
      <c r="EB230" s="15">
        <f>IF(12&lt;=$G230, DS230+EA230, "")</f>
        <v/>
      </c>
      <c r="EC230" s="15">
        <f>IF(12&lt;=$G230, DW230+EA230, "")</f>
        <v/>
      </c>
      <c r="ED230" s="15">
        <f>IF(12&lt;=$G230, ($G230-12)*$N230, "")</f>
        <v/>
      </c>
      <c r="EE230" s="15">
        <f>IF(13&lt;=$G230, DZ230, "")</f>
        <v/>
      </c>
      <c r="EF230" s="15">
        <f>IF(13&lt;=$G230, ROUND(EE230*$Q230, 2), "")</f>
        <v/>
      </c>
      <c r="EG230" s="15">
        <f>IF(13&lt;=$G230, $N230, "")</f>
        <v/>
      </c>
      <c r="EH230" s="15">
        <f>IF(13&lt;=$G230, EG230-EF230, "")</f>
        <v/>
      </c>
      <c r="EI230" s="15">
        <f>IF(13&lt;=$G230, EE230-EH230, "")</f>
        <v/>
      </c>
      <c r="EJ230" s="15">
        <f>IF(13&lt;=$G230, ROUND(EB230*$Q230, 2), "")</f>
        <v/>
      </c>
      <c r="EK230" s="15">
        <f>IF(13&lt;=$G230, EB230+EJ230, "")</f>
        <v/>
      </c>
      <c r="EL230" s="15">
        <f>IF(13&lt;=$G230, EF230+EJ230, "")</f>
        <v/>
      </c>
      <c r="EM230" s="15">
        <f>IF(13&lt;=$G230, ($G230-13)*$N230, "")</f>
        <v/>
      </c>
      <c r="EN230" s="15">
        <f>IF(14&lt;=$G230, EI230, "")</f>
        <v/>
      </c>
      <c r="EO230" s="15">
        <f>IF(14&lt;=$G230, ROUND(EN230*$Q230, 2), "")</f>
        <v/>
      </c>
      <c r="EP230" s="15">
        <f>IF(14&lt;=$G230, $N230, "")</f>
        <v/>
      </c>
      <c r="EQ230" s="15">
        <f>IF(14&lt;=$G230, EP230-EO230, "")</f>
        <v/>
      </c>
      <c r="ER230" s="15">
        <f>IF(14&lt;=$G230, EN230-EQ230, "")</f>
        <v/>
      </c>
      <c r="ES230" s="15">
        <f>IF(14&lt;=$G230, ROUND(EK230*$Q230, 2), "")</f>
        <v/>
      </c>
      <c r="ET230" s="15">
        <f>IF(14&lt;=$G230, EK230+ES230, "")</f>
        <v/>
      </c>
      <c r="EU230" s="15">
        <f>IF(14&lt;=$G230, EO230+ES230, "")</f>
        <v/>
      </c>
      <c r="EV230" s="15">
        <f>IF(14&lt;=$G230, ($G230-14)*$N230, "")</f>
        <v/>
      </c>
      <c r="EW230" s="15">
        <f>IF(15&lt;=$G230, ER230, "")</f>
        <v/>
      </c>
      <c r="EX230" s="15">
        <f>IF(15&lt;=$G230, ROUND(EW230*$Q230, 2), "")</f>
        <v/>
      </c>
      <c r="EY230" s="15">
        <f>IF(15&lt;=$G230, $N230, "")</f>
        <v/>
      </c>
      <c r="EZ230" s="15">
        <f>IF(15&lt;=$G230, EY230-EX230, "")</f>
        <v/>
      </c>
      <c r="FA230" s="15">
        <f>IF(15&lt;=$G230, EW230-EZ230, "")</f>
        <v/>
      </c>
      <c r="FB230" s="15">
        <f>IF(15&lt;=$G230, ROUND(ET230*$Q230, 2), "")</f>
        <v/>
      </c>
      <c r="FC230" s="15">
        <f>IF(15&lt;=$G230, ET230+FB230, "")</f>
        <v/>
      </c>
      <c r="FD230" s="15">
        <f>IF(15&lt;=$G230, EX230+FB230, "")</f>
        <v/>
      </c>
      <c r="FE230" s="15">
        <f>IF(15&lt;=$G230, ($G230-15)*$N230, "")</f>
        <v/>
      </c>
      <c r="FF230" s="15">
        <f>IF(16&lt;=$G230, FA230, "")</f>
        <v/>
      </c>
      <c r="FG230" s="15">
        <f>IF(16&lt;=$G230, ROUND(FF230*$Q230, 2), "")</f>
        <v/>
      </c>
      <c r="FH230" s="15">
        <f>IF(16&lt;=$G230, $N230, "")</f>
        <v/>
      </c>
      <c r="FI230" s="15">
        <f>IF(16&lt;=$G230, FH230-FG230, "")</f>
        <v/>
      </c>
      <c r="FJ230" s="15">
        <f>IF(16&lt;=$G230, FF230-FI230, "")</f>
        <v/>
      </c>
      <c r="FK230" s="15">
        <f>IF(16&lt;=$G230, ROUND(FC230*$Q230, 2), "")</f>
        <v/>
      </c>
      <c r="FL230" s="15">
        <f>IF(16&lt;=$G230, FC230+FK230, "")</f>
        <v/>
      </c>
      <c r="FM230" s="15">
        <f>IF(16&lt;=$G230, FG230+FK230, "")</f>
        <v/>
      </c>
      <c r="FN230" s="15">
        <f>IF(16&lt;=$G230, ($G230-16)*$N230, "")</f>
        <v/>
      </c>
      <c r="FO230" s="15">
        <f>IF(17&lt;=$G230, FJ230, "")</f>
        <v/>
      </c>
      <c r="FP230" s="15">
        <f>IF(17&lt;=$G230, ROUND(FO230*$Q230, 2), "")</f>
        <v/>
      </c>
      <c r="FQ230" s="15">
        <f>IF(17&lt;=$G230, $N230, "")</f>
        <v/>
      </c>
      <c r="FR230" s="15">
        <f>IF(17&lt;=$G230, FQ230-FP230, "")</f>
        <v/>
      </c>
      <c r="FS230" s="15">
        <f>IF(17&lt;=$G230, FO230-FR230, "")</f>
        <v/>
      </c>
      <c r="FT230" s="15">
        <f>IF(17&lt;=$G230, ROUND(FL230*$Q230, 2), "")</f>
        <v/>
      </c>
      <c r="FU230" s="15">
        <f>IF(17&lt;=$G230, FL230+FT230, "")</f>
        <v/>
      </c>
      <c r="FV230" s="15">
        <f>IF(17&lt;=$G230, FP230+FT230, "")</f>
        <v/>
      </c>
      <c r="FW230" s="15">
        <f>IF(17&lt;=$G230, ($G230-17)*$N230, "")</f>
        <v/>
      </c>
      <c r="FX230" s="15">
        <f>IF(18&lt;=$G230, FS230, "")</f>
        <v/>
      </c>
      <c r="FY230" s="15">
        <f>IF(18&lt;=$G230, ROUND(FX230*$Q230, 2), "")</f>
        <v/>
      </c>
      <c r="FZ230" s="15">
        <f>IF(18&lt;=$G230, $N230, "")</f>
        <v/>
      </c>
      <c r="GA230" s="15">
        <f>IF(18&lt;=$G230, FZ230-FY230, "")</f>
        <v/>
      </c>
      <c r="GB230" s="15">
        <f>IF(18&lt;=$G230, FX230-GA230, "")</f>
        <v/>
      </c>
      <c r="GC230" s="15">
        <f>IF(18&lt;=$G230, ROUND(FU230*$Q230, 2), "")</f>
        <v/>
      </c>
      <c r="GD230" s="15">
        <f>IF(18&lt;=$G230, FU230+GC230, "")</f>
        <v/>
      </c>
      <c r="GE230" s="15">
        <f>IF(18&lt;=$G230, FY230+GC230, "")</f>
        <v/>
      </c>
      <c r="GF230" s="15">
        <f>IF(18&lt;=$G230, ($G230-18)*$N230, "")</f>
        <v/>
      </c>
      <c r="GG230" s="15">
        <f>IF(19&lt;=$G230, GB230, "")</f>
        <v/>
      </c>
      <c r="GH230" s="15">
        <f>IF(19&lt;=$G230, ROUND(GG230*$Q230, 2), "")</f>
        <v/>
      </c>
      <c r="GI230" s="15">
        <f>IF(19&lt;=$G230, $N230, "")</f>
        <v/>
      </c>
      <c r="GJ230" s="15">
        <f>IF(19&lt;=$G230, GI230-GH230, "")</f>
        <v/>
      </c>
      <c r="GK230" s="15">
        <f>IF(19&lt;=$G230, GG230-GJ230, "")</f>
        <v/>
      </c>
      <c r="GL230" s="15">
        <f>IF(19&lt;=$G230, ROUND(GD230*$Q230, 2), "")</f>
        <v/>
      </c>
      <c r="GM230" s="15">
        <f>IF(19&lt;=$G230, GD230+GL230, "")</f>
        <v/>
      </c>
      <c r="GN230" s="15">
        <f>IF(19&lt;=$G230, GH230+GL230, "")</f>
        <v/>
      </c>
      <c r="GO230" s="15">
        <f>IF(19&lt;=$G230, ($G230-19)*$N230, "")</f>
        <v/>
      </c>
      <c r="GP230" s="15">
        <f>IF(20&lt;=$G230, GK230, "")</f>
        <v/>
      </c>
      <c r="GQ230" s="15">
        <f>IF(20&lt;=$G230, ROUND(GP230*$Q230, 2), "")</f>
        <v/>
      </c>
      <c r="GR230" s="15">
        <f>IF(20&lt;=$G230, $N230, "")</f>
        <v/>
      </c>
      <c r="GS230" s="15">
        <f>IF(20&lt;=$G230, GR230-GQ230, "")</f>
        <v/>
      </c>
      <c r="GT230" s="15">
        <f>IF(20&lt;=$G230, GP230-GS230, "")</f>
        <v/>
      </c>
      <c r="GU230" s="15">
        <f>IF(20&lt;=$G230, ROUND(GM230*$Q230, 2), "")</f>
        <v/>
      </c>
      <c r="GV230" s="15">
        <f>IF(20&lt;=$G230, GM230+GU230, "")</f>
        <v/>
      </c>
      <c r="GW230" s="15">
        <f>IF(20&lt;=$G230, GQ230+GU230, "")</f>
        <v/>
      </c>
      <c r="GX230" s="15">
        <f>IF(20&lt;=$G230, ($G230-20)*$N230, "")</f>
        <v/>
      </c>
      <c r="GY230" s="15">
        <f>IF(21&lt;=$G230, GT230, "")</f>
        <v/>
      </c>
      <c r="GZ230" s="15">
        <f>IF(21&lt;=$G230, ROUND(GY230*$Q230, 2), "")</f>
        <v/>
      </c>
      <c r="HA230" s="15">
        <f>IF(21&lt;=$G230, $N230, "")</f>
        <v/>
      </c>
      <c r="HB230" s="15">
        <f>IF(21&lt;=$G230, HA230-GZ230, "")</f>
        <v/>
      </c>
      <c r="HC230" s="15">
        <f>IF(21&lt;=$G230, GY230-HB230, "")</f>
        <v/>
      </c>
      <c r="HD230" s="15">
        <f>IF(21&lt;=$G230, ROUND(GV230*$Q230, 2), "")</f>
        <v/>
      </c>
      <c r="HE230" s="15">
        <f>IF(21&lt;=$G230, GV230+HD230, "")</f>
        <v/>
      </c>
      <c r="HF230" s="15">
        <f>IF(21&lt;=$G230, GZ230+HD230, "")</f>
        <v/>
      </c>
      <c r="HG230" s="15">
        <f>IF(21&lt;=$G230, ($G230-21)*$N230, "")</f>
        <v/>
      </c>
      <c r="HH230" s="15">
        <f>IF(22&lt;=$G230, HC230, "")</f>
        <v/>
      </c>
      <c r="HI230" s="15">
        <f>IF(22&lt;=$G230, ROUND(HH230*$Q230, 2), "")</f>
        <v/>
      </c>
      <c r="HJ230" s="15">
        <f>IF(22&lt;=$G230, $N230, "")</f>
        <v/>
      </c>
      <c r="HK230" s="15">
        <f>IF(22&lt;=$G230, HJ230-HI230, "")</f>
        <v/>
      </c>
      <c r="HL230" s="15">
        <f>IF(22&lt;=$G230, HH230-HK230, "")</f>
        <v/>
      </c>
      <c r="HM230" s="15">
        <f>IF(22&lt;=$G230, ROUND(HE230*$Q230, 2), "")</f>
        <v/>
      </c>
      <c r="HN230" s="15">
        <f>IF(22&lt;=$G230, HE230+HM230, "")</f>
        <v/>
      </c>
      <c r="HO230" s="15">
        <f>IF(22&lt;=$G230, HI230+HM230, "")</f>
        <v/>
      </c>
      <c r="HP230" s="15">
        <f>IF(22&lt;=$G230, ($G230-22)*$N230, "")</f>
        <v/>
      </c>
      <c r="HQ230" s="15">
        <f>IF(23&lt;=$G230, HL230, "")</f>
        <v/>
      </c>
      <c r="HR230" s="15">
        <f>IF(23&lt;=$G230, ROUND(HQ230*$Q230, 2), "")</f>
        <v/>
      </c>
      <c r="HS230" s="15">
        <f>IF(23&lt;=$G230, $N230, "")</f>
        <v/>
      </c>
      <c r="HT230" s="15">
        <f>IF(23&lt;=$G230, HS230-HR230, "")</f>
        <v/>
      </c>
      <c r="HU230" s="15">
        <f>IF(23&lt;=$G230, HQ230-HT230, "")</f>
        <v/>
      </c>
      <c r="HV230" s="15">
        <f>IF(23&lt;=$G230, ROUND(HN230*$Q230, 2), "")</f>
        <v/>
      </c>
      <c r="HW230" s="15">
        <f>IF(23&lt;=$G230, HN230+HV230, "")</f>
        <v/>
      </c>
      <c r="HX230" s="15">
        <f>IF(23&lt;=$G230, HR230+HV230, "")</f>
        <v/>
      </c>
      <c r="HY230" s="15">
        <f>IF(23&lt;=$G230, ($G230-23)*$N230, "")</f>
        <v/>
      </c>
      <c r="HZ230" s="15">
        <f>IF(24&lt;=$G230, HU230, "")</f>
        <v/>
      </c>
      <c r="IA230" s="15">
        <f>IF(24&lt;=$G230, ROUND(HZ230*$Q230, 2), "")</f>
        <v/>
      </c>
      <c r="IB230" s="15">
        <f>IF(24&lt;=$G230, $N230, "")</f>
        <v/>
      </c>
      <c r="IC230" s="15">
        <f>IF(24&lt;=$G230, IB230-IA230, "")</f>
        <v/>
      </c>
      <c r="ID230" s="15">
        <f>IF(24&lt;=$G230, HZ230-IC230, "")</f>
        <v/>
      </c>
      <c r="IE230" s="15">
        <f>IF(24&lt;=$G230, ROUND(HW230*$Q230, 2), "")</f>
        <v/>
      </c>
      <c r="IF230" s="15">
        <f>IF(24&lt;=$G230, HW230+IE230, "")</f>
        <v/>
      </c>
      <c r="IG230" s="15">
        <f>IF(24&lt;=$G230, IA230+IE230, "")</f>
        <v/>
      </c>
      <c r="IH230" s="15">
        <f>IF(24&lt;=$G230, ($G230-24)*$N230, "")</f>
        <v/>
      </c>
      <c r="II230" s="15">
        <f>IF(25&lt;=$G230, ID230, "")</f>
        <v/>
      </c>
      <c r="IJ230" s="15">
        <f>IF(25&lt;=$G230, ROUND(II230*$Q230, 2), "")</f>
        <v/>
      </c>
      <c r="IK230" s="15">
        <f>IF(25&lt;=$G230, $N230, "")</f>
        <v/>
      </c>
      <c r="IL230" s="15">
        <f>IF(25&lt;=$G230, IK230-IJ230, "")</f>
        <v/>
      </c>
      <c r="IM230" s="15">
        <f>IF(25&lt;=$G230, II230-IL230, "")</f>
        <v/>
      </c>
      <c r="IN230" s="15">
        <f>IF(25&lt;=$G230, ROUND(IF230*$Q230, 2), "")</f>
        <v/>
      </c>
      <c r="IO230" s="15">
        <f>IF(25&lt;=$G230, IF230+IN230, "")</f>
        <v/>
      </c>
      <c r="IP230" s="15">
        <f>IF(25&lt;=$G230, IJ230+IN230, "")</f>
        <v/>
      </c>
      <c r="IQ230" s="15">
        <f>IF(25&lt;=$G230, ($G230-25)*$N230, "")</f>
        <v/>
      </c>
      <c r="IR230" s="15">
        <f>IF(26&lt;=$G230, IM230, "")</f>
        <v/>
      </c>
      <c r="IS230" s="15">
        <f>IF(26&lt;=$G230, ROUND(IR230*$Q230, 2), "")</f>
        <v/>
      </c>
      <c r="IT230" s="15">
        <f>IF(26&lt;=$G230, $N230, "")</f>
        <v/>
      </c>
      <c r="IU230" s="15">
        <f>IF(26&lt;=$G230, IT230-IS230, "")</f>
        <v/>
      </c>
      <c r="IV230" s="15">
        <f>IF(26&lt;=$G230, IR230-IU230, "")</f>
        <v/>
      </c>
      <c r="IW230" s="15">
        <f>IF(26&lt;=$G230, ROUND(IO230*$Q230, 2), "")</f>
        <v/>
      </c>
      <c r="IX230" s="15">
        <f>IF(26&lt;=$G230, IO230+IW230, "")</f>
        <v/>
      </c>
      <c r="IY230" s="15">
        <f>IF(26&lt;=$G230, IS230+IW230, "")</f>
        <v/>
      </c>
      <c r="IZ230" s="15">
        <f>IF(26&lt;=$G230, ($G230-26)*$N230, "")</f>
        <v/>
      </c>
      <c r="JA230" s="15">
        <f>IF(27&lt;=$G230, IV230, "")</f>
        <v/>
      </c>
      <c r="JB230" s="15">
        <f>IF(27&lt;=$G230, ROUND(JA230*$Q230, 2), "")</f>
        <v/>
      </c>
      <c r="JC230" s="15">
        <f>IF(27&lt;=$G230, $N230, "")</f>
        <v/>
      </c>
      <c r="JD230" s="15">
        <f>IF(27&lt;=$G230, JC230-JB230, "")</f>
        <v/>
      </c>
      <c r="JE230" s="15">
        <f>IF(27&lt;=$G230, JA230-JD230, "")</f>
        <v/>
      </c>
      <c r="JF230" s="15">
        <f>IF(27&lt;=$G230, ROUND(IX230*$Q230, 2), "")</f>
        <v/>
      </c>
      <c r="JG230" s="15">
        <f>IF(27&lt;=$G230, IX230+JF230, "")</f>
        <v/>
      </c>
      <c r="JH230" s="15">
        <f>IF(27&lt;=$G230, JB230+JF230, "")</f>
        <v/>
      </c>
      <c r="JI230" s="15">
        <f>IF(27&lt;=$G230, ($G230-27)*$N230, "")</f>
        <v/>
      </c>
      <c r="JJ230" s="15">
        <f>IF(28&lt;=$G230, JE230, "")</f>
        <v/>
      </c>
      <c r="JK230" s="15">
        <f>IF(28&lt;=$G230, ROUND(JJ230*$Q230, 2), "")</f>
        <v/>
      </c>
      <c r="JL230" s="15">
        <f>IF(28&lt;=$G230, $N230, "")</f>
        <v/>
      </c>
      <c r="JM230" s="15">
        <f>IF(28&lt;=$G230, JL230-JK230, "")</f>
        <v/>
      </c>
      <c r="JN230" s="15">
        <f>IF(28&lt;=$G230, JJ230-JM230, "")</f>
        <v/>
      </c>
      <c r="JO230" s="15">
        <f>IF(28&lt;=$G230, ROUND(JG230*$Q230, 2), "")</f>
        <v/>
      </c>
      <c r="JP230" s="15">
        <f>IF(28&lt;=$G230, JG230+JO230, "")</f>
        <v/>
      </c>
      <c r="JQ230" s="15">
        <f>IF(28&lt;=$G230, JK230+JO230, "")</f>
        <v/>
      </c>
      <c r="JR230" s="15">
        <f>IF(28&lt;=$G230, ($G230-28)*$N230, "")</f>
        <v/>
      </c>
      <c r="JS230" s="15">
        <f>IF(29&lt;=$G230, JN230, "")</f>
        <v/>
      </c>
      <c r="JT230" s="15">
        <f>IF(29&lt;=$G230, ROUND(JS230*$Q230, 2), "")</f>
        <v/>
      </c>
      <c r="JU230" s="15">
        <f>IF(29&lt;=$G230, $N230, "")</f>
        <v/>
      </c>
      <c r="JV230" s="15">
        <f>IF(29&lt;=$G230, JU230-JT230, "")</f>
        <v/>
      </c>
      <c r="JW230" s="15">
        <f>IF(29&lt;=$G230, JS230-JV230, "")</f>
        <v/>
      </c>
      <c r="JX230" s="15">
        <f>IF(29&lt;=$G230, ROUND(JP230*$Q230, 2), "")</f>
        <v/>
      </c>
      <c r="JY230" s="15">
        <f>IF(29&lt;=$G230, JP230+JX230, "")</f>
        <v/>
      </c>
      <c r="JZ230" s="15">
        <f>IF(29&lt;=$G230, JT230+JX230, "")</f>
        <v/>
      </c>
      <c r="KA230" s="15">
        <f>IF(29&lt;=$G230, ($G230-29)*$N230, "")</f>
        <v/>
      </c>
      <c r="KB230" s="15">
        <f>IF(30&lt;=$G230, JW230, "")</f>
        <v/>
      </c>
      <c r="KC230" s="15">
        <f>IF(30&lt;=$G230, ROUND(KB230*$Q230, 2), "")</f>
        <v/>
      </c>
      <c r="KD230" s="15">
        <f>IF(30&lt;=$G230, $N230, "")</f>
        <v/>
      </c>
      <c r="KE230" s="15">
        <f>IF(30&lt;=$G230, KD230-KC230, "")</f>
        <v/>
      </c>
      <c r="KF230" s="15">
        <f>IF(30&lt;=$G230, KB230-KE230, "")</f>
        <v/>
      </c>
      <c r="KG230" s="15">
        <f>IF(30&lt;=$G230, ROUND(JY230*$Q230, 2), "")</f>
        <v/>
      </c>
      <c r="KH230" s="15">
        <f>IF(30&lt;=$G230, JY230+KG230, "")</f>
        <v/>
      </c>
      <c r="KI230" s="15">
        <f>IF(30&lt;=$G230, KC230+KG230, "")</f>
        <v/>
      </c>
      <c r="KJ230" s="15">
        <f>IF(30&lt;=$G230, ($G230-30)*$N230, "")</f>
        <v/>
      </c>
      <c r="KK230" s="15">
        <f>IF(31&lt;=$G230, KF230, "")</f>
        <v/>
      </c>
      <c r="KL230" s="15">
        <f>IF(31&lt;=$G230, ROUND(KK230*$Q230, 2), "")</f>
        <v/>
      </c>
      <c r="KM230" s="15">
        <f>IF(31&lt;=$G230, $N230, "")</f>
        <v/>
      </c>
      <c r="KN230" s="15">
        <f>IF(31&lt;=$G230, KM230-KL230, "")</f>
        <v/>
      </c>
      <c r="KO230" s="15">
        <f>IF(31&lt;=$G230, KK230-KN230, "")</f>
        <v/>
      </c>
      <c r="KP230" s="15">
        <f>IF(31&lt;=$G230, ROUND(KH230*$Q230, 2), "")</f>
        <v/>
      </c>
      <c r="KQ230" s="15">
        <f>IF(31&lt;=$G230, KH230+KP230, "")</f>
        <v/>
      </c>
      <c r="KR230" s="15">
        <f>IF(31&lt;=$G230, KL230+KP230, "")</f>
        <v/>
      </c>
      <c r="KS230" s="15">
        <f>IF(31&lt;=$G230, ($G230-31)*$N230, "")</f>
        <v/>
      </c>
      <c r="KT230" s="15">
        <f>IF(32&lt;=$G230, KO230, "")</f>
        <v/>
      </c>
      <c r="KU230" s="15">
        <f>IF(32&lt;=$G230, ROUND(KT230*$Q230, 2), "")</f>
        <v/>
      </c>
      <c r="KV230" s="15">
        <f>IF(32&lt;=$G230, $N230, "")</f>
        <v/>
      </c>
      <c r="KW230" s="15">
        <f>IF(32&lt;=$G230, KV230-KU230, "")</f>
        <v/>
      </c>
      <c r="KX230" s="15">
        <f>IF(32&lt;=$G230, KT230-KW230, "")</f>
        <v/>
      </c>
      <c r="KY230" s="15">
        <f>IF(32&lt;=$G230, ROUND(KQ230*$Q230, 2), "")</f>
        <v/>
      </c>
      <c r="KZ230" s="15">
        <f>IF(32&lt;=$G230, KQ230+KY230, "")</f>
        <v/>
      </c>
      <c r="LA230" s="15">
        <f>IF(32&lt;=$G230, KU230+KY230, "")</f>
        <v/>
      </c>
      <c r="LB230" s="15">
        <f>IF(32&lt;=$G230, ($G230-32)*$N230, "")</f>
        <v/>
      </c>
      <c r="LC230" s="15">
        <f>IF(33&lt;=$G230, KX230, "")</f>
        <v/>
      </c>
      <c r="LD230" s="15">
        <f>IF(33&lt;=$G230, ROUND(LC230*$Q230, 2), "")</f>
        <v/>
      </c>
      <c r="LE230" s="15">
        <f>IF(33&lt;=$G230, $N230, "")</f>
        <v/>
      </c>
      <c r="LF230" s="15">
        <f>IF(33&lt;=$G230, LE230-LD230, "")</f>
        <v/>
      </c>
      <c r="LG230" s="15">
        <f>IF(33&lt;=$G230, LC230-LF230, "")</f>
        <v/>
      </c>
      <c r="LH230" s="15">
        <f>IF(33&lt;=$G230, ROUND(KZ230*$Q230, 2), "")</f>
        <v/>
      </c>
      <c r="LI230" s="15">
        <f>IF(33&lt;=$G230, KZ230+LH230, "")</f>
        <v/>
      </c>
      <c r="LJ230" s="15">
        <f>IF(33&lt;=$G230, LD230+LH230, "")</f>
        <v/>
      </c>
      <c r="LK230" s="15">
        <f>IF(33&lt;=$G230, ($G230-33)*$N230, "")</f>
        <v/>
      </c>
      <c r="LL230" s="15">
        <f>IF(34&lt;=$G230, LG230, "")</f>
        <v/>
      </c>
      <c r="LM230" s="15">
        <f>IF(34&lt;=$G230, ROUND(LL230*$Q230, 2), "")</f>
        <v/>
      </c>
      <c r="LN230" s="15">
        <f>IF(34&lt;=$G230, $N230, "")</f>
        <v/>
      </c>
      <c r="LO230" s="15">
        <f>IF(34&lt;=$G230, LN230-LM230, "")</f>
        <v/>
      </c>
      <c r="LP230" s="15">
        <f>IF(34&lt;=$G230, LL230-LO230, "")</f>
        <v/>
      </c>
      <c r="LQ230" s="15">
        <f>IF(34&lt;=$G230, ROUND(LI230*$Q230, 2), "")</f>
        <v/>
      </c>
      <c r="LR230" s="15">
        <f>IF(34&lt;=$G230, LI230+LQ230, "")</f>
        <v/>
      </c>
      <c r="LS230" s="15">
        <f>IF(34&lt;=$G230, LM230+LQ230, "")</f>
        <v/>
      </c>
      <c r="LT230" s="15">
        <f>IF(34&lt;=$G230, ($G230-34)*$N230, "")</f>
        <v/>
      </c>
      <c r="LU230" s="15">
        <f>IF(35&lt;=$G230, LP230, "")</f>
        <v/>
      </c>
      <c r="LV230" s="15">
        <f>IF(35&lt;=$G230, ROUND(LU230*$Q230, 2), "")</f>
        <v/>
      </c>
      <c r="LW230" s="15">
        <f>IF(35&lt;=$G230, $N230, "")</f>
        <v/>
      </c>
      <c r="LX230" s="15">
        <f>IF(35&lt;=$G230, LW230-LV230, "")</f>
        <v/>
      </c>
      <c r="LY230" s="15">
        <f>IF(35&lt;=$G230, LU230-LX230, "")</f>
        <v/>
      </c>
      <c r="LZ230" s="15">
        <f>IF(35&lt;=$G230, ROUND(LR230*$Q230, 2), "")</f>
        <v/>
      </c>
      <c r="MA230" s="15">
        <f>IF(35&lt;=$G230, LR230+LZ230, "")</f>
        <v/>
      </c>
      <c r="MB230" s="15">
        <f>IF(35&lt;=$G230, LV230+LZ230, "")</f>
        <v/>
      </c>
      <c r="MC230" s="15">
        <f>IF(35&lt;=$G230, ($G230-35)*$N230, "")</f>
        <v/>
      </c>
      <c r="MD230" s="15">
        <f>IF(36&lt;=$G230, LY230, "")</f>
        <v/>
      </c>
      <c r="ME230" s="15">
        <f>IF(36&lt;=$G230, ROUND(MD230*$Q230, 2), "")</f>
        <v/>
      </c>
      <c r="MF230" s="15">
        <f>IF(36&lt;=$G230, $N230, "")</f>
        <v/>
      </c>
      <c r="MG230" s="15">
        <f>IF(36&lt;=$G230, MF230-ME230, "")</f>
        <v/>
      </c>
      <c r="MH230" s="15">
        <f>IF(36&lt;=$G230, MD230-MG230, "")</f>
        <v/>
      </c>
      <c r="MI230" s="15">
        <f>IF(36&lt;=$G230, ROUND(MA230*$Q230, 2), "")</f>
        <v/>
      </c>
      <c r="MJ230" s="15">
        <f>IF(36&lt;=$G230, MA230+MI230, "")</f>
        <v/>
      </c>
      <c r="MK230" s="15">
        <f>IF(36&lt;=$G230, ME230+MI230, "")</f>
        <v/>
      </c>
      <c r="ML230" s="15">
        <f>IF(36&lt;=$G230, ($G230-36)*$N230, "")</f>
        <v/>
      </c>
      <c r="MM230" s="15">
        <f>IF(37&lt;=$G230, MH230, "")</f>
        <v/>
      </c>
      <c r="MN230" s="15">
        <f>IF(37&lt;=$G230, ROUND(MM230*$Q230, 2), "")</f>
        <v/>
      </c>
      <c r="MO230" s="15">
        <f>IF(37&lt;=$G230, $N230, "")</f>
        <v/>
      </c>
      <c r="MP230" s="15">
        <f>IF(37&lt;=$G230, MO230-MN230, "")</f>
        <v/>
      </c>
      <c r="MQ230" s="15">
        <f>IF(37&lt;=$G230, MM230-MP230, "")</f>
        <v/>
      </c>
      <c r="MR230" s="15">
        <f>IF(37&lt;=$G230, ROUND(MJ230*$Q230, 2), "")</f>
        <v/>
      </c>
      <c r="MS230" s="15">
        <f>IF(37&lt;=$G230, MJ230+MR230, "")</f>
        <v/>
      </c>
      <c r="MT230" s="15">
        <f>IF(37&lt;=$G230, MN230+MR230, "")</f>
        <v/>
      </c>
      <c r="MU230" s="15">
        <f>IF(37&lt;=$G230, ($G230-37)*$N230, "")</f>
        <v/>
      </c>
      <c r="MV230" s="15">
        <f>IF(38&lt;=$G230, MQ230, "")</f>
        <v/>
      </c>
      <c r="MW230" s="15">
        <f>IF(38&lt;=$G230, ROUND(MV230*$Q230, 2), "")</f>
        <v/>
      </c>
      <c r="MX230" s="15">
        <f>IF(38&lt;=$G230, $N230, "")</f>
        <v/>
      </c>
      <c r="MY230" s="15">
        <f>IF(38&lt;=$G230, MX230-MW230, "")</f>
        <v/>
      </c>
      <c r="MZ230" s="15">
        <f>IF(38&lt;=$G230, MV230-MY230, "")</f>
        <v/>
      </c>
      <c r="NA230" s="15">
        <f>IF(38&lt;=$G230, ROUND(MS230*$Q230, 2), "")</f>
        <v/>
      </c>
      <c r="NB230" s="15">
        <f>IF(38&lt;=$G230, MS230+NA230, "")</f>
        <v/>
      </c>
      <c r="NC230" s="15">
        <f>IF(38&lt;=$G230, MW230+NA230, "")</f>
        <v/>
      </c>
      <c r="ND230" s="15">
        <f>IF(38&lt;=$G230, ($G230-38)*$N230, "")</f>
        <v/>
      </c>
      <c r="NE230" s="15">
        <f>IF(39&lt;=$G230, MZ230, "")</f>
        <v/>
      </c>
      <c r="NF230" s="15">
        <f>IF(39&lt;=$G230, ROUND(NE230*$Q230, 2), "")</f>
        <v/>
      </c>
      <c r="NG230" s="15">
        <f>IF(39&lt;=$G230, $N230, "")</f>
        <v/>
      </c>
      <c r="NH230" s="15">
        <f>IF(39&lt;=$G230, NG230-NF230, "")</f>
        <v/>
      </c>
      <c r="NI230" s="15">
        <f>IF(39&lt;=$G230, NE230-NH230, "")</f>
        <v/>
      </c>
      <c r="NJ230" s="15">
        <f>IF(39&lt;=$G230, ROUND(NB230*$Q230, 2), "")</f>
        <v/>
      </c>
      <c r="NK230" s="15">
        <f>IF(39&lt;=$G230, NB230+NJ230, "")</f>
        <v/>
      </c>
      <c r="NL230" s="15">
        <f>IF(39&lt;=$G230, NF230+NJ230, "")</f>
        <v/>
      </c>
      <c r="NM230" s="15">
        <f>IF(39&lt;=$G230, ($G230-39)*$N230, "")</f>
        <v/>
      </c>
      <c r="NN230" s="15">
        <f>IF(40&lt;=$G230, NI230, "")</f>
        <v/>
      </c>
      <c r="NO230" s="15">
        <f>IF(40&lt;=$G230, ROUND(NN230*$Q230, 2), "")</f>
        <v/>
      </c>
      <c r="NP230" s="15">
        <f>IF(40&lt;=$G230, $N230, "")</f>
        <v/>
      </c>
      <c r="NQ230" s="15">
        <f>IF(40&lt;=$G230, NP230-NO230, "")</f>
        <v/>
      </c>
      <c r="NR230" s="15">
        <f>IF(40&lt;=$G230, NN230-NQ230, "")</f>
        <v/>
      </c>
      <c r="NS230" s="15">
        <f>IF(40&lt;=$G230, ROUND(NK230*$Q230, 2), "")</f>
        <v/>
      </c>
      <c r="NT230" s="15">
        <f>IF(40&lt;=$G230, NK230+NS230, "")</f>
        <v/>
      </c>
      <c r="NU230" s="15">
        <f>IF(40&lt;=$G230, NO230+NS230, "")</f>
        <v/>
      </c>
      <c r="NV230" s="15">
        <f>IF(40&lt;=$G230, ($G230-40)*$N230, "")</f>
        <v/>
      </c>
      <c r="NW230" s="15">
        <f>IF(41&lt;=$G230, NR230, "")</f>
        <v/>
      </c>
      <c r="NX230" s="15">
        <f>IF(41&lt;=$G230, ROUND(NW230*$Q230, 2), "")</f>
        <v/>
      </c>
      <c r="NY230" s="15">
        <f>IF(41&lt;=$G230, $N230, "")</f>
        <v/>
      </c>
      <c r="NZ230" s="15">
        <f>IF(41&lt;=$G230, NY230-NX230, "")</f>
        <v/>
      </c>
      <c r="OA230" s="15">
        <f>IF(41&lt;=$G230, NW230-NZ230, "")</f>
        <v/>
      </c>
      <c r="OB230" s="15">
        <f>IF(41&lt;=$G230, ROUND(NT230*$Q230, 2), "")</f>
        <v/>
      </c>
      <c r="OC230" s="15">
        <f>IF(41&lt;=$G230, NT230+OB230, "")</f>
        <v/>
      </c>
      <c r="OD230" s="15">
        <f>IF(41&lt;=$G230, NX230+OB230, "")</f>
        <v/>
      </c>
      <c r="OE230" s="15">
        <f>IF(41&lt;=$G230, ($G230-41)*$N230, "")</f>
        <v/>
      </c>
      <c r="OF230" s="15">
        <f>IF(42&lt;=$G230, OA230, "")</f>
        <v/>
      </c>
      <c r="OG230" s="15">
        <f>IF(42&lt;=$G230, ROUND(OF230*$Q230, 2), "")</f>
        <v/>
      </c>
      <c r="OH230" s="15">
        <f>IF(42&lt;=$G230, $N230, "")</f>
        <v/>
      </c>
      <c r="OI230" s="15">
        <f>IF(42&lt;=$G230, OH230-OG230, "")</f>
        <v/>
      </c>
      <c r="OJ230" s="15">
        <f>IF(42&lt;=$G230, OF230-OI230, "")</f>
        <v/>
      </c>
      <c r="OK230" s="15">
        <f>IF(42&lt;=$G230, ROUND(OC230*$Q230, 2), "")</f>
        <v/>
      </c>
      <c r="OL230" s="15">
        <f>IF(42&lt;=$G230, OC230+OK230, "")</f>
        <v/>
      </c>
      <c r="OM230" s="15">
        <f>IF(42&lt;=$G230, OG230+OK230, "")</f>
        <v/>
      </c>
      <c r="ON230" s="15">
        <f>IF(42&lt;=$G230, ($G230-42)*$N230, "")</f>
        <v/>
      </c>
      <c r="OO230" s="15">
        <f>IF(43&lt;=$G230, OJ230, "")</f>
        <v/>
      </c>
      <c r="OP230" s="15">
        <f>IF(43&lt;=$G230, ROUND(OO230*$Q230, 2), "")</f>
        <v/>
      </c>
      <c r="OQ230" s="15">
        <f>IF(43&lt;=$G230, $N230, "")</f>
        <v/>
      </c>
      <c r="OR230" s="15">
        <f>IF(43&lt;=$G230, OQ230-OP230, "")</f>
        <v/>
      </c>
      <c r="OS230" s="15">
        <f>IF(43&lt;=$G230, OO230-OR230, "")</f>
        <v/>
      </c>
      <c r="OT230" s="15">
        <f>IF(43&lt;=$G230, ROUND(OL230*$Q230, 2), "")</f>
        <v/>
      </c>
      <c r="OU230" s="15">
        <f>IF(43&lt;=$G230, OL230+OT230, "")</f>
        <v/>
      </c>
      <c r="OV230" s="15">
        <f>IF(43&lt;=$G230, OP230+OT230, "")</f>
        <v/>
      </c>
      <c r="OW230" s="15">
        <f>IF(43&lt;=$G230, ($G230-43)*$N230, "")</f>
        <v/>
      </c>
      <c r="OX230" s="15">
        <f>IF(44&lt;=$G230, OS230, "")</f>
        <v/>
      </c>
      <c r="OY230" s="15">
        <f>IF(44&lt;=$G230, ROUND(OX230*$Q230, 2), "")</f>
        <v/>
      </c>
      <c r="OZ230" s="15">
        <f>IF(44&lt;=$G230, $N230, "")</f>
        <v/>
      </c>
      <c r="PA230" s="15">
        <f>IF(44&lt;=$G230, OZ230-OY230, "")</f>
        <v/>
      </c>
      <c r="PB230" s="15">
        <f>IF(44&lt;=$G230, OX230-PA230, "")</f>
        <v/>
      </c>
      <c r="PC230" s="15">
        <f>IF(44&lt;=$G230, ROUND(OU230*$Q230, 2), "")</f>
        <v/>
      </c>
      <c r="PD230" s="15">
        <f>IF(44&lt;=$G230, OU230+PC230, "")</f>
        <v/>
      </c>
      <c r="PE230" s="15">
        <f>IF(44&lt;=$G230, OY230+PC230, "")</f>
        <v/>
      </c>
      <c r="PF230" s="15">
        <f>IF(44&lt;=$G230, ($G230-44)*$N230, "")</f>
        <v/>
      </c>
      <c r="PG230" s="15">
        <f>IF(45&lt;=$G230, PB230, "")</f>
        <v/>
      </c>
      <c r="PH230" s="15">
        <f>IF(45&lt;=$G230, ROUND(PG230*$Q230, 2), "")</f>
        <v/>
      </c>
      <c r="PI230" s="15">
        <f>IF(45&lt;=$G230, $N230, "")</f>
        <v/>
      </c>
      <c r="PJ230" s="15">
        <f>IF(45&lt;=$G230, PI230-PH230, "")</f>
        <v/>
      </c>
      <c r="PK230" s="15">
        <f>IF(45&lt;=$G230, PG230-PJ230, "")</f>
        <v/>
      </c>
      <c r="PL230" s="15">
        <f>IF(45&lt;=$G230, ROUND(PD230*$Q230, 2), "")</f>
        <v/>
      </c>
      <c r="PM230" s="15">
        <f>IF(45&lt;=$G230, PD230+PL230, "")</f>
        <v/>
      </c>
      <c r="PN230" s="15">
        <f>IF(45&lt;=$G230, PH230+PL230, "")</f>
        <v/>
      </c>
      <c r="PO230" s="15">
        <f>IF(45&lt;=$G230, ($G230-45)*$N230, "")</f>
        <v/>
      </c>
      <c r="PP230" s="15">
        <f>IF(46&lt;=$G230, PK230, "")</f>
        <v/>
      </c>
      <c r="PQ230" s="15">
        <f>IF(46&lt;=$G230, ROUND(PP230*$Q230, 2), "")</f>
        <v/>
      </c>
      <c r="PR230" s="15">
        <f>IF(46&lt;=$G230, $N230, "")</f>
        <v/>
      </c>
      <c r="PS230" s="15">
        <f>IF(46&lt;=$G230, PR230-PQ230, "")</f>
        <v/>
      </c>
      <c r="PT230" s="15">
        <f>IF(46&lt;=$G230, PP230-PS230, "")</f>
        <v/>
      </c>
      <c r="PU230" s="15">
        <f>IF(46&lt;=$G230, ROUND(PM230*$Q230, 2), "")</f>
        <v/>
      </c>
      <c r="PV230" s="15">
        <f>IF(46&lt;=$G230, PM230+PU230, "")</f>
        <v/>
      </c>
      <c r="PW230" s="15">
        <f>IF(46&lt;=$G230, PQ230+PU230, "")</f>
        <v/>
      </c>
      <c r="PX230" s="15">
        <f>IF(46&lt;=$G230, ($G230-46)*$N230, "")</f>
        <v/>
      </c>
      <c r="PY230" s="15">
        <f>IF(47&lt;=$G230, PT230, "")</f>
        <v/>
      </c>
      <c r="PZ230" s="15">
        <f>IF(47&lt;=$G230, ROUND(PY230*$Q230, 2), "")</f>
        <v/>
      </c>
      <c r="QA230" s="15">
        <f>IF(47&lt;=$G230, $N230, "")</f>
        <v/>
      </c>
      <c r="QB230" s="15">
        <f>IF(47&lt;=$G230, QA230-PZ230, "")</f>
        <v/>
      </c>
      <c r="QC230" s="15">
        <f>IF(47&lt;=$G230, PY230-QB230, "")</f>
        <v/>
      </c>
      <c r="QD230" s="15">
        <f>IF(47&lt;=$G230, ROUND(PV230*$Q230, 2), "")</f>
        <v/>
      </c>
      <c r="QE230" s="15">
        <f>IF(47&lt;=$G230, PV230+QD230, "")</f>
        <v/>
      </c>
      <c r="QF230" s="15">
        <f>IF(47&lt;=$G230, PZ230+QD230, "")</f>
        <v/>
      </c>
      <c r="QG230" s="15">
        <f>IF(47&lt;=$G230, ($G230-47)*$N230, "")</f>
        <v/>
      </c>
      <c r="QH230" s="15">
        <f>IF(48&lt;=$G230, QC230, "")</f>
        <v/>
      </c>
      <c r="QI230" s="15">
        <f>IF(48&lt;=$G230, ROUND(QH230*$Q230, 2), "")</f>
        <v/>
      </c>
      <c r="QJ230" s="15">
        <f>IF(48&lt;=$G230, $N230, "")</f>
        <v/>
      </c>
      <c r="QK230" s="15">
        <f>IF(48&lt;=$G230, QJ230-QI230, "")</f>
        <v/>
      </c>
      <c r="QL230" s="15">
        <f>IF(48&lt;=$G230, QH230-QK230, "")</f>
        <v/>
      </c>
      <c r="QM230" s="15">
        <f>IF(48&lt;=$G230, ROUND(QE230*$Q230, 2), "")</f>
        <v/>
      </c>
      <c r="QN230" s="15">
        <f>IF(48&lt;=$G230, QE230+QM230, "")</f>
        <v/>
      </c>
      <c r="QO230" s="15">
        <f>IF(48&lt;=$G230, QI230+QM230, "")</f>
        <v/>
      </c>
      <c r="QP230" s="15">
        <f>IF(48&lt;=$G230, ($G230-48)*$N230, "")</f>
        <v/>
      </c>
    </row>
    <row r="231">
      <c r="A231" s="6" t="inlineStr">
        <is>
          <t>0744-0001</t>
        </is>
      </c>
      <c r="B231" s="7" t="inlineStr">
        <is>
          <t>H&amp;A Edicon, S.A. de C.V.</t>
        </is>
      </c>
      <c r="C231" s="7" t="inlineStr">
        <is>
          <t>NP 300 Chasis Cabina</t>
        </is>
      </c>
      <c r="D231" s="6" t="inlineStr">
        <is>
          <t>ACTIVO</t>
        </is>
      </c>
      <c r="E231" s="6" t="inlineStr">
        <is>
          <t>2026-01-09</t>
        </is>
      </c>
      <c r="F231" s="6" t="inlineStr">
        <is>
          <t>2028-01-09</t>
        </is>
      </c>
      <c r="G231" s="8" t="n">
        <v>24</v>
      </c>
      <c r="H231" s="9" t="n">
        <v>468448.28</v>
      </c>
      <c r="I231" s="10" t="n">
        <v>0.3</v>
      </c>
      <c r="J231" s="9">
        <f>ROUND(H231*I231, 2)</f>
        <v/>
      </c>
      <c r="K231" s="9">
        <f>ROUND(H231-J231, 2)</f>
        <v/>
      </c>
      <c r="L231" s="10" t="n">
        <v>0.02</v>
      </c>
      <c r="M231" s="9">
        <f>ROUND(H231*L231, 2)</f>
        <v/>
      </c>
      <c r="N231" s="9" t="n">
        <v>15703.94</v>
      </c>
      <c r="O231" s="10" t="n">
        <v>0.2</v>
      </c>
      <c r="P231" s="9">
        <f>ROUND(H231*O231, 2)</f>
        <v/>
      </c>
      <c r="Q231" s="11" t="n">
        <v>0.02611184</v>
      </c>
      <c r="R231" s="11">
        <f>RATE(G231, -N231, K231, -P231)</f>
        <v/>
      </c>
      <c r="S231" s="11">
        <f>ROUND(Q231*12, 8)</f>
        <v/>
      </c>
      <c r="T231" s="11">
        <f>ROUND(((1+Q231)^12)-1, 8)</f>
        <v/>
      </c>
      <c r="U231" s="9">
        <f>ROUND(PV(Q231, G231, 0, -P231), 2)</f>
        <v/>
      </c>
      <c r="V231" s="9">
        <f>SUMIF($AA$4:$QP$4, "Interes_Leasing", AA231:QP231)</f>
        <v/>
      </c>
      <c r="W231" s="9">
        <f>SUMIF($AA$4:$QP$4, "Interes_Residual", AA231:QP231)</f>
        <v/>
      </c>
      <c r="X231" s="9">
        <f>ROUND(V231+W231, 2)</f>
        <v/>
      </c>
      <c r="Y231" s="9">
        <f>ROUND((N231*G231+P231+M231)-K231, 2)</f>
        <v/>
      </c>
      <c r="Z231" s="10">
        <f>ROUND(Y231/K231, 4)</f>
        <v/>
      </c>
      <c r="AA231" s="9">
        <f>IF(1&lt;=$G231, $K231, "")</f>
        <v/>
      </c>
      <c r="AB231" s="9">
        <f>IF(1&lt;=$G231, ROUND(AA231*$Q231, 2), "")</f>
        <v/>
      </c>
      <c r="AC231" s="9">
        <f>IF(1&lt;=$G231, $N231, "")</f>
        <v/>
      </c>
      <c r="AD231" s="9">
        <f>IF(1&lt;=$G231, AC231-AB231, "")</f>
        <v/>
      </c>
      <c r="AE231" s="9">
        <f>IF(1&lt;=$G231, AA231-AD231, "")</f>
        <v/>
      </c>
      <c r="AF231" s="9">
        <f>IF(1&lt;=$G231, ROUND($U231*$Q231, 2), "")</f>
        <v/>
      </c>
      <c r="AG231" s="9">
        <f>IF(1&lt;=$G231, $U231+AF231, "")</f>
        <v/>
      </c>
      <c r="AH231" s="9">
        <f>IF(1&lt;=$G231, AB231+AF231, "")</f>
        <v/>
      </c>
      <c r="AI231" s="9">
        <f>IF(1&lt;=$G231, ($G231-1)*$N231, "")</f>
        <v/>
      </c>
      <c r="AJ231" s="9">
        <f>IF(2&lt;=$G231, AE231, "")</f>
        <v/>
      </c>
      <c r="AK231" s="9">
        <f>IF(2&lt;=$G231, ROUND(AJ231*$Q231, 2), "")</f>
        <v/>
      </c>
      <c r="AL231" s="9">
        <f>IF(2&lt;=$G231, $N231, "")</f>
        <v/>
      </c>
      <c r="AM231" s="9">
        <f>IF(2&lt;=$G231, AL231-AK231, "")</f>
        <v/>
      </c>
      <c r="AN231" s="9">
        <f>IF(2&lt;=$G231, AJ231-AM231, "")</f>
        <v/>
      </c>
      <c r="AO231" s="9">
        <f>IF(2&lt;=$G231, ROUND(AG231*$Q231, 2), "")</f>
        <v/>
      </c>
      <c r="AP231" s="9">
        <f>IF(2&lt;=$G231, AG231+AO231, "")</f>
        <v/>
      </c>
      <c r="AQ231" s="9">
        <f>IF(2&lt;=$G231, AK231+AO231, "")</f>
        <v/>
      </c>
      <c r="AR231" s="9">
        <f>IF(2&lt;=$G231, ($G231-2)*$N231, "")</f>
        <v/>
      </c>
      <c r="AS231" s="9">
        <f>IF(3&lt;=$G231, AN231, "")</f>
        <v/>
      </c>
      <c r="AT231" s="9">
        <f>IF(3&lt;=$G231, ROUND(AS231*$Q231, 2), "")</f>
        <v/>
      </c>
      <c r="AU231" s="9">
        <f>IF(3&lt;=$G231, $N231, "")</f>
        <v/>
      </c>
      <c r="AV231" s="9">
        <f>IF(3&lt;=$G231, AU231-AT231, "")</f>
        <v/>
      </c>
      <c r="AW231" s="9">
        <f>IF(3&lt;=$G231, AS231-AV231, "")</f>
        <v/>
      </c>
      <c r="AX231" s="9">
        <f>IF(3&lt;=$G231, ROUND(AP231*$Q231, 2), "")</f>
        <v/>
      </c>
      <c r="AY231" s="9">
        <f>IF(3&lt;=$G231, AP231+AX231, "")</f>
        <v/>
      </c>
      <c r="AZ231" s="9">
        <f>IF(3&lt;=$G231, AT231+AX231, "")</f>
        <v/>
      </c>
      <c r="BA231" s="9">
        <f>IF(3&lt;=$G231, ($G231-3)*$N231, "")</f>
        <v/>
      </c>
      <c r="BB231" s="9">
        <f>IF(4&lt;=$G231, AW231, "")</f>
        <v/>
      </c>
      <c r="BC231" s="9">
        <f>IF(4&lt;=$G231, ROUND(BB231*$Q231, 2), "")</f>
        <v/>
      </c>
      <c r="BD231" s="9">
        <f>IF(4&lt;=$G231, $N231, "")</f>
        <v/>
      </c>
      <c r="BE231" s="9">
        <f>IF(4&lt;=$G231, BD231-BC231, "")</f>
        <v/>
      </c>
      <c r="BF231" s="9">
        <f>IF(4&lt;=$G231, BB231-BE231, "")</f>
        <v/>
      </c>
      <c r="BG231" s="9">
        <f>IF(4&lt;=$G231, ROUND(AY231*$Q231, 2), "")</f>
        <v/>
      </c>
      <c r="BH231" s="9">
        <f>IF(4&lt;=$G231, AY231+BG231, "")</f>
        <v/>
      </c>
      <c r="BI231" s="9">
        <f>IF(4&lt;=$G231, BC231+BG231, "")</f>
        <v/>
      </c>
      <c r="BJ231" s="9">
        <f>IF(4&lt;=$G231, ($G231-4)*$N231, "")</f>
        <v/>
      </c>
      <c r="BK231" s="9">
        <f>IF(5&lt;=$G231, BF231, "")</f>
        <v/>
      </c>
      <c r="BL231" s="9">
        <f>IF(5&lt;=$G231, ROUND(BK231*$Q231, 2), "")</f>
        <v/>
      </c>
      <c r="BM231" s="9">
        <f>IF(5&lt;=$G231, $N231, "")</f>
        <v/>
      </c>
      <c r="BN231" s="9">
        <f>IF(5&lt;=$G231, BM231-BL231, "")</f>
        <v/>
      </c>
      <c r="BO231" s="9">
        <f>IF(5&lt;=$G231, BK231-BN231, "")</f>
        <v/>
      </c>
      <c r="BP231" s="9">
        <f>IF(5&lt;=$G231, ROUND(BH231*$Q231, 2), "")</f>
        <v/>
      </c>
      <c r="BQ231" s="9">
        <f>IF(5&lt;=$G231, BH231+BP231, "")</f>
        <v/>
      </c>
      <c r="BR231" s="9">
        <f>IF(5&lt;=$G231, BL231+BP231, "")</f>
        <v/>
      </c>
      <c r="BS231" s="9">
        <f>IF(5&lt;=$G231, ($G231-5)*$N231, "")</f>
        <v/>
      </c>
      <c r="BT231" s="9">
        <f>IF(6&lt;=$G231, BO231, "")</f>
        <v/>
      </c>
      <c r="BU231" s="9">
        <f>IF(6&lt;=$G231, ROUND(BT231*$Q231, 2), "")</f>
        <v/>
      </c>
      <c r="BV231" s="9">
        <f>IF(6&lt;=$G231, $N231, "")</f>
        <v/>
      </c>
      <c r="BW231" s="9">
        <f>IF(6&lt;=$G231, BV231-BU231, "")</f>
        <v/>
      </c>
      <c r="BX231" s="9">
        <f>IF(6&lt;=$G231, BT231-BW231, "")</f>
        <v/>
      </c>
      <c r="BY231" s="9">
        <f>IF(6&lt;=$G231, ROUND(BQ231*$Q231, 2), "")</f>
        <v/>
      </c>
      <c r="BZ231" s="9">
        <f>IF(6&lt;=$G231, BQ231+BY231, "")</f>
        <v/>
      </c>
      <c r="CA231" s="9">
        <f>IF(6&lt;=$G231, BU231+BY231, "")</f>
        <v/>
      </c>
      <c r="CB231" s="9">
        <f>IF(6&lt;=$G231, ($G231-6)*$N231, "")</f>
        <v/>
      </c>
      <c r="CC231" s="9">
        <f>IF(7&lt;=$G231, BX231, "")</f>
        <v/>
      </c>
      <c r="CD231" s="9">
        <f>IF(7&lt;=$G231, ROUND(CC231*$Q231, 2), "")</f>
        <v/>
      </c>
      <c r="CE231" s="9">
        <f>IF(7&lt;=$G231, $N231, "")</f>
        <v/>
      </c>
      <c r="CF231" s="9">
        <f>IF(7&lt;=$G231, CE231-CD231, "")</f>
        <v/>
      </c>
      <c r="CG231" s="9">
        <f>IF(7&lt;=$G231, CC231-CF231, "")</f>
        <v/>
      </c>
      <c r="CH231" s="9">
        <f>IF(7&lt;=$G231, ROUND(BZ231*$Q231, 2), "")</f>
        <v/>
      </c>
      <c r="CI231" s="9">
        <f>IF(7&lt;=$G231, BZ231+CH231, "")</f>
        <v/>
      </c>
      <c r="CJ231" s="9">
        <f>IF(7&lt;=$G231, CD231+CH231, "")</f>
        <v/>
      </c>
      <c r="CK231" s="9">
        <f>IF(7&lt;=$G231, ($G231-7)*$N231, "")</f>
        <v/>
      </c>
      <c r="CL231" s="9">
        <f>IF(8&lt;=$G231, CG231, "")</f>
        <v/>
      </c>
      <c r="CM231" s="9">
        <f>IF(8&lt;=$G231, ROUND(CL231*$Q231, 2), "")</f>
        <v/>
      </c>
      <c r="CN231" s="9">
        <f>IF(8&lt;=$G231, $N231, "")</f>
        <v/>
      </c>
      <c r="CO231" s="9">
        <f>IF(8&lt;=$G231, CN231-CM231, "")</f>
        <v/>
      </c>
      <c r="CP231" s="9">
        <f>IF(8&lt;=$G231, CL231-CO231, "")</f>
        <v/>
      </c>
      <c r="CQ231" s="9">
        <f>IF(8&lt;=$G231, ROUND(CI231*$Q231, 2), "")</f>
        <v/>
      </c>
      <c r="CR231" s="9">
        <f>IF(8&lt;=$G231, CI231+CQ231, "")</f>
        <v/>
      </c>
      <c r="CS231" s="9">
        <f>IF(8&lt;=$G231, CM231+CQ231, "")</f>
        <v/>
      </c>
      <c r="CT231" s="9">
        <f>IF(8&lt;=$G231, ($G231-8)*$N231, "")</f>
        <v/>
      </c>
      <c r="CU231" s="9">
        <f>IF(9&lt;=$G231, CP231, "")</f>
        <v/>
      </c>
      <c r="CV231" s="9">
        <f>IF(9&lt;=$G231, ROUND(CU231*$Q231, 2), "")</f>
        <v/>
      </c>
      <c r="CW231" s="9">
        <f>IF(9&lt;=$G231, $N231, "")</f>
        <v/>
      </c>
      <c r="CX231" s="9">
        <f>IF(9&lt;=$G231, CW231-CV231, "")</f>
        <v/>
      </c>
      <c r="CY231" s="9">
        <f>IF(9&lt;=$G231, CU231-CX231, "")</f>
        <v/>
      </c>
      <c r="CZ231" s="9">
        <f>IF(9&lt;=$G231, ROUND(CR231*$Q231, 2), "")</f>
        <v/>
      </c>
      <c r="DA231" s="9">
        <f>IF(9&lt;=$G231, CR231+CZ231, "")</f>
        <v/>
      </c>
      <c r="DB231" s="9">
        <f>IF(9&lt;=$G231, CV231+CZ231, "")</f>
        <v/>
      </c>
      <c r="DC231" s="9">
        <f>IF(9&lt;=$G231, ($G231-9)*$N231, "")</f>
        <v/>
      </c>
      <c r="DD231" s="9">
        <f>IF(10&lt;=$G231, CY231, "")</f>
        <v/>
      </c>
      <c r="DE231" s="9">
        <f>IF(10&lt;=$G231, ROUND(DD231*$Q231, 2), "")</f>
        <v/>
      </c>
      <c r="DF231" s="9">
        <f>IF(10&lt;=$G231, $N231, "")</f>
        <v/>
      </c>
      <c r="DG231" s="9">
        <f>IF(10&lt;=$G231, DF231-DE231, "")</f>
        <v/>
      </c>
      <c r="DH231" s="9">
        <f>IF(10&lt;=$G231, DD231-DG231, "")</f>
        <v/>
      </c>
      <c r="DI231" s="9">
        <f>IF(10&lt;=$G231, ROUND(DA231*$Q231, 2), "")</f>
        <v/>
      </c>
      <c r="DJ231" s="9">
        <f>IF(10&lt;=$G231, DA231+DI231, "")</f>
        <v/>
      </c>
      <c r="DK231" s="9">
        <f>IF(10&lt;=$G231, DE231+DI231, "")</f>
        <v/>
      </c>
      <c r="DL231" s="9">
        <f>IF(10&lt;=$G231, ($G231-10)*$N231, "")</f>
        <v/>
      </c>
      <c r="DM231" s="9">
        <f>IF(11&lt;=$G231, DH231, "")</f>
        <v/>
      </c>
      <c r="DN231" s="9">
        <f>IF(11&lt;=$G231, ROUND(DM231*$Q231, 2), "")</f>
        <v/>
      </c>
      <c r="DO231" s="9">
        <f>IF(11&lt;=$G231, $N231, "")</f>
        <v/>
      </c>
      <c r="DP231" s="9">
        <f>IF(11&lt;=$G231, DO231-DN231, "")</f>
        <v/>
      </c>
      <c r="DQ231" s="9">
        <f>IF(11&lt;=$G231, DM231-DP231, "")</f>
        <v/>
      </c>
      <c r="DR231" s="9">
        <f>IF(11&lt;=$G231, ROUND(DJ231*$Q231, 2), "")</f>
        <v/>
      </c>
      <c r="DS231" s="9">
        <f>IF(11&lt;=$G231, DJ231+DR231, "")</f>
        <v/>
      </c>
      <c r="DT231" s="9">
        <f>IF(11&lt;=$G231, DN231+DR231, "")</f>
        <v/>
      </c>
      <c r="DU231" s="9">
        <f>IF(11&lt;=$G231, ($G231-11)*$N231, "")</f>
        <v/>
      </c>
      <c r="DV231" s="9">
        <f>IF(12&lt;=$G231, DQ231, "")</f>
        <v/>
      </c>
      <c r="DW231" s="9">
        <f>IF(12&lt;=$G231, ROUND(DV231*$Q231, 2), "")</f>
        <v/>
      </c>
      <c r="DX231" s="9">
        <f>IF(12&lt;=$G231, $N231, "")</f>
        <v/>
      </c>
      <c r="DY231" s="9">
        <f>IF(12&lt;=$G231, DX231-DW231, "")</f>
        <v/>
      </c>
      <c r="DZ231" s="9">
        <f>IF(12&lt;=$G231, DV231-DY231, "")</f>
        <v/>
      </c>
      <c r="EA231" s="9">
        <f>IF(12&lt;=$G231, ROUND(DS231*$Q231, 2), "")</f>
        <v/>
      </c>
      <c r="EB231" s="9">
        <f>IF(12&lt;=$G231, DS231+EA231, "")</f>
        <v/>
      </c>
      <c r="EC231" s="9">
        <f>IF(12&lt;=$G231, DW231+EA231, "")</f>
        <v/>
      </c>
      <c r="ED231" s="9">
        <f>IF(12&lt;=$G231, ($G231-12)*$N231, "")</f>
        <v/>
      </c>
      <c r="EE231" s="9">
        <f>IF(13&lt;=$G231, DZ231, "")</f>
        <v/>
      </c>
      <c r="EF231" s="9">
        <f>IF(13&lt;=$G231, ROUND(EE231*$Q231, 2), "")</f>
        <v/>
      </c>
      <c r="EG231" s="9">
        <f>IF(13&lt;=$G231, $N231, "")</f>
        <v/>
      </c>
      <c r="EH231" s="9">
        <f>IF(13&lt;=$G231, EG231-EF231, "")</f>
        <v/>
      </c>
      <c r="EI231" s="9">
        <f>IF(13&lt;=$G231, EE231-EH231, "")</f>
        <v/>
      </c>
      <c r="EJ231" s="9">
        <f>IF(13&lt;=$G231, ROUND(EB231*$Q231, 2), "")</f>
        <v/>
      </c>
      <c r="EK231" s="9">
        <f>IF(13&lt;=$G231, EB231+EJ231, "")</f>
        <v/>
      </c>
      <c r="EL231" s="9">
        <f>IF(13&lt;=$G231, EF231+EJ231, "")</f>
        <v/>
      </c>
      <c r="EM231" s="9">
        <f>IF(13&lt;=$G231, ($G231-13)*$N231, "")</f>
        <v/>
      </c>
      <c r="EN231" s="9">
        <f>IF(14&lt;=$G231, EI231, "")</f>
        <v/>
      </c>
      <c r="EO231" s="9">
        <f>IF(14&lt;=$G231, ROUND(EN231*$Q231, 2), "")</f>
        <v/>
      </c>
      <c r="EP231" s="9">
        <f>IF(14&lt;=$G231, $N231, "")</f>
        <v/>
      </c>
      <c r="EQ231" s="9">
        <f>IF(14&lt;=$G231, EP231-EO231, "")</f>
        <v/>
      </c>
      <c r="ER231" s="9">
        <f>IF(14&lt;=$G231, EN231-EQ231, "")</f>
        <v/>
      </c>
      <c r="ES231" s="9">
        <f>IF(14&lt;=$G231, ROUND(EK231*$Q231, 2), "")</f>
        <v/>
      </c>
      <c r="ET231" s="9">
        <f>IF(14&lt;=$G231, EK231+ES231, "")</f>
        <v/>
      </c>
      <c r="EU231" s="9">
        <f>IF(14&lt;=$G231, EO231+ES231, "")</f>
        <v/>
      </c>
      <c r="EV231" s="9">
        <f>IF(14&lt;=$G231, ($G231-14)*$N231, "")</f>
        <v/>
      </c>
      <c r="EW231" s="9">
        <f>IF(15&lt;=$G231, ER231, "")</f>
        <v/>
      </c>
      <c r="EX231" s="9">
        <f>IF(15&lt;=$G231, ROUND(EW231*$Q231, 2), "")</f>
        <v/>
      </c>
      <c r="EY231" s="9">
        <f>IF(15&lt;=$G231, $N231, "")</f>
        <v/>
      </c>
      <c r="EZ231" s="9">
        <f>IF(15&lt;=$G231, EY231-EX231, "")</f>
        <v/>
      </c>
      <c r="FA231" s="9">
        <f>IF(15&lt;=$G231, EW231-EZ231, "")</f>
        <v/>
      </c>
      <c r="FB231" s="9">
        <f>IF(15&lt;=$G231, ROUND(ET231*$Q231, 2), "")</f>
        <v/>
      </c>
      <c r="FC231" s="9">
        <f>IF(15&lt;=$G231, ET231+FB231, "")</f>
        <v/>
      </c>
      <c r="FD231" s="9">
        <f>IF(15&lt;=$G231, EX231+FB231, "")</f>
        <v/>
      </c>
      <c r="FE231" s="9">
        <f>IF(15&lt;=$G231, ($G231-15)*$N231, "")</f>
        <v/>
      </c>
      <c r="FF231" s="9">
        <f>IF(16&lt;=$G231, FA231, "")</f>
        <v/>
      </c>
      <c r="FG231" s="9">
        <f>IF(16&lt;=$G231, ROUND(FF231*$Q231, 2), "")</f>
        <v/>
      </c>
      <c r="FH231" s="9">
        <f>IF(16&lt;=$G231, $N231, "")</f>
        <v/>
      </c>
      <c r="FI231" s="9">
        <f>IF(16&lt;=$G231, FH231-FG231, "")</f>
        <v/>
      </c>
      <c r="FJ231" s="9">
        <f>IF(16&lt;=$G231, FF231-FI231, "")</f>
        <v/>
      </c>
      <c r="FK231" s="9">
        <f>IF(16&lt;=$G231, ROUND(FC231*$Q231, 2), "")</f>
        <v/>
      </c>
      <c r="FL231" s="9">
        <f>IF(16&lt;=$G231, FC231+FK231, "")</f>
        <v/>
      </c>
      <c r="FM231" s="9">
        <f>IF(16&lt;=$G231, FG231+FK231, "")</f>
        <v/>
      </c>
      <c r="FN231" s="9">
        <f>IF(16&lt;=$G231, ($G231-16)*$N231, "")</f>
        <v/>
      </c>
      <c r="FO231" s="9">
        <f>IF(17&lt;=$G231, FJ231, "")</f>
        <v/>
      </c>
      <c r="FP231" s="9">
        <f>IF(17&lt;=$G231, ROUND(FO231*$Q231, 2), "")</f>
        <v/>
      </c>
      <c r="FQ231" s="9">
        <f>IF(17&lt;=$G231, $N231, "")</f>
        <v/>
      </c>
      <c r="FR231" s="9">
        <f>IF(17&lt;=$G231, FQ231-FP231, "")</f>
        <v/>
      </c>
      <c r="FS231" s="9">
        <f>IF(17&lt;=$G231, FO231-FR231, "")</f>
        <v/>
      </c>
      <c r="FT231" s="9">
        <f>IF(17&lt;=$G231, ROUND(FL231*$Q231, 2), "")</f>
        <v/>
      </c>
      <c r="FU231" s="9">
        <f>IF(17&lt;=$G231, FL231+FT231, "")</f>
        <v/>
      </c>
      <c r="FV231" s="9">
        <f>IF(17&lt;=$G231, FP231+FT231, "")</f>
        <v/>
      </c>
      <c r="FW231" s="9">
        <f>IF(17&lt;=$G231, ($G231-17)*$N231, "")</f>
        <v/>
      </c>
      <c r="FX231" s="9">
        <f>IF(18&lt;=$G231, FS231, "")</f>
        <v/>
      </c>
      <c r="FY231" s="9">
        <f>IF(18&lt;=$G231, ROUND(FX231*$Q231, 2), "")</f>
        <v/>
      </c>
      <c r="FZ231" s="9">
        <f>IF(18&lt;=$G231, $N231, "")</f>
        <v/>
      </c>
      <c r="GA231" s="9">
        <f>IF(18&lt;=$G231, FZ231-FY231, "")</f>
        <v/>
      </c>
      <c r="GB231" s="9">
        <f>IF(18&lt;=$G231, FX231-GA231, "")</f>
        <v/>
      </c>
      <c r="GC231" s="9">
        <f>IF(18&lt;=$G231, ROUND(FU231*$Q231, 2), "")</f>
        <v/>
      </c>
      <c r="GD231" s="9">
        <f>IF(18&lt;=$G231, FU231+GC231, "")</f>
        <v/>
      </c>
      <c r="GE231" s="9">
        <f>IF(18&lt;=$G231, FY231+GC231, "")</f>
        <v/>
      </c>
      <c r="GF231" s="9">
        <f>IF(18&lt;=$G231, ($G231-18)*$N231, "")</f>
        <v/>
      </c>
      <c r="GG231" s="9">
        <f>IF(19&lt;=$G231, GB231, "")</f>
        <v/>
      </c>
      <c r="GH231" s="9">
        <f>IF(19&lt;=$G231, ROUND(GG231*$Q231, 2), "")</f>
        <v/>
      </c>
      <c r="GI231" s="9">
        <f>IF(19&lt;=$G231, $N231, "")</f>
        <v/>
      </c>
      <c r="GJ231" s="9">
        <f>IF(19&lt;=$G231, GI231-GH231, "")</f>
        <v/>
      </c>
      <c r="GK231" s="9">
        <f>IF(19&lt;=$G231, GG231-GJ231, "")</f>
        <v/>
      </c>
      <c r="GL231" s="9">
        <f>IF(19&lt;=$G231, ROUND(GD231*$Q231, 2), "")</f>
        <v/>
      </c>
      <c r="GM231" s="9">
        <f>IF(19&lt;=$G231, GD231+GL231, "")</f>
        <v/>
      </c>
      <c r="GN231" s="9">
        <f>IF(19&lt;=$G231, GH231+GL231, "")</f>
        <v/>
      </c>
      <c r="GO231" s="9">
        <f>IF(19&lt;=$G231, ($G231-19)*$N231, "")</f>
        <v/>
      </c>
      <c r="GP231" s="9">
        <f>IF(20&lt;=$G231, GK231, "")</f>
        <v/>
      </c>
      <c r="GQ231" s="9">
        <f>IF(20&lt;=$G231, ROUND(GP231*$Q231, 2), "")</f>
        <v/>
      </c>
      <c r="GR231" s="9">
        <f>IF(20&lt;=$G231, $N231, "")</f>
        <v/>
      </c>
      <c r="GS231" s="9">
        <f>IF(20&lt;=$G231, GR231-GQ231, "")</f>
        <v/>
      </c>
      <c r="GT231" s="9">
        <f>IF(20&lt;=$G231, GP231-GS231, "")</f>
        <v/>
      </c>
      <c r="GU231" s="9">
        <f>IF(20&lt;=$G231, ROUND(GM231*$Q231, 2), "")</f>
        <v/>
      </c>
      <c r="GV231" s="9">
        <f>IF(20&lt;=$G231, GM231+GU231, "")</f>
        <v/>
      </c>
      <c r="GW231" s="9">
        <f>IF(20&lt;=$G231, GQ231+GU231, "")</f>
        <v/>
      </c>
      <c r="GX231" s="9">
        <f>IF(20&lt;=$G231, ($G231-20)*$N231, "")</f>
        <v/>
      </c>
      <c r="GY231" s="9">
        <f>IF(21&lt;=$G231, GT231, "")</f>
        <v/>
      </c>
      <c r="GZ231" s="9">
        <f>IF(21&lt;=$G231, ROUND(GY231*$Q231, 2), "")</f>
        <v/>
      </c>
      <c r="HA231" s="9">
        <f>IF(21&lt;=$G231, $N231, "")</f>
        <v/>
      </c>
      <c r="HB231" s="9">
        <f>IF(21&lt;=$G231, HA231-GZ231, "")</f>
        <v/>
      </c>
      <c r="HC231" s="9">
        <f>IF(21&lt;=$G231, GY231-HB231, "")</f>
        <v/>
      </c>
      <c r="HD231" s="9">
        <f>IF(21&lt;=$G231, ROUND(GV231*$Q231, 2), "")</f>
        <v/>
      </c>
      <c r="HE231" s="9">
        <f>IF(21&lt;=$G231, GV231+HD231, "")</f>
        <v/>
      </c>
      <c r="HF231" s="9">
        <f>IF(21&lt;=$G231, GZ231+HD231, "")</f>
        <v/>
      </c>
      <c r="HG231" s="9">
        <f>IF(21&lt;=$G231, ($G231-21)*$N231, "")</f>
        <v/>
      </c>
      <c r="HH231" s="9">
        <f>IF(22&lt;=$G231, HC231, "")</f>
        <v/>
      </c>
      <c r="HI231" s="9">
        <f>IF(22&lt;=$G231, ROUND(HH231*$Q231, 2), "")</f>
        <v/>
      </c>
      <c r="HJ231" s="9">
        <f>IF(22&lt;=$G231, $N231, "")</f>
        <v/>
      </c>
      <c r="HK231" s="9">
        <f>IF(22&lt;=$G231, HJ231-HI231, "")</f>
        <v/>
      </c>
      <c r="HL231" s="9">
        <f>IF(22&lt;=$G231, HH231-HK231, "")</f>
        <v/>
      </c>
      <c r="HM231" s="9">
        <f>IF(22&lt;=$G231, ROUND(HE231*$Q231, 2), "")</f>
        <v/>
      </c>
      <c r="HN231" s="9">
        <f>IF(22&lt;=$G231, HE231+HM231, "")</f>
        <v/>
      </c>
      <c r="HO231" s="9">
        <f>IF(22&lt;=$G231, HI231+HM231, "")</f>
        <v/>
      </c>
      <c r="HP231" s="9">
        <f>IF(22&lt;=$G231, ($G231-22)*$N231, "")</f>
        <v/>
      </c>
      <c r="HQ231" s="9">
        <f>IF(23&lt;=$G231, HL231, "")</f>
        <v/>
      </c>
      <c r="HR231" s="9">
        <f>IF(23&lt;=$G231, ROUND(HQ231*$Q231, 2), "")</f>
        <v/>
      </c>
      <c r="HS231" s="9">
        <f>IF(23&lt;=$G231, $N231, "")</f>
        <v/>
      </c>
      <c r="HT231" s="9">
        <f>IF(23&lt;=$G231, HS231-HR231, "")</f>
        <v/>
      </c>
      <c r="HU231" s="9">
        <f>IF(23&lt;=$G231, HQ231-HT231, "")</f>
        <v/>
      </c>
      <c r="HV231" s="9">
        <f>IF(23&lt;=$G231, ROUND(HN231*$Q231, 2), "")</f>
        <v/>
      </c>
      <c r="HW231" s="9">
        <f>IF(23&lt;=$G231, HN231+HV231, "")</f>
        <v/>
      </c>
      <c r="HX231" s="9">
        <f>IF(23&lt;=$G231, HR231+HV231, "")</f>
        <v/>
      </c>
      <c r="HY231" s="9">
        <f>IF(23&lt;=$G231, ($G231-23)*$N231, "")</f>
        <v/>
      </c>
      <c r="HZ231" s="9">
        <f>IF(24&lt;=$G231, HU231, "")</f>
        <v/>
      </c>
      <c r="IA231" s="9">
        <f>IF(24&lt;=$G231, ROUND(HZ231*$Q231, 2), "")</f>
        <v/>
      </c>
      <c r="IB231" s="9">
        <f>IF(24&lt;=$G231, $N231, "")</f>
        <v/>
      </c>
      <c r="IC231" s="9">
        <f>IF(24&lt;=$G231, IB231-IA231, "")</f>
        <v/>
      </c>
      <c r="ID231" s="9">
        <f>IF(24&lt;=$G231, HZ231-IC231, "")</f>
        <v/>
      </c>
      <c r="IE231" s="9">
        <f>IF(24&lt;=$G231, ROUND(HW231*$Q231, 2), "")</f>
        <v/>
      </c>
      <c r="IF231" s="9">
        <f>IF(24&lt;=$G231, HW231+IE231, "")</f>
        <v/>
      </c>
      <c r="IG231" s="9">
        <f>IF(24&lt;=$G231, IA231+IE231, "")</f>
        <v/>
      </c>
      <c r="IH231" s="9">
        <f>IF(24&lt;=$G231, ($G231-24)*$N231, "")</f>
        <v/>
      </c>
      <c r="II231" s="9">
        <f>IF(25&lt;=$G231, ID231, "")</f>
        <v/>
      </c>
      <c r="IJ231" s="9">
        <f>IF(25&lt;=$G231, ROUND(II231*$Q231, 2), "")</f>
        <v/>
      </c>
      <c r="IK231" s="9">
        <f>IF(25&lt;=$G231, $N231, "")</f>
        <v/>
      </c>
      <c r="IL231" s="9">
        <f>IF(25&lt;=$G231, IK231-IJ231, "")</f>
        <v/>
      </c>
      <c r="IM231" s="9">
        <f>IF(25&lt;=$G231, II231-IL231, "")</f>
        <v/>
      </c>
      <c r="IN231" s="9">
        <f>IF(25&lt;=$G231, ROUND(IF231*$Q231, 2), "")</f>
        <v/>
      </c>
      <c r="IO231" s="9">
        <f>IF(25&lt;=$G231, IF231+IN231, "")</f>
        <v/>
      </c>
      <c r="IP231" s="9">
        <f>IF(25&lt;=$G231, IJ231+IN231, "")</f>
        <v/>
      </c>
      <c r="IQ231" s="9">
        <f>IF(25&lt;=$G231, ($G231-25)*$N231, "")</f>
        <v/>
      </c>
      <c r="IR231" s="9">
        <f>IF(26&lt;=$G231, IM231, "")</f>
        <v/>
      </c>
      <c r="IS231" s="9">
        <f>IF(26&lt;=$G231, ROUND(IR231*$Q231, 2), "")</f>
        <v/>
      </c>
      <c r="IT231" s="9">
        <f>IF(26&lt;=$G231, $N231, "")</f>
        <v/>
      </c>
      <c r="IU231" s="9">
        <f>IF(26&lt;=$G231, IT231-IS231, "")</f>
        <v/>
      </c>
      <c r="IV231" s="9">
        <f>IF(26&lt;=$G231, IR231-IU231, "")</f>
        <v/>
      </c>
      <c r="IW231" s="9">
        <f>IF(26&lt;=$G231, ROUND(IO231*$Q231, 2), "")</f>
        <v/>
      </c>
      <c r="IX231" s="9">
        <f>IF(26&lt;=$G231, IO231+IW231, "")</f>
        <v/>
      </c>
      <c r="IY231" s="9">
        <f>IF(26&lt;=$G231, IS231+IW231, "")</f>
        <v/>
      </c>
      <c r="IZ231" s="9">
        <f>IF(26&lt;=$G231, ($G231-26)*$N231, "")</f>
        <v/>
      </c>
      <c r="JA231" s="9">
        <f>IF(27&lt;=$G231, IV231, "")</f>
        <v/>
      </c>
      <c r="JB231" s="9">
        <f>IF(27&lt;=$G231, ROUND(JA231*$Q231, 2), "")</f>
        <v/>
      </c>
      <c r="JC231" s="9">
        <f>IF(27&lt;=$G231, $N231, "")</f>
        <v/>
      </c>
      <c r="JD231" s="9">
        <f>IF(27&lt;=$G231, JC231-JB231, "")</f>
        <v/>
      </c>
      <c r="JE231" s="9">
        <f>IF(27&lt;=$G231, JA231-JD231, "")</f>
        <v/>
      </c>
      <c r="JF231" s="9">
        <f>IF(27&lt;=$G231, ROUND(IX231*$Q231, 2), "")</f>
        <v/>
      </c>
      <c r="JG231" s="9">
        <f>IF(27&lt;=$G231, IX231+JF231, "")</f>
        <v/>
      </c>
      <c r="JH231" s="9">
        <f>IF(27&lt;=$G231, JB231+JF231, "")</f>
        <v/>
      </c>
      <c r="JI231" s="9">
        <f>IF(27&lt;=$G231, ($G231-27)*$N231, "")</f>
        <v/>
      </c>
      <c r="JJ231" s="9">
        <f>IF(28&lt;=$G231, JE231, "")</f>
        <v/>
      </c>
      <c r="JK231" s="9">
        <f>IF(28&lt;=$G231, ROUND(JJ231*$Q231, 2), "")</f>
        <v/>
      </c>
      <c r="JL231" s="9">
        <f>IF(28&lt;=$G231, $N231, "")</f>
        <v/>
      </c>
      <c r="JM231" s="9">
        <f>IF(28&lt;=$G231, JL231-JK231, "")</f>
        <v/>
      </c>
      <c r="JN231" s="9">
        <f>IF(28&lt;=$G231, JJ231-JM231, "")</f>
        <v/>
      </c>
      <c r="JO231" s="9">
        <f>IF(28&lt;=$G231, ROUND(JG231*$Q231, 2), "")</f>
        <v/>
      </c>
      <c r="JP231" s="9">
        <f>IF(28&lt;=$G231, JG231+JO231, "")</f>
        <v/>
      </c>
      <c r="JQ231" s="9">
        <f>IF(28&lt;=$G231, JK231+JO231, "")</f>
        <v/>
      </c>
      <c r="JR231" s="9">
        <f>IF(28&lt;=$G231, ($G231-28)*$N231, "")</f>
        <v/>
      </c>
      <c r="JS231" s="9">
        <f>IF(29&lt;=$G231, JN231, "")</f>
        <v/>
      </c>
      <c r="JT231" s="9">
        <f>IF(29&lt;=$G231, ROUND(JS231*$Q231, 2), "")</f>
        <v/>
      </c>
      <c r="JU231" s="9">
        <f>IF(29&lt;=$G231, $N231, "")</f>
        <v/>
      </c>
      <c r="JV231" s="9">
        <f>IF(29&lt;=$G231, JU231-JT231, "")</f>
        <v/>
      </c>
      <c r="JW231" s="9">
        <f>IF(29&lt;=$G231, JS231-JV231, "")</f>
        <v/>
      </c>
      <c r="JX231" s="9">
        <f>IF(29&lt;=$G231, ROUND(JP231*$Q231, 2), "")</f>
        <v/>
      </c>
      <c r="JY231" s="9">
        <f>IF(29&lt;=$G231, JP231+JX231, "")</f>
        <v/>
      </c>
      <c r="JZ231" s="9">
        <f>IF(29&lt;=$G231, JT231+JX231, "")</f>
        <v/>
      </c>
      <c r="KA231" s="9">
        <f>IF(29&lt;=$G231, ($G231-29)*$N231, "")</f>
        <v/>
      </c>
      <c r="KB231" s="9">
        <f>IF(30&lt;=$G231, JW231, "")</f>
        <v/>
      </c>
      <c r="KC231" s="9">
        <f>IF(30&lt;=$G231, ROUND(KB231*$Q231, 2), "")</f>
        <v/>
      </c>
      <c r="KD231" s="9">
        <f>IF(30&lt;=$G231, $N231, "")</f>
        <v/>
      </c>
      <c r="KE231" s="9">
        <f>IF(30&lt;=$G231, KD231-KC231, "")</f>
        <v/>
      </c>
      <c r="KF231" s="9">
        <f>IF(30&lt;=$G231, KB231-KE231, "")</f>
        <v/>
      </c>
      <c r="KG231" s="9">
        <f>IF(30&lt;=$G231, ROUND(JY231*$Q231, 2), "")</f>
        <v/>
      </c>
      <c r="KH231" s="9">
        <f>IF(30&lt;=$G231, JY231+KG231, "")</f>
        <v/>
      </c>
      <c r="KI231" s="9">
        <f>IF(30&lt;=$G231, KC231+KG231, "")</f>
        <v/>
      </c>
      <c r="KJ231" s="9">
        <f>IF(30&lt;=$G231, ($G231-30)*$N231, "")</f>
        <v/>
      </c>
      <c r="KK231" s="9">
        <f>IF(31&lt;=$G231, KF231, "")</f>
        <v/>
      </c>
      <c r="KL231" s="9">
        <f>IF(31&lt;=$G231, ROUND(KK231*$Q231, 2), "")</f>
        <v/>
      </c>
      <c r="KM231" s="9">
        <f>IF(31&lt;=$G231, $N231, "")</f>
        <v/>
      </c>
      <c r="KN231" s="9">
        <f>IF(31&lt;=$G231, KM231-KL231, "")</f>
        <v/>
      </c>
      <c r="KO231" s="9">
        <f>IF(31&lt;=$G231, KK231-KN231, "")</f>
        <v/>
      </c>
      <c r="KP231" s="9">
        <f>IF(31&lt;=$G231, ROUND(KH231*$Q231, 2), "")</f>
        <v/>
      </c>
      <c r="KQ231" s="9">
        <f>IF(31&lt;=$G231, KH231+KP231, "")</f>
        <v/>
      </c>
      <c r="KR231" s="9">
        <f>IF(31&lt;=$G231, KL231+KP231, "")</f>
        <v/>
      </c>
      <c r="KS231" s="9">
        <f>IF(31&lt;=$G231, ($G231-31)*$N231, "")</f>
        <v/>
      </c>
      <c r="KT231" s="9">
        <f>IF(32&lt;=$G231, KO231, "")</f>
        <v/>
      </c>
      <c r="KU231" s="9">
        <f>IF(32&lt;=$G231, ROUND(KT231*$Q231, 2), "")</f>
        <v/>
      </c>
      <c r="KV231" s="9">
        <f>IF(32&lt;=$G231, $N231, "")</f>
        <v/>
      </c>
      <c r="KW231" s="9">
        <f>IF(32&lt;=$G231, KV231-KU231, "")</f>
        <v/>
      </c>
      <c r="KX231" s="9">
        <f>IF(32&lt;=$G231, KT231-KW231, "")</f>
        <v/>
      </c>
      <c r="KY231" s="9">
        <f>IF(32&lt;=$G231, ROUND(KQ231*$Q231, 2), "")</f>
        <v/>
      </c>
      <c r="KZ231" s="9">
        <f>IF(32&lt;=$G231, KQ231+KY231, "")</f>
        <v/>
      </c>
      <c r="LA231" s="9">
        <f>IF(32&lt;=$G231, KU231+KY231, "")</f>
        <v/>
      </c>
      <c r="LB231" s="9">
        <f>IF(32&lt;=$G231, ($G231-32)*$N231, "")</f>
        <v/>
      </c>
      <c r="LC231" s="9">
        <f>IF(33&lt;=$G231, KX231, "")</f>
        <v/>
      </c>
      <c r="LD231" s="9">
        <f>IF(33&lt;=$G231, ROUND(LC231*$Q231, 2), "")</f>
        <v/>
      </c>
      <c r="LE231" s="9">
        <f>IF(33&lt;=$G231, $N231, "")</f>
        <v/>
      </c>
      <c r="LF231" s="9">
        <f>IF(33&lt;=$G231, LE231-LD231, "")</f>
        <v/>
      </c>
      <c r="LG231" s="9">
        <f>IF(33&lt;=$G231, LC231-LF231, "")</f>
        <v/>
      </c>
      <c r="LH231" s="9">
        <f>IF(33&lt;=$G231, ROUND(KZ231*$Q231, 2), "")</f>
        <v/>
      </c>
      <c r="LI231" s="9">
        <f>IF(33&lt;=$G231, KZ231+LH231, "")</f>
        <v/>
      </c>
      <c r="LJ231" s="9">
        <f>IF(33&lt;=$G231, LD231+LH231, "")</f>
        <v/>
      </c>
      <c r="LK231" s="9">
        <f>IF(33&lt;=$G231, ($G231-33)*$N231, "")</f>
        <v/>
      </c>
      <c r="LL231" s="9">
        <f>IF(34&lt;=$G231, LG231, "")</f>
        <v/>
      </c>
      <c r="LM231" s="9">
        <f>IF(34&lt;=$G231, ROUND(LL231*$Q231, 2), "")</f>
        <v/>
      </c>
      <c r="LN231" s="9">
        <f>IF(34&lt;=$G231, $N231, "")</f>
        <v/>
      </c>
      <c r="LO231" s="9">
        <f>IF(34&lt;=$G231, LN231-LM231, "")</f>
        <v/>
      </c>
      <c r="LP231" s="9">
        <f>IF(34&lt;=$G231, LL231-LO231, "")</f>
        <v/>
      </c>
      <c r="LQ231" s="9">
        <f>IF(34&lt;=$G231, ROUND(LI231*$Q231, 2), "")</f>
        <v/>
      </c>
      <c r="LR231" s="9">
        <f>IF(34&lt;=$G231, LI231+LQ231, "")</f>
        <v/>
      </c>
      <c r="LS231" s="9">
        <f>IF(34&lt;=$G231, LM231+LQ231, "")</f>
        <v/>
      </c>
      <c r="LT231" s="9">
        <f>IF(34&lt;=$G231, ($G231-34)*$N231, "")</f>
        <v/>
      </c>
      <c r="LU231" s="9">
        <f>IF(35&lt;=$G231, LP231, "")</f>
        <v/>
      </c>
      <c r="LV231" s="9">
        <f>IF(35&lt;=$G231, ROUND(LU231*$Q231, 2), "")</f>
        <v/>
      </c>
      <c r="LW231" s="9">
        <f>IF(35&lt;=$G231, $N231, "")</f>
        <v/>
      </c>
      <c r="LX231" s="9">
        <f>IF(35&lt;=$G231, LW231-LV231, "")</f>
        <v/>
      </c>
      <c r="LY231" s="9">
        <f>IF(35&lt;=$G231, LU231-LX231, "")</f>
        <v/>
      </c>
      <c r="LZ231" s="9">
        <f>IF(35&lt;=$G231, ROUND(LR231*$Q231, 2), "")</f>
        <v/>
      </c>
      <c r="MA231" s="9">
        <f>IF(35&lt;=$G231, LR231+LZ231, "")</f>
        <v/>
      </c>
      <c r="MB231" s="9">
        <f>IF(35&lt;=$G231, LV231+LZ231, "")</f>
        <v/>
      </c>
      <c r="MC231" s="9">
        <f>IF(35&lt;=$G231, ($G231-35)*$N231, "")</f>
        <v/>
      </c>
      <c r="MD231" s="9">
        <f>IF(36&lt;=$G231, LY231, "")</f>
        <v/>
      </c>
      <c r="ME231" s="9">
        <f>IF(36&lt;=$G231, ROUND(MD231*$Q231, 2), "")</f>
        <v/>
      </c>
      <c r="MF231" s="9">
        <f>IF(36&lt;=$G231, $N231, "")</f>
        <v/>
      </c>
      <c r="MG231" s="9">
        <f>IF(36&lt;=$G231, MF231-ME231, "")</f>
        <v/>
      </c>
      <c r="MH231" s="9">
        <f>IF(36&lt;=$G231, MD231-MG231, "")</f>
        <v/>
      </c>
      <c r="MI231" s="9">
        <f>IF(36&lt;=$G231, ROUND(MA231*$Q231, 2), "")</f>
        <v/>
      </c>
      <c r="MJ231" s="9">
        <f>IF(36&lt;=$G231, MA231+MI231, "")</f>
        <v/>
      </c>
      <c r="MK231" s="9">
        <f>IF(36&lt;=$G231, ME231+MI231, "")</f>
        <v/>
      </c>
      <c r="ML231" s="9">
        <f>IF(36&lt;=$G231, ($G231-36)*$N231, "")</f>
        <v/>
      </c>
      <c r="MM231" s="9">
        <f>IF(37&lt;=$G231, MH231, "")</f>
        <v/>
      </c>
      <c r="MN231" s="9">
        <f>IF(37&lt;=$G231, ROUND(MM231*$Q231, 2), "")</f>
        <v/>
      </c>
      <c r="MO231" s="9">
        <f>IF(37&lt;=$G231, $N231, "")</f>
        <v/>
      </c>
      <c r="MP231" s="9">
        <f>IF(37&lt;=$G231, MO231-MN231, "")</f>
        <v/>
      </c>
      <c r="MQ231" s="9">
        <f>IF(37&lt;=$G231, MM231-MP231, "")</f>
        <v/>
      </c>
      <c r="MR231" s="9">
        <f>IF(37&lt;=$G231, ROUND(MJ231*$Q231, 2), "")</f>
        <v/>
      </c>
      <c r="MS231" s="9">
        <f>IF(37&lt;=$G231, MJ231+MR231, "")</f>
        <v/>
      </c>
      <c r="MT231" s="9">
        <f>IF(37&lt;=$G231, MN231+MR231, "")</f>
        <v/>
      </c>
      <c r="MU231" s="9">
        <f>IF(37&lt;=$G231, ($G231-37)*$N231, "")</f>
        <v/>
      </c>
      <c r="MV231" s="9">
        <f>IF(38&lt;=$G231, MQ231, "")</f>
        <v/>
      </c>
      <c r="MW231" s="9">
        <f>IF(38&lt;=$G231, ROUND(MV231*$Q231, 2), "")</f>
        <v/>
      </c>
      <c r="MX231" s="9">
        <f>IF(38&lt;=$G231, $N231, "")</f>
        <v/>
      </c>
      <c r="MY231" s="9">
        <f>IF(38&lt;=$G231, MX231-MW231, "")</f>
        <v/>
      </c>
      <c r="MZ231" s="9">
        <f>IF(38&lt;=$G231, MV231-MY231, "")</f>
        <v/>
      </c>
      <c r="NA231" s="9">
        <f>IF(38&lt;=$G231, ROUND(MS231*$Q231, 2), "")</f>
        <v/>
      </c>
      <c r="NB231" s="9">
        <f>IF(38&lt;=$G231, MS231+NA231, "")</f>
        <v/>
      </c>
      <c r="NC231" s="9">
        <f>IF(38&lt;=$G231, MW231+NA231, "")</f>
        <v/>
      </c>
      <c r="ND231" s="9">
        <f>IF(38&lt;=$G231, ($G231-38)*$N231, "")</f>
        <v/>
      </c>
      <c r="NE231" s="9">
        <f>IF(39&lt;=$G231, MZ231, "")</f>
        <v/>
      </c>
      <c r="NF231" s="9">
        <f>IF(39&lt;=$G231, ROUND(NE231*$Q231, 2), "")</f>
        <v/>
      </c>
      <c r="NG231" s="9">
        <f>IF(39&lt;=$G231, $N231, "")</f>
        <v/>
      </c>
      <c r="NH231" s="9">
        <f>IF(39&lt;=$G231, NG231-NF231, "")</f>
        <v/>
      </c>
      <c r="NI231" s="9">
        <f>IF(39&lt;=$G231, NE231-NH231, "")</f>
        <v/>
      </c>
      <c r="NJ231" s="9">
        <f>IF(39&lt;=$G231, ROUND(NB231*$Q231, 2), "")</f>
        <v/>
      </c>
      <c r="NK231" s="9">
        <f>IF(39&lt;=$G231, NB231+NJ231, "")</f>
        <v/>
      </c>
      <c r="NL231" s="9">
        <f>IF(39&lt;=$G231, NF231+NJ231, "")</f>
        <v/>
      </c>
      <c r="NM231" s="9">
        <f>IF(39&lt;=$G231, ($G231-39)*$N231, "")</f>
        <v/>
      </c>
      <c r="NN231" s="9">
        <f>IF(40&lt;=$G231, NI231, "")</f>
        <v/>
      </c>
      <c r="NO231" s="9">
        <f>IF(40&lt;=$G231, ROUND(NN231*$Q231, 2), "")</f>
        <v/>
      </c>
      <c r="NP231" s="9">
        <f>IF(40&lt;=$G231, $N231, "")</f>
        <v/>
      </c>
      <c r="NQ231" s="9">
        <f>IF(40&lt;=$G231, NP231-NO231, "")</f>
        <v/>
      </c>
      <c r="NR231" s="9">
        <f>IF(40&lt;=$G231, NN231-NQ231, "")</f>
        <v/>
      </c>
      <c r="NS231" s="9">
        <f>IF(40&lt;=$G231, ROUND(NK231*$Q231, 2), "")</f>
        <v/>
      </c>
      <c r="NT231" s="9">
        <f>IF(40&lt;=$G231, NK231+NS231, "")</f>
        <v/>
      </c>
      <c r="NU231" s="9">
        <f>IF(40&lt;=$G231, NO231+NS231, "")</f>
        <v/>
      </c>
      <c r="NV231" s="9">
        <f>IF(40&lt;=$G231, ($G231-40)*$N231, "")</f>
        <v/>
      </c>
      <c r="NW231" s="9">
        <f>IF(41&lt;=$G231, NR231, "")</f>
        <v/>
      </c>
      <c r="NX231" s="9">
        <f>IF(41&lt;=$G231, ROUND(NW231*$Q231, 2), "")</f>
        <v/>
      </c>
      <c r="NY231" s="9">
        <f>IF(41&lt;=$G231, $N231, "")</f>
        <v/>
      </c>
      <c r="NZ231" s="9">
        <f>IF(41&lt;=$G231, NY231-NX231, "")</f>
        <v/>
      </c>
      <c r="OA231" s="9">
        <f>IF(41&lt;=$G231, NW231-NZ231, "")</f>
        <v/>
      </c>
      <c r="OB231" s="9">
        <f>IF(41&lt;=$G231, ROUND(NT231*$Q231, 2), "")</f>
        <v/>
      </c>
      <c r="OC231" s="9">
        <f>IF(41&lt;=$G231, NT231+OB231, "")</f>
        <v/>
      </c>
      <c r="OD231" s="9">
        <f>IF(41&lt;=$G231, NX231+OB231, "")</f>
        <v/>
      </c>
      <c r="OE231" s="9">
        <f>IF(41&lt;=$G231, ($G231-41)*$N231, "")</f>
        <v/>
      </c>
      <c r="OF231" s="9">
        <f>IF(42&lt;=$G231, OA231, "")</f>
        <v/>
      </c>
      <c r="OG231" s="9">
        <f>IF(42&lt;=$G231, ROUND(OF231*$Q231, 2), "")</f>
        <v/>
      </c>
      <c r="OH231" s="9">
        <f>IF(42&lt;=$G231, $N231, "")</f>
        <v/>
      </c>
      <c r="OI231" s="9">
        <f>IF(42&lt;=$G231, OH231-OG231, "")</f>
        <v/>
      </c>
      <c r="OJ231" s="9">
        <f>IF(42&lt;=$G231, OF231-OI231, "")</f>
        <v/>
      </c>
      <c r="OK231" s="9">
        <f>IF(42&lt;=$G231, ROUND(OC231*$Q231, 2), "")</f>
        <v/>
      </c>
      <c r="OL231" s="9">
        <f>IF(42&lt;=$G231, OC231+OK231, "")</f>
        <v/>
      </c>
      <c r="OM231" s="9">
        <f>IF(42&lt;=$G231, OG231+OK231, "")</f>
        <v/>
      </c>
      <c r="ON231" s="9">
        <f>IF(42&lt;=$G231, ($G231-42)*$N231, "")</f>
        <v/>
      </c>
      <c r="OO231" s="9">
        <f>IF(43&lt;=$G231, OJ231, "")</f>
        <v/>
      </c>
      <c r="OP231" s="9">
        <f>IF(43&lt;=$G231, ROUND(OO231*$Q231, 2), "")</f>
        <v/>
      </c>
      <c r="OQ231" s="9">
        <f>IF(43&lt;=$G231, $N231, "")</f>
        <v/>
      </c>
      <c r="OR231" s="9">
        <f>IF(43&lt;=$G231, OQ231-OP231, "")</f>
        <v/>
      </c>
      <c r="OS231" s="9">
        <f>IF(43&lt;=$G231, OO231-OR231, "")</f>
        <v/>
      </c>
      <c r="OT231" s="9">
        <f>IF(43&lt;=$G231, ROUND(OL231*$Q231, 2), "")</f>
        <v/>
      </c>
      <c r="OU231" s="9">
        <f>IF(43&lt;=$G231, OL231+OT231, "")</f>
        <v/>
      </c>
      <c r="OV231" s="9">
        <f>IF(43&lt;=$G231, OP231+OT231, "")</f>
        <v/>
      </c>
      <c r="OW231" s="9">
        <f>IF(43&lt;=$G231, ($G231-43)*$N231, "")</f>
        <v/>
      </c>
      <c r="OX231" s="9">
        <f>IF(44&lt;=$G231, OS231, "")</f>
        <v/>
      </c>
      <c r="OY231" s="9">
        <f>IF(44&lt;=$G231, ROUND(OX231*$Q231, 2), "")</f>
        <v/>
      </c>
      <c r="OZ231" s="9">
        <f>IF(44&lt;=$G231, $N231, "")</f>
        <v/>
      </c>
      <c r="PA231" s="9">
        <f>IF(44&lt;=$G231, OZ231-OY231, "")</f>
        <v/>
      </c>
      <c r="PB231" s="9">
        <f>IF(44&lt;=$G231, OX231-PA231, "")</f>
        <v/>
      </c>
      <c r="PC231" s="9">
        <f>IF(44&lt;=$G231, ROUND(OU231*$Q231, 2), "")</f>
        <v/>
      </c>
      <c r="PD231" s="9">
        <f>IF(44&lt;=$G231, OU231+PC231, "")</f>
        <v/>
      </c>
      <c r="PE231" s="9">
        <f>IF(44&lt;=$G231, OY231+PC231, "")</f>
        <v/>
      </c>
      <c r="PF231" s="9">
        <f>IF(44&lt;=$G231, ($G231-44)*$N231, "")</f>
        <v/>
      </c>
      <c r="PG231" s="9">
        <f>IF(45&lt;=$G231, PB231, "")</f>
        <v/>
      </c>
      <c r="PH231" s="9">
        <f>IF(45&lt;=$G231, ROUND(PG231*$Q231, 2), "")</f>
        <v/>
      </c>
      <c r="PI231" s="9">
        <f>IF(45&lt;=$G231, $N231, "")</f>
        <v/>
      </c>
      <c r="PJ231" s="9">
        <f>IF(45&lt;=$G231, PI231-PH231, "")</f>
        <v/>
      </c>
      <c r="PK231" s="9">
        <f>IF(45&lt;=$G231, PG231-PJ231, "")</f>
        <v/>
      </c>
      <c r="PL231" s="9">
        <f>IF(45&lt;=$G231, ROUND(PD231*$Q231, 2), "")</f>
        <v/>
      </c>
      <c r="PM231" s="9">
        <f>IF(45&lt;=$G231, PD231+PL231, "")</f>
        <v/>
      </c>
      <c r="PN231" s="9">
        <f>IF(45&lt;=$G231, PH231+PL231, "")</f>
        <v/>
      </c>
      <c r="PO231" s="9">
        <f>IF(45&lt;=$G231, ($G231-45)*$N231, "")</f>
        <v/>
      </c>
      <c r="PP231" s="9">
        <f>IF(46&lt;=$G231, PK231, "")</f>
        <v/>
      </c>
      <c r="PQ231" s="9">
        <f>IF(46&lt;=$G231, ROUND(PP231*$Q231, 2), "")</f>
        <v/>
      </c>
      <c r="PR231" s="9">
        <f>IF(46&lt;=$G231, $N231, "")</f>
        <v/>
      </c>
      <c r="PS231" s="9">
        <f>IF(46&lt;=$G231, PR231-PQ231, "")</f>
        <v/>
      </c>
      <c r="PT231" s="9">
        <f>IF(46&lt;=$G231, PP231-PS231, "")</f>
        <v/>
      </c>
      <c r="PU231" s="9">
        <f>IF(46&lt;=$G231, ROUND(PM231*$Q231, 2), "")</f>
        <v/>
      </c>
      <c r="PV231" s="9">
        <f>IF(46&lt;=$G231, PM231+PU231, "")</f>
        <v/>
      </c>
      <c r="PW231" s="9">
        <f>IF(46&lt;=$G231, PQ231+PU231, "")</f>
        <v/>
      </c>
      <c r="PX231" s="9">
        <f>IF(46&lt;=$G231, ($G231-46)*$N231, "")</f>
        <v/>
      </c>
      <c r="PY231" s="9">
        <f>IF(47&lt;=$G231, PT231, "")</f>
        <v/>
      </c>
      <c r="PZ231" s="9">
        <f>IF(47&lt;=$G231, ROUND(PY231*$Q231, 2), "")</f>
        <v/>
      </c>
      <c r="QA231" s="9">
        <f>IF(47&lt;=$G231, $N231, "")</f>
        <v/>
      </c>
      <c r="QB231" s="9">
        <f>IF(47&lt;=$G231, QA231-PZ231, "")</f>
        <v/>
      </c>
      <c r="QC231" s="9">
        <f>IF(47&lt;=$G231, PY231-QB231, "")</f>
        <v/>
      </c>
      <c r="QD231" s="9">
        <f>IF(47&lt;=$G231, ROUND(PV231*$Q231, 2), "")</f>
        <v/>
      </c>
      <c r="QE231" s="9">
        <f>IF(47&lt;=$G231, PV231+QD231, "")</f>
        <v/>
      </c>
      <c r="QF231" s="9">
        <f>IF(47&lt;=$G231, PZ231+QD231, "")</f>
        <v/>
      </c>
      <c r="QG231" s="9">
        <f>IF(47&lt;=$G231, ($G231-47)*$N231, "")</f>
        <v/>
      </c>
      <c r="QH231" s="9">
        <f>IF(48&lt;=$G231, QC231, "")</f>
        <v/>
      </c>
      <c r="QI231" s="9">
        <f>IF(48&lt;=$G231, ROUND(QH231*$Q231, 2), "")</f>
        <v/>
      </c>
      <c r="QJ231" s="9">
        <f>IF(48&lt;=$G231, $N231, "")</f>
        <v/>
      </c>
      <c r="QK231" s="9">
        <f>IF(48&lt;=$G231, QJ231-QI231, "")</f>
        <v/>
      </c>
      <c r="QL231" s="9">
        <f>IF(48&lt;=$G231, QH231-QK231, "")</f>
        <v/>
      </c>
      <c r="QM231" s="9">
        <f>IF(48&lt;=$G231, ROUND(QE231*$Q231, 2), "")</f>
        <v/>
      </c>
      <c r="QN231" s="9">
        <f>IF(48&lt;=$G231, QE231+QM231, "")</f>
        <v/>
      </c>
      <c r="QO231" s="9">
        <f>IF(48&lt;=$G231, QI231+QM231, "")</f>
        <v/>
      </c>
      <c r="QP231" s="9">
        <f>IF(48&lt;=$G231, ($G231-48)*$N231, "")</f>
        <v/>
      </c>
    </row>
    <row r="232">
      <c r="A232" s="12" t="inlineStr">
        <is>
          <t>0745-0001</t>
        </is>
      </c>
      <c r="B232" s="13" t="inlineStr">
        <is>
          <t>Industrializadora de Productos Lácteos y Derivados los Cuates, S.A. de C.V.</t>
        </is>
      </c>
      <c r="C232" s="13" t="inlineStr">
        <is>
          <t>Outlander Sport SE Plus</t>
        </is>
      </c>
      <c r="D232" s="12" t="inlineStr">
        <is>
          <t>ACTIVO</t>
        </is>
      </c>
      <c r="E232" s="12" t="inlineStr">
        <is>
          <t>2026-01-22</t>
        </is>
      </c>
      <c r="F232" s="12" t="inlineStr">
        <is>
          <t>2029-01-22</t>
        </is>
      </c>
      <c r="G232" s="14" t="n">
        <v>36</v>
      </c>
      <c r="H232" s="15" t="n">
        <v>419816.38</v>
      </c>
      <c r="I232" s="16" t="n">
        <v>0.4</v>
      </c>
      <c r="J232" s="15">
        <f>ROUND(H232*I232, 2)</f>
        <v/>
      </c>
      <c r="K232" s="15">
        <f>ROUND(H232-J232, 2)</f>
        <v/>
      </c>
      <c r="L232" s="16" t="n">
        <v>0.02</v>
      </c>
      <c r="M232" s="15">
        <f>ROUND(H232*L232, 2)</f>
        <v/>
      </c>
      <c r="N232" s="15" t="n">
        <v>10256.44</v>
      </c>
      <c r="O232" s="16" t="n">
        <v>0.1</v>
      </c>
      <c r="P232" s="15">
        <f>ROUND(H232*O232, 2)</f>
        <v/>
      </c>
      <c r="Q232" s="17" t="n">
        <v>0.02663643</v>
      </c>
      <c r="R232" s="17">
        <f>RATE(G232, -N232, K232, -P232)</f>
        <v/>
      </c>
      <c r="S232" s="17">
        <f>ROUND(Q232*12, 8)</f>
        <v/>
      </c>
      <c r="T232" s="17">
        <f>ROUND(((1+Q232)^12)-1, 8)</f>
        <v/>
      </c>
      <c r="U232" s="15">
        <f>ROUND(PV(Q232, G232, 0, -P232), 2)</f>
        <v/>
      </c>
      <c r="V232" s="15">
        <f>SUMIF($AA$4:$QP$4, "Interes_Leasing", AA232:QP232)</f>
        <v/>
      </c>
      <c r="W232" s="15">
        <f>SUMIF($AA$4:$QP$4, "Interes_Residual", AA232:QP232)</f>
        <v/>
      </c>
      <c r="X232" s="15">
        <f>ROUND(V232+W232, 2)</f>
        <v/>
      </c>
      <c r="Y232" s="15">
        <f>ROUND((N232*G232+P232+M232)-K232, 2)</f>
        <v/>
      </c>
      <c r="Z232" s="16">
        <f>ROUND(Y232/K232, 4)</f>
        <v/>
      </c>
      <c r="AA232" s="15">
        <f>IF(1&lt;=$G232, $K232, "")</f>
        <v/>
      </c>
      <c r="AB232" s="15">
        <f>IF(1&lt;=$G232, ROUND(AA232*$Q232, 2), "")</f>
        <v/>
      </c>
      <c r="AC232" s="15">
        <f>IF(1&lt;=$G232, $N232, "")</f>
        <v/>
      </c>
      <c r="AD232" s="15">
        <f>IF(1&lt;=$G232, AC232-AB232, "")</f>
        <v/>
      </c>
      <c r="AE232" s="15">
        <f>IF(1&lt;=$G232, AA232-AD232, "")</f>
        <v/>
      </c>
      <c r="AF232" s="15">
        <f>IF(1&lt;=$G232, ROUND($U232*$Q232, 2), "")</f>
        <v/>
      </c>
      <c r="AG232" s="15">
        <f>IF(1&lt;=$G232, $U232+AF232, "")</f>
        <v/>
      </c>
      <c r="AH232" s="15">
        <f>IF(1&lt;=$G232, AB232+AF232, "")</f>
        <v/>
      </c>
      <c r="AI232" s="15">
        <f>IF(1&lt;=$G232, ($G232-1)*$N232, "")</f>
        <v/>
      </c>
      <c r="AJ232" s="15">
        <f>IF(2&lt;=$G232, AE232, "")</f>
        <v/>
      </c>
      <c r="AK232" s="15">
        <f>IF(2&lt;=$G232, ROUND(AJ232*$Q232, 2), "")</f>
        <v/>
      </c>
      <c r="AL232" s="15">
        <f>IF(2&lt;=$G232, $N232, "")</f>
        <v/>
      </c>
      <c r="AM232" s="15">
        <f>IF(2&lt;=$G232, AL232-AK232, "")</f>
        <v/>
      </c>
      <c r="AN232" s="15">
        <f>IF(2&lt;=$G232, AJ232-AM232, "")</f>
        <v/>
      </c>
      <c r="AO232" s="15">
        <f>IF(2&lt;=$G232, ROUND(AG232*$Q232, 2), "")</f>
        <v/>
      </c>
      <c r="AP232" s="15">
        <f>IF(2&lt;=$G232, AG232+AO232, "")</f>
        <v/>
      </c>
      <c r="AQ232" s="15">
        <f>IF(2&lt;=$G232, AK232+AO232, "")</f>
        <v/>
      </c>
      <c r="AR232" s="15">
        <f>IF(2&lt;=$G232, ($G232-2)*$N232, "")</f>
        <v/>
      </c>
      <c r="AS232" s="15">
        <f>IF(3&lt;=$G232, AN232, "")</f>
        <v/>
      </c>
      <c r="AT232" s="15">
        <f>IF(3&lt;=$G232, ROUND(AS232*$Q232, 2), "")</f>
        <v/>
      </c>
      <c r="AU232" s="15">
        <f>IF(3&lt;=$G232, $N232, "")</f>
        <v/>
      </c>
      <c r="AV232" s="15">
        <f>IF(3&lt;=$G232, AU232-AT232, "")</f>
        <v/>
      </c>
      <c r="AW232" s="15">
        <f>IF(3&lt;=$G232, AS232-AV232, "")</f>
        <v/>
      </c>
      <c r="AX232" s="15">
        <f>IF(3&lt;=$G232, ROUND(AP232*$Q232, 2), "")</f>
        <v/>
      </c>
      <c r="AY232" s="15">
        <f>IF(3&lt;=$G232, AP232+AX232, "")</f>
        <v/>
      </c>
      <c r="AZ232" s="15">
        <f>IF(3&lt;=$G232, AT232+AX232, "")</f>
        <v/>
      </c>
      <c r="BA232" s="15">
        <f>IF(3&lt;=$G232, ($G232-3)*$N232, "")</f>
        <v/>
      </c>
      <c r="BB232" s="15">
        <f>IF(4&lt;=$G232, AW232, "")</f>
        <v/>
      </c>
      <c r="BC232" s="15">
        <f>IF(4&lt;=$G232, ROUND(BB232*$Q232, 2), "")</f>
        <v/>
      </c>
      <c r="BD232" s="15">
        <f>IF(4&lt;=$G232, $N232, "")</f>
        <v/>
      </c>
      <c r="BE232" s="15">
        <f>IF(4&lt;=$G232, BD232-BC232, "")</f>
        <v/>
      </c>
      <c r="BF232" s="15">
        <f>IF(4&lt;=$G232, BB232-BE232, "")</f>
        <v/>
      </c>
      <c r="BG232" s="15">
        <f>IF(4&lt;=$G232, ROUND(AY232*$Q232, 2), "")</f>
        <v/>
      </c>
      <c r="BH232" s="15">
        <f>IF(4&lt;=$G232, AY232+BG232, "")</f>
        <v/>
      </c>
      <c r="BI232" s="15">
        <f>IF(4&lt;=$G232, BC232+BG232, "")</f>
        <v/>
      </c>
      <c r="BJ232" s="15">
        <f>IF(4&lt;=$G232, ($G232-4)*$N232, "")</f>
        <v/>
      </c>
      <c r="BK232" s="15">
        <f>IF(5&lt;=$G232, BF232, "")</f>
        <v/>
      </c>
      <c r="BL232" s="15">
        <f>IF(5&lt;=$G232, ROUND(BK232*$Q232, 2), "")</f>
        <v/>
      </c>
      <c r="BM232" s="15">
        <f>IF(5&lt;=$G232, $N232, "")</f>
        <v/>
      </c>
      <c r="BN232" s="15">
        <f>IF(5&lt;=$G232, BM232-BL232, "")</f>
        <v/>
      </c>
      <c r="BO232" s="15">
        <f>IF(5&lt;=$G232, BK232-BN232, "")</f>
        <v/>
      </c>
      <c r="BP232" s="15">
        <f>IF(5&lt;=$G232, ROUND(BH232*$Q232, 2), "")</f>
        <v/>
      </c>
      <c r="BQ232" s="15">
        <f>IF(5&lt;=$G232, BH232+BP232, "")</f>
        <v/>
      </c>
      <c r="BR232" s="15">
        <f>IF(5&lt;=$G232, BL232+BP232, "")</f>
        <v/>
      </c>
      <c r="BS232" s="15">
        <f>IF(5&lt;=$G232, ($G232-5)*$N232, "")</f>
        <v/>
      </c>
      <c r="BT232" s="15">
        <f>IF(6&lt;=$G232, BO232, "")</f>
        <v/>
      </c>
      <c r="BU232" s="15">
        <f>IF(6&lt;=$G232, ROUND(BT232*$Q232, 2), "")</f>
        <v/>
      </c>
      <c r="BV232" s="15">
        <f>IF(6&lt;=$G232, $N232, "")</f>
        <v/>
      </c>
      <c r="BW232" s="15">
        <f>IF(6&lt;=$G232, BV232-BU232, "")</f>
        <v/>
      </c>
      <c r="BX232" s="15">
        <f>IF(6&lt;=$G232, BT232-BW232, "")</f>
        <v/>
      </c>
      <c r="BY232" s="15">
        <f>IF(6&lt;=$G232, ROUND(BQ232*$Q232, 2), "")</f>
        <v/>
      </c>
      <c r="BZ232" s="15">
        <f>IF(6&lt;=$G232, BQ232+BY232, "")</f>
        <v/>
      </c>
      <c r="CA232" s="15">
        <f>IF(6&lt;=$G232, BU232+BY232, "")</f>
        <v/>
      </c>
      <c r="CB232" s="15">
        <f>IF(6&lt;=$G232, ($G232-6)*$N232, "")</f>
        <v/>
      </c>
      <c r="CC232" s="15">
        <f>IF(7&lt;=$G232, BX232, "")</f>
        <v/>
      </c>
      <c r="CD232" s="15">
        <f>IF(7&lt;=$G232, ROUND(CC232*$Q232, 2), "")</f>
        <v/>
      </c>
      <c r="CE232" s="15">
        <f>IF(7&lt;=$G232, $N232, "")</f>
        <v/>
      </c>
      <c r="CF232" s="15">
        <f>IF(7&lt;=$G232, CE232-CD232, "")</f>
        <v/>
      </c>
      <c r="CG232" s="15">
        <f>IF(7&lt;=$G232, CC232-CF232, "")</f>
        <v/>
      </c>
      <c r="CH232" s="15">
        <f>IF(7&lt;=$G232, ROUND(BZ232*$Q232, 2), "")</f>
        <v/>
      </c>
      <c r="CI232" s="15">
        <f>IF(7&lt;=$G232, BZ232+CH232, "")</f>
        <v/>
      </c>
      <c r="CJ232" s="15">
        <f>IF(7&lt;=$G232, CD232+CH232, "")</f>
        <v/>
      </c>
      <c r="CK232" s="15">
        <f>IF(7&lt;=$G232, ($G232-7)*$N232, "")</f>
        <v/>
      </c>
      <c r="CL232" s="15">
        <f>IF(8&lt;=$G232, CG232, "")</f>
        <v/>
      </c>
      <c r="CM232" s="15">
        <f>IF(8&lt;=$G232, ROUND(CL232*$Q232, 2), "")</f>
        <v/>
      </c>
      <c r="CN232" s="15">
        <f>IF(8&lt;=$G232, $N232, "")</f>
        <v/>
      </c>
      <c r="CO232" s="15">
        <f>IF(8&lt;=$G232, CN232-CM232, "")</f>
        <v/>
      </c>
      <c r="CP232" s="15">
        <f>IF(8&lt;=$G232, CL232-CO232, "")</f>
        <v/>
      </c>
      <c r="CQ232" s="15">
        <f>IF(8&lt;=$G232, ROUND(CI232*$Q232, 2), "")</f>
        <v/>
      </c>
      <c r="CR232" s="15">
        <f>IF(8&lt;=$G232, CI232+CQ232, "")</f>
        <v/>
      </c>
      <c r="CS232" s="15">
        <f>IF(8&lt;=$G232, CM232+CQ232, "")</f>
        <v/>
      </c>
      <c r="CT232" s="15">
        <f>IF(8&lt;=$G232, ($G232-8)*$N232, "")</f>
        <v/>
      </c>
      <c r="CU232" s="15">
        <f>IF(9&lt;=$G232, CP232, "")</f>
        <v/>
      </c>
      <c r="CV232" s="15">
        <f>IF(9&lt;=$G232, ROUND(CU232*$Q232, 2), "")</f>
        <v/>
      </c>
      <c r="CW232" s="15">
        <f>IF(9&lt;=$G232, $N232, "")</f>
        <v/>
      </c>
      <c r="CX232" s="15">
        <f>IF(9&lt;=$G232, CW232-CV232, "")</f>
        <v/>
      </c>
      <c r="CY232" s="15">
        <f>IF(9&lt;=$G232, CU232-CX232, "")</f>
        <v/>
      </c>
      <c r="CZ232" s="15">
        <f>IF(9&lt;=$G232, ROUND(CR232*$Q232, 2), "")</f>
        <v/>
      </c>
      <c r="DA232" s="15">
        <f>IF(9&lt;=$G232, CR232+CZ232, "")</f>
        <v/>
      </c>
      <c r="DB232" s="15">
        <f>IF(9&lt;=$G232, CV232+CZ232, "")</f>
        <v/>
      </c>
      <c r="DC232" s="15">
        <f>IF(9&lt;=$G232, ($G232-9)*$N232, "")</f>
        <v/>
      </c>
      <c r="DD232" s="15">
        <f>IF(10&lt;=$G232, CY232, "")</f>
        <v/>
      </c>
      <c r="DE232" s="15">
        <f>IF(10&lt;=$G232, ROUND(DD232*$Q232, 2), "")</f>
        <v/>
      </c>
      <c r="DF232" s="15">
        <f>IF(10&lt;=$G232, $N232, "")</f>
        <v/>
      </c>
      <c r="DG232" s="15">
        <f>IF(10&lt;=$G232, DF232-DE232, "")</f>
        <v/>
      </c>
      <c r="DH232" s="15">
        <f>IF(10&lt;=$G232, DD232-DG232, "")</f>
        <v/>
      </c>
      <c r="DI232" s="15">
        <f>IF(10&lt;=$G232, ROUND(DA232*$Q232, 2), "")</f>
        <v/>
      </c>
      <c r="DJ232" s="15">
        <f>IF(10&lt;=$G232, DA232+DI232, "")</f>
        <v/>
      </c>
      <c r="DK232" s="15">
        <f>IF(10&lt;=$G232, DE232+DI232, "")</f>
        <v/>
      </c>
      <c r="DL232" s="15">
        <f>IF(10&lt;=$G232, ($G232-10)*$N232, "")</f>
        <v/>
      </c>
      <c r="DM232" s="15">
        <f>IF(11&lt;=$G232, DH232, "")</f>
        <v/>
      </c>
      <c r="DN232" s="15">
        <f>IF(11&lt;=$G232, ROUND(DM232*$Q232, 2), "")</f>
        <v/>
      </c>
      <c r="DO232" s="15">
        <f>IF(11&lt;=$G232, $N232, "")</f>
        <v/>
      </c>
      <c r="DP232" s="15">
        <f>IF(11&lt;=$G232, DO232-DN232, "")</f>
        <v/>
      </c>
      <c r="DQ232" s="15">
        <f>IF(11&lt;=$G232, DM232-DP232, "")</f>
        <v/>
      </c>
      <c r="DR232" s="15">
        <f>IF(11&lt;=$G232, ROUND(DJ232*$Q232, 2), "")</f>
        <v/>
      </c>
      <c r="DS232" s="15">
        <f>IF(11&lt;=$G232, DJ232+DR232, "")</f>
        <v/>
      </c>
      <c r="DT232" s="15">
        <f>IF(11&lt;=$G232, DN232+DR232, "")</f>
        <v/>
      </c>
      <c r="DU232" s="15">
        <f>IF(11&lt;=$G232, ($G232-11)*$N232, "")</f>
        <v/>
      </c>
      <c r="DV232" s="15">
        <f>IF(12&lt;=$G232, DQ232, "")</f>
        <v/>
      </c>
      <c r="DW232" s="15">
        <f>IF(12&lt;=$G232, ROUND(DV232*$Q232, 2), "")</f>
        <v/>
      </c>
      <c r="DX232" s="15">
        <f>IF(12&lt;=$G232, $N232, "")</f>
        <v/>
      </c>
      <c r="DY232" s="15">
        <f>IF(12&lt;=$G232, DX232-DW232, "")</f>
        <v/>
      </c>
      <c r="DZ232" s="15">
        <f>IF(12&lt;=$G232, DV232-DY232, "")</f>
        <v/>
      </c>
      <c r="EA232" s="15">
        <f>IF(12&lt;=$G232, ROUND(DS232*$Q232, 2), "")</f>
        <v/>
      </c>
      <c r="EB232" s="15">
        <f>IF(12&lt;=$G232, DS232+EA232, "")</f>
        <v/>
      </c>
      <c r="EC232" s="15">
        <f>IF(12&lt;=$G232, DW232+EA232, "")</f>
        <v/>
      </c>
      <c r="ED232" s="15">
        <f>IF(12&lt;=$G232, ($G232-12)*$N232, "")</f>
        <v/>
      </c>
      <c r="EE232" s="15">
        <f>IF(13&lt;=$G232, DZ232, "")</f>
        <v/>
      </c>
      <c r="EF232" s="15">
        <f>IF(13&lt;=$G232, ROUND(EE232*$Q232, 2), "")</f>
        <v/>
      </c>
      <c r="EG232" s="15">
        <f>IF(13&lt;=$G232, $N232, "")</f>
        <v/>
      </c>
      <c r="EH232" s="15">
        <f>IF(13&lt;=$G232, EG232-EF232, "")</f>
        <v/>
      </c>
      <c r="EI232" s="15">
        <f>IF(13&lt;=$G232, EE232-EH232, "")</f>
        <v/>
      </c>
      <c r="EJ232" s="15">
        <f>IF(13&lt;=$G232, ROUND(EB232*$Q232, 2), "")</f>
        <v/>
      </c>
      <c r="EK232" s="15">
        <f>IF(13&lt;=$G232, EB232+EJ232, "")</f>
        <v/>
      </c>
      <c r="EL232" s="15">
        <f>IF(13&lt;=$G232, EF232+EJ232, "")</f>
        <v/>
      </c>
      <c r="EM232" s="15">
        <f>IF(13&lt;=$G232, ($G232-13)*$N232, "")</f>
        <v/>
      </c>
      <c r="EN232" s="15">
        <f>IF(14&lt;=$G232, EI232, "")</f>
        <v/>
      </c>
      <c r="EO232" s="15">
        <f>IF(14&lt;=$G232, ROUND(EN232*$Q232, 2), "")</f>
        <v/>
      </c>
      <c r="EP232" s="15">
        <f>IF(14&lt;=$G232, $N232, "")</f>
        <v/>
      </c>
      <c r="EQ232" s="15">
        <f>IF(14&lt;=$G232, EP232-EO232, "")</f>
        <v/>
      </c>
      <c r="ER232" s="15">
        <f>IF(14&lt;=$G232, EN232-EQ232, "")</f>
        <v/>
      </c>
      <c r="ES232" s="15">
        <f>IF(14&lt;=$G232, ROUND(EK232*$Q232, 2), "")</f>
        <v/>
      </c>
      <c r="ET232" s="15">
        <f>IF(14&lt;=$G232, EK232+ES232, "")</f>
        <v/>
      </c>
      <c r="EU232" s="15">
        <f>IF(14&lt;=$G232, EO232+ES232, "")</f>
        <v/>
      </c>
      <c r="EV232" s="15">
        <f>IF(14&lt;=$G232, ($G232-14)*$N232, "")</f>
        <v/>
      </c>
      <c r="EW232" s="15">
        <f>IF(15&lt;=$G232, ER232, "")</f>
        <v/>
      </c>
      <c r="EX232" s="15">
        <f>IF(15&lt;=$G232, ROUND(EW232*$Q232, 2), "")</f>
        <v/>
      </c>
      <c r="EY232" s="15">
        <f>IF(15&lt;=$G232, $N232, "")</f>
        <v/>
      </c>
      <c r="EZ232" s="15">
        <f>IF(15&lt;=$G232, EY232-EX232, "")</f>
        <v/>
      </c>
      <c r="FA232" s="15">
        <f>IF(15&lt;=$G232, EW232-EZ232, "")</f>
        <v/>
      </c>
      <c r="FB232" s="15">
        <f>IF(15&lt;=$G232, ROUND(ET232*$Q232, 2), "")</f>
        <v/>
      </c>
      <c r="FC232" s="15">
        <f>IF(15&lt;=$G232, ET232+FB232, "")</f>
        <v/>
      </c>
      <c r="FD232" s="15">
        <f>IF(15&lt;=$G232, EX232+FB232, "")</f>
        <v/>
      </c>
      <c r="FE232" s="15">
        <f>IF(15&lt;=$G232, ($G232-15)*$N232, "")</f>
        <v/>
      </c>
      <c r="FF232" s="15">
        <f>IF(16&lt;=$G232, FA232, "")</f>
        <v/>
      </c>
      <c r="FG232" s="15">
        <f>IF(16&lt;=$G232, ROUND(FF232*$Q232, 2), "")</f>
        <v/>
      </c>
      <c r="FH232" s="15">
        <f>IF(16&lt;=$G232, $N232, "")</f>
        <v/>
      </c>
      <c r="FI232" s="15">
        <f>IF(16&lt;=$G232, FH232-FG232, "")</f>
        <v/>
      </c>
      <c r="FJ232" s="15">
        <f>IF(16&lt;=$G232, FF232-FI232, "")</f>
        <v/>
      </c>
      <c r="FK232" s="15">
        <f>IF(16&lt;=$G232, ROUND(FC232*$Q232, 2), "")</f>
        <v/>
      </c>
      <c r="FL232" s="15">
        <f>IF(16&lt;=$G232, FC232+FK232, "")</f>
        <v/>
      </c>
      <c r="FM232" s="15">
        <f>IF(16&lt;=$G232, FG232+FK232, "")</f>
        <v/>
      </c>
      <c r="FN232" s="15">
        <f>IF(16&lt;=$G232, ($G232-16)*$N232, "")</f>
        <v/>
      </c>
      <c r="FO232" s="15">
        <f>IF(17&lt;=$G232, FJ232, "")</f>
        <v/>
      </c>
      <c r="FP232" s="15">
        <f>IF(17&lt;=$G232, ROUND(FO232*$Q232, 2), "")</f>
        <v/>
      </c>
      <c r="FQ232" s="15">
        <f>IF(17&lt;=$G232, $N232, "")</f>
        <v/>
      </c>
      <c r="FR232" s="15">
        <f>IF(17&lt;=$G232, FQ232-FP232, "")</f>
        <v/>
      </c>
      <c r="FS232" s="15">
        <f>IF(17&lt;=$G232, FO232-FR232, "")</f>
        <v/>
      </c>
      <c r="FT232" s="15">
        <f>IF(17&lt;=$G232, ROUND(FL232*$Q232, 2), "")</f>
        <v/>
      </c>
      <c r="FU232" s="15">
        <f>IF(17&lt;=$G232, FL232+FT232, "")</f>
        <v/>
      </c>
      <c r="FV232" s="15">
        <f>IF(17&lt;=$G232, FP232+FT232, "")</f>
        <v/>
      </c>
      <c r="FW232" s="15">
        <f>IF(17&lt;=$G232, ($G232-17)*$N232, "")</f>
        <v/>
      </c>
      <c r="FX232" s="15">
        <f>IF(18&lt;=$G232, FS232, "")</f>
        <v/>
      </c>
      <c r="FY232" s="15">
        <f>IF(18&lt;=$G232, ROUND(FX232*$Q232, 2), "")</f>
        <v/>
      </c>
      <c r="FZ232" s="15">
        <f>IF(18&lt;=$G232, $N232, "")</f>
        <v/>
      </c>
      <c r="GA232" s="15">
        <f>IF(18&lt;=$G232, FZ232-FY232, "")</f>
        <v/>
      </c>
      <c r="GB232" s="15">
        <f>IF(18&lt;=$G232, FX232-GA232, "")</f>
        <v/>
      </c>
      <c r="GC232" s="15">
        <f>IF(18&lt;=$G232, ROUND(FU232*$Q232, 2), "")</f>
        <v/>
      </c>
      <c r="GD232" s="15">
        <f>IF(18&lt;=$G232, FU232+GC232, "")</f>
        <v/>
      </c>
      <c r="GE232" s="15">
        <f>IF(18&lt;=$G232, FY232+GC232, "")</f>
        <v/>
      </c>
      <c r="GF232" s="15">
        <f>IF(18&lt;=$G232, ($G232-18)*$N232, "")</f>
        <v/>
      </c>
      <c r="GG232" s="15">
        <f>IF(19&lt;=$G232, GB232, "")</f>
        <v/>
      </c>
      <c r="GH232" s="15">
        <f>IF(19&lt;=$G232, ROUND(GG232*$Q232, 2), "")</f>
        <v/>
      </c>
      <c r="GI232" s="15">
        <f>IF(19&lt;=$G232, $N232, "")</f>
        <v/>
      </c>
      <c r="GJ232" s="15">
        <f>IF(19&lt;=$G232, GI232-GH232, "")</f>
        <v/>
      </c>
      <c r="GK232" s="15">
        <f>IF(19&lt;=$G232, GG232-GJ232, "")</f>
        <v/>
      </c>
      <c r="GL232" s="15">
        <f>IF(19&lt;=$G232, ROUND(GD232*$Q232, 2), "")</f>
        <v/>
      </c>
      <c r="GM232" s="15">
        <f>IF(19&lt;=$G232, GD232+GL232, "")</f>
        <v/>
      </c>
      <c r="GN232" s="15">
        <f>IF(19&lt;=$G232, GH232+GL232, "")</f>
        <v/>
      </c>
      <c r="GO232" s="15">
        <f>IF(19&lt;=$G232, ($G232-19)*$N232, "")</f>
        <v/>
      </c>
      <c r="GP232" s="15">
        <f>IF(20&lt;=$G232, GK232, "")</f>
        <v/>
      </c>
      <c r="GQ232" s="15">
        <f>IF(20&lt;=$G232, ROUND(GP232*$Q232, 2), "")</f>
        <v/>
      </c>
      <c r="GR232" s="15">
        <f>IF(20&lt;=$G232, $N232, "")</f>
        <v/>
      </c>
      <c r="GS232" s="15">
        <f>IF(20&lt;=$G232, GR232-GQ232, "")</f>
        <v/>
      </c>
      <c r="GT232" s="15">
        <f>IF(20&lt;=$G232, GP232-GS232, "")</f>
        <v/>
      </c>
      <c r="GU232" s="15">
        <f>IF(20&lt;=$G232, ROUND(GM232*$Q232, 2), "")</f>
        <v/>
      </c>
      <c r="GV232" s="15">
        <f>IF(20&lt;=$G232, GM232+GU232, "")</f>
        <v/>
      </c>
      <c r="GW232" s="15">
        <f>IF(20&lt;=$G232, GQ232+GU232, "")</f>
        <v/>
      </c>
      <c r="GX232" s="15">
        <f>IF(20&lt;=$G232, ($G232-20)*$N232, "")</f>
        <v/>
      </c>
      <c r="GY232" s="15">
        <f>IF(21&lt;=$G232, GT232, "")</f>
        <v/>
      </c>
      <c r="GZ232" s="15">
        <f>IF(21&lt;=$G232, ROUND(GY232*$Q232, 2), "")</f>
        <v/>
      </c>
      <c r="HA232" s="15">
        <f>IF(21&lt;=$G232, $N232, "")</f>
        <v/>
      </c>
      <c r="HB232" s="15">
        <f>IF(21&lt;=$G232, HA232-GZ232, "")</f>
        <v/>
      </c>
      <c r="HC232" s="15">
        <f>IF(21&lt;=$G232, GY232-HB232, "")</f>
        <v/>
      </c>
      <c r="HD232" s="15">
        <f>IF(21&lt;=$G232, ROUND(GV232*$Q232, 2), "")</f>
        <v/>
      </c>
      <c r="HE232" s="15">
        <f>IF(21&lt;=$G232, GV232+HD232, "")</f>
        <v/>
      </c>
      <c r="HF232" s="15">
        <f>IF(21&lt;=$G232, GZ232+HD232, "")</f>
        <v/>
      </c>
      <c r="HG232" s="15">
        <f>IF(21&lt;=$G232, ($G232-21)*$N232, "")</f>
        <v/>
      </c>
      <c r="HH232" s="15">
        <f>IF(22&lt;=$G232, HC232, "")</f>
        <v/>
      </c>
      <c r="HI232" s="15">
        <f>IF(22&lt;=$G232, ROUND(HH232*$Q232, 2), "")</f>
        <v/>
      </c>
      <c r="HJ232" s="15">
        <f>IF(22&lt;=$G232, $N232, "")</f>
        <v/>
      </c>
      <c r="HK232" s="15">
        <f>IF(22&lt;=$G232, HJ232-HI232, "")</f>
        <v/>
      </c>
      <c r="HL232" s="15">
        <f>IF(22&lt;=$G232, HH232-HK232, "")</f>
        <v/>
      </c>
      <c r="HM232" s="15">
        <f>IF(22&lt;=$G232, ROUND(HE232*$Q232, 2), "")</f>
        <v/>
      </c>
      <c r="HN232" s="15">
        <f>IF(22&lt;=$G232, HE232+HM232, "")</f>
        <v/>
      </c>
      <c r="HO232" s="15">
        <f>IF(22&lt;=$G232, HI232+HM232, "")</f>
        <v/>
      </c>
      <c r="HP232" s="15">
        <f>IF(22&lt;=$G232, ($G232-22)*$N232, "")</f>
        <v/>
      </c>
      <c r="HQ232" s="15">
        <f>IF(23&lt;=$G232, HL232, "")</f>
        <v/>
      </c>
      <c r="HR232" s="15">
        <f>IF(23&lt;=$G232, ROUND(HQ232*$Q232, 2), "")</f>
        <v/>
      </c>
      <c r="HS232" s="15">
        <f>IF(23&lt;=$G232, $N232, "")</f>
        <v/>
      </c>
      <c r="HT232" s="15">
        <f>IF(23&lt;=$G232, HS232-HR232, "")</f>
        <v/>
      </c>
      <c r="HU232" s="15">
        <f>IF(23&lt;=$G232, HQ232-HT232, "")</f>
        <v/>
      </c>
      <c r="HV232" s="15">
        <f>IF(23&lt;=$G232, ROUND(HN232*$Q232, 2), "")</f>
        <v/>
      </c>
      <c r="HW232" s="15">
        <f>IF(23&lt;=$G232, HN232+HV232, "")</f>
        <v/>
      </c>
      <c r="HX232" s="15">
        <f>IF(23&lt;=$G232, HR232+HV232, "")</f>
        <v/>
      </c>
      <c r="HY232" s="15">
        <f>IF(23&lt;=$G232, ($G232-23)*$N232, "")</f>
        <v/>
      </c>
      <c r="HZ232" s="15">
        <f>IF(24&lt;=$G232, HU232, "")</f>
        <v/>
      </c>
      <c r="IA232" s="15">
        <f>IF(24&lt;=$G232, ROUND(HZ232*$Q232, 2), "")</f>
        <v/>
      </c>
      <c r="IB232" s="15">
        <f>IF(24&lt;=$G232, $N232, "")</f>
        <v/>
      </c>
      <c r="IC232" s="15">
        <f>IF(24&lt;=$G232, IB232-IA232, "")</f>
        <v/>
      </c>
      <c r="ID232" s="15">
        <f>IF(24&lt;=$G232, HZ232-IC232, "")</f>
        <v/>
      </c>
      <c r="IE232" s="15">
        <f>IF(24&lt;=$G232, ROUND(HW232*$Q232, 2), "")</f>
        <v/>
      </c>
      <c r="IF232" s="15">
        <f>IF(24&lt;=$G232, HW232+IE232, "")</f>
        <v/>
      </c>
      <c r="IG232" s="15">
        <f>IF(24&lt;=$G232, IA232+IE232, "")</f>
        <v/>
      </c>
      <c r="IH232" s="15">
        <f>IF(24&lt;=$G232, ($G232-24)*$N232, "")</f>
        <v/>
      </c>
      <c r="II232" s="15">
        <f>IF(25&lt;=$G232, ID232, "")</f>
        <v/>
      </c>
      <c r="IJ232" s="15">
        <f>IF(25&lt;=$G232, ROUND(II232*$Q232, 2), "")</f>
        <v/>
      </c>
      <c r="IK232" s="15">
        <f>IF(25&lt;=$G232, $N232, "")</f>
        <v/>
      </c>
      <c r="IL232" s="15">
        <f>IF(25&lt;=$G232, IK232-IJ232, "")</f>
        <v/>
      </c>
      <c r="IM232" s="15">
        <f>IF(25&lt;=$G232, II232-IL232, "")</f>
        <v/>
      </c>
      <c r="IN232" s="15">
        <f>IF(25&lt;=$G232, ROUND(IF232*$Q232, 2), "")</f>
        <v/>
      </c>
      <c r="IO232" s="15">
        <f>IF(25&lt;=$G232, IF232+IN232, "")</f>
        <v/>
      </c>
      <c r="IP232" s="15">
        <f>IF(25&lt;=$G232, IJ232+IN232, "")</f>
        <v/>
      </c>
      <c r="IQ232" s="15">
        <f>IF(25&lt;=$G232, ($G232-25)*$N232, "")</f>
        <v/>
      </c>
      <c r="IR232" s="15">
        <f>IF(26&lt;=$G232, IM232, "")</f>
        <v/>
      </c>
      <c r="IS232" s="15">
        <f>IF(26&lt;=$G232, ROUND(IR232*$Q232, 2), "")</f>
        <v/>
      </c>
      <c r="IT232" s="15">
        <f>IF(26&lt;=$G232, $N232, "")</f>
        <v/>
      </c>
      <c r="IU232" s="15">
        <f>IF(26&lt;=$G232, IT232-IS232, "")</f>
        <v/>
      </c>
      <c r="IV232" s="15">
        <f>IF(26&lt;=$G232, IR232-IU232, "")</f>
        <v/>
      </c>
      <c r="IW232" s="15">
        <f>IF(26&lt;=$G232, ROUND(IO232*$Q232, 2), "")</f>
        <v/>
      </c>
      <c r="IX232" s="15">
        <f>IF(26&lt;=$G232, IO232+IW232, "")</f>
        <v/>
      </c>
      <c r="IY232" s="15">
        <f>IF(26&lt;=$G232, IS232+IW232, "")</f>
        <v/>
      </c>
      <c r="IZ232" s="15">
        <f>IF(26&lt;=$G232, ($G232-26)*$N232, "")</f>
        <v/>
      </c>
      <c r="JA232" s="15">
        <f>IF(27&lt;=$G232, IV232, "")</f>
        <v/>
      </c>
      <c r="JB232" s="15">
        <f>IF(27&lt;=$G232, ROUND(JA232*$Q232, 2), "")</f>
        <v/>
      </c>
      <c r="JC232" s="15">
        <f>IF(27&lt;=$G232, $N232, "")</f>
        <v/>
      </c>
      <c r="JD232" s="15">
        <f>IF(27&lt;=$G232, JC232-JB232, "")</f>
        <v/>
      </c>
      <c r="JE232" s="15">
        <f>IF(27&lt;=$G232, JA232-JD232, "")</f>
        <v/>
      </c>
      <c r="JF232" s="15">
        <f>IF(27&lt;=$G232, ROUND(IX232*$Q232, 2), "")</f>
        <v/>
      </c>
      <c r="JG232" s="15">
        <f>IF(27&lt;=$G232, IX232+JF232, "")</f>
        <v/>
      </c>
      <c r="JH232" s="15">
        <f>IF(27&lt;=$G232, JB232+JF232, "")</f>
        <v/>
      </c>
      <c r="JI232" s="15">
        <f>IF(27&lt;=$G232, ($G232-27)*$N232, "")</f>
        <v/>
      </c>
      <c r="JJ232" s="15">
        <f>IF(28&lt;=$G232, JE232, "")</f>
        <v/>
      </c>
      <c r="JK232" s="15">
        <f>IF(28&lt;=$G232, ROUND(JJ232*$Q232, 2), "")</f>
        <v/>
      </c>
      <c r="JL232" s="15">
        <f>IF(28&lt;=$G232, $N232, "")</f>
        <v/>
      </c>
      <c r="JM232" s="15">
        <f>IF(28&lt;=$G232, JL232-JK232, "")</f>
        <v/>
      </c>
      <c r="JN232" s="15">
        <f>IF(28&lt;=$G232, JJ232-JM232, "")</f>
        <v/>
      </c>
      <c r="JO232" s="15">
        <f>IF(28&lt;=$G232, ROUND(JG232*$Q232, 2), "")</f>
        <v/>
      </c>
      <c r="JP232" s="15">
        <f>IF(28&lt;=$G232, JG232+JO232, "")</f>
        <v/>
      </c>
      <c r="JQ232" s="15">
        <f>IF(28&lt;=$G232, JK232+JO232, "")</f>
        <v/>
      </c>
      <c r="JR232" s="15">
        <f>IF(28&lt;=$G232, ($G232-28)*$N232, "")</f>
        <v/>
      </c>
      <c r="JS232" s="15">
        <f>IF(29&lt;=$G232, JN232, "")</f>
        <v/>
      </c>
      <c r="JT232" s="15">
        <f>IF(29&lt;=$G232, ROUND(JS232*$Q232, 2), "")</f>
        <v/>
      </c>
      <c r="JU232" s="15">
        <f>IF(29&lt;=$G232, $N232, "")</f>
        <v/>
      </c>
      <c r="JV232" s="15">
        <f>IF(29&lt;=$G232, JU232-JT232, "")</f>
        <v/>
      </c>
      <c r="JW232" s="15">
        <f>IF(29&lt;=$G232, JS232-JV232, "")</f>
        <v/>
      </c>
      <c r="JX232" s="15">
        <f>IF(29&lt;=$G232, ROUND(JP232*$Q232, 2), "")</f>
        <v/>
      </c>
      <c r="JY232" s="15">
        <f>IF(29&lt;=$G232, JP232+JX232, "")</f>
        <v/>
      </c>
      <c r="JZ232" s="15">
        <f>IF(29&lt;=$G232, JT232+JX232, "")</f>
        <v/>
      </c>
      <c r="KA232" s="15">
        <f>IF(29&lt;=$G232, ($G232-29)*$N232, "")</f>
        <v/>
      </c>
      <c r="KB232" s="15">
        <f>IF(30&lt;=$G232, JW232, "")</f>
        <v/>
      </c>
      <c r="KC232" s="15">
        <f>IF(30&lt;=$G232, ROUND(KB232*$Q232, 2), "")</f>
        <v/>
      </c>
      <c r="KD232" s="15">
        <f>IF(30&lt;=$G232, $N232, "")</f>
        <v/>
      </c>
      <c r="KE232" s="15">
        <f>IF(30&lt;=$G232, KD232-KC232, "")</f>
        <v/>
      </c>
      <c r="KF232" s="15">
        <f>IF(30&lt;=$G232, KB232-KE232, "")</f>
        <v/>
      </c>
      <c r="KG232" s="15">
        <f>IF(30&lt;=$G232, ROUND(JY232*$Q232, 2), "")</f>
        <v/>
      </c>
      <c r="KH232" s="15">
        <f>IF(30&lt;=$G232, JY232+KG232, "")</f>
        <v/>
      </c>
      <c r="KI232" s="15">
        <f>IF(30&lt;=$G232, KC232+KG232, "")</f>
        <v/>
      </c>
      <c r="KJ232" s="15">
        <f>IF(30&lt;=$G232, ($G232-30)*$N232, "")</f>
        <v/>
      </c>
      <c r="KK232" s="15">
        <f>IF(31&lt;=$G232, KF232, "")</f>
        <v/>
      </c>
      <c r="KL232" s="15">
        <f>IF(31&lt;=$G232, ROUND(KK232*$Q232, 2), "")</f>
        <v/>
      </c>
      <c r="KM232" s="15">
        <f>IF(31&lt;=$G232, $N232, "")</f>
        <v/>
      </c>
      <c r="KN232" s="15">
        <f>IF(31&lt;=$G232, KM232-KL232, "")</f>
        <v/>
      </c>
      <c r="KO232" s="15">
        <f>IF(31&lt;=$G232, KK232-KN232, "")</f>
        <v/>
      </c>
      <c r="KP232" s="15">
        <f>IF(31&lt;=$G232, ROUND(KH232*$Q232, 2), "")</f>
        <v/>
      </c>
      <c r="KQ232" s="15">
        <f>IF(31&lt;=$G232, KH232+KP232, "")</f>
        <v/>
      </c>
      <c r="KR232" s="15">
        <f>IF(31&lt;=$G232, KL232+KP232, "")</f>
        <v/>
      </c>
      <c r="KS232" s="15">
        <f>IF(31&lt;=$G232, ($G232-31)*$N232, "")</f>
        <v/>
      </c>
      <c r="KT232" s="15">
        <f>IF(32&lt;=$G232, KO232, "")</f>
        <v/>
      </c>
      <c r="KU232" s="15">
        <f>IF(32&lt;=$G232, ROUND(KT232*$Q232, 2), "")</f>
        <v/>
      </c>
      <c r="KV232" s="15">
        <f>IF(32&lt;=$G232, $N232, "")</f>
        <v/>
      </c>
      <c r="KW232" s="15">
        <f>IF(32&lt;=$G232, KV232-KU232, "")</f>
        <v/>
      </c>
      <c r="KX232" s="15">
        <f>IF(32&lt;=$G232, KT232-KW232, "")</f>
        <v/>
      </c>
      <c r="KY232" s="15">
        <f>IF(32&lt;=$G232, ROUND(KQ232*$Q232, 2), "")</f>
        <v/>
      </c>
      <c r="KZ232" s="15">
        <f>IF(32&lt;=$G232, KQ232+KY232, "")</f>
        <v/>
      </c>
      <c r="LA232" s="15">
        <f>IF(32&lt;=$G232, KU232+KY232, "")</f>
        <v/>
      </c>
      <c r="LB232" s="15">
        <f>IF(32&lt;=$G232, ($G232-32)*$N232, "")</f>
        <v/>
      </c>
      <c r="LC232" s="15">
        <f>IF(33&lt;=$G232, KX232, "")</f>
        <v/>
      </c>
      <c r="LD232" s="15">
        <f>IF(33&lt;=$G232, ROUND(LC232*$Q232, 2), "")</f>
        <v/>
      </c>
      <c r="LE232" s="15">
        <f>IF(33&lt;=$G232, $N232, "")</f>
        <v/>
      </c>
      <c r="LF232" s="15">
        <f>IF(33&lt;=$G232, LE232-LD232, "")</f>
        <v/>
      </c>
      <c r="LG232" s="15">
        <f>IF(33&lt;=$G232, LC232-LF232, "")</f>
        <v/>
      </c>
      <c r="LH232" s="15">
        <f>IF(33&lt;=$G232, ROUND(KZ232*$Q232, 2), "")</f>
        <v/>
      </c>
      <c r="LI232" s="15">
        <f>IF(33&lt;=$G232, KZ232+LH232, "")</f>
        <v/>
      </c>
      <c r="LJ232" s="15">
        <f>IF(33&lt;=$G232, LD232+LH232, "")</f>
        <v/>
      </c>
      <c r="LK232" s="15">
        <f>IF(33&lt;=$G232, ($G232-33)*$N232, "")</f>
        <v/>
      </c>
      <c r="LL232" s="15">
        <f>IF(34&lt;=$G232, LG232, "")</f>
        <v/>
      </c>
      <c r="LM232" s="15">
        <f>IF(34&lt;=$G232, ROUND(LL232*$Q232, 2), "")</f>
        <v/>
      </c>
      <c r="LN232" s="15">
        <f>IF(34&lt;=$G232, $N232, "")</f>
        <v/>
      </c>
      <c r="LO232" s="15">
        <f>IF(34&lt;=$G232, LN232-LM232, "")</f>
        <v/>
      </c>
      <c r="LP232" s="15">
        <f>IF(34&lt;=$G232, LL232-LO232, "")</f>
        <v/>
      </c>
      <c r="LQ232" s="15">
        <f>IF(34&lt;=$G232, ROUND(LI232*$Q232, 2), "")</f>
        <v/>
      </c>
      <c r="LR232" s="15">
        <f>IF(34&lt;=$G232, LI232+LQ232, "")</f>
        <v/>
      </c>
      <c r="LS232" s="15">
        <f>IF(34&lt;=$G232, LM232+LQ232, "")</f>
        <v/>
      </c>
      <c r="LT232" s="15">
        <f>IF(34&lt;=$G232, ($G232-34)*$N232, "")</f>
        <v/>
      </c>
      <c r="LU232" s="15">
        <f>IF(35&lt;=$G232, LP232, "")</f>
        <v/>
      </c>
      <c r="LV232" s="15">
        <f>IF(35&lt;=$G232, ROUND(LU232*$Q232, 2), "")</f>
        <v/>
      </c>
      <c r="LW232" s="15">
        <f>IF(35&lt;=$G232, $N232, "")</f>
        <v/>
      </c>
      <c r="LX232" s="15">
        <f>IF(35&lt;=$G232, LW232-LV232, "")</f>
        <v/>
      </c>
      <c r="LY232" s="15">
        <f>IF(35&lt;=$G232, LU232-LX232, "")</f>
        <v/>
      </c>
      <c r="LZ232" s="15">
        <f>IF(35&lt;=$G232, ROUND(LR232*$Q232, 2), "")</f>
        <v/>
      </c>
      <c r="MA232" s="15">
        <f>IF(35&lt;=$G232, LR232+LZ232, "")</f>
        <v/>
      </c>
      <c r="MB232" s="15">
        <f>IF(35&lt;=$G232, LV232+LZ232, "")</f>
        <v/>
      </c>
      <c r="MC232" s="15">
        <f>IF(35&lt;=$G232, ($G232-35)*$N232, "")</f>
        <v/>
      </c>
      <c r="MD232" s="15">
        <f>IF(36&lt;=$G232, LY232, "")</f>
        <v/>
      </c>
      <c r="ME232" s="15">
        <f>IF(36&lt;=$G232, ROUND(MD232*$Q232, 2), "")</f>
        <v/>
      </c>
      <c r="MF232" s="15">
        <f>IF(36&lt;=$G232, $N232, "")</f>
        <v/>
      </c>
      <c r="MG232" s="15">
        <f>IF(36&lt;=$G232, MF232-ME232, "")</f>
        <v/>
      </c>
      <c r="MH232" s="15">
        <f>IF(36&lt;=$G232, MD232-MG232, "")</f>
        <v/>
      </c>
      <c r="MI232" s="15">
        <f>IF(36&lt;=$G232, ROUND(MA232*$Q232, 2), "")</f>
        <v/>
      </c>
      <c r="MJ232" s="15">
        <f>IF(36&lt;=$G232, MA232+MI232, "")</f>
        <v/>
      </c>
      <c r="MK232" s="15">
        <f>IF(36&lt;=$G232, ME232+MI232, "")</f>
        <v/>
      </c>
      <c r="ML232" s="15">
        <f>IF(36&lt;=$G232, ($G232-36)*$N232, "")</f>
        <v/>
      </c>
      <c r="MM232" s="15">
        <f>IF(37&lt;=$G232, MH232, "")</f>
        <v/>
      </c>
      <c r="MN232" s="15">
        <f>IF(37&lt;=$G232, ROUND(MM232*$Q232, 2), "")</f>
        <v/>
      </c>
      <c r="MO232" s="15">
        <f>IF(37&lt;=$G232, $N232, "")</f>
        <v/>
      </c>
      <c r="MP232" s="15">
        <f>IF(37&lt;=$G232, MO232-MN232, "")</f>
        <v/>
      </c>
      <c r="MQ232" s="15">
        <f>IF(37&lt;=$G232, MM232-MP232, "")</f>
        <v/>
      </c>
      <c r="MR232" s="15">
        <f>IF(37&lt;=$G232, ROUND(MJ232*$Q232, 2), "")</f>
        <v/>
      </c>
      <c r="MS232" s="15">
        <f>IF(37&lt;=$G232, MJ232+MR232, "")</f>
        <v/>
      </c>
      <c r="MT232" s="15">
        <f>IF(37&lt;=$G232, MN232+MR232, "")</f>
        <v/>
      </c>
      <c r="MU232" s="15">
        <f>IF(37&lt;=$G232, ($G232-37)*$N232, "")</f>
        <v/>
      </c>
      <c r="MV232" s="15">
        <f>IF(38&lt;=$G232, MQ232, "")</f>
        <v/>
      </c>
      <c r="MW232" s="15">
        <f>IF(38&lt;=$G232, ROUND(MV232*$Q232, 2), "")</f>
        <v/>
      </c>
      <c r="MX232" s="15">
        <f>IF(38&lt;=$G232, $N232, "")</f>
        <v/>
      </c>
      <c r="MY232" s="15">
        <f>IF(38&lt;=$G232, MX232-MW232, "")</f>
        <v/>
      </c>
      <c r="MZ232" s="15">
        <f>IF(38&lt;=$G232, MV232-MY232, "")</f>
        <v/>
      </c>
      <c r="NA232" s="15">
        <f>IF(38&lt;=$G232, ROUND(MS232*$Q232, 2), "")</f>
        <v/>
      </c>
      <c r="NB232" s="15">
        <f>IF(38&lt;=$G232, MS232+NA232, "")</f>
        <v/>
      </c>
      <c r="NC232" s="15">
        <f>IF(38&lt;=$G232, MW232+NA232, "")</f>
        <v/>
      </c>
      <c r="ND232" s="15">
        <f>IF(38&lt;=$G232, ($G232-38)*$N232, "")</f>
        <v/>
      </c>
      <c r="NE232" s="15">
        <f>IF(39&lt;=$G232, MZ232, "")</f>
        <v/>
      </c>
      <c r="NF232" s="15">
        <f>IF(39&lt;=$G232, ROUND(NE232*$Q232, 2), "")</f>
        <v/>
      </c>
      <c r="NG232" s="15">
        <f>IF(39&lt;=$G232, $N232, "")</f>
        <v/>
      </c>
      <c r="NH232" s="15">
        <f>IF(39&lt;=$G232, NG232-NF232, "")</f>
        <v/>
      </c>
      <c r="NI232" s="15">
        <f>IF(39&lt;=$G232, NE232-NH232, "")</f>
        <v/>
      </c>
      <c r="NJ232" s="15">
        <f>IF(39&lt;=$G232, ROUND(NB232*$Q232, 2), "")</f>
        <v/>
      </c>
      <c r="NK232" s="15">
        <f>IF(39&lt;=$G232, NB232+NJ232, "")</f>
        <v/>
      </c>
      <c r="NL232" s="15">
        <f>IF(39&lt;=$G232, NF232+NJ232, "")</f>
        <v/>
      </c>
      <c r="NM232" s="15">
        <f>IF(39&lt;=$G232, ($G232-39)*$N232, "")</f>
        <v/>
      </c>
      <c r="NN232" s="15">
        <f>IF(40&lt;=$G232, NI232, "")</f>
        <v/>
      </c>
      <c r="NO232" s="15">
        <f>IF(40&lt;=$G232, ROUND(NN232*$Q232, 2), "")</f>
        <v/>
      </c>
      <c r="NP232" s="15">
        <f>IF(40&lt;=$G232, $N232, "")</f>
        <v/>
      </c>
      <c r="NQ232" s="15">
        <f>IF(40&lt;=$G232, NP232-NO232, "")</f>
        <v/>
      </c>
      <c r="NR232" s="15">
        <f>IF(40&lt;=$G232, NN232-NQ232, "")</f>
        <v/>
      </c>
      <c r="NS232" s="15">
        <f>IF(40&lt;=$G232, ROUND(NK232*$Q232, 2), "")</f>
        <v/>
      </c>
      <c r="NT232" s="15">
        <f>IF(40&lt;=$G232, NK232+NS232, "")</f>
        <v/>
      </c>
      <c r="NU232" s="15">
        <f>IF(40&lt;=$G232, NO232+NS232, "")</f>
        <v/>
      </c>
      <c r="NV232" s="15">
        <f>IF(40&lt;=$G232, ($G232-40)*$N232, "")</f>
        <v/>
      </c>
      <c r="NW232" s="15">
        <f>IF(41&lt;=$G232, NR232, "")</f>
        <v/>
      </c>
      <c r="NX232" s="15">
        <f>IF(41&lt;=$G232, ROUND(NW232*$Q232, 2), "")</f>
        <v/>
      </c>
      <c r="NY232" s="15">
        <f>IF(41&lt;=$G232, $N232, "")</f>
        <v/>
      </c>
      <c r="NZ232" s="15">
        <f>IF(41&lt;=$G232, NY232-NX232, "")</f>
        <v/>
      </c>
      <c r="OA232" s="15">
        <f>IF(41&lt;=$G232, NW232-NZ232, "")</f>
        <v/>
      </c>
      <c r="OB232" s="15">
        <f>IF(41&lt;=$G232, ROUND(NT232*$Q232, 2), "")</f>
        <v/>
      </c>
      <c r="OC232" s="15">
        <f>IF(41&lt;=$G232, NT232+OB232, "")</f>
        <v/>
      </c>
      <c r="OD232" s="15">
        <f>IF(41&lt;=$G232, NX232+OB232, "")</f>
        <v/>
      </c>
      <c r="OE232" s="15">
        <f>IF(41&lt;=$G232, ($G232-41)*$N232, "")</f>
        <v/>
      </c>
      <c r="OF232" s="15">
        <f>IF(42&lt;=$G232, OA232, "")</f>
        <v/>
      </c>
      <c r="OG232" s="15">
        <f>IF(42&lt;=$G232, ROUND(OF232*$Q232, 2), "")</f>
        <v/>
      </c>
      <c r="OH232" s="15">
        <f>IF(42&lt;=$G232, $N232, "")</f>
        <v/>
      </c>
      <c r="OI232" s="15">
        <f>IF(42&lt;=$G232, OH232-OG232, "")</f>
        <v/>
      </c>
      <c r="OJ232" s="15">
        <f>IF(42&lt;=$G232, OF232-OI232, "")</f>
        <v/>
      </c>
      <c r="OK232" s="15">
        <f>IF(42&lt;=$G232, ROUND(OC232*$Q232, 2), "")</f>
        <v/>
      </c>
      <c r="OL232" s="15">
        <f>IF(42&lt;=$G232, OC232+OK232, "")</f>
        <v/>
      </c>
      <c r="OM232" s="15">
        <f>IF(42&lt;=$G232, OG232+OK232, "")</f>
        <v/>
      </c>
      <c r="ON232" s="15">
        <f>IF(42&lt;=$G232, ($G232-42)*$N232, "")</f>
        <v/>
      </c>
      <c r="OO232" s="15">
        <f>IF(43&lt;=$G232, OJ232, "")</f>
        <v/>
      </c>
      <c r="OP232" s="15">
        <f>IF(43&lt;=$G232, ROUND(OO232*$Q232, 2), "")</f>
        <v/>
      </c>
      <c r="OQ232" s="15">
        <f>IF(43&lt;=$G232, $N232, "")</f>
        <v/>
      </c>
      <c r="OR232" s="15">
        <f>IF(43&lt;=$G232, OQ232-OP232, "")</f>
        <v/>
      </c>
      <c r="OS232" s="15">
        <f>IF(43&lt;=$G232, OO232-OR232, "")</f>
        <v/>
      </c>
      <c r="OT232" s="15">
        <f>IF(43&lt;=$G232, ROUND(OL232*$Q232, 2), "")</f>
        <v/>
      </c>
      <c r="OU232" s="15">
        <f>IF(43&lt;=$G232, OL232+OT232, "")</f>
        <v/>
      </c>
      <c r="OV232" s="15">
        <f>IF(43&lt;=$G232, OP232+OT232, "")</f>
        <v/>
      </c>
      <c r="OW232" s="15">
        <f>IF(43&lt;=$G232, ($G232-43)*$N232, "")</f>
        <v/>
      </c>
      <c r="OX232" s="15">
        <f>IF(44&lt;=$G232, OS232, "")</f>
        <v/>
      </c>
      <c r="OY232" s="15">
        <f>IF(44&lt;=$G232, ROUND(OX232*$Q232, 2), "")</f>
        <v/>
      </c>
      <c r="OZ232" s="15">
        <f>IF(44&lt;=$G232, $N232, "")</f>
        <v/>
      </c>
      <c r="PA232" s="15">
        <f>IF(44&lt;=$G232, OZ232-OY232, "")</f>
        <v/>
      </c>
      <c r="PB232" s="15">
        <f>IF(44&lt;=$G232, OX232-PA232, "")</f>
        <v/>
      </c>
      <c r="PC232" s="15">
        <f>IF(44&lt;=$G232, ROUND(OU232*$Q232, 2), "")</f>
        <v/>
      </c>
      <c r="PD232" s="15">
        <f>IF(44&lt;=$G232, OU232+PC232, "")</f>
        <v/>
      </c>
      <c r="PE232" s="15">
        <f>IF(44&lt;=$G232, OY232+PC232, "")</f>
        <v/>
      </c>
      <c r="PF232" s="15">
        <f>IF(44&lt;=$G232, ($G232-44)*$N232, "")</f>
        <v/>
      </c>
      <c r="PG232" s="15">
        <f>IF(45&lt;=$G232, PB232, "")</f>
        <v/>
      </c>
      <c r="PH232" s="15">
        <f>IF(45&lt;=$G232, ROUND(PG232*$Q232, 2), "")</f>
        <v/>
      </c>
      <c r="PI232" s="15">
        <f>IF(45&lt;=$G232, $N232, "")</f>
        <v/>
      </c>
      <c r="PJ232" s="15">
        <f>IF(45&lt;=$G232, PI232-PH232, "")</f>
        <v/>
      </c>
      <c r="PK232" s="15">
        <f>IF(45&lt;=$G232, PG232-PJ232, "")</f>
        <v/>
      </c>
      <c r="PL232" s="15">
        <f>IF(45&lt;=$G232, ROUND(PD232*$Q232, 2), "")</f>
        <v/>
      </c>
      <c r="PM232" s="15">
        <f>IF(45&lt;=$G232, PD232+PL232, "")</f>
        <v/>
      </c>
      <c r="PN232" s="15">
        <f>IF(45&lt;=$G232, PH232+PL232, "")</f>
        <v/>
      </c>
      <c r="PO232" s="15">
        <f>IF(45&lt;=$G232, ($G232-45)*$N232, "")</f>
        <v/>
      </c>
      <c r="PP232" s="15">
        <f>IF(46&lt;=$G232, PK232, "")</f>
        <v/>
      </c>
      <c r="PQ232" s="15">
        <f>IF(46&lt;=$G232, ROUND(PP232*$Q232, 2), "")</f>
        <v/>
      </c>
      <c r="PR232" s="15">
        <f>IF(46&lt;=$G232, $N232, "")</f>
        <v/>
      </c>
      <c r="PS232" s="15">
        <f>IF(46&lt;=$G232, PR232-PQ232, "")</f>
        <v/>
      </c>
      <c r="PT232" s="15">
        <f>IF(46&lt;=$G232, PP232-PS232, "")</f>
        <v/>
      </c>
      <c r="PU232" s="15">
        <f>IF(46&lt;=$G232, ROUND(PM232*$Q232, 2), "")</f>
        <v/>
      </c>
      <c r="PV232" s="15">
        <f>IF(46&lt;=$G232, PM232+PU232, "")</f>
        <v/>
      </c>
      <c r="PW232" s="15">
        <f>IF(46&lt;=$G232, PQ232+PU232, "")</f>
        <v/>
      </c>
      <c r="PX232" s="15">
        <f>IF(46&lt;=$G232, ($G232-46)*$N232, "")</f>
        <v/>
      </c>
      <c r="PY232" s="15">
        <f>IF(47&lt;=$G232, PT232, "")</f>
        <v/>
      </c>
      <c r="PZ232" s="15">
        <f>IF(47&lt;=$G232, ROUND(PY232*$Q232, 2), "")</f>
        <v/>
      </c>
      <c r="QA232" s="15">
        <f>IF(47&lt;=$G232, $N232, "")</f>
        <v/>
      </c>
      <c r="QB232" s="15">
        <f>IF(47&lt;=$G232, QA232-PZ232, "")</f>
        <v/>
      </c>
      <c r="QC232" s="15">
        <f>IF(47&lt;=$G232, PY232-QB232, "")</f>
        <v/>
      </c>
      <c r="QD232" s="15">
        <f>IF(47&lt;=$G232, ROUND(PV232*$Q232, 2), "")</f>
        <v/>
      </c>
      <c r="QE232" s="15">
        <f>IF(47&lt;=$G232, PV232+QD232, "")</f>
        <v/>
      </c>
      <c r="QF232" s="15">
        <f>IF(47&lt;=$G232, PZ232+QD232, "")</f>
        <v/>
      </c>
      <c r="QG232" s="15">
        <f>IF(47&lt;=$G232, ($G232-47)*$N232, "")</f>
        <v/>
      </c>
      <c r="QH232" s="15">
        <f>IF(48&lt;=$G232, QC232, "")</f>
        <v/>
      </c>
      <c r="QI232" s="15">
        <f>IF(48&lt;=$G232, ROUND(QH232*$Q232, 2), "")</f>
        <v/>
      </c>
      <c r="QJ232" s="15">
        <f>IF(48&lt;=$G232, $N232, "")</f>
        <v/>
      </c>
      <c r="QK232" s="15">
        <f>IF(48&lt;=$G232, QJ232-QI232, "")</f>
        <v/>
      </c>
      <c r="QL232" s="15">
        <f>IF(48&lt;=$G232, QH232-QK232, "")</f>
        <v/>
      </c>
      <c r="QM232" s="15">
        <f>IF(48&lt;=$G232, ROUND(QE232*$Q232, 2), "")</f>
        <v/>
      </c>
      <c r="QN232" s="15">
        <f>IF(48&lt;=$G232, QE232+QM232, "")</f>
        <v/>
      </c>
      <c r="QO232" s="15">
        <f>IF(48&lt;=$G232, QI232+QM232, "")</f>
        <v/>
      </c>
      <c r="QP232" s="15">
        <f>IF(48&lt;=$G232, ($G232-48)*$N232, "")</f>
        <v/>
      </c>
    </row>
    <row r="233">
      <c r="A233" s="6" t="inlineStr">
        <is>
          <t>0746-0001</t>
        </is>
      </c>
      <c r="B233" s="7" t="inlineStr">
        <is>
          <t>Giovanni Salvador Medina Rubio</t>
        </is>
      </c>
      <c r="C233" s="7" t="inlineStr">
        <is>
          <t>Rapid</t>
        </is>
      </c>
      <c r="D233" s="6" t="inlineStr">
        <is>
          <t>ACTIVO</t>
        </is>
      </c>
      <c r="E233" s="6" t="inlineStr">
        <is>
          <t>2026-02-02</t>
        </is>
      </c>
      <c r="F233" s="6" t="inlineStr">
        <is>
          <t>2029-02-02</t>
        </is>
      </c>
      <c r="G233" s="8" t="n">
        <v>36</v>
      </c>
      <c r="H233" s="9" t="n">
        <v>289137.93</v>
      </c>
      <c r="I233" s="10" t="n">
        <v>0.2</v>
      </c>
      <c r="J233" s="9">
        <f>ROUND(H233*I233, 2)</f>
        <v/>
      </c>
      <c r="K233" s="9">
        <f>ROUND(H233-J233, 2)</f>
        <v/>
      </c>
      <c r="L233" s="10" t="n">
        <v>0.02</v>
      </c>
      <c r="M233" s="9">
        <f>ROUND(H233*L233, 2)</f>
        <v/>
      </c>
      <c r="N233" s="9" t="n">
        <v>9575.959999999999</v>
      </c>
      <c r="O233" s="10" t="n">
        <v>0.1</v>
      </c>
      <c r="P233" s="9">
        <f>ROUND(H233*O233, 2)</f>
        <v/>
      </c>
      <c r="Q233" s="11" t="n">
        <v>0.02660351</v>
      </c>
      <c r="R233" s="11">
        <f>RATE(G233, -N233, K233, -P233)</f>
        <v/>
      </c>
      <c r="S233" s="11">
        <f>ROUND(Q233*12, 8)</f>
        <v/>
      </c>
      <c r="T233" s="11">
        <f>ROUND(((1+Q233)^12)-1, 8)</f>
        <v/>
      </c>
      <c r="U233" s="9">
        <f>ROUND(PV(Q233, G233, 0, -P233), 2)</f>
        <v/>
      </c>
      <c r="V233" s="9">
        <f>SUMIF($AA$4:$QP$4, "Interes_Leasing", AA233:QP233)</f>
        <v/>
      </c>
      <c r="W233" s="9">
        <f>SUMIF($AA$4:$QP$4, "Interes_Residual", AA233:QP233)</f>
        <v/>
      </c>
      <c r="X233" s="9">
        <f>ROUND(V233+W233, 2)</f>
        <v/>
      </c>
      <c r="Y233" s="9">
        <f>ROUND((N233*G233+P233+M233)-K233, 2)</f>
        <v/>
      </c>
      <c r="Z233" s="10">
        <f>ROUND(Y233/K233, 4)</f>
        <v/>
      </c>
      <c r="AA233" s="9">
        <f>IF(1&lt;=$G233, $K233, "")</f>
        <v/>
      </c>
      <c r="AB233" s="9">
        <f>IF(1&lt;=$G233, ROUND(AA233*$Q233, 2), "")</f>
        <v/>
      </c>
      <c r="AC233" s="9">
        <f>IF(1&lt;=$G233, $N233, "")</f>
        <v/>
      </c>
      <c r="AD233" s="9">
        <f>IF(1&lt;=$G233, AC233-AB233, "")</f>
        <v/>
      </c>
      <c r="AE233" s="9">
        <f>IF(1&lt;=$G233, AA233-AD233, "")</f>
        <v/>
      </c>
      <c r="AF233" s="9">
        <f>IF(1&lt;=$G233, ROUND($U233*$Q233, 2), "")</f>
        <v/>
      </c>
      <c r="AG233" s="9">
        <f>IF(1&lt;=$G233, $U233+AF233, "")</f>
        <v/>
      </c>
      <c r="AH233" s="9">
        <f>IF(1&lt;=$G233, AB233+AF233, "")</f>
        <v/>
      </c>
      <c r="AI233" s="9">
        <f>IF(1&lt;=$G233, ($G233-1)*$N233, "")</f>
        <v/>
      </c>
      <c r="AJ233" s="9">
        <f>IF(2&lt;=$G233, AE233, "")</f>
        <v/>
      </c>
      <c r="AK233" s="9">
        <f>IF(2&lt;=$G233, ROUND(AJ233*$Q233, 2), "")</f>
        <v/>
      </c>
      <c r="AL233" s="9">
        <f>IF(2&lt;=$G233, $N233, "")</f>
        <v/>
      </c>
      <c r="AM233" s="9">
        <f>IF(2&lt;=$G233, AL233-AK233, "")</f>
        <v/>
      </c>
      <c r="AN233" s="9">
        <f>IF(2&lt;=$G233, AJ233-AM233, "")</f>
        <v/>
      </c>
      <c r="AO233" s="9">
        <f>IF(2&lt;=$G233, ROUND(AG233*$Q233, 2), "")</f>
        <v/>
      </c>
      <c r="AP233" s="9">
        <f>IF(2&lt;=$G233, AG233+AO233, "")</f>
        <v/>
      </c>
      <c r="AQ233" s="9">
        <f>IF(2&lt;=$G233, AK233+AO233, "")</f>
        <v/>
      </c>
      <c r="AR233" s="9">
        <f>IF(2&lt;=$G233, ($G233-2)*$N233, "")</f>
        <v/>
      </c>
      <c r="AS233" s="9">
        <f>IF(3&lt;=$G233, AN233, "")</f>
        <v/>
      </c>
      <c r="AT233" s="9">
        <f>IF(3&lt;=$G233, ROUND(AS233*$Q233, 2), "")</f>
        <v/>
      </c>
      <c r="AU233" s="9">
        <f>IF(3&lt;=$G233, $N233, "")</f>
        <v/>
      </c>
      <c r="AV233" s="9">
        <f>IF(3&lt;=$G233, AU233-AT233, "")</f>
        <v/>
      </c>
      <c r="AW233" s="9">
        <f>IF(3&lt;=$G233, AS233-AV233, "")</f>
        <v/>
      </c>
      <c r="AX233" s="9">
        <f>IF(3&lt;=$G233, ROUND(AP233*$Q233, 2), "")</f>
        <v/>
      </c>
      <c r="AY233" s="9">
        <f>IF(3&lt;=$G233, AP233+AX233, "")</f>
        <v/>
      </c>
      <c r="AZ233" s="9">
        <f>IF(3&lt;=$G233, AT233+AX233, "")</f>
        <v/>
      </c>
      <c r="BA233" s="9">
        <f>IF(3&lt;=$G233, ($G233-3)*$N233, "")</f>
        <v/>
      </c>
      <c r="BB233" s="9">
        <f>IF(4&lt;=$G233, AW233, "")</f>
        <v/>
      </c>
      <c r="BC233" s="9">
        <f>IF(4&lt;=$G233, ROUND(BB233*$Q233, 2), "")</f>
        <v/>
      </c>
      <c r="BD233" s="9">
        <f>IF(4&lt;=$G233, $N233, "")</f>
        <v/>
      </c>
      <c r="BE233" s="9">
        <f>IF(4&lt;=$G233, BD233-BC233, "")</f>
        <v/>
      </c>
      <c r="BF233" s="9">
        <f>IF(4&lt;=$G233, BB233-BE233, "")</f>
        <v/>
      </c>
      <c r="BG233" s="9">
        <f>IF(4&lt;=$G233, ROUND(AY233*$Q233, 2), "")</f>
        <v/>
      </c>
      <c r="BH233" s="9">
        <f>IF(4&lt;=$G233, AY233+BG233, "")</f>
        <v/>
      </c>
      <c r="BI233" s="9">
        <f>IF(4&lt;=$G233, BC233+BG233, "")</f>
        <v/>
      </c>
      <c r="BJ233" s="9">
        <f>IF(4&lt;=$G233, ($G233-4)*$N233, "")</f>
        <v/>
      </c>
      <c r="BK233" s="9">
        <f>IF(5&lt;=$G233, BF233, "")</f>
        <v/>
      </c>
      <c r="BL233" s="9">
        <f>IF(5&lt;=$G233, ROUND(BK233*$Q233, 2), "")</f>
        <v/>
      </c>
      <c r="BM233" s="9">
        <f>IF(5&lt;=$G233, $N233, "")</f>
        <v/>
      </c>
      <c r="BN233" s="9">
        <f>IF(5&lt;=$G233, BM233-BL233, "")</f>
        <v/>
      </c>
      <c r="BO233" s="9">
        <f>IF(5&lt;=$G233, BK233-BN233, "")</f>
        <v/>
      </c>
      <c r="BP233" s="9">
        <f>IF(5&lt;=$G233, ROUND(BH233*$Q233, 2), "")</f>
        <v/>
      </c>
      <c r="BQ233" s="9">
        <f>IF(5&lt;=$G233, BH233+BP233, "")</f>
        <v/>
      </c>
      <c r="BR233" s="9">
        <f>IF(5&lt;=$G233, BL233+BP233, "")</f>
        <v/>
      </c>
      <c r="BS233" s="9">
        <f>IF(5&lt;=$G233, ($G233-5)*$N233, "")</f>
        <v/>
      </c>
      <c r="BT233" s="9">
        <f>IF(6&lt;=$G233, BO233, "")</f>
        <v/>
      </c>
      <c r="BU233" s="9">
        <f>IF(6&lt;=$G233, ROUND(BT233*$Q233, 2), "")</f>
        <v/>
      </c>
      <c r="BV233" s="9">
        <f>IF(6&lt;=$G233, $N233, "")</f>
        <v/>
      </c>
      <c r="BW233" s="9">
        <f>IF(6&lt;=$G233, BV233-BU233, "")</f>
        <v/>
      </c>
      <c r="BX233" s="9">
        <f>IF(6&lt;=$G233, BT233-BW233, "")</f>
        <v/>
      </c>
      <c r="BY233" s="9">
        <f>IF(6&lt;=$G233, ROUND(BQ233*$Q233, 2), "")</f>
        <v/>
      </c>
      <c r="BZ233" s="9">
        <f>IF(6&lt;=$G233, BQ233+BY233, "")</f>
        <v/>
      </c>
      <c r="CA233" s="9">
        <f>IF(6&lt;=$G233, BU233+BY233, "")</f>
        <v/>
      </c>
      <c r="CB233" s="9">
        <f>IF(6&lt;=$G233, ($G233-6)*$N233, "")</f>
        <v/>
      </c>
      <c r="CC233" s="9">
        <f>IF(7&lt;=$G233, BX233, "")</f>
        <v/>
      </c>
      <c r="CD233" s="9">
        <f>IF(7&lt;=$G233, ROUND(CC233*$Q233, 2), "")</f>
        <v/>
      </c>
      <c r="CE233" s="9">
        <f>IF(7&lt;=$G233, $N233, "")</f>
        <v/>
      </c>
      <c r="CF233" s="9">
        <f>IF(7&lt;=$G233, CE233-CD233, "")</f>
        <v/>
      </c>
      <c r="CG233" s="9">
        <f>IF(7&lt;=$G233, CC233-CF233, "")</f>
        <v/>
      </c>
      <c r="CH233" s="9">
        <f>IF(7&lt;=$G233, ROUND(BZ233*$Q233, 2), "")</f>
        <v/>
      </c>
      <c r="CI233" s="9">
        <f>IF(7&lt;=$G233, BZ233+CH233, "")</f>
        <v/>
      </c>
      <c r="CJ233" s="9">
        <f>IF(7&lt;=$G233, CD233+CH233, "")</f>
        <v/>
      </c>
      <c r="CK233" s="9">
        <f>IF(7&lt;=$G233, ($G233-7)*$N233, "")</f>
        <v/>
      </c>
      <c r="CL233" s="9">
        <f>IF(8&lt;=$G233, CG233, "")</f>
        <v/>
      </c>
      <c r="CM233" s="9">
        <f>IF(8&lt;=$G233, ROUND(CL233*$Q233, 2), "")</f>
        <v/>
      </c>
      <c r="CN233" s="9">
        <f>IF(8&lt;=$G233, $N233, "")</f>
        <v/>
      </c>
      <c r="CO233" s="9">
        <f>IF(8&lt;=$G233, CN233-CM233, "")</f>
        <v/>
      </c>
      <c r="CP233" s="9">
        <f>IF(8&lt;=$G233, CL233-CO233, "")</f>
        <v/>
      </c>
      <c r="CQ233" s="9">
        <f>IF(8&lt;=$G233, ROUND(CI233*$Q233, 2), "")</f>
        <v/>
      </c>
      <c r="CR233" s="9">
        <f>IF(8&lt;=$G233, CI233+CQ233, "")</f>
        <v/>
      </c>
      <c r="CS233" s="9">
        <f>IF(8&lt;=$G233, CM233+CQ233, "")</f>
        <v/>
      </c>
      <c r="CT233" s="9">
        <f>IF(8&lt;=$G233, ($G233-8)*$N233, "")</f>
        <v/>
      </c>
      <c r="CU233" s="9">
        <f>IF(9&lt;=$G233, CP233, "")</f>
        <v/>
      </c>
      <c r="CV233" s="9">
        <f>IF(9&lt;=$G233, ROUND(CU233*$Q233, 2), "")</f>
        <v/>
      </c>
      <c r="CW233" s="9">
        <f>IF(9&lt;=$G233, $N233, "")</f>
        <v/>
      </c>
      <c r="CX233" s="9">
        <f>IF(9&lt;=$G233, CW233-CV233, "")</f>
        <v/>
      </c>
      <c r="CY233" s="9">
        <f>IF(9&lt;=$G233, CU233-CX233, "")</f>
        <v/>
      </c>
      <c r="CZ233" s="9">
        <f>IF(9&lt;=$G233, ROUND(CR233*$Q233, 2), "")</f>
        <v/>
      </c>
      <c r="DA233" s="9">
        <f>IF(9&lt;=$G233, CR233+CZ233, "")</f>
        <v/>
      </c>
      <c r="DB233" s="9">
        <f>IF(9&lt;=$G233, CV233+CZ233, "")</f>
        <v/>
      </c>
      <c r="DC233" s="9">
        <f>IF(9&lt;=$G233, ($G233-9)*$N233, "")</f>
        <v/>
      </c>
      <c r="DD233" s="9">
        <f>IF(10&lt;=$G233, CY233, "")</f>
        <v/>
      </c>
      <c r="DE233" s="9">
        <f>IF(10&lt;=$G233, ROUND(DD233*$Q233, 2), "")</f>
        <v/>
      </c>
      <c r="DF233" s="9">
        <f>IF(10&lt;=$G233, $N233, "")</f>
        <v/>
      </c>
      <c r="DG233" s="9">
        <f>IF(10&lt;=$G233, DF233-DE233, "")</f>
        <v/>
      </c>
      <c r="DH233" s="9">
        <f>IF(10&lt;=$G233, DD233-DG233, "")</f>
        <v/>
      </c>
      <c r="DI233" s="9">
        <f>IF(10&lt;=$G233, ROUND(DA233*$Q233, 2), "")</f>
        <v/>
      </c>
      <c r="DJ233" s="9">
        <f>IF(10&lt;=$G233, DA233+DI233, "")</f>
        <v/>
      </c>
      <c r="DK233" s="9">
        <f>IF(10&lt;=$G233, DE233+DI233, "")</f>
        <v/>
      </c>
      <c r="DL233" s="9">
        <f>IF(10&lt;=$G233, ($G233-10)*$N233, "")</f>
        <v/>
      </c>
      <c r="DM233" s="9">
        <f>IF(11&lt;=$G233, DH233, "")</f>
        <v/>
      </c>
      <c r="DN233" s="9">
        <f>IF(11&lt;=$G233, ROUND(DM233*$Q233, 2), "")</f>
        <v/>
      </c>
      <c r="DO233" s="9">
        <f>IF(11&lt;=$G233, $N233, "")</f>
        <v/>
      </c>
      <c r="DP233" s="9">
        <f>IF(11&lt;=$G233, DO233-DN233, "")</f>
        <v/>
      </c>
      <c r="DQ233" s="9">
        <f>IF(11&lt;=$G233, DM233-DP233, "")</f>
        <v/>
      </c>
      <c r="DR233" s="9">
        <f>IF(11&lt;=$G233, ROUND(DJ233*$Q233, 2), "")</f>
        <v/>
      </c>
      <c r="DS233" s="9">
        <f>IF(11&lt;=$G233, DJ233+DR233, "")</f>
        <v/>
      </c>
      <c r="DT233" s="9">
        <f>IF(11&lt;=$G233, DN233+DR233, "")</f>
        <v/>
      </c>
      <c r="DU233" s="9">
        <f>IF(11&lt;=$G233, ($G233-11)*$N233, "")</f>
        <v/>
      </c>
      <c r="DV233" s="9">
        <f>IF(12&lt;=$G233, DQ233, "")</f>
        <v/>
      </c>
      <c r="DW233" s="9">
        <f>IF(12&lt;=$G233, ROUND(DV233*$Q233, 2), "")</f>
        <v/>
      </c>
      <c r="DX233" s="9">
        <f>IF(12&lt;=$G233, $N233, "")</f>
        <v/>
      </c>
      <c r="DY233" s="9">
        <f>IF(12&lt;=$G233, DX233-DW233, "")</f>
        <v/>
      </c>
      <c r="DZ233" s="9">
        <f>IF(12&lt;=$G233, DV233-DY233, "")</f>
        <v/>
      </c>
      <c r="EA233" s="9">
        <f>IF(12&lt;=$G233, ROUND(DS233*$Q233, 2), "")</f>
        <v/>
      </c>
      <c r="EB233" s="9">
        <f>IF(12&lt;=$G233, DS233+EA233, "")</f>
        <v/>
      </c>
      <c r="EC233" s="9">
        <f>IF(12&lt;=$G233, DW233+EA233, "")</f>
        <v/>
      </c>
      <c r="ED233" s="9">
        <f>IF(12&lt;=$G233, ($G233-12)*$N233, "")</f>
        <v/>
      </c>
      <c r="EE233" s="9">
        <f>IF(13&lt;=$G233, DZ233, "")</f>
        <v/>
      </c>
      <c r="EF233" s="9">
        <f>IF(13&lt;=$G233, ROUND(EE233*$Q233, 2), "")</f>
        <v/>
      </c>
      <c r="EG233" s="9">
        <f>IF(13&lt;=$G233, $N233, "")</f>
        <v/>
      </c>
      <c r="EH233" s="9">
        <f>IF(13&lt;=$G233, EG233-EF233, "")</f>
        <v/>
      </c>
      <c r="EI233" s="9">
        <f>IF(13&lt;=$G233, EE233-EH233, "")</f>
        <v/>
      </c>
      <c r="EJ233" s="9">
        <f>IF(13&lt;=$G233, ROUND(EB233*$Q233, 2), "")</f>
        <v/>
      </c>
      <c r="EK233" s="9">
        <f>IF(13&lt;=$G233, EB233+EJ233, "")</f>
        <v/>
      </c>
      <c r="EL233" s="9">
        <f>IF(13&lt;=$G233, EF233+EJ233, "")</f>
        <v/>
      </c>
      <c r="EM233" s="9">
        <f>IF(13&lt;=$G233, ($G233-13)*$N233, "")</f>
        <v/>
      </c>
      <c r="EN233" s="9">
        <f>IF(14&lt;=$G233, EI233, "")</f>
        <v/>
      </c>
      <c r="EO233" s="9">
        <f>IF(14&lt;=$G233, ROUND(EN233*$Q233, 2), "")</f>
        <v/>
      </c>
      <c r="EP233" s="9">
        <f>IF(14&lt;=$G233, $N233, "")</f>
        <v/>
      </c>
      <c r="EQ233" s="9">
        <f>IF(14&lt;=$G233, EP233-EO233, "")</f>
        <v/>
      </c>
      <c r="ER233" s="9">
        <f>IF(14&lt;=$G233, EN233-EQ233, "")</f>
        <v/>
      </c>
      <c r="ES233" s="9">
        <f>IF(14&lt;=$G233, ROUND(EK233*$Q233, 2), "")</f>
        <v/>
      </c>
      <c r="ET233" s="9">
        <f>IF(14&lt;=$G233, EK233+ES233, "")</f>
        <v/>
      </c>
      <c r="EU233" s="9">
        <f>IF(14&lt;=$G233, EO233+ES233, "")</f>
        <v/>
      </c>
      <c r="EV233" s="9">
        <f>IF(14&lt;=$G233, ($G233-14)*$N233, "")</f>
        <v/>
      </c>
      <c r="EW233" s="9">
        <f>IF(15&lt;=$G233, ER233, "")</f>
        <v/>
      </c>
      <c r="EX233" s="9">
        <f>IF(15&lt;=$G233, ROUND(EW233*$Q233, 2), "")</f>
        <v/>
      </c>
      <c r="EY233" s="9">
        <f>IF(15&lt;=$G233, $N233, "")</f>
        <v/>
      </c>
      <c r="EZ233" s="9">
        <f>IF(15&lt;=$G233, EY233-EX233, "")</f>
        <v/>
      </c>
      <c r="FA233" s="9">
        <f>IF(15&lt;=$G233, EW233-EZ233, "")</f>
        <v/>
      </c>
      <c r="FB233" s="9">
        <f>IF(15&lt;=$G233, ROUND(ET233*$Q233, 2), "")</f>
        <v/>
      </c>
      <c r="FC233" s="9">
        <f>IF(15&lt;=$G233, ET233+FB233, "")</f>
        <v/>
      </c>
      <c r="FD233" s="9">
        <f>IF(15&lt;=$G233, EX233+FB233, "")</f>
        <v/>
      </c>
      <c r="FE233" s="9">
        <f>IF(15&lt;=$G233, ($G233-15)*$N233, "")</f>
        <v/>
      </c>
      <c r="FF233" s="9">
        <f>IF(16&lt;=$G233, FA233, "")</f>
        <v/>
      </c>
      <c r="FG233" s="9">
        <f>IF(16&lt;=$G233, ROUND(FF233*$Q233, 2), "")</f>
        <v/>
      </c>
      <c r="FH233" s="9">
        <f>IF(16&lt;=$G233, $N233, "")</f>
        <v/>
      </c>
      <c r="FI233" s="9">
        <f>IF(16&lt;=$G233, FH233-FG233, "")</f>
        <v/>
      </c>
      <c r="FJ233" s="9">
        <f>IF(16&lt;=$G233, FF233-FI233, "")</f>
        <v/>
      </c>
      <c r="FK233" s="9">
        <f>IF(16&lt;=$G233, ROUND(FC233*$Q233, 2), "")</f>
        <v/>
      </c>
      <c r="FL233" s="9">
        <f>IF(16&lt;=$G233, FC233+FK233, "")</f>
        <v/>
      </c>
      <c r="FM233" s="9">
        <f>IF(16&lt;=$G233, FG233+FK233, "")</f>
        <v/>
      </c>
      <c r="FN233" s="9">
        <f>IF(16&lt;=$G233, ($G233-16)*$N233, "")</f>
        <v/>
      </c>
      <c r="FO233" s="9">
        <f>IF(17&lt;=$G233, FJ233, "")</f>
        <v/>
      </c>
      <c r="FP233" s="9">
        <f>IF(17&lt;=$G233, ROUND(FO233*$Q233, 2), "")</f>
        <v/>
      </c>
      <c r="FQ233" s="9">
        <f>IF(17&lt;=$G233, $N233, "")</f>
        <v/>
      </c>
      <c r="FR233" s="9">
        <f>IF(17&lt;=$G233, FQ233-FP233, "")</f>
        <v/>
      </c>
      <c r="FS233" s="9">
        <f>IF(17&lt;=$G233, FO233-FR233, "")</f>
        <v/>
      </c>
      <c r="FT233" s="9">
        <f>IF(17&lt;=$G233, ROUND(FL233*$Q233, 2), "")</f>
        <v/>
      </c>
      <c r="FU233" s="9">
        <f>IF(17&lt;=$G233, FL233+FT233, "")</f>
        <v/>
      </c>
      <c r="FV233" s="9">
        <f>IF(17&lt;=$G233, FP233+FT233, "")</f>
        <v/>
      </c>
      <c r="FW233" s="9">
        <f>IF(17&lt;=$G233, ($G233-17)*$N233, "")</f>
        <v/>
      </c>
      <c r="FX233" s="9">
        <f>IF(18&lt;=$G233, FS233, "")</f>
        <v/>
      </c>
      <c r="FY233" s="9">
        <f>IF(18&lt;=$G233, ROUND(FX233*$Q233, 2), "")</f>
        <v/>
      </c>
      <c r="FZ233" s="9">
        <f>IF(18&lt;=$G233, $N233, "")</f>
        <v/>
      </c>
      <c r="GA233" s="9">
        <f>IF(18&lt;=$G233, FZ233-FY233, "")</f>
        <v/>
      </c>
      <c r="GB233" s="9">
        <f>IF(18&lt;=$G233, FX233-GA233, "")</f>
        <v/>
      </c>
      <c r="GC233" s="9">
        <f>IF(18&lt;=$G233, ROUND(FU233*$Q233, 2), "")</f>
        <v/>
      </c>
      <c r="GD233" s="9">
        <f>IF(18&lt;=$G233, FU233+GC233, "")</f>
        <v/>
      </c>
      <c r="GE233" s="9">
        <f>IF(18&lt;=$G233, FY233+GC233, "")</f>
        <v/>
      </c>
      <c r="GF233" s="9">
        <f>IF(18&lt;=$G233, ($G233-18)*$N233, "")</f>
        <v/>
      </c>
      <c r="GG233" s="9">
        <f>IF(19&lt;=$G233, GB233, "")</f>
        <v/>
      </c>
      <c r="GH233" s="9">
        <f>IF(19&lt;=$G233, ROUND(GG233*$Q233, 2), "")</f>
        <v/>
      </c>
      <c r="GI233" s="9">
        <f>IF(19&lt;=$G233, $N233, "")</f>
        <v/>
      </c>
      <c r="GJ233" s="9">
        <f>IF(19&lt;=$G233, GI233-GH233, "")</f>
        <v/>
      </c>
      <c r="GK233" s="9">
        <f>IF(19&lt;=$G233, GG233-GJ233, "")</f>
        <v/>
      </c>
      <c r="GL233" s="9">
        <f>IF(19&lt;=$G233, ROUND(GD233*$Q233, 2), "")</f>
        <v/>
      </c>
      <c r="GM233" s="9">
        <f>IF(19&lt;=$G233, GD233+GL233, "")</f>
        <v/>
      </c>
      <c r="GN233" s="9">
        <f>IF(19&lt;=$G233, GH233+GL233, "")</f>
        <v/>
      </c>
      <c r="GO233" s="9">
        <f>IF(19&lt;=$G233, ($G233-19)*$N233, "")</f>
        <v/>
      </c>
      <c r="GP233" s="9">
        <f>IF(20&lt;=$G233, GK233, "")</f>
        <v/>
      </c>
      <c r="GQ233" s="9">
        <f>IF(20&lt;=$G233, ROUND(GP233*$Q233, 2), "")</f>
        <v/>
      </c>
      <c r="GR233" s="9">
        <f>IF(20&lt;=$G233, $N233, "")</f>
        <v/>
      </c>
      <c r="GS233" s="9">
        <f>IF(20&lt;=$G233, GR233-GQ233, "")</f>
        <v/>
      </c>
      <c r="GT233" s="9">
        <f>IF(20&lt;=$G233, GP233-GS233, "")</f>
        <v/>
      </c>
      <c r="GU233" s="9">
        <f>IF(20&lt;=$G233, ROUND(GM233*$Q233, 2), "")</f>
        <v/>
      </c>
      <c r="GV233" s="9">
        <f>IF(20&lt;=$G233, GM233+GU233, "")</f>
        <v/>
      </c>
      <c r="GW233" s="9">
        <f>IF(20&lt;=$G233, GQ233+GU233, "")</f>
        <v/>
      </c>
      <c r="GX233" s="9">
        <f>IF(20&lt;=$G233, ($G233-20)*$N233, "")</f>
        <v/>
      </c>
      <c r="GY233" s="9">
        <f>IF(21&lt;=$G233, GT233, "")</f>
        <v/>
      </c>
      <c r="GZ233" s="9">
        <f>IF(21&lt;=$G233, ROUND(GY233*$Q233, 2), "")</f>
        <v/>
      </c>
      <c r="HA233" s="9">
        <f>IF(21&lt;=$G233, $N233, "")</f>
        <v/>
      </c>
      <c r="HB233" s="9">
        <f>IF(21&lt;=$G233, HA233-GZ233, "")</f>
        <v/>
      </c>
      <c r="HC233" s="9">
        <f>IF(21&lt;=$G233, GY233-HB233, "")</f>
        <v/>
      </c>
      <c r="HD233" s="9">
        <f>IF(21&lt;=$G233, ROUND(GV233*$Q233, 2), "")</f>
        <v/>
      </c>
      <c r="HE233" s="9">
        <f>IF(21&lt;=$G233, GV233+HD233, "")</f>
        <v/>
      </c>
      <c r="HF233" s="9">
        <f>IF(21&lt;=$G233, GZ233+HD233, "")</f>
        <v/>
      </c>
      <c r="HG233" s="9">
        <f>IF(21&lt;=$G233, ($G233-21)*$N233, "")</f>
        <v/>
      </c>
      <c r="HH233" s="9">
        <f>IF(22&lt;=$G233, HC233, "")</f>
        <v/>
      </c>
      <c r="HI233" s="9">
        <f>IF(22&lt;=$G233, ROUND(HH233*$Q233, 2), "")</f>
        <v/>
      </c>
      <c r="HJ233" s="9">
        <f>IF(22&lt;=$G233, $N233, "")</f>
        <v/>
      </c>
      <c r="HK233" s="9">
        <f>IF(22&lt;=$G233, HJ233-HI233, "")</f>
        <v/>
      </c>
      <c r="HL233" s="9">
        <f>IF(22&lt;=$G233, HH233-HK233, "")</f>
        <v/>
      </c>
      <c r="HM233" s="9">
        <f>IF(22&lt;=$G233, ROUND(HE233*$Q233, 2), "")</f>
        <v/>
      </c>
      <c r="HN233" s="9">
        <f>IF(22&lt;=$G233, HE233+HM233, "")</f>
        <v/>
      </c>
      <c r="HO233" s="9">
        <f>IF(22&lt;=$G233, HI233+HM233, "")</f>
        <v/>
      </c>
      <c r="HP233" s="9">
        <f>IF(22&lt;=$G233, ($G233-22)*$N233, "")</f>
        <v/>
      </c>
      <c r="HQ233" s="9">
        <f>IF(23&lt;=$G233, HL233, "")</f>
        <v/>
      </c>
      <c r="HR233" s="9">
        <f>IF(23&lt;=$G233, ROUND(HQ233*$Q233, 2), "")</f>
        <v/>
      </c>
      <c r="HS233" s="9">
        <f>IF(23&lt;=$G233, $N233, "")</f>
        <v/>
      </c>
      <c r="HT233" s="9">
        <f>IF(23&lt;=$G233, HS233-HR233, "")</f>
        <v/>
      </c>
      <c r="HU233" s="9">
        <f>IF(23&lt;=$G233, HQ233-HT233, "")</f>
        <v/>
      </c>
      <c r="HV233" s="9">
        <f>IF(23&lt;=$G233, ROUND(HN233*$Q233, 2), "")</f>
        <v/>
      </c>
      <c r="HW233" s="9">
        <f>IF(23&lt;=$G233, HN233+HV233, "")</f>
        <v/>
      </c>
      <c r="HX233" s="9">
        <f>IF(23&lt;=$G233, HR233+HV233, "")</f>
        <v/>
      </c>
      <c r="HY233" s="9">
        <f>IF(23&lt;=$G233, ($G233-23)*$N233, "")</f>
        <v/>
      </c>
      <c r="HZ233" s="9">
        <f>IF(24&lt;=$G233, HU233, "")</f>
        <v/>
      </c>
      <c r="IA233" s="9">
        <f>IF(24&lt;=$G233, ROUND(HZ233*$Q233, 2), "")</f>
        <v/>
      </c>
      <c r="IB233" s="9">
        <f>IF(24&lt;=$G233, $N233, "")</f>
        <v/>
      </c>
      <c r="IC233" s="9">
        <f>IF(24&lt;=$G233, IB233-IA233, "")</f>
        <v/>
      </c>
      <c r="ID233" s="9">
        <f>IF(24&lt;=$G233, HZ233-IC233, "")</f>
        <v/>
      </c>
      <c r="IE233" s="9">
        <f>IF(24&lt;=$G233, ROUND(HW233*$Q233, 2), "")</f>
        <v/>
      </c>
      <c r="IF233" s="9">
        <f>IF(24&lt;=$G233, HW233+IE233, "")</f>
        <v/>
      </c>
      <c r="IG233" s="9">
        <f>IF(24&lt;=$G233, IA233+IE233, "")</f>
        <v/>
      </c>
      <c r="IH233" s="9">
        <f>IF(24&lt;=$G233, ($G233-24)*$N233, "")</f>
        <v/>
      </c>
      <c r="II233" s="9">
        <f>IF(25&lt;=$G233, ID233, "")</f>
        <v/>
      </c>
      <c r="IJ233" s="9">
        <f>IF(25&lt;=$G233, ROUND(II233*$Q233, 2), "")</f>
        <v/>
      </c>
      <c r="IK233" s="9">
        <f>IF(25&lt;=$G233, $N233, "")</f>
        <v/>
      </c>
      <c r="IL233" s="9">
        <f>IF(25&lt;=$G233, IK233-IJ233, "")</f>
        <v/>
      </c>
      <c r="IM233" s="9">
        <f>IF(25&lt;=$G233, II233-IL233, "")</f>
        <v/>
      </c>
      <c r="IN233" s="9">
        <f>IF(25&lt;=$G233, ROUND(IF233*$Q233, 2), "")</f>
        <v/>
      </c>
      <c r="IO233" s="9">
        <f>IF(25&lt;=$G233, IF233+IN233, "")</f>
        <v/>
      </c>
      <c r="IP233" s="9">
        <f>IF(25&lt;=$G233, IJ233+IN233, "")</f>
        <v/>
      </c>
      <c r="IQ233" s="9">
        <f>IF(25&lt;=$G233, ($G233-25)*$N233, "")</f>
        <v/>
      </c>
      <c r="IR233" s="9">
        <f>IF(26&lt;=$G233, IM233, "")</f>
        <v/>
      </c>
      <c r="IS233" s="9">
        <f>IF(26&lt;=$G233, ROUND(IR233*$Q233, 2), "")</f>
        <v/>
      </c>
      <c r="IT233" s="9">
        <f>IF(26&lt;=$G233, $N233, "")</f>
        <v/>
      </c>
      <c r="IU233" s="9">
        <f>IF(26&lt;=$G233, IT233-IS233, "")</f>
        <v/>
      </c>
      <c r="IV233" s="9">
        <f>IF(26&lt;=$G233, IR233-IU233, "")</f>
        <v/>
      </c>
      <c r="IW233" s="9">
        <f>IF(26&lt;=$G233, ROUND(IO233*$Q233, 2), "")</f>
        <v/>
      </c>
      <c r="IX233" s="9">
        <f>IF(26&lt;=$G233, IO233+IW233, "")</f>
        <v/>
      </c>
      <c r="IY233" s="9">
        <f>IF(26&lt;=$G233, IS233+IW233, "")</f>
        <v/>
      </c>
      <c r="IZ233" s="9">
        <f>IF(26&lt;=$G233, ($G233-26)*$N233, "")</f>
        <v/>
      </c>
      <c r="JA233" s="9">
        <f>IF(27&lt;=$G233, IV233, "")</f>
        <v/>
      </c>
      <c r="JB233" s="9">
        <f>IF(27&lt;=$G233, ROUND(JA233*$Q233, 2), "")</f>
        <v/>
      </c>
      <c r="JC233" s="9">
        <f>IF(27&lt;=$G233, $N233, "")</f>
        <v/>
      </c>
      <c r="JD233" s="9">
        <f>IF(27&lt;=$G233, JC233-JB233, "")</f>
        <v/>
      </c>
      <c r="JE233" s="9">
        <f>IF(27&lt;=$G233, JA233-JD233, "")</f>
        <v/>
      </c>
      <c r="JF233" s="9">
        <f>IF(27&lt;=$G233, ROUND(IX233*$Q233, 2), "")</f>
        <v/>
      </c>
      <c r="JG233" s="9">
        <f>IF(27&lt;=$G233, IX233+JF233, "")</f>
        <v/>
      </c>
      <c r="JH233" s="9">
        <f>IF(27&lt;=$G233, JB233+JF233, "")</f>
        <v/>
      </c>
      <c r="JI233" s="9">
        <f>IF(27&lt;=$G233, ($G233-27)*$N233, "")</f>
        <v/>
      </c>
      <c r="JJ233" s="9">
        <f>IF(28&lt;=$G233, JE233, "")</f>
        <v/>
      </c>
      <c r="JK233" s="9">
        <f>IF(28&lt;=$G233, ROUND(JJ233*$Q233, 2), "")</f>
        <v/>
      </c>
      <c r="JL233" s="9">
        <f>IF(28&lt;=$G233, $N233, "")</f>
        <v/>
      </c>
      <c r="JM233" s="9">
        <f>IF(28&lt;=$G233, JL233-JK233, "")</f>
        <v/>
      </c>
      <c r="JN233" s="9">
        <f>IF(28&lt;=$G233, JJ233-JM233, "")</f>
        <v/>
      </c>
      <c r="JO233" s="9">
        <f>IF(28&lt;=$G233, ROUND(JG233*$Q233, 2), "")</f>
        <v/>
      </c>
      <c r="JP233" s="9">
        <f>IF(28&lt;=$G233, JG233+JO233, "")</f>
        <v/>
      </c>
      <c r="JQ233" s="9">
        <f>IF(28&lt;=$G233, JK233+JO233, "")</f>
        <v/>
      </c>
      <c r="JR233" s="9">
        <f>IF(28&lt;=$G233, ($G233-28)*$N233, "")</f>
        <v/>
      </c>
      <c r="JS233" s="9">
        <f>IF(29&lt;=$G233, JN233, "")</f>
        <v/>
      </c>
      <c r="JT233" s="9">
        <f>IF(29&lt;=$G233, ROUND(JS233*$Q233, 2), "")</f>
        <v/>
      </c>
      <c r="JU233" s="9">
        <f>IF(29&lt;=$G233, $N233, "")</f>
        <v/>
      </c>
      <c r="JV233" s="9">
        <f>IF(29&lt;=$G233, JU233-JT233, "")</f>
        <v/>
      </c>
      <c r="JW233" s="9">
        <f>IF(29&lt;=$G233, JS233-JV233, "")</f>
        <v/>
      </c>
      <c r="JX233" s="9">
        <f>IF(29&lt;=$G233, ROUND(JP233*$Q233, 2), "")</f>
        <v/>
      </c>
      <c r="JY233" s="9">
        <f>IF(29&lt;=$G233, JP233+JX233, "")</f>
        <v/>
      </c>
      <c r="JZ233" s="9">
        <f>IF(29&lt;=$G233, JT233+JX233, "")</f>
        <v/>
      </c>
      <c r="KA233" s="9">
        <f>IF(29&lt;=$G233, ($G233-29)*$N233, "")</f>
        <v/>
      </c>
      <c r="KB233" s="9">
        <f>IF(30&lt;=$G233, JW233, "")</f>
        <v/>
      </c>
      <c r="KC233" s="9">
        <f>IF(30&lt;=$G233, ROUND(KB233*$Q233, 2), "")</f>
        <v/>
      </c>
      <c r="KD233" s="9">
        <f>IF(30&lt;=$G233, $N233, "")</f>
        <v/>
      </c>
      <c r="KE233" s="9">
        <f>IF(30&lt;=$G233, KD233-KC233, "")</f>
        <v/>
      </c>
      <c r="KF233" s="9">
        <f>IF(30&lt;=$G233, KB233-KE233, "")</f>
        <v/>
      </c>
      <c r="KG233" s="9">
        <f>IF(30&lt;=$G233, ROUND(JY233*$Q233, 2), "")</f>
        <v/>
      </c>
      <c r="KH233" s="9">
        <f>IF(30&lt;=$G233, JY233+KG233, "")</f>
        <v/>
      </c>
      <c r="KI233" s="9">
        <f>IF(30&lt;=$G233, KC233+KG233, "")</f>
        <v/>
      </c>
      <c r="KJ233" s="9">
        <f>IF(30&lt;=$G233, ($G233-30)*$N233, "")</f>
        <v/>
      </c>
      <c r="KK233" s="9">
        <f>IF(31&lt;=$G233, KF233, "")</f>
        <v/>
      </c>
      <c r="KL233" s="9">
        <f>IF(31&lt;=$G233, ROUND(KK233*$Q233, 2), "")</f>
        <v/>
      </c>
      <c r="KM233" s="9">
        <f>IF(31&lt;=$G233, $N233, "")</f>
        <v/>
      </c>
      <c r="KN233" s="9">
        <f>IF(31&lt;=$G233, KM233-KL233, "")</f>
        <v/>
      </c>
      <c r="KO233" s="9">
        <f>IF(31&lt;=$G233, KK233-KN233, "")</f>
        <v/>
      </c>
      <c r="KP233" s="9">
        <f>IF(31&lt;=$G233, ROUND(KH233*$Q233, 2), "")</f>
        <v/>
      </c>
      <c r="KQ233" s="9">
        <f>IF(31&lt;=$G233, KH233+KP233, "")</f>
        <v/>
      </c>
      <c r="KR233" s="9">
        <f>IF(31&lt;=$G233, KL233+KP233, "")</f>
        <v/>
      </c>
      <c r="KS233" s="9">
        <f>IF(31&lt;=$G233, ($G233-31)*$N233, "")</f>
        <v/>
      </c>
      <c r="KT233" s="9">
        <f>IF(32&lt;=$G233, KO233, "")</f>
        <v/>
      </c>
      <c r="KU233" s="9">
        <f>IF(32&lt;=$G233, ROUND(KT233*$Q233, 2), "")</f>
        <v/>
      </c>
      <c r="KV233" s="9">
        <f>IF(32&lt;=$G233, $N233, "")</f>
        <v/>
      </c>
      <c r="KW233" s="9">
        <f>IF(32&lt;=$G233, KV233-KU233, "")</f>
        <v/>
      </c>
      <c r="KX233" s="9">
        <f>IF(32&lt;=$G233, KT233-KW233, "")</f>
        <v/>
      </c>
      <c r="KY233" s="9">
        <f>IF(32&lt;=$G233, ROUND(KQ233*$Q233, 2), "")</f>
        <v/>
      </c>
      <c r="KZ233" s="9">
        <f>IF(32&lt;=$G233, KQ233+KY233, "")</f>
        <v/>
      </c>
      <c r="LA233" s="9">
        <f>IF(32&lt;=$G233, KU233+KY233, "")</f>
        <v/>
      </c>
      <c r="LB233" s="9">
        <f>IF(32&lt;=$G233, ($G233-32)*$N233, "")</f>
        <v/>
      </c>
      <c r="LC233" s="9">
        <f>IF(33&lt;=$G233, KX233, "")</f>
        <v/>
      </c>
      <c r="LD233" s="9">
        <f>IF(33&lt;=$G233, ROUND(LC233*$Q233, 2), "")</f>
        <v/>
      </c>
      <c r="LE233" s="9">
        <f>IF(33&lt;=$G233, $N233, "")</f>
        <v/>
      </c>
      <c r="LF233" s="9">
        <f>IF(33&lt;=$G233, LE233-LD233, "")</f>
        <v/>
      </c>
      <c r="LG233" s="9">
        <f>IF(33&lt;=$G233, LC233-LF233, "")</f>
        <v/>
      </c>
      <c r="LH233" s="9">
        <f>IF(33&lt;=$G233, ROUND(KZ233*$Q233, 2), "")</f>
        <v/>
      </c>
      <c r="LI233" s="9">
        <f>IF(33&lt;=$G233, KZ233+LH233, "")</f>
        <v/>
      </c>
      <c r="LJ233" s="9">
        <f>IF(33&lt;=$G233, LD233+LH233, "")</f>
        <v/>
      </c>
      <c r="LK233" s="9">
        <f>IF(33&lt;=$G233, ($G233-33)*$N233, "")</f>
        <v/>
      </c>
      <c r="LL233" s="9">
        <f>IF(34&lt;=$G233, LG233, "")</f>
        <v/>
      </c>
      <c r="LM233" s="9">
        <f>IF(34&lt;=$G233, ROUND(LL233*$Q233, 2), "")</f>
        <v/>
      </c>
      <c r="LN233" s="9">
        <f>IF(34&lt;=$G233, $N233, "")</f>
        <v/>
      </c>
      <c r="LO233" s="9">
        <f>IF(34&lt;=$G233, LN233-LM233, "")</f>
        <v/>
      </c>
      <c r="LP233" s="9">
        <f>IF(34&lt;=$G233, LL233-LO233, "")</f>
        <v/>
      </c>
      <c r="LQ233" s="9">
        <f>IF(34&lt;=$G233, ROUND(LI233*$Q233, 2), "")</f>
        <v/>
      </c>
      <c r="LR233" s="9">
        <f>IF(34&lt;=$G233, LI233+LQ233, "")</f>
        <v/>
      </c>
      <c r="LS233" s="9">
        <f>IF(34&lt;=$G233, LM233+LQ233, "")</f>
        <v/>
      </c>
      <c r="LT233" s="9">
        <f>IF(34&lt;=$G233, ($G233-34)*$N233, "")</f>
        <v/>
      </c>
      <c r="LU233" s="9">
        <f>IF(35&lt;=$G233, LP233, "")</f>
        <v/>
      </c>
      <c r="LV233" s="9">
        <f>IF(35&lt;=$G233, ROUND(LU233*$Q233, 2), "")</f>
        <v/>
      </c>
      <c r="LW233" s="9">
        <f>IF(35&lt;=$G233, $N233, "")</f>
        <v/>
      </c>
      <c r="LX233" s="9">
        <f>IF(35&lt;=$G233, LW233-LV233, "")</f>
        <v/>
      </c>
      <c r="LY233" s="9">
        <f>IF(35&lt;=$G233, LU233-LX233, "")</f>
        <v/>
      </c>
      <c r="LZ233" s="9">
        <f>IF(35&lt;=$G233, ROUND(LR233*$Q233, 2), "")</f>
        <v/>
      </c>
      <c r="MA233" s="9">
        <f>IF(35&lt;=$G233, LR233+LZ233, "")</f>
        <v/>
      </c>
      <c r="MB233" s="9">
        <f>IF(35&lt;=$G233, LV233+LZ233, "")</f>
        <v/>
      </c>
      <c r="MC233" s="9">
        <f>IF(35&lt;=$G233, ($G233-35)*$N233, "")</f>
        <v/>
      </c>
      <c r="MD233" s="9">
        <f>IF(36&lt;=$G233, LY233, "")</f>
        <v/>
      </c>
      <c r="ME233" s="9">
        <f>IF(36&lt;=$G233, ROUND(MD233*$Q233, 2), "")</f>
        <v/>
      </c>
      <c r="MF233" s="9">
        <f>IF(36&lt;=$G233, $N233, "")</f>
        <v/>
      </c>
      <c r="MG233" s="9">
        <f>IF(36&lt;=$G233, MF233-ME233, "")</f>
        <v/>
      </c>
      <c r="MH233" s="9">
        <f>IF(36&lt;=$G233, MD233-MG233, "")</f>
        <v/>
      </c>
      <c r="MI233" s="9">
        <f>IF(36&lt;=$G233, ROUND(MA233*$Q233, 2), "")</f>
        <v/>
      </c>
      <c r="MJ233" s="9">
        <f>IF(36&lt;=$G233, MA233+MI233, "")</f>
        <v/>
      </c>
      <c r="MK233" s="9">
        <f>IF(36&lt;=$G233, ME233+MI233, "")</f>
        <v/>
      </c>
      <c r="ML233" s="9">
        <f>IF(36&lt;=$G233, ($G233-36)*$N233, "")</f>
        <v/>
      </c>
      <c r="MM233" s="9">
        <f>IF(37&lt;=$G233, MH233, "")</f>
        <v/>
      </c>
      <c r="MN233" s="9">
        <f>IF(37&lt;=$G233, ROUND(MM233*$Q233, 2), "")</f>
        <v/>
      </c>
      <c r="MO233" s="9">
        <f>IF(37&lt;=$G233, $N233, "")</f>
        <v/>
      </c>
      <c r="MP233" s="9">
        <f>IF(37&lt;=$G233, MO233-MN233, "")</f>
        <v/>
      </c>
      <c r="MQ233" s="9">
        <f>IF(37&lt;=$G233, MM233-MP233, "")</f>
        <v/>
      </c>
      <c r="MR233" s="9">
        <f>IF(37&lt;=$G233, ROUND(MJ233*$Q233, 2), "")</f>
        <v/>
      </c>
      <c r="MS233" s="9">
        <f>IF(37&lt;=$G233, MJ233+MR233, "")</f>
        <v/>
      </c>
      <c r="MT233" s="9">
        <f>IF(37&lt;=$G233, MN233+MR233, "")</f>
        <v/>
      </c>
      <c r="MU233" s="9">
        <f>IF(37&lt;=$G233, ($G233-37)*$N233, "")</f>
        <v/>
      </c>
      <c r="MV233" s="9">
        <f>IF(38&lt;=$G233, MQ233, "")</f>
        <v/>
      </c>
      <c r="MW233" s="9">
        <f>IF(38&lt;=$G233, ROUND(MV233*$Q233, 2), "")</f>
        <v/>
      </c>
      <c r="MX233" s="9">
        <f>IF(38&lt;=$G233, $N233, "")</f>
        <v/>
      </c>
      <c r="MY233" s="9">
        <f>IF(38&lt;=$G233, MX233-MW233, "")</f>
        <v/>
      </c>
      <c r="MZ233" s="9">
        <f>IF(38&lt;=$G233, MV233-MY233, "")</f>
        <v/>
      </c>
      <c r="NA233" s="9">
        <f>IF(38&lt;=$G233, ROUND(MS233*$Q233, 2), "")</f>
        <v/>
      </c>
      <c r="NB233" s="9">
        <f>IF(38&lt;=$G233, MS233+NA233, "")</f>
        <v/>
      </c>
      <c r="NC233" s="9">
        <f>IF(38&lt;=$G233, MW233+NA233, "")</f>
        <v/>
      </c>
      <c r="ND233" s="9">
        <f>IF(38&lt;=$G233, ($G233-38)*$N233, "")</f>
        <v/>
      </c>
      <c r="NE233" s="9">
        <f>IF(39&lt;=$G233, MZ233, "")</f>
        <v/>
      </c>
      <c r="NF233" s="9">
        <f>IF(39&lt;=$G233, ROUND(NE233*$Q233, 2), "")</f>
        <v/>
      </c>
      <c r="NG233" s="9">
        <f>IF(39&lt;=$G233, $N233, "")</f>
        <v/>
      </c>
      <c r="NH233" s="9">
        <f>IF(39&lt;=$G233, NG233-NF233, "")</f>
        <v/>
      </c>
      <c r="NI233" s="9">
        <f>IF(39&lt;=$G233, NE233-NH233, "")</f>
        <v/>
      </c>
      <c r="NJ233" s="9">
        <f>IF(39&lt;=$G233, ROUND(NB233*$Q233, 2), "")</f>
        <v/>
      </c>
      <c r="NK233" s="9">
        <f>IF(39&lt;=$G233, NB233+NJ233, "")</f>
        <v/>
      </c>
      <c r="NL233" s="9">
        <f>IF(39&lt;=$G233, NF233+NJ233, "")</f>
        <v/>
      </c>
      <c r="NM233" s="9">
        <f>IF(39&lt;=$G233, ($G233-39)*$N233, "")</f>
        <v/>
      </c>
      <c r="NN233" s="9">
        <f>IF(40&lt;=$G233, NI233, "")</f>
        <v/>
      </c>
      <c r="NO233" s="9">
        <f>IF(40&lt;=$G233, ROUND(NN233*$Q233, 2), "")</f>
        <v/>
      </c>
      <c r="NP233" s="9">
        <f>IF(40&lt;=$G233, $N233, "")</f>
        <v/>
      </c>
      <c r="NQ233" s="9">
        <f>IF(40&lt;=$G233, NP233-NO233, "")</f>
        <v/>
      </c>
      <c r="NR233" s="9">
        <f>IF(40&lt;=$G233, NN233-NQ233, "")</f>
        <v/>
      </c>
      <c r="NS233" s="9">
        <f>IF(40&lt;=$G233, ROUND(NK233*$Q233, 2), "")</f>
        <v/>
      </c>
      <c r="NT233" s="9">
        <f>IF(40&lt;=$G233, NK233+NS233, "")</f>
        <v/>
      </c>
      <c r="NU233" s="9">
        <f>IF(40&lt;=$G233, NO233+NS233, "")</f>
        <v/>
      </c>
      <c r="NV233" s="9">
        <f>IF(40&lt;=$G233, ($G233-40)*$N233, "")</f>
        <v/>
      </c>
      <c r="NW233" s="9">
        <f>IF(41&lt;=$G233, NR233, "")</f>
        <v/>
      </c>
      <c r="NX233" s="9">
        <f>IF(41&lt;=$G233, ROUND(NW233*$Q233, 2), "")</f>
        <v/>
      </c>
      <c r="NY233" s="9">
        <f>IF(41&lt;=$G233, $N233, "")</f>
        <v/>
      </c>
      <c r="NZ233" s="9">
        <f>IF(41&lt;=$G233, NY233-NX233, "")</f>
        <v/>
      </c>
      <c r="OA233" s="9">
        <f>IF(41&lt;=$G233, NW233-NZ233, "")</f>
        <v/>
      </c>
      <c r="OB233" s="9">
        <f>IF(41&lt;=$G233, ROUND(NT233*$Q233, 2), "")</f>
        <v/>
      </c>
      <c r="OC233" s="9">
        <f>IF(41&lt;=$G233, NT233+OB233, "")</f>
        <v/>
      </c>
      <c r="OD233" s="9">
        <f>IF(41&lt;=$G233, NX233+OB233, "")</f>
        <v/>
      </c>
      <c r="OE233" s="9">
        <f>IF(41&lt;=$G233, ($G233-41)*$N233, "")</f>
        <v/>
      </c>
      <c r="OF233" s="9">
        <f>IF(42&lt;=$G233, OA233, "")</f>
        <v/>
      </c>
      <c r="OG233" s="9">
        <f>IF(42&lt;=$G233, ROUND(OF233*$Q233, 2), "")</f>
        <v/>
      </c>
      <c r="OH233" s="9">
        <f>IF(42&lt;=$G233, $N233, "")</f>
        <v/>
      </c>
      <c r="OI233" s="9">
        <f>IF(42&lt;=$G233, OH233-OG233, "")</f>
        <v/>
      </c>
      <c r="OJ233" s="9">
        <f>IF(42&lt;=$G233, OF233-OI233, "")</f>
        <v/>
      </c>
      <c r="OK233" s="9">
        <f>IF(42&lt;=$G233, ROUND(OC233*$Q233, 2), "")</f>
        <v/>
      </c>
      <c r="OL233" s="9">
        <f>IF(42&lt;=$G233, OC233+OK233, "")</f>
        <v/>
      </c>
      <c r="OM233" s="9">
        <f>IF(42&lt;=$G233, OG233+OK233, "")</f>
        <v/>
      </c>
      <c r="ON233" s="9">
        <f>IF(42&lt;=$G233, ($G233-42)*$N233, "")</f>
        <v/>
      </c>
      <c r="OO233" s="9">
        <f>IF(43&lt;=$G233, OJ233, "")</f>
        <v/>
      </c>
      <c r="OP233" s="9">
        <f>IF(43&lt;=$G233, ROUND(OO233*$Q233, 2), "")</f>
        <v/>
      </c>
      <c r="OQ233" s="9">
        <f>IF(43&lt;=$G233, $N233, "")</f>
        <v/>
      </c>
      <c r="OR233" s="9">
        <f>IF(43&lt;=$G233, OQ233-OP233, "")</f>
        <v/>
      </c>
      <c r="OS233" s="9">
        <f>IF(43&lt;=$G233, OO233-OR233, "")</f>
        <v/>
      </c>
      <c r="OT233" s="9">
        <f>IF(43&lt;=$G233, ROUND(OL233*$Q233, 2), "")</f>
        <v/>
      </c>
      <c r="OU233" s="9">
        <f>IF(43&lt;=$G233, OL233+OT233, "")</f>
        <v/>
      </c>
      <c r="OV233" s="9">
        <f>IF(43&lt;=$G233, OP233+OT233, "")</f>
        <v/>
      </c>
      <c r="OW233" s="9">
        <f>IF(43&lt;=$G233, ($G233-43)*$N233, "")</f>
        <v/>
      </c>
      <c r="OX233" s="9">
        <f>IF(44&lt;=$G233, OS233, "")</f>
        <v/>
      </c>
      <c r="OY233" s="9">
        <f>IF(44&lt;=$G233, ROUND(OX233*$Q233, 2), "")</f>
        <v/>
      </c>
      <c r="OZ233" s="9">
        <f>IF(44&lt;=$G233, $N233, "")</f>
        <v/>
      </c>
      <c r="PA233" s="9">
        <f>IF(44&lt;=$G233, OZ233-OY233, "")</f>
        <v/>
      </c>
      <c r="PB233" s="9">
        <f>IF(44&lt;=$G233, OX233-PA233, "")</f>
        <v/>
      </c>
      <c r="PC233" s="9">
        <f>IF(44&lt;=$G233, ROUND(OU233*$Q233, 2), "")</f>
        <v/>
      </c>
      <c r="PD233" s="9">
        <f>IF(44&lt;=$G233, OU233+PC233, "")</f>
        <v/>
      </c>
      <c r="PE233" s="9">
        <f>IF(44&lt;=$G233, OY233+PC233, "")</f>
        <v/>
      </c>
      <c r="PF233" s="9">
        <f>IF(44&lt;=$G233, ($G233-44)*$N233, "")</f>
        <v/>
      </c>
      <c r="PG233" s="9">
        <f>IF(45&lt;=$G233, PB233, "")</f>
        <v/>
      </c>
      <c r="PH233" s="9">
        <f>IF(45&lt;=$G233, ROUND(PG233*$Q233, 2), "")</f>
        <v/>
      </c>
      <c r="PI233" s="9">
        <f>IF(45&lt;=$G233, $N233, "")</f>
        <v/>
      </c>
      <c r="PJ233" s="9">
        <f>IF(45&lt;=$G233, PI233-PH233, "")</f>
        <v/>
      </c>
      <c r="PK233" s="9">
        <f>IF(45&lt;=$G233, PG233-PJ233, "")</f>
        <v/>
      </c>
      <c r="PL233" s="9">
        <f>IF(45&lt;=$G233, ROUND(PD233*$Q233, 2), "")</f>
        <v/>
      </c>
      <c r="PM233" s="9">
        <f>IF(45&lt;=$G233, PD233+PL233, "")</f>
        <v/>
      </c>
      <c r="PN233" s="9">
        <f>IF(45&lt;=$G233, PH233+PL233, "")</f>
        <v/>
      </c>
      <c r="PO233" s="9">
        <f>IF(45&lt;=$G233, ($G233-45)*$N233, "")</f>
        <v/>
      </c>
      <c r="PP233" s="9">
        <f>IF(46&lt;=$G233, PK233, "")</f>
        <v/>
      </c>
      <c r="PQ233" s="9">
        <f>IF(46&lt;=$G233, ROUND(PP233*$Q233, 2), "")</f>
        <v/>
      </c>
      <c r="PR233" s="9">
        <f>IF(46&lt;=$G233, $N233, "")</f>
        <v/>
      </c>
      <c r="PS233" s="9">
        <f>IF(46&lt;=$G233, PR233-PQ233, "")</f>
        <v/>
      </c>
      <c r="PT233" s="9">
        <f>IF(46&lt;=$G233, PP233-PS233, "")</f>
        <v/>
      </c>
      <c r="PU233" s="9">
        <f>IF(46&lt;=$G233, ROUND(PM233*$Q233, 2), "")</f>
        <v/>
      </c>
      <c r="PV233" s="9">
        <f>IF(46&lt;=$G233, PM233+PU233, "")</f>
        <v/>
      </c>
      <c r="PW233" s="9">
        <f>IF(46&lt;=$G233, PQ233+PU233, "")</f>
        <v/>
      </c>
      <c r="PX233" s="9">
        <f>IF(46&lt;=$G233, ($G233-46)*$N233, "")</f>
        <v/>
      </c>
      <c r="PY233" s="9">
        <f>IF(47&lt;=$G233, PT233, "")</f>
        <v/>
      </c>
      <c r="PZ233" s="9">
        <f>IF(47&lt;=$G233, ROUND(PY233*$Q233, 2), "")</f>
        <v/>
      </c>
      <c r="QA233" s="9">
        <f>IF(47&lt;=$G233, $N233, "")</f>
        <v/>
      </c>
      <c r="QB233" s="9">
        <f>IF(47&lt;=$G233, QA233-PZ233, "")</f>
        <v/>
      </c>
      <c r="QC233" s="9">
        <f>IF(47&lt;=$G233, PY233-QB233, "")</f>
        <v/>
      </c>
      <c r="QD233" s="9">
        <f>IF(47&lt;=$G233, ROUND(PV233*$Q233, 2), "")</f>
        <v/>
      </c>
      <c r="QE233" s="9">
        <f>IF(47&lt;=$G233, PV233+QD233, "")</f>
        <v/>
      </c>
      <c r="QF233" s="9">
        <f>IF(47&lt;=$G233, PZ233+QD233, "")</f>
        <v/>
      </c>
      <c r="QG233" s="9">
        <f>IF(47&lt;=$G233, ($G233-47)*$N233, "")</f>
        <v/>
      </c>
      <c r="QH233" s="9">
        <f>IF(48&lt;=$G233, QC233, "")</f>
        <v/>
      </c>
      <c r="QI233" s="9">
        <f>IF(48&lt;=$G233, ROUND(QH233*$Q233, 2), "")</f>
        <v/>
      </c>
      <c r="QJ233" s="9">
        <f>IF(48&lt;=$G233, $N233, "")</f>
        <v/>
      </c>
      <c r="QK233" s="9">
        <f>IF(48&lt;=$G233, QJ233-QI233, "")</f>
        <v/>
      </c>
      <c r="QL233" s="9">
        <f>IF(48&lt;=$G233, QH233-QK233, "")</f>
        <v/>
      </c>
      <c r="QM233" s="9">
        <f>IF(48&lt;=$G233, ROUND(QE233*$Q233, 2), "")</f>
        <v/>
      </c>
      <c r="QN233" s="9">
        <f>IF(48&lt;=$G233, QE233+QM233, "")</f>
        <v/>
      </c>
      <c r="QO233" s="9">
        <f>IF(48&lt;=$G233, QI233+QM233, "")</f>
        <v/>
      </c>
      <c r="QP233" s="9">
        <f>IF(48&lt;=$G233, ($G233-48)*$N233, "")</f>
        <v/>
      </c>
    </row>
    <row r="234">
      <c r="A234" s="12" t="inlineStr">
        <is>
          <t>0747-0001</t>
        </is>
      </c>
      <c r="B234" s="13" t="inlineStr">
        <is>
          <t>Brandon Joel Zepeda Romero</t>
        </is>
      </c>
      <c r="C234" s="13" t="inlineStr">
        <is>
          <t>Ranger Raptor</t>
        </is>
      </c>
      <c r="D234" s="12" t="inlineStr">
        <is>
          <t>ACTIVO</t>
        </is>
      </c>
      <c r="E234" s="12" t="inlineStr">
        <is>
          <t>2026-02-24</t>
        </is>
      </c>
      <c r="F234" s="12" t="inlineStr">
        <is>
          <t>2030-02-24</t>
        </is>
      </c>
      <c r="G234" s="14" t="n">
        <v>48</v>
      </c>
      <c r="H234" s="15" t="n">
        <v>1077586.21</v>
      </c>
      <c r="I234" s="16" t="n">
        <v>0.2</v>
      </c>
      <c r="J234" s="15">
        <f>ROUND(H234*I234, 2)</f>
        <v/>
      </c>
      <c r="K234" s="15">
        <f>ROUND(H234-J234, 2)</f>
        <v/>
      </c>
      <c r="L234" s="16" t="n">
        <v>0.02</v>
      </c>
      <c r="M234" s="15">
        <f>ROUND(H234*L234, 2)</f>
        <v/>
      </c>
      <c r="N234" s="15" t="n">
        <v>31084.09</v>
      </c>
      <c r="O234" s="16" t="n">
        <v>0.1</v>
      </c>
      <c r="P234" s="15">
        <f>ROUND(H234*O234, 2)</f>
        <v/>
      </c>
      <c r="Q234" s="17" t="n">
        <v>0.0269254</v>
      </c>
      <c r="R234" s="17">
        <f>RATE(G234, -N234, K234, -P234)</f>
        <v/>
      </c>
      <c r="S234" s="17">
        <f>ROUND(Q234*12, 8)</f>
        <v/>
      </c>
      <c r="T234" s="17">
        <f>ROUND(((1+Q234)^12)-1, 8)</f>
        <v/>
      </c>
      <c r="U234" s="15">
        <f>ROUND(PV(Q234, G234, 0, -P234), 2)</f>
        <v/>
      </c>
      <c r="V234" s="15">
        <f>SUMIF($AA$4:$QP$4, "Interes_Leasing", AA234:QP234)</f>
        <v/>
      </c>
      <c r="W234" s="15">
        <f>SUMIF($AA$4:$QP$4, "Interes_Residual", AA234:QP234)</f>
        <v/>
      </c>
      <c r="X234" s="15">
        <f>ROUND(V234+W234, 2)</f>
        <v/>
      </c>
      <c r="Y234" s="15">
        <f>ROUND((N234*G234+P234+M234)-K234, 2)</f>
        <v/>
      </c>
      <c r="Z234" s="16">
        <f>ROUND(Y234/K234, 4)</f>
        <v/>
      </c>
      <c r="AA234" s="15">
        <f>IF(1&lt;=$G234, $K234, "")</f>
        <v/>
      </c>
      <c r="AB234" s="15">
        <f>IF(1&lt;=$G234, ROUND(AA234*$Q234, 2), "")</f>
        <v/>
      </c>
      <c r="AC234" s="15">
        <f>IF(1&lt;=$G234, $N234, "")</f>
        <v/>
      </c>
      <c r="AD234" s="15">
        <f>IF(1&lt;=$G234, AC234-AB234, "")</f>
        <v/>
      </c>
      <c r="AE234" s="15">
        <f>IF(1&lt;=$G234, AA234-AD234, "")</f>
        <v/>
      </c>
      <c r="AF234" s="15">
        <f>IF(1&lt;=$G234, ROUND($U234*$Q234, 2), "")</f>
        <v/>
      </c>
      <c r="AG234" s="15">
        <f>IF(1&lt;=$G234, $U234+AF234, "")</f>
        <v/>
      </c>
      <c r="AH234" s="15">
        <f>IF(1&lt;=$G234, AB234+AF234, "")</f>
        <v/>
      </c>
      <c r="AI234" s="15">
        <f>IF(1&lt;=$G234, ($G234-1)*$N234, "")</f>
        <v/>
      </c>
      <c r="AJ234" s="15">
        <f>IF(2&lt;=$G234, AE234, "")</f>
        <v/>
      </c>
      <c r="AK234" s="15">
        <f>IF(2&lt;=$G234, ROUND(AJ234*$Q234, 2), "")</f>
        <v/>
      </c>
      <c r="AL234" s="15">
        <f>IF(2&lt;=$G234, $N234, "")</f>
        <v/>
      </c>
      <c r="AM234" s="15">
        <f>IF(2&lt;=$G234, AL234-AK234, "")</f>
        <v/>
      </c>
      <c r="AN234" s="15">
        <f>IF(2&lt;=$G234, AJ234-AM234, "")</f>
        <v/>
      </c>
      <c r="AO234" s="15">
        <f>IF(2&lt;=$G234, ROUND(AG234*$Q234, 2), "")</f>
        <v/>
      </c>
      <c r="AP234" s="15">
        <f>IF(2&lt;=$G234, AG234+AO234, "")</f>
        <v/>
      </c>
      <c r="AQ234" s="15">
        <f>IF(2&lt;=$G234, AK234+AO234, "")</f>
        <v/>
      </c>
      <c r="AR234" s="15">
        <f>IF(2&lt;=$G234, ($G234-2)*$N234, "")</f>
        <v/>
      </c>
      <c r="AS234" s="15">
        <f>IF(3&lt;=$G234, AN234, "")</f>
        <v/>
      </c>
      <c r="AT234" s="15">
        <f>IF(3&lt;=$G234, ROUND(AS234*$Q234, 2), "")</f>
        <v/>
      </c>
      <c r="AU234" s="15">
        <f>IF(3&lt;=$G234, $N234, "")</f>
        <v/>
      </c>
      <c r="AV234" s="15">
        <f>IF(3&lt;=$G234, AU234-AT234, "")</f>
        <v/>
      </c>
      <c r="AW234" s="15">
        <f>IF(3&lt;=$G234, AS234-AV234, "")</f>
        <v/>
      </c>
      <c r="AX234" s="15">
        <f>IF(3&lt;=$G234, ROUND(AP234*$Q234, 2), "")</f>
        <v/>
      </c>
      <c r="AY234" s="15">
        <f>IF(3&lt;=$G234, AP234+AX234, "")</f>
        <v/>
      </c>
      <c r="AZ234" s="15">
        <f>IF(3&lt;=$G234, AT234+AX234, "")</f>
        <v/>
      </c>
      <c r="BA234" s="15">
        <f>IF(3&lt;=$G234, ($G234-3)*$N234, "")</f>
        <v/>
      </c>
      <c r="BB234" s="15">
        <f>IF(4&lt;=$G234, AW234, "")</f>
        <v/>
      </c>
      <c r="BC234" s="15">
        <f>IF(4&lt;=$G234, ROUND(BB234*$Q234, 2), "")</f>
        <v/>
      </c>
      <c r="BD234" s="15">
        <f>IF(4&lt;=$G234, $N234, "")</f>
        <v/>
      </c>
      <c r="BE234" s="15">
        <f>IF(4&lt;=$G234, BD234-BC234, "")</f>
        <v/>
      </c>
      <c r="BF234" s="15">
        <f>IF(4&lt;=$G234, BB234-BE234, "")</f>
        <v/>
      </c>
      <c r="BG234" s="15">
        <f>IF(4&lt;=$G234, ROUND(AY234*$Q234, 2), "")</f>
        <v/>
      </c>
      <c r="BH234" s="15">
        <f>IF(4&lt;=$G234, AY234+BG234, "")</f>
        <v/>
      </c>
      <c r="BI234" s="15">
        <f>IF(4&lt;=$G234, BC234+BG234, "")</f>
        <v/>
      </c>
      <c r="BJ234" s="15">
        <f>IF(4&lt;=$G234, ($G234-4)*$N234, "")</f>
        <v/>
      </c>
      <c r="BK234" s="15">
        <f>IF(5&lt;=$G234, BF234, "")</f>
        <v/>
      </c>
      <c r="BL234" s="15">
        <f>IF(5&lt;=$G234, ROUND(BK234*$Q234, 2), "")</f>
        <v/>
      </c>
      <c r="BM234" s="15">
        <f>IF(5&lt;=$G234, $N234, "")</f>
        <v/>
      </c>
      <c r="BN234" s="15">
        <f>IF(5&lt;=$G234, BM234-BL234, "")</f>
        <v/>
      </c>
      <c r="BO234" s="15">
        <f>IF(5&lt;=$G234, BK234-BN234, "")</f>
        <v/>
      </c>
      <c r="BP234" s="15">
        <f>IF(5&lt;=$G234, ROUND(BH234*$Q234, 2), "")</f>
        <v/>
      </c>
      <c r="BQ234" s="15">
        <f>IF(5&lt;=$G234, BH234+BP234, "")</f>
        <v/>
      </c>
      <c r="BR234" s="15">
        <f>IF(5&lt;=$G234, BL234+BP234, "")</f>
        <v/>
      </c>
      <c r="BS234" s="15">
        <f>IF(5&lt;=$G234, ($G234-5)*$N234, "")</f>
        <v/>
      </c>
      <c r="BT234" s="15">
        <f>IF(6&lt;=$G234, BO234, "")</f>
        <v/>
      </c>
      <c r="BU234" s="15">
        <f>IF(6&lt;=$G234, ROUND(BT234*$Q234, 2), "")</f>
        <v/>
      </c>
      <c r="BV234" s="15">
        <f>IF(6&lt;=$G234, $N234, "")</f>
        <v/>
      </c>
      <c r="BW234" s="15">
        <f>IF(6&lt;=$G234, BV234-BU234, "")</f>
        <v/>
      </c>
      <c r="BX234" s="15">
        <f>IF(6&lt;=$G234, BT234-BW234, "")</f>
        <v/>
      </c>
      <c r="BY234" s="15">
        <f>IF(6&lt;=$G234, ROUND(BQ234*$Q234, 2), "")</f>
        <v/>
      </c>
      <c r="BZ234" s="15">
        <f>IF(6&lt;=$G234, BQ234+BY234, "")</f>
        <v/>
      </c>
      <c r="CA234" s="15">
        <f>IF(6&lt;=$G234, BU234+BY234, "")</f>
        <v/>
      </c>
      <c r="CB234" s="15">
        <f>IF(6&lt;=$G234, ($G234-6)*$N234, "")</f>
        <v/>
      </c>
      <c r="CC234" s="15">
        <f>IF(7&lt;=$G234, BX234, "")</f>
        <v/>
      </c>
      <c r="CD234" s="15">
        <f>IF(7&lt;=$G234, ROUND(CC234*$Q234, 2), "")</f>
        <v/>
      </c>
      <c r="CE234" s="15">
        <f>IF(7&lt;=$G234, $N234, "")</f>
        <v/>
      </c>
      <c r="CF234" s="15">
        <f>IF(7&lt;=$G234, CE234-CD234, "")</f>
        <v/>
      </c>
      <c r="CG234" s="15">
        <f>IF(7&lt;=$G234, CC234-CF234, "")</f>
        <v/>
      </c>
      <c r="CH234" s="15">
        <f>IF(7&lt;=$G234, ROUND(BZ234*$Q234, 2), "")</f>
        <v/>
      </c>
      <c r="CI234" s="15">
        <f>IF(7&lt;=$G234, BZ234+CH234, "")</f>
        <v/>
      </c>
      <c r="CJ234" s="15">
        <f>IF(7&lt;=$G234, CD234+CH234, "")</f>
        <v/>
      </c>
      <c r="CK234" s="15">
        <f>IF(7&lt;=$G234, ($G234-7)*$N234, "")</f>
        <v/>
      </c>
      <c r="CL234" s="15">
        <f>IF(8&lt;=$G234, CG234, "")</f>
        <v/>
      </c>
      <c r="CM234" s="15">
        <f>IF(8&lt;=$G234, ROUND(CL234*$Q234, 2), "")</f>
        <v/>
      </c>
      <c r="CN234" s="15">
        <f>IF(8&lt;=$G234, $N234, "")</f>
        <v/>
      </c>
      <c r="CO234" s="15">
        <f>IF(8&lt;=$G234, CN234-CM234, "")</f>
        <v/>
      </c>
      <c r="CP234" s="15">
        <f>IF(8&lt;=$G234, CL234-CO234, "")</f>
        <v/>
      </c>
      <c r="CQ234" s="15">
        <f>IF(8&lt;=$G234, ROUND(CI234*$Q234, 2), "")</f>
        <v/>
      </c>
      <c r="CR234" s="15">
        <f>IF(8&lt;=$G234, CI234+CQ234, "")</f>
        <v/>
      </c>
      <c r="CS234" s="15">
        <f>IF(8&lt;=$G234, CM234+CQ234, "")</f>
        <v/>
      </c>
      <c r="CT234" s="15">
        <f>IF(8&lt;=$G234, ($G234-8)*$N234, "")</f>
        <v/>
      </c>
      <c r="CU234" s="15">
        <f>IF(9&lt;=$G234, CP234, "")</f>
        <v/>
      </c>
      <c r="CV234" s="15">
        <f>IF(9&lt;=$G234, ROUND(CU234*$Q234, 2), "")</f>
        <v/>
      </c>
      <c r="CW234" s="15">
        <f>IF(9&lt;=$G234, $N234, "")</f>
        <v/>
      </c>
      <c r="CX234" s="15">
        <f>IF(9&lt;=$G234, CW234-CV234, "")</f>
        <v/>
      </c>
      <c r="CY234" s="15">
        <f>IF(9&lt;=$G234, CU234-CX234, "")</f>
        <v/>
      </c>
      <c r="CZ234" s="15">
        <f>IF(9&lt;=$G234, ROUND(CR234*$Q234, 2), "")</f>
        <v/>
      </c>
      <c r="DA234" s="15">
        <f>IF(9&lt;=$G234, CR234+CZ234, "")</f>
        <v/>
      </c>
      <c r="DB234" s="15">
        <f>IF(9&lt;=$G234, CV234+CZ234, "")</f>
        <v/>
      </c>
      <c r="DC234" s="15">
        <f>IF(9&lt;=$G234, ($G234-9)*$N234, "")</f>
        <v/>
      </c>
      <c r="DD234" s="15">
        <f>IF(10&lt;=$G234, CY234, "")</f>
        <v/>
      </c>
      <c r="DE234" s="15">
        <f>IF(10&lt;=$G234, ROUND(DD234*$Q234, 2), "")</f>
        <v/>
      </c>
      <c r="DF234" s="15">
        <f>IF(10&lt;=$G234, $N234, "")</f>
        <v/>
      </c>
      <c r="DG234" s="15">
        <f>IF(10&lt;=$G234, DF234-DE234, "")</f>
        <v/>
      </c>
      <c r="DH234" s="15">
        <f>IF(10&lt;=$G234, DD234-DG234, "")</f>
        <v/>
      </c>
      <c r="DI234" s="15">
        <f>IF(10&lt;=$G234, ROUND(DA234*$Q234, 2), "")</f>
        <v/>
      </c>
      <c r="DJ234" s="15">
        <f>IF(10&lt;=$G234, DA234+DI234, "")</f>
        <v/>
      </c>
      <c r="DK234" s="15">
        <f>IF(10&lt;=$G234, DE234+DI234, "")</f>
        <v/>
      </c>
      <c r="DL234" s="15">
        <f>IF(10&lt;=$G234, ($G234-10)*$N234, "")</f>
        <v/>
      </c>
      <c r="DM234" s="15">
        <f>IF(11&lt;=$G234, DH234, "")</f>
        <v/>
      </c>
      <c r="DN234" s="15">
        <f>IF(11&lt;=$G234, ROUND(DM234*$Q234, 2), "")</f>
        <v/>
      </c>
      <c r="DO234" s="15">
        <f>IF(11&lt;=$G234, $N234, "")</f>
        <v/>
      </c>
      <c r="DP234" s="15">
        <f>IF(11&lt;=$G234, DO234-DN234, "")</f>
        <v/>
      </c>
      <c r="DQ234" s="15">
        <f>IF(11&lt;=$G234, DM234-DP234, "")</f>
        <v/>
      </c>
      <c r="DR234" s="15">
        <f>IF(11&lt;=$G234, ROUND(DJ234*$Q234, 2), "")</f>
        <v/>
      </c>
      <c r="DS234" s="15">
        <f>IF(11&lt;=$G234, DJ234+DR234, "")</f>
        <v/>
      </c>
      <c r="DT234" s="15">
        <f>IF(11&lt;=$G234, DN234+DR234, "")</f>
        <v/>
      </c>
      <c r="DU234" s="15">
        <f>IF(11&lt;=$G234, ($G234-11)*$N234, "")</f>
        <v/>
      </c>
      <c r="DV234" s="15">
        <f>IF(12&lt;=$G234, DQ234, "")</f>
        <v/>
      </c>
      <c r="DW234" s="15">
        <f>IF(12&lt;=$G234, ROUND(DV234*$Q234, 2), "")</f>
        <v/>
      </c>
      <c r="DX234" s="15">
        <f>IF(12&lt;=$G234, $N234, "")</f>
        <v/>
      </c>
      <c r="DY234" s="15">
        <f>IF(12&lt;=$G234, DX234-DW234, "")</f>
        <v/>
      </c>
      <c r="DZ234" s="15">
        <f>IF(12&lt;=$G234, DV234-DY234, "")</f>
        <v/>
      </c>
      <c r="EA234" s="15">
        <f>IF(12&lt;=$G234, ROUND(DS234*$Q234, 2), "")</f>
        <v/>
      </c>
      <c r="EB234" s="15">
        <f>IF(12&lt;=$G234, DS234+EA234, "")</f>
        <v/>
      </c>
      <c r="EC234" s="15">
        <f>IF(12&lt;=$G234, DW234+EA234, "")</f>
        <v/>
      </c>
      <c r="ED234" s="15">
        <f>IF(12&lt;=$G234, ($G234-12)*$N234, "")</f>
        <v/>
      </c>
      <c r="EE234" s="15">
        <f>IF(13&lt;=$G234, DZ234, "")</f>
        <v/>
      </c>
      <c r="EF234" s="15">
        <f>IF(13&lt;=$G234, ROUND(EE234*$Q234, 2), "")</f>
        <v/>
      </c>
      <c r="EG234" s="15">
        <f>IF(13&lt;=$G234, $N234, "")</f>
        <v/>
      </c>
      <c r="EH234" s="15">
        <f>IF(13&lt;=$G234, EG234-EF234, "")</f>
        <v/>
      </c>
      <c r="EI234" s="15">
        <f>IF(13&lt;=$G234, EE234-EH234, "")</f>
        <v/>
      </c>
      <c r="EJ234" s="15">
        <f>IF(13&lt;=$G234, ROUND(EB234*$Q234, 2), "")</f>
        <v/>
      </c>
      <c r="EK234" s="15">
        <f>IF(13&lt;=$G234, EB234+EJ234, "")</f>
        <v/>
      </c>
      <c r="EL234" s="15">
        <f>IF(13&lt;=$G234, EF234+EJ234, "")</f>
        <v/>
      </c>
      <c r="EM234" s="15">
        <f>IF(13&lt;=$G234, ($G234-13)*$N234, "")</f>
        <v/>
      </c>
      <c r="EN234" s="15">
        <f>IF(14&lt;=$G234, EI234, "")</f>
        <v/>
      </c>
      <c r="EO234" s="15">
        <f>IF(14&lt;=$G234, ROUND(EN234*$Q234, 2), "")</f>
        <v/>
      </c>
      <c r="EP234" s="15">
        <f>IF(14&lt;=$G234, $N234, "")</f>
        <v/>
      </c>
      <c r="EQ234" s="15">
        <f>IF(14&lt;=$G234, EP234-EO234, "")</f>
        <v/>
      </c>
      <c r="ER234" s="15">
        <f>IF(14&lt;=$G234, EN234-EQ234, "")</f>
        <v/>
      </c>
      <c r="ES234" s="15">
        <f>IF(14&lt;=$G234, ROUND(EK234*$Q234, 2), "")</f>
        <v/>
      </c>
      <c r="ET234" s="15">
        <f>IF(14&lt;=$G234, EK234+ES234, "")</f>
        <v/>
      </c>
      <c r="EU234" s="15">
        <f>IF(14&lt;=$G234, EO234+ES234, "")</f>
        <v/>
      </c>
      <c r="EV234" s="15">
        <f>IF(14&lt;=$G234, ($G234-14)*$N234, "")</f>
        <v/>
      </c>
      <c r="EW234" s="15">
        <f>IF(15&lt;=$G234, ER234, "")</f>
        <v/>
      </c>
      <c r="EX234" s="15">
        <f>IF(15&lt;=$G234, ROUND(EW234*$Q234, 2), "")</f>
        <v/>
      </c>
      <c r="EY234" s="15">
        <f>IF(15&lt;=$G234, $N234, "")</f>
        <v/>
      </c>
      <c r="EZ234" s="15">
        <f>IF(15&lt;=$G234, EY234-EX234, "")</f>
        <v/>
      </c>
      <c r="FA234" s="15">
        <f>IF(15&lt;=$G234, EW234-EZ234, "")</f>
        <v/>
      </c>
      <c r="FB234" s="15">
        <f>IF(15&lt;=$G234, ROUND(ET234*$Q234, 2), "")</f>
        <v/>
      </c>
      <c r="FC234" s="15">
        <f>IF(15&lt;=$G234, ET234+FB234, "")</f>
        <v/>
      </c>
      <c r="FD234" s="15">
        <f>IF(15&lt;=$G234, EX234+FB234, "")</f>
        <v/>
      </c>
      <c r="FE234" s="15">
        <f>IF(15&lt;=$G234, ($G234-15)*$N234, "")</f>
        <v/>
      </c>
      <c r="FF234" s="15">
        <f>IF(16&lt;=$G234, FA234, "")</f>
        <v/>
      </c>
      <c r="FG234" s="15">
        <f>IF(16&lt;=$G234, ROUND(FF234*$Q234, 2), "")</f>
        <v/>
      </c>
      <c r="FH234" s="15">
        <f>IF(16&lt;=$G234, $N234, "")</f>
        <v/>
      </c>
      <c r="FI234" s="15">
        <f>IF(16&lt;=$G234, FH234-FG234, "")</f>
        <v/>
      </c>
      <c r="FJ234" s="15">
        <f>IF(16&lt;=$G234, FF234-FI234, "")</f>
        <v/>
      </c>
      <c r="FK234" s="15">
        <f>IF(16&lt;=$G234, ROUND(FC234*$Q234, 2), "")</f>
        <v/>
      </c>
      <c r="FL234" s="15">
        <f>IF(16&lt;=$G234, FC234+FK234, "")</f>
        <v/>
      </c>
      <c r="FM234" s="15">
        <f>IF(16&lt;=$G234, FG234+FK234, "")</f>
        <v/>
      </c>
      <c r="FN234" s="15">
        <f>IF(16&lt;=$G234, ($G234-16)*$N234, "")</f>
        <v/>
      </c>
      <c r="FO234" s="15">
        <f>IF(17&lt;=$G234, FJ234, "")</f>
        <v/>
      </c>
      <c r="FP234" s="15">
        <f>IF(17&lt;=$G234, ROUND(FO234*$Q234, 2), "")</f>
        <v/>
      </c>
      <c r="FQ234" s="15">
        <f>IF(17&lt;=$G234, $N234, "")</f>
        <v/>
      </c>
      <c r="FR234" s="15">
        <f>IF(17&lt;=$G234, FQ234-FP234, "")</f>
        <v/>
      </c>
      <c r="FS234" s="15">
        <f>IF(17&lt;=$G234, FO234-FR234, "")</f>
        <v/>
      </c>
      <c r="FT234" s="15">
        <f>IF(17&lt;=$G234, ROUND(FL234*$Q234, 2), "")</f>
        <v/>
      </c>
      <c r="FU234" s="15">
        <f>IF(17&lt;=$G234, FL234+FT234, "")</f>
        <v/>
      </c>
      <c r="FV234" s="15">
        <f>IF(17&lt;=$G234, FP234+FT234, "")</f>
        <v/>
      </c>
      <c r="FW234" s="15">
        <f>IF(17&lt;=$G234, ($G234-17)*$N234, "")</f>
        <v/>
      </c>
      <c r="FX234" s="15">
        <f>IF(18&lt;=$G234, FS234, "")</f>
        <v/>
      </c>
      <c r="FY234" s="15">
        <f>IF(18&lt;=$G234, ROUND(FX234*$Q234, 2), "")</f>
        <v/>
      </c>
      <c r="FZ234" s="15">
        <f>IF(18&lt;=$G234, $N234, "")</f>
        <v/>
      </c>
      <c r="GA234" s="15">
        <f>IF(18&lt;=$G234, FZ234-FY234, "")</f>
        <v/>
      </c>
      <c r="GB234" s="15">
        <f>IF(18&lt;=$G234, FX234-GA234, "")</f>
        <v/>
      </c>
      <c r="GC234" s="15">
        <f>IF(18&lt;=$G234, ROUND(FU234*$Q234, 2), "")</f>
        <v/>
      </c>
      <c r="GD234" s="15">
        <f>IF(18&lt;=$G234, FU234+GC234, "")</f>
        <v/>
      </c>
      <c r="GE234" s="15">
        <f>IF(18&lt;=$G234, FY234+GC234, "")</f>
        <v/>
      </c>
      <c r="GF234" s="15">
        <f>IF(18&lt;=$G234, ($G234-18)*$N234, "")</f>
        <v/>
      </c>
      <c r="GG234" s="15">
        <f>IF(19&lt;=$G234, GB234, "")</f>
        <v/>
      </c>
      <c r="GH234" s="15">
        <f>IF(19&lt;=$G234, ROUND(GG234*$Q234, 2), "")</f>
        <v/>
      </c>
      <c r="GI234" s="15">
        <f>IF(19&lt;=$G234, $N234, "")</f>
        <v/>
      </c>
      <c r="GJ234" s="15">
        <f>IF(19&lt;=$G234, GI234-GH234, "")</f>
        <v/>
      </c>
      <c r="GK234" s="15">
        <f>IF(19&lt;=$G234, GG234-GJ234, "")</f>
        <v/>
      </c>
      <c r="GL234" s="15">
        <f>IF(19&lt;=$G234, ROUND(GD234*$Q234, 2), "")</f>
        <v/>
      </c>
      <c r="GM234" s="15">
        <f>IF(19&lt;=$G234, GD234+GL234, "")</f>
        <v/>
      </c>
      <c r="GN234" s="15">
        <f>IF(19&lt;=$G234, GH234+GL234, "")</f>
        <v/>
      </c>
      <c r="GO234" s="15">
        <f>IF(19&lt;=$G234, ($G234-19)*$N234, "")</f>
        <v/>
      </c>
      <c r="GP234" s="15">
        <f>IF(20&lt;=$G234, GK234, "")</f>
        <v/>
      </c>
      <c r="GQ234" s="15">
        <f>IF(20&lt;=$G234, ROUND(GP234*$Q234, 2), "")</f>
        <v/>
      </c>
      <c r="GR234" s="15">
        <f>IF(20&lt;=$G234, $N234, "")</f>
        <v/>
      </c>
      <c r="GS234" s="15">
        <f>IF(20&lt;=$G234, GR234-GQ234, "")</f>
        <v/>
      </c>
      <c r="GT234" s="15">
        <f>IF(20&lt;=$G234, GP234-GS234, "")</f>
        <v/>
      </c>
      <c r="GU234" s="15">
        <f>IF(20&lt;=$G234, ROUND(GM234*$Q234, 2), "")</f>
        <v/>
      </c>
      <c r="GV234" s="15">
        <f>IF(20&lt;=$G234, GM234+GU234, "")</f>
        <v/>
      </c>
      <c r="GW234" s="15">
        <f>IF(20&lt;=$G234, GQ234+GU234, "")</f>
        <v/>
      </c>
      <c r="GX234" s="15">
        <f>IF(20&lt;=$G234, ($G234-20)*$N234, "")</f>
        <v/>
      </c>
      <c r="GY234" s="15">
        <f>IF(21&lt;=$G234, GT234, "")</f>
        <v/>
      </c>
      <c r="GZ234" s="15">
        <f>IF(21&lt;=$G234, ROUND(GY234*$Q234, 2), "")</f>
        <v/>
      </c>
      <c r="HA234" s="15">
        <f>IF(21&lt;=$G234, $N234, "")</f>
        <v/>
      </c>
      <c r="HB234" s="15">
        <f>IF(21&lt;=$G234, HA234-GZ234, "")</f>
        <v/>
      </c>
      <c r="HC234" s="15">
        <f>IF(21&lt;=$G234, GY234-HB234, "")</f>
        <v/>
      </c>
      <c r="HD234" s="15">
        <f>IF(21&lt;=$G234, ROUND(GV234*$Q234, 2), "")</f>
        <v/>
      </c>
      <c r="HE234" s="15">
        <f>IF(21&lt;=$G234, GV234+HD234, "")</f>
        <v/>
      </c>
      <c r="HF234" s="15">
        <f>IF(21&lt;=$G234, GZ234+HD234, "")</f>
        <v/>
      </c>
      <c r="HG234" s="15">
        <f>IF(21&lt;=$G234, ($G234-21)*$N234, "")</f>
        <v/>
      </c>
      <c r="HH234" s="15">
        <f>IF(22&lt;=$G234, HC234, "")</f>
        <v/>
      </c>
      <c r="HI234" s="15">
        <f>IF(22&lt;=$G234, ROUND(HH234*$Q234, 2), "")</f>
        <v/>
      </c>
      <c r="HJ234" s="15">
        <f>IF(22&lt;=$G234, $N234, "")</f>
        <v/>
      </c>
      <c r="HK234" s="15">
        <f>IF(22&lt;=$G234, HJ234-HI234, "")</f>
        <v/>
      </c>
      <c r="HL234" s="15">
        <f>IF(22&lt;=$G234, HH234-HK234, "")</f>
        <v/>
      </c>
      <c r="HM234" s="15">
        <f>IF(22&lt;=$G234, ROUND(HE234*$Q234, 2), "")</f>
        <v/>
      </c>
      <c r="HN234" s="15">
        <f>IF(22&lt;=$G234, HE234+HM234, "")</f>
        <v/>
      </c>
      <c r="HO234" s="15">
        <f>IF(22&lt;=$G234, HI234+HM234, "")</f>
        <v/>
      </c>
      <c r="HP234" s="15">
        <f>IF(22&lt;=$G234, ($G234-22)*$N234, "")</f>
        <v/>
      </c>
      <c r="HQ234" s="15">
        <f>IF(23&lt;=$G234, HL234, "")</f>
        <v/>
      </c>
      <c r="HR234" s="15">
        <f>IF(23&lt;=$G234, ROUND(HQ234*$Q234, 2), "")</f>
        <v/>
      </c>
      <c r="HS234" s="15">
        <f>IF(23&lt;=$G234, $N234, "")</f>
        <v/>
      </c>
      <c r="HT234" s="15">
        <f>IF(23&lt;=$G234, HS234-HR234, "")</f>
        <v/>
      </c>
      <c r="HU234" s="15">
        <f>IF(23&lt;=$G234, HQ234-HT234, "")</f>
        <v/>
      </c>
      <c r="HV234" s="15">
        <f>IF(23&lt;=$G234, ROUND(HN234*$Q234, 2), "")</f>
        <v/>
      </c>
      <c r="HW234" s="15">
        <f>IF(23&lt;=$G234, HN234+HV234, "")</f>
        <v/>
      </c>
      <c r="HX234" s="15">
        <f>IF(23&lt;=$G234, HR234+HV234, "")</f>
        <v/>
      </c>
      <c r="HY234" s="15">
        <f>IF(23&lt;=$G234, ($G234-23)*$N234, "")</f>
        <v/>
      </c>
      <c r="HZ234" s="15">
        <f>IF(24&lt;=$G234, HU234, "")</f>
        <v/>
      </c>
      <c r="IA234" s="15">
        <f>IF(24&lt;=$G234, ROUND(HZ234*$Q234, 2), "")</f>
        <v/>
      </c>
      <c r="IB234" s="15">
        <f>IF(24&lt;=$G234, $N234, "")</f>
        <v/>
      </c>
      <c r="IC234" s="15">
        <f>IF(24&lt;=$G234, IB234-IA234, "")</f>
        <v/>
      </c>
      <c r="ID234" s="15">
        <f>IF(24&lt;=$G234, HZ234-IC234, "")</f>
        <v/>
      </c>
      <c r="IE234" s="15">
        <f>IF(24&lt;=$G234, ROUND(HW234*$Q234, 2), "")</f>
        <v/>
      </c>
      <c r="IF234" s="15">
        <f>IF(24&lt;=$G234, HW234+IE234, "")</f>
        <v/>
      </c>
      <c r="IG234" s="15">
        <f>IF(24&lt;=$G234, IA234+IE234, "")</f>
        <v/>
      </c>
      <c r="IH234" s="15">
        <f>IF(24&lt;=$G234, ($G234-24)*$N234, "")</f>
        <v/>
      </c>
      <c r="II234" s="15">
        <f>IF(25&lt;=$G234, ID234, "")</f>
        <v/>
      </c>
      <c r="IJ234" s="15">
        <f>IF(25&lt;=$G234, ROUND(II234*$Q234, 2), "")</f>
        <v/>
      </c>
      <c r="IK234" s="15">
        <f>IF(25&lt;=$G234, $N234, "")</f>
        <v/>
      </c>
      <c r="IL234" s="15">
        <f>IF(25&lt;=$G234, IK234-IJ234, "")</f>
        <v/>
      </c>
      <c r="IM234" s="15">
        <f>IF(25&lt;=$G234, II234-IL234, "")</f>
        <v/>
      </c>
      <c r="IN234" s="15">
        <f>IF(25&lt;=$G234, ROUND(IF234*$Q234, 2), "")</f>
        <v/>
      </c>
      <c r="IO234" s="15">
        <f>IF(25&lt;=$G234, IF234+IN234, "")</f>
        <v/>
      </c>
      <c r="IP234" s="15">
        <f>IF(25&lt;=$G234, IJ234+IN234, "")</f>
        <v/>
      </c>
      <c r="IQ234" s="15">
        <f>IF(25&lt;=$G234, ($G234-25)*$N234, "")</f>
        <v/>
      </c>
      <c r="IR234" s="15">
        <f>IF(26&lt;=$G234, IM234, "")</f>
        <v/>
      </c>
      <c r="IS234" s="15">
        <f>IF(26&lt;=$G234, ROUND(IR234*$Q234, 2), "")</f>
        <v/>
      </c>
      <c r="IT234" s="15">
        <f>IF(26&lt;=$G234, $N234, "")</f>
        <v/>
      </c>
      <c r="IU234" s="15">
        <f>IF(26&lt;=$G234, IT234-IS234, "")</f>
        <v/>
      </c>
      <c r="IV234" s="15">
        <f>IF(26&lt;=$G234, IR234-IU234, "")</f>
        <v/>
      </c>
      <c r="IW234" s="15">
        <f>IF(26&lt;=$G234, ROUND(IO234*$Q234, 2), "")</f>
        <v/>
      </c>
      <c r="IX234" s="15">
        <f>IF(26&lt;=$G234, IO234+IW234, "")</f>
        <v/>
      </c>
      <c r="IY234" s="15">
        <f>IF(26&lt;=$G234, IS234+IW234, "")</f>
        <v/>
      </c>
      <c r="IZ234" s="15">
        <f>IF(26&lt;=$G234, ($G234-26)*$N234, "")</f>
        <v/>
      </c>
      <c r="JA234" s="15">
        <f>IF(27&lt;=$G234, IV234, "")</f>
        <v/>
      </c>
      <c r="JB234" s="15">
        <f>IF(27&lt;=$G234, ROUND(JA234*$Q234, 2), "")</f>
        <v/>
      </c>
      <c r="JC234" s="15">
        <f>IF(27&lt;=$G234, $N234, "")</f>
        <v/>
      </c>
      <c r="JD234" s="15">
        <f>IF(27&lt;=$G234, JC234-JB234, "")</f>
        <v/>
      </c>
      <c r="JE234" s="15">
        <f>IF(27&lt;=$G234, JA234-JD234, "")</f>
        <v/>
      </c>
      <c r="JF234" s="15">
        <f>IF(27&lt;=$G234, ROUND(IX234*$Q234, 2), "")</f>
        <v/>
      </c>
      <c r="JG234" s="15">
        <f>IF(27&lt;=$G234, IX234+JF234, "")</f>
        <v/>
      </c>
      <c r="JH234" s="15">
        <f>IF(27&lt;=$G234, JB234+JF234, "")</f>
        <v/>
      </c>
      <c r="JI234" s="15">
        <f>IF(27&lt;=$G234, ($G234-27)*$N234, "")</f>
        <v/>
      </c>
      <c r="JJ234" s="15">
        <f>IF(28&lt;=$G234, JE234, "")</f>
        <v/>
      </c>
      <c r="JK234" s="15">
        <f>IF(28&lt;=$G234, ROUND(JJ234*$Q234, 2), "")</f>
        <v/>
      </c>
      <c r="JL234" s="15">
        <f>IF(28&lt;=$G234, $N234, "")</f>
        <v/>
      </c>
      <c r="JM234" s="15">
        <f>IF(28&lt;=$G234, JL234-JK234, "")</f>
        <v/>
      </c>
      <c r="JN234" s="15">
        <f>IF(28&lt;=$G234, JJ234-JM234, "")</f>
        <v/>
      </c>
      <c r="JO234" s="15">
        <f>IF(28&lt;=$G234, ROUND(JG234*$Q234, 2), "")</f>
        <v/>
      </c>
      <c r="JP234" s="15">
        <f>IF(28&lt;=$G234, JG234+JO234, "")</f>
        <v/>
      </c>
      <c r="JQ234" s="15">
        <f>IF(28&lt;=$G234, JK234+JO234, "")</f>
        <v/>
      </c>
      <c r="JR234" s="15">
        <f>IF(28&lt;=$G234, ($G234-28)*$N234, "")</f>
        <v/>
      </c>
      <c r="JS234" s="15">
        <f>IF(29&lt;=$G234, JN234, "")</f>
        <v/>
      </c>
      <c r="JT234" s="15">
        <f>IF(29&lt;=$G234, ROUND(JS234*$Q234, 2), "")</f>
        <v/>
      </c>
      <c r="JU234" s="15">
        <f>IF(29&lt;=$G234, $N234, "")</f>
        <v/>
      </c>
      <c r="JV234" s="15">
        <f>IF(29&lt;=$G234, JU234-JT234, "")</f>
        <v/>
      </c>
      <c r="JW234" s="15">
        <f>IF(29&lt;=$G234, JS234-JV234, "")</f>
        <v/>
      </c>
      <c r="JX234" s="15">
        <f>IF(29&lt;=$G234, ROUND(JP234*$Q234, 2), "")</f>
        <v/>
      </c>
      <c r="JY234" s="15">
        <f>IF(29&lt;=$G234, JP234+JX234, "")</f>
        <v/>
      </c>
      <c r="JZ234" s="15">
        <f>IF(29&lt;=$G234, JT234+JX234, "")</f>
        <v/>
      </c>
      <c r="KA234" s="15">
        <f>IF(29&lt;=$G234, ($G234-29)*$N234, "")</f>
        <v/>
      </c>
      <c r="KB234" s="15">
        <f>IF(30&lt;=$G234, JW234, "")</f>
        <v/>
      </c>
      <c r="KC234" s="15">
        <f>IF(30&lt;=$G234, ROUND(KB234*$Q234, 2), "")</f>
        <v/>
      </c>
      <c r="KD234" s="15">
        <f>IF(30&lt;=$G234, $N234, "")</f>
        <v/>
      </c>
      <c r="KE234" s="15">
        <f>IF(30&lt;=$G234, KD234-KC234, "")</f>
        <v/>
      </c>
      <c r="KF234" s="15">
        <f>IF(30&lt;=$G234, KB234-KE234, "")</f>
        <v/>
      </c>
      <c r="KG234" s="15">
        <f>IF(30&lt;=$G234, ROUND(JY234*$Q234, 2), "")</f>
        <v/>
      </c>
      <c r="KH234" s="15">
        <f>IF(30&lt;=$G234, JY234+KG234, "")</f>
        <v/>
      </c>
      <c r="KI234" s="15">
        <f>IF(30&lt;=$G234, KC234+KG234, "")</f>
        <v/>
      </c>
      <c r="KJ234" s="15">
        <f>IF(30&lt;=$G234, ($G234-30)*$N234, "")</f>
        <v/>
      </c>
      <c r="KK234" s="15">
        <f>IF(31&lt;=$G234, KF234, "")</f>
        <v/>
      </c>
      <c r="KL234" s="15">
        <f>IF(31&lt;=$G234, ROUND(KK234*$Q234, 2), "")</f>
        <v/>
      </c>
      <c r="KM234" s="15">
        <f>IF(31&lt;=$G234, $N234, "")</f>
        <v/>
      </c>
      <c r="KN234" s="15">
        <f>IF(31&lt;=$G234, KM234-KL234, "")</f>
        <v/>
      </c>
      <c r="KO234" s="15">
        <f>IF(31&lt;=$G234, KK234-KN234, "")</f>
        <v/>
      </c>
      <c r="KP234" s="15">
        <f>IF(31&lt;=$G234, ROUND(KH234*$Q234, 2), "")</f>
        <v/>
      </c>
      <c r="KQ234" s="15">
        <f>IF(31&lt;=$G234, KH234+KP234, "")</f>
        <v/>
      </c>
      <c r="KR234" s="15">
        <f>IF(31&lt;=$G234, KL234+KP234, "")</f>
        <v/>
      </c>
      <c r="KS234" s="15">
        <f>IF(31&lt;=$G234, ($G234-31)*$N234, "")</f>
        <v/>
      </c>
      <c r="KT234" s="15">
        <f>IF(32&lt;=$G234, KO234, "")</f>
        <v/>
      </c>
      <c r="KU234" s="15">
        <f>IF(32&lt;=$G234, ROUND(KT234*$Q234, 2), "")</f>
        <v/>
      </c>
      <c r="KV234" s="15">
        <f>IF(32&lt;=$G234, $N234, "")</f>
        <v/>
      </c>
      <c r="KW234" s="15">
        <f>IF(32&lt;=$G234, KV234-KU234, "")</f>
        <v/>
      </c>
      <c r="KX234" s="15">
        <f>IF(32&lt;=$G234, KT234-KW234, "")</f>
        <v/>
      </c>
      <c r="KY234" s="15">
        <f>IF(32&lt;=$G234, ROUND(KQ234*$Q234, 2), "")</f>
        <v/>
      </c>
      <c r="KZ234" s="15">
        <f>IF(32&lt;=$G234, KQ234+KY234, "")</f>
        <v/>
      </c>
      <c r="LA234" s="15">
        <f>IF(32&lt;=$G234, KU234+KY234, "")</f>
        <v/>
      </c>
      <c r="LB234" s="15">
        <f>IF(32&lt;=$G234, ($G234-32)*$N234, "")</f>
        <v/>
      </c>
      <c r="LC234" s="15">
        <f>IF(33&lt;=$G234, KX234, "")</f>
        <v/>
      </c>
      <c r="LD234" s="15">
        <f>IF(33&lt;=$G234, ROUND(LC234*$Q234, 2), "")</f>
        <v/>
      </c>
      <c r="LE234" s="15">
        <f>IF(33&lt;=$G234, $N234, "")</f>
        <v/>
      </c>
      <c r="LF234" s="15">
        <f>IF(33&lt;=$G234, LE234-LD234, "")</f>
        <v/>
      </c>
      <c r="LG234" s="15">
        <f>IF(33&lt;=$G234, LC234-LF234, "")</f>
        <v/>
      </c>
      <c r="LH234" s="15">
        <f>IF(33&lt;=$G234, ROUND(KZ234*$Q234, 2), "")</f>
        <v/>
      </c>
      <c r="LI234" s="15">
        <f>IF(33&lt;=$G234, KZ234+LH234, "")</f>
        <v/>
      </c>
      <c r="LJ234" s="15">
        <f>IF(33&lt;=$G234, LD234+LH234, "")</f>
        <v/>
      </c>
      <c r="LK234" s="15">
        <f>IF(33&lt;=$G234, ($G234-33)*$N234, "")</f>
        <v/>
      </c>
      <c r="LL234" s="15">
        <f>IF(34&lt;=$G234, LG234, "")</f>
        <v/>
      </c>
      <c r="LM234" s="15">
        <f>IF(34&lt;=$G234, ROUND(LL234*$Q234, 2), "")</f>
        <v/>
      </c>
      <c r="LN234" s="15">
        <f>IF(34&lt;=$G234, $N234, "")</f>
        <v/>
      </c>
      <c r="LO234" s="15">
        <f>IF(34&lt;=$G234, LN234-LM234, "")</f>
        <v/>
      </c>
      <c r="LP234" s="15">
        <f>IF(34&lt;=$G234, LL234-LO234, "")</f>
        <v/>
      </c>
      <c r="LQ234" s="15">
        <f>IF(34&lt;=$G234, ROUND(LI234*$Q234, 2), "")</f>
        <v/>
      </c>
      <c r="LR234" s="15">
        <f>IF(34&lt;=$G234, LI234+LQ234, "")</f>
        <v/>
      </c>
      <c r="LS234" s="15">
        <f>IF(34&lt;=$G234, LM234+LQ234, "")</f>
        <v/>
      </c>
      <c r="LT234" s="15">
        <f>IF(34&lt;=$G234, ($G234-34)*$N234, "")</f>
        <v/>
      </c>
      <c r="LU234" s="15">
        <f>IF(35&lt;=$G234, LP234, "")</f>
        <v/>
      </c>
      <c r="LV234" s="15">
        <f>IF(35&lt;=$G234, ROUND(LU234*$Q234, 2), "")</f>
        <v/>
      </c>
      <c r="LW234" s="15">
        <f>IF(35&lt;=$G234, $N234, "")</f>
        <v/>
      </c>
      <c r="LX234" s="15">
        <f>IF(35&lt;=$G234, LW234-LV234, "")</f>
        <v/>
      </c>
      <c r="LY234" s="15">
        <f>IF(35&lt;=$G234, LU234-LX234, "")</f>
        <v/>
      </c>
      <c r="LZ234" s="15">
        <f>IF(35&lt;=$G234, ROUND(LR234*$Q234, 2), "")</f>
        <v/>
      </c>
      <c r="MA234" s="15">
        <f>IF(35&lt;=$G234, LR234+LZ234, "")</f>
        <v/>
      </c>
      <c r="MB234" s="15">
        <f>IF(35&lt;=$G234, LV234+LZ234, "")</f>
        <v/>
      </c>
      <c r="MC234" s="15">
        <f>IF(35&lt;=$G234, ($G234-35)*$N234, "")</f>
        <v/>
      </c>
      <c r="MD234" s="15">
        <f>IF(36&lt;=$G234, LY234, "")</f>
        <v/>
      </c>
      <c r="ME234" s="15">
        <f>IF(36&lt;=$G234, ROUND(MD234*$Q234, 2), "")</f>
        <v/>
      </c>
      <c r="MF234" s="15">
        <f>IF(36&lt;=$G234, $N234, "")</f>
        <v/>
      </c>
      <c r="MG234" s="15">
        <f>IF(36&lt;=$G234, MF234-ME234, "")</f>
        <v/>
      </c>
      <c r="MH234" s="15">
        <f>IF(36&lt;=$G234, MD234-MG234, "")</f>
        <v/>
      </c>
      <c r="MI234" s="15">
        <f>IF(36&lt;=$G234, ROUND(MA234*$Q234, 2), "")</f>
        <v/>
      </c>
      <c r="MJ234" s="15">
        <f>IF(36&lt;=$G234, MA234+MI234, "")</f>
        <v/>
      </c>
      <c r="MK234" s="15">
        <f>IF(36&lt;=$G234, ME234+MI234, "")</f>
        <v/>
      </c>
      <c r="ML234" s="15">
        <f>IF(36&lt;=$G234, ($G234-36)*$N234, "")</f>
        <v/>
      </c>
      <c r="MM234" s="15">
        <f>IF(37&lt;=$G234, MH234, "")</f>
        <v/>
      </c>
      <c r="MN234" s="15">
        <f>IF(37&lt;=$G234, ROUND(MM234*$Q234, 2), "")</f>
        <v/>
      </c>
      <c r="MO234" s="15">
        <f>IF(37&lt;=$G234, $N234, "")</f>
        <v/>
      </c>
      <c r="MP234" s="15">
        <f>IF(37&lt;=$G234, MO234-MN234, "")</f>
        <v/>
      </c>
      <c r="MQ234" s="15">
        <f>IF(37&lt;=$G234, MM234-MP234, "")</f>
        <v/>
      </c>
      <c r="MR234" s="15">
        <f>IF(37&lt;=$G234, ROUND(MJ234*$Q234, 2), "")</f>
        <v/>
      </c>
      <c r="MS234" s="15">
        <f>IF(37&lt;=$G234, MJ234+MR234, "")</f>
        <v/>
      </c>
      <c r="MT234" s="15">
        <f>IF(37&lt;=$G234, MN234+MR234, "")</f>
        <v/>
      </c>
      <c r="MU234" s="15">
        <f>IF(37&lt;=$G234, ($G234-37)*$N234, "")</f>
        <v/>
      </c>
      <c r="MV234" s="15">
        <f>IF(38&lt;=$G234, MQ234, "")</f>
        <v/>
      </c>
      <c r="MW234" s="15">
        <f>IF(38&lt;=$G234, ROUND(MV234*$Q234, 2), "")</f>
        <v/>
      </c>
      <c r="MX234" s="15">
        <f>IF(38&lt;=$G234, $N234, "")</f>
        <v/>
      </c>
      <c r="MY234" s="15">
        <f>IF(38&lt;=$G234, MX234-MW234, "")</f>
        <v/>
      </c>
      <c r="MZ234" s="15">
        <f>IF(38&lt;=$G234, MV234-MY234, "")</f>
        <v/>
      </c>
      <c r="NA234" s="15">
        <f>IF(38&lt;=$G234, ROUND(MS234*$Q234, 2), "")</f>
        <v/>
      </c>
      <c r="NB234" s="15">
        <f>IF(38&lt;=$G234, MS234+NA234, "")</f>
        <v/>
      </c>
      <c r="NC234" s="15">
        <f>IF(38&lt;=$G234, MW234+NA234, "")</f>
        <v/>
      </c>
      <c r="ND234" s="15">
        <f>IF(38&lt;=$G234, ($G234-38)*$N234, "")</f>
        <v/>
      </c>
      <c r="NE234" s="15">
        <f>IF(39&lt;=$G234, MZ234, "")</f>
        <v/>
      </c>
      <c r="NF234" s="15">
        <f>IF(39&lt;=$G234, ROUND(NE234*$Q234, 2), "")</f>
        <v/>
      </c>
      <c r="NG234" s="15">
        <f>IF(39&lt;=$G234, $N234, "")</f>
        <v/>
      </c>
      <c r="NH234" s="15">
        <f>IF(39&lt;=$G234, NG234-NF234, "")</f>
        <v/>
      </c>
      <c r="NI234" s="15">
        <f>IF(39&lt;=$G234, NE234-NH234, "")</f>
        <v/>
      </c>
      <c r="NJ234" s="15">
        <f>IF(39&lt;=$G234, ROUND(NB234*$Q234, 2), "")</f>
        <v/>
      </c>
      <c r="NK234" s="15">
        <f>IF(39&lt;=$G234, NB234+NJ234, "")</f>
        <v/>
      </c>
      <c r="NL234" s="15">
        <f>IF(39&lt;=$G234, NF234+NJ234, "")</f>
        <v/>
      </c>
      <c r="NM234" s="15">
        <f>IF(39&lt;=$G234, ($G234-39)*$N234, "")</f>
        <v/>
      </c>
      <c r="NN234" s="15">
        <f>IF(40&lt;=$G234, NI234, "")</f>
        <v/>
      </c>
      <c r="NO234" s="15">
        <f>IF(40&lt;=$G234, ROUND(NN234*$Q234, 2), "")</f>
        <v/>
      </c>
      <c r="NP234" s="15">
        <f>IF(40&lt;=$G234, $N234, "")</f>
        <v/>
      </c>
      <c r="NQ234" s="15">
        <f>IF(40&lt;=$G234, NP234-NO234, "")</f>
        <v/>
      </c>
      <c r="NR234" s="15">
        <f>IF(40&lt;=$G234, NN234-NQ234, "")</f>
        <v/>
      </c>
      <c r="NS234" s="15">
        <f>IF(40&lt;=$G234, ROUND(NK234*$Q234, 2), "")</f>
        <v/>
      </c>
      <c r="NT234" s="15">
        <f>IF(40&lt;=$G234, NK234+NS234, "")</f>
        <v/>
      </c>
      <c r="NU234" s="15">
        <f>IF(40&lt;=$G234, NO234+NS234, "")</f>
        <v/>
      </c>
      <c r="NV234" s="15">
        <f>IF(40&lt;=$G234, ($G234-40)*$N234, "")</f>
        <v/>
      </c>
      <c r="NW234" s="15">
        <f>IF(41&lt;=$G234, NR234, "")</f>
        <v/>
      </c>
      <c r="NX234" s="15">
        <f>IF(41&lt;=$G234, ROUND(NW234*$Q234, 2), "")</f>
        <v/>
      </c>
      <c r="NY234" s="15">
        <f>IF(41&lt;=$G234, $N234, "")</f>
        <v/>
      </c>
      <c r="NZ234" s="15">
        <f>IF(41&lt;=$G234, NY234-NX234, "")</f>
        <v/>
      </c>
      <c r="OA234" s="15">
        <f>IF(41&lt;=$G234, NW234-NZ234, "")</f>
        <v/>
      </c>
      <c r="OB234" s="15">
        <f>IF(41&lt;=$G234, ROUND(NT234*$Q234, 2), "")</f>
        <v/>
      </c>
      <c r="OC234" s="15">
        <f>IF(41&lt;=$G234, NT234+OB234, "")</f>
        <v/>
      </c>
      <c r="OD234" s="15">
        <f>IF(41&lt;=$G234, NX234+OB234, "")</f>
        <v/>
      </c>
      <c r="OE234" s="15">
        <f>IF(41&lt;=$G234, ($G234-41)*$N234, "")</f>
        <v/>
      </c>
      <c r="OF234" s="15">
        <f>IF(42&lt;=$G234, OA234, "")</f>
        <v/>
      </c>
      <c r="OG234" s="15">
        <f>IF(42&lt;=$G234, ROUND(OF234*$Q234, 2), "")</f>
        <v/>
      </c>
      <c r="OH234" s="15">
        <f>IF(42&lt;=$G234, $N234, "")</f>
        <v/>
      </c>
      <c r="OI234" s="15">
        <f>IF(42&lt;=$G234, OH234-OG234, "")</f>
        <v/>
      </c>
      <c r="OJ234" s="15">
        <f>IF(42&lt;=$G234, OF234-OI234, "")</f>
        <v/>
      </c>
      <c r="OK234" s="15">
        <f>IF(42&lt;=$G234, ROUND(OC234*$Q234, 2), "")</f>
        <v/>
      </c>
      <c r="OL234" s="15">
        <f>IF(42&lt;=$G234, OC234+OK234, "")</f>
        <v/>
      </c>
      <c r="OM234" s="15">
        <f>IF(42&lt;=$G234, OG234+OK234, "")</f>
        <v/>
      </c>
      <c r="ON234" s="15">
        <f>IF(42&lt;=$G234, ($G234-42)*$N234, "")</f>
        <v/>
      </c>
      <c r="OO234" s="15">
        <f>IF(43&lt;=$G234, OJ234, "")</f>
        <v/>
      </c>
      <c r="OP234" s="15">
        <f>IF(43&lt;=$G234, ROUND(OO234*$Q234, 2), "")</f>
        <v/>
      </c>
      <c r="OQ234" s="15">
        <f>IF(43&lt;=$G234, $N234, "")</f>
        <v/>
      </c>
      <c r="OR234" s="15">
        <f>IF(43&lt;=$G234, OQ234-OP234, "")</f>
        <v/>
      </c>
      <c r="OS234" s="15">
        <f>IF(43&lt;=$G234, OO234-OR234, "")</f>
        <v/>
      </c>
      <c r="OT234" s="15">
        <f>IF(43&lt;=$G234, ROUND(OL234*$Q234, 2), "")</f>
        <v/>
      </c>
      <c r="OU234" s="15">
        <f>IF(43&lt;=$G234, OL234+OT234, "")</f>
        <v/>
      </c>
      <c r="OV234" s="15">
        <f>IF(43&lt;=$G234, OP234+OT234, "")</f>
        <v/>
      </c>
      <c r="OW234" s="15">
        <f>IF(43&lt;=$G234, ($G234-43)*$N234, "")</f>
        <v/>
      </c>
      <c r="OX234" s="15">
        <f>IF(44&lt;=$G234, OS234, "")</f>
        <v/>
      </c>
      <c r="OY234" s="15">
        <f>IF(44&lt;=$G234, ROUND(OX234*$Q234, 2), "")</f>
        <v/>
      </c>
      <c r="OZ234" s="15">
        <f>IF(44&lt;=$G234, $N234, "")</f>
        <v/>
      </c>
      <c r="PA234" s="15">
        <f>IF(44&lt;=$G234, OZ234-OY234, "")</f>
        <v/>
      </c>
      <c r="PB234" s="15">
        <f>IF(44&lt;=$G234, OX234-PA234, "")</f>
        <v/>
      </c>
      <c r="PC234" s="15">
        <f>IF(44&lt;=$G234, ROUND(OU234*$Q234, 2), "")</f>
        <v/>
      </c>
      <c r="PD234" s="15">
        <f>IF(44&lt;=$G234, OU234+PC234, "")</f>
        <v/>
      </c>
      <c r="PE234" s="15">
        <f>IF(44&lt;=$G234, OY234+PC234, "")</f>
        <v/>
      </c>
      <c r="PF234" s="15">
        <f>IF(44&lt;=$G234, ($G234-44)*$N234, "")</f>
        <v/>
      </c>
      <c r="PG234" s="15">
        <f>IF(45&lt;=$G234, PB234, "")</f>
        <v/>
      </c>
      <c r="PH234" s="15">
        <f>IF(45&lt;=$G234, ROUND(PG234*$Q234, 2), "")</f>
        <v/>
      </c>
      <c r="PI234" s="15">
        <f>IF(45&lt;=$G234, $N234, "")</f>
        <v/>
      </c>
      <c r="PJ234" s="15">
        <f>IF(45&lt;=$G234, PI234-PH234, "")</f>
        <v/>
      </c>
      <c r="PK234" s="15">
        <f>IF(45&lt;=$G234, PG234-PJ234, "")</f>
        <v/>
      </c>
      <c r="PL234" s="15">
        <f>IF(45&lt;=$G234, ROUND(PD234*$Q234, 2), "")</f>
        <v/>
      </c>
      <c r="PM234" s="15">
        <f>IF(45&lt;=$G234, PD234+PL234, "")</f>
        <v/>
      </c>
      <c r="PN234" s="15">
        <f>IF(45&lt;=$G234, PH234+PL234, "")</f>
        <v/>
      </c>
      <c r="PO234" s="15">
        <f>IF(45&lt;=$G234, ($G234-45)*$N234, "")</f>
        <v/>
      </c>
      <c r="PP234" s="15">
        <f>IF(46&lt;=$G234, PK234, "")</f>
        <v/>
      </c>
      <c r="PQ234" s="15">
        <f>IF(46&lt;=$G234, ROUND(PP234*$Q234, 2), "")</f>
        <v/>
      </c>
      <c r="PR234" s="15">
        <f>IF(46&lt;=$G234, $N234, "")</f>
        <v/>
      </c>
      <c r="PS234" s="15">
        <f>IF(46&lt;=$G234, PR234-PQ234, "")</f>
        <v/>
      </c>
      <c r="PT234" s="15">
        <f>IF(46&lt;=$G234, PP234-PS234, "")</f>
        <v/>
      </c>
      <c r="PU234" s="15">
        <f>IF(46&lt;=$G234, ROUND(PM234*$Q234, 2), "")</f>
        <v/>
      </c>
      <c r="PV234" s="15">
        <f>IF(46&lt;=$G234, PM234+PU234, "")</f>
        <v/>
      </c>
      <c r="PW234" s="15">
        <f>IF(46&lt;=$G234, PQ234+PU234, "")</f>
        <v/>
      </c>
      <c r="PX234" s="15">
        <f>IF(46&lt;=$G234, ($G234-46)*$N234, "")</f>
        <v/>
      </c>
      <c r="PY234" s="15">
        <f>IF(47&lt;=$G234, PT234, "")</f>
        <v/>
      </c>
      <c r="PZ234" s="15">
        <f>IF(47&lt;=$G234, ROUND(PY234*$Q234, 2), "")</f>
        <v/>
      </c>
      <c r="QA234" s="15">
        <f>IF(47&lt;=$G234, $N234, "")</f>
        <v/>
      </c>
      <c r="QB234" s="15">
        <f>IF(47&lt;=$G234, QA234-PZ234, "")</f>
        <v/>
      </c>
      <c r="QC234" s="15">
        <f>IF(47&lt;=$G234, PY234-QB234, "")</f>
        <v/>
      </c>
      <c r="QD234" s="15">
        <f>IF(47&lt;=$G234, ROUND(PV234*$Q234, 2), "")</f>
        <v/>
      </c>
      <c r="QE234" s="15">
        <f>IF(47&lt;=$G234, PV234+QD234, "")</f>
        <v/>
      </c>
      <c r="QF234" s="15">
        <f>IF(47&lt;=$G234, PZ234+QD234, "")</f>
        <v/>
      </c>
      <c r="QG234" s="15">
        <f>IF(47&lt;=$G234, ($G234-47)*$N234, "")</f>
        <v/>
      </c>
      <c r="QH234" s="15">
        <f>IF(48&lt;=$G234, QC234, "")</f>
        <v/>
      </c>
      <c r="QI234" s="15">
        <f>IF(48&lt;=$G234, ROUND(QH234*$Q234, 2), "")</f>
        <v/>
      </c>
      <c r="QJ234" s="15">
        <f>IF(48&lt;=$G234, $N234, "")</f>
        <v/>
      </c>
      <c r="QK234" s="15">
        <f>IF(48&lt;=$G234, QJ234-QI234, "")</f>
        <v/>
      </c>
      <c r="QL234" s="15">
        <f>IF(48&lt;=$G234, QH234-QK234, "")</f>
        <v/>
      </c>
      <c r="QM234" s="15">
        <f>IF(48&lt;=$G234, ROUND(QE234*$Q234, 2), "")</f>
        <v/>
      </c>
      <c r="QN234" s="15">
        <f>IF(48&lt;=$G234, QE234+QM234, "")</f>
        <v/>
      </c>
      <c r="QO234" s="15">
        <f>IF(48&lt;=$G234, QI234+QM234, "")</f>
        <v/>
      </c>
      <c r="QP234" s="15">
        <f>IF(48&lt;=$G234, ($G234-48)*$N234, "")</f>
        <v/>
      </c>
    </row>
    <row r="235">
      <c r="A235" s="6" t="inlineStr">
        <is>
          <t>0748-0001</t>
        </is>
      </c>
      <c r="B235" s="7" t="inlineStr">
        <is>
          <t>Carlos Guerra Iñiguez</t>
        </is>
      </c>
      <c r="C235" s="7" t="inlineStr">
        <is>
          <t>L200 GLX</t>
        </is>
      </c>
      <c r="D235" s="6" t="inlineStr">
        <is>
          <t>ACTIVO</t>
        </is>
      </c>
      <c r="E235" s="6" t="inlineStr">
        <is>
          <t>2026-03-02</t>
        </is>
      </c>
      <c r="F235" s="6" t="inlineStr">
        <is>
          <t>2030-03-02</t>
        </is>
      </c>
      <c r="G235" s="8" t="n">
        <v>48</v>
      </c>
      <c r="H235" s="9" t="n">
        <v>420700.86</v>
      </c>
      <c r="I235" s="10" t="n">
        <v>0.2</v>
      </c>
      <c r="J235" s="9">
        <f>ROUND(H235*I235, 2)</f>
        <v/>
      </c>
      <c r="K235" s="9">
        <f>ROUND(H235-J235, 2)</f>
        <v/>
      </c>
      <c r="L235" s="10" t="n">
        <v>0.02</v>
      </c>
      <c r="M235" s="9">
        <f>ROUND(H235*L235, 2)</f>
        <v/>
      </c>
      <c r="N235" s="9" t="n">
        <v>12135.55</v>
      </c>
      <c r="O235" s="10" t="n">
        <v>0.1</v>
      </c>
      <c r="P235" s="9">
        <f>ROUND(H235*O235, 2)</f>
        <v/>
      </c>
      <c r="Q235" s="11" t="n">
        <v>0.02692539</v>
      </c>
      <c r="R235" s="11">
        <f>RATE(G235, -N235, K235, -P235)</f>
        <v/>
      </c>
      <c r="S235" s="11">
        <f>ROUND(Q235*12, 8)</f>
        <v/>
      </c>
      <c r="T235" s="11">
        <f>ROUND(((1+Q235)^12)-1, 8)</f>
        <v/>
      </c>
      <c r="U235" s="9">
        <f>ROUND(PV(Q235, G235, 0, -P235), 2)</f>
        <v/>
      </c>
      <c r="V235" s="9">
        <f>SUMIF($AA$4:$QP$4, "Interes_Leasing", AA235:QP235)</f>
        <v/>
      </c>
      <c r="W235" s="9">
        <f>SUMIF($AA$4:$QP$4, "Interes_Residual", AA235:QP235)</f>
        <v/>
      </c>
      <c r="X235" s="9">
        <f>ROUND(V235+W235, 2)</f>
        <v/>
      </c>
      <c r="Y235" s="9">
        <f>ROUND((N235*G235+P235+M235)-K235, 2)</f>
        <v/>
      </c>
      <c r="Z235" s="10">
        <f>ROUND(Y235/K235, 4)</f>
        <v/>
      </c>
      <c r="AA235" s="9">
        <f>IF(1&lt;=$G235, $K235, "")</f>
        <v/>
      </c>
      <c r="AB235" s="9">
        <f>IF(1&lt;=$G235, ROUND(AA235*$Q235, 2), "")</f>
        <v/>
      </c>
      <c r="AC235" s="9">
        <f>IF(1&lt;=$G235, $N235, "")</f>
        <v/>
      </c>
      <c r="AD235" s="9">
        <f>IF(1&lt;=$G235, AC235-AB235, "")</f>
        <v/>
      </c>
      <c r="AE235" s="9">
        <f>IF(1&lt;=$G235, AA235-AD235, "")</f>
        <v/>
      </c>
      <c r="AF235" s="9">
        <f>IF(1&lt;=$G235, ROUND($U235*$Q235, 2), "")</f>
        <v/>
      </c>
      <c r="AG235" s="9">
        <f>IF(1&lt;=$G235, $U235+AF235, "")</f>
        <v/>
      </c>
      <c r="AH235" s="9">
        <f>IF(1&lt;=$G235, AB235+AF235, "")</f>
        <v/>
      </c>
      <c r="AI235" s="9">
        <f>IF(1&lt;=$G235, ($G235-1)*$N235, "")</f>
        <v/>
      </c>
      <c r="AJ235" s="9">
        <f>IF(2&lt;=$G235, AE235, "")</f>
        <v/>
      </c>
      <c r="AK235" s="9">
        <f>IF(2&lt;=$G235, ROUND(AJ235*$Q235, 2), "")</f>
        <v/>
      </c>
      <c r="AL235" s="9">
        <f>IF(2&lt;=$G235, $N235, "")</f>
        <v/>
      </c>
      <c r="AM235" s="9">
        <f>IF(2&lt;=$G235, AL235-AK235, "")</f>
        <v/>
      </c>
      <c r="AN235" s="9">
        <f>IF(2&lt;=$G235, AJ235-AM235, "")</f>
        <v/>
      </c>
      <c r="AO235" s="9">
        <f>IF(2&lt;=$G235, ROUND(AG235*$Q235, 2), "")</f>
        <v/>
      </c>
      <c r="AP235" s="9">
        <f>IF(2&lt;=$G235, AG235+AO235, "")</f>
        <v/>
      </c>
      <c r="AQ235" s="9">
        <f>IF(2&lt;=$G235, AK235+AO235, "")</f>
        <v/>
      </c>
      <c r="AR235" s="9">
        <f>IF(2&lt;=$G235, ($G235-2)*$N235, "")</f>
        <v/>
      </c>
      <c r="AS235" s="9">
        <f>IF(3&lt;=$G235, AN235, "")</f>
        <v/>
      </c>
      <c r="AT235" s="9">
        <f>IF(3&lt;=$G235, ROUND(AS235*$Q235, 2), "")</f>
        <v/>
      </c>
      <c r="AU235" s="9">
        <f>IF(3&lt;=$G235, $N235, "")</f>
        <v/>
      </c>
      <c r="AV235" s="9">
        <f>IF(3&lt;=$G235, AU235-AT235, "")</f>
        <v/>
      </c>
      <c r="AW235" s="9">
        <f>IF(3&lt;=$G235, AS235-AV235, "")</f>
        <v/>
      </c>
      <c r="AX235" s="9">
        <f>IF(3&lt;=$G235, ROUND(AP235*$Q235, 2), "")</f>
        <v/>
      </c>
      <c r="AY235" s="9">
        <f>IF(3&lt;=$G235, AP235+AX235, "")</f>
        <v/>
      </c>
      <c r="AZ235" s="9">
        <f>IF(3&lt;=$G235, AT235+AX235, "")</f>
        <v/>
      </c>
      <c r="BA235" s="9">
        <f>IF(3&lt;=$G235, ($G235-3)*$N235, "")</f>
        <v/>
      </c>
      <c r="BB235" s="9">
        <f>IF(4&lt;=$G235, AW235, "")</f>
        <v/>
      </c>
      <c r="BC235" s="9">
        <f>IF(4&lt;=$G235, ROUND(BB235*$Q235, 2), "")</f>
        <v/>
      </c>
      <c r="BD235" s="9">
        <f>IF(4&lt;=$G235, $N235, "")</f>
        <v/>
      </c>
      <c r="BE235" s="9">
        <f>IF(4&lt;=$G235, BD235-BC235, "")</f>
        <v/>
      </c>
      <c r="BF235" s="9">
        <f>IF(4&lt;=$G235, BB235-BE235, "")</f>
        <v/>
      </c>
      <c r="BG235" s="9">
        <f>IF(4&lt;=$G235, ROUND(AY235*$Q235, 2), "")</f>
        <v/>
      </c>
      <c r="BH235" s="9">
        <f>IF(4&lt;=$G235, AY235+BG235, "")</f>
        <v/>
      </c>
      <c r="BI235" s="9">
        <f>IF(4&lt;=$G235, BC235+BG235, "")</f>
        <v/>
      </c>
      <c r="BJ235" s="9">
        <f>IF(4&lt;=$G235, ($G235-4)*$N235, "")</f>
        <v/>
      </c>
      <c r="BK235" s="9">
        <f>IF(5&lt;=$G235, BF235, "")</f>
        <v/>
      </c>
      <c r="BL235" s="9">
        <f>IF(5&lt;=$G235, ROUND(BK235*$Q235, 2), "")</f>
        <v/>
      </c>
      <c r="BM235" s="9">
        <f>IF(5&lt;=$G235, $N235, "")</f>
        <v/>
      </c>
      <c r="BN235" s="9">
        <f>IF(5&lt;=$G235, BM235-BL235, "")</f>
        <v/>
      </c>
      <c r="BO235" s="9">
        <f>IF(5&lt;=$G235, BK235-BN235, "")</f>
        <v/>
      </c>
      <c r="BP235" s="9">
        <f>IF(5&lt;=$G235, ROUND(BH235*$Q235, 2), "")</f>
        <v/>
      </c>
      <c r="BQ235" s="9">
        <f>IF(5&lt;=$G235, BH235+BP235, "")</f>
        <v/>
      </c>
      <c r="BR235" s="9">
        <f>IF(5&lt;=$G235, BL235+BP235, "")</f>
        <v/>
      </c>
      <c r="BS235" s="9">
        <f>IF(5&lt;=$G235, ($G235-5)*$N235, "")</f>
        <v/>
      </c>
      <c r="BT235" s="9">
        <f>IF(6&lt;=$G235, BO235, "")</f>
        <v/>
      </c>
      <c r="BU235" s="9">
        <f>IF(6&lt;=$G235, ROUND(BT235*$Q235, 2), "")</f>
        <v/>
      </c>
      <c r="BV235" s="9">
        <f>IF(6&lt;=$G235, $N235, "")</f>
        <v/>
      </c>
      <c r="BW235" s="9">
        <f>IF(6&lt;=$G235, BV235-BU235, "")</f>
        <v/>
      </c>
      <c r="BX235" s="9">
        <f>IF(6&lt;=$G235, BT235-BW235, "")</f>
        <v/>
      </c>
      <c r="BY235" s="9">
        <f>IF(6&lt;=$G235, ROUND(BQ235*$Q235, 2), "")</f>
        <v/>
      </c>
      <c r="BZ235" s="9">
        <f>IF(6&lt;=$G235, BQ235+BY235, "")</f>
        <v/>
      </c>
      <c r="CA235" s="9">
        <f>IF(6&lt;=$G235, BU235+BY235, "")</f>
        <v/>
      </c>
      <c r="CB235" s="9">
        <f>IF(6&lt;=$G235, ($G235-6)*$N235, "")</f>
        <v/>
      </c>
      <c r="CC235" s="9">
        <f>IF(7&lt;=$G235, BX235, "")</f>
        <v/>
      </c>
      <c r="CD235" s="9">
        <f>IF(7&lt;=$G235, ROUND(CC235*$Q235, 2), "")</f>
        <v/>
      </c>
      <c r="CE235" s="9">
        <f>IF(7&lt;=$G235, $N235, "")</f>
        <v/>
      </c>
      <c r="CF235" s="9">
        <f>IF(7&lt;=$G235, CE235-CD235, "")</f>
        <v/>
      </c>
      <c r="CG235" s="9">
        <f>IF(7&lt;=$G235, CC235-CF235, "")</f>
        <v/>
      </c>
      <c r="CH235" s="9">
        <f>IF(7&lt;=$G235, ROUND(BZ235*$Q235, 2), "")</f>
        <v/>
      </c>
      <c r="CI235" s="9">
        <f>IF(7&lt;=$G235, BZ235+CH235, "")</f>
        <v/>
      </c>
      <c r="CJ235" s="9">
        <f>IF(7&lt;=$G235, CD235+CH235, "")</f>
        <v/>
      </c>
      <c r="CK235" s="9">
        <f>IF(7&lt;=$G235, ($G235-7)*$N235, "")</f>
        <v/>
      </c>
      <c r="CL235" s="9">
        <f>IF(8&lt;=$G235, CG235, "")</f>
        <v/>
      </c>
      <c r="CM235" s="9">
        <f>IF(8&lt;=$G235, ROUND(CL235*$Q235, 2), "")</f>
        <v/>
      </c>
      <c r="CN235" s="9">
        <f>IF(8&lt;=$G235, $N235, "")</f>
        <v/>
      </c>
      <c r="CO235" s="9">
        <f>IF(8&lt;=$G235, CN235-CM235, "")</f>
        <v/>
      </c>
      <c r="CP235" s="9">
        <f>IF(8&lt;=$G235, CL235-CO235, "")</f>
        <v/>
      </c>
      <c r="CQ235" s="9">
        <f>IF(8&lt;=$G235, ROUND(CI235*$Q235, 2), "")</f>
        <v/>
      </c>
      <c r="CR235" s="9">
        <f>IF(8&lt;=$G235, CI235+CQ235, "")</f>
        <v/>
      </c>
      <c r="CS235" s="9">
        <f>IF(8&lt;=$G235, CM235+CQ235, "")</f>
        <v/>
      </c>
      <c r="CT235" s="9">
        <f>IF(8&lt;=$G235, ($G235-8)*$N235, "")</f>
        <v/>
      </c>
      <c r="CU235" s="9">
        <f>IF(9&lt;=$G235, CP235, "")</f>
        <v/>
      </c>
      <c r="CV235" s="9">
        <f>IF(9&lt;=$G235, ROUND(CU235*$Q235, 2), "")</f>
        <v/>
      </c>
      <c r="CW235" s="9">
        <f>IF(9&lt;=$G235, $N235, "")</f>
        <v/>
      </c>
      <c r="CX235" s="9">
        <f>IF(9&lt;=$G235, CW235-CV235, "")</f>
        <v/>
      </c>
      <c r="CY235" s="9">
        <f>IF(9&lt;=$G235, CU235-CX235, "")</f>
        <v/>
      </c>
      <c r="CZ235" s="9">
        <f>IF(9&lt;=$G235, ROUND(CR235*$Q235, 2), "")</f>
        <v/>
      </c>
      <c r="DA235" s="9">
        <f>IF(9&lt;=$G235, CR235+CZ235, "")</f>
        <v/>
      </c>
      <c r="DB235" s="9">
        <f>IF(9&lt;=$G235, CV235+CZ235, "")</f>
        <v/>
      </c>
      <c r="DC235" s="9">
        <f>IF(9&lt;=$G235, ($G235-9)*$N235, "")</f>
        <v/>
      </c>
      <c r="DD235" s="9">
        <f>IF(10&lt;=$G235, CY235, "")</f>
        <v/>
      </c>
      <c r="DE235" s="9">
        <f>IF(10&lt;=$G235, ROUND(DD235*$Q235, 2), "")</f>
        <v/>
      </c>
      <c r="DF235" s="9">
        <f>IF(10&lt;=$G235, $N235, "")</f>
        <v/>
      </c>
      <c r="DG235" s="9">
        <f>IF(10&lt;=$G235, DF235-DE235, "")</f>
        <v/>
      </c>
      <c r="DH235" s="9">
        <f>IF(10&lt;=$G235, DD235-DG235, "")</f>
        <v/>
      </c>
      <c r="DI235" s="9">
        <f>IF(10&lt;=$G235, ROUND(DA235*$Q235, 2), "")</f>
        <v/>
      </c>
      <c r="DJ235" s="9">
        <f>IF(10&lt;=$G235, DA235+DI235, "")</f>
        <v/>
      </c>
      <c r="DK235" s="9">
        <f>IF(10&lt;=$G235, DE235+DI235, "")</f>
        <v/>
      </c>
      <c r="DL235" s="9">
        <f>IF(10&lt;=$G235, ($G235-10)*$N235, "")</f>
        <v/>
      </c>
      <c r="DM235" s="9">
        <f>IF(11&lt;=$G235, DH235, "")</f>
        <v/>
      </c>
      <c r="DN235" s="9">
        <f>IF(11&lt;=$G235, ROUND(DM235*$Q235, 2), "")</f>
        <v/>
      </c>
      <c r="DO235" s="9">
        <f>IF(11&lt;=$G235, $N235, "")</f>
        <v/>
      </c>
      <c r="DP235" s="9">
        <f>IF(11&lt;=$G235, DO235-DN235, "")</f>
        <v/>
      </c>
      <c r="DQ235" s="9">
        <f>IF(11&lt;=$G235, DM235-DP235, "")</f>
        <v/>
      </c>
      <c r="DR235" s="9">
        <f>IF(11&lt;=$G235, ROUND(DJ235*$Q235, 2), "")</f>
        <v/>
      </c>
      <c r="DS235" s="9">
        <f>IF(11&lt;=$G235, DJ235+DR235, "")</f>
        <v/>
      </c>
      <c r="DT235" s="9">
        <f>IF(11&lt;=$G235, DN235+DR235, "")</f>
        <v/>
      </c>
      <c r="DU235" s="9">
        <f>IF(11&lt;=$G235, ($G235-11)*$N235, "")</f>
        <v/>
      </c>
      <c r="DV235" s="9">
        <f>IF(12&lt;=$G235, DQ235, "")</f>
        <v/>
      </c>
      <c r="DW235" s="9">
        <f>IF(12&lt;=$G235, ROUND(DV235*$Q235, 2), "")</f>
        <v/>
      </c>
      <c r="DX235" s="9">
        <f>IF(12&lt;=$G235, $N235, "")</f>
        <v/>
      </c>
      <c r="DY235" s="9">
        <f>IF(12&lt;=$G235, DX235-DW235, "")</f>
        <v/>
      </c>
      <c r="DZ235" s="9">
        <f>IF(12&lt;=$G235, DV235-DY235, "")</f>
        <v/>
      </c>
      <c r="EA235" s="9">
        <f>IF(12&lt;=$G235, ROUND(DS235*$Q235, 2), "")</f>
        <v/>
      </c>
      <c r="EB235" s="9">
        <f>IF(12&lt;=$G235, DS235+EA235, "")</f>
        <v/>
      </c>
      <c r="EC235" s="9">
        <f>IF(12&lt;=$G235, DW235+EA235, "")</f>
        <v/>
      </c>
      <c r="ED235" s="9">
        <f>IF(12&lt;=$G235, ($G235-12)*$N235, "")</f>
        <v/>
      </c>
      <c r="EE235" s="9">
        <f>IF(13&lt;=$G235, DZ235, "")</f>
        <v/>
      </c>
      <c r="EF235" s="9">
        <f>IF(13&lt;=$G235, ROUND(EE235*$Q235, 2), "")</f>
        <v/>
      </c>
      <c r="EG235" s="9">
        <f>IF(13&lt;=$G235, $N235, "")</f>
        <v/>
      </c>
      <c r="EH235" s="9">
        <f>IF(13&lt;=$G235, EG235-EF235, "")</f>
        <v/>
      </c>
      <c r="EI235" s="9">
        <f>IF(13&lt;=$G235, EE235-EH235, "")</f>
        <v/>
      </c>
      <c r="EJ235" s="9">
        <f>IF(13&lt;=$G235, ROUND(EB235*$Q235, 2), "")</f>
        <v/>
      </c>
      <c r="EK235" s="9">
        <f>IF(13&lt;=$G235, EB235+EJ235, "")</f>
        <v/>
      </c>
      <c r="EL235" s="9">
        <f>IF(13&lt;=$G235, EF235+EJ235, "")</f>
        <v/>
      </c>
      <c r="EM235" s="9">
        <f>IF(13&lt;=$G235, ($G235-13)*$N235, "")</f>
        <v/>
      </c>
      <c r="EN235" s="9">
        <f>IF(14&lt;=$G235, EI235, "")</f>
        <v/>
      </c>
      <c r="EO235" s="9">
        <f>IF(14&lt;=$G235, ROUND(EN235*$Q235, 2), "")</f>
        <v/>
      </c>
      <c r="EP235" s="9">
        <f>IF(14&lt;=$G235, $N235, "")</f>
        <v/>
      </c>
      <c r="EQ235" s="9">
        <f>IF(14&lt;=$G235, EP235-EO235, "")</f>
        <v/>
      </c>
      <c r="ER235" s="9">
        <f>IF(14&lt;=$G235, EN235-EQ235, "")</f>
        <v/>
      </c>
      <c r="ES235" s="9">
        <f>IF(14&lt;=$G235, ROUND(EK235*$Q235, 2), "")</f>
        <v/>
      </c>
      <c r="ET235" s="9">
        <f>IF(14&lt;=$G235, EK235+ES235, "")</f>
        <v/>
      </c>
      <c r="EU235" s="9">
        <f>IF(14&lt;=$G235, EO235+ES235, "")</f>
        <v/>
      </c>
      <c r="EV235" s="9">
        <f>IF(14&lt;=$G235, ($G235-14)*$N235, "")</f>
        <v/>
      </c>
      <c r="EW235" s="9">
        <f>IF(15&lt;=$G235, ER235, "")</f>
        <v/>
      </c>
      <c r="EX235" s="9">
        <f>IF(15&lt;=$G235, ROUND(EW235*$Q235, 2), "")</f>
        <v/>
      </c>
      <c r="EY235" s="9">
        <f>IF(15&lt;=$G235, $N235, "")</f>
        <v/>
      </c>
      <c r="EZ235" s="9">
        <f>IF(15&lt;=$G235, EY235-EX235, "")</f>
        <v/>
      </c>
      <c r="FA235" s="9">
        <f>IF(15&lt;=$G235, EW235-EZ235, "")</f>
        <v/>
      </c>
      <c r="FB235" s="9">
        <f>IF(15&lt;=$G235, ROUND(ET235*$Q235, 2), "")</f>
        <v/>
      </c>
      <c r="FC235" s="9">
        <f>IF(15&lt;=$G235, ET235+FB235, "")</f>
        <v/>
      </c>
      <c r="FD235" s="9">
        <f>IF(15&lt;=$G235, EX235+FB235, "")</f>
        <v/>
      </c>
      <c r="FE235" s="9">
        <f>IF(15&lt;=$G235, ($G235-15)*$N235, "")</f>
        <v/>
      </c>
      <c r="FF235" s="9">
        <f>IF(16&lt;=$G235, FA235, "")</f>
        <v/>
      </c>
      <c r="FG235" s="9">
        <f>IF(16&lt;=$G235, ROUND(FF235*$Q235, 2), "")</f>
        <v/>
      </c>
      <c r="FH235" s="9">
        <f>IF(16&lt;=$G235, $N235, "")</f>
        <v/>
      </c>
      <c r="FI235" s="9">
        <f>IF(16&lt;=$G235, FH235-FG235, "")</f>
        <v/>
      </c>
      <c r="FJ235" s="9">
        <f>IF(16&lt;=$G235, FF235-FI235, "")</f>
        <v/>
      </c>
      <c r="FK235" s="9">
        <f>IF(16&lt;=$G235, ROUND(FC235*$Q235, 2), "")</f>
        <v/>
      </c>
      <c r="FL235" s="9">
        <f>IF(16&lt;=$G235, FC235+FK235, "")</f>
        <v/>
      </c>
      <c r="FM235" s="9">
        <f>IF(16&lt;=$G235, FG235+FK235, "")</f>
        <v/>
      </c>
      <c r="FN235" s="9">
        <f>IF(16&lt;=$G235, ($G235-16)*$N235, "")</f>
        <v/>
      </c>
      <c r="FO235" s="9">
        <f>IF(17&lt;=$G235, FJ235, "")</f>
        <v/>
      </c>
      <c r="FP235" s="9">
        <f>IF(17&lt;=$G235, ROUND(FO235*$Q235, 2), "")</f>
        <v/>
      </c>
      <c r="FQ235" s="9">
        <f>IF(17&lt;=$G235, $N235, "")</f>
        <v/>
      </c>
      <c r="FR235" s="9">
        <f>IF(17&lt;=$G235, FQ235-FP235, "")</f>
        <v/>
      </c>
      <c r="FS235" s="9">
        <f>IF(17&lt;=$G235, FO235-FR235, "")</f>
        <v/>
      </c>
      <c r="FT235" s="9">
        <f>IF(17&lt;=$G235, ROUND(FL235*$Q235, 2), "")</f>
        <v/>
      </c>
      <c r="FU235" s="9">
        <f>IF(17&lt;=$G235, FL235+FT235, "")</f>
        <v/>
      </c>
      <c r="FV235" s="9">
        <f>IF(17&lt;=$G235, FP235+FT235, "")</f>
        <v/>
      </c>
      <c r="FW235" s="9">
        <f>IF(17&lt;=$G235, ($G235-17)*$N235, "")</f>
        <v/>
      </c>
      <c r="FX235" s="9">
        <f>IF(18&lt;=$G235, FS235, "")</f>
        <v/>
      </c>
      <c r="FY235" s="9">
        <f>IF(18&lt;=$G235, ROUND(FX235*$Q235, 2), "")</f>
        <v/>
      </c>
      <c r="FZ235" s="9">
        <f>IF(18&lt;=$G235, $N235, "")</f>
        <v/>
      </c>
      <c r="GA235" s="9">
        <f>IF(18&lt;=$G235, FZ235-FY235, "")</f>
        <v/>
      </c>
      <c r="GB235" s="9">
        <f>IF(18&lt;=$G235, FX235-GA235, "")</f>
        <v/>
      </c>
      <c r="GC235" s="9">
        <f>IF(18&lt;=$G235, ROUND(FU235*$Q235, 2), "")</f>
        <v/>
      </c>
      <c r="GD235" s="9">
        <f>IF(18&lt;=$G235, FU235+GC235, "")</f>
        <v/>
      </c>
      <c r="GE235" s="9">
        <f>IF(18&lt;=$G235, FY235+GC235, "")</f>
        <v/>
      </c>
      <c r="GF235" s="9">
        <f>IF(18&lt;=$G235, ($G235-18)*$N235, "")</f>
        <v/>
      </c>
      <c r="GG235" s="9">
        <f>IF(19&lt;=$G235, GB235, "")</f>
        <v/>
      </c>
      <c r="GH235" s="9">
        <f>IF(19&lt;=$G235, ROUND(GG235*$Q235, 2), "")</f>
        <v/>
      </c>
      <c r="GI235" s="9">
        <f>IF(19&lt;=$G235, $N235, "")</f>
        <v/>
      </c>
      <c r="GJ235" s="9">
        <f>IF(19&lt;=$G235, GI235-GH235, "")</f>
        <v/>
      </c>
      <c r="GK235" s="9">
        <f>IF(19&lt;=$G235, GG235-GJ235, "")</f>
        <v/>
      </c>
      <c r="GL235" s="9">
        <f>IF(19&lt;=$G235, ROUND(GD235*$Q235, 2), "")</f>
        <v/>
      </c>
      <c r="GM235" s="9">
        <f>IF(19&lt;=$G235, GD235+GL235, "")</f>
        <v/>
      </c>
      <c r="GN235" s="9">
        <f>IF(19&lt;=$G235, GH235+GL235, "")</f>
        <v/>
      </c>
      <c r="GO235" s="9">
        <f>IF(19&lt;=$G235, ($G235-19)*$N235, "")</f>
        <v/>
      </c>
      <c r="GP235" s="9">
        <f>IF(20&lt;=$G235, GK235, "")</f>
        <v/>
      </c>
      <c r="GQ235" s="9">
        <f>IF(20&lt;=$G235, ROUND(GP235*$Q235, 2), "")</f>
        <v/>
      </c>
      <c r="GR235" s="9">
        <f>IF(20&lt;=$G235, $N235, "")</f>
        <v/>
      </c>
      <c r="GS235" s="9">
        <f>IF(20&lt;=$G235, GR235-GQ235, "")</f>
        <v/>
      </c>
      <c r="GT235" s="9">
        <f>IF(20&lt;=$G235, GP235-GS235, "")</f>
        <v/>
      </c>
      <c r="GU235" s="9">
        <f>IF(20&lt;=$G235, ROUND(GM235*$Q235, 2), "")</f>
        <v/>
      </c>
      <c r="GV235" s="9">
        <f>IF(20&lt;=$G235, GM235+GU235, "")</f>
        <v/>
      </c>
      <c r="GW235" s="9">
        <f>IF(20&lt;=$G235, GQ235+GU235, "")</f>
        <v/>
      </c>
      <c r="GX235" s="9">
        <f>IF(20&lt;=$G235, ($G235-20)*$N235, "")</f>
        <v/>
      </c>
      <c r="GY235" s="9">
        <f>IF(21&lt;=$G235, GT235, "")</f>
        <v/>
      </c>
      <c r="GZ235" s="9">
        <f>IF(21&lt;=$G235, ROUND(GY235*$Q235, 2), "")</f>
        <v/>
      </c>
      <c r="HA235" s="9">
        <f>IF(21&lt;=$G235, $N235, "")</f>
        <v/>
      </c>
      <c r="HB235" s="9">
        <f>IF(21&lt;=$G235, HA235-GZ235, "")</f>
        <v/>
      </c>
      <c r="HC235" s="9">
        <f>IF(21&lt;=$G235, GY235-HB235, "")</f>
        <v/>
      </c>
      <c r="HD235" s="9">
        <f>IF(21&lt;=$G235, ROUND(GV235*$Q235, 2), "")</f>
        <v/>
      </c>
      <c r="HE235" s="9">
        <f>IF(21&lt;=$G235, GV235+HD235, "")</f>
        <v/>
      </c>
      <c r="HF235" s="9">
        <f>IF(21&lt;=$G235, GZ235+HD235, "")</f>
        <v/>
      </c>
      <c r="HG235" s="9">
        <f>IF(21&lt;=$G235, ($G235-21)*$N235, "")</f>
        <v/>
      </c>
      <c r="HH235" s="9">
        <f>IF(22&lt;=$G235, HC235, "")</f>
        <v/>
      </c>
      <c r="HI235" s="9">
        <f>IF(22&lt;=$G235, ROUND(HH235*$Q235, 2), "")</f>
        <v/>
      </c>
      <c r="HJ235" s="9">
        <f>IF(22&lt;=$G235, $N235, "")</f>
        <v/>
      </c>
      <c r="HK235" s="9">
        <f>IF(22&lt;=$G235, HJ235-HI235, "")</f>
        <v/>
      </c>
      <c r="HL235" s="9">
        <f>IF(22&lt;=$G235, HH235-HK235, "")</f>
        <v/>
      </c>
      <c r="HM235" s="9">
        <f>IF(22&lt;=$G235, ROUND(HE235*$Q235, 2), "")</f>
        <v/>
      </c>
      <c r="HN235" s="9">
        <f>IF(22&lt;=$G235, HE235+HM235, "")</f>
        <v/>
      </c>
      <c r="HO235" s="9">
        <f>IF(22&lt;=$G235, HI235+HM235, "")</f>
        <v/>
      </c>
      <c r="HP235" s="9">
        <f>IF(22&lt;=$G235, ($G235-22)*$N235, "")</f>
        <v/>
      </c>
      <c r="HQ235" s="9">
        <f>IF(23&lt;=$G235, HL235, "")</f>
        <v/>
      </c>
      <c r="HR235" s="9">
        <f>IF(23&lt;=$G235, ROUND(HQ235*$Q235, 2), "")</f>
        <v/>
      </c>
      <c r="HS235" s="9">
        <f>IF(23&lt;=$G235, $N235, "")</f>
        <v/>
      </c>
      <c r="HT235" s="9">
        <f>IF(23&lt;=$G235, HS235-HR235, "")</f>
        <v/>
      </c>
      <c r="HU235" s="9">
        <f>IF(23&lt;=$G235, HQ235-HT235, "")</f>
        <v/>
      </c>
      <c r="HV235" s="9">
        <f>IF(23&lt;=$G235, ROUND(HN235*$Q235, 2), "")</f>
        <v/>
      </c>
      <c r="HW235" s="9">
        <f>IF(23&lt;=$G235, HN235+HV235, "")</f>
        <v/>
      </c>
      <c r="HX235" s="9">
        <f>IF(23&lt;=$G235, HR235+HV235, "")</f>
        <v/>
      </c>
      <c r="HY235" s="9">
        <f>IF(23&lt;=$G235, ($G235-23)*$N235, "")</f>
        <v/>
      </c>
      <c r="HZ235" s="9">
        <f>IF(24&lt;=$G235, HU235, "")</f>
        <v/>
      </c>
      <c r="IA235" s="9">
        <f>IF(24&lt;=$G235, ROUND(HZ235*$Q235, 2), "")</f>
        <v/>
      </c>
      <c r="IB235" s="9">
        <f>IF(24&lt;=$G235, $N235, "")</f>
        <v/>
      </c>
      <c r="IC235" s="9">
        <f>IF(24&lt;=$G235, IB235-IA235, "")</f>
        <v/>
      </c>
      <c r="ID235" s="9">
        <f>IF(24&lt;=$G235, HZ235-IC235, "")</f>
        <v/>
      </c>
      <c r="IE235" s="9">
        <f>IF(24&lt;=$G235, ROUND(HW235*$Q235, 2), "")</f>
        <v/>
      </c>
      <c r="IF235" s="9">
        <f>IF(24&lt;=$G235, HW235+IE235, "")</f>
        <v/>
      </c>
      <c r="IG235" s="9">
        <f>IF(24&lt;=$G235, IA235+IE235, "")</f>
        <v/>
      </c>
      <c r="IH235" s="9">
        <f>IF(24&lt;=$G235, ($G235-24)*$N235, "")</f>
        <v/>
      </c>
      <c r="II235" s="9">
        <f>IF(25&lt;=$G235, ID235, "")</f>
        <v/>
      </c>
      <c r="IJ235" s="9">
        <f>IF(25&lt;=$G235, ROUND(II235*$Q235, 2), "")</f>
        <v/>
      </c>
      <c r="IK235" s="9">
        <f>IF(25&lt;=$G235, $N235, "")</f>
        <v/>
      </c>
      <c r="IL235" s="9">
        <f>IF(25&lt;=$G235, IK235-IJ235, "")</f>
        <v/>
      </c>
      <c r="IM235" s="9">
        <f>IF(25&lt;=$G235, II235-IL235, "")</f>
        <v/>
      </c>
      <c r="IN235" s="9">
        <f>IF(25&lt;=$G235, ROUND(IF235*$Q235, 2), "")</f>
        <v/>
      </c>
      <c r="IO235" s="9">
        <f>IF(25&lt;=$G235, IF235+IN235, "")</f>
        <v/>
      </c>
      <c r="IP235" s="9">
        <f>IF(25&lt;=$G235, IJ235+IN235, "")</f>
        <v/>
      </c>
      <c r="IQ235" s="9">
        <f>IF(25&lt;=$G235, ($G235-25)*$N235, "")</f>
        <v/>
      </c>
      <c r="IR235" s="9">
        <f>IF(26&lt;=$G235, IM235, "")</f>
        <v/>
      </c>
      <c r="IS235" s="9">
        <f>IF(26&lt;=$G235, ROUND(IR235*$Q235, 2), "")</f>
        <v/>
      </c>
      <c r="IT235" s="9">
        <f>IF(26&lt;=$G235, $N235, "")</f>
        <v/>
      </c>
      <c r="IU235" s="9">
        <f>IF(26&lt;=$G235, IT235-IS235, "")</f>
        <v/>
      </c>
      <c r="IV235" s="9">
        <f>IF(26&lt;=$G235, IR235-IU235, "")</f>
        <v/>
      </c>
      <c r="IW235" s="9">
        <f>IF(26&lt;=$G235, ROUND(IO235*$Q235, 2), "")</f>
        <v/>
      </c>
      <c r="IX235" s="9">
        <f>IF(26&lt;=$G235, IO235+IW235, "")</f>
        <v/>
      </c>
      <c r="IY235" s="9">
        <f>IF(26&lt;=$G235, IS235+IW235, "")</f>
        <v/>
      </c>
      <c r="IZ235" s="9">
        <f>IF(26&lt;=$G235, ($G235-26)*$N235, "")</f>
        <v/>
      </c>
      <c r="JA235" s="9">
        <f>IF(27&lt;=$G235, IV235, "")</f>
        <v/>
      </c>
      <c r="JB235" s="9">
        <f>IF(27&lt;=$G235, ROUND(JA235*$Q235, 2), "")</f>
        <v/>
      </c>
      <c r="JC235" s="9">
        <f>IF(27&lt;=$G235, $N235, "")</f>
        <v/>
      </c>
      <c r="JD235" s="9">
        <f>IF(27&lt;=$G235, JC235-JB235, "")</f>
        <v/>
      </c>
      <c r="JE235" s="9">
        <f>IF(27&lt;=$G235, JA235-JD235, "")</f>
        <v/>
      </c>
      <c r="JF235" s="9">
        <f>IF(27&lt;=$G235, ROUND(IX235*$Q235, 2), "")</f>
        <v/>
      </c>
      <c r="JG235" s="9">
        <f>IF(27&lt;=$G235, IX235+JF235, "")</f>
        <v/>
      </c>
      <c r="JH235" s="9">
        <f>IF(27&lt;=$G235, JB235+JF235, "")</f>
        <v/>
      </c>
      <c r="JI235" s="9">
        <f>IF(27&lt;=$G235, ($G235-27)*$N235, "")</f>
        <v/>
      </c>
      <c r="JJ235" s="9">
        <f>IF(28&lt;=$G235, JE235, "")</f>
        <v/>
      </c>
      <c r="JK235" s="9">
        <f>IF(28&lt;=$G235, ROUND(JJ235*$Q235, 2), "")</f>
        <v/>
      </c>
      <c r="JL235" s="9">
        <f>IF(28&lt;=$G235, $N235, "")</f>
        <v/>
      </c>
      <c r="JM235" s="9">
        <f>IF(28&lt;=$G235, JL235-JK235, "")</f>
        <v/>
      </c>
      <c r="JN235" s="9">
        <f>IF(28&lt;=$G235, JJ235-JM235, "")</f>
        <v/>
      </c>
      <c r="JO235" s="9">
        <f>IF(28&lt;=$G235, ROUND(JG235*$Q235, 2), "")</f>
        <v/>
      </c>
      <c r="JP235" s="9">
        <f>IF(28&lt;=$G235, JG235+JO235, "")</f>
        <v/>
      </c>
      <c r="JQ235" s="9">
        <f>IF(28&lt;=$G235, JK235+JO235, "")</f>
        <v/>
      </c>
      <c r="JR235" s="9">
        <f>IF(28&lt;=$G235, ($G235-28)*$N235, "")</f>
        <v/>
      </c>
      <c r="JS235" s="9">
        <f>IF(29&lt;=$G235, JN235, "")</f>
        <v/>
      </c>
      <c r="JT235" s="9">
        <f>IF(29&lt;=$G235, ROUND(JS235*$Q235, 2), "")</f>
        <v/>
      </c>
      <c r="JU235" s="9">
        <f>IF(29&lt;=$G235, $N235, "")</f>
        <v/>
      </c>
      <c r="JV235" s="9">
        <f>IF(29&lt;=$G235, JU235-JT235, "")</f>
        <v/>
      </c>
      <c r="JW235" s="9">
        <f>IF(29&lt;=$G235, JS235-JV235, "")</f>
        <v/>
      </c>
      <c r="JX235" s="9">
        <f>IF(29&lt;=$G235, ROUND(JP235*$Q235, 2), "")</f>
        <v/>
      </c>
      <c r="JY235" s="9">
        <f>IF(29&lt;=$G235, JP235+JX235, "")</f>
        <v/>
      </c>
      <c r="JZ235" s="9">
        <f>IF(29&lt;=$G235, JT235+JX235, "")</f>
        <v/>
      </c>
      <c r="KA235" s="9">
        <f>IF(29&lt;=$G235, ($G235-29)*$N235, "")</f>
        <v/>
      </c>
      <c r="KB235" s="9">
        <f>IF(30&lt;=$G235, JW235, "")</f>
        <v/>
      </c>
      <c r="KC235" s="9">
        <f>IF(30&lt;=$G235, ROUND(KB235*$Q235, 2), "")</f>
        <v/>
      </c>
      <c r="KD235" s="9">
        <f>IF(30&lt;=$G235, $N235, "")</f>
        <v/>
      </c>
      <c r="KE235" s="9">
        <f>IF(30&lt;=$G235, KD235-KC235, "")</f>
        <v/>
      </c>
      <c r="KF235" s="9">
        <f>IF(30&lt;=$G235, KB235-KE235, "")</f>
        <v/>
      </c>
      <c r="KG235" s="9">
        <f>IF(30&lt;=$G235, ROUND(JY235*$Q235, 2), "")</f>
        <v/>
      </c>
      <c r="KH235" s="9">
        <f>IF(30&lt;=$G235, JY235+KG235, "")</f>
        <v/>
      </c>
      <c r="KI235" s="9">
        <f>IF(30&lt;=$G235, KC235+KG235, "")</f>
        <v/>
      </c>
      <c r="KJ235" s="9">
        <f>IF(30&lt;=$G235, ($G235-30)*$N235, "")</f>
        <v/>
      </c>
      <c r="KK235" s="9">
        <f>IF(31&lt;=$G235, KF235, "")</f>
        <v/>
      </c>
      <c r="KL235" s="9">
        <f>IF(31&lt;=$G235, ROUND(KK235*$Q235, 2), "")</f>
        <v/>
      </c>
      <c r="KM235" s="9">
        <f>IF(31&lt;=$G235, $N235, "")</f>
        <v/>
      </c>
      <c r="KN235" s="9">
        <f>IF(31&lt;=$G235, KM235-KL235, "")</f>
        <v/>
      </c>
      <c r="KO235" s="9">
        <f>IF(31&lt;=$G235, KK235-KN235, "")</f>
        <v/>
      </c>
      <c r="KP235" s="9">
        <f>IF(31&lt;=$G235, ROUND(KH235*$Q235, 2), "")</f>
        <v/>
      </c>
      <c r="KQ235" s="9">
        <f>IF(31&lt;=$G235, KH235+KP235, "")</f>
        <v/>
      </c>
      <c r="KR235" s="9">
        <f>IF(31&lt;=$G235, KL235+KP235, "")</f>
        <v/>
      </c>
      <c r="KS235" s="9">
        <f>IF(31&lt;=$G235, ($G235-31)*$N235, "")</f>
        <v/>
      </c>
      <c r="KT235" s="9">
        <f>IF(32&lt;=$G235, KO235, "")</f>
        <v/>
      </c>
      <c r="KU235" s="9">
        <f>IF(32&lt;=$G235, ROUND(KT235*$Q235, 2), "")</f>
        <v/>
      </c>
      <c r="KV235" s="9">
        <f>IF(32&lt;=$G235, $N235, "")</f>
        <v/>
      </c>
      <c r="KW235" s="9">
        <f>IF(32&lt;=$G235, KV235-KU235, "")</f>
        <v/>
      </c>
      <c r="KX235" s="9">
        <f>IF(32&lt;=$G235, KT235-KW235, "")</f>
        <v/>
      </c>
      <c r="KY235" s="9">
        <f>IF(32&lt;=$G235, ROUND(KQ235*$Q235, 2), "")</f>
        <v/>
      </c>
      <c r="KZ235" s="9">
        <f>IF(32&lt;=$G235, KQ235+KY235, "")</f>
        <v/>
      </c>
      <c r="LA235" s="9">
        <f>IF(32&lt;=$G235, KU235+KY235, "")</f>
        <v/>
      </c>
      <c r="LB235" s="9">
        <f>IF(32&lt;=$G235, ($G235-32)*$N235, "")</f>
        <v/>
      </c>
      <c r="LC235" s="9">
        <f>IF(33&lt;=$G235, KX235, "")</f>
        <v/>
      </c>
      <c r="LD235" s="9">
        <f>IF(33&lt;=$G235, ROUND(LC235*$Q235, 2), "")</f>
        <v/>
      </c>
      <c r="LE235" s="9">
        <f>IF(33&lt;=$G235, $N235, "")</f>
        <v/>
      </c>
      <c r="LF235" s="9">
        <f>IF(33&lt;=$G235, LE235-LD235, "")</f>
        <v/>
      </c>
      <c r="LG235" s="9">
        <f>IF(33&lt;=$G235, LC235-LF235, "")</f>
        <v/>
      </c>
      <c r="LH235" s="9">
        <f>IF(33&lt;=$G235, ROUND(KZ235*$Q235, 2), "")</f>
        <v/>
      </c>
      <c r="LI235" s="9">
        <f>IF(33&lt;=$G235, KZ235+LH235, "")</f>
        <v/>
      </c>
      <c r="LJ235" s="9">
        <f>IF(33&lt;=$G235, LD235+LH235, "")</f>
        <v/>
      </c>
      <c r="LK235" s="9">
        <f>IF(33&lt;=$G235, ($G235-33)*$N235, "")</f>
        <v/>
      </c>
      <c r="LL235" s="9">
        <f>IF(34&lt;=$G235, LG235, "")</f>
        <v/>
      </c>
      <c r="LM235" s="9">
        <f>IF(34&lt;=$G235, ROUND(LL235*$Q235, 2), "")</f>
        <v/>
      </c>
      <c r="LN235" s="9">
        <f>IF(34&lt;=$G235, $N235, "")</f>
        <v/>
      </c>
      <c r="LO235" s="9">
        <f>IF(34&lt;=$G235, LN235-LM235, "")</f>
        <v/>
      </c>
      <c r="LP235" s="9">
        <f>IF(34&lt;=$G235, LL235-LO235, "")</f>
        <v/>
      </c>
      <c r="LQ235" s="9">
        <f>IF(34&lt;=$G235, ROUND(LI235*$Q235, 2), "")</f>
        <v/>
      </c>
      <c r="LR235" s="9">
        <f>IF(34&lt;=$G235, LI235+LQ235, "")</f>
        <v/>
      </c>
      <c r="LS235" s="9">
        <f>IF(34&lt;=$G235, LM235+LQ235, "")</f>
        <v/>
      </c>
      <c r="LT235" s="9">
        <f>IF(34&lt;=$G235, ($G235-34)*$N235, "")</f>
        <v/>
      </c>
      <c r="LU235" s="9">
        <f>IF(35&lt;=$G235, LP235, "")</f>
        <v/>
      </c>
      <c r="LV235" s="9">
        <f>IF(35&lt;=$G235, ROUND(LU235*$Q235, 2), "")</f>
        <v/>
      </c>
      <c r="LW235" s="9">
        <f>IF(35&lt;=$G235, $N235, "")</f>
        <v/>
      </c>
      <c r="LX235" s="9">
        <f>IF(35&lt;=$G235, LW235-LV235, "")</f>
        <v/>
      </c>
      <c r="LY235" s="9">
        <f>IF(35&lt;=$G235, LU235-LX235, "")</f>
        <v/>
      </c>
      <c r="LZ235" s="9">
        <f>IF(35&lt;=$G235, ROUND(LR235*$Q235, 2), "")</f>
        <v/>
      </c>
      <c r="MA235" s="9">
        <f>IF(35&lt;=$G235, LR235+LZ235, "")</f>
        <v/>
      </c>
      <c r="MB235" s="9">
        <f>IF(35&lt;=$G235, LV235+LZ235, "")</f>
        <v/>
      </c>
      <c r="MC235" s="9">
        <f>IF(35&lt;=$G235, ($G235-35)*$N235, "")</f>
        <v/>
      </c>
      <c r="MD235" s="9">
        <f>IF(36&lt;=$G235, LY235, "")</f>
        <v/>
      </c>
      <c r="ME235" s="9">
        <f>IF(36&lt;=$G235, ROUND(MD235*$Q235, 2), "")</f>
        <v/>
      </c>
      <c r="MF235" s="9">
        <f>IF(36&lt;=$G235, $N235, "")</f>
        <v/>
      </c>
      <c r="MG235" s="9">
        <f>IF(36&lt;=$G235, MF235-ME235, "")</f>
        <v/>
      </c>
      <c r="MH235" s="9">
        <f>IF(36&lt;=$G235, MD235-MG235, "")</f>
        <v/>
      </c>
      <c r="MI235" s="9">
        <f>IF(36&lt;=$G235, ROUND(MA235*$Q235, 2), "")</f>
        <v/>
      </c>
      <c r="MJ235" s="9">
        <f>IF(36&lt;=$G235, MA235+MI235, "")</f>
        <v/>
      </c>
      <c r="MK235" s="9">
        <f>IF(36&lt;=$G235, ME235+MI235, "")</f>
        <v/>
      </c>
      <c r="ML235" s="9">
        <f>IF(36&lt;=$G235, ($G235-36)*$N235, "")</f>
        <v/>
      </c>
      <c r="MM235" s="9">
        <f>IF(37&lt;=$G235, MH235, "")</f>
        <v/>
      </c>
      <c r="MN235" s="9">
        <f>IF(37&lt;=$G235, ROUND(MM235*$Q235, 2), "")</f>
        <v/>
      </c>
      <c r="MO235" s="9">
        <f>IF(37&lt;=$G235, $N235, "")</f>
        <v/>
      </c>
      <c r="MP235" s="9">
        <f>IF(37&lt;=$G235, MO235-MN235, "")</f>
        <v/>
      </c>
      <c r="MQ235" s="9">
        <f>IF(37&lt;=$G235, MM235-MP235, "")</f>
        <v/>
      </c>
      <c r="MR235" s="9">
        <f>IF(37&lt;=$G235, ROUND(MJ235*$Q235, 2), "")</f>
        <v/>
      </c>
      <c r="MS235" s="9">
        <f>IF(37&lt;=$G235, MJ235+MR235, "")</f>
        <v/>
      </c>
      <c r="MT235" s="9">
        <f>IF(37&lt;=$G235, MN235+MR235, "")</f>
        <v/>
      </c>
      <c r="MU235" s="9">
        <f>IF(37&lt;=$G235, ($G235-37)*$N235, "")</f>
        <v/>
      </c>
      <c r="MV235" s="9">
        <f>IF(38&lt;=$G235, MQ235, "")</f>
        <v/>
      </c>
      <c r="MW235" s="9">
        <f>IF(38&lt;=$G235, ROUND(MV235*$Q235, 2), "")</f>
        <v/>
      </c>
      <c r="MX235" s="9">
        <f>IF(38&lt;=$G235, $N235, "")</f>
        <v/>
      </c>
      <c r="MY235" s="9">
        <f>IF(38&lt;=$G235, MX235-MW235, "")</f>
        <v/>
      </c>
      <c r="MZ235" s="9">
        <f>IF(38&lt;=$G235, MV235-MY235, "")</f>
        <v/>
      </c>
      <c r="NA235" s="9">
        <f>IF(38&lt;=$G235, ROUND(MS235*$Q235, 2), "")</f>
        <v/>
      </c>
      <c r="NB235" s="9">
        <f>IF(38&lt;=$G235, MS235+NA235, "")</f>
        <v/>
      </c>
      <c r="NC235" s="9">
        <f>IF(38&lt;=$G235, MW235+NA235, "")</f>
        <v/>
      </c>
      <c r="ND235" s="9">
        <f>IF(38&lt;=$G235, ($G235-38)*$N235, "")</f>
        <v/>
      </c>
      <c r="NE235" s="9">
        <f>IF(39&lt;=$G235, MZ235, "")</f>
        <v/>
      </c>
      <c r="NF235" s="9">
        <f>IF(39&lt;=$G235, ROUND(NE235*$Q235, 2), "")</f>
        <v/>
      </c>
      <c r="NG235" s="9">
        <f>IF(39&lt;=$G235, $N235, "")</f>
        <v/>
      </c>
      <c r="NH235" s="9">
        <f>IF(39&lt;=$G235, NG235-NF235, "")</f>
        <v/>
      </c>
      <c r="NI235" s="9">
        <f>IF(39&lt;=$G235, NE235-NH235, "")</f>
        <v/>
      </c>
      <c r="NJ235" s="9">
        <f>IF(39&lt;=$G235, ROUND(NB235*$Q235, 2), "")</f>
        <v/>
      </c>
      <c r="NK235" s="9">
        <f>IF(39&lt;=$G235, NB235+NJ235, "")</f>
        <v/>
      </c>
      <c r="NL235" s="9">
        <f>IF(39&lt;=$G235, NF235+NJ235, "")</f>
        <v/>
      </c>
      <c r="NM235" s="9">
        <f>IF(39&lt;=$G235, ($G235-39)*$N235, "")</f>
        <v/>
      </c>
      <c r="NN235" s="9">
        <f>IF(40&lt;=$G235, NI235, "")</f>
        <v/>
      </c>
      <c r="NO235" s="9">
        <f>IF(40&lt;=$G235, ROUND(NN235*$Q235, 2), "")</f>
        <v/>
      </c>
      <c r="NP235" s="9">
        <f>IF(40&lt;=$G235, $N235, "")</f>
        <v/>
      </c>
      <c r="NQ235" s="9">
        <f>IF(40&lt;=$G235, NP235-NO235, "")</f>
        <v/>
      </c>
      <c r="NR235" s="9">
        <f>IF(40&lt;=$G235, NN235-NQ235, "")</f>
        <v/>
      </c>
      <c r="NS235" s="9">
        <f>IF(40&lt;=$G235, ROUND(NK235*$Q235, 2), "")</f>
        <v/>
      </c>
      <c r="NT235" s="9">
        <f>IF(40&lt;=$G235, NK235+NS235, "")</f>
        <v/>
      </c>
      <c r="NU235" s="9">
        <f>IF(40&lt;=$G235, NO235+NS235, "")</f>
        <v/>
      </c>
      <c r="NV235" s="9">
        <f>IF(40&lt;=$G235, ($G235-40)*$N235, "")</f>
        <v/>
      </c>
      <c r="NW235" s="9">
        <f>IF(41&lt;=$G235, NR235, "")</f>
        <v/>
      </c>
      <c r="NX235" s="9">
        <f>IF(41&lt;=$G235, ROUND(NW235*$Q235, 2), "")</f>
        <v/>
      </c>
      <c r="NY235" s="9">
        <f>IF(41&lt;=$G235, $N235, "")</f>
        <v/>
      </c>
      <c r="NZ235" s="9">
        <f>IF(41&lt;=$G235, NY235-NX235, "")</f>
        <v/>
      </c>
      <c r="OA235" s="9">
        <f>IF(41&lt;=$G235, NW235-NZ235, "")</f>
        <v/>
      </c>
      <c r="OB235" s="9">
        <f>IF(41&lt;=$G235, ROUND(NT235*$Q235, 2), "")</f>
        <v/>
      </c>
      <c r="OC235" s="9">
        <f>IF(41&lt;=$G235, NT235+OB235, "")</f>
        <v/>
      </c>
      <c r="OD235" s="9">
        <f>IF(41&lt;=$G235, NX235+OB235, "")</f>
        <v/>
      </c>
      <c r="OE235" s="9">
        <f>IF(41&lt;=$G235, ($G235-41)*$N235, "")</f>
        <v/>
      </c>
      <c r="OF235" s="9">
        <f>IF(42&lt;=$G235, OA235, "")</f>
        <v/>
      </c>
      <c r="OG235" s="9">
        <f>IF(42&lt;=$G235, ROUND(OF235*$Q235, 2), "")</f>
        <v/>
      </c>
      <c r="OH235" s="9">
        <f>IF(42&lt;=$G235, $N235, "")</f>
        <v/>
      </c>
      <c r="OI235" s="9">
        <f>IF(42&lt;=$G235, OH235-OG235, "")</f>
        <v/>
      </c>
      <c r="OJ235" s="9">
        <f>IF(42&lt;=$G235, OF235-OI235, "")</f>
        <v/>
      </c>
      <c r="OK235" s="9">
        <f>IF(42&lt;=$G235, ROUND(OC235*$Q235, 2), "")</f>
        <v/>
      </c>
      <c r="OL235" s="9">
        <f>IF(42&lt;=$G235, OC235+OK235, "")</f>
        <v/>
      </c>
      <c r="OM235" s="9">
        <f>IF(42&lt;=$G235, OG235+OK235, "")</f>
        <v/>
      </c>
      <c r="ON235" s="9">
        <f>IF(42&lt;=$G235, ($G235-42)*$N235, "")</f>
        <v/>
      </c>
      <c r="OO235" s="9">
        <f>IF(43&lt;=$G235, OJ235, "")</f>
        <v/>
      </c>
      <c r="OP235" s="9">
        <f>IF(43&lt;=$G235, ROUND(OO235*$Q235, 2), "")</f>
        <v/>
      </c>
      <c r="OQ235" s="9">
        <f>IF(43&lt;=$G235, $N235, "")</f>
        <v/>
      </c>
      <c r="OR235" s="9">
        <f>IF(43&lt;=$G235, OQ235-OP235, "")</f>
        <v/>
      </c>
      <c r="OS235" s="9">
        <f>IF(43&lt;=$G235, OO235-OR235, "")</f>
        <v/>
      </c>
      <c r="OT235" s="9">
        <f>IF(43&lt;=$G235, ROUND(OL235*$Q235, 2), "")</f>
        <v/>
      </c>
      <c r="OU235" s="9">
        <f>IF(43&lt;=$G235, OL235+OT235, "")</f>
        <v/>
      </c>
      <c r="OV235" s="9">
        <f>IF(43&lt;=$G235, OP235+OT235, "")</f>
        <v/>
      </c>
      <c r="OW235" s="9">
        <f>IF(43&lt;=$G235, ($G235-43)*$N235, "")</f>
        <v/>
      </c>
      <c r="OX235" s="9">
        <f>IF(44&lt;=$G235, OS235, "")</f>
        <v/>
      </c>
      <c r="OY235" s="9">
        <f>IF(44&lt;=$G235, ROUND(OX235*$Q235, 2), "")</f>
        <v/>
      </c>
      <c r="OZ235" s="9">
        <f>IF(44&lt;=$G235, $N235, "")</f>
        <v/>
      </c>
      <c r="PA235" s="9">
        <f>IF(44&lt;=$G235, OZ235-OY235, "")</f>
        <v/>
      </c>
      <c r="PB235" s="9">
        <f>IF(44&lt;=$G235, OX235-PA235, "")</f>
        <v/>
      </c>
      <c r="PC235" s="9">
        <f>IF(44&lt;=$G235, ROUND(OU235*$Q235, 2), "")</f>
        <v/>
      </c>
      <c r="PD235" s="9">
        <f>IF(44&lt;=$G235, OU235+PC235, "")</f>
        <v/>
      </c>
      <c r="PE235" s="9">
        <f>IF(44&lt;=$G235, OY235+PC235, "")</f>
        <v/>
      </c>
      <c r="PF235" s="9">
        <f>IF(44&lt;=$G235, ($G235-44)*$N235, "")</f>
        <v/>
      </c>
      <c r="PG235" s="9">
        <f>IF(45&lt;=$G235, PB235, "")</f>
        <v/>
      </c>
      <c r="PH235" s="9">
        <f>IF(45&lt;=$G235, ROUND(PG235*$Q235, 2), "")</f>
        <v/>
      </c>
      <c r="PI235" s="9">
        <f>IF(45&lt;=$G235, $N235, "")</f>
        <v/>
      </c>
      <c r="PJ235" s="9">
        <f>IF(45&lt;=$G235, PI235-PH235, "")</f>
        <v/>
      </c>
      <c r="PK235" s="9">
        <f>IF(45&lt;=$G235, PG235-PJ235, "")</f>
        <v/>
      </c>
      <c r="PL235" s="9">
        <f>IF(45&lt;=$G235, ROUND(PD235*$Q235, 2), "")</f>
        <v/>
      </c>
      <c r="PM235" s="9">
        <f>IF(45&lt;=$G235, PD235+PL235, "")</f>
        <v/>
      </c>
      <c r="PN235" s="9">
        <f>IF(45&lt;=$G235, PH235+PL235, "")</f>
        <v/>
      </c>
      <c r="PO235" s="9">
        <f>IF(45&lt;=$G235, ($G235-45)*$N235, "")</f>
        <v/>
      </c>
      <c r="PP235" s="9">
        <f>IF(46&lt;=$G235, PK235, "")</f>
        <v/>
      </c>
      <c r="PQ235" s="9">
        <f>IF(46&lt;=$G235, ROUND(PP235*$Q235, 2), "")</f>
        <v/>
      </c>
      <c r="PR235" s="9">
        <f>IF(46&lt;=$G235, $N235, "")</f>
        <v/>
      </c>
      <c r="PS235" s="9">
        <f>IF(46&lt;=$G235, PR235-PQ235, "")</f>
        <v/>
      </c>
      <c r="PT235" s="9">
        <f>IF(46&lt;=$G235, PP235-PS235, "")</f>
        <v/>
      </c>
      <c r="PU235" s="9">
        <f>IF(46&lt;=$G235, ROUND(PM235*$Q235, 2), "")</f>
        <v/>
      </c>
      <c r="PV235" s="9">
        <f>IF(46&lt;=$G235, PM235+PU235, "")</f>
        <v/>
      </c>
      <c r="PW235" s="9">
        <f>IF(46&lt;=$G235, PQ235+PU235, "")</f>
        <v/>
      </c>
      <c r="PX235" s="9">
        <f>IF(46&lt;=$G235, ($G235-46)*$N235, "")</f>
        <v/>
      </c>
      <c r="PY235" s="9">
        <f>IF(47&lt;=$G235, PT235, "")</f>
        <v/>
      </c>
      <c r="PZ235" s="9">
        <f>IF(47&lt;=$G235, ROUND(PY235*$Q235, 2), "")</f>
        <v/>
      </c>
      <c r="QA235" s="9">
        <f>IF(47&lt;=$G235, $N235, "")</f>
        <v/>
      </c>
      <c r="QB235" s="9">
        <f>IF(47&lt;=$G235, QA235-PZ235, "")</f>
        <v/>
      </c>
      <c r="QC235" s="9">
        <f>IF(47&lt;=$G235, PY235-QB235, "")</f>
        <v/>
      </c>
      <c r="QD235" s="9">
        <f>IF(47&lt;=$G235, ROUND(PV235*$Q235, 2), "")</f>
        <v/>
      </c>
      <c r="QE235" s="9">
        <f>IF(47&lt;=$G235, PV235+QD235, "")</f>
        <v/>
      </c>
      <c r="QF235" s="9">
        <f>IF(47&lt;=$G235, PZ235+QD235, "")</f>
        <v/>
      </c>
      <c r="QG235" s="9">
        <f>IF(47&lt;=$G235, ($G235-47)*$N235, "")</f>
        <v/>
      </c>
      <c r="QH235" s="9">
        <f>IF(48&lt;=$G235, QC235, "")</f>
        <v/>
      </c>
      <c r="QI235" s="9">
        <f>IF(48&lt;=$G235, ROUND(QH235*$Q235, 2), "")</f>
        <v/>
      </c>
      <c r="QJ235" s="9">
        <f>IF(48&lt;=$G235, $N235, "")</f>
        <v/>
      </c>
      <c r="QK235" s="9">
        <f>IF(48&lt;=$G235, QJ235-QI235, "")</f>
        <v/>
      </c>
      <c r="QL235" s="9">
        <f>IF(48&lt;=$G235, QH235-QK235, "")</f>
        <v/>
      </c>
      <c r="QM235" s="9">
        <f>IF(48&lt;=$G235, ROUND(QE235*$Q235, 2), "")</f>
        <v/>
      </c>
      <c r="QN235" s="9">
        <f>IF(48&lt;=$G235, QE235+QM235, "")</f>
        <v/>
      </c>
      <c r="QO235" s="9">
        <f>IF(48&lt;=$G235, QI235+QM235, "")</f>
        <v/>
      </c>
      <c r="QP235" s="9">
        <f>IF(48&lt;=$G235, ($G235-48)*$N235, "")</f>
        <v/>
      </c>
    </row>
    <row r="236">
      <c r="A236" s="12" t="inlineStr">
        <is>
          <t>0749-0001</t>
        </is>
      </c>
      <c r="B236" s="13" t="inlineStr">
        <is>
          <t>Álvarez Fletes Nacionales, S.C.</t>
        </is>
      </c>
      <c r="C236" s="13" t="inlineStr">
        <is>
          <t>RAM 700 TRADESMAN CC</t>
        </is>
      </c>
      <c r="D236" s="12" t="inlineStr">
        <is>
          <t>ACTIVO</t>
        </is>
      </c>
      <c r="E236" s="12" t="inlineStr">
        <is>
          <t>2026-03-23</t>
        </is>
      </c>
      <c r="F236" s="12" t="inlineStr">
        <is>
          <t>2029-03-23</t>
        </is>
      </c>
      <c r="G236" s="14" t="n">
        <v>36</v>
      </c>
      <c r="H236" s="15" t="n">
        <v>340431.03</v>
      </c>
      <c r="I236" s="16" t="n">
        <v>0.2</v>
      </c>
      <c r="J236" s="15">
        <f>ROUND(H236*I236, 2)</f>
        <v/>
      </c>
      <c r="K236" s="15">
        <f>ROUND(H236-J236, 2)</f>
        <v/>
      </c>
      <c r="L236" s="16" t="n">
        <v>0.02</v>
      </c>
      <c r="M236" s="15">
        <f>ROUND(H236*L236, 2)</f>
        <v/>
      </c>
      <c r="N236" s="15" t="n">
        <v>11274.73</v>
      </c>
      <c r="O236" s="16" t="n">
        <v>0.1</v>
      </c>
      <c r="P236" s="15">
        <f>ROUND(H236*O236, 2)</f>
        <v/>
      </c>
      <c r="Q236" s="17" t="n">
        <v>0.0266035</v>
      </c>
      <c r="R236" s="17">
        <f>RATE(G236, -N236, K236, -P236)</f>
        <v/>
      </c>
      <c r="S236" s="17">
        <f>ROUND(Q236*12, 8)</f>
        <v/>
      </c>
      <c r="T236" s="17">
        <f>ROUND(((1+Q236)^12)-1, 8)</f>
        <v/>
      </c>
      <c r="U236" s="15">
        <f>ROUND(PV(Q236, G236, 0, -P236), 2)</f>
        <v/>
      </c>
      <c r="V236" s="15">
        <f>SUMIF($AA$4:$QP$4, "Interes_Leasing", AA236:QP236)</f>
        <v/>
      </c>
      <c r="W236" s="15">
        <f>SUMIF($AA$4:$QP$4, "Interes_Residual", AA236:QP236)</f>
        <v/>
      </c>
      <c r="X236" s="15">
        <f>ROUND(V236+W236, 2)</f>
        <v/>
      </c>
      <c r="Y236" s="15">
        <f>ROUND((N236*G236+P236+M236)-K236, 2)</f>
        <v/>
      </c>
      <c r="Z236" s="16">
        <f>ROUND(Y236/K236, 4)</f>
        <v/>
      </c>
      <c r="AA236" s="15">
        <f>IF(1&lt;=$G236, $K236, "")</f>
        <v/>
      </c>
      <c r="AB236" s="15">
        <f>IF(1&lt;=$G236, ROUND(AA236*$Q236, 2), "")</f>
        <v/>
      </c>
      <c r="AC236" s="15">
        <f>IF(1&lt;=$G236, $N236, "")</f>
        <v/>
      </c>
      <c r="AD236" s="15">
        <f>IF(1&lt;=$G236, AC236-AB236, "")</f>
        <v/>
      </c>
      <c r="AE236" s="15">
        <f>IF(1&lt;=$G236, AA236-AD236, "")</f>
        <v/>
      </c>
      <c r="AF236" s="15">
        <f>IF(1&lt;=$G236, ROUND($U236*$Q236, 2), "")</f>
        <v/>
      </c>
      <c r="AG236" s="15">
        <f>IF(1&lt;=$G236, $U236+AF236, "")</f>
        <v/>
      </c>
      <c r="AH236" s="15">
        <f>IF(1&lt;=$G236, AB236+AF236, "")</f>
        <v/>
      </c>
      <c r="AI236" s="15">
        <f>IF(1&lt;=$G236, ($G236-1)*$N236, "")</f>
        <v/>
      </c>
      <c r="AJ236" s="15">
        <f>IF(2&lt;=$G236, AE236, "")</f>
        <v/>
      </c>
      <c r="AK236" s="15">
        <f>IF(2&lt;=$G236, ROUND(AJ236*$Q236, 2), "")</f>
        <v/>
      </c>
      <c r="AL236" s="15">
        <f>IF(2&lt;=$G236, $N236, "")</f>
        <v/>
      </c>
      <c r="AM236" s="15">
        <f>IF(2&lt;=$G236, AL236-AK236, "")</f>
        <v/>
      </c>
      <c r="AN236" s="15">
        <f>IF(2&lt;=$G236, AJ236-AM236, "")</f>
        <v/>
      </c>
      <c r="AO236" s="15">
        <f>IF(2&lt;=$G236, ROUND(AG236*$Q236, 2), "")</f>
        <v/>
      </c>
      <c r="AP236" s="15">
        <f>IF(2&lt;=$G236, AG236+AO236, "")</f>
        <v/>
      </c>
      <c r="AQ236" s="15">
        <f>IF(2&lt;=$G236, AK236+AO236, "")</f>
        <v/>
      </c>
      <c r="AR236" s="15">
        <f>IF(2&lt;=$G236, ($G236-2)*$N236, "")</f>
        <v/>
      </c>
      <c r="AS236" s="15">
        <f>IF(3&lt;=$G236, AN236, "")</f>
        <v/>
      </c>
      <c r="AT236" s="15">
        <f>IF(3&lt;=$G236, ROUND(AS236*$Q236, 2), "")</f>
        <v/>
      </c>
      <c r="AU236" s="15">
        <f>IF(3&lt;=$G236, $N236, "")</f>
        <v/>
      </c>
      <c r="AV236" s="15">
        <f>IF(3&lt;=$G236, AU236-AT236, "")</f>
        <v/>
      </c>
      <c r="AW236" s="15">
        <f>IF(3&lt;=$G236, AS236-AV236, "")</f>
        <v/>
      </c>
      <c r="AX236" s="15">
        <f>IF(3&lt;=$G236, ROUND(AP236*$Q236, 2), "")</f>
        <v/>
      </c>
      <c r="AY236" s="15">
        <f>IF(3&lt;=$G236, AP236+AX236, "")</f>
        <v/>
      </c>
      <c r="AZ236" s="15">
        <f>IF(3&lt;=$G236, AT236+AX236, "")</f>
        <v/>
      </c>
      <c r="BA236" s="15">
        <f>IF(3&lt;=$G236, ($G236-3)*$N236, "")</f>
        <v/>
      </c>
      <c r="BB236" s="15">
        <f>IF(4&lt;=$G236, AW236, "")</f>
        <v/>
      </c>
      <c r="BC236" s="15">
        <f>IF(4&lt;=$G236, ROUND(BB236*$Q236, 2), "")</f>
        <v/>
      </c>
      <c r="BD236" s="15">
        <f>IF(4&lt;=$G236, $N236, "")</f>
        <v/>
      </c>
      <c r="BE236" s="15">
        <f>IF(4&lt;=$G236, BD236-BC236, "")</f>
        <v/>
      </c>
      <c r="BF236" s="15">
        <f>IF(4&lt;=$G236, BB236-BE236, "")</f>
        <v/>
      </c>
      <c r="BG236" s="15">
        <f>IF(4&lt;=$G236, ROUND(AY236*$Q236, 2), "")</f>
        <v/>
      </c>
      <c r="BH236" s="15">
        <f>IF(4&lt;=$G236, AY236+BG236, "")</f>
        <v/>
      </c>
      <c r="BI236" s="15">
        <f>IF(4&lt;=$G236, BC236+BG236, "")</f>
        <v/>
      </c>
      <c r="BJ236" s="15">
        <f>IF(4&lt;=$G236, ($G236-4)*$N236, "")</f>
        <v/>
      </c>
      <c r="BK236" s="15">
        <f>IF(5&lt;=$G236, BF236, "")</f>
        <v/>
      </c>
      <c r="BL236" s="15">
        <f>IF(5&lt;=$G236, ROUND(BK236*$Q236, 2), "")</f>
        <v/>
      </c>
      <c r="BM236" s="15">
        <f>IF(5&lt;=$G236, $N236, "")</f>
        <v/>
      </c>
      <c r="BN236" s="15">
        <f>IF(5&lt;=$G236, BM236-BL236, "")</f>
        <v/>
      </c>
      <c r="BO236" s="15">
        <f>IF(5&lt;=$G236, BK236-BN236, "")</f>
        <v/>
      </c>
      <c r="BP236" s="15">
        <f>IF(5&lt;=$G236, ROUND(BH236*$Q236, 2), "")</f>
        <v/>
      </c>
      <c r="BQ236" s="15">
        <f>IF(5&lt;=$G236, BH236+BP236, "")</f>
        <v/>
      </c>
      <c r="BR236" s="15">
        <f>IF(5&lt;=$G236, BL236+BP236, "")</f>
        <v/>
      </c>
      <c r="BS236" s="15">
        <f>IF(5&lt;=$G236, ($G236-5)*$N236, "")</f>
        <v/>
      </c>
      <c r="BT236" s="15">
        <f>IF(6&lt;=$G236, BO236, "")</f>
        <v/>
      </c>
      <c r="BU236" s="15">
        <f>IF(6&lt;=$G236, ROUND(BT236*$Q236, 2), "")</f>
        <v/>
      </c>
      <c r="BV236" s="15">
        <f>IF(6&lt;=$G236, $N236, "")</f>
        <v/>
      </c>
      <c r="BW236" s="15">
        <f>IF(6&lt;=$G236, BV236-BU236, "")</f>
        <v/>
      </c>
      <c r="BX236" s="15">
        <f>IF(6&lt;=$G236, BT236-BW236, "")</f>
        <v/>
      </c>
      <c r="BY236" s="15">
        <f>IF(6&lt;=$G236, ROUND(BQ236*$Q236, 2), "")</f>
        <v/>
      </c>
      <c r="BZ236" s="15">
        <f>IF(6&lt;=$G236, BQ236+BY236, "")</f>
        <v/>
      </c>
      <c r="CA236" s="15">
        <f>IF(6&lt;=$G236, BU236+BY236, "")</f>
        <v/>
      </c>
      <c r="CB236" s="15">
        <f>IF(6&lt;=$G236, ($G236-6)*$N236, "")</f>
        <v/>
      </c>
      <c r="CC236" s="15">
        <f>IF(7&lt;=$G236, BX236, "")</f>
        <v/>
      </c>
      <c r="CD236" s="15">
        <f>IF(7&lt;=$G236, ROUND(CC236*$Q236, 2), "")</f>
        <v/>
      </c>
      <c r="CE236" s="15">
        <f>IF(7&lt;=$G236, $N236, "")</f>
        <v/>
      </c>
      <c r="CF236" s="15">
        <f>IF(7&lt;=$G236, CE236-CD236, "")</f>
        <v/>
      </c>
      <c r="CG236" s="15">
        <f>IF(7&lt;=$G236, CC236-CF236, "")</f>
        <v/>
      </c>
      <c r="CH236" s="15">
        <f>IF(7&lt;=$G236, ROUND(BZ236*$Q236, 2), "")</f>
        <v/>
      </c>
      <c r="CI236" s="15">
        <f>IF(7&lt;=$G236, BZ236+CH236, "")</f>
        <v/>
      </c>
      <c r="CJ236" s="15">
        <f>IF(7&lt;=$G236, CD236+CH236, "")</f>
        <v/>
      </c>
      <c r="CK236" s="15">
        <f>IF(7&lt;=$G236, ($G236-7)*$N236, "")</f>
        <v/>
      </c>
      <c r="CL236" s="15">
        <f>IF(8&lt;=$G236, CG236, "")</f>
        <v/>
      </c>
      <c r="CM236" s="15">
        <f>IF(8&lt;=$G236, ROUND(CL236*$Q236, 2), "")</f>
        <v/>
      </c>
      <c r="CN236" s="15">
        <f>IF(8&lt;=$G236, $N236, "")</f>
        <v/>
      </c>
      <c r="CO236" s="15">
        <f>IF(8&lt;=$G236, CN236-CM236, "")</f>
        <v/>
      </c>
      <c r="CP236" s="15">
        <f>IF(8&lt;=$G236, CL236-CO236, "")</f>
        <v/>
      </c>
      <c r="CQ236" s="15">
        <f>IF(8&lt;=$G236, ROUND(CI236*$Q236, 2), "")</f>
        <v/>
      </c>
      <c r="CR236" s="15">
        <f>IF(8&lt;=$G236, CI236+CQ236, "")</f>
        <v/>
      </c>
      <c r="CS236" s="15">
        <f>IF(8&lt;=$G236, CM236+CQ236, "")</f>
        <v/>
      </c>
      <c r="CT236" s="15">
        <f>IF(8&lt;=$G236, ($G236-8)*$N236, "")</f>
        <v/>
      </c>
      <c r="CU236" s="15">
        <f>IF(9&lt;=$G236, CP236, "")</f>
        <v/>
      </c>
      <c r="CV236" s="15">
        <f>IF(9&lt;=$G236, ROUND(CU236*$Q236, 2), "")</f>
        <v/>
      </c>
      <c r="CW236" s="15">
        <f>IF(9&lt;=$G236, $N236, "")</f>
        <v/>
      </c>
      <c r="CX236" s="15">
        <f>IF(9&lt;=$G236, CW236-CV236, "")</f>
        <v/>
      </c>
      <c r="CY236" s="15">
        <f>IF(9&lt;=$G236, CU236-CX236, "")</f>
        <v/>
      </c>
      <c r="CZ236" s="15">
        <f>IF(9&lt;=$G236, ROUND(CR236*$Q236, 2), "")</f>
        <v/>
      </c>
      <c r="DA236" s="15">
        <f>IF(9&lt;=$G236, CR236+CZ236, "")</f>
        <v/>
      </c>
      <c r="DB236" s="15">
        <f>IF(9&lt;=$G236, CV236+CZ236, "")</f>
        <v/>
      </c>
      <c r="DC236" s="15">
        <f>IF(9&lt;=$G236, ($G236-9)*$N236, "")</f>
        <v/>
      </c>
      <c r="DD236" s="15">
        <f>IF(10&lt;=$G236, CY236, "")</f>
        <v/>
      </c>
      <c r="DE236" s="15">
        <f>IF(10&lt;=$G236, ROUND(DD236*$Q236, 2), "")</f>
        <v/>
      </c>
      <c r="DF236" s="15">
        <f>IF(10&lt;=$G236, $N236, "")</f>
        <v/>
      </c>
      <c r="DG236" s="15">
        <f>IF(10&lt;=$G236, DF236-DE236, "")</f>
        <v/>
      </c>
      <c r="DH236" s="15">
        <f>IF(10&lt;=$G236, DD236-DG236, "")</f>
        <v/>
      </c>
      <c r="DI236" s="15">
        <f>IF(10&lt;=$G236, ROUND(DA236*$Q236, 2), "")</f>
        <v/>
      </c>
      <c r="DJ236" s="15">
        <f>IF(10&lt;=$G236, DA236+DI236, "")</f>
        <v/>
      </c>
      <c r="DK236" s="15">
        <f>IF(10&lt;=$G236, DE236+DI236, "")</f>
        <v/>
      </c>
      <c r="DL236" s="15">
        <f>IF(10&lt;=$G236, ($G236-10)*$N236, "")</f>
        <v/>
      </c>
      <c r="DM236" s="15">
        <f>IF(11&lt;=$G236, DH236, "")</f>
        <v/>
      </c>
      <c r="DN236" s="15">
        <f>IF(11&lt;=$G236, ROUND(DM236*$Q236, 2), "")</f>
        <v/>
      </c>
      <c r="DO236" s="15">
        <f>IF(11&lt;=$G236, $N236, "")</f>
        <v/>
      </c>
      <c r="DP236" s="15">
        <f>IF(11&lt;=$G236, DO236-DN236, "")</f>
        <v/>
      </c>
      <c r="DQ236" s="15">
        <f>IF(11&lt;=$G236, DM236-DP236, "")</f>
        <v/>
      </c>
      <c r="DR236" s="15">
        <f>IF(11&lt;=$G236, ROUND(DJ236*$Q236, 2), "")</f>
        <v/>
      </c>
      <c r="DS236" s="15">
        <f>IF(11&lt;=$G236, DJ236+DR236, "")</f>
        <v/>
      </c>
      <c r="DT236" s="15">
        <f>IF(11&lt;=$G236, DN236+DR236, "")</f>
        <v/>
      </c>
      <c r="DU236" s="15">
        <f>IF(11&lt;=$G236, ($G236-11)*$N236, "")</f>
        <v/>
      </c>
      <c r="DV236" s="15">
        <f>IF(12&lt;=$G236, DQ236, "")</f>
        <v/>
      </c>
      <c r="DW236" s="15">
        <f>IF(12&lt;=$G236, ROUND(DV236*$Q236, 2), "")</f>
        <v/>
      </c>
      <c r="DX236" s="15">
        <f>IF(12&lt;=$G236, $N236, "")</f>
        <v/>
      </c>
      <c r="DY236" s="15">
        <f>IF(12&lt;=$G236, DX236-DW236, "")</f>
        <v/>
      </c>
      <c r="DZ236" s="15">
        <f>IF(12&lt;=$G236, DV236-DY236, "")</f>
        <v/>
      </c>
      <c r="EA236" s="15">
        <f>IF(12&lt;=$G236, ROUND(DS236*$Q236, 2), "")</f>
        <v/>
      </c>
      <c r="EB236" s="15">
        <f>IF(12&lt;=$G236, DS236+EA236, "")</f>
        <v/>
      </c>
      <c r="EC236" s="15">
        <f>IF(12&lt;=$G236, DW236+EA236, "")</f>
        <v/>
      </c>
      <c r="ED236" s="15">
        <f>IF(12&lt;=$G236, ($G236-12)*$N236, "")</f>
        <v/>
      </c>
      <c r="EE236" s="15">
        <f>IF(13&lt;=$G236, DZ236, "")</f>
        <v/>
      </c>
      <c r="EF236" s="15">
        <f>IF(13&lt;=$G236, ROUND(EE236*$Q236, 2), "")</f>
        <v/>
      </c>
      <c r="EG236" s="15">
        <f>IF(13&lt;=$G236, $N236, "")</f>
        <v/>
      </c>
      <c r="EH236" s="15">
        <f>IF(13&lt;=$G236, EG236-EF236, "")</f>
        <v/>
      </c>
      <c r="EI236" s="15">
        <f>IF(13&lt;=$G236, EE236-EH236, "")</f>
        <v/>
      </c>
      <c r="EJ236" s="15">
        <f>IF(13&lt;=$G236, ROUND(EB236*$Q236, 2), "")</f>
        <v/>
      </c>
      <c r="EK236" s="15">
        <f>IF(13&lt;=$G236, EB236+EJ236, "")</f>
        <v/>
      </c>
      <c r="EL236" s="15">
        <f>IF(13&lt;=$G236, EF236+EJ236, "")</f>
        <v/>
      </c>
      <c r="EM236" s="15">
        <f>IF(13&lt;=$G236, ($G236-13)*$N236, "")</f>
        <v/>
      </c>
      <c r="EN236" s="15">
        <f>IF(14&lt;=$G236, EI236, "")</f>
        <v/>
      </c>
      <c r="EO236" s="15">
        <f>IF(14&lt;=$G236, ROUND(EN236*$Q236, 2), "")</f>
        <v/>
      </c>
      <c r="EP236" s="15">
        <f>IF(14&lt;=$G236, $N236, "")</f>
        <v/>
      </c>
      <c r="EQ236" s="15">
        <f>IF(14&lt;=$G236, EP236-EO236, "")</f>
        <v/>
      </c>
      <c r="ER236" s="15">
        <f>IF(14&lt;=$G236, EN236-EQ236, "")</f>
        <v/>
      </c>
      <c r="ES236" s="15">
        <f>IF(14&lt;=$G236, ROUND(EK236*$Q236, 2), "")</f>
        <v/>
      </c>
      <c r="ET236" s="15">
        <f>IF(14&lt;=$G236, EK236+ES236, "")</f>
        <v/>
      </c>
      <c r="EU236" s="15">
        <f>IF(14&lt;=$G236, EO236+ES236, "")</f>
        <v/>
      </c>
      <c r="EV236" s="15">
        <f>IF(14&lt;=$G236, ($G236-14)*$N236, "")</f>
        <v/>
      </c>
      <c r="EW236" s="15">
        <f>IF(15&lt;=$G236, ER236, "")</f>
        <v/>
      </c>
      <c r="EX236" s="15">
        <f>IF(15&lt;=$G236, ROUND(EW236*$Q236, 2), "")</f>
        <v/>
      </c>
      <c r="EY236" s="15">
        <f>IF(15&lt;=$G236, $N236, "")</f>
        <v/>
      </c>
      <c r="EZ236" s="15">
        <f>IF(15&lt;=$G236, EY236-EX236, "")</f>
        <v/>
      </c>
      <c r="FA236" s="15">
        <f>IF(15&lt;=$G236, EW236-EZ236, "")</f>
        <v/>
      </c>
      <c r="FB236" s="15">
        <f>IF(15&lt;=$G236, ROUND(ET236*$Q236, 2), "")</f>
        <v/>
      </c>
      <c r="FC236" s="15">
        <f>IF(15&lt;=$G236, ET236+FB236, "")</f>
        <v/>
      </c>
      <c r="FD236" s="15">
        <f>IF(15&lt;=$G236, EX236+FB236, "")</f>
        <v/>
      </c>
      <c r="FE236" s="15">
        <f>IF(15&lt;=$G236, ($G236-15)*$N236, "")</f>
        <v/>
      </c>
      <c r="FF236" s="15">
        <f>IF(16&lt;=$G236, FA236, "")</f>
        <v/>
      </c>
      <c r="FG236" s="15">
        <f>IF(16&lt;=$G236, ROUND(FF236*$Q236, 2), "")</f>
        <v/>
      </c>
      <c r="FH236" s="15">
        <f>IF(16&lt;=$G236, $N236, "")</f>
        <v/>
      </c>
      <c r="FI236" s="15">
        <f>IF(16&lt;=$G236, FH236-FG236, "")</f>
        <v/>
      </c>
      <c r="FJ236" s="15">
        <f>IF(16&lt;=$G236, FF236-FI236, "")</f>
        <v/>
      </c>
      <c r="FK236" s="15">
        <f>IF(16&lt;=$G236, ROUND(FC236*$Q236, 2), "")</f>
        <v/>
      </c>
      <c r="FL236" s="15">
        <f>IF(16&lt;=$G236, FC236+FK236, "")</f>
        <v/>
      </c>
      <c r="FM236" s="15">
        <f>IF(16&lt;=$G236, FG236+FK236, "")</f>
        <v/>
      </c>
      <c r="FN236" s="15">
        <f>IF(16&lt;=$G236, ($G236-16)*$N236, "")</f>
        <v/>
      </c>
      <c r="FO236" s="15">
        <f>IF(17&lt;=$G236, FJ236, "")</f>
        <v/>
      </c>
      <c r="FP236" s="15">
        <f>IF(17&lt;=$G236, ROUND(FO236*$Q236, 2), "")</f>
        <v/>
      </c>
      <c r="FQ236" s="15">
        <f>IF(17&lt;=$G236, $N236, "")</f>
        <v/>
      </c>
      <c r="FR236" s="15">
        <f>IF(17&lt;=$G236, FQ236-FP236, "")</f>
        <v/>
      </c>
      <c r="FS236" s="15">
        <f>IF(17&lt;=$G236, FO236-FR236, "")</f>
        <v/>
      </c>
      <c r="FT236" s="15">
        <f>IF(17&lt;=$G236, ROUND(FL236*$Q236, 2), "")</f>
        <v/>
      </c>
      <c r="FU236" s="15">
        <f>IF(17&lt;=$G236, FL236+FT236, "")</f>
        <v/>
      </c>
      <c r="FV236" s="15">
        <f>IF(17&lt;=$G236, FP236+FT236, "")</f>
        <v/>
      </c>
      <c r="FW236" s="15">
        <f>IF(17&lt;=$G236, ($G236-17)*$N236, "")</f>
        <v/>
      </c>
      <c r="FX236" s="15">
        <f>IF(18&lt;=$G236, FS236, "")</f>
        <v/>
      </c>
      <c r="FY236" s="15">
        <f>IF(18&lt;=$G236, ROUND(FX236*$Q236, 2), "")</f>
        <v/>
      </c>
      <c r="FZ236" s="15">
        <f>IF(18&lt;=$G236, $N236, "")</f>
        <v/>
      </c>
      <c r="GA236" s="15">
        <f>IF(18&lt;=$G236, FZ236-FY236, "")</f>
        <v/>
      </c>
      <c r="GB236" s="15">
        <f>IF(18&lt;=$G236, FX236-GA236, "")</f>
        <v/>
      </c>
      <c r="GC236" s="15">
        <f>IF(18&lt;=$G236, ROUND(FU236*$Q236, 2), "")</f>
        <v/>
      </c>
      <c r="GD236" s="15">
        <f>IF(18&lt;=$G236, FU236+GC236, "")</f>
        <v/>
      </c>
      <c r="GE236" s="15">
        <f>IF(18&lt;=$G236, FY236+GC236, "")</f>
        <v/>
      </c>
      <c r="GF236" s="15">
        <f>IF(18&lt;=$G236, ($G236-18)*$N236, "")</f>
        <v/>
      </c>
      <c r="GG236" s="15">
        <f>IF(19&lt;=$G236, GB236, "")</f>
        <v/>
      </c>
      <c r="GH236" s="15">
        <f>IF(19&lt;=$G236, ROUND(GG236*$Q236, 2), "")</f>
        <v/>
      </c>
      <c r="GI236" s="15">
        <f>IF(19&lt;=$G236, $N236, "")</f>
        <v/>
      </c>
      <c r="GJ236" s="15">
        <f>IF(19&lt;=$G236, GI236-GH236, "")</f>
        <v/>
      </c>
      <c r="GK236" s="15">
        <f>IF(19&lt;=$G236, GG236-GJ236, "")</f>
        <v/>
      </c>
      <c r="GL236" s="15">
        <f>IF(19&lt;=$G236, ROUND(GD236*$Q236, 2), "")</f>
        <v/>
      </c>
      <c r="GM236" s="15">
        <f>IF(19&lt;=$G236, GD236+GL236, "")</f>
        <v/>
      </c>
      <c r="GN236" s="15">
        <f>IF(19&lt;=$G236, GH236+GL236, "")</f>
        <v/>
      </c>
      <c r="GO236" s="15">
        <f>IF(19&lt;=$G236, ($G236-19)*$N236, "")</f>
        <v/>
      </c>
      <c r="GP236" s="15">
        <f>IF(20&lt;=$G236, GK236, "")</f>
        <v/>
      </c>
      <c r="GQ236" s="15">
        <f>IF(20&lt;=$G236, ROUND(GP236*$Q236, 2), "")</f>
        <v/>
      </c>
      <c r="GR236" s="15">
        <f>IF(20&lt;=$G236, $N236, "")</f>
        <v/>
      </c>
      <c r="GS236" s="15">
        <f>IF(20&lt;=$G236, GR236-GQ236, "")</f>
        <v/>
      </c>
      <c r="GT236" s="15">
        <f>IF(20&lt;=$G236, GP236-GS236, "")</f>
        <v/>
      </c>
      <c r="GU236" s="15">
        <f>IF(20&lt;=$G236, ROUND(GM236*$Q236, 2), "")</f>
        <v/>
      </c>
      <c r="GV236" s="15">
        <f>IF(20&lt;=$G236, GM236+GU236, "")</f>
        <v/>
      </c>
      <c r="GW236" s="15">
        <f>IF(20&lt;=$G236, GQ236+GU236, "")</f>
        <v/>
      </c>
      <c r="GX236" s="15">
        <f>IF(20&lt;=$G236, ($G236-20)*$N236, "")</f>
        <v/>
      </c>
      <c r="GY236" s="15">
        <f>IF(21&lt;=$G236, GT236, "")</f>
        <v/>
      </c>
      <c r="GZ236" s="15">
        <f>IF(21&lt;=$G236, ROUND(GY236*$Q236, 2), "")</f>
        <v/>
      </c>
      <c r="HA236" s="15">
        <f>IF(21&lt;=$G236, $N236, "")</f>
        <v/>
      </c>
      <c r="HB236" s="15">
        <f>IF(21&lt;=$G236, HA236-GZ236, "")</f>
        <v/>
      </c>
      <c r="HC236" s="15">
        <f>IF(21&lt;=$G236, GY236-HB236, "")</f>
        <v/>
      </c>
      <c r="HD236" s="15">
        <f>IF(21&lt;=$G236, ROUND(GV236*$Q236, 2), "")</f>
        <v/>
      </c>
      <c r="HE236" s="15">
        <f>IF(21&lt;=$G236, GV236+HD236, "")</f>
        <v/>
      </c>
      <c r="HF236" s="15">
        <f>IF(21&lt;=$G236, GZ236+HD236, "")</f>
        <v/>
      </c>
      <c r="HG236" s="15">
        <f>IF(21&lt;=$G236, ($G236-21)*$N236, "")</f>
        <v/>
      </c>
      <c r="HH236" s="15">
        <f>IF(22&lt;=$G236, HC236, "")</f>
        <v/>
      </c>
      <c r="HI236" s="15">
        <f>IF(22&lt;=$G236, ROUND(HH236*$Q236, 2), "")</f>
        <v/>
      </c>
      <c r="HJ236" s="15">
        <f>IF(22&lt;=$G236, $N236, "")</f>
        <v/>
      </c>
      <c r="HK236" s="15">
        <f>IF(22&lt;=$G236, HJ236-HI236, "")</f>
        <v/>
      </c>
      <c r="HL236" s="15">
        <f>IF(22&lt;=$G236, HH236-HK236, "")</f>
        <v/>
      </c>
      <c r="HM236" s="15">
        <f>IF(22&lt;=$G236, ROUND(HE236*$Q236, 2), "")</f>
        <v/>
      </c>
      <c r="HN236" s="15">
        <f>IF(22&lt;=$G236, HE236+HM236, "")</f>
        <v/>
      </c>
      <c r="HO236" s="15">
        <f>IF(22&lt;=$G236, HI236+HM236, "")</f>
        <v/>
      </c>
      <c r="HP236" s="15">
        <f>IF(22&lt;=$G236, ($G236-22)*$N236, "")</f>
        <v/>
      </c>
      <c r="HQ236" s="15">
        <f>IF(23&lt;=$G236, HL236, "")</f>
        <v/>
      </c>
      <c r="HR236" s="15">
        <f>IF(23&lt;=$G236, ROUND(HQ236*$Q236, 2), "")</f>
        <v/>
      </c>
      <c r="HS236" s="15">
        <f>IF(23&lt;=$G236, $N236, "")</f>
        <v/>
      </c>
      <c r="HT236" s="15">
        <f>IF(23&lt;=$G236, HS236-HR236, "")</f>
        <v/>
      </c>
      <c r="HU236" s="15">
        <f>IF(23&lt;=$G236, HQ236-HT236, "")</f>
        <v/>
      </c>
      <c r="HV236" s="15">
        <f>IF(23&lt;=$G236, ROUND(HN236*$Q236, 2), "")</f>
        <v/>
      </c>
      <c r="HW236" s="15">
        <f>IF(23&lt;=$G236, HN236+HV236, "")</f>
        <v/>
      </c>
      <c r="HX236" s="15">
        <f>IF(23&lt;=$G236, HR236+HV236, "")</f>
        <v/>
      </c>
      <c r="HY236" s="15">
        <f>IF(23&lt;=$G236, ($G236-23)*$N236, "")</f>
        <v/>
      </c>
      <c r="HZ236" s="15">
        <f>IF(24&lt;=$G236, HU236, "")</f>
        <v/>
      </c>
      <c r="IA236" s="15">
        <f>IF(24&lt;=$G236, ROUND(HZ236*$Q236, 2), "")</f>
        <v/>
      </c>
      <c r="IB236" s="15">
        <f>IF(24&lt;=$G236, $N236, "")</f>
        <v/>
      </c>
      <c r="IC236" s="15">
        <f>IF(24&lt;=$G236, IB236-IA236, "")</f>
        <v/>
      </c>
      <c r="ID236" s="15">
        <f>IF(24&lt;=$G236, HZ236-IC236, "")</f>
        <v/>
      </c>
      <c r="IE236" s="15">
        <f>IF(24&lt;=$G236, ROUND(HW236*$Q236, 2), "")</f>
        <v/>
      </c>
      <c r="IF236" s="15">
        <f>IF(24&lt;=$G236, HW236+IE236, "")</f>
        <v/>
      </c>
      <c r="IG236" s="15">
        <f>IF(24&lt;=$G236, IA236+IE236, "")</f>
        <v/>
      </c>
      <c r="IH236" s="15">
        <f>IF(24&lt;=$G236, ($G236-24)*$N236, "")</f>
        <v/>
      </c>
      <c r="II236" s="15">
        <f>IF(25&lt;=$G236, ID236, "")</f>
        <v/>
      </c>
      <c r="IJ236" s="15">
        <f>IF(25&lt;=$G236, ROUND(II236*$Q236, 2), "")</f>
        <v/>
      </c>
      <c r="IK236" s="15">
        <f>IF(25&lt;=$G236, $N236, "")</f>
        <v/>
      </c>
      <c r="IL236" s="15">
        <f>IF(25&lt;=$G236, IK236-IJ236, "")</f>
        <v/>
      </c>
      <c r="IM236" s="15">
        <f>IF(25&lt;=$G236, II236-IL236, "")</f>
        <v/>
      </c>
      <c r="IN236" s="15">
        <f>IF(25&lt;=$G236, ROUND(IF236*$Q236, 2), "")</f>
        <v/>
      </c>
      <c r="IO236" s="15">
        <f>IF(25&lt;=$G236, IF236+IN236, "")</f>
        <v/>
      </c>
      <c r="IP236" s="15">
        <f>IF(25&lt;=$G236, IJ236+IN236, "")</f>
        <v/>
      </c>
      <c r="IQ236" s="15">
        <f>IF(25&lt;=$G236, ($G236-25)*$N236, "")</f>
        <v/>
      </c>
      <c r="IR236" s="15">
        <f>IF(26&lt;=$G236, IM236, "")</f>
        <v/>
      </c>
      <c r="IS236" s="15">
        <f>IF(26&lt;=$G236, ROUND(IR236*$Q236, 2), "")</f>
        <v/>
      </c>
      <c r="IT236" s="15">
        <f>IF(26&lt;=$G236, $N236, "")</f>
        <v/>
      </c>
      <c r="IU236" s="15">
        <f>IF(26&lt;=$G236, IT236-IS236, "")</f>
        <v/>
      </c>
      <c r="IV236" s="15">
        <f>IF(26&lt;=$G236, IR236-IU236, "")</f>
        <v/>
      </c>
      <c r="IW236" s="15">
        <f>IF(26&lt;=$G236, ROUND(IO236*$Q236, 2), "")</f>
        <v/>
      </c>
      <c r="IX236" s="15">
        <f>IF(26&lt;=$G236, IO236+IW236, "")</f>
        <v/>
      </c>
      <c r="IY236" s="15">
        <f>IF(26&lt;=$G236, IS236+IW236, "")</f>
        <v/>
      </c>
      <c r="IZ236" s="15">
        <f>IF(26&lt;=$G236, ($G236-26)*$N236, "")</f>
        <v/>
      </c>
      <c r="JA236" s="15">
        <f>IF(27&lt;=$G236, IV236, "")</f>
        <v/>
      </c>
      <c r="JB236" s="15">
        <f>IF(27&lt;=$G236, ROUND(JA236*$Q236, 2), "")</f>
        <v/>
      </c>
      <c r="JC236" s="15">
        <f>IF(27&lt;=$G236, $N236, "")</f>
        <v/>
      </c>
      <c r="JD236" s="15">
        <f>IF(27&lt;=$G236, JC236-JB236, "")</f>
        <v/>
      </c>
      <c r="JE236" s="15">
        <f>IF(27&lt;=$G236, JA236-JD236, "")</f>
        <v/>
      </c>
      <c r="JF236" s="15">
        <f>IF(27&lt;=$G236, ROUND(IX236*$Q236, 2), "")</f>
        <v/>
      </c>
      <c r="JG236" s="15">
        <f>IF(27&lt;=$G236, IX236+JF236, "")</f>
        <v/>
      </c>
      <c r="JH236" s="15">
        <f>IF(27&lt;=$G236, JB236+JF236, "")</f>
        <v/>
      </c>
      <c r="JI236" s="15">
        <f>IF(27&lt;=$G236, ($G236-27)*$N236, "")</f>
        <v/>
      </c>
      <c r="JJ236" s="15">
        <f>IF(28&lt;=$G236, JE236, "")</f>
        <v/>
      </c>
      <c r="JK236" s="15">
        <f>IF(28&lt;=$G236, ROUND(JJ236*$Q236, 2), "")</f>
        <v/>
      </c>
      <c r="JL236" s="15">
        <f>IF(28&lt;=$G236, $N236, "")</f>
        <v/>
      </c>
      <c r="JM236" s="15">
        <f>IF(28&lt;=$G236, JL236-JK236, "")</f>
        <v/>
      </c>
      <c r="JN236" s="15">
        <f>IF(28&lt;=$G236, JJ236-JM236, "")</f>
        <v/>
      </c>
      <c r="JO236" s="15">
        <f>IF(28&lt;=$G236, ROUND(JG236*$Q236, 2), "")</f>
        <v/>
      </c>
      <c r="JP236" s="15">
        <f>IF(28&lt;=$G236, JG236+JO236, "")</f>
        <v/>
      </c>
      <c r="JQ236" s="15">
        <f>IF(28&lt;=$G236, JK236+JO236, "")</f>
        <v/>
      </c>
      <c r="JR236" s="15">
        <f>IF(28&lt;=$G236, ($G236-28)*$N236, "")</f>
        <v/>
      </c>
      <c r="JS236" s="15">
        <f>IF(29&lt;=$G236, JN236, "")</f>
        <v/>
      </c>
      <c r="JT236" s="15">
        <f>IF(29&lt;=$G236, ROUND(JS236*$Q236, 2), "")</f>
        <v/>
      </c>
      <c r="JU236" s="15">
        <f>IF(29&lt;=$G236, $N236, "")</f>
        <v/>
      </c>
      <c r="JV236" s="15">
        <f>IF(29&lt;=$G236, JU236-JT236, "")</f>
        <v/>
      </c>
      <c r="JW236" s="15">
        <f>IF(29&lt;=$G236, JS236-JV236, "")</f>
        <v/>
      </c>
      <c r="JX236" s="15">
        <f>IF(29&lt;=$G236, ROUND(JP236*$Q236, 2), "")</f>
        <v/>
      </c>
      <c r="JY236" s="15">
        <f>IF(29&lt;=$G236, JP236+JX236, "")</f>
        <v/>
      </c>
      <c r="JZ236" s="15">
        <f>IF(29&lt;=$G236, JT236+JX236, "")</f>
        <v/>
      </c>
      <c r="KA236" s="15">
        <f>IF(29&lt;=$G236, ($G236-29)*$N236, "")</f>
        <v/>
      </c>
      <c r="KB236" s="15">
        <f>IF(30&lt;=$G236, JW236, "")</f>
        <v/>
      </c>
      <c r="KC236" s="15">
        <f>IF(30&lt;=$G236, ROUND(KB236*$Q236, 2), "")</f>
        <v/>
      </c>
      <c r="KD236" s="15">
        <f>IF(30&lt;=$G236, $N236, "")</f>
        <v/>
      </c>
      <c r="KE236" s="15">
        <f>IF(30&lt;=$G236, KD236-KC236, "")</f>
        <v/>
      </c>
      <c r="KF236" s="15">
        <f>IF(30&lt;=$G236, KB236-KE236, "")</f>
        <v/>
      </c>
      <c r="KG236" s="15">
        <f>IF(30&lt;=$G236, ROUND(JY236*$Q236, 2), "")</f>
        <v/>
      </c>
      <c r="KH236" s="15">
        <f>IF(30&lt;=$G236, JY236+KG236, "")</f>
        <v/>
      </c>
      <c r="KI236" s="15">
        <f>IF(30&lt;=$G236, KC236+KG236, "")</f>
        <v/>
      </c>
      <c r="KJ236" s="15">
        <f>IF(30&lt;=$G236, ($G236-30)*$N236, "")</f>
        <v/>
      </c>
      <c r="KK236" s="15">
        <f>IF(31&lt;=$G236, KF236, "")</f>
        <v/>
      </c>
      <c r="KL236" s="15">
        <f>IF(31&lt;=$G236, ROUND(KK236*$Q236, 2), "")</f>
        <v/>
      </c>
      <c r="KM236" s="15">
        <f>IF(31&lt;=$G236, $N236, "")</f>
        <v/>
      </c>
      <c r="KN236" s="15">
        <f>IF(31&lt;=$G236, KM236-KL236, "")</f>
        <v/>
      </c>
      <c r="KO236" s="15">
        <f>IF(31&lt;=$G236, KK236-KN236, "")</f>
        <v/>
      </c>
      <c r="KP236" s="15">
        <f>IF(31&lt;=$G236, ROUND(KH236*$Q236, 2), "")</f>
        <v/>
      </c>
      <c r="KQ236" s="15">
        <f>IF(31&lt;=$G236, KH236+KP236, "")</f>
        <v/>
      </c>
      <c r="KR236" s="15">
        <f>IF(31&lt;=$G236, KL236+KP236, "")</f>
        <v/>
      </c>
      <c r="KS236" s="15">
        <f>IF(31&lt;=$G236, ($G236-31)*$N236, "")</f>
        <v/>
      </c>
      <c r="KT236" s="15">
        <f>IF(32&lt;=$G236, KO236, "")</f>
        <v/>
      </c>
      <c r="KU236" s="15">
        <f>IF(32&lt;=$G236, ROUND(KT236*$Q236, 2), "")</f>
        <v/>
      </c>
      <c r="KV236" s="15">
        <f>IF(32&lt;=$G236, $N236, "")</f>
        <v/>
      </c>
      <c r="KW236" s="15">
        <f>IF(32&lt;=$G236, KV236-KU236, "")</f>
        <v/>
      </c>
      <c r="KX236" s="15">
        <f>IF(32&lt;=$G236, KT236-KW236, "")</f>
        <v/>
      </c>
      <c r="KY236" s="15">
        <f>IF(32&lt;=$G236, ROUND(KQ236*$Q236, 2), "")</f>
        <v/>
      </c>
      <c r="KZ236" s="15">
        <f>IF(32&lt;=$G236, KQ236+KY236, "")</f>
        <v/>
      </c>
      <c r="LA236" s="15">
        <f>IF(32&lt;=$G236, KU236+KY236, "")</f>
        <v/>
      </c>
      <c r="LB236" s="15">
        <f>IF(32&lt;=$G236, ($G236-32)*$N236, "")</f>
        <v/>
      </c>
      <c r="LC236" s="15">
        <f>IF(33&lt;=$G236, KX236, "")</f>
        <v/>
      </c>
      <c r="LD236" s="15">
        <f>IF(33&lt;=$G236, ROUND(LC236*$Q236, 2), "")</f>
        <v/>
      </c>
      <c r="LE236" s="15">
        <f>IF(33&lt;=$G236, $N236, "")</f>
        <v/>
      </c>
      <c r="LF236" s="15">
        <f>IF(33&lt;=$G236, LE236-LD236, "")</f>
        <v/>
      </c>
      <c r="LG236" s="15">
        <f>IF(33&lt;=$G236, LC236-LF236, "")</f>
        <v/>
      </c>
      <c r="LH236" s="15">
        <f>IF(33&lt;=$G236, ROUND(KZ236*$Q236, 2), "")</f>
        <v/>
      </c>
      <c r="LI236" s="15">
        <f>IF(33&lt;=$G236, KZ236+LH236, "")</f>
        <v/>
      </c>
      <c r="LJ236" s="15">
        <f>IF(33&lt;=$G236, LD236+LH236, "")</f>
        <v/>
      </c>
      <c r="LK236" s="15">
        <f>IF(33&lt;=$G236, ($G236-33)*$N236, "")</f>
        <v/>
      </c>
      <c r="LL236" s="15">
        <f>IF(34&lt;=$G236, LG236, "")</f>
        <v/>
      </c>
      <c r="LM236" s="15">
        <f>IF(34&lt;=$G236, ROUND(LL236*$Q236, 2), "")</f>
        <v/>
      </c>
      <c r="LN236" s="15">
        <f>IF(34&lt;=$G236, $N236, "")</f>
        <v/>
      </c>
      <c r="LO236" s="15">
        <f>IF(34&lt;=$G236, LN236-LM236, "")</f>
        <v/>
      </c>
      <c r="LP236" s="15">
        <f>IF(34&lt;=$G236, LL236-LO236, "")</f>
        <v/>
      </c>
      <c r="LQ236" s="15">
        <f>IF(34&lt;=$G236, ROUND(LI236*$Q236, 2), "")</f>
        <v/>
      </c>
      <c r="LR236" s="15">
        <f>IF(34&lt;=$G236, LI236+LQ236, "")</f>
        <v/>
      </c>
      <c r="LS236" s="15">
        <f>IF(34&lt;=$G236, LM236+LQ236, "")</f>
        <v/>
      </c>
      <c r="LT236" s="15">
        <f>IF(34&lt;=$G236, ($G236-34)*$N236, "")</f>
        <v/>
      </c>
      <c r="LU236" s="15">
        <f>IF(35&lt;=$G236, LP236, "")</f>
        <v/>
      </c>
      <c r="LV236" s="15">
        <f>IF(35&lt;=$G236, ROUND(LU236*$Q236, 2), "")</f>
        <v/>
      </c>
      <c r="LW236" s="15">
        <f>IF(35&lt;=$G236, $N236, "")</f>
        <v/>
      </c>
      <c r="LX236" s="15">
        <f>IF(35&lt;=$G236, LW236-LV236, "")</f>
        <v/>
      </c>
      <c r="LY236" s="15">
        <f>IF(35&lt;=$G236, LU236-LX236, "")</f>
        <v/>
      </c>
      <c r="LZ236" s="15">
        <f>IF(35&lt;=$G236, ROUND(LR236*$Q236, 2), "")</f>
        <v/>
      </c>
      <c r="MA236" s="15">
        <f>IF(35&lt;=$G236, LR236+LZ236, "")</f>
        <v/>
      </c>
      <c r="MB236" s="15">
        <f>IF(35&lt;=$G236, LV236+LZ236, "")</f>
        <v/>
      </c>
      <c r="MC236" s="15">
        <f>IF(35&lt;=$G236, ($G236-35)*$N236, "")</f>
        <v/>
      </c>
      <c r="MD236" s="15">
        <f>IF(36&lt;=$G236, LY236, "")</f>
        <v/>
      </c>
      <c r="ME236" s="15">
        <f>IF(36&lt;=$G236, ROUND(MD236*$Q236, 2), "")</f>
        <v/>
      </c>
      <c r="MF236" s="15">
        <f>IF(36&lt;=$G236, $N236, "")</f>
        <v/>
      </c>
      <c r="MG236" s="15">
        <f>IF(36&lt;=$G236, MF236-ME236, "")</f>
        <v/>
      </c>
      <c r="MH236" s="15">
        <f>IF(36&lt;=$G236, MD236-MG236, "")</f>
        <v/>
      </c>
      <c r="MI236" s="15">
        <f>IF(36&lt;=$G236, ROUND(MA236*$Q236, 2), "")</f>
        <v/>
      </c>
      <c r="MJ236" s="15">
        <f>IF(36&lt;=$G236, MA236+MI236, "")</f>
        <v/>
      </c>
      <c r="MK236" s="15">
        <f>IF(36&lt;=$G236, ME236+MI236, "")</f>
        <v/>
      </c>
      <c r="ML236" s="15">
        <f>IF(36&lt;=$G236, ($G236-36)*$N236, "")</f>
        <v/>
      </c>
      <c r="MM236" s="15">
        <f>IF(37&lt;=$G236, MH236, "")</f>
        <v/>
      </c>
      <c r="MN236" s="15">
        <f>IF(37&lt;=$G236, ROUND(MM236*$Q236, 2), "")</f>
        <v/>
      </c>
      <c r="MO236" s="15">
        <f>IF(37&lt;=$G236, $N236, "")</f>
        <v/>
      </c>
      <c r="MP236" s="15">
        <f>IF(37&lt;=$G236, MO236-MN236, "")</f>
        <v/>
      </c>
      <c r="MQ236" s="15">
        <f>IF(37&lt;=$G236, MM236-MP236, "")</f>
        <v/>
      </c>
      <c r="MR236" s="15">
        <f>IF(37&lt;=$G236, ROUND(MJ236*$Q236, 2), "")</f>
        <v/>
      </c>
      <c r="MS236" s="15">
        <f>IF(37&lt;=$G236, MJ236+MR236, "")</f>
        <v/>
      </c>
      <c r="MT236" s="15">
        <f>IF(37&lt;=$G236, MN236+MR236, "")</f>
        <v/>
      </c>
      <c r="MU236" s="15">
        <f>IF(37&lt;=$G236, ($G236-37)*$N236, "")</f>
        <v/>
      </c>
      <c r="MV236" s="15">
        <f>IF(38&lt;=$G236, MQ236, "")</f>
        <v/>
      </c>
      <c r="MW236" s="15">
        <f>IF(38&lt;=$G236, ROUND(MV236*$Q236, 2), "")</f>
        <v/>
      </c>
      <c r="MX236" s="15">
        <f>IF(38&lt;=$G236, $N236, "")</f>
        <v/>
      </c>
      <c r="MY236" s="15">
        <f>IF(38&lt;=$G236, MX236-MW236, "")</f>
        <v/>
      </c>
      <c r="MZ236" s="15">
        <f>IF(38&lt;=$G236, MV236-MY236, "")</f>
        <v/>
      </c>
      <c r="NA236" s="15">
        <f>IF(38&lt;=$G236, ROUND(MS236*$Q236, 2), "")</f>
        <v/>
      </c>
      <c r="NB236" s="15">
        <f>IF(38&lt;=$G236, MS236+NA236, "")</f>
        <v/>
      </c>
      <c r="NC236" s="15">
        <f>IF(38&lt;=$G236, MW236+NA236, "")</f>
        <v/>
      </c>
      <c r="ND236" s="15">
        <f>IF(38&lt;=$G236, ($G236-38)*$N236, "")</f>
        <v/>
      </c>
      <c r="NE236" s="15">
        <f>IF(39&lt;=$G236, MZ236, "")</f>
        <v/>
      </c>
      <c r="NF236" s="15">
        <f>IF(39&lt;=$G236, ROUND(NE236*$Q236, 2), "")</f>
        <v/>
      </c>
      <c r="NG236" s="15">
        <f>IF(39&lt;=$G236, $N236, "")</f>
        <v/>
      </c>
      <c r="NH236" s="15">
        <f>IF(39&lt;=$G236, NG236-NF236, "")</f>
        <v/>
      </c>
      <c r="NI236" s="15">
        <f>IF(39&lt;=$G236, NE236-NH236, "")</f>
        <v/>
      </c>
      <c r="NJ236" s="15">
        <f>IF(39&lt;=$G236, ROUND(NB236*$Q236, 2), "")</f>
        <v/>
      </c>
      <c r="NK236" s="15">
        <f>IF(39&lt;=$G236, NB236+NJ236, "")</f>
        <v/>
      </c>
      <c r="NL236" s="15">
        <f>IF(39&lt;=$G236, NF236+NJ236, "")</f>
        <v/>
      </c>
      <c r="NM236" s="15">
        <f>IF(39&lt;=$G236, ($G236-39)*$N236, "")</f>
        <v/>
      </c>
      <c r="NN236" s="15">
        <f>IF(40&lt;=$G236, NI236, "")</f>
        <v/>
      </c>
      <c r="NO236" s="15">
        <f>IF(40&lt;=$G236, ROUND(NN236*$Q236, 2), "")</f>
        <v/>
      </c>
      <c r="NP236" s="15">
        <f>IF(40&lt;=$G236, $N236, "")</f>
        <v/>
      </c>
      <c r="NQ236" s="15">
        <f>IF(40&lt;=$G236, NP236-NO236, "")</f>
        <v/>
      </c>
      <c r="NR236" s="15">
        <f>IF(40&lt;=$G236, NN236-NQ236, "")</f>
        <v/>
      </c>
      <c r="NS236" s="15">
        <f>IF(40&lt;=$G236, ROUND(NK236*$Q236, 2), "")</f>
        <v/>
      </c>
      <c r="NT236" s="15">
        <f>IF(40&lt;=$G236, NK236+NS236, "")</f>
        <v/>
      </c>
      <c r="NU236" s="15">
        <f>IF(40&lt;=$G236, NO236+NS236, "")</f>
        <v/>
      </c>
      <c r="NV236" s="15">
        <f>IF(40&lt;=$G236, ($G236-40)*$N236, "")</f>
        <v/>
      </c>
      <c r="NW236" s="15">
        <f>IF(41&lt;=$G236, NR236, "")</f>
        <v/>
      </c>
      <c r="NX236" s="15">
        <f>IF(41&lt;=$G236, ROUND(NW236*$Q236, 2), "")</f>
        <v/>
      </c>
      <c r="NY236" s="15">
        <f>IF(41&lt;=$G236, $N236, "")</f>
        <v/>
      </c>
      <c r="NZ236" s="15">
        <f>IF(41&lt;=$G236, NY236-NX236, "")</f>
        <v/>
      </c>
      <c r="OA236" s="15">
        <f>IF(41&lt;=$G236, NW236-NZ236, "")</f>
        <v/>
      </c>
      <c r="OB236" s="15">
        <f>IF(41&lt;=$G236, ROUND(NT236*$Q236, 2), "")</f>
        <v/>
      </c>
      <c r="OC236" s="15">
        <f>IF(41&lt;=$G236, NT236+OB236, "")</f>
        <v/>
      </c>
      <c r="OD236" s="15">
        <f>IF(41&lt;=$G236, NX236+OB236, "")</f>
        <v/>
      </c>
      <c r="OE236" s="15">
        <f>IF(41&lt;=$G236, ($G236-41)*$N236, "")</f>
        <v/>
      </c>
      <c r="OF236" s="15">
        <f>IF(42&lt;=$G236, OA236, "")</f>
        <v/>
      </c>
      <c r="OG236" s="15">
        <f>IF(42&lt;=$G236, ROUND(OF236*$Q236, 2), "")</f>
        <v/>
      </c>
      <c r="OH236" s="15">
        <f>IF(42&lt;=$G236, $N236, "")</f>
        <v/>
      </c>
      <c r="OI236" s="15">
        <f>IF(42&lt;=$G236, OH236-OG236, "")</f>
        <v/>
      </c>
      <c r="OJ236" s="15">
        <f>IF(42&lt;=$G236, OF236-OI236, "")</f>
        <v/>
      </c>
      <c r="OK236" s="15">
        <f>IF(42&lt;=$G236, ROUND(OC236*$Q236, 2), "")</f>
        <v/>
      </c>
      <c r="OL236" s="15">
        <f>IF(42&lt;=$G236, OC236+OK236, "")</f>
        <v/>
      </c>
      <c r="OM236" s="15">
        <f>IF(42&lt;=$G236, OG236+OK236, "")</f>
        <v/>
      </c>
      <c r="ON236" s="15">
        <f>IF(42&lt;=$G236, ($G236-42)*$N236, "")</f>
        <v/>
      </c>
      <c r="OO236" s="15">
        <f>IF(43&lt;=$G236, OJ236, "")</f>
        <v/>
      </c>
      <c r="OP236" s="15">
        <f>IF(43&lt;=$G236, ROUND(OO236*$Q236, 2), "")</f>
        <v/>
      </c>
      <c r="OQ236" s="15">
        <f>IF(43&lt;=$G236, $N236, "")</f>
        <v/>
      </c>
      <c r="OR236" s="15">
        <f>IF(43&lt;=$G236, OQ236-OP236, "")</f>
        <v/>
      </c>
      <c r="OS236" s="15">
        <f>IF(43&lt;=$G236, OO236-OR236, "")</f>
        <v/>
      </c>
      <c r="OT236" s="15">
        <f>IF(43&lt;=$G236, ROUND(OL236*$Q236, 2), "")</f>
        <v/>
      </c>
      <c r="OU236" s="15">
        <f>IF(43&lt;=$G236, OL236+OT236, "")</f>
        <v/>
      </c>
      <c r="OV236" s="15">
        <f>IF(43&lt;=$G236, OP236+OT236, "")</f>
        <v/>
      </c>
      <c r="OW236" s="15">
        <f>IF(43&lt;=$G236, ($G236-43)*$N236, "")</f>
        <v/>
      </c>
      <c r="OX236" s="15">
        <f>IF(44&lt;=$G236, OS236, "")</f>
        <v/>
      </c>
      <c r="OY236" s="15">
        <f>IF(44&lt;=$G236, ROUND(OX236*$Q236, 2), "")</f>
        <v/>
      </c>
      <c r="OZ236" s="15">
        <f>IF(44&lt;=$G236, $N236, "")</f>
        <v/>
      </c>
      <c r="PA236" s="15">
        <f>IF(44&lt;=$G236, OZ236-OY236, "")</f>
        <v/>
      </c>
      <c r="PB236" s="15">
        <f>IF(44&lt;=$G236, OX236-PA236, "")</f>
        <v/>
      </c>
      <c r="PC236" s="15">
        <f>IF(44&lt;=$G236, ROUND(OU236*$Q236, 2), "")</f>
        <v/>
      </c>
      <c r="PD236" s="15">
        <f>IF(44&lt;=$G236, OU236+PC236, "")</f>
        <v/>
      </c>
      <c r="PE236" s="15">
        <f>IF(44&lt;=$G236, OY236+PC236, "")</f>
        <v/>
      </c>
      <c r="PF236" s="15">
        <f>IF(44&lt;=$G236, ($G236-44)*$N236, "")</f>
        <v/>
      </c>
      <c r="PG236" s="15">
        <f>IF(45&lt;=$G236, PB236, "")</f>
        <v/>
      </c>
      <c r="PH236" s="15">
        <f>IF(45&lt;=$G236, ROUND(PG236*$Q236, 2), "")</f>
        <v/>
      </c>
      <c r="PI236" s="15">
        <f>IF(45&lt;=$G236, $N236, "")</f>
        <v/>
      </c>
      <c r="PJ236" s="15">
        <f>IF(45&lt;=$G236, PI236-PH236, "")</f>
        <v/>
      </c>
      <c r="PK236" s="15">
        <f>IF(45&lt;=$G236, PG236-PJ236, "")</f>
        <v/>
      </c>
      <c r="PL236" s="15">
        <f>IF(45&lt;=$G236, ROUND(PD236*$Q236, 2), "")</f>
        <v/>
      </c>
      <c r="PM236" s="15">
        <f>IF(45&lt;=$G236, PD236+PL236, "")</f>
        <v/>
      </c>
      <c r="PN236" s="15">
        <f>IF(45&lt;=$G236, PH236+PL236, "")</f>
        <v/>
      </c>
      <c r="PO236" s="15">
        <f>IF(45&lt;=$G236, ($G236-45)*$N236, "")</f>
        <v/>
      </c>
      <c r="PP236" s="15">
        <f>IF(46&lt;=$G236, PK236, "")</f>
        <v/>
      </c>
      <c r="PQ236" s="15">
        <f>IF(46&lt;=$G236, ROUND(PP236*$Q236, 2), "")</f>
        <v/>
      </c>
      <c r="PR236" s="15">
        <f>IF(46&lt;=$G236, $N236, "")</f>
        <v/>
      </c>
      <c r="PS236" s="15">
        <f>IF(46&lt;=$G236, PR236-PQ236, "")</f>
        <v/>
      </c>
      <c r="PT236" s="15">
        <f>IF(46&lt;=$G236, PP236-PS236, "")</f>
        <v/>
      </c>
      <c r="PU236" s="15">
        <f>IF(46&lt;=$G236, ROUND(PM236*$Q236, 2), "")</f>
        <v/>
      </c>
      <c r="PV236" s="15">
        <f>IF(46&lt;=$G236, PM236+PU236, "")</f>
        <v/>
      </c>
      <c r="PW236" s="15">
        <f>IF(46&lt;=$G236, PQ236+PU236, "")</f>
        <v/>
      </c>
      <c r="PX236" s="15">
        <f>IF(46&lt;=$G236, ($G236-46)*$N236, "")</f>
        <v/>
      </c>
      <c r="PY236" s="15">
        <f>IF(47&lt;=$G236, PT236, "")</f>
        <v/>
      </c>
      <c r="PZ236" s="15">
        <f>IF(47&lt;=$G236, ROUND(PY236*$Q236, 2), "")</f>
        <v/>
      </c>
      <c r="QA236" s="15">
        <f>IF(47&lt;=$G236, $N236, "")</f>
        <v/>
      </c>
      <c r="QB236" s="15">
        <f>IF(47&lt;=$G236, QA236-PZ236, "")</f>
        <v/>
      </c>
      <c r="QC236" s="15">
        <f>IF(47&lt;=$G236, PY236-QB236, "")</f>
        <v/>
      </c>
      <c r="QD236" s="15">
        <f>IF(47&lt;=$G236, ROUND(PV236*$Q236, 2), "")</f>
        <v/>
      </c>
      <c r="QE236" s="15">
        <f>IF(47&lt;=$G236, PV236+QD236, "")</f>
        <v/>
      </c>
      <c r="QF236" s="15">
        <f>IF(47&lt;=$G236, PZ236+QD236, "")</f>
        <v/>
      </c>
      <c r="QG236" s="15">
        <f>IF(47&lt;=$G236, ($G236-47)*$N236, "")</f>
        <v/>
      </c>
      <c r="QH236" s="15">
        <f>IF(48&lt;=$G236, QC236, "")</f>
        <v/>
      </c>
      <c r="QI236" s="15">
        <f>IF(48&lt;=$G236, ROUND(QH236*$Q236, 2), "")</f>
        <v/>
      </c>
      <c r="QJ236" s="15">
        <f>IF(48&lt;=$G236, $N236, "")</f>
        <v/>
      </c>
      <c r="QK236" s="15">
        <f>IF(48&lt;=$G236, QJ236-QI236, "")</f>
        <v/>
      </c>
      <c r="QL236" s="15">
        <f>IF(48&lt;=$G236, QH236-QK236, "")</f>
        <v/>
      </c>
      <c r="QM236" s="15">
        <f>IF(48&lt;=$G236, ROUND(QE236*$Q236, 2), "")</f>
        <v/>
      </c>
      <c r="QN236" s="15">
        <f>IF(48&lt;=$G236, QE236+QM236, "")</f>
        <v/>
      </c>
      <c r="QO236" s="15">
        <f>IF(48&lt;=$G236, QI236+QM236, "")</f>
        <v/>
      </c>
      <c r="QP236" s="15">
        <f>IF(48&lt;=$G236, ($G236-48)*$N236, "")</f>
        <v/>
      </c>
    </row>
    <row r="237">
      <c r="A237" s="6" t="inlineStr">
        <is>
          <t>0749-0002</t>
        </is>
      </c>
      <c r="B237" s="7" t="inlineStr">
        <is>
          <t>Álvarez Fletes Nacionales, S.C.</t>
        </is>
      </c>
      <c r="C237" s="7" t="inlineStr">
        <is>
          <t>RAM 700 TRADESMAN CC</t>
        </is>
      </c>
      <c r="D237" s="6" t="inlineStr">
        <is>
          <t>ACTIVO</t>
        </is>
      </c>
      <c r="E237" s="6" t="inlineStr">
        <is>
          <t>2026-03-23</t>
        </is>
      </c>
      <c r="F237" s="6" t="inlineStr">
        <is>
          <t>2029-03-23</t>
        </is>
      </c>
      <c r="G237" s="8" t="n">
        <v>36</v>
      </c>
      <c r="H237" s="9" t="n">
        <v>340431.03</v>
      </c>
      <c r="I237" s="10" t="n">
        <v>0.2</v>
      </c>
      <c r="J237" s="9">
        <f>ROUND(H237*I237, 2)</f>
        <v/>
      </c>
      <c r="K237" s="9">
        <f>ROUND(H237-J237, 2)</f>
        <v/>
      </c>
      <c r="L237" s="10" t="n">
        <v>0.02</v>
      </c>
      <c r="M237" s="9">
        <f>ROUND(H237*L237, 2)</f>
        <v/>
      </c>
      <c r="N237" s="9" t="n">
        <v>11274.73</v>
      </c>
      <c r="O237" s="10" t="n">
        <v>0.1</v>
      </c>
      <c r="P237" s="9">
        <f>ROUND(H237*O237, 2)</f>
        <v/>
      </c>
      <c r="Q237" s="11" t="n">
        <v>0.0266035</v>
      </c>
      <c r="R237" s="11">
        <f>RATE(G237, -N237, K237, -P237)</f>
        <v/>
      </c>
      <c r="S237" s="11">
        <f>ROUND(Q237*12, 8)</f>
        <v/>
      </c>
      <c r="T237" s="11">
        <f>ROUND(((1+Q237)^12)-1, 8)</f>
        <v/>
      </c>
      <c r="U237" s="9">
        <f>ROUND(PV(Q237, G237, 0, -P237), 2)</f>
        <v/>
      </c>
      <c r="V237" s="9">
        <f>SUMIF($AA$4:$QP$4, "Interes_Leasing", AA237:QP237)</f>
        <v/>
      </c>
      <c r="W237" s="9">
        <f>SUMIF($AA$4:$QP$4, "Interes_Residual", AA237:QP237)</f>
        <v/>
      </c>
      <c r="X237" s="9">
        <f>ROUND(V237+W237, 2)</f>
        <v/>
      </c>
      <c r="Y237" s="9">
        <f>ROUND((N237*G237+P237+M237)-K237, 2)</f>
        <v/>
      </c>
      <c r="Z237" s="10">
        <f>ROUND(Y237/K237, 4)</f>
        <v/>
      </c>
      <c r="AA237" s="9">
        <f>IF(1&lt;=$G237, $K237, "")</f>
        <v/>
      </c>
      <c r="AB237" s="9">
        <f>IF(1&lt;=$G237, ROUND(AA237*$Q237, 2), "")</f>
        <v/>
      </c>
      <c r="AC237" s="9">
        <f>IF(1&lt;=$G237, $N237, "")</f>
        <v/>
      </c>
      <c r="AD237" s="9">
        <f>IF(1&lt;=$G237, AC237-AB237, "")</f>
        <v/>
      </c>
      <c r="AE237" s="9">
        <f>IF(1&lt;=$G237, AA237-AD237, "")</f>
        <v/>
      </c>
      <c r="AF237" s="9">
        <f>IF(1&lt;=$G237, ROUND($U237*$Q237, 2), "")</f>
        <v/>
      </c>
      <c r="AG237" s="9">
        <f>IF(1&lt;=$G237, $U237+AF237, "")</f>
        <v/>
      </c>
      <c r="AH237" s="9">
        <f>IF(1&lt;=$G237, AB237+AF237, "")</f>
        <v/>
      </c>
      <c r="AI237" s="9">
        <f>IF(1&lt;=$G237, ($G237-1)*$N237, "")</f>
        <v/>
      </c>
      <c r="AJ237" s="9">
        <f>IF(2&lt;=$G237, AE237, "")</f>
        <v/>
      </c>
      <c r="AK237" s="9">
        <f>IF(2&lt;=$G237, ROUND(AJ237*$Q237, 2), "")</f>
        <v/>
      </c>
      <c r="AL237" s="9">
        <f>IF(2&lt;=$G237, $N237, "")</f>
        <v/>
      </c>
      <c r="AM237" s="9">
        <f>IF(2&lt;=$G237, AL237-AK237, "")</f>
        <v/>
      </c>
      <c r="AN237" s="9">
        <f>IF(2&lt;=$G237, AJ237-AM237, "")</f>
        <v/>
      </c>
      <c r="AO237" s="9">
        <f>IF(2&lt;=$G237, ROUND(AG237*$Q237, 2), "")</f>
        <v/>
      </c>
      <c r="AP237" s="9">
        <f>IF(2&lt;=$G237, AG237+AO237, "")</f>
        <v/>
      </c>
      <c r="AQ237" s="9">
        <f>IF(2&lt;=$G237, AK237+AO237, "")</f>
        <v/>
      </c>
      <c r="AR237" s="9">
        <f>IF(2&lt;=$G237, ($G237-2)*$N237, "")</f>
        <v/>
      </c>
      <c r="AS237" s="9">
        <f>IF(3&lt;=$G237, AN237, "")</f>
        <v/>
      </c>
      <c r="AT237" s="9">
        <f>IF(3&lt;=$G237, ROUND(AS237*$Q237, 2), "")</f>
        <v/>
      </c>
      <c r="AU237" s="9">
        <f>IF(3&lt;=$G237, $N237, "")</f>
        <v/>
      </c>
      <c r="AV237" s="9">
        <f>IF(3&lt;=$G237, AU237-AT237, "")</f>
        <v/>
      </c>
      <c r="AW237" s="9">
        <f>IF(3&lt;=$G237, AS237-AV237, "")</f>
        <v/>
      </c>
      <c r="AX237" s="9">
        <f>IF(3&lt;=$G237, ROUND(AP237*$Q237, 2), "")</f>
        <v/>
      </c>
      <c r="AY237" s="9">
        <f>IF(3&lt;=$G237, AP237+AX237, "")</f>
        <v/>
      </c>
      <c r="AZ237" s="9">
        <f>IF(3&lt;=$G237, AT237+AX237, "")</f>
        <v/>
      </c>
      <c r="BA237" s="9">
        <f>IF(3&lt;=$G237, ($G237-3)*$N237, "")</f>
        <v/>
      </c>
      <c r="BB237" s="9">
        <f>IF(4&lt;=$G237, AW237, "")</f>
        <v/>
      </c>
      <c r="BC237" s="9">
        <f>IF(4&lt;=$G237, ROUND(BB237*$Q237, 2), "")</f>
        <v/>
      </c>
      <c r="BD237" s="9">
        <f>IF(4&lt;=$G237, $N237, "")</f>
        <v/>
      </c>
      <c r="BE237" s="9">
        <f>IF(4&lt;=$G237, BD237-BC237, "")</f>
        <v/>
      </c>
      <c r="BF237" s="9">
        <f>IF(4&lt;=$G237, BB237-BE237, "")</f>
        <v/>
      </c>
      <c r="BG237" s="9">
        <f>IF(4&lt;=$G237, ROUND(AY237*$Q237, 2), "")</f>
        <v/>
      </c>
      <c r="BH237" s="9">
        <f>IF(4&lt;=$G237, AY237+BG237, "")</f>
        <v/>
      </c>
      <c r="BI237" s="9">
        <f>IF(4&lt;=$G237, BC237+BG237, "")</f>
        <v/>
      </c>
      <c r="BJ237" s="9">
        <f>IF(4&lt;=$G237, ($G237-4)*$N237, "")</f>
        <v/>
      </c>
      <c r="BK237" s="9">
        <f>IF(5&lt;=$G237, BF237, "")</f>
        <v/>
      </c>
      <c r="BL237" s="9">
        <f>IF(5&lt;=$G237, ROUND(BK237*$Q237, 2), "")</f>
        <v/>
      </c>
      <c r="BM237" s="9">
        <f>IF(5&lt;=$G237, $N237, "")</f>
        <v/>
      </c>
      <c r="BN237" s="9">
        <f>IF(5&lt;=$G237, BM237-BL237, "")</f>
        <v/>
      </c>
      <c r="BO237" s="9">
        <f>IF(5&lt;=$G237, BK237-BN237, "")</f>
        <v/>
      </c>
      <c r="BP237" s="9">
        <f>IF(5&lt;=$G237, ROUND(BH237*$Q237, 2), "")</f>
        <v/>
      </c>
      <c r="BQ237" s="9">
        <f>IF(5&lt;=$G237, BH237+BP237, "")</f>
        <v/>
      </c>
      <c r="BR237" s="9">
        <f>IF(5&lt;=$G237, BL237+BP237, "")</f>
        <v/>
      </c>
      <c r="BS237" s="9">
        <f>IF(5&lt;=$G237, ($G237-5)*$N237, "")</f>
        <v/>
      </c>
      <c r="BT237" s="9">
        <f>IF(6&lt;=$G237, BO237, "")</f>
        <v/>
      </c>
      <c r="BU237" s="9">
        <f>IF(6&lt;=$G237, ROUND(BT237*$Q237, 2), "")</f>
        <v/>
      </c>
      <c r="BV237" s="9">
        <f>IF(6&lt;=$G237, $N237, "")</f>
        <v/>
      </c>
      <c r="BW237" s="9">
        <f>IF(6&lt;=$G237, BV237-BU237, "")</f>
        <v/>
      </c>
      <c r="BX237" s="9">
        <f>IF(6&lt;=$G237, BT237-BW237, "")</f>
        <v/>
      </c>
      <c r="BY237" s="9">
        <f>IF(6&lt;=$G237, ROUND(BQ237*$Q237, 2), "")</f>
        <v/>
      </c>
      <c r="BZ237" s="9">
        <f>IF(6&lt;=$G237, BQ237+BY237, "")</f>
        <v/>
      </c>
      <c r="CA237" s="9">
        <f>IF(6&lt;=$G237, BU237+BY237, "")</f>
        <v/>
      </c>
      <c r="CB237" s="9">
        <f>IF(6&lt;=$G237, ($G237-6)*$N237, "")</f>
        <v/>
      </c>
      <c r="CC237" s="9">
        <f>IF(7&lt;=$G237, BX237, "")</f>
        <v/>
      </c>
      <c r="CD237" s="9">
        <f>IF(7&lt;=$G237, ROUND(CC237*$Q237, 2), "")</f>
        <v/>
      </c>
      <c r="CE237" s="9">
        <f>IF(7&lt;=$G237, $N237, "")</f>
        <v/>
      </c>
      <c r="CF237" s="9">
        <f>IF(7&lt;=$G237, CE237-CD237, "")</f>
        <v/>
      </c>
      <c r="CG237" s="9">
        <f>IF(7&lt;=$G237, CC237-CF237, "")</f>
        <v/>
      </c>
      <c r="CH237" s="9">
        <f>IF(7&lt;=$G237, ROUND(BZ237*$Q237, 2), "")</f>
        <v/>
      </c>
      <c r="CI237" s="9">
        <f>IF(7&lt;=$G237, BZ237+CH237, "")</f>
        <v/>
      </c>
      <c r="CJ237" s="9">
        <f>IF(7&lt;=$G237, CD237+CH237, "")</f>
        <v/>
      </c>
      <c r="CK237" s="9">
        <f>IF(7&lt;=$G237, ($G237-7)*$N237, "")</f>
        <v/>
      </c>
      <c r="CL237" s="9">
        <f>IF(8&lt;=$G237, CG237, "")</f>
        <v/>
      </c>
      <c r="CM237" s="9">
        <f>IF(8&lt;=$G237, ROUND(CL237*$Q237, 2), "")</f>
        <v/>
      </c>
      <c r="CN237" s="9">
        <f>IF(8&lt;=$G237, $N237, "")</f>
        <v/>
      </c>
      <c r="CO237" s="9">
        <f>IF(8&lt;=$G237, CN237-CM237, "")</f>
        <v/>
      </c>
      <c r="CP237" s="9">
        <f>IF(8&lt;=$G237, CL237-CO237, "")</f>
        <v/>
      </c>
      <c r="CQ237" s="9">
        <f>IF(8&lt;=$G237, ROUND(CI237*$Q237, 2), "")</f>
        <v/>
      </c>
      <c r="CR237" s="9">
        <f>IF(8&lt;=$G237, CI237+CQ237, "")</f>
        <v/>
      </c>
      <c r="CS237" s="9">
        <f>IF(8&lt;=$G237, CM237+CQ237, "")</f>
        <v/>
      </c>
      <c r="CT237" s="9">
        <f>IF(8&lt;=$G237, ($G237-8)*$N237, "")</f>
        <v/>
      </c>
      <c r="CU237" s="9">
        <f>IF(9&lt;=$G237, CP237, "")</f>
        <v/>
      </c>
      <c r="CV237" s="9">
        <f>IF(9&lt;=$G237, ROUND(CU237*$Q237, 2), "")</f>
        <v/>
      </c>
      <c r="CW237" s="9">
        <f>IF(9&lt;=$G237, $N237, "")</f>
        <v/>
      </c>
      <c r="CX237" s="9">
        <f>IF(9&lt;=$G237, CW237-CV237, "")</f>
        <v/>
      </c>
      <c r="CY237" s="9">
        <f>IF(9&lt;=$G237, CU237-CX237, "")</f>
        <v/>
      </c>
      <c r="CZ237" s="9">
        <f>IF(9&lt;=$G237, ROUND(CR237*$Q237, 2), "")</f>
        <v/>
      </c>
      <c r="DA237" s="9">
        <f>IF(9&lt;=$G237, CR237+CZ237, "")</f>
        <v/>
      </c>
      <c r="DB237" s="9">
        <f>IF(9&lt;=$G237, CV237+CZ237, "")</f>
        <v/>
      </c>
      <c r="DC237" s="9">
        <f>IF(9&lt;=$G237, ($G237-9)*$N237, "")</f>
        <v/>
      </c>
      <c r="DD237" s="9">
        <f>IF(10&lt;=$G237, CY237, "")</f>
        <v/>
      </c>
      <c r="DE237" s="9">
        <f>IF(10&lt;=$G237, ROUND(DD237*$Q237, 2), "")</f>
        <v/>
      </c>
      <c r="DF237" s="9">
        <f>IF(10&lt;=$G237, $N237, "")</f>
        <v/>
      </c>
      <c r="DG237" s="9">
        <f>IF(10&lt;=$G237, DF237-DE237, "")</f>
        <v/>
      </c>
      <c r="DH237" s="9">
        <f>IF(10&lt;=$G237, DD237-DG237, "")</f>
        <v/>
      </c>
      <c r="DI237" s="9">
        <f>IF(10&lt;=$G237, ROUND(DA237*$Q237, 2), "")</f>
        <v/>
      </c>
      <c r="DJ237" s="9">
        <f>IF(10&lt;=$G237, DA237+DI237, "")</f>
        <v/>
      </c>
      <c r="DK237" s="9">
        <f>IF(10&lt;=$G237, DE237+DI237, "")</f>
        <v/>
      </c>
      <c r="DL237" s="9">
        <f>IF(10&lt;=$G237, ($G237-10)*$N237, "")</f>
        <v/>
      </c>
      <c r="DM237" s="9">
        <f>IF(11&lt;=$G237, DH237, "")</f>
        <v/>
      </c>
      <c r="DN237" s="9">
        <f>IF(11&lt;=$G237, ROUND(DM237*$Q237, 2), "")</f>
        <v/>
      </c>
      <c r="DO237" s="9">
        <f>IF(11&lt;=$G237, $N237, "")</f>
        <v/>
      </c>
      <c r="DP237" s="9">
        <f>IF(11&lt;=$G237, DO237-DN237, "")</f>
        <v/>
      </c>
      <c r="DQ237" s="9">
        <f>IF(11&lt;=$G237, DM237-DP237, "")</f>
        <v/>
      </c>
      <c r="DR237" s="9">
        <f>IF(11&lt;=$G237, ROUND(DJ237*$Q237, 2), "")</f>
        <v/>
      </c>
      <c r="DS237" s="9">
        <f>IF(11&lt;=$G237, DJ237+DR237, "")</f>
        <v/>
      </c>
      <c r="DT237" s="9">
        <f>IF(11&lt;=$G237, DN237+DR237, "")</f>
        <v/>
      </c>
      <c r="DU237" s="9">
        <f>IF(11&lt;=$G237, ($G237-11)*$N237, "")</f>
        <v/>
      </c>
      <c r="DV237" s="9">
        <f>IF(12&lt;=$G237, DQ237, "")</f>
        <v/>
      </c>
      <c r="DW237" s="9">
        <f>IF(12&lt;=$G237, ROUND(DV237*$Q237, 2), "")</f>
        <v/>
      </c>
      <c r="DX237" s="9">
        <f>IF(12&lt;=$G237, $N237, "")</f>
        <v/>
      </c>
      <c r="DY237" s="9">
        <f>IF(12&lt;=$G237, DX237-DW237, "")</f>
        <v/>
      </c>
      <c r="DZ237" s="9">
        <f>IF(12&lt;=$G237, DV237-DY237, "")</f>
        <v/>
      </c>
      <c r="EA237" s="9">
        <f>IF(12&lt;=$G237, ROUND(DS237*$Q237, 2), "")</f>
        <v/>
      </c>
      <c r="EB237" s="9">
        <f>IF(12&lt;=$G237, DS237+EA237, "")</f>
        <v/>
      </c>
      <c r="EC237" s="9">
        <f>IF(12&lt;=$G237, DW237+EA237, "")</f>
        <v/>
      </c>
      <c r="ED237" s="9">
        <f>IF(12&lt;=$G237, ($G237-12)*$N237, "")</f>
        <v/>
      </c>
      <c r="EE237" s="9">
        <f>IF(13&lt;=$G237, DZ237, "")</f>
        <v/>
      </c>
      <c r="EF237" s="9">
        <f>IF(13&lt;=$G237, ROUND(EE237*$Q237, 2), "")</f>
        <v/>
      </c>
      <c r="EG237" s="9">
        <f>IF(13&lt;=$G237, $N237, "")</f>
        <v/>
      </c>
      <c r="EH237" s="9">
        <f>IF(13&lt;=$G237, EG237-EF237, "")</f>
        <v/>
      </c>
      <c r="EI237" s="9">
        <f>IF(13&lt;=$G237, EE237-EH237, "")</f>
        <v/>
      </c>
      <c r="EJ237" s="9">
        <f>IF(13&lt;=$G237, ROUND(EB237*$Q237, 2), "")</f>
        <v/>
      </c>
      <c r="EK237" s="9">
        <f>IF(13&lt;=$G237, EB237+EJ237, "")</f>
        <v/>
      </c>
      <c r="EL237" s="9">
        <f>IF(13&lt;=$G237, EF237+EJ237, "")</f>
        <v/>
      </c>
      <c r="EM237" s="9">
        <f>IF(13&lt;=$G237, ($G237-13)*$N237, "")</f>
        <v/>
      </c>
      <c r="EN237" s="9">
        <f>IF(14&lt;=$G237, EI237, "")</f>
        <v/>
      </c>
      <c r="EO237" s="9">
        <f>IF(14&lt;=$G237, ROUND(EN237*$Q237, 2), "")</f>
        <v/>
      </c>
      <c r="EP237" s="9">
        <f>IF(14&lt;=$G237, $N237, "")</f>
        <v/>
      </c>
      <c r="EQ237" s="9">
        <f>IF(14&lt;=$G237, EP237-EO237, "")</f>
        <v/>
      </c>
      <c r="ER237" s="9">
        <f>IF(14&lt;=$G237, EN237-EQ237, "")</f>
        <v/>
      </c>
      <c r="ES237" s="9">
        <f>IF(14&lt;=$G237, ROUND(EK237*$Q237, 2), "")</f>
        <v/>
      </c>
      <c r="ET237" s="9">
        <f>IF(14&lt;=$G237, EK237+ES237, "")</f>
        <v/>
      </c>
      <c r="EU237" s="9">
        <f>IF(14&lt;=$G237, EO237+ES237, "")</f>
        <v/>
      </c>
      <c r="EV237" s="9">
        <f>IF(14&lt;=$G237, ($G237-14)*$N237, "")</f>
        <v/>
      </c>
      <c r="EW237" s="9">
        <f>IF(15&lt;=$G237, ER237, "")</f>
        <v/>
      </c>
      <c r="EX237" s="9">
        <f>IF(15&lt;=$G237, ROUND(EW237*$Q237, 2), "")</f>
        <v/>
      </c>
      <c r="EY237" s="9">
        <f>IF(15&lt;=$G237, $N237, "")</f>
        <v/>
      </c>
      <c r="EZ237" s="9">
        <f>IF(15&lt;=$G237, EY237-EX237, "")</f>
        <v/>
      </c>
      <c r="FA237" s="9">
        <f>IF(15&lt;=$G237, EW237-EZ237, "")</f>
        <v/>
      </c>
      <c r="FB237" s="9">
        <f>IF(15&lt;=$G237, ROUND(ET237*$Q237, 2), "")</f>
        <v/>
      </c>
      <c r="FC237" s="9">
        <f>IF(15&lt;=$G237, ET237+FB237, "")</f>
        <v/>
      </c>
      <c r="FD237" s="9">
        <f>IF(15&lt;=$G237, EX237+FB237, "")</f>
        <v/>
      </c>
      <c r="FE237" s="9">
        <f>IF(15&lt;=$G237, ($G237-15)*$N237, "")</f>
        <v/>
      </c>
      <c r="FF237" s="9">
        <f>IF(16&lt;=$G237, FA237, "")</f>
        <v/>
      </c>
      <c r="FG237" s="9">
        <f>IF(16&lt;=$G237, ROUND(FF237*$Q237, 2), "")</f>
        <v/>
      </c>
      <c r="FH237" s="9">
        <f>IF(16&lt;=$G237, $N237, "")</f>
        <v/>
      </c>
      <c r="FI237" s="9">
        <f>IF(16&lt;=$G237, FH237-FG237, "")</f>
        <v/>
      </c>
      <c r="FJ237" s="9">
        <f>IF(16&lt;=$G237, FF237-FI237, "")</f>
        <v/>
      </c>
      <c r="FK237" s="9">
        <f>IF(16&lt;=$G237, ROUND(FC237*$Q237, 2), "")</f>
        <v/>
      </c>
      <c r="FL237" s="9">
        <f>IF(16&lt;=$G237, FC237+FK237, "")</f>
        <v/>
      </c>
      <c r="FM237" s="9">
        <f>IF(16&lt;=$G237, FG237+FK237, "")</f>
        <v/>
      </c>
      <c r="FN237" s="9">
        <f>IF(16&lt;=$G237, ($G237-16)*$N237, "")</f>
        <v/>
      </c>
      <c r="FO237" s="9">
        <f>IF(17&lt;=$G237, FJ237, "")</f>
        <v/>
      </c>
      <c r="FP237" s="9">
        <f>IF(17&lt;=$G237, ROUND(FO237*$Q237, 2), "")</f>
        <v/>
      </c>
      <c r="FQ237" s="9">
        <f>IF(17&lt;=$G237, $N237, "")</f>
        <v/>
      </c>
      <c r="FR237" s="9">
        <f>IF(17&lt;=$G237, FQ237-FP237, "")</f>
        <v/>
      </c>
      <c r="FS237" s="9">
        <f>IF(17&lt;=$G237, FO237-FR237, "")</f>
        <v/>
      </c>
      <c r="FT237" s="9">
        <f>IF(17&lt;=$G237, ROUND(FL237*$Q237, 2), "")</f>
        <v/>
      </c>
      <c r="FU237" s="9">
        <f>IF(17&lt;=$G237, FL237+FT237, "")</f>
        <v/>
      </c>
      <c r="FV237" s="9">
        <f>IF(17&lt;=$G237, FP237+FT237, "")</f>
        <v/>
      </c>
      <c r="FW237" s="9">
        <f>IF(17&lt;=$G237, ($G237-17)*$N237, "")</f>
        <v/>
      </c>
      <c r="FX237" s="9">
        <f>IF(18&lt;=$G237, FS237, "")</f>
        <v/>
      </c>
      <c r="FY237" s="9">
        <f>IF(18&lt;=$G237, ROUND(FX237*$Q237, 2), "")</f>
        <v/>
      </c>
      <c r="FZ237" s="9">
        <f>IF(18&lt;=$G237, $N237, "")</f>
        <v/>
      </c>
      <c r="GA237" s="9">
        <f>IF(18&lt;=$G237, FZ237-FY237, "")</f>
        <v/>
      </c>
      <c r="GB237" s="9">
        <f>IF(18&lt;=$G237, FX237-GA237, "")</f>
        <v/>
      </c>
      <c r="GC237" s="9">
        <f>IF(18&lt;=$G237, ROUND(FU237*$Q237, 2), "")</f>
        <v/>
      </c>
      <c r="GD237" s="9">
        <f>IF(18&lt;=$G237, FU237+GC237, "")</f>
        <v/>
      </c>
      <c r="GE237" s="9">
        <f>IF(18&lt;=$G237, FY237+GC237, "")</f>
        <v/>
      </c>
      <c r="GF237" s="9">
        <f>IF(18&lt;=$G237, ($G237-18)*$N237, "")</f>
        <v/>
      </c>
      <c r="GG237" s="9">
        <f>IF(19&lt;=$G237, GB237, "")</f>
        <v/>
      </c>
      <c r="GH237" s="9">
        <f>IF(19&lt;=$G237, ROUND(GG237*$Q237, 2), "")</f>
        <v/>
      </c>
      <c r="GI237" s="9">
        <f>IF(19&lt;=$G237, $N237, "")</f>
        <v/>
      </c>
      <c r="GJ237" s="9">
        <f>IF(19&lt;=$G237, GI237-GH237, "")</f>
        <v/>
      </c>
      <c r="GK237" s="9">
        <f>IF(19&lt;=$G237, GG237-GJ237, "")</f>
        <v/>
      </c>
      <c r="GL237" s="9">
        <f>IF(19&lt;=$G237, ROUND(GD237*$Q237, 2), "")</f>
        <v/>
      </c>
      <c r="GM237" s="9">
        <f>IF(19&lt;=$G237, GD237+GL237, "")</f>
        <v/>
      </c>
      <c r="GN237" s="9">
        <f>IF(19&lt;=$G237, GH237+GL237, "")</f>
        <v/>
      </c>
      <c r="GO237" s="9">
        <f>IF(19&lt;=$G237, ($G237-19)*$N237, "")</f>
        <v/>
      </c>
      <c r="GP237" s="9">
        <f>IF(20&lt;=$G237, GK237, "")</f>
        <v/>
      </c>
      <c r="GQ237" s="9">
        <f>IF(20&lt;=$G237, ROUND(GP237*$Q237, 2), "")</f>
        <v/>
      </c>
      <c r="GR237" s="9">
        <f>IF(20&lt;=$G237, $N237, "")</f>
        <v/>
      </c>
      <c r="GS237" s="9">
        <f>IF(20&lt;=$G237, GR237-GQ237, "")</f>
        <v/>
      </c>
      <c r="GT237" s="9">
        <f>IF(20&lt;=$G237, GP237-GS237, "")</f>
        <v/>
      </c>
      <c r="GU237" s="9">
        <f>IF(20&lt;=$G237, ROUND(GM237*$Q237, 2), "")</f>
        <v/>
      </c>
      <c r="GV237" s="9">
        <f>IF(20&lt;=$G237, GM237+GU237, "")</f>
        <v/>
      </c>
      <c r="GW237" s="9">
        <f>IF(20&lt;=$G237, GQ237+GU237, "")</f>
        <v/>
      </c>
      <c r="GX237" s="9">
        <f>IF(20&lt;=$G237, ($G237-20)*$N237, "")</f>
        <v/>
      </c>
      <c r="GY237" s="9">
        <f>IF(21&lt;=$G237, GT237, "")</f>
        <v/>
      </c>
      <c r="GZ237" s="9">
        <f>IF(21&lt;=$G237, ROUND(GY237*$Q237, 2), "")</f>
        <v/>
      </c>
      <c r="HA237" s="9">
        <f>IF(21&lt;=$G237, $N237, "")</f>
        <v/>
      </c>
      <c r="HB237" s="9">
        <f>IF(21&lt;=$G237, HA237-GZ237, "")</f>
        <v/>
      </c>
      <c r="HC237" s="9">
        <f>IF(21&lt;=$G237, GY237-HB237, "")</f>
        <v/>
      </c>
      <c r="HD237" s="9">
        <f>IF(21&lt;=$G237, ROUND(GV237*$Q237, 2), "")</f>
        <v/>
      </c>
      <c r="HE237" s="9">
        <f>IF(21&lt;=$G237, GV237+HD237, "")</f>
        <v/>
      </c>
      <c r="HF237" s="9">
        <f>IF(21&lt;=$G237, GZ237+HD237, "")</f>
        <v/>
      </c>
      <c r="HG237" s="9">
        <f>IF(21&lt;=$G237, ($G237-21)*$N237, "")</f>
        <v/>
      </c>
      <c r="HH237" s="9">
        <f>IF(22&lt;=$G237, HC237, "")</f>
        <v/>
      </c>
      <c r="HI237" s="9">
        <f>IF(22&lt;=$G237, ROUND(HH237*$Q237, 2), "")</f>
        <v/>
      </c>
      <c r="HJ237" s="9">
        <f>IF(22&lt;=$G237, $N237, "")</f>
        <v/>
      </c>
      <c r="HK237" s="9">
        <f>IF(22&lt;=$G237, HJ237-HI237, "")</f>
        <v/>
      </c>
      <c r="HL237" s="9">
        <f>IF(22&lt;=$G237, HH237-HK237, "")</f>
        <v/>
      </c>
      <c r="HM237" s="9">
        <f>IF(22&lt;=$G237, ROUND(HE237*$Q237, 2), "")</f>
        <v/>
      </c>
      <c r="HN237" s="9">
        <f>IF(22&lt;=$G237, HE237+HM237, "")</f>
        <v/>
      </c>
      <c r="HO237" s="9">
        <f>IF(22&lt;=$G237, HI237+HM237, "")</f>
        <v/>
      </c>
      <c r="HP237" s="9">
        <f>IF(22&lt;=$G237, ($G237-22)*$N237, "")</f>
        <v/>
      </c>
      <c r="HQ237" s="9">
        <f>IF(23&lt;=$G237, HL237, "")</f>
        <v/>
      </c>
      <c r="HR237" s="9">
        <f>IF(23&lt;=$G237, ROUND(HQ237*$Q237, 2), "")</f>
        <v/>
      </c>
      <c r="HS237" s="9">
        <f>IF(23&lt;=$G237, $N237, "")</f>
        <v/>
      </c>
      <c r="HT237" s="9">
        <f>IF(23&lt;=$G237, HS237-HR237, "")</f>
        <v/>
      </c>
      <c r="HU237" s="9">
        <f>IF(23&lt;=$G237, HQ237-HT237, "")</f>
        <v/>
      </c>
      <c r="HV237" s="9">
        <f>IF(23&lt;=$G237, ROUND(HN237*$Q237, 2), "")</f>
        <v/>
      </c>
      <c r="HW237" s="9">
        <f>IF(23&lt;=$G237, HN237+HV237, "")</f>
        <v/>
      </c>
      <c r="HX237" s="9">
        <f>IF(23&lt;=$G237, HR237+HV237, "")</f>
        <v/>
      </c>
      <c r="HY237" s="9">
        <f>IF(23&lt;=$G237, ($G237-23)*$N237, "")</f>
        <v/>
      </c>
      <c r="HZ237" s="9">
        <f>IF(24&lt;=$G237, HU237, "")</f>
        <v/>
      </c>
      <c r="IA237" s="9">
        <f>IF(24&lt;=$G237, ROUND(HZ237*$Q237, 2), "")</f>
        <v/>
      </c>
      <c r="IB237" s="9">
        <f>IF(24&lt;=$G237, $N237, "")</f>
        <v/>
      </c>
      <c r="IC237" s="9">
        <f>IF(24&lt;=$G237, IB237-IA237, "")</f>
        <v/>
      </c>
      <c r="ID237" s="9">
        <f>IF(24&lt;=$G237, HZ237-IC237, "")</f>
        <v/>
      </c>
      <c r="IE237" s="9">
        <f>IF(24&lt;=$G237, ROUND(HW237*$Q237, 2), "")</f>
        <v/>
      </c>
      <c r="IF237" s="9">
        <f>IF(24&lt;=$G237, HW237+IE237, "")</f>
        <v/>
      </c>
      <c r="IG237" s="9">
        <f>IF(24&lt;=$G237, IA237+IE237, "")</f>
        <v/>
      </c>
      <c r="IH237" s="9">
        <f>IF(24&lt;=$G237, ($G237-24)*$N237, "")</f>
        <v/>
      </c>
      <c r="II237" s="9">
        <f>IF(25&lt;=$G237, ID237, "")</f>
        <v/>
      </c>
      <c r="IJ237" s="9">
        <f>IF(25&lt;=$G237, ROUND(II237*$Q237, 2), "")</f>
        <v/>
      </c>
      <c r="IK237" s="9">
        <f>IF(25&lt;=$G237, $N237, "")</f>
        <v/>
      </c>
      <c r="IL237" s="9">
        <f>IF(25&lt;=$G237, IK237-IJ237, "")</f>
        <v/>
      </c>
      <c r="IM237" s="9">
        <f>IF(25&lt;=$G237, II237-IL237, "")</f>
        <v/>
      </c>
      <c r="IN237" s="9">
        <f>IF(25&lt;=$G237, ROUND(IF237*$Q237, 2), "")</f>
        <v/>
      </c>
      <c r="IO237" s="9">
        <f>IF(25&lt;=$G237, IF237+IN237, "")</f>
        <v/>
      </c>
      <c r="IP237" s="9">
        <f>IF(25&lt;=$G237, IJ237+IN237, "")</f>
        <v/>
      </c>
      <c r="IQ237" s="9">
        <f>IF(25&lt;=$G237, ($G237-25)*$N237, "")</f>
        <v/>
      </c>
      <c r="IR237" s="9">
        <f>IF(26&lt;=$G237, IM237, "")</f>
        <v/>
      </c>
      <c r="IS237" s="9">
        <f>IF(26&lt;=$G237, ROUND(IR237*$Q237, 2), "")</f>
        <v/>
      </c>
      <c r="IT237" s="9">
        <f>IF(26&lt;=$G237, $N237, "")</f>
        <v/>
      </c>
      <c r="IU237" s="9">
        <f>IF(26&lt;=$G237, IT237-IS237, "")</f>
        <v/>
      </c>
      <c r="IV237" s="9">
        <f>IF(26&lt;=$G237, IR237-IU237, "")</f>
        <v/>
      </c>
      <c r="IW237" s="9">
        <f>IF(26&lt;=$G237, ROUND(IO237*$Q237, 2), "")</f>
        <v/>
      </c>
      <c r="IX237" s="9">
        <f>IF(26&lt;=$G237, IO237+IW237, "")</f>
        <v/>
      </c>
      <c r="IY237" s="9">
        <f>IF(26&lt;=$G237, IS237+IW237, "")</f>
        <v/>
      </c>
      <c r="IZ237" s="9">
        <f>IF(26&lt;=$G237, ($G237-26)*$N237, "")</f>
        <v/>
      </c>
      <c r="JA237" s="9">
        <f>IF(27&lt;=$G237, IV237, "")</f>
        <v/>
      </c>
      <c r="JB237" s="9">
        <f>IF(27&lt;=$G237, ROUND(JA237*$Q237, 2), "")</f>
        <v/>
      </c>
      <c r="JC237" s="9">
        <f>IF(27&lt;=$G237, $N237, "")</f>
        <v/>
      </c>
      <c r="JD237" s="9">
        <f>IF(27&lt;=$G237, JC237-JB237, "")</f>
        <v/>
      </c>
      <c r="JE237" s="9">
        <f>IF(27&lt;=$G237, JA237-JD237, "")</f>
        <v/>
      </c>
      <c r="JF237" s="9">
        <f>IF(27&lt;=$G237, ROUND(IX237*$Q237, 2), "")</f>
        <v/>
      </c>
      <c r="JG237" s="9">
        <f>IF(27&lt;=$G237, IX237+JF237, "")</f>
        <v/>
      </c>
      <c r="JH237" s="9">
        <f>IF(27&lt;=$G237, JB237+JF237, "")</f>
        <v/>
      </c>
      <c r="JI237" s="9">
        <f>IF(27&lt;=$G237, ($G237-27)*$N237, "")</f>
        <v/>
      </c>
      <c r="JJ237" s="9">
        <f>IF(28&lt;=$G237, JE237, "")</f>
        <v/>
      </c>
      <c r="JK237" s="9">
        <f>IF(28&lt;=$G237, ROUND(JJ237*$Q237, 2), "")</f>
        <v/>
      </c>
      <c r="JL237" s="9">
        <f>IF(28&lt;=$G237, $N237, "")</f>
        <v/>
      </c>
      <c r="JM237" s="9">
        <f>IF(28&lt;=$G237, JL237-JK237, "")</f>
        <v/>
      </c>
      <c r="JN237" s="9">
        <f>IF(28&lt;=$G237, JJ237-JM237, "")</f>
        <v/>
      </c>
      <c r="JO237" s="9">
        <f>IF(28&lt;=$G237, ROUND(JG237*$Q237, 2), "")</f>
        <v/>
      </c>
      <c r="JP237" s="9">
        <f>IF(28&lt;=$G237, JG237+JO237, "")</f>
        <v/>
      </c>
      <c r="JQ237" s="9">
        <f>IF(28&lt;=$G237, JK237+JO237, "")</f>
        <v/>
      </c>
      <c r="JR237" s="9">
        <f>IF(28&lt;=$G237, ($G237-28)*$N237, "")</f>
        <v/>
      </c>
      <c r="JS237" s="9">
        <f>IF(29&lt;=$G237, JN237, "")</f>
        <v/>
      </c>
      <c r="JT237" s="9">
        <f>IF(29&lt;=$G237, ROUND(JS237*$Q237, 2), "")</f>
        <v/>
      </c>
      <c r="JU237" s="9">
        <f>IF(29&lt;=$G237, $N237, "")</f>
        <v/>
      </c>
      <c r="JV237" s="9">
        <f>IF(29&lt;=$G237, JU237-JT237, "")</f>
        <v/>
      </c>
      <c r="JW237" s="9">
        <f>IF(29&lt;=$G237, JS237-JV237, "")</f>
        <v/>
      </c>
      <c r="JX237" s="9">
        <f>IF(29&lt;=$G237, ROUND(JP237*$Q237, 2), "")</f>
        <v/>
      </c>
      <c r="JY237" s="9">
        <f>IF(29&lt;=$G237, JP237+JX237, "")</f>
        <v/>
      </c>
      <c r="JZ237" s="9">
        <f>IF(29&lt;=$G237, JT237+JX237, "")</f>
        <v/>
      </c>
      <c r="KA237" s="9">
        <f>IF(29&lt;=$G237, ($G237-29)*$N237, "")</f>
        <v/>
      </c>
      <c r="KB237" s="9">
        <f>IF(30&lt;=$G237, JW237, "")</f>
        <v/>
      </c>
      <c r="KC237" s="9">
        <f>IF(30&lt;=$G237, ROUND(KB237*$Q237, 2), "")</f>
        <v/>
      </c>
      <c r="KD237" s="9">
        <f>IF(30&lt;=$G237, $N237, "")</f>
        <v/>
      </c>
      <c r="KE237" s="9">
        <f>IF(30&lt;=$G237, KD237-KC237, "")</f>
        <v/>
      </c>
      <c r="KF237" s="9">
        <f>IF(30&lt;=$G237, KB237-KE237, "")</f>
        <v/>
      </c>
      <c r="KG237" s="9">
        <f>IF(30&lt;=$G237, ROUND(JY237*$Q237, 2), "")</f>
        <v/>
      </c>
      <c r="KH237" s="9">
        <f>IF(30&lt;=$G237, JY237+KG237, "")</f>
        <v/>
      </c>
      <c r="KI237" s="9">
        <f>IF(30&lt;=$G237, KC237+KG237, "")</f>
        <v/>
      </c>
      <c r="KJ237" s="9">
        <f>IF(30&lt;=$G237, ($G237-30)*$N237, "")</f>
        <v/>
      </c>
      <c r="KK237" s="9">
        <f>IF(31&lt;=$G237, KF237, "")</f>
        <v/>
      </c>
      <c r="KL237" s="9">
        <f>IF(31&lt;=$G237, ROUND(KK237*$Q237, 2), "")</f>
        <v/>
      </c>
      <c r="KM237" s="9">
        <f>IF(31&lt;=$G237, $N237, "")</f>
        <v/>
      </c>
      <c r="KN237" s="9">
        <f>IF(31&lt;=$G237, KM237-KL237, "")</f>
        <v/>
      </c>
      <c r="KO237" s="9">
        <f>IF(31&lt;=$G237, KK237-KN237, "")</f>
        <v/>
      </c>
      <c r="KP237" s="9">
        <f>IF(31&lt;=$G237, ROUND(KH237*$Q237, 2), "")</f>
        <v/>
      </c>
      <c r="KQ237" s="9">
        <f>IF(31&lt;=$G237, KH237+KP237, "")</f>
        <v/>
      </c>
      <c r="KR237" s="9">
        <f>IF(31&lt;=$G237, KL237+KP237, "")</f>
        <v/>
      </c>
      <c r="KS237" s="9">
        <f>IF(31&lt;=$G237, ($G237-31)*$N237, "")</f>
        <v/>
      </c>
      <c r="KT237" s="9">
        <f>IF(32&lt;=$G237, KO237, "")</f>
        <v/>
      </c>
      <c r="KU237" s="9">
        <f>IF(32&lt;=$G237, ROUND(KT237*$Q237, 2), "")</f>
        <v/>
      </c>
      <c r="KV237" s="9">
        <f>IF(32&lt;=$G237, $N237, "")</f>
        <v/>
      </c>
      <c r="KW237" s="9">
        <f>IF(32&lt;=$G237, KV237-KU237, "")</f>
        <v/>
      </c>
      <c r="KX237" s="9">
        <f>IF(32&lt;=$G237, KT237-KW237, "")</f>
        <v/>
      </c>
      <c r="KY237" s="9">
        <f>IF(32&lt;=$G237, ROUND(KQ237*$Q237, 2), "")</f>
        <v/>
      </c>
      <c r="KZ237" s="9">
        <f>IF(32&lt;=$G237, KQ237+KY237, "")</f>
        <v/>
      </c>
      <c r="LA237" s="9">
        <f>IF(32&lt;=$G237, KU237+KY237, "")</f>
        <v/>
      </c>
      <c r="LB237" s="9">
        <f>IF(32&lt;=$G237, ($G237-32)*$N237, "")</f>
        <v/>
      </c>
      <c r="LC237" s="9">
        <f>IF(33&lt;=$G237, KX237, "")</f>
        <v/>
      </c>
      <c r="LD237" s="9">
        <f>IF(33&lt;=$G237, ROUND(LC237*$Q237, 2), "")</f>
        <v/>
      </c>
      <c r="LE237" s="9">
        <f>IF(33&lt;=$G237, $N237, "")</f>
        <v/>
      </c>
      <c r="LF237" s="9">
        <f>IF(33&lt;=$G237, LE237-LD237, "")</f>
        <v/>
      </c>
      <c r="LG237" s="9">
        <f>IF(33&lt;=$G237, LC237-LF237, "")</f>
        <v/>
      </c>
      <c r="LH237" s="9">
        <f>IF(33&lt;=$G237, ROUND(KZ237*$Q237, 2), "")</f>
        <v/>
      </c>
      <c r="LI237" s="9">
        <f>IF(33&lt;=$G237, KZ237+LH237, "")</f>
        <v/>
      </c>
      <c r="LJ237" s="9">
        <f>IF(33&lt;=$G237, LD237+LH237, "")</f>
        <v/>
      </c>
      <c r="LK237" s="9">
        <f>IF(33&lt;=$G237, ($G237-33)*$N237, "")</f>
        <v/>
      </c>
      <c r="LL237" s="9">
        <f>IF(34&lt;=$G237, LG237, "")</f>
        <v/>
      </c>
      <c r="LM237" s="9">
        <f>IF(34&lt;=$G237, ROUND(LL237*$Q237, 2), "")</f>
        <v/>
      </c>
      <c r="LN237" s="9">
        <f>IF(34&lt;=$G237, $N237, "")</f>
        <v/>
      </c>
      <c r="LO237" s="9">
        <f>IF(34&lt;=$G237, LN237-LM237, "")</f>
        <v/>
      </c>
      <c r="LP237" s="9">
        <f>IF(34&lt;=$G237, LL237-LO237, "")</f>
        <v/>
      </c>
      <c r="LQ237" s="9">
        <f>IF(34&lt;=$G237, ROUND(LI237*$Q237, 2), "")</f>
        <v/>
      </c>
      <c r="LR237" s="9">
        <f>IF(34&lt;=$G237, LI237+LQ237, "")</f>
        <v/>
      </c>
      <c r="LS237" s="9">
        <f>IF(34&lt;=$G237, LM237+LQ237, "")</f>
        <v/>
      </c>
      <c r="LT237" s="9">
        <f>IF(34&lt;=$G237, ($G237-34)*$N237, "")</f>
        <v/>
      </c>
      <c r="LU237" s="9">
        <f>IF(35&lt;=$G237, LP237, "")</f>
        <v/>
      </c>
      <c r="LV237" s="9">
        <f>IF(35&lt;=$G237, ROUND(LU237*$Q237, 2), "")</f>
        <v/>
      </c>
      <c r="LW237" s="9">
        <f>IF(35&lt;=$G237, $N237, "")</f>
        <v/>
      </c>
      <c r="LX237" s="9">
        <f>IF(35&lt;=$G237, LW237-LV237, "")</f>
        <v/>
      </c>
      <c r="LY237" s="9">
        <f>IF(35&lt;=$G237, LU237-LX237, "")</f>
        <v/>
      </c>
      <c r="LZ237" s="9">
        <f>IF(35&lt;=$G237, ROUND(LR237*$Q237, 2), "")</f>
        <v/>
      </c>
      <c r="MA237" s="9">
        <f>IF(35&lt;=$G237, LR237+LZ237, "")</f>
        <v/>
      </c>
      <c r="MB237" s="9">
        <f>IF(35&lt;=$G237, LV237+LZ237, "")</f>
        <v/>
      </c>
      <c r="MC237" s="9">
        <f>IF(35&lt;=$G237, ($G237-35)*$N237, "")</f>
        <v/>
      </c>
      <c r="MD237" s="9">
        <f>IF(36&lt;=$G237, LY237, "")</f>
        <v/>
      </c>
      <c r="ME237" s="9">
        <f>IF(36&lt;=$G237, ROUND(MD237*$Q237, 2), "")</f>
        <v/>
      </c>
      <c r="MF237" s="9">
        <f>IF(36&lt;=$G237, $N237, "")</f>
        <v/>
      </c>
      <c r="MG237" s="9">
        <f>IF(36&lt;=$G237, MF237-ME237, "")</f>
        <v/>
      </c>
      <c r="MH237" s="9">
        <f>IF(36&lt;=$G237, MD237-MG237, "")</f>
        <v/>
      </c>
      <c r="MI237" s="9">
        <f>IF(36&lt;=$G237, ROUND(MA237*$Q237, 2), "")</f>
        <v/>
      </c>
      <c r="MJ237" s="9">
        <f>IF(36&lt;=$G237, MA237+MI237, "")</f>
        <v/>
      </c>
      <c r="MK237" s="9">
        <f>IF(36&lt;=$G237, ME237+MI237, "")</f>
        <v/>
      </c>
      <c r="ML237" s="9">
        <f>IF(36&lt;=$G237, ($G237-36)*$N237, "")</f>
        <v/>
      </c>
      <c r="MM237" s="9">
        <f>IF(37&lt;=$G237, MH237, "")</f>
        <v/>
      </c>
      <c r="MN237" s="9">
        <f>IF(37&lt;=$G237, ROUND(MM237*$Q237, 2), "")</f>
        <v/>
      </c>
      <c r="MO237" s="9">
        <f>IF(37&lt;=$G237, $N237, "")</f>
        <v/>
      </c>
      <c r="MP237" s="9">
        <f>IF(37&lt;=$G237, MO237-MN237, "")</f>
        <v/>
      </c>
      <c r="MQ237" s="9">
        <f>IF(37&lt;=$G237, MM237-MP237, "")</f>
        <v/>
      </c>
      <c r="MR237" s="9">
        <f>IF(37&lt;=$G237, ROUND(MJ237*$Q237, 2), "")</f>
        <v/>
      </c>
      <c r="MS237" s="9">
        <f>IF(37&lt;=$G237, MJ237+MR237, "")</f>
        <v/>
      </c>
      <c r="MT237" s="9">
        <f>IF(37&lt;=$G237, MN237+MR237, "")</f>
        <v/>
      </c>
      <c r="MU237" s="9">
        <f>IF(37&lt;=$G237, ($G237-37)*$N237, "")</f>
        <v/>
      </c>
      <c r="MV237" s="9">
        <f>IF(38&lt;=$G237, MQ237, "")</f>
        <v/>
      </c>
      <c r="MW237" s="9">
        <f>IF(38&lt;=$G237, ROUND(MV237*$Q237, 2), "")</f>
        <v/>
      </c>
      <c r="MX237" s="9">
        <f>IF(38&lt;=$G237, $N237, "")</f>
        <v/>
      </c>
      <c r="MY237" s="9">
        <f>IF(38&lt;=$G237, MX237-MW237, "")</f>
        <v/>
      </c>
      <c r="MZ237" s="9">
        <f>IF(38&lt;=$G237, MV237-MY237, "")</f>
        <v/>
      </c>
      <c r="NA237" s="9">
        <f>IF(38&lt;=$G237, ROUND(MS237*$Q237, 2), "")</f>
        <v/>
      </c>
      <c r="NB237" s="9">
        <f>IF(38&lt;=$G237, MS237+NA237, "")</f>
        <v/>
      </c>
      <c r="NC237" s="9">
        <f>IF(38&lt;=$G237, MW237+NA237, "")</f>
        <v/>
      </c>
      <c r="ND237" s="9">
        <f>IF(38&lt;=$G237, ($G237-38)*$N237, "")</f>
        <v/>
      </c>
      <c r="NE237" s="9">
        <f>IF(39&lt;=$G237, MZ237, "")</f>
        <v/>
      </c>
      <c r="NF237" s="9">
        <f>IF(39&lt;=$G237, ROUND(NE237*$Q237, 2), "")</f>
        <v/>
      </c>
      <c r="NG237" s="9">
        <f>IF(39&lt;=$G237, $N237, "")</f>
        <v/>
      </c>
      <c r="NH237" s="9">
        <f>IF(39&lt;=$G237, NG237-NF237, "")</f>
        <v/>
      </c>
      <c r="NI237" s="9">
        <f>IF(39&lt;=$G237, NE237-NH237, "")</f>
        <v/>
      </c>
      <c r="NJ237" s="9">
        <f>IF(39&lt;=$G237, ROUND(NB237*$Q237, 2), "")</f>
        <v/>
      </c>
      <c r="NK237" s="9">
        <f>IF(39&lt;=$G237, NB237+NJ237, "")</f>
        <v/>
      </c>
      <c r="NL237" s="9">
        <f>IF(39&lt;=$G237, NF237+NJ237, "")</f>
        <v/>
      </c>
      <c r="NM237" s="9">
        <f>IF(39&lt;=$G237, ($G237-39)*$N237, "")</f>
        <v/>
      </c>
      <c r="NN237" s="9">
        <f>IF(40&lt;=$G237, NI237, "")</f>
        <v/>
      </c>
      <c r="NO237" s="9">
        <f>IF(40&lt;=$G237, ROUND(NN237*$Q237, 2), "")</f>
        <v/>
      </c>
      <c r="NP237" s="9">
        <f>IF(40&lt;=$G237, $N237, "")</f>
        <v/>
      </c>
      <c r="NQ237" s="9">
        <f>IF(40&lt;=$G237, NP237-NO237, "")</f>
        <v/>
      </c>
      <c r="NR237" s="9">
        <f>IF(40&lt;=$G237, NN237-NQ237, "")</f>
        <v/>
      </c>
      <c r="NS237" s="9">
        <f>IF(40&lt;=$G237, ROUND(NK237*$Q237, 2), "")</f>
        <v/>
      </c>
      <c r="NT237" s="9">
        <f>IF(40&lt;=$G237, NK237+NS237, "")</f>
        <v/>
      </c>
      <c r="NU237" s="9">
        <f>IF(40&lt;=$G237, NO237+NS237, "")</f>
        <v/>
      </c>
      <c r="NV237" s="9">
        <f>IF(40&lt;=$G237, ($G237-40)*$N237, "")</f>
        <v/>
      </c>
      <c r="NW237" s="9">
        <f>IF(41&lt;=$G237, NR237, "")</f>
        <v/>
      </c>
      <c r="NX237" s="9">
        <f>IF(41&lt;=$G237, ROUND(NW237*$Q237, 2), "")</f>
        <v/>
      </c>
      <c r="NY237" s="9">
        <f>IF(41&lt;=$G237, $N237, "")</f>
        <v/>
      </c>
      <c r="NZ237" s="9">
        <f>IF(41&lt;=$G237, NY237-NX237, "")</f>
        <v/>
      </c>
      <c r="OA237" s="9">
        <f>IF(41&lt;=$G237, NW237-NZ237, "")</f>
        <v/>
      </c>
      <c r="OB237" s="9">
        <f>IF(41&lt;=$G237, ROUND(NT237*$Q237, 2), "")</f>
        <v/>
      </c>
      <c r="OC237" s="9">
        <f>IF(41&lt;=$G237, NT237+OB237, "")</f>
        <v/>
      </c>
      <c r="OD237" s="9">
        <f>IF(41&lt;=$G237, NX237+OB237, "")</f>
        <v/>
      </c>
      <c r="OE237" s="9">
        <f>IF(41&lt;=$G237, ($G237-41)*$N237, "")</f>
        <v/>
      </c>
      <c r="OF237" s="9">
        <f>IF(42&lt;=$G237, OA237, "")</f>
        <v/>
      </c>
      <c r="OG237" s="9">
        <f>IF(42&lt;=$G237, ROUND(OF237*$Q237, 2), "")</f>
        <v/>
      </c>
      <c r="OH237" s="9">
        <f>IF(42&lt;=$G237, $N237, "")</f>
        <v/>
      </c>
      <c r="OI237" s="9">
        <f>IF(42&lt;=$G237, OH237-OG237, "")</f>
        <v/>
      </c>
      <c r="OJ237" s="9">
        <f>IF(42&lt;=$G237, OF237-OI237, "")</f>
        <v/>
      </c>
      <c r="OK237" s="9">
        <f>IF(42&lt;=$G237, ROUND(OC237*$Q237, 2), "")</f>
        <v/>
      </c>
      <c r="OL237" s="9">
        <f>IF(42&lt;=$G237, OC237+OK237, "")</f>
        <v/>
      </c>
      <c r="OM237" s="9">
        <f>IF(42&lt;=$G237, OG237+OK237, "")</f>
        <v/>
      </c>
      <c r="ON237" s="9">
        <f>IF(42&lt;=$G237, ($G237-42)*$N237, "")</f>
        <v/>
      </c>
      <c r="OO237" s="9">
        <f>IF(43&lt;=$G237, OJ237, "")</f>
        <v/>
      </c>
      <c r="OP237" s="9">
        <f>IF(43&lt;=$G237, ROUND(OO237*$Q237, 2), "")</f>
        <v/>
      </c>
      <c r="OQ237" s="9">
        <f>IF(43&lt;=$G237, $N237, "")</f>
        <v/>
      </c>
      <c r="OR237" s="9">
        <f>IF(43&lt;=$G237, OQ237-OP237, "")</f>
        <v/>
      </c>
      <c r="OS237" s="9">
        <f>IF(43&lt;=$G237, OO237-OR237, "")</f>
        <v/>
      </c>
      <c r="OT237" s="9">
        <f>IF(43&lt;=$G237, ROUND(OL237*$Q237, 2), "")</f>
        <v/>
      </c>
      <c r="OU237" s="9">
        <f>IF(43&lt;=$G237, OL237+OT237, "")</f>
        <v/>
      </c>
      <c r="OV237" s="9">
        <f>IF(43&lt;=$G237, OP237+OT237, "")</f>
        <v/>
      </c>
      <c r="OW237" s="9">
        <f>IF(43&lt;=$G237, ($G237-43)*$N237, "")</f>
        <v/>
      </c>
      <c r="OX237" s="9">
        <f>IF(44&lt;=$G237, OS237, "")</f>
        <v/>
      </c>
      <c r="OY237" s="9">
        <f>IF(44&lt;=$G237, ROUND(OX237*$Q237, 2), "")</f>
        <v/>
      </c>
      <c r="OZ237" s="9">
        <f>IF(44&lt;=$G237, $N237, "")</f>
        <v/>
      </c>
      <c r="PA237" s="9">
        <f>IF(44&lt;=$G237, OZ237-OY237, "")</f>
        <v/>
      </c>
      <c r="PB237" s="9">
        <f>IF(44&lt;=$G237, OX237-PA237, "")</f>
        <v/>
      </c>
      <c r="PC237" s="9">
        <f>IF(44&lt;=$G237, ROUND(OU237*$Q237, 2), "")</f>
        <v/>
      </c>
      <c r="PD237" s="9">
        <f>IF(44&lt;=$G237, OU237+PC237, "")</f>
        <v/>
      </c>
      <c r="PE237" s="9">
        <f>IF(44&lt;=$G237, OY237+PC237, "")</f>
        <v/>
      </c>
      <c r="PF237" s="9">
        <f>IF(44&lt;=$G237, ($G237-44)*$N237, "")</f>
        <v/>
      </c>
      <c r="PG237" s="9">
        <f>IF(45&lt;=$G237, PB237, "")</f>
        <v/>
      </c>
      <c r="PH237" s="9">
        <f>IF(45&lt;=$G237, ROUND(PG237*$Q237, 2), "")</f>
        <v/>
      </c>
      <c r="PI237" s="9">
        <f>IF(45&lt;=$G237, $N237, "")</f>
        <v/>
      </c>
      <c r="PJ237" s="9">
        <f>IF(45&lt;=$G237, PI237-PH237, "")</f>
        <v/>
      </c>
      <c r="PK237" s="9">
        <f>IF(45&lt;=$G237, PG237-PJ237, "")</f>
        <v/>
      </c>
      <c r="PL237" s="9">
        <f>IF(45&lt;=$G237, ROUND(PD237*$Q237, 2), "")</f>
        <v/>
      </c>
      <c r="PM237" s="9">
        <f>IF(45&lt;=$G237, PD237+PL237, "")</f>
        <v/>
      </c>
      <c r="PN237" s="9">
        <f>IF(45&lt;=$G237, PH237+PL237, "")</f>
        <v/>
      </c>
      <c r="PO237" s="9">
        <f>IF(45&lt;=$G237, ($G237-45)*$N237, "")</f>
        <v/>
      </c>
      <c r="PP237" s="9">
        <f>IF(46&lt;=$G237, PK237, "")</f>
        <v/>
      </c>
      <c r="PQ237" s="9">
        <f>IF(46&lt;=$G237, ROUND(PP237*$Q237, 2), "")</f>
        <v/>
      </c>
      <c r="PR237" s="9">
        <f>IF(46&lt;=$G237, $N237, "")</f>
        <v/>
      </c>
      <c r="PS237" s="9">
        <f>IF(46&lt;=$G237, PR237-PQ237, "")</f>
        <v/>
      </c>
      <c r="PT237" s="9">
        <f>IF(46&lt;=$G237, PP237-PS237, "")</f>
        <v/>
      </c>
      <c r="PU237" s="9">
        <f>IF(46&lt;=$G237, ROUND(PM237*$Q237, 2), "")</f>
        <v/>
      </c>
      <c r="PV237" s="9">
        <f>IF(46&lt;=$G237, PM237+PU237, "")</f>
        <v/>
      </c>
      <c r="PW237" s="9">
        <f>IF(46&lt;=$G237, PQ237+PU237, "")</f>
        <v/>
      </c>
      <c r="PX237" s="9">
        <f>IF(46&lt;=$G237, ($G237-46)*$N237, "")</f>
        <v/>
      </c>
      <c r="PY237" s="9">
        <f>IF(47&lt;=$G237, PT237, "")</f>
        <v/>
      </c>
      <c r="PZ237" s="9">
        <f>IF(47&lt;=$G237, ROUND(PY237*$Q237, 2), "")</f>
        <v/>
      </c>
      <c r="QA237" s="9">
        <f>IF(47&lt;=$G237, $N237, "")</f>
        <v/>
      </c>
      <c r="QB237" s="9">
        <f>IF(47&lt;=$G237, QA237-PZ237, "")</f>
        <v/>
      </c>
      <c r="QC237" s="9">
        <f>IF(47&lt;=$G237, PY237-QB237, "")</f>
        <v/>
      </c>
      <c r="QD237" s="9">
        <f>IF(47&lt;=$G237, ROUND(PV237*$Q237, 2), "")</f>
        <v/>
      </c>
      <c r="QE237" s="9">
        <f>IF(47&lt;=$G237, PV237+QD237, "")</f>
        <v/>
      </c>
      <c r="QF237" s="9">
        <f>IF(47&lt;=$G237, PZ237+QD237, "")</f>
        <v/>
      </c>
      <c r="QG237" s="9">
        <f>IF(47&lt;=$G237, ($G237-47)*$N237, "")</f>
        <v/>
      </c>
      <c r="QH237" s="9">
        <f>IF(48&lt;=$G237, QC237, "")</f>
        <v/>
      </c>
      <c r="QI237" s="9">
        <f>IF(48&lt;=$G237, ROUND(QH237*$Q237, 2), "")</f>
        <v/>
      </c>
      <c r="QJ237" s="9">
        <f>IF(48&lt;=$G237, $N237, "")</f>
        <v/>
      </c>
      <c r="QK237" s="9">
        <f>IF(48&lt;=$G237, QJ237-QI237, "")</f>
        <v/>
      </c>
      <c r="QL237" s="9">
        <f>IF(48&lt;=$G237, QH237-QK237, "")</f>
        <v/>
      </c>
      <c r="QM237" s="9">
        <f>IF(48&lt;=$G237, ROUND(QE237*$Q237, 2), "")</f>
        <v/>
      </c>
      <c r="QN237" s="9">
        <f>IF(48&lt;=$G237, QE237+QM237, "")</f>
        <v/>
      </c>
      <c r="QO237" s="9">
        <f>IF(48&lt;=$G237, QI237+QM237, "")</f>
        <v/>
      </c>
      <c r="QP237" s="9">
        <f>IF(48&lt;=$G237, ($G237-48)*$N237, "")</f>
        <v/>
      </c>
    </row>
    <row r="238">
      <c r="A238" s="12" t="inlineStr">
        <is>
          <t>0750-0001</t>
        </is>
      </c>
      <c r="B238" s="13" t="inlineStr">
        <is>
          <t>Idea Gelato S de RL de CV</t>
        </is>
      </c>
      <c r="C238" s="13" t="inlineStr">
        <is>
          <t>Expert Furgon</t>
        </is>
      </c>
      <c r="D238" s="12" t="inlineStr">
        <is>
          <t>ACTIVO</t>
        </is>
      </c>
      <c r="E238" s="12" t="inlineStr">
        <is>
          <t>2026-03-31</t>
        </is>
      </c>
      <c r="F238" s="12" t="inlineStr">
        <is>
          <t>2028-03-31</t>
        </is>
      </c>
      <c r="G238" s="14" t="n">
        <v>24</v>
      </c>
      <c r="H238" s="15" t="n">
        <v>530948.28</v>
      </c>
      <c r="I238" s="16" t="n">
        <v>0.2</v>
      </c>
      <c r="J238" s="15">
        <f>ROUND(H238*I238, 2)</f>
        <v/>
      </c>
      <c r="K238" s="15">
        <f>ROUND(H238-J238, 2)</f>
        <v/>
      </c>
      <c r="L238" s="16" t="n">
        <v>0.02</v>
      </c>
      <c r="M238" s="15">
        <f>ROUND(H238*L238, 2)</f>
        <v/>
      </c>
      <c r="N238" s="15" t="n">
        <v>20804.57</v>
      </c>
      <c r="O238" s="16" t="n">
        <v>0.2</v>
      </c>
      <c r="P238" s="15">
        <f>ROUND(H238*O238, 2)</f>
        <v/>
      </c>
      <c r="Q238" s="17" t="n">
        <v>0.02611235</v>
      </c>
      <c r="R238" s="17">
        <f>RATE(G238, -N238, K238, -P238)</f>
        <v/>
      </c>
      <c r="S238" s="17">
        <f>ROUND(Q238*12, 8)</f>
        <v/>
      </c>
      <c r="T238" s="17">
        <f>ROUND(((1+Q238)^12)-1, 8)</f>
        <v/>
      </c>
      <c r="U238" s="15">
        <f>ROUND(PV(Q238, G238, 0, -P238), 2)</f>
        <v/>
      </c>
      <c r="V238" s="15">
        <f>SUMIF($AA$4:$QP$4, "Interes_Leasing", AA238:QP238)</f>
        <v/>
      </c>
      <c r="W238" s="15">
        <f>SUMIF($AA$4:$QP$4, "Interes_Residual", AA238:QP238)</f>
        <v/>
      </c>
      <c r="X238" s="15">
        <f>ROUND(V238+W238, 2)</f>
        <v/>
      </c>
      <c r="Y238" s="15">
        <f>ROUND((N238*G238+P238+M238)-K238, 2)</f>
        <v/>
      </c>
      <c r="Z238" s="16">
        <f>ROUND(Y238/K238, 4)</f>
        <v/>
      </c>
      <c r="AA238" s="15">
        <f>IF(1&lt;=$G238, $K238, "")</f>
        <v/>
      </c>
      <c r="AB238" s="15">
        <f>IF(1&lt;=$G238, ROUND(AA238*$Q238, 2), "")</f>
        <v/>
      </c>
      <c r="AC238" s="15">
        <f>IF(1&lt;=$G238, $N238, "")</f>
        <v/>
      </c>
      <c r="AD238" s="15">
        <f>IF(1&lt;=$G238, AC238-AB238, "")</f>
        <v/>
      </c>
      <c r="AE238" s="15">
        <f>IF(1&lt;=$G238, AA238-AD238, "")</f>
        <v/>
      </c>
      <c r="AF238" s="15">
        <f>IF(1&lt;=$G238, ROUND($U238*$Q238, 2), "")</f>
        <v/>
      </c>
      <c r="AG238" s="15">
        <f>IF(1&lt;=$G238, $U238+AF238, "")</f>
        <v/>
      </c>
      <c r="AH238" s="15">
        <f>IF(1&lt;=$G238, AB238+AF238, "")</f>
        <v/>
      </c>
      <c r="AI238" s="15">
        <f>IF(1&lt;=$G238, ($G238-1)*$N238, "")</f>
        <v/>
      </c>
      <c r="AJ238" s="15">
        <f>IF(2&lt;=$G238, AE238, "")</f>
        <v/>
      </c>
      <c r="AK238" s="15">
        <f>IF(2&lt;=$G238, ROUND(AJ238*$Q238, 2), "")</f>
        <v/>
      </c>
      <c r="AL238" s="15">
        <f>IF(2&lt;=$G238, $N238, "")</f>
        <v/>
      </c>
      <c r="AM238" s="15">
        <f>IF(2&lt;=$G238, AL238-AK238, "")</f>
        <v/>
      </c>
      <c r="AN238" s="15">
        <f>IF(2&lt;=$G238, AJ238-AM238, "")</f>
        <v/>
      </c>
      <c r="AO238" s="15">
        <f>IF(2&lt;=$G238, ROUND(AG238*$Q238, 2), "")</f>
        <v/>
      </c>
      <c r="AP238" s="15">
        <f>IF(2&lt;=$G238, AG238+AO238, "")</f>
        <v/>
      </c>
      <c r="AQ238" s="15">
        <f>IF(2&lt;=$G238, AK238+AO238, "")</f>
        <v/>
      </c>
      <c r="AR238" s="15">
        <f>IF(2&lt;=$G238, ($G238-2)*$N238, "")</f>
        <v/>
      </c>
      <c r="AS238" s="15">
        <f>IF(3&lt;=$G238, AN238, "")</f>
        <v/>
      </c>
      <c r="AT238" s="15">
        <f>IF(3&lt;=$G238, ROUND(AS238*$Q238, 2), "")</f>
        <v/>
      </c>
      <c r="AU238" s="15">
        <f>IF(3&lt;=$G238, $N238, "")</f>
        <v/>
      </c>
      <c r="AV238" s="15">
        <f>IF(3&lt;=$G238, AU238-AT238, "")</f>
        <v/>
      </c>
      <c r="AW238" s="15">
        <f>IF(3&lt;=$G238, AS238-AV238, "")</f>
        <v/>
      </c>
      <c r="AX238" s="15">
        <f>IF(3&lt;=$G238, ROUND(AP238*$Q238, 2), "")</f>
        <v/>
      </c>
      <c r="AY238" s="15">
        <f>IF(3&lt;=$G238, AP238+AX238, "")</f>
        <v/>
      </c>
      <c r="AZ238" s="15">
        <f>IF(3&lt;=$G238, AT238+AX238, "")</f>
        <v/>
      </c>
      <c r="BA238" s="15">
        <f>IF(3&lt;=$G238, ($G238-3)*$N238, "")</f>
        <v/>
      </c>
      <c r="BB238" s="15">
        <f>IF(4&lt;=$G238, AW238, "")</f>
        <v/>
      </c>
      <c r="BC238" s="15">
        <f>IF(4&lt;=$G238, ROUND(BB238*$Q238, 2), "")</f>
        <v/>
      </c>
      <c r="BD238" s="15">
        <f>IF(4&lt;=$G238, $N238, "")</f>
        <v/>
      </c>
      <c r="BE238" s="15">
        <f>IF(4&lt;=$G238, BD238-BC238, "")</f>
        <v/>
      </c>
      <c r="BF238" s="15">
        <f>IF(4&lt;=$G238, BB238-BE238, "")</f>
        <v/>
      </c>
      <c r="BG238" s="15">
        <f>IF(4&lt;=$G238, ROUND(AY238*$Q238, 2), "")</f>
        <v/>
      </c>
      <c r="BH238" s="15">
        <f>IF(4&lt;=$G238, AY238+BG238, "")</f>
        <v/>
      </c>
      <c r="BI238" s="15">
        <f>IF(4&lt;=$G238, BC238+BG238, "")</f>
        <v/>
      </c>
      <c r="BJ238" s="15">
        <f>IF(4&lt;=$G238, ($G238-4)*$N238, "")</f>
        <v/>
      </c>
      <c r="BK238" s="15">
        <f>IF(5&lt;=$G238, BF238, "")</f>
        <v/>
      </c>
      <c r="BL238" s="15">
        <f>IF(5&lt;=$G238, ROUND(BK238*$Q238, 2), "")</f>
        <v/>
      </c>
      <c r="BM238" s="15">
        <f>IF(5&lt;=$G238, $N238, "")</f>
        <v/>
      </c>
      <c r="BN238" s="15">
        <f>IF(5&lt;=$G238, BM238-BL238, "")</f>
        <v/>
      </c>
      <c r="BO238" s="15">
        <f>IF(5&lt;=$G238, BK238-BN238, "")</f>
        <v/>
      </c>
      <c r="BP238" s="15">
        <f>IF(5&lt;=$G238, ROUND(BH238*$Q238, 2), "")</f>
        <v/>
      </c>
      <c r="BQ238" s="15">
        <f>IF(5&lt;=$G238, BH238+BP238, "")</f>
        <v/>
      </c>
      <c r="BR238" s="15">
        <f>IF(5&lt;=$G238, BL238+BP238, "")</f>
        <v/>
      </c>
      <c r="BS238" s="15">
        <f>IF(5&lt;=$G238, ($G238-5)*$N238, "")</f>
        <v/>
      </c>
      <c r="BT238" s="15">
        <f>IF(6&lt;=$G238, BO238, "")</f>
        <v/>
      </c>
      <c r="BU238" s="15">
        <f>IF(6&lt;=$G238, ROUND(BT238*$Q238, 2), "")</f>
        <v/>
      </c>
      <c r="BV238" s="15">
        <f>IF(6&lt;=$G238, $N238, "")</f>
        <v/>
      </c>
      <c r="BW238" s="15">
        <f>IF(6&lt;=$G238, BV238-BU238, "")</f>
        <v/>
      </c>
      <c r="BX238" s="15">
        <f>IF(6&lt;=$G238, BT238-BW238, "")</f>
        <v/>
      </c>
      <c r="BY238" s="15">
        <f>IF(6&lt;=$G238, ROUND(BQ238*$Q238, 2), "")</f>
        <v/>
      </c>
      <c r="BZ238" s="15">
        <f>IF(6&lt;=$G238, BQ238+BY238, "")</f>
        <v/>
      </c>
      <c r="CA238" s="15">
        <f>IF(6&lt;=$G238, BU238+BY238, "")</f>
        <v/>
      </c>
      <c r="CB238" s="15">
        <f>IF(6&lt;=$G238, ($G238-6)*$N238, "")</f>
        <v/>
      </c>
      <c r="CC238" s="15">
        <f>IF(7&lt;=$G238, BX238, "")</f>
        <v/>
      </c>
      <c r="CD238" s="15">
        <f>IF(7&lt;=$G238, ROUND(CC238*$Q238, 2), "")</f>
        <v/>
      </c>
      <c r="CE238" s="15">
        <f>IF(7&lt;=$G238, $N238, "")</f>
        <v/>
      </c>
      <c r="CF238" s="15">
        <f>IF(7&lt;=$G238, CE238-CD238, "")</f>
        <v/>
      </c>
      <c r="CG238" s="15">
        <f>IF(7&lt;=$G238, CC238-CF238, "")</f>
        <v/>
      </c>
      <c r="CH238" s="15">
        <f>IF(7&lt;=$G238, ROUND(BZ238*$Q238, 2), "")</f>
        <v/>
      </c>
      <c r="CI238" s="15">
        <f>IF(7&lt;=$G238, BZ238+CH238, "")</f>
        <v/>
      </c>
      <c r="CJ238" s="15">
        <f>IF(7&lt;=$G238, CD238+CH238, "")</f>
        <v/>
      </c>
      <c r="CK238" s="15">
        <f>IF(7&lt;=$G238, ($G238-7)*$N238, "")</f>
        <v/>
      </c>
      <c r="CL238" s="15">
        <f>IF(8&lt;=$G238, CG238, "")</f>
        <v/>
      </c>
      <c r="CM238" s="15">
        <f>IF(8&lt;=$G238, ROUND(CL238*$Q238, 2), "")</f>
        <v/>
      </c>
      <c r="CN238" s="15">
        <f>IF(8&lt;=$G238, $N238, "")</f>
        <v/>
      </c>
      <c r="CO238" s="15">
        <f>IF(8&lt;=$G238, CN238-CM238, "")</f>
        <v/>
      </c>
      <c r="CP238" s="15">
        <f>IF(8&lt;=$G238, CL238-CO238, "")</f>
        <v/>
      </c>
      <c r="CQ238" s="15">
        <f>IF(8&lt;=$G238, ROUND(CI238*$Q238, 2), "")</f>
        <v/>
      </c>
      <c r="CR238" s="15">
        <f>IF(8&lt;=$G238, CI238+CQ238, "")</f>
        <v/>
      </c>
      <c r="CS238" s="15">
        <f>IF(8&lt;=$G238, CM238+CQ238, "")</f>
        <v/>
      </c>
      <c r="CT238" s="15">
        <f>IF(8&lt;=$G238, ($G238-8)*$N238, "")</f>
        <v/>
      </c>
      <c r="CU238" s="15">
        <f>IF(9&lt;=$G238, CP238, "")</f>
        <v/>
      </c>
      <c r="CV238" s="15">
        <f>IF(9&lt;=$G238, ROUND(CU238*$Q238, 2), "")</f>
        <v/>
      </c>
      <c r="CW238" s="15">
        <f>IF(9&lt;=$G238, $N238, "")</f>
        <v/>
      </c>
      <c r="CX238" s="15">
        <f>IF(9&lt;=$G238, CW238-CV238, "")</f>
        <v/>
      </c>
      <c r="CY238" s="15">
        <f>IF(9&lt;=$G238, CU238-CX238, "")</f>
        <v/>
      </c>
      <c r="CZ238" s="15">
        <f>IF(9&lt;=$G238, ROUND(CR238*$Q238, 2), "")</f>
        <v/>
      </c>
      <c r="DA238" s="15">
        <f>IF(9&lt;=$G238, CR238+CZ238, "")</f>
        <v/>
      </c>
      <c r="DB238" s="15">
        <f>IF(9&lt;=$G238, CV238+CZ238, "")</f>
        <v/>
      </c>
      <c r="DC238" s="15">
        <f>IF(9&lt;=$G238, ($G238-9)*$N238, "")</f>
        <v/>
      </c>
      <c r="DD238" s="15">
        <f>IF(10&lt;=$G238, CY238, "")</f>
        <v/>
      </c>
      <c r="DE238" s="15">
        <f>IF(10&lt;=$G238, ROUND(DD238*$Q238, 2), "")</f>
        <v/>
      </c>
      <c r="DF238" s="15">
        <f>IF(10&lt;=$G238, $N238, "")</f>
        <v/>
      </c>
      <c r="DG238" s="15">
        <f>IF(10&lt;=$G238, DF238-DE238, "")</f>
        <v/>
      </c>
      <c r="DH238" s="15">
        <f>IF(10&lt;=$G238, DD238-DG238, "")</f>
        <v/>
      </c>
      <c r="DI238" s="15">
        <f>IF(10&lt;=$G238, ROUND(DA238*$Q238, 2), "")</f>
        <v/>
      </c>
      <c r="DJ238" s="15">
        <f>IF(10&lt;=$G238, DA238+DI238, "")</f>
        <v/>
      </c>
      <c r="DK238" s="15">
        <f>IF(10&lt;=$G238, DE238+DI238, "")</f>
        <v/>
      </c>
      <c r="DL238" s="15">
        <f>IF(10&lt;=$G238, ($G238-10)*$N238, "")</f>
        <v/>
      </c>
      <c r="DM238" s="15">
        <f>IF(11&lt;=$G238, DH238, "")</f>
        <v/>
      </c>
      <c r="DN238" s="15">
        <f>IF(11&lt;=$G238, ROUND(DM238*$Q238, 2), "")</f>
        <v/>
      </c>
      <c r="DO238" s="15">
        <f>IF(11&lt;=$G238, $N238, "")</f>
        <v/>
      </c>
      <c r="DP238" s="15">
        <f>IF(11&lt;=$G238, DO238-DN238, "")</f>
        <v/>
      </c>
      <c r="DQ238" s="15">
        <f>IF(11&lt;=$G238, DM238-DP238, "")</f>
        <v/>
      </c>
      <c r="DR238" s="15">
        <f>IF(11&lt;=$G238, ROUND(DJ238*$Q238, 2), "")</f>
        <v/>
      </c>
      <c r="DS238" s="15">
        <f>IF(11&lt;=$G238, DJ238+DR238, "")</f>
        <v/>
      </c>
      <c r="DT238" s="15">
        <f>IF(11&lt;=$G238, DN238+DR238, "")</f>
        <v/>
      </c>
      <c r="DU238" s="15">
        <f>IF(11&lt;=$G238, ($G238-11)*$N238, "")</f>
        <v/>
      </c>
      <c r="DV238" s="15">
        <f>IF(12&lt;=$G238, DQ238, "")</f>
        <v/>
      </c>
      <c r="DW238" s="15">
        <f>IF(12&lt;=$G238, ROUND(DV238*$Q238, 2), "")</f>
        <v/>
      </c>
      <c r="DX238" s="15">
        <f>IF(12&lt;=$G238, $N238, "")</f>
        <v/>
      </c>
      <c r="DY238" s="15">
        <f>IF(12&lt;=$G238, DX238-DW238, "")</f>
        <v/>
      </c>
      <c r="DZ238" s="15">
        <f>IF(12&lt;=$G238, DV238-DY238, "")</f>
        <v/>
      </c>
      <c r="EA238" s="15">
        <f>IF(12&lt;=$G238, ROUND(DS238*$Q238, 2), "")</f>
        <v/>
      </c>
      <c r="EB238" s="15">
        <f>IF(12&lt;=$G238, DS238+EA238, "")</f>
        <v/>
      </c>
      <c r="EC238" s="15">
        <f>IF(12&lt;=$G238, DW238+EA238, "")</f>
        <v/>
      </c>
      <c r="ED238" s="15">
        <f>IF(12&lt;=$G238, ($G238-12)*$N238, "")</f>
        <v/>
      </c>
      <c r="EE238" s="15">
        <f>IF(13&lt;=$G238, DZ238, "")</f>
        <v/>
      </c>
      <c r="EF238" s="15">
        <f>IF(13&lt;=$G238, ROUND(EE238*$Q238, 2), "")</f>
        <v/>
      </c>
      <c r="EG238" s="15">
        <f>IF(13&lt;=$G238, $N238, "")</f>
        <v/>
      </c>
      <c r="EH238" s="15">
        <f>IF(13&lt;=$G238, EG238-EF238, "")</f>
        <v/>
      </c>
      <c r="EI238" s="15">
        <f>IF(13&lt;=$G238, EE238-EH238, "")</f>
        <v/>
      </c>
      <c r="EJ238" s="15">
        <f>IF(13&lt;=$G238, ROUND(EB238*$Q238, 2), "")</f>
        <v/>
      </c>
      <c r="EK238" s="15">
        <f>IF(13&lt;=$G238, EB238+EJ238, "")</f>
        <v/>
      </c>
      <c r="EL238" s="15">
        <f>IF(13&lt;=$G238, EF238+EJ238, "")</f>
        <v/>
      </c>
      <c r="EM238" s="15">
        <f>IF(13&lt;=$G238, ($G238-13)*$N238, "")</f>
        <v/>
      </c>
      <c r="EN238" s="15">
        <f>IF(14&lt;=$G238, EI238, "")</f>
        <v/>
      </c>
      <c r="EO238" s="15">
        <f>IF(14&lt;=$G238, ROUND(EN238*$Q238, 2), "")</f>
        <v/>
      </c>
      <c r="EP238" s="15">
        <f>IF(14&lt;=$G238, $N238, "")</f>
        <v/>
      </c>
      <c r="EQ238" s="15">
        <f>IF(14&lt;=$G238, EP238-EO238, "")</f>
        <v/>
      </c>
      <c r="ER238" s="15">
        <f>IF(14&lt;=$G238, EN238-EQ238, "")</f>
        <v/>
      </c>
      <c r="ES238" s="15">
        <f>IF(14&lt;=$G238, ROUND(EK238*$Q238, 2), "")</f>
        <v/>
      </c>
      <c r="ET238" s="15">
        <f>IF(14&lt;=$G238, EK238+ES238, "")</f>
        <v/>
      </c>
      <c r="EU238" s="15">
        <f>IF(14&lt;=$G238, EO238+ES238, "")</f>
        <v/>
      </c>
      <c r="EV238" s="15">
        <f>IF(14&lt;=$G238, ($G238-14)*$N238, "")</f>
        <v/>
      </c>
      <c r="EW238" s="15">
        <f>IF(15&lt;=$G238, ER238, "")</f>
        <v/>
      </c>
      <c r="EX238" s="15">
        <f>IF(15&lt;=$G238, ROUND(EW238*$Q238, 2), "")</f>
        <v/>
      </c>
      <c r="EY238" s="15">
        <f>IF(15&lt;=$G238, $N238, "")</f>
        <v/>
      </c>
      <c r="EZ238" s="15">
        <f>IF(15&lt;=$G238, EY238-EX238, "")</f>
        <v/>
      </c>
      <c r="FA238" s="15">
        <f>IF(15&lt;=$G238, EW238-EZ238, "")</f>
        <v/>
      </c>
      <c r="FB238" s="15">
        <f>IF(15&lt;=$G238, ROUND(ET238*$Q238, 2), "")</f>
        <v/>
      </c>
      <c r="FC238" s="15">
        <f>IF(15&lt;=$G238, ET238+FB238, "")</f>
        <v/>
      </c>
      <c r="FD238" s="15">
        <f>IF(15&lt;=$G238, EX238+FB238, "")</f>
        <v/>
      </c>
      <c r="FE238" s="15">
        <f>IF(15&lt;=$G238, ($G238-15)*$N238, "")</f>
        <v/>
      </c>
      <c r="FF238" s="15">
        <f>IF(16&lt;=$G238, FA238, "")</f>
        <v/>
      </c>
      <c r="FG238" s="15">
        <f>IF(16&lt;=$G238, ROUND(FF238*$Q238, 2), "")</f>
        <v/>
      </c>
      <c r="FH238" s="15">
        <f>IF(16&lt;=$G238, $N238, "")</f>
        <v/>
      </c>
      <c r="FI238" s="15">
        <f>IF(16&lt;=$G238, FH238-FG238, "")</f>
        <v/>
      </c>
      <c r="FJ238" s="15">
        <f>IF(16&lt;=$G238, FF238-FI238, "")</f>
        <v/>
      </c>
      <c r="FK238" s="15">
        <f>IF(16&lt;=$G238, ROUND(FC238*$Q238, 2), "")</f>
        <v/>
      </c>
      <c r="FL238" s="15">
        <f>IF(16&lt;=$G238, FC238+FK238, "")</f>
        <v/>
      </c>
      <c r="FM238" s="15">
        <f>IF(16&lt;=$G238, FG238+FK238, "")</f>
        <v/>
      </c>
      <c r="FN238" s="15">
        <f>IF(16&lt;=$G238, ($G238-16)*$N238, "")</f>
        <v/>
      </c>
      <c r="FO238" s="15">
        <f>IF(17&lt;=$G238, FJ238, "")</f>
        <v/>
      </c>
      <c r="FP238" s="15">
        <f>IF(17&lt;=$G238, ROUND(FO238*$Q238, 2), "")</f>
        <v/>
      </c>
      <c r="FQ238" s="15">
        <f>IF(17&lt;=$G238, $N238, "")</f>
        <v/>
      </c>
      <c r="FR238" s="15">
        <f>IF(17&lt;=$G238, FQ238-FP238, "")</f>
        <v/>
      </c>
      <c r="FS238" s="15">
        <f>IF(17&lt;=$G238, FO238-FR238, "")</f>
        <v/>
      </c>
      <c r="FT238" s="15">
        <f>IF(17&lt;=$G238, ROUND(FL238*$Q238, 2), "")</f>
        <v/>
      </c>
      <c r="FU238" s="15">
        <f>IF(17&lt;=$G238, FL238+FT238, "")</f>
        <v/>
      </c>
      <c r="FV238" s="15">
        <f>IF(17&lt;=$G238, FP238+FT238, "")</f>
        <v/>
      </c>
      <c r="FW238" s="15">
        <f>IF(17&lt;=$G238, ($G238-17)*$N238, "")</f>
        <v/>
      </c>
      <c r="FX238" s="15">
        <f>IF(18&lt;=$G238, FS238, "")</f>
        <v/>
      </c>
      <c r="FY238" s="15">
        <f>IF(18&lt;=$G238, ROUND(FX238*$Q238, 2), "")</f>
        <v/>
      </c>
      <c r="FZ238" s="15">
        <f>IF(18&lt;=$G238, $N238, "")</f>
        <v/>
      </c>
      <c r="GA238" s="15">
        <f>IF(18&lt;=$G238, FZ238-FY238, "")</f>
        <v/>
      </c>
      <c r="GB238" s="15">
        <f>IF(18&lt;=$G238, FX238-GA238, "")</f>
        <v/>
      </c>
      <c r="GC238" s="15">
        <f>IF(18&lt;=$G238, ROUND(FU238*$Q238, 2), "")</f>
        <v/>
      </c>
      <c r="GD238" s="15">
        <f>IF(18&lt;=$G238, FU238+GC238, "")</f>
        <v/>
      </c>
      <c r="GE238" s="15">
        <f>IF(18&lt;=$G238, FY238+GC238, "")</f>
        <v/>
      </c>
      <c r="GF238" s="15">
        <f>IF(18&lt;=$G238, ($G238-18)*$N238, "")</f>
        <v/>
      </c>
      <c r="GG238" s="15">
        <f>IF(19&lt;=$G238, GB238, "")</f>
        <v/>
      </c>
      <c r="GH238" s="15">
        <f>IF(19&lt;=$G238, ROUND(GG238*$Q238, 2), "")</f>
        <v/>
      </c>
      <c r="GI238" s="15">
        <f>IF(19&lt;=$G238, $N238, "")</f>
        <v/>
      </c>
      <c r="GJ238" s="15">
        <f>IF(19&lt;=$G238, GI238-GH238, "")</f>
        <v/>
      </c>
      <c r="GK238" s="15">
        <f>IF(19&lt;=$G238, GG238-GJ238, "")</f>
        <v/>
      </c>
      <c r="GL238" s="15">
        <f>IF(19&lt;=$G238, ROUND(GD238*$Q238, 2), "")</f>
        <v/>
      </c>
      <c r="GM238" s="15">
        <f>IF(19&lt;=$G238, GD238+GL238, "")</f>
        <v/>
      </c>
      <c r="GN238" s="15">
        <f>IF(19&lt;=$G238, GH238+GL238, "")</f>
        <v/>
      </c>
      <c r="GO238" s="15">
        <f>IF(19&lt;=$G238, ($G238-19)*$N238, "")</f>
        <v/>
      </c>
      <c r="GP238" s="15">
        <f>IF(20&lt;=$G238, GK238, "")</f>
        <v/>
      </c>
      <c r="GQ238" s="15">
        <f>IF(20&lt;=$G238, ROUND(GP238*$Q238, 2), "")</f>
        <v/>
      </c>
      <c r="GR238" s="15">
        <f>IF(20&lt;=$G238, $N238, "")</f>
        <v/>
      </c>
      <c r="GS238" s="15">
        <f>IF(20&lt;=$G238, GR238-GQ238, "")</f>
        <v/>
      </c>
      <c r="GT238" s="15">
        <f>IF(20&lt;=$G238, GP238-GS238, "")</f>
        <v/>
      </c>
      <c r="GU238" s="15">
        <f>IF(20&lt;=$G238, ROUND(GM238*$Q238, 2), "")</f>
        <v/>
      </c>
      <c r="GV238" s="15">
        <f>IF(20&lt;=$G238, GM238+GU238, "")</f>
        <v/>
      </c>
      <c r="GW238" s="15">
        <f>IF(20&lt;=$G238, GQ238+GU238, "")</f>
        <v/>
      </c>
      <c r="GX238" s="15">
        <f>IF(20&lt;=$G238, ($G238-20)*$N238, "")</f>
        <v/>
      </c>
      <c r="GY238" s="15">
        <f>IF(21&lt;=$G238, GT238, "")</f>
        <v/>
      </c>
      <c r="GZ238" s="15">
        <f>IF(21&lt;=$G238, ROUND(GY238*$Q238, 2), "")</f>
        <v/>
      </c>
      <c r="HA238" s="15">
        <f>IF(21&lt;=$G238, $N238, "")</f>
        <v/>
      </c>
      <c r="HB238" s="15">
        <f>IF(21&lt;=$G238, HA238-GZ238, "")</f>
        <v/>
      </c>
      <c r="HC238" s="15">
        <f>IF(21&lt;=$G238, GY238-HB238, "")</f>
        <v/>
      </c>
      <c r="HD238" s="15">
        <f>IF(21&lt;=$G238, ROUND(GV238*$Q238, 2), "")</f>
        <v/>
      </c>
      <c r="HE238" s="15">
        <f>IF(21&lt;=$G238, GV238+HD238, "")</f>
        <v/>
      </c>
      <c r="HF238" s="15">
        <f>IF(21&lt;=$G238, GZ238+HD238, "")</f>
        <v/>
      </c>
      <c r="HG238" s="15">
        <f>IF(21&lt;=$G238, ($G238-21)*$N238, "")</f>
        <v/>
      </c>
      <c r="HH238" s="15">
        <f>IF(22&lt;=$G238, HC238, "")</f>
        <v/>
      </c>
      <c r="HI238" s="15">
        <f>IF(22&lt;=$G238, ROUND(HH238*$Q238, 2), "")</f>
        <v/>
      </c>
      <c r="HJ238" s="15">
        <f>IF(22&lt;=$G238, $N238, "")</f>
        <v/>
      </c>
      <c r="HK238" s="15">
        <f>IF(22&lt;=$G238, HJ238-HI238, "")</f>
        <v/>
      </c>
      <c r="HL238" s="15">
        <f>IF(22&lt;=$G238, HH238-HK238, "")</f>
        <v/>
      </c>
      <c r="HM238" s="15">
        <f>IF(22&lt;=$G238, ROUND(HE238*$Q238, 2), "")</f>
        <v/>
      </c>
      <c r="HN238" s="15">
        <f>IF(22&lt;=$G238, HE238+HM238, "")</f>
        <v/>
      </c>
      <c r="HO238" s="15">
        <f>IF(22&lt;=$G238, HI238+HM238, "")</f>
        <v/>
      </c>
      <c r="HP238" s="15">
        <f>IF(22&lt;=$G238, ($G238-22)*$N238, "")</f>
        <v/>
      </c>
      <c r="HQ238" s="15">
        <f>IF(23&lt;=$G238, HL238, "")</f>
        <v/>
      </c>
      <c r="HR238" s="15">
        <f>IF(23&lt;=$G238, ROUND(HQ238*$Q238, 2), "")</f>
        <v/>
      </c>
      <c r="HS238" s="15">
        <f>IF(23&lt;=$G238, $N238, "")</f>
        <v/>
      </c>
      <c r="HT238" s="15">
        <f>IF(23&lt;=$G238, HS238-HR238, "")</f>
        <v/>
      </c>
      <c r="HU238" s="15">
        <f>IF(23&lt;=$G238, HQ238-HT238, "")</f>
        <v/>
      </c>
      <c r="HV238" s="15">
        <f>IF(23&lt;=$G238, ROUND(HN238*$Q238, 2), "")</f>
        <v/>
      </c>
      <c r="HW238" s="15">
        <f>IF(23&lt;=$G238, HN238+HV238, "")</f>
        <v/>
      </c>
      <c r="HX238" s="15">
        <f>IF(23&lt;=$G238, HR238+HV238, "")</f>
        <v/>
      </c>
      <c r="HY238" s="15">
        <f>IF(23&lt;=$G238, ($G238-23)*$N238, "")</f>
        <v/>
      </c>
      <c r="HZ238" s="15">
        <f>IF(24&lt;=$G238, HU238, "")</f>
        <v/>
      </c>
      <c r="IA238" s="15">
        <f>IF(24&lt;=$G238, ROUND(HZ238*$Q238, 2), "")</f>
        <v/>
      </c>
      <c r="IB238" s="15">
        <f>IF(24&lt;=$G238, $N238, "")</f>
        <v/>
      </c>
      <c r="IC238" s="15">
        <f>IF(24&lt;=$G238, IB238-IA238, "")</f>
        <v/>
      </c>
      <c r="ID238" s="15">
        <f>IF(24&lt;=$G238, HZ238-IC238, "")</f>
        <v/>
      </c>
      <c r="IE238" s="15">
        <f>IF(24&lt;=$G238, ROUND(HW238*$Q238, 2), "")</f>
        <v/>
      </c>
      <c r="IF238" s="15">
        <f>IF(24&lt;=$G238, HW238+IE238, "")</f>
        <v/>
      </c>
      <c r="IG238" s="15">
        <f>IF(24&lt;=$G238, IA238+IE238, "")</f>
        <v/>
      </c>
      <c r="IH238" s="15">
        <f>IF(24&lt;=$G238, ($G238-24)*$N238, "")</f>
        <v/>
      </c>
      <c r="II238" s="15">
        <f>IF(25&lt;=$G238, ID238, "")</f>
        <v/>
      </c>
      <c r="IJ238" s="15">
        <f>IF(25&lt;=$G238, ROUND(II238*$Q238, 2), "")</f>
        <v/>
      </c>
      <c r="IK238" s="15">
        <f>IF(25&lt;=$G238, $N238, "")</f>
        <v/>
      </c>
      <c r="IL238" s="15">
        <f>IF(25&lt;=$G238, IK238-IJ238, "")</f>
        <v/>
      </c>
      <c r="IM238" s="15">
        <f>IF(25&lt;=$G238, II238-IL238, "")</f>
        <v/>
      </c>
      <c r="IN238" s="15">
        <f>IF(25&lt;=$G238, ROUND(IF238*$Q238, 2), "")</f>
        <v/>
      </c>
      <c r="IO238" s="15">
        <f>IF(25&lt;=$G238, IF238+IN238, "")</f>
        <v/>
      </c>
      <c r="IP238" s="15">
        <f>IF(25&lt;=$G238, IJ238+IN238, "")</f>
        <v/>
      </c>
      <c r="IQ238" s="15">
        <f>IF(25&lt;=$G238, ($G238-25)*$N238, "")</f>
        <v/>
      </c>
      <c r="IR238" s="15">
        <f>IF(26&lt;=$G238, IM238, "")</f>
        <v/>
      </c>
      <c r="IS238" s="15">
        <f>IF(26&lt;=$G238, ROUND(IR238*$Q238, 2), "")</f>
        <v/>
      </c>
      <c r="IT238" s="15">
        <f>IF(26&lt;=$G238, $N238, "")</f>
        <v/>
      </c>
      <c r="IU238" s="15">
        <f>IF(26&lt;=$G238, IT238-IS238, "")</f>
        <v/>
      </c>
      <c r="IV238" s="15">
        <f>IF(26&lt;=$G238, IR238-IU238, "")</f>
        <v/>
      </c>
      <c r="IW238" s="15">
        <f>IF(26&lt;=$G238, ROUND(IO238*$Q238, 2), "")</f>
        <v/>
      </c>
      <c r="IX238" s="15">
        <f>IF(26&lt;=$G238, IO238+IW238, "")</f>
        <v/>
      </c>
      <c r="IY238" s="15">
        <f>IF(26&lt;=$G238, IS238+IW238, "")</f>
        <v/>
      </c>
      <c r="IZ238" s="15">
        <f>IF(26&lt;=$G238, ($G238-26)*$N238, "")</f>
        <v/>
      </c>
      <c r="JA238" s="15">
        <f>IF(27&lt;=$G238, IV238, "")</f>
        <v/>
      </c>
      <c r="JB238" s="15">
        <f>IF(27&lt;=$G238, ROUND(JA238*$Q238, 2), "")</f>
        <v/>
      </c>
      <c r="JC238" s="15">
        <f>IF(27&lt;=$G238, $N238, "")</f>
        <v/>
      </c>
      <c r="JD238" s="15">
        <f>IF(27&lt;=$G238, JC238-JB238, "")</f>
        <v/>
      </c>
      <c r="JE238" s="15">
        <f>IF(27&lt;=$G238, JA238-JD238, "")</f>
        <v/>
      </c>
      <c r="JF238" s="15">
        <f>IF(27&lt;=$G238, ROUND(IX238*$Q238, 2), "")</f>
        <v/>
      </c>
      <c r="JG238" s="15">
        <f>IF(27&lt;=$G238, IX238+JF238, "")</f>
        <v/>
      </c>
      <c r="JH238" s="15">
        <f>IF(27&lt;=$G238, JB238+JF238, "")</f>
        <v/>
      </c>
      <c r="JI238" s="15">
        <f>IF(27&lt;=$G238, ($G238-27)*$N238, "")</f>
        <v/>
      </c>
      <c r="JJ238" s="15">
        <f>IF(28&lt;=$G238, JE238, "")</f>
        <v/>
      </c>
      <c r="JK238" s="15">
        <f>IF(28&lt;=$G238, ROUND(JJ238*$Q238, 2), "")</f>
        <v/>
      </c>
      <c r="JL238" s="15">
        <f>IF(28&lt;=$G238, $N238, "")</f>
        <v/>
      </c>
      <c r="JM238" s="15">
        <f>IF(28&lt;=$G238, JL238-JK238, "")</f>
        <v/>
      </c>
      <c r="JN238" s="15">
        <f>IF(28&lt;=$G238, JJ238-JM238, "")</f>
        <v/>
      </c>
      <c r="JO238" s="15">
        <f>IF(28&lt;=$G238, ROUND(JG238*$Q238, 2), "")</f>
        <v/>
      </c>
      <c r="JP238" s="15">
        <f>IF(28&lt;=$G238, JG238+JO238, "")</f>
        <v/>
      </c>
      <c r="JQ238" s="15">
        <f>IF(28&lt;=$G238, JK238+JO238, "")</f>
        <v/>
      </c>
      <c r="JR238" s="15">
        <f>IF(28&lt;=$G238, ($G238-28)*$N238, "")</f>
        <v/>
      </c>
      <c r="JS238" s="15">
        <f>IF(29&lt;=$G238, JN238, "")</f>
        <v/>
      </c>
      <c r="JT238" s="15">
        <f>IF(29&lt;=$G238, ROUND(JS238*$Q238, 2), "")</f>
        <v/>
      </c>
      <c r="JU238" s="15">
        <f>IF(29&lt;=$G238, $N238, "")</f>
        <v/>
      </c>
      <c r="JV238" s="15">
        <f>IF(29&lt;=$G238, JU238-JT238, "")</f>
        <v/>
      </c>
      <c r="JW238" s="15">
        <f>IF(29&lt;=$G238, JS238-JV238, "")</f>
        <v/>
      </c>
      <c r="JX238" s="15">
        <f>IF(29&lt;=$G238, ROUND(JP238*$Q238, 2), "")</f>
        <v/>
      </c>
      <c r="JY238" s="15">
        <f>IF(29&lt;=$G238, JP238+JX238, "")</f>
        <v/>
      </c>
      <c r="JZ238" s="15">
        <f>IF(29&lt;=$G238, JT238+JX238, "")</f>
        <v/>
      </c>
      <c r="KA238" s="15">
        <f>IF(29&lt;=$G238, ($G238-29)*$N238, "")</f>
        <v/>
      </c>
      <c r="KB238" s="15">
        <f>IF(30&lt;=$G238, JW238, "")</f>
        <v/>
      </c>
      <c r="KC238" s="15">
        <f>IF(30&lt;=$G238, ROUND(KB238*$Q238, 2), "")</f>
        <v/>
      </c>
      <c r="KD238" s="15">
        <f>IF(30&lt;=$G238, $N238, "")</f>
        <v/>
      </c>
      <c r="KE238" s="15">
        <f>IF(30&lt;=$G238, KD238-KC238, "")</f>
        <v/>
      </c>
      <c r="KF238" s="15">
        <f>IF(30&lt;=$G238, KB238-KE238, "")</f>
        <v/>
      </c>
      <c r="KG238" s="15">
        <f>IF(30&lt;=$G238, ROUND(JY238*$Q238, 2), "")</f>
        <v/>
      </c>
      <c r="KH238" s="15">
        <f>IF(30&lt;=$G238, JY238+KG238, "")</f>
        <v/>
      </c>
      <c r="KI238" s="15">
        <f>IF(30&lt;=$G238, KC238+KG238, "")</f>
        <v/>
      </c>
      <c r="KJ238" s="15">
        <f>IF(30&lt;=$G238, ($G238-30)*$N238, "")</f>
        <v/>
      </c>
      <c r="KK238" s="15">
        <f>IF(31&lt;=$G238, KF238, "")</f>
        <v/>
      </c>
      <c r="KL238" s="15">
        <f>IF(31&lt;=$G238, ROUND(KK238*$Q238, 2), "")</f>
        <v/>
      </c>
      <c r="KM238" s="15">
        <f>IF(31&lt;=$G238, $N238, "")</f>
        <v/>
      </c>
      <c r="KN238" s="15">
        <f>IF(31&lt;=$G238, KM238-KL238, "")</f>
        <v/>
      </c>
      <c r="KO238" s="15">
        <f>IF(31&lt;=$G238, KK238-KN238, "")</f>
        <v/>
      </c>
      <c r="KP238" s="15">
        <f>IF(31&lt;=$G238, ROUND(KH238*$Q238, 2), "")</f>
        <v/>
      </c>
      <c r="KQ238" s="15">
        <f>IF(31&lt;=$G238, KH238+KP238, "")</f>
        <v/>
      </c>
      <c r="KR238" s="15">
        <f>IF(31&lt;=$G238, KL238+KP238, "")</f>
        <v/>
      </c>
      <c r="KS238" s="15">
        <f>IF(31&lt;=$G238, ($G238-31)*$N238, "")</f>
        <v/>
      </c>
      <c r="KT238" s="15">
        <f>IF(32&lt;=$G238, KO238, "")</f>
        <v/>
      </c>
      <c r="KU238" s="15">
        <f>IF(32&lt;=$G238, ROUND(KT238*$Q238, 2), "")</f>
        <v/>
      </c>
      <c r="KV238" s="15">
        <f>IF(32&lt;=$G238, $N238, "")</f>
        <v/>
      </c>
      <c r="KW238" s="15">
        <f>IF(32&lt;=$G238, KV238-KU238, "")</f>
        <v/>
      </c>
      <c r="KX238" s="15">
        <f>IF(32&lt;=$G238, KT238-KW238, "")</f>
        <v/>
      </c>
      <c r="KY238" s="15">
        <f>IF(32&lt;=$G238, ROUND(KQ238*$Q238, 2), "")</f>
        <v/>
      </c>
      <c r="KZ238" s="15">
        <f>IF(32&lt;=$G238, KQ238+KY238, "")</f>
        <v/>
      </c>
      <c r="LA238" s="15">
        <f>IF(32&lt;=$G238, KU238+KY238, "")</f>
        <v/>
      </c>
      <c r="LB238" s="15">
        <f>IF(32&lt;=$G238, ($G238-32)*$N238, "")</f>
        <v/>
      </c>
      <c r="LC238" s="15">
        <f>IF(33&lt;=$G238, KX238, "")</f>
        <v/>
      </c>
      <c r="LD238" s="15">
        <f>IF(33&lt;=$G238, ROUND(LC238*$Q238, 2), "")</f>
        <v/>
      </c>
      <c r="LE238" s="15">
        <f>IF(33&lt;=$G238, $N238, "")</f>
        <v/>
      </c>
      <c r="LF238" s="15">
        <f>IF(33&lt;=$G238, LE238-LD238, "")</f>
        <v/>
      </c>
      <c r="LG238" s="15">
        <f>IF(33&lt;=$G238, LC238-LF238, "")</f>
        <v/>
      </c>
      <c r="LH238" s="15">
        <f>IF(33&lt;=$G238, ROUND(KZ238*$Q238, 2), "")</f>
        <v/>
      </c>
      <c r="LI238" s="15">
        <f>IF(33&lt;=$G238, KZ238+LH238, "")</f>
        <v/>
      </c>
      <c r="LJ238" s="15">
        <f>IF(33&lt;=$G238, LD238+LH238, "")</f>
        <v/>
      </c>
      <c r="LK238" s="15">
        <f>IF(33&lt;=$G238, ($G238-33)*$N238, "")</f>
        <v/>
      </c>
      <c r="LL238" s="15">
        <f>IF(34&lt;=$G238, LG238, "")</f>
        <v/>
      </c>
      <c r="LM238" s="15">
        <f>IF(34&lt;=$G238, ROUND(LL238*$Q238, 2), "")</f>
        <v/>
      </c>
      <c r="LN238" s="15">
        <f>IF(34&lt;=$G238, $N238, "")</f>
        <v/>
      </c>
      <c r="LO238" s="15">
        <f>IF(34&lt;=$G238, LN238-LM238, "")</f>
        <v/>
      </c>
      <c r="LP238" s="15">
        <f>IF(34&lt;=$G238, LL238-LO238, "")</f>
        <v/>
      </c>
      <c r="LQ238" s="15">
        <f>IF(34&lt;=$G238, ROUND(LI238*$Q238, 2), "")</f>
        <v/>
      </c>
      <c r="LR238" s="15">
        <f>IF(34&lt;=$G238, LI238+LQ238, "")</f>
        <v/>
      </c>
      <c r="LS238" s="15">
        <f>IF(34&lt;=$G238, LM238+LQ238, "")</f>
        <v/>
      </c>
      <c r="LT238" s="15">
        <f>IF(34&lt;=$G238, ($G238-34)*$N238, "")</f>
        <v/>
      </c>
      <c r="LU238" s="15">
        <f>IF(35&lt;=$G238, LP238, "")</f>
        <v/>
      </c>
      <c r="LV238" s="15">
        <f>IF(35&lt;=$G238, ROUND(LU238*$Q238, 2), "")</f>
        <v/>
      </c>
      <c r="LW238" s="15">
        <f>IF(35&lt;=$G238, $N238, "")</f>
        <v/>
      </c>
      <c r="LX238" s="15">
        <f>IF(35&lt;=$G238, LW238-LV238, "")</f>
        <v/>
      </c>
      <c r="LY238" s="15">
        <f>IF(35&lt;=$G238, LU238-LX238, "")</f>
        <v/>
      </c>
      <c r="LZ238" s="15">
        <f>IF(35&lt;=$G238, ROUND(LR238*$Q238, 2), "")</f>
        <v/>
      </c>
      <c r="MA238" s="15">
        <f>IF(35&lt;=$G238, LR238+LZ238, "")</f>
        <v/>
      </c>
      <c r="MB238" s="15">
        <f>IF(35&lt;=$G238, LV238+LZ238, "")</f>
        <v/>
      </c>
      <c r="MC238" s="15">
        <f>IF(35&lt;=$G238, ($G238-35)*$N238, "")</f>
        <v/>
      </c>
      <c r="MD238" s="15">
        <f>IF(36&lt;=$G238, LY238, "")</f>
        <v/>
      </c>
      <c r="ME238" s="15">
        <f>IF(36&lt;=$G238, ROUND(MD238*$Q238, 2), "")</f>
        <v/>
      </c>
      <c r="MF238" s="15">
        <f>IF(36&lt;=$G238, $N238, "")</f>
        <v/>
      </c>
      <c r="MG238" s="15">
        <f>IF(36&lt;=$G238, MF238-ME238, "")</f>
        <v/>
      </c>
      <c r="MH238" s="15">
        <f>IF(36&lt;=$G238, MD238-MG238, "")</f>
        <v/>
      </c>
      <c r="MI238" s="15">
        <f>IF(36&lt;=$G238, ROUND(MA238*$Q238, 2), "")</f>
        <v/>
      </c>
      <c r="MJ238" s="15">
        <f>IF(36&lt;=$G238, MA238+MI238, "")</f>
        <v/>
      </c>
      <c r="MK238" s="15">
        <f>IF(36&lt;=$G238, ME238+MI238, "")</f>
        <v/>
      </c>
      <c r="ML238" s="15">
        <f>IF(36&lt;=$G238, ($G238-36)*$N238, "")</f>
        <v/>
      </c>
      <c r="MM238" s="15">
        <f>IF(37&lt;=$G238, MH238, "")</f>
        <v/>
      </c>
      <c r="MN238" s="15">
        <f>IF(37&lt;=$G238, ROUND(MM238*$Q238, 2), "")</f>
        <v/>
      </c>
      <c r="MO238" s="15">
        <f>IF(37&lt;=$G238, $N238, "")</f>
        <v/>
      </c>
      <c r="MP238" s="15">
        <f>IF(37&lt;=$G238, MO238-MN238, "")</f>
        <v/>
      </c>
      <c r="MQ238" s="15">
        <f>IF(37&lt;=$G238, MM238-MP238, "")</f>
        <v/>
      </c>
      <c r="MR238" s="15">
        <f>IF(37&lt;=$G238, ROUND(MJ238*$Q238, 2), "")</f>
        <v/>
      </c>
      <c r="MS238" s="15">
        <f>IF(37&lt;=$G238, MJ238+MR238, "")</f>
        <v/>
      </c>
      <c r="MT238" s="15">
        <f>IF(37&lt;=$G238, MN238+MR238, "")</f>
        <v/>
      </c>
      <c r="MU238" s="15">
        <f>IF(37&lt;=$G238, ($G238-37)*$N238, "")</f>
        <v/>
      </c>
      <c r="MV238" s="15">
        <f>IF(38&lt;=$G238, MQ238, "")</f>
        <v/>
      </c>
      <c r="MW238" s="15">
        <f>IF(38&lt;=$G238, ROUND(MV238*$Q238, 2), "")</f>
        <v/>
      </c>
      <c r="MX238" s="15">
        <f>IF(38&lt;=$G238, $N238, "")</f>
        <v/>
      </c>
      <c r="MY238" s="15">
        <f>IF(38&lt;=$G238, MX238-MW238, "")</f>
        <v/>
      </c>
      <c r="MZ238" s="15">
        <f>IF(38&lt;=$G238, MV238-MY238, "")</f>
        <v/>
      </c>
      <c r="NA238" s="15">
        <f>IF(38&lt;=$G238, ROUND(MS238*$Q238, 2), "")</f>
        <v/>
      </c>
      <c r="NB238" s="15">
        <f>IF(38&lt;=$G238, MS238+NA238, "")</f>
        <v/>
      </c>
      <c r="NC238" s="15">
        <f>IF(38&lt;=$G238, MW238+NA238, "")</f>
        <v/>
      </c>
      <c r="ND238" s="15">
        <f>IF(38&lt;=$G238, ($G238-38)*$N238, "")</f>
        <v/>
      </c>
      <c r="NE238" s="15">
        <f>IF(39&lt;=$G238, MZ238, "")</f>
        <v/>
      </c>
      <c r="NF238" s="15">
        <f>IF(39&lt;=$G238, ROUND(NE238*$Q238, 2), "")</f>
        <v/>
      </c>
      <c r="NG238" s="15">
        <f>IF(39&lt;=$G238, $N238, "")</f>
        <v/>
      </c>
      <c r="NH238" s="15">
        <f>IF(39&lt;=$G238, NG238-NF238, "")</f>
        <v/>
      </c>
      <c r="NI238" s="15">
        <f>IF(39&lt;=$G238, NE238-NH238, "")</f>
        <v/>
      </c>
      <c r="NJ238" s="15">
        <f>IF(39&lt;=$G238, ROUND(NB238*$Q238, 2), "")</f>
        <v/>
      </c>
      <c r="NK238" s="15">
        <f>IF(39&lt;=$G238, NB238+NJ238, "")</f>
        <v/>
      </c>
      <c r="NL238" s="15">
        <f>IF(39&lt;=$G238, NF238+NJ238, "")</f>
        <v/>
      </c>
      <c r="NM238" s="15">
        <f>IF(39&lt;=$G238, ($G238-39)*$N238, "")</f>
        <v/>
      </c>
      <c r="NN238" s="15">
        <f>IF(40&lt;=$G238, NI238, "")</f>
        <v/>
      </c>
      <c r="NO238" s="15">
        <f>IF(40&lt;=$G238, ROUND(NN238*$Q238, 2), "")</f>
        <v/>
      </c>
      <c r="NP238" s="15">
        <f>IF(40&lt;=$G238, $N238, "")</f>
        <v/>
      </c>
      <c r="NQ238" s="15">
        <f>IF(40&lt;=$G238, NP238-NO238, "")</f>
        <v/>
      </c>
      <c r="NR238" s="15">
        <f>IF(40&lt;=$G238, NN238-NQ238, "")</f>
        <v/>
      </c>
      <c r="NS238" s="15">
        <f>IF(40&lt;=$G238, ROUND(NK238*$Q238, 2), "")</f>
        <v/>
      </c>
      <c r="NT238" s="15">
        <f>IF(40&lt;=$G238, NK238+NS238, "")</f>
        <v/>
      </c>
      <c r="NU238" s="15">
        <f>IF(40&lt;=$G238, NO238+NS238, "")</f>
        <v/>
      </c>
      <c r="NV238" s="15">
        <f>IF(40&lt;=$G238, ($G238-40)*$N238, "")</f>
        <v/>
      </c>
      <c r="NW238" s="15">
        <f>IF(41&lt;=$G238, NR238, "")</f>
        <v/>
      </c>
      <c r="NX238" s="15">
        <f>IF(41&lt;=$G238, ROUND(NW238*$Q238, 2), "")</f>
        <v/>
      </c>
      <c r="NY238" s="15">
        <f>IF(41&lt;=$G238, $N238, "")</f>
        <v/>
      </c>
      <c r="NZ238" s="15">
        <f>IF(41&lt;=$G238, NY238-NX238, "")</f>
        <v/>
      </c>
      <c r="OA238" s="15">
        <f>IF(41&lt;=$G238, NW238-NZ238, "")</f>
        <v/>
      </c>
      <c r="OB238" s="15">
        <f>IF(41&lt;=$G238, ROUND(NT238*$Q238, 2), "")</f>
        <v/>
      </c>
      <c r="OC238" s="15">
        <f>IF(41&lt;=$G238, NT238+OB238, "")</f>
        <v/>
      </c>
      <c r="OD238" s="15">
        <f>IF(41&lt;=$G238, NX238+OB238, "")</f>
        <v/>
      </c>
      <c r="OE238" s="15">
        <f>IF(41&lt;=$G238, ($G238-41)*$N238, "")</f>
        <v/>
      </c>
      <c r="OF238" s="15">
        <f>IF(42&lt;=$G238, OA238, "")</f>
        <v/>
      </c>
      <c r="OG238" s="15">
        <f>IF(42&lt;=$G238, ROUND(OF238*$Q238, 2), "")</f>
        <v/>
      </c>
      <c r="OH238" s="15">
        <f>IF(42&lt;=$G238, $N238, "")</f>
        <v/>
      </c>
      <c r="OI238" s="15">
        <f>IF(42&lt;=$G238, OH238-OG238, "")</f>
        <v/>
      </c>
      <c r="OJ238" s="15">
        <f>IF(42&lt;=$G238, OF238-OI238, "")</f>
        <v/>
      </c>
      <c r="OK238" s="15">
        <f>IF(42&lt;=$G238, ROUND(OC238*$Q238, 2), "")</f>
        <v/>
      </c>
      <c r="OL238" s="15">
        <f>IF(42&lt;=$G238, OC238+OK238, "")</f>
        <v/>
      </c>
      <c r="OM238" s="15">
        <f>IF(42&lt;=$G238, OG238+OK238, "")</f>
        <v/>
      </c>
      <c r="ON238" s="15">
        <f>IF(42&lt;=$G238, ($G238-42)*$N238, "")</f>
        <v/>
      </c>
      <c r="OO238" s="15">
        <f>IF(43&lt;=$G238, OJ238, "")</f>
        <v/>
      </c>
      <c r="OP238" s="15">
        <f>IF(43&lt;=$G238, ROUND(OO238*$Q238, 2), "")</f>
        <v/>
      </c>
      <c r="OQ238" s="15">
        <f>IF(43&lt;=$G238, $N238, "")</f>
        <v/>
      </c>
      <c r="OR238" s="15">
        <f>IF(43&lt;=$G238, OQ238-OP238, "")</f>
        <v/>
      </c>
      <c r="OS238" s="15">
        <f>IF(43&lt;=$G238, OO238-OR238, "")</f>
        <v/>
      </c>
      <c r="OT238" s="15">
        <f>IF(43&lt;=$G238, ROUND(OL238*$Q238, 2), "")</f>
        <v/>
      </c>
      <c r="OU238" s="15">
        <f>IF(43&lt;=$G238, OL238+OT238, "")</f>
        <v/>
      </c>
      <c r="OV238" s="15">
        <f>IF(43&lt;=$G238, OP238+OT238, "")</f>
        <v/>
      </c>
      <c r="OW238" s="15">
        <f>IF(43&lt;=$G238, ($G238-43)*$N238, "")</f>
        <v/>
      </c>
      <c r="OX238" s="15">
        <f>IF(44&lt;=$G238, OS238, "")</f>
        <v/>
      </c>
      <c r="OY238" s="15">
        <f>IF(44&lt;=$G238, ROUND(OX238*$Q238, 2), "")</f>
        <v/>
      </c>
      <c r="OZ238" s="15">
        <f>IF(44&lt;=$G238, $N238, "")</f>
        <v/>
      </c>
      <c r="PA238" s="15">
        <f>IF(44&lt;=$G238, OZ238-OY238, "")</f>
        <v/>
      </c>
      <c r="PB238" s="15">
        <f>IF(44&lt;=$G238, OX238-PA238, "")</f>
        <v/>
      </c>
      <c r="PC238" s="15">
        <f>IF(44&lt;=$G238, ROUND(OU238*$Q238, 2), "")</f>
        <v/>
      </c>
      <c r="PD238" s="15">
        <f>IF(44&lt;=$G238, OU238+PC238, "")</f>
        <v/>
      </c>
      <c r="PE238" s="15">
        <f>IF(44&lt;=$G238, OY238+PC238, "")</f>
        <v/>
      </c>
      <c r="PF238" s="15">
        <f>IF(44&lt;=$G238, ($G238-44)*$N238, "")</f>
        <v/>
      </c>
      <c r="PG238" s="15">
        <f>IF(45&lt;=$G238, PB238, "")</f>
        <v/>
      </c>
      <c r="PH238" s="15">
        <f>IF(45&lt;=$G238, ROUND(PG238*$Q238, 2), "")</f>
        <v/>
      </c>
      <c r="PI238" s="15">
        <f>IF(45&lt;=$G238, $N238, "")</f>
        <v/>
      </c>
      <c r="PJ238" s="15">
        <f>IF(45&lt;=$G238, PI238-PH238, "")</f>
        <v/>
      </c>
      <c r="PK238" s="15">
        <f>IF(45&lt;=$G238, PG238-PJ238, "")</f>
        <v/>
      </c>
      <c r="PL238" s="15">
        <f>IF(45&lt;=$G238, ROUND(PD238*$Q238, 2), "")</f>
        <v/>
      </c>
      <c r="PM238" s="15">
        <f>IF(45&lt;=$G238, PD238+PL238, "")</f>
        <v/>
      </c>
      <c r="PN238" s="15">
        <f>IF(45&lt;=$G238, PH238+PL238, "")</f>
        <v/>
      </c>
      <c r="PO238" s="15">
        <f>IF(45&lt;=$G238, ($G238-45)*$N238, "")</f>
        <v/>
      </c>
      <c r="PP238" s="15">
        <f>IF(46&lt;=$G238, PK238, "")</f>
        <v/>
      </c>
      <c r="PQ238" s="15">
        <f>IF(46&lt;=$G238, ROUND(PP238*$Q238, 2), "")</f>
        <v/>
      </c>
      <c r="PR238" s="15">
        <f>IF(46&lt;=$G238, $N238, "")</f>
        <v/>
      </c>
      <c r="PS238" s="15">
        <f>IF(46&lt;=$G238, PR238-PQ238, "")</f>
        <v/>
      </c>
      <c r="PT238" s="15">
        <f>IF(46&lt;=$G238, PP238-PS238, "")</f>
        <v/>
      </c>
      <c r="PU238" s="15">
        <f>IF(46&lt;=$G238, ROUND(PM238*$Q238, 2), "")</f>
        <v/>
      </c>
      <c r="PV238" s="15">
        <f>IF(46&lt;=$G238, PM238+PU238, "")</f>
        <v/>
      </c>
      <c r="PW238" s="15">
        <f>IF(46&lt;=$G238, PQ238+PU238, "")</f>
        <v/>
      </c>
      <c r="PX238" s="15">
        <f>IF(46&lt;=$G238, ($G238-46)*$N238, "")</f>
        <v/>
      </c>
      <c r="PY238" s="15">
        <f>IF(47&lt;=$G238, PT238, "")</f>
        <v/>
      </c>
      <c r="PZ238" s="15">
        <f>IF(47&lt;=$G238, ROUND(PY238*$Q238, 2), "")</f>
        <v/>
      </c>
      <c r="QA238" s="15">
        <f>IF(47&lt;=$G238, $N238, "")</f>
        <v/>
      </c>
      <c r="QB238" s="15">
        <f>IF(47&lt;=$G238, QA238-PZ238, "")</f>
        <v/>
      </c>
      <c r="QC238" s="15">
        <f>IF(47&lt;=$G238, PY238-QB238, "")</f>
        <v/>
      </c>
      <c r="QD238" s="15">
        <f>IF(47&lt;=$G238, ROUND(PV238*$Q238, 2), "")</f>
        <v/>
      </c>
      <c r="QE238" s="15">
        <f>IF(47&lt;=$G238, PV238+QD238, "")</f>
        <v/>
      </c>
      <c r="QF238" s="15">
        <f>IF(47&lt;=$G238, PZ238+QD238, "")</f>
        <v/>
      </c>
      <c r="QG238" s="15">
        <f>IF(47&lt;=$G238, ($G238-47)*$N238, "")</f>
        <v/>
      </c>
      <c r="QH238" s="15">
        <f>IF(48&lt;=$G238, QC238, "")</f>
        <v/>
      </c>
      <c r="QI238" s="15">
        <f>IF(48&lt;=$G238, ROUND(QH238*$Q238, 2), "")</f>
        <v/>
      </c>
      <c r="QJ238" s="15">
        <f>IF(48&lt;=$G238, $N238, "")</f>
        <v/>
      </c>
      <c r="QK238" s="15">
        <f>IF(48&lt;=$G238, QJ238-QI238, "")</f>
        <v/>
      </c>
      <c r="QL238" s="15">
        <f>IF(48&lt;=$G238, QH238-QK238, "")</f>
        <v/>
      </c>
      <c r="QM238" s="15">
        <f>IF(48&lt;=$G238, ROUND(QE238*$Q238, 2), "")</f>
        <v/>
      </c>
      <c r="QN238" s="15">
        <f>IF(48&lt;=$G238, QE238+QM238, "")</f>
        <v/>
      </c>
      <c r="QO238" s="15">
        <f>IF(48&lt;=$G238, QI238+QM238, "")</f>
        <v/>
      </c>
      <c r="QP238" s="15">
        <f>IF(48&lt;=$G238, ($G238-48)*$N238, "")</f>
        <v/>
      </c>
    </row>
    <row r="239">
      <c r="A239" s="6" t="inlineStr">
        <is>
          <t>0752-0001</t>
        </is>
      </c>
      <c r="B239" s="7" t="inlineStr">
        <is>
          <t>Fernando Plasencia Lopez</t>
        </is>
      </c>
      <c r="C239" s="7" t="inlineStr">
        <is>
          <t>Grand Cherokee Limited</t>
        </is>
      </c>
      <c r="D239" s="6" t="inlineStr">
        <is>
          <t>ACTIVO</t>
        </is>
      </c>
      <c r="E239" s="6" t="inlineStr">
        <is>
          <t>2026-03-31</t>
        </is>
      </c>
      <c r="F239" s="6" t="inlineStr">
        <is>
          <t>2028-03-31</t>
        </is>
      </c>
      <c r="G239" s="8" t="n">
        <v>24</v>
      </c>
      <c r="H239" s="9" t="n">
        <v>1205948.28</v>
      </c>
      <c r="I239" s="10" t="n">
        <v>0.1</v>
      </c>
      <c r="J239" s="9">
        <f>ROUND(H239*I239, 2)</f>
        <v/>
      </c>
      <c r="K239" s="9">
        <f>ROUND(H239-J239, 2)</f>
        <v/>
      </c>
      <c r="L239" s="10" t="n">
        <v>0.02</v>
      </c>
      <c r="M239" s="9">
        <f>ROUND(H239*L239, 2)</f>
        <v/>
      </c>
      <c r="N239" s="9" t="n">
        <v>50477.8</v>
      </c>
      <c r="O239" s="10" t="n">
        <v>0.3</v>
      </c>
      <c r="P239" s="9">
        <f>ROUND(H239*O239, 2)</f>
        <v/>
      </c>
      <c r="Q239" s="11" t="n">
        <v>0.02620492</v>
      </c>
      <c r="R239" s="11">
        <f>RATE(G239, -N239, K239, -P239)</f>
        <v/>
      </c>
      <c r="S239" s="11">
        <f>ROUND(Q239*12, 8)</f>
        <v/>
      </c>
      <c r="T239" s="11">
        <f>ROUND(((1+Q239)^12)-1, 8)</f>
        <v/>
      </c>
      <c r="U239" s="9">
        <f>ROUND(PV(Q239, G239, 0, -P239), 2)</f>
        <v/>
      </c>
      <c r="V239" s="9">
        <f>SUMIF($AA$4:$QP$4, "Interes_Leasing", AA239:QP239)</f>
        <v/>
      </c>
      <c r="W239" s="9">
        <f>SUMIF($AA$4:$QP$4, "Interes_Residual", AA239:QP239)</f>
        <v/>
      </c>
      <c r="X239" s="9">
        <f>ROUND(V239+W239, 2)</f>
        <v/>
      </c>
      <c r="Y239" s="9">
        <f>ROUND((N239*G239+P239+M239)-K239, 2)</f>
        <v/>
      </c>
      <c r="Z239" s="10">
        <f>ROUND(Y239/K239, 4)</f>
        <v/>
      </c>
      <c r="AA239" s="9">
        <f>IF(1&lt;=$G239, $K239, "")</f>
        <v/>
      </c>
      <c r="AB239" s="9">
        <f>IF(1&lt;=$G239, ROUND(AA239*$Q239, 2), "")</f>
        <v/>
      </c>
      <c r="AC239" s="9">
        <f>IF(1&lt;=$G239, $N239, "")</f>
        <v/>
      </c>
      <c r="AD239" s="9">
        <f>IF(1&lt;=$G239, AC239-AB239, "")</f>
        <v/>
      </c>
      <c r="AE239" s="9">
        <f>IF(1&lt;=$G239, AA239-AD239, "")</f>
        <v/>
      </c>
      <c r="AF239" s="9">
        <f>IF(1&lt;=$G239, ROUND($U239*$Q239, 2), "")</f>
        <v/>
      </c>
      <c r="AG239" s="9">
        <f>IF(1&lt;=$G239, $U239+AF239, "")</f>
        <v/>
      </c>
      <c r="AH239" s="9">
        <f>IF(1&lt;=$G239, AB239+AF239, "")</f>
        <v/>
      </c>
      <c r="AI239" s="9">
        <f>IF(1&lt;=$G239, ($G239-1)*$N239, "")</f>
        <v/>
      </c>
      <c r="AJ239" s="9">
        <f>IF(2&lt;=$G239, AE239, "")</f>
        <v/>
      </c>
      <c r="AK239" s="9">
        <f>IF(2&lt;=$G239, ROUND(AJ239*$Q239, 2), "")</f>
        <v/>
      </c>
      <c r="AL239" s="9">
        <f>IF(2&lt;=$G239, $N239, "")</f>
        <v/>
      </c>
      <c r="AM239" s="9">
        <f>IF(2&lt;=$G239, AL239-AK239, "")</f>
        <v/>
      </c>
      <c r="AN239" s="9">
        <f>IF(2&lt;=$G239, AJ239-AM239, "")</f>
        <v/>
      </c>
      <c r="AO239" s="9">
        <f>IF(2&lt;=$G239, ROUND(AG239*$Q239, 2), "")</f>
        <v/>
      </c>
      <c r="AP239" s="9">
        <f>IF(2&lt;=$G239, AG239+AO239, "")</f>
        <v/>
      </c>
      <c r="AQ239" s="9">
        <f>IF(2&lt;=$G239, AK239+AO239, "")</f>
        <v/>
      </c>
      <c r="AR239" s="9">
        <f>IF(2&lt;=$G239, ($G239-2)*$N239, "")</f>
        <v/>
      </c>
      <c r="AS239" s="9">
        <f>IF(3&lt;=$G239, AN239, "")</f>
        <v/>
      </c>
      <c r="AT239" s="9">
        <f>IF(3&lt;=$G239, ROUND(AS239*$Q239, 2), "")</f>
        <v/>
      </c>
      <c r="AU239" s="9">
        <f>IF(3&lt;=$G239, $N239, "")</f>
        <v/>
      </c>
      <c r="AV239" s="9">
        <f>IF(3&lt;=$G239, AU239-AT239, "")</f>
        <v/>
      </c>
      <c r="AW239" s="9">
        <f>IF(3&lt;=$G239, AS239-AV239, "")</f>
        <v/>
      </c>
      <c r="AX239" s="9">
        <f>IF(3&lt;=$G239, ROUND(AP239*$Q239, 2), "")</f>
        <v/>
      </c>
      <c r="AY239" s="9">
        <f>IF(3&lt;=$G239, AP239+AX239, "")</f>
        <v/>
      </c>
      <c r="AZ239" s="9">
        <f>IF(3&lt;=$G239, AT239+AX239, "")</f>
        <v/>
      </c>
      <c r="BA239" s="9">
        <f>IF(3&lt;=$G239, ($G239-3)*$N239, "")</f>
        <v/>
      </c>
      <c r="BB239" s="9">
        <f>IF(4&lt;=$G239, AW239, "")</f>
        <v/>
      </c>
      <c r="BC239" s="9">
        <f>IF(4&lt;=$G239, ROUND(BB239*$Q239, 2), "")</f>
        <v/>
      </c>
      <c r="BD239" s="9">
        <f>IF(4&lt;=$G239, $N239, "")</f>
        <v/>
      </c>
      <c r="BE239" s="9">
        <f>IF(4&lt;=$G239, BD239-BC239, "")</f>
        <v/>
      </c>
      <c r="BF239" s="9">
        <f>IF(4&lt;=$G239, BB239-BE239, "")</f>
        <v/>
      </c>
      <c r="BG239" s="9">
        <f>IF(4&lt;=$G239, ROUND(AY239*$Q239, 2), "")</f>
        <v/>
      </c>
      <c r="BH239" s="9">
        <f>IF(4&lt;=$G239, AY239+BG239, "")</f>
        <v/>
      </c>
      <c r="BI239" s="9">
        <f>IF(4&lt;=$G239, BC239+BG239, "")</f>
        <v/>
      </c>
      <c r="BJ239" s="9">
        <f>IF(4&lt;=$G239, ($G239-4)*$N239, "")</f>
        <v/>
      </c>
      <c r="BK239" s="9">
        <f>IF(5&lt;=$G239, BF239, "")</f>
        <v/>
      </c>
      <c r="BL239" s="9">
        <f>IF(5&lt;=$G239, ROUND(BK239*$Q239, 2), "")</f>
        <v/>
      </c>
      <c r="BM239" s="9">
        <f>IF(5&lt;=$G239, $N239, "")</f>
        <v/>
      </c>
      <c r="BN239" s="9">
        <f>IF(5&lt;=$G239, BM239-BL239, "")</f>
        <v/>
      </c>
      <c r="BO239" s="9">
        <f>IF(5&lt;=$G239, BK239-BN239, "")</f>
        <v/>
      </c>
      <c r="BP239" s="9">
        <f>IF(5&lt;=$G239, ROUND(BH239*$Q239, 2), "")</f>
        <v/>
      </c>
      <c r="BQ239" s="9">
        <f>IF(5&lt;=$G239, BH239+BP239, "")</f>
        <v/>
      </c>
      <c r="BR239" s="9">
        <f>IF(5&lt;=$G239, BL239+BP239, "")</f>
        <v/>
      </c>
      <c r="BS239" s="9">
        <f>IF(5&lt;=$G239, ($G239-5)*$N239, "")</f>
        <v/>
      </c>
      <c r="BT239" s="9">
        <f>IF(6&lt;=$G239, BO239, "")</f>
        <v/>
      </c>
      <c r="BU239" s="9">
        <f>IF(6&lt;=$G239, ROUND(BT239*$Q239, 2), "")</f>
        <v/>
      </c>
      <c r="BV239" s="9">
        <f>IF(6&lt;=$G239, $N239, "")</f>
        <v/>
      </c>
      <c r="BW239" s="9">
        <f>IF(6&lt;=$G239, BV239-BU239, "")</f>
        <v/>
      </c>
      <c r="BX239" s="9">
        <f>IF(6&lt;=$G239, BT239-BW239, "")</f>
        <v/>
      </c>
      <c r="BY239" s="9">
        <f>IF(6&lt;=$G239, ROUND(BQ239*$Q239, 2), "")</f>
        <v/>
      </c>
      <c r="BZ239" s="9">
        <f>IF(6&lt;=$G239, BQ239+BY239, "")</f>
        <v/>
      </c>
      <c r="CA239" s="9">
        <f>IF(6&lt;=$G239, BU239+BY239, "")</f>
        <v/>
      </c>
      <c r="CB239" s="9">
        <f>IF(6&lt;=$G239, ($G239-6)*$N239, "")</f>
        <v/>
      </c>
      <c r="CC239" s="9">
        <f>IF(7&lt;=$G239, BX239, "")</f>
        <v/>
      </c>
      <c r="CD239" s="9">
        <f>IF(7&lt;=$G239, ROUND(CC239*$Q239, 2), "")</f>
        <v/>
      </c>
      <c r="CE239" s="9">
        <f>IF(7&lt;=$G239, $N239, "")</f>
        <v/>
      </c>
      <c r="CF239" s="9">
        <f>IF(7&lt;=$G239, CE239-CD239, "")</f>
        <v/>
      </c>
      <c r="CG239" s="9">
        <f>IF(7&lt;=$G239, CC239-CF239, "")</f>
        <v/>
      </c>
      <c r="CH239" s="9">
        <f>IF(7&lt;=$G239, ROUND(BZ239*$Q239, 2), "")</f>
        <v/>
      </c>
      <c r="CI239" s="9">
        <f>IF(7&lt;=$G239, BZ239+CH239, "")</f>
        <v/>
      </c>
      <c r="CJ239" s="9">
        <f>IF(7&lt;=$G239, CD239+CH239, "")</f>
        <v/>
      </c>
      <c r="CK239" s="9">
        <f>IF(7&lt;=$G239, ($G239-7)*$N239, "")</f>
        <v/>
      </c>
      <c r="CL239" s="9">
        <f>IF(8&lt;=$G239, CG239, "")</f>
        <v/>
      </c>
      <c r="CM239" s="9">
        <f>IF(8&lt;=$G239, ROUND(CL239*$Q239, 2), "")</f>
        <v/>
      </c>
      <c r="CN239" s="9">
        <f>IF(8&lt;=$G239, $N239, "")</f>
        <v/>
      </c>
      <c r="CO239" s="9">
        <f>IF(8&lt;=$G239, CN239-CM239, "")</f>
        <v/>
      </c>
      <c r="CP239" s="9">
        <f>IF(8&lt;=$G239, CL239-CO239, "")</f>
        <v/>
      </c>
      <c r="CQ239" s="9">
        <f>IF(8&lt;=$G239, ROUND(CI239*$Q239, 2), "")</f>
        <v/>
      </c>
      <c r="CR239" s="9">
        <f>IF(8&lt;=$G239, CI239+CQ239, "")</f>
        <v/>
      </c>
      <c r="CS239" s="9">
        <f>IF(8&lt;=$G239, CM239+CQ239, "")</f>
        <v/>
      </c>
      <c r="CT239" s="9">
        <f>IF(8&lt;=$G239, ($G239-8)*$N239, "")</f>
        <v/>
      </c>
      <c r="CU239" s="9">
        <f>IF(9&lt;=$G239, CP239, "")</f>
        <v/>
      </c>
      <c r="CV239" s="9">
        <f>IF(9&lt;=$G239, ROUND(CU239*$Q239, 2), "")</f>
        <v/>
      </c>
      <c r="CW239" s="9">
        <f>IF(9&lt;=$G239, $N239, "")</f>
        <v/>
      </c>
      <c r="CX239" s="9">
        <f>IF(9&lt;=$G239, CW239-CV239, "")</f>
        <v/>
      </c>
      <c r="CY239" s="9">
        <f>IF(9&lt;=$G239, CU239-CX239, "")</f>
        <v/>
      </c>
      <c r="CZ239" s="9">
        <f>IF(9&lt;=$G239, ROUND(CR239*$Q239, 2), "")</f>
        <v/>
      </c>
      <c r="DA239" s="9">
        <f>IF(9&lt;=$G239, CR239+CZ239, "")</f>
        <v/>
      </c>
      <c r="DB239" s="9">
        <f>IF(9&lt;=$G239, CV239+CZ239, "")</f>
        <v/>
      </c>
      <c r="DC239" s="9">
        <f>IF(9&lt;=$G239, ($G239-9)*$N239, "")</f>
        <v/>
      </c>
      <c r="DD239" s="9">
        <f>IF(10&lt;=$G239, CY239, "")</f>
        <v/>
      </c>
      <c r="DE239" s="9">
        <f>IF(10&lt;=$G239, ROUND(DD239*$Q239, 2), "")</f>
        <v/>
      </c>
      <c r="DF239" s="9">
        <f>IF(10&lt;=$G239, $N239, "")</f>
        <v/>
      </c>
      <c r="DG239" s="9">
        <f>IF(10&lt;=$G239, DF239-DE239, "")</f>
        <v/>
      </c>
      <c r="DH239" s="9">
        <f>IF(10&lt;=$G239, DD239-DG239, "")</f>
        <v/>
      </c>
      <c r="DI239" s="9">
        <f>IF(10&lt;=$G239, ROUND(DA239*$Q239, 2), "")</f>
        <v/>
      </c>
      <c r="DJ239" s="9">
        <f>IF(10&lt;=$G239, DA239+DI239, "")</f>
        <v/>
      </c>
      <c r="DK239" s="9">
        <f>IF(10&lt;=$G239, DE239+DI239, "")</f>
        <v/>
      </c>
      <c r="DL239" s="9">
        <f>IF(10&lt;=$G239, ($G239-10)*$N239, "")</f>
        <v/>
      </c>
      <c r="DM239" s="9">
        <f>IF(11&lt;=$G239, DH239, "")</f>
        <v/>
      </c>
      <c r="DN239" s="9">
        <f>IF(11&lt;=$G239, ROUND(DM239*$Q239, 2), "")</f>
        <v/>
      </c>
      <c r="DO239" s="9">
        <f>IF(11&lt;=$G239, $N239, "")</f>
        <v/>
      </c>
      <c r="DP239" s="9">
        <f>IF(11&lt;=$G239, DO239-DN239, "")</f>
        <v/>
      </c>
      <c r="DQ239" s="9">
        <f>IF(11&lt;=$G239, DM239-DP239, "")</f>
        <v/>
      </c>
      <c r="DR239" s="9">
        <f>IF(11&lt;=$G239, ROUND(DJ239*$Q239, 2), "")</f>
        <v/>
      </c>
      <c r="DS239" s="9">
        <f>IF(11&lt;=$G239, DJ239+DR239, "")</f>
        <v/>
      </c>
      <c r="DT239" s="9">
        <f>IF(11&lt;=$G239, DN239+DR239, "")</f>
        <v/>
      </c>
      <c r="DU239" s="9">
        <f>IF(11&lt;=$G239, ($G239-11)*$N239, "")</f>
        <v/>
      </c>
      <c r="DV239" s="9">
        <f>IF(12&lt;=$G239, DQ239, "")</f>
        <v/>
      </c>
      <c r="DW239" s="9">
        <f>IF(12&lt;=$G239, ROUND(DV239*$Q239, 2), "")</f>
        <v/>
      </c>
      <c r="DX239" s="9">
        <f>IF(12&lt;=$G239, $N239, "")</f>
        <v/>
      </c>
      <c r="DY239" s="9">
        <f>IF(12&lt;=$G239, DX239-DW239, "")</f>
        <v/>
      </c>
      <c r="DZ239" s="9">
        <f>IF(12&lt;=$G239, DV239-DY239, "")</f>
        <v/>
      </c>
      <c r="EA239" s="9">
        <f>IF(12&lt;=$G239, ROUND(DS239*$Q239, 2), "")</f>
        <v/>
      </c>
      <c r="EB239" s="9">
        <f>IF(12&lt;=$G239, DS239+EA239, "")</f>
        <v/>
      </c>
      <c r="EC239" s="9">
        <f>IF(12&lt;=$G239, DW239+EA239, "")</f>
        <v/>
      </c>
      <c r="ED239" s="9">
        <f>IF(12&lt;=$G239, ($G239-12)*$N239, "")</f>
        <v/>
      </c>
      <c r="EE239" s="9">
        <f>IF(13&lt;=$G239, DZ239, "")</f>
        <v/>
      </c>
      <c r="EF239" s="9">
        <f>IF(13&lt;=$G239, ROUND(EE239*$Q239, 2), "")</f>
        <v/>
      </c>
      <c r="EG239" s="9">
        <f>IF(13&lt;=$G239, $N239, "")</f>
        <v/>
      </c>
      <c r="EH239" s="9">
        <f>IF(13&lt;=$G239, EG239-EF239, "")</f>
        <v/>
      </c>
      <c r="EI239" s="9">
        <f>IF(13&lt;=$G239, EE239-EH239, "")</f>
        <v/>
      </c>
      <c r="EJ239" s="9">
        <f>IF(13&lt;=$G239, ROUND(EB239*$Q239, 2), "")</f>
        <v/>
      </c>
      <c r="EK239" s="9">
        <f>IF(13&lt;=$G239, EB239+EJ239, "")</f>
        <v/>
      </c>
      <c r="EL239" s="9">
        <f>IF(13&lt;=$G239, EF239+EJ239, "")</f>
        <v/>
      </c>
      <c r="EM239" s="9">
        <f>IF(13&lt;=$G239, ($G239-13)*$N239, "")</f>
        <v/>
      </c>
      <c r="EN239" s="9">
        <f>IF(14&lt;=$G239, EI239, "")</f>
        <v/>
      </c>
      <c r="EO239" s="9">
        <f>IF(14&lt;=$G239, ROUND(EN239*$Q239, 2), "")</f>
        <v/>
      </c>
      <c r="EP239" s="9">
        <f>IF(14&lt;=$G239, $N239, "")</f>
        <v/>
      </c>
      <c r="EQ239" s="9">
        <f>IF(14&lt;=$G239, EP239-EO239, "")</f>
        <v/>
      </c>
      <c r="ER239" s="9">
        <f>IF(14&lt;=$G239, EN239-EQ239, "")</f>
        <v/>
      </c>
      <c r="ES239" s="9">
        <f>IF(14&lt;=$G239, ROUND(EK239*$Q239, 2), "")</f>
        <v/>
      </c>
      <c r="ET239" s="9">
        <f>IF(14&lt;=$G239, EK239+ES239, "")</f>
        <v/>
      </c>
      <c r="EU239" s="9">
        <f>IF(14&lt;=$G239, EO239+ES239, "")</f>
        <v/>
      </c>
      <c r="EV239" s="9">
        <f>IF(14&lt;=$G239, ($G239-14)*$N239, "")</f>
        <v/>
      </c>
      <c r="EW239" s="9">
        <f>IF(15&lt;=$G239, ER239, "")</f>
        <v/>
      </c>
      <c r="EX239" s="9">
        <f>IF(15&lt;=$G239, ROUND(EW239*$Q239, 2), "")</f>
        <v/>
      </c>
      <c r="EY239" s="9">
        <f>IF(15&lt;=$G239, $N239, "")</f>
        <v/>
      </c>
      <c r="EZ239" s="9">
        <f>IF(15&lt;=$G239, EY239-EX239, "")</f>
        <v/>
      </c>
      <c r="FA239" s="9">
        <f>IF(15&lt;=$G239, EW239-EZ239, "")</f>
        <v/>
      </c>
      <c r="FB239" s="9">
        <f>IF(15&lt;=$G239, ROUND(ET239*$Q239, 2), "")</f>
        <v/>
      </c>
      <c r="FC239" s="9">
        <f>IF(15&lt;=$G239, ET239+FB239, "")</f>
        <v/>
      </c>
      <c r="FD239" s="9">
        <f>IF(15&lt;=$G239, EX239+FB239, "")</f>
        <v/>
      </c>
      <c r="FE239" s="9">
        <f>IF(15&lt;=$G239, ($G239-15)*$N239, "")</f>
        <v/>
      </c>
      <c r="FF239" s="9">
        <f>IF(16&lt;=$G239, FA239, "")</f>
        <v/>
      </c>
      <c r="FG239" s="9">
        <f>IF(16&lt;=$G239, ROUND(FF239*$Q239, 2), "")</f>
        <v/>
      </c>
      <c r="FH239" s="9">
        <f>IF(16&lt;=$G239, $N239, "")</f>
        <v/>
      </c>
      <c r="FI239" s="9">
        <f>IF(16&lt;=$G239, FH239-FG239, "")</f>
        <v/>
      </c>
      <c r="FJ239" s="9">
        <f>IF(16&lt;=$G239, FF239-FI239, "")</f>
        <v/>
      </c>
      <c r="FK239" s="9">
        <f>IF(16&lt;=$G239, ROUND(FC239*$Q239, 2), "")</f>
        <v/>
      </c>
      <c r="FL239" s="9">
        <f>IF(16&lt;=$G239, FC239+FK239, "")</f>
        <v/>
      </c>
      <c r="FM239" s="9">
        <f>IF(16&lt;=$G239, FG239+FK239, "")</f>
        <v/>
      </c>
      <c r="FN239" s="9">
        <f>IF(16&lt;=$G239, ($G239-16)*$N239, "")</f>
        <v/>
      </c>
      <c r="FO239" s="9">
        <f>IF(17&lt;=$G239, FJ239, "")</f>
        <v/>
      </c>
      <c r="FP239" s="9">
        <f>IF(17&lt;=$G239, ROUND(FO239*$Q239, 2), "")</f>
        <v/>
      </c>
      <c r="FQ239" s="9">
        <f>IF(17&lt;=$G239, $N239, "")</f>
        <v/>
      </c>
      <c r="FR239" s="9">
        <f>IF(17&lt;=$G239, FQ239-FP239, "")</f>
        <v/>
      </c>
      <c r="FS239" s="9">
        <f>IF(17&lt;=$G239, FO239-FR239, "")</f>
        <v/>
      </c>
      <c r="FT239" s="9">
        <f>IF(17&lt;=$G239, ROUND(FL239*$Q239, 2), "")</f>
        <v/>
      </c>
      <c r="FU239" s="9">
        <f>IF(17&lt;=$G239, FL239+FT239, "")</f>
        <v/>
      </c>
      <c r="FV239" s="9">
        <f>IF(17&lt;=$G239, FP239+FT239, "")</f>
        <v/>
      </c>
      <c r="FW239" s="9">
        <f>IF(17&lt;=$G239, ($G239-17)*$N239, "")</f>
        <v/>
      </c>
      <c r="FX239" s="9">
        <f>IF(18&lt;=$G239, FS239, "")</f>
        <v/>
      </c>
      <c r="FY239" s="9">
        <f>IF(18&lt;=$G239, ROUND(FX239*$Q239, 2), "")</f>
        <v/>
      </c>
      <c r="FZ239" s="9">
        <f>IF(18&lt;=$G239, $N239, "")</f>
        <v/>
      </c>
      <c r="GA239" s="9">
        <f>IF(18&lt;=$G239, FZ239-FY239, "")</f>
        <v/>
      </c>
      <c r="GB239" s="9">
        <f>IF(18&lt;=$G239, FX239-GA239, "")</f>
        <v/>
      </c>
      <c r="GC239" s="9">
        <f>IF(18&lt;=$G239, ROUND(FU239*$Q239, 2), "")</f>
        <v/>
      </c>
      <c r="GD239" s="9">
        <f>IF(18&lt;=$G239, FU239+GC239, "")</f>
        <v/>
      </c>
      <c r="GE239" s="9">
        <f>IF(18&lt;=$G239, FY239+GC239, "")</f>
        <v/>
      </c>
      <c r="GF239" s="9">
        <f>IF(18&lt;=$G239, ($G239-18)*$N239, "")</f>
        <v/>
      </c>
      <c r="GG239" s="9">
        <f>IF(19&lt;=$G239, GB239, "")</f>
        <v/>
      </c>
      <c r="GH239" s="9">
        <f>IF(19&lt;=$G239, ROUND(GG239*$Q239, 2), "")</f>
        <v/>
      </c>
      <c r="GI239" s="9">
        <f>IF(19&lt;=$G239, $N239, "")</f>
        <v/>
      </c>
      <c r="GJ239" s="9">
        <f>IF(19&lt;=$G239, GI239-GH239, "")</f>
        <v/>
      </c>
      <c r="GK239" s="9">
        <f>IF(19&lt;=$G239, GG239-GJ239, "")</f>
        <v/>
      </c>
      <c r="GL239" s="9">
        <f>IF(19&lt;=$G239, ROUND(GD239*$Q239, 2), "")</f>
        <v/>
      </c>
      <c r="GM239" s="9">
        <f>IF(19&lt;=$G239, GD239+GL239, "")</f>
        <v/>
      </c>
      <c r="GN239" s="9">
        <f>IF(19&lt;=$G239, GH239+GL239, "")</f>
        <v/>
      </c>
      <c r="GO239" s="9">
        <f>IF(19&lt;=$G239, ($G239-19)*$N239, "")</f>
        <v/>
      </c>
      <c r="GP239" s="9">
        <f>IF(20&lt;=$G239, GK239, "")</f>
        <v/>
      </c>
      <c r="GQ239" s="9">
        <f>IF(20&lt;=$G239, ROUND(GP239*$Q239, 2), "")</f>
        <v/>
      </c>
      <c r="GR239" s="9">
        <f>IF(20&lt;=$G239, $N239, "")</f>
        <v/>
      </c>
      <c r="GS239" s="9">
        <f>IF(20&lt;=$G239, GR239-GQ239, "")</f>
        <v/>
      </c>
      <c r="GT239" s="9">
        <f>IF(20&lt;=$G239, GP239-GS239, "")</f>
        <v/>
      </c>
      <c r="GU239" s="9">
        <f>IF(20&lt;=$G239, ROUND(GM239*$Q239, 2), "")</f>
        <v/>
      </c>
      <c r="GV239" s="9">
        <f>IF(20&lt;=$G239, GM239+GU239, "")</f>
        <v/>
      </c>
      <c r="GW239" s="9">
        <f>IF(20&lt;=$G239, GQ239+GU239, "")</f>
        <v/>
      </c>
      <c r="GX239" s="9">
        <f>IF(20&lt;=$G239, ($G239-20)*$N239, "")</f>
        <v/>
      </c>
      <c r="GY239" s="9">
        <f>IF(21&lt;=$G239, GT239, "")</f>
        <v/>
      </c>
      <c r="GZ239" s="9">
        <f>IF(21&lt;=$G239, ROUND(GY239*$Q239, 2), "")</f>
        <v/>
      </c>
      <c r="HA239" s="9">
        <f>IF(21&lt;=$G239, $N239, "")</f>
        <v/>
      </c>
      <c r="HB239" s="9">
        <f>IF(21&lt;=$G239, HA239-GZ239, "")</f>
        <v/>
      </c>
      <c r="HC239" s="9">
        <f>IF(21&lt;=$G239, GY239-HB239, "")</f>
        <v/>
      </c>
      <c r="HD239" s="9">
        <f>IF(21&lt;=$G239, ROUND(GV239*$Q239, 2), "")</f>
        <v/>
      </c>
      <c r="HE239" s="9">
        <f>IF(21&lt;=$G239, GV239+HD239, "")</f>
        <v/>
      </c>
      <c r="HF239" s="9">
        <f>IF(21&lt;=$G239, GZ239+HD239, "")</f>
        <v/>
      </c>
      <c r="HG239" s="9">
        <f>IF(21&lt;=$G239, ($G239-21)*$N239, "")</f>
        <v/>
      </c>
      <c r="HH239" s="9">
        <f>IF(22&lt;=$G239, HC239, "")</f>
        <v/>
      </c>
      <c r="HI239" s="9">
        <f>IF(22&lt;=$G239, ROUND(HH239*$Q239, 2), "")</f>
        <v/>
      </c>
      <c r="HJ239" s="9">
        <f>IF(22&lt;=$G239, $N239, "")</f>
        <v/>
      </c>
      <c r="HK239" s="9">
        <f>IF(22&lt;=$G239, HJ239-HI239, "")</f>
        <v/>
      </c>
      <c r="HL239" s="9">
        <f>IF(22&lt;=$G239, HH239-HK239, "")</f>
        <v/>
      </c>
      <c r="HM239" s="9">
        <f>IF(22&lt;=$G239, ROUND(HE239*$Q239, 2), "")</f>
        <v/>
      </c>
      <c r="HN239" s="9">
        <f>IF(22&lt;=$G239, HE239+HM239, "")</f>
        <v/>
      </c>
      <c r="HO239" s="9">
        <f>IF(22&lt;=$G239, HI239+HM239, "")</f>
        <v/>
      </c>
      <c r="HP239" s="9">
        <f>IF(22&lt;=$G239, ($G239-22)*$N239, "")</f>
        <v/>
      </c>
      <c r="HQ239" s="9">
        <f>IF(23&lt;=$G239, HL239, "")</f>
        <v/>
      </c>
      <c r="HR239" s="9">
        <f>IF(23&lt;=$G239, ROUND(HQ239*$Q239, 2), "")</f>
        <v/>
      </c>
      <c r="HS239" s="9">
        <f>IF(23&lt;=$G239, $N239, "")</f>
        <v/>
      </c>
      <c r="HT239" s="9">
        <f>IF(23&lt;=$G239, HS239-HR239, "")</f>
        <v/>
      </c>
      <c r="HU239" s="9">
        <f>IF(23&lt;=$G239, HQ239-HT239, "")</f>
        <v/>
      </c>
      <c r="HV239" s="9">
        <f>IF(23&lt;=$G239, ROUND(HN239*$Q239, 2), "")</f>
        <v/>
      </c>
      <c r="HW239" s="9">
        <f>IF(23&lt;=$G239, HN239+HV239, "")</f>
        <v/>
      </c>
      <c r="HX239" s="9">
        <f>IF(23&lt;=$G239, HR239+HV239, "")</f>
        <v/>
      </c>
      <c r="HY239" s="9">
        <f>IF(23&lt;=$G239, ($G239-23)*$N239, "")</f>
        <v/>
      </c>
      <c r="HZ239" s="9">
        <f>IF(24&lt;=$G239, HU239, "")</f>
        <v/>
      </c>
      <c r="IA239" s="9">
        <f>IF(24&lt;=$G239, ROUND(HZ239*$Q239, 2), "")</f>
        <v/>
      </c>
      <c r="IB239" s="9">
        <f>IF(24&lt;=$G239, $N239, "")</f>
        <v/>
      </c>
      <c r="IC239" s="9">
        <f>IF(24&lt;=$G239, IB239-IA239, "")</f>
        <v/>
      </c>
      <c r="ID239" s="9">
        <f>IF(24&lt;=$G239, HZ239-IC239, "")</f>
        <v/>
      </c>
      <c r="IE239" s="9">
        <f>IF(24&lt;=$G239, ROUND(HW239*$Q239, 2), "")</f>
        <v/>
      </c>
      <c r="IF239" s="9">
        <f>IF(24&lt;=$G239, HW239+IE239, "")</f>
        <v/>
      </c>
      <c r="IG239" s="9">
        <f>IF(24&lt;=$G239, IA239+IE239, "")</f>
        <v/>
      </c>
      <c r="IH239" s="9">
        <f>IF(24&lt;=$G239, ($G239-24)*$N239, "")</f>
        <v/>
      </c>
      <c r="II239" s="9">
        <f>IF(25&lt;=$G239, ID239, "")</f>
        <v/>
      </c>
      <c r="IJ239" s="9">
        <f>IF(25&lt;=$G239, ROUND(II239*$Q239, 2), "")</f>
        <v/>
      </c>
      <c r="IK239" s="9">
        <f>IF(25&lt;=$G239, $N239, "")</f>
        <v/>
      </c>
      <c r="IL239" s="9">
        <f>IF(25&lt;=$G239, IK239-IJ239, "")</f>
        <v/>
      </c>
      <c r="IM239" s="9">
        <f>IF(25&lt;=$G239, II239-IL239, "")</f>
        <v/>
      </c>
      <c r="IN239" s="9">
        <f>IF(25&lt;=$G239, ROUND(IF239*$Q239, 2), "")</f>
        <v/>
      </c>
      <c r="IO239" s="9">
        <f>IF(25&lt;=$G239, IF239+IN239, "")</f>
        <v/>
      </c>
      <c r="IP239" s="9">
        <f>IF(25&lt;=$G239, IJ239+IN239, "")</f>
        <v/>
      </c>
      <c r="IQ239" s="9">
        <f>IF(25&lt;=$G239, ($G239-25)*$N239, "")</f>
        <v/>
      </c>
      <c r="IR239" s="9">
        <f>IF(26&lt;=$G239, IM239, "")</f>
        <v/>
      </c>
      <c r="IS239" s="9">
        <f>IF(26&lt;=$G239, ROUND(IR239*$Q239, 2), "")</f>
        <v/>
      </c>
      <c r="IT239" s="9">
        <f>IF(26&lt;=$G239, $N239, "")</f>
        <v/>
      </c>
      <c r="IU239" s="9">
        <f>IF(26&lt;=$G239, IT239-IS239, "")</f>
        <v/>
      </c>
      <c r="IV239" s="9">
        <f>IF(26&lt;=$G239, IR239-IU239, "")</f>
        <v/>
      </c>
      <c r="IW239" s="9">
        <f>IF(26&lt;=$G239, ROUND(IO239*$Q239, 2), "")</f>
        <v/>
      </c>
      <c r="IX239" s="9">
        <f>IF(26&lt;=$G239, IO239+IW239, "")</f>
        <v/>
      </c>
      <c r="IY239" s="9">
        <f>IF(26&lt;=$G239, IS239+IW239, "")</f>
        <v/>
      </c>
      <c r="IZ239" s="9">
        <f>IF(26&lt;=$G239, ($G239-26)*$N239, "")</f>
        <v/>
      </c>
      <c r="JA239" s="9">
        <f>IF(27&lt;=$G239, IV239, "")</f>
        <v/>
      </c>
      <c r="JB239" s="9">
        <f>IF(27&lt;=$G239, ROUND(JA239*$Q239, 2), "")</f>
        <v/>
      </c>
      <c r="JC239" s="9">
        <f>IF(27&lt;=$G239, $N239, "")</f>
        <v/>
      </c>
      <c r="JD239" s="9">
        <f>IF(27&lt;=$G239, JC239-JB239, "")</f>
        <v/>
      </c>
      <c r="JE239" s="9">
        <f>IF(27&lt;=$G239, JA239-JD239, "")</f>
        <v/>
      </c>
      <c r="JF239" s="9">
        <f>IF(27&lt;=$G239, ROUND(IX239*$Q239, 2), "")</f>
        <v/>
      </c>
      <c r="JG239" s="9">
        <f>IF(27&lt;=$G239, IX239+JF239, "")</f>
        <v/>
      </c>
      <c r="JH239" s="9">
        <f>IF(27&lt;=$G239, JB239+JF239, "")</f>
        <v/>
      </c>
      <c r="JI239" s="9">
        <f>IF(27&lt;=$G239, ($G239-27)*$N239, "")</f>
        <v/>
      </c>
      <c r="JJ239" s="9">
        <f>IF(28&lt;=$G239, JE239, "")</f>
        <v/>
      </c>
      <c r="JK239" s="9">
        <f>IF(28&lt;=$G239, ROUND(JJ239*$Q239, 2), "")</f>
        <v/>
      </c>
      <c r="JL239" s="9">
        <f>IF(28&lt;=$G239, $N239, "")</f>
        <v/>
      </c>
      <c r="JM239" s="9">
        <f>IF(28&lt;=$G239, JL239-JK239, "")</f>
        <v/>
      </c>
      <c r="JN239" s="9">
        <f>IF(28&lt;=$G239, JJ239-JM239, "")</f>
        <v/>
      </c>
      <c r="JO239" s="9">
        <f>IF(28&lt;=$G239, ROUND(JG239*$Q239, 2), "")</f>
        <v/>
      </c>
      <c r="JP239" s="9">
        <f>IF(28&lt;=$G239, JG239+JO239, "")</f>
        <v/>
      </c>
      <c r="JQ239" s="9">
        <f>IF(28&lt;=$G239, JK239+JO239, "")</f>
        <v/>
      </c>
      <c r="JR239" s="9">
        <f>IF(28&lt;=$G239, ($G239-28)*$N239, "")</f>
        <v/>
      </c>
      <c r="JS239" s="9">
        <f>IF(29&lt;=$G239, JN239, "")</f>
        <v/>
      </c>
      <c r="JT239" s="9">
        <f>IF(29&lt;=$G239, ROUND(JS239*$Q239, 2), "")</f>
        <v/>
      </c>
      <c r="JU239" s="9">
        <f>IF(29&lt;=$G239, $N239, "")</f>
        <v/>
      </c>
      <c r="JV239" s="9">
        <f>IF(29&lt;=$G239, JU239-JT239, "")</f>
        <v/>
      </c>
      <c r="JW239" s="9">
        <f>IF(29&lt;=$G239, JS239-JV239, "")</f>
        <v/>
      </c>
      <c r="JX239" s="9">
        <f>IF(29&lt;=$G239, ROUND(JP239*$Q239, 2), "")</f>
        <v/>
      </c>
      <c r="JY239" s="9">
        <f>IF(29&lt;=$G239, JP239+JX239, "")</f>
        <v/>
      </c>
      <c r="JZ239" s="9">
        <f>IF(29&lt;=$G239, JT239+JX239, "")</f>
        <v/>
      </c>
      <c r="KA239" s="9">
        <f>IF(29&lt;=$G239, ($G239-29)*$N239, "")</f>
        <v/>
      </c>
      <c r="KB239" s="9">
        <f>IF(30&lt;=$G239, JW239, "")</f>
        <v/>
      </c>
      <c r="KC239" s="9">
        <f>IF(30&lt;=$G239, ROUND(KB239*$Q239, 2), "")</f>
        <v/>
      </c>
      <c r="KD239" s="9">
        <f>IF(30&lt;=$G239, $N239, "")</f>
        <v/>
      </c>
      <c r="KE239" s="9">
        <f>IF(30&lt;=$G239, KD239-KC239, "")</f>
        <v/>
      </c>
      <c r="KF239" s="9">
        <f>IF(30&lt;=$G239, KB239-KE239, "")</f>
        <v/>
      </c>
      <c r="KG239" s="9">
        <f>IF(30&lt;=$G239, ROUND(JY239*$Q239, 2), "")</f>
        <v/>
      </c>
      <c r="KH239" s="9">
        <f>IF(30&lt;=$G239, JY239+KG239, "")</f>
        <v/>
      </c>
      <c r="KI239" s="9">
        <f>IF(30&lt;=$G239, KC239+KG239, "")</f>
        <v/>
      </c>
      <c r="KJ239" s="9">
        <f>IF(30&lt;=$G239, ($G239-30)*$N239, "")</f>
        <v/>
      </c>
      <c r="KK239" s="9">
        <f>IF(31&lt;=$G239, KF239, "")</f>
        <v/>
      </c>
      <c r="KL239" s="9">
        <f>IF(31&lt;=$G239, ROUND(KK239*$Q239, 2), "")</f>
        <v/>
      </c>
      <c r="KM239" s="9">
        <f>IF(31&lt;=$G239, $N239, "")</f>
        <v/>
      </c>
      <c r="KN239" s="9">
        <f>IF(31&lt;=$G239, KM239-KL239, "")</f>
        <v/>
      </c>
      <c r="KO239" s="9">
        <f>IF(31&lt;=$G239, KK239-KN239, "")</f>
        <v/>
      </c>
      <c r="KP239" s="9">
        <f>IF(31&lt;=$G239, ROUND(KH239*$Q239, 2), "")</f>
        <v/>
      </c>
      <c r="KQ239" s="9">
        <f>IF(31&lt;=$G239, KH239+KP239, "")</f>
        <v/>
      </c>
      <c r="KR239" s="9">
        <f>IF(31&lt;=$G239, KL239+KP239, "")</f>
        <v/>
      </c>
      <c r="KS239" s="9">
        <f>IF(31&lt;=$G239, ($G239-31)*$N239, "")</f>
        <v/>
      </c>
      <c r="KT239" s="9">
        <f>IF(32&lt;=$G239, KO239, "")</f>
        <v/>
      </c>
      <c r="KU239" s="9">
        <f>IF(32&lt;=$G239, ROUND(KT239*$Q239, 2), "")</f>
        <v/>
      </c>
      <c r="KV239" s="9">
        <f>IF(32&lt;=$G239, $N239, "")</f>
        <v/>
      </c>
      <c r="KW239" s="9">
        <f>IF(32&lt;=$G239, KV239-KU239, "")</f>
        <v/>
      </c>
      <c r="KX239" s="9">
        <f>IF(32&lt;=$G239, KT239-KW239, "")</f>
        <v/>
      </c>
      <c r="KY239" s="9">
        <f>IF(32&lt;=$G239, ROUND(KQ239*$Q239, 2), "")</f>
        <v/>
      </c>
      <c r="KZ239" s="9">
        <f>IF(32&lt;=$G239, KQ239+KY239, "")</f>
        <v/>
      </c>
      <c r="LA239" s="9">
        <f>IF(32&lt;=$G239, KU239+KY239, "")</f>
        <v/>
      </c>
      <c r="LB239" s="9">
        <f>IF(32&lt;=$G239, ($G239-32)*$N239, "")</f>
        <v/>
      </c>
      <c r="LC239" s="9">
        <f>IF(33&lt;=$G239, KX239, "")</f>
        <v/>
      </c>
      <c r="LD239" s="9">
        <f>IF(33&lt;=$G239, ROUND(LC239*$Q239, 2), "")</f>
        <v/>
      </c>
      <c r="LE239" s="9">
        <f>IF(33&lt;=$G239, $N239, "")</f>
        <v/>
      </c>
      <c r="LF239" s="9">
        <f>IF(33&lt;=$G239, LE239-LD239, "")</f>
        <v/>
      </c>
      <c r="LG239" s="9">
        <f>IF(33&lt;=$G239, LC239-LF239, "")</f>
        <v/>
      </c>
      <c r="LH239" s="9">
        <f>IF(33&lt;=$G239, ROUND(KZ239*$Q239, 2), "")</f>
        <v/>
      </c>
      <c r="LI239" s="9">
        <f>IF(33&lt;=$G239, KZ239+LH239, "")</f>
        <v/>
      </c>
      <c r="LJ239" s="9">
        <f>IF(33&lt;=$G239, LD239+LH239, "")</f>
        <v/>
      </c>
      <c r="LK239" s="9">
        <f>IF(33&lt;=$G239, ($G239-33)*$N239, "")</f>
        <v/>
      </c>
      <c r="LL239" s="9">
        <f>IF(34&lt;=$G239, LG239, "")</f>
        <v/>
      </c>
      <c r="LM239" s="9">
        <f>IF(34&lt;=$G239, ROUND(LL239*$Q239, 2), "")</f>
        <v/>
      </c>
      <c r="LN239" s="9">
        <f>IF(34&lt;=$G239, $N239, "")</f>
        <v/>
      </c>
      <c r="LO239" s="9">
        <f>IF(34&lt;=$G239, LN239-LM239, "")</f>
        <v/>
      </c>
      <c r="LP239" s="9">
        <f>IF(34&lt;=$G239, LL239-LO239, "")</f>
        <v/>
      </c>
      <c r="LQ239" s="9">
        <f>IF(34&lt;=$G239, ROUND(LI239*$Q239, 2), "")</f>
        <v/>
      </c>
      <c r="LR239" s="9">
        <f>IF(34&lt;=$G239, LI239+LQ239, "")</f>
        <v/>
      </c>
      <c r="LS239" s="9">
        <f>IF(34&lt;=$G239, LM239+LQ239, "")</f>
        <v/>
      </c>
      <c r="LT239" s="9">
        <f>IF(34&lt;=$G239, ($G239-34)*$N239, "")</f>
        <v/>
      </c>
      <c r="LU239" s="9">
        <f>IF(35&lt;=$G239, LP239, "")</f>
        <v/>
      </c>
      <c r="LV239" s="9">
        <f>IF(35&lt;=$G239, ROUND(LU239*$Q239, 2), "")</f>
        <v/>
      </c>
      <c r="LW239" s="9">
        <f>IF(35&lt;=$G239, $N239, "")</f>
        <v/>
      </c>
      <c r="LX239" s="9">
        <f>IF(35&lt;=$G239, LW239-LV239, "")</f>
        <v/>
      </c>
      <c r="LY239" s="9">
        <f>IF(35&lt;=$G239, LU239-LX239, "")</f>
        <v/>
      </c>
      <c r="LZ239" s="9">
        <f>IF(35&lt;=$G239, ROUND(LR239*$Q239, 2), "")</f>
        <v/>
      </c>
      <c r="MA239" s="9">
        <f>IF(35&lt;=$G239, LR239+LZ239, "")</f>
        <v/>
      </c>
      <c r="MB239" s="9">
        <f>IF(35&lt;=$G239, LV239+LZ239, "")</f>
        <v/>
      </c>
      <c r="MC239" s="9">
        <f>IF(35&lt;=$G239, ($G239-35)*$N239, "")</f>
        <v/>
      </c>
      <c r="MD239" s="9">
        <f>IF(36&lt;=$G239, LY239, "")</f>
        <v/>
      </c>
      <c r="ME239" s="9">
        <f>IF(36&lt;=$G239, ROUND(MD239*$Q239, 2), "")</f>
        <v/>
      </c>
      <c r="MF239" s="9">
        <f>IF(36&lt;=$G239, $N239, "")</f>
        <v/>
      </c>
      <c r="MG239" s="9">
        <f>IF(36&lt;=$G239, MF239-ME239, "")</f>
        <v/>
      </c>
      <c r="MH239" s="9">
        <f>IF(36&lt;=$G239, MD239-MG239, "")</f>
        <v/>
      </c>
      <c r="MI239" s="9">
        <f>IF(36&lt;=$G239, ROUND(MA239*$Q239, 2), "")</f>
        <v/>
      </c>
      <c r="MJ239" s="9">
        <f>IF(36&lt;=$G239, MA239+MI239, "")</f>
        <v/>
      </c>
      <c r="MK239" s="9">
        <f>IF(36&lt;=$G239, ME239+MI239, "")</f>
        <v/>
      </c>
      <c r="ML239" s="9">
        <f>IF(36&lt;=$G239, ($G239-36)*$N239, "")</f>
        <v/>
      </c>
      <c r="MM239" s="9">
        <f>IF(37&lt;=$G239, MH239, "")</f>
        <v/>
      </c>
      <c r="MN239" s="9">
        <f>IF(37&lt;=$G239, ROUND(MM239*$Q239, 2), "")</f>
        <v/>
      </c>
      <c r="MO239" s="9">
        <f>IF(37&lt;=$G239, $N239, "")</f>
        <v/>
      </c>
      <c r="MP239" s="9">
        <f>IF(37&lt;=$G239, MO239-MN239, "")</f>
        <v/>
      </c>
      <c r="MQ239" s="9">
        <f>IF(37&lt;=$G239, MM239-MP239, "")</f>
        <v/>
      </c>
      <c r="MR239" s="9">
        <f>IF(37&lt;=$G239, ROUND(MJ239*$Q239, 2), "")</f>
        <v/>
      </c>
      <c r="MS239" s="9">
        <f>IF(37&lt;=$G239, MJ239+MR239, "")</f>
        <v/>
      </c>
      <c r="MT239" s="9">
        <f>IF(37&lt;=$G239, MN239+MR239, "")</f>
        <v/>
      </c>
      <c r="MU239" s="9">
        <f>IF(37&lt;=$G239, ($G239-37)*$N239, "")</f>
        <v/>
      </c>
      <c r="MV239" s="9">
        <f>IF(38&lt;=$G239, MQ239, "")</f>
        <v/>
      </c>
      <c r="MW239" s="9">
        <f>IF(38&lt;=$G239, ROUND(MV239*$Q239, 2), "")</f>
        <v/>
      </c>
      <c r="MX239" s="9">
        <f>IF(38&lt;=$G239, $N239, "")</f>
        <v/>
      </c>
      <c r="MY239" s="9">
        <f>IF(38&lt;=$G239, MX239-MW239, "")</f>
        <v/>
      </c>
      <c r="MZ239" s="9">
        <f>IF(38&lt;=$G239, MV239-MY239, "")</f>
        <v/>
      </c>
      <c r="NA239" s="9">
        <f>IF(38&lt;=$G239, ROUND(MS239*$Q239, 2), "")</f>
        <v/>
      </c>
      <c r="NB239" s="9">
        <f>IF(38&lt;=$G239, MS239+NA239, "")</f>
        <v/>
      </c>
      <c r="NC239" s="9">
        <f>IF(38&lt;=$G239, MW239+NA239, "")</f>
        <v/>
      </c>
      <c r="ND239" s="9">
        <f>IF(38&lt;=$G239, ($G239-38)*$N239, "")</f>
        <v/>
      </c>
      <c r="NE239" s="9">
        <f>IF(39&lt;=$G239, MZ239, "")</f>
        <v/>
      </c>
      <c r="NF239" s="9">
        <f>IF(39&lt;=$G239, ROUND(NE239*$Q239, 2), "")</f>
        <v/>
      </c>
      <c r="NG239" s="9">
        <f>IF(39&lt;=$G239, $N239, "")</f>
        <v/>
      </c>
      <c r="NH239" s="9">
        <f>IF(39&lt;=$G239, NG239-NF239, "")</f>
        <v/>
      </c>
      <c r="NI239" s="9">
        <f>IF(39&lt;=$G239, NE239-NH239, "")</f>
        <v/>
      </c>
      <c r="NJ239" s="9">
        <f>IF(39&lt;=$G239, ROUND(NB239*$Q239, 2), "")</f>
        <v/>
      </c>
      <c r="NK239" s="9">
        <f>IF(39&lt;=$G239, NB239+NJ239, "")</f>
        <v/>
      </c>
      <c r="NL239" s="9">
        <f>IF(39&lt;=$G239, NF239+NJ239, "")</f>
        <v/>
      </c>
      <c r="NM239" s="9">
        <f>IF(39&lt;=$G239, ($G239-39)*$N239, "")</f>
        <v/>
      </c>
      <c r="NN239" s="9">
        <f>IF(40&lt;=$G239, NI239, "")</f>
        <v/>
      </c>
      <c r="NO239" s="9">
        <f>IF(40&lt;=$G239, ROUND(NN239*$Q239, 2), "")</f>
        <v/>
      </c>
      <c r="NP239" s="9">
        <f>IF(40&lt;=$G239, $N239, "")</f>
        <v/>
      </c>
      <c r="NQ239" s="9">
        <f>IF(40&lt;=$G239, NP239-NO239, "")</f>
        <v/>
      </c>
      <c r="NR239" s="9">
        <f>IF(40&lt;=$G239, NN239-NQ239, "")</f>
        <v/>
      </c>
      <c r="NS239" s="9">
        <f>IF(40&lt;=$G239, ROUND(NK239*$Q239, 2), "")</f>
        <v/>
      </c>
      <c r="NT239" s="9">
        <f>IF(40&lt;=$G239, NK239+NS239, "")</f>
        <v/>
      </c>
      <c r="NU239" s="9">
        <f>IF(40&lt;=$G239, NO239+NS239, "")</f>
        <v/>
      </c>
      <c r="NV239" s="9">
        <f>IF(40&lt;=$G239, ($G239-40)*$N239, "")</f>
        <v/>
      </c>
      <c r="NW239" s="9">
        <f>IF(41&lt;=$G239, NR239, "")</f>
        <v/>
      </c>
      <c r="NX239" s="9">
        <f>IF(41&lt;=$G239, ROUND(NW239*$Q239, 2), "")</f>
        <v/>
      </c>
      <c r="NY239" s="9">
        <f>IF(41&lt;=$G239, $N239, "")</f>
        <v/>
      </c>
      <c r="NZ239" s="9">
        <f>IF(41&lt;=$G239, NY239-NX239, "")</f>
        <v/>
      </c>
      <c r="OA239" s="9">
        <f>IF(41&lt;=$G239, NW239-NZ239, "")</f>
        <v/>
      </c>
      <c r="OB239" s="9">
        <f>IF(41&lt;=$G239, ROUND(NT239*$Q239, 2), "")</f>
        <v/>
      </c>
      <c r="OC239" s="9">
        <f>IF(41&lt;=$G239, NT239+OB239, "")</f>
        <v/>
      </c>
      <c r="OD239" s="9">
        <f>IF(41&lt;=$G239, NX239+OB239, "")</f>
        <v/>
      </c>
      <c r="OE239" s="9">
        <f>IF(41&lt;=$G239, ($G239-41)*$N239, "")</f>
        <v/>
      </c>
      <c r="OF239" s="9">
        <f>IF(42&lt;=$G239, OA239, "")</f>
        <v/>
      </c>
      <c r="OG239" s="9">
        <f>IF(42&lt;=$G239, ROUND(OF239*$Q239, 2), "")</f>
        <v/>
      </c>
      <c r="OH239" s="9">
        <f>IF(42&lt;=$G239, $N239, "")</f>
        <v/>
      </c>
      <c r="OI239" s="9">
        <f>IF(42&lt;=$G239, OH239-OG239, "")</f>
        <v/>
      </c>
      <c r="OJ239" s="9">
        <f>IF(42&lt;=$G239, OF239-OI239, "")</f>
        <v/>
      </c>
      <c r="OK239" s="9">
        <f>IF(42&lt;=$G239, ROUND(OC239*$Q239, 2), "")</f>
        <v/>
      </c>
      <c r="OL239" s="9">
        <f>IF(42&lt;=$G239, OC239+OK239, "")</f>
        <v/>
      </c>
      <c r="OM239" s="9">
        <f>IF(42&lt;=$G239, OG239+OK239, "")</f>
        <v/>
      </c>
      <c r="ON239" s="9">
        <f>IF(42&lt;=$G239, ($G239-42)*$N239, "")</f>
        <v/>
      </c>
      <c r="OO239" s="9">
        <f>IF(43&lt;=$G239, OJ239, "")</f>
        <v/>
      </c>
      <c r="OP239" s="9">
        <f>IF(43&lt;=$G239, ROUND(OO239*$Q239, 2), "")</f>
        <v/>
      </c>
      <c r="OQ239" s="9">
        <f>IF(43&lt;=$G239, $N239, "")</f>
        <v/>
      </c>
      <c r="OR239" s="9">
        <f>IF(43&lt;=$G239, OQ239-OP239, "")</f>
        <v/>
      </c>
      <c r="OS239" s="9">
        <f>IF(43&lt;=$G239, OO239-OR239, "")</f>
        <v/>
      </c>
      <c r="OT239" s="9">
        <f>IF(43&lt;=$G239, ROUND(OL239*$Q239, 2), "")</f>
        <v/>
      </c>
      <c r="OU239" s="9">
        <f>IF(43&lt;=$G239, OL239+OT239, "")</f>
        <v/>
      </c>
      <c r="OV239" s="9">
        <f>IF(43&lt;=$G239, OP239+OT239, "")</f>
        <v/>
      </c>
      <c r="OW239" s="9">
        <f>IF(43&lt;=$G239, ($G239-43)*$N239, "")</f>
        <v/>
      </c>
      <c r="OX239" s="9">
        <f>IF(44&lt;=$G239, OS239, "")</f>
        <v/>
      </c>
      <c r="OY239" s="9">
        <f>IF(44&lt;=$G239, ROUND(OX239*$Q239, 2), "")</f>
        <v/>
      </c>
      <c r="OZ239" s="9">
        <f>IF(44&lt;=$G239, $N239, "")</f>
        <v/>
      </c>
      <c r="PA239" s="9">
        <f>IF(44&lt;=$G239, OZ239-OY239, "")</f>
        <v/>
      </c>
      <c r="PB239" s="9">
        <f>IF(44&lt;=$G239, OX239-PA239, "")</f>
        <v/>
      </c>
      <c r="PC239" s="9">
        <f>IF(44&lt;=$G239, ROUND(OU239*$Q239, 2), "")</f>
        <v/>
      </c>
      <c r="PD239" s="9">
        <f>IF(44&lt;=$G239, OU239+PC239, "")</f>
        <v/>
      </c>
      <c r="PE239" s="9">
        <f>IF(44&lt;=$G239, OY239+PC239, "")</f>
        <v/>
      </c>
      <c r="PF239" s="9">
        <f>IF(44&lt;=$G239, ($G239-44)*$N239, "")</f>
        <v/>
      </c>
      <c r="PG239" s="9">
        <f>IF(45&lt;=$G239, PB239, "")</f>
        <v/>
      </c>
      <c r="PH239" s="9">
        <f>IF(45&lt;=$G239, ROUND(PG239*$Q239, 2), "")</f>
        <v/>
      </c>
      <c r="PI239" s="9">
        <f>IF(45&lt;=$G239, $N239, "")</f>
        <v/>
      </c>
      <c r="PJ239" s="9">
        <f>IF(45&lt;=$G239, PI239-PH239, "")</f>
        <v/>
      </c>
      <c r="PK239" s="9">
        <f>IF(45&lt;=$G239, PG239-PJ239, "")</f>
        <v/>
      </c>
      <c r="PL239" s="9">
        <f>IF(45&lt;=$G239, ROUND(PD239*$Q239, 2), "")</f>
        <v/>
      </c>
      <c r="PM239" s="9">
        <f>IF(45&lt;=$G239, PD239+PL239, "")</f>
        <v/>
      </c>
      <c r="PN239" s="9">
        <f>IF(45&lt;=$G239, PH239+PL239, "")</f>
        <v/>
      </c>
      <c r="PO239" s="9">
        <f>IF(45&lt;=$G239, ($G239-45)*$N239, "")</f>
        <v/>
      </c>
      <c r="PP239" s="9">
        <f>IF(46&lt;=$G239, PK239, "")</f>
        <v/>
      </c>
      <c r="PQ239" s="9">
        <f>IF(46&lt;=$G239, ROUND(PP239*$Q239, 2), "")</f>
        <v/>
      </c>
      <c r="PR239" s="9">
        <f>IF(46&lt;=$G239, $N239, "")</f>
        <v/>
      </c>
      <c r="PS239" s="9">
        <f>IF(46&lt;=$G239, PR239-PQ239, "")</f>
        <v/>
      </c>
      <c r="PT239" s="9">
        <f>IF(46&lt;=$G239, PP239-PS239, "")</f>
        <v/>
      </c>
      <c r="PU239" s="9">
        <f>IF(46&lt;=$G239, ROUND(PM239*$Q239, 2), "")</f>
        <v/>
      </c>
      <c r="PV239" s="9">
        <f>IF(46&lt;=$G239, PM239+PU239, "")</f>
        <v/>
      </c>
      <c r="PW239" s="9">
        <f>IF(46&lt;=$G239, PQ239+PU239, "")</f>
        <v/>
      </c>
      <c r="PX239" s="9">
        <f>IF(46&lt;=$G239, ($G239-46)*$N239, "")</f>
        <v/>
      </c>
      <c r="PY239" s="9">
        <f>IF(47&lt;=$G239, PT239, "")</f>
        <v/>
      </c>
      <c r="PZ239" s="9">
        <f>IF(47&lt;=$G239, ROUND(PY239*$Q239, 2), "")</f>
        <v/>
      </c>
      <c r="QA239" s="9">
        <f>IF(47&lt;=$G239, $N239, "")</f>
        <v/>
      </c>
      <c r="QB239" s="9">
        <f>IF(47&lt;=$G239, QA239-PZ239, "")</f>
        <v/>
      </c>
      <c r="QC239" s="9">
        <f>IF(47&lt;=$G239, PY239-QB239, "")</f>
        <v/>
      </c>
      <c r="QD239" s="9">
        <f>IF(47&lt;=$G239, ROUND(PV239*$Q239, 2), "")</f>
        <v/>
      </c>
      <c r="QE239" s="9">
        <f>IF(47&lt;=$G239, PV239+QD239, "")</f>
        <v/>
      </c>
      <c r="QF239" s="9">
        <f>IF(47&lt;=$G239, PZ239+QD239, "")</f>
        <v/>
      </c>
      <c r="QG239" s="9">
        <f>IF(47&lt;=$G239, ($G239-47)*$N239, "")</f>
        <v/>
      </c>
      <c r="QH239" s="9">
        <f>IF(48&lt;=$G239, QC239, "")</f>
        <v/>
      </c>
      <c r="QI239" s="9">
        <f>IF(48&lt;=$G239, ROUND(QH239*$Q239, 2), "")</f>
        <v/>
      </c>
      <c r="QJ239" s="9">
        <f>IF(48&lt;=$G239, $N239, "")</f>
        <v/>
      </c>
      <c r="QK239" s="9">
        <f>IF(48&lt;=$G239, QJ239-QI239, "")</f>
        <v/>
      </c>
      <c r="QL239" s="9">
        <f>IF(48&lt;=$G239, QH239-QK239, "")</f>
        <v/>
      </c>
      <c r="QM239" s="9">
        <f>IF(48&lt;=$G239, ROUND(QE239*$Q239, 2), "")</f>
        <v/>
      </c>
      <c r="QN239" s="9">
        <f>IF(48&lt;=$G239, QE239+QM239, "")</f>
        <v/>
      </c>
      <c r="QO239" s="9">
        <f>IF(48&lt;=$G239, QI239+QM239, "")</f>
        <v/>
      </c>
      <c r="QP239" s="9">
        <f>IF(48&lt;=$G239, ($G239-48)*$N239, "")</f>
        <v/>
      </c>
    </row>
    <row r="240">
      <c r="A240" s="12" t="inlineStr">
        <is>
          <t>0752-0002</t>
        </is>
      </c>
      <c r="B240" s="13" t="inlineStr">
        <is>
          <t>Fernando Plasencia Lopez</t>
        </is>
      </c>
      <c r="C240" s="13" t="inlineStr">
        <is>
          <t>Grand Cherokee Altitude</t>
        </is>
      </c>
      <c r="D240" s="12" t="inlineStr">
        <is>
          <t>ACTIVO</t>
        </is>
      </c>
      <c r="E240" s="12" t="inlineStr">
        <is>
          <t>2026-03-31</t>
        </is>
      </c>
      <c r="F240" s="12" t="inlineStr">
        <is>
          <t>2028-03-31</t>
        </is>
      </c>
      <c r="G240" s="14" t="n">
        <v>24</v>
      </c>
      <c r="H240" s="15" t="n">
        <v>1025775.86</v>
      </c>
      <c r="I240" s="16" t="n">
        <v>0.1</v>
      </c>
      <c r="J240" s="15">
        <f>ROUND(H240*I240, 2)</f>
        <v/>
      </c>
      <c r="K240" s="15">
        <f>ROUND(H240-J240, 2)</f>
        <v/>
      </c>
      <c r="L240" s="16" t="n">
        <v>0.02</v>
      </c>
      <c r="M240" s="15">
        <f>ROUND(H240*L240, 2)</f>
        <v/>
      </c>
      <c r="N240" s="15" t="n">
        <v>42936.26</v>
      </c>
      <c r="O240" s="16" t="n">
        <v>0.3</v>
      </c>
      <c r="P240" s="15">
        <f>ROUND(H240*O240, 2)</f>
        <v/>
      </c>
      <c r="Q240" s="17" t="n">
        <v>0.02620492</v>
      </c>
      <c r="R240" s="17">
        <f>RATE(G240, -N240, K240, -P240)</f>
        <v/>
      </c>
      <c r="S240" s="17">
        <f>ROUND(Q240*12, 8)</f>
        <v/>
      </c>
      <c r="T240" s="17">
        <f>ROUND(((1+Q240)^12)-1, 8)</f>
        <v/>
      </c>
      <c r="U240" s="15">
        <f>ROUND(PV(Q240, G240, 0, -P240), 2)</f>
        <v/>
      </c>
      <c r="V240" s="15">
        <f>SUMIF($AA$4:$QP$4, "Interes_Leasing", AA240:QP240)</f>
        <v/>
      </c>
      <c r="W240" s="15">
        <f>SUMIF($AA$4:$QP$4, "Interes_Residual", AA240:QP240)</f>
        <v/>
      </c>
      <c r="X240" s="15">
        <f>ROUND(V240+W240, 2)</f>
        <v/>
      </c>
      <c r="Y240" s="15">
        <f>ROUND((N240*G240+P240+M240)-K240, 2)</f>
        <v/>
      </c>
      <c r="Z240" s="16">
        <f>ROUND(Y240/K240, 4)</f>
        <v/>
      </c>
      <c r="AA240" s="15">
        <f>IF(1&lt;=$G240, $K240, "")</f>
        <v/>
      </c>
      <c r="AB240" s="15">
        <f>IF(1&lt;=$G240, ROUND(AA240*$Q240, 2), "")</f>
        <v/>
      </c>
      <c r="AC240" s="15">
        <f>IF(1&lt;=$G240, $N240, "")</f>
        <v/>
      </c>
      <c r="AD240" s="15">
        <f>IF(1&lt;=$G240, AC240-AB240, "")</f>
        <v/>
      </c>
      <c r="AE240" s="15">
        <f>IF(1&lt;=$G240, AA240-AD240, "")</f>
        <v/>
      </c>
      <c r="AF240" s="15">
        <f>IF(1&lt;=$G240, ROUND($U240*$Q240, 2), "")</f>
        <v/>
      </c>
      <c r="AG240" s="15">
        <f>IF(1&lt;=$G240, $U240+AF240, "")</f>
        <v/>
      </c>
      <c r="AH240" s="15">
        <f>IF(1&lt;=$G240, AB240+AF240, "")</f>
        <v/>
      </c>
      <c r="AI240" s="15">
        <f>IF(1&lt;=$G240, ($G240-1)*$N240, "")</f>
        <v/>
      </c>
      <c r="AJ240" s="15">
        <f>IF(2&lt;=$G240, AE240, "")</f>
        <v/>
      </c>
      <c r="AK240" s="15">
        <f>IF(2&lt;=$G240, ROUND(AJ240*$Q240, 2), "")</f>
        <v/>
      </c>
      <c r="AL240" s="15">
        <f>IF(2&lt;=$G240, $N240, "")</f>
        <v/>
      </c>
      <c r="AM240" s="15">
        <f>IF(2&lt;=$G240, AL240-AK240, "")</f>
        <v/>
      </c>
      <c r="AN240" s="15">
        <f>IF(2&lt;=$G240, AJ240-AM240, "")</f>
        <v/>
      </c>
      <c r="AO240" s="15">
        <f>IF(2&lt;=$G240, ROUND(AG240*$Q240, 2), "")</f>
        <v/>
      </c>
      <c r="AP240" s="15">
        <f>IF(2&lt;=$G240, AG240+AO240, "")</f>
        <v/>
      </c>
      <c r="AQ240" s="15">
        <f>IF(2&lt;=$G240, AK240+AO240, "")</f>
        <v/>
      </c>
      <c r="AR240" s="15">
        <f>IF(2&lt;=$G240, ($G240-2)*$N240, "")</f>
        <v/>
      </c>
      <c r="AS240" s="15">
        <f>IF(3&lt;=$G240, AN240, "")</f>
        <v/>
      </c>
      <c r="AT240" s="15">
        <f>IF(3&lt;=$G240, ROUND(AS240*$Q240, 2), "")</f>
        <v/>
      </c>
      <c r="AU240" s="15">
        <f>IF(3&lt;=$G240, $N240, "")</f>
        <v/>
      </c>
      <c r="AV240" s="15">
        <f>IF(3&lt;=$G240, AU240-AT240, "")</f>
        <v/>
      </c>
      <c r="AW240" s="15">
        <f>IF(3&lt;=$G240, AS240-AV240, "")</f>
        <v/>
      </c>
      <c r="AX240" s="15">
        <f>IF(3&lt;=$G240, ROUND(AP240*$Q240, 2), "")</f>
        <v/>
      </c>
      <c r="AY240" s="15">
        <f>IF(3&lt;=$G240, AP240+AX240, "")</f>
        <v/>
      </c>
      <c r="AZ240" s="15">
        <f>IF(3&lt;=$G240, AT240+AX240, "")</f>
        <v/>
      </c>
      <c r="BA240" s="15">
        <f>IF(3&lt;=$G240, ($G240-3)*$N240, "")</f>
        <v/>
      </c>
      <c r="BB240" s="15">
        <f>IF(4&lt;=$G240, AW240, "")</f>
        <v/>
      </c>
      <c r="BC240" s="15">
        <f>IF(4&lt;=$G240, ROUND(BB240*$Q240, 2), "")</f>
        <v/>
      </c>
      <c r="BD240" s="15">
        <f>IF(4&lt;=$G240, $N240, "")</f>
        <v/>
      </c>
      <c r="BE240" s="15">
        <f>IF(4&lt;=$G240, BD240-BC240, "")</f>
        <v/>
      </c>
      <c r="BF240" s="15">
        <f>IF(4&lt;=$G240, BB240-BE240, "")</f>
        <v/>
      </c>
      <c r="BG240" s="15">
        <f>IF(4&lt;=$G240, ROUND(AY240*$Q240, 2), "")</f>
        <v/>
      </c>
      <c r="BH240" s="15">
        <f>IF(4&lt;=$G240, AY240+BG240, "")</f>
        <v/>
      </c>
      <c r="BI240" s="15">
        <f>IF(4&lt;=$G240, BC240+BG240, "")</f>
        <v/>
      </c>
      <c r="BJ240" s="15">
        <f>IF(4&lt;=$G240, ($G240-4)*$N240, "")</f>
        <v/>
      </c>
      <c r="BK240" s="15">
        <f>IF(5&lt;=$G240, BF240, "")</f>
        <v/>
      </c>
      <c r="BL240" s="15">
        <f>IF(5&lt;=$G240, ROUND(BK240*$Q240, 2), "")</f>
        <v/>
      </c>
      <c r="BM240" s="15">
        <f>IF(5&lt;=$G240, $N240, "")</f>
        <v/>
      </c>
      <c r="BN240" s="15">
        <f>IF(5&lt;=$G240, BM240-BL240, "")</f>
        <v/>
      </c>
      <c r="BO240" s="15">
        <f>IF(5&lt;=$G240, BK240-BN240, "")</f>
        <v/>
      </c>
      <c r="BP240" s="15">
        <f>IF(5&lt;=$G240, ROUND(BH240*$Q240, 2), "")</f>
        <v/>
      </c>
      <c r="BQ240" s="15">
        <f>IF(5&lt;=$G240, BH240+BP240, "")</f>
        <v/>
      </c>
      <c r="BR240" s="15">
        <f>IF(5&lt;=$G240, BL240+BP240, "")</f>
        <v/>
      </c>
      <c r="BS240" s="15">
        <f>IF(5&lt;=$G240, ($G240-5)*$N240, "")</f>
        <v/>
      </c>
      <c r="BT240" s="15">
        <f>IF(6&lt;=$G240, BO240, "")</f>
        <v/>
      </c>
      <c r="BU240" s="15">
        <f>IF(6&lt;=$G240, ROUND(BT240*$Q240, 2), "")</f>
        <v/>
      </c>
      <c r="BV240" s="15">
        <f>IF(6&lt;=$G240, $N240, "")</f>
        <v/>
      </c>
      <c r="BW240" s="15">
        <f>IF(6&lt;=$G240, BV240-BU240, "")</f>
        <v/>
      </c>
      <c r="BX240" s="15">
        <f>IF(6&lt;=$G240, BT240-BW240, "")</f>
        <v/>
      </c>
      <c r="BY240" s="15">
        <f>IF(6&lt;=$G240, ROUND(BQ240*$Q240, 2), "")</f>
        <v/>
      </c>
      <c r="BZ240" s="15">
        <f>IF(6&lt;=$G240, BQ240+BY240, "")</f>
        <v/>
      </c>
      <c r="CA240" s="15">
        <f>IF(6&lt;=$G240, BU240+BY240, "")</f>
        <v/>
      </c>
      <c r="CB240" s="15">
        <f>IF(6&lt;=$G240, ($G240-6)*$N240, "")</f>
        <v/>
      </c>
      <c r="CC240" s="15">
        <f>IF(7&lt;=$G240, BX240, "")</f>
        <v/>
      </c>
      <c r="CD240" s="15">
        <f>IF(7&lt;=$G240, ROUND(CC240*$Q240, 2), "")</f>
        <v/>
      </c>
      <c r="CE240" s="15">
        <f>IF(7&lt;=$G240, $N240, "")</f>
        <v/>
      </c>
      <c r="CF240" s="15">
        <f>IF(7&lt;=$G240, CE240-CD240, "")</f>
        <v/>
      </c>
      <c r="CG240" s="15">
        <f>IF(7&lt;=$G240, CC240-CF240, "")</f>
        <v/>
      </c>
      <c r="CH240" s="15">
        <f>IF(7&lt;=$G240, ROUND(BZ240*$Q240, 2), "")</f>
        <v/>
      </c>
      <c r="CI240" s="15">
        <f>IF(7&lt;=$G240, BZ240+CH240, "")</f>
        <v/>
      </c>
      <c r="CJ240" s="15">
        <f>IF(7&lt;=$G240, CD240+CH240, "")</f>
        <v/>
      </c>
      <c r="CK240" s="15">
        <f>IF(7&lt;=$G240, ($G240-7)*$N240, "")</f>
        <v/>
      </c>
      <c r="CL240" s="15">
        <f>IF(8&lt;=$G240, CG240, "")</f>
        <v/>
      </c>
      <c r="CM240" s="15">
        <f>IF(8&lt;=$G240, ROUND(CL240*$Q240, 2), "")</f>
        <v/>
      </c>
      <c r="CN240" s="15">
        <f>IF(8&lt;=$G240, $N240, "")</f>
        <v/>
      </c>
      <c r="CO240" s="15">
        <f>IF(8&lt;=$G240, CN240-CM240, "")</f>
        <v/>
      </c>
      <c r="CP240" s="15">
        <f>IF(8&lt;=$G240, CL240-CO240, "")</f>
        <v/>
      </c>
      <c r="CQ240" s="15">
        <f>IF(8&lt;=$G240, ROUND(CI240*$Q240, 2), "")</f>
        <v/>
      </c>
      <c r="CR240" s="15">
        <f>IF(8&lt;=$G240, CI240+CQ240, "")</f>
        <v/>
      </c>
      <c r="CS240" s="15">
        <f>IF(8&lt;=$G240, CM240+CQ240, "")</f>
        <v/>
      </c>
      <c r="CT240" s="15">
        <f>IF(8&lt;=$G240, ($G240-8)*$N240, "")</f>
        <v/>
      </c>
      <c r="CU240" s="15">
        <f>IF(9&lt;=$G240, CP240, "")</f>
        <v/>
      </c>
      <c r="CV240" s="15">
        <f>IF(9&lt;=$G240, ROUND(CU240*$Q240, 2), "")</f>
        <v/>
      </c>
      <c r="CW240" s="15">
        <f>IF(9&lt;=$G240, $N240, "")</f>
        <v/>
      </c>
      <c r="CX240" s="15">
        <f>IF(9&lt;=$G240, CW240-CV240, "")</f>
        <v/>
      </c>
      <c r="CY240" s="15">
        <f>IF(9&lt;=$G240, CU240-CX240, "")</f>
        <v/>
      </c>
      <c r="CZ240" s="15">
        <f>IF(9&lt;=$G240, ROUND(CR240*$Q240, 2), "")</f>
        <v/>
      </c>
      <c r="DA240" s="15">
        <f>IF(9&lt;=$G240, CR240+CZ240, "")</f>
        <v/>
      </c>
      <c r="DB240" s="15">
        <f>IF(9&lt;=$G240, CV240+CZ240, "")</f>
        <v/>
      </c>
      <c r="DC240" s="15">
        <f>IF(9&lt;=$G240, ($G240-9)*$N240, "")</f>
        <v/>
      </c>
      <c r="DD240" s="15">
        <f>IF(10&lt;=$G240, CY240, "")</f>
        <v/>
      </c>
      <c r="DE240" s="15">
        <f>IF(10&lt;=$G240, ROUND(DD240*$Q240, 2), "")</f>
        <v/>
      </c>
      <c r="DF240" s="15">
        <f>IF(10&lt;=$G240, $N240, "")</f>
        <v/>
      </c>
      <c r="DG240" s="15">
        <f>IF(10&lt;=$G240, DF240-DE240, "")</f>
        <v/>
      </c>
      <c r="DH240" s="15">
        <f>IF(10&lt;=$G240, DD240-DG240, "")</f>
        <v/>
      </c>
      <c r="DI240" s="15">
        <f>IF(10&lt;=$G240, ROUND(DA240*$Q240, 2), "")</f>
        <v/>
      </c>
      <c r="DJ240" s="15">
        <f>IF(10&lt;=$G240, DA240+DI240, "")</f>
        <v/>
      </c>
      <c r="DK240" s="15">
        <f>IF(10&lt;=$G240, DE240+DI240, "")</f>
        <v/>
      </c>
      <c r="DL240" s="15">
        <f>IF(10&lt;=$G240, ($G240-10)*$N240, "")</f>
        <v/>
      </c>
      <c r="DM240" s="15">
        <f>IF(11&lt;=$G240, DH240, "")</f>
        <v/>
      </c>
      <c r="DN240" s="15">
        <f>IF(11&lt;=$G240, ROUND(DM240*$Q240, 2), "")</f>
        <v/>
      </c>
      <c r="DO240" s="15">
        <f>IF(11&lt;=$G240, $N240, "")</f>
        <v/>
      </c>
      <c r="DP240" s="15">
        <f>IF(11&lt;=$G240, DO240-DN240, "")</f>
        <v/>
      </c>
      <c r="DQ240" s="15">
        <f>IF(11&lt;=$G240, DM240-DP240, "")</f>
        <v/>
      </c>
      <c r="DR240" s="15">
        <f>IF(11&lt;=$G240, ROUND(DJ240*$Q240, 2), "")</f>
        <v/>
      </c>
      <c r="DS240" s="15">
        <f>IF(11&lt;=$G240, DJ240+DR240, "")</f>
        <v/>
      </c>
      <c r="DT240" s="15">
        <f>IF(11&lt;=$G240, DN240+DR240, "")</f>
        <v/>
      </c>
      <c r="DU240" s="15">
        <f>IF(11&lt;=$G240, ($G240-11)*$N240, "")</f>
        <v/>
      </c>
      <c r="DV240" s="15">
        <f>IF(12&lt;=$G240, DQ240, "")</f>
        <v/>
      </c>
      <c r="DW240" s="15">
        <f>IF(12&lt;=$G240, ROUND(DV240*$Q240, 2), "")</f>
        <v/>
      </c>
      <c r="DX240" s="15">
        <f>IF(12&lt;=$G240, $N240, "")</f>
        <v/>
      </c>
      <c r="DY240" s="15">
        <f>IF(12&lt;=$G240, DX240-DW240, "")</f>
        <v/>
      </c>
      <c r="DZ240" s="15">
        <f>IF(12&lt;=$G240, DV240-DY240, "")</f>
        <v/>
      </c>
      <c r="EA240" s="15">
        <f>IF(12&lt;=$G240, ROUND(DS240*$Q240, 2), "")</f>
        <v/>
      </c>
      <c r="EB240" s="15">
        <f>IF(12&lt;=$G240, DS240+EA240, "")</f>
        <v/>
      </c>
      <c r="EC240" s="15">
        <f>IF(12&lt;=$G240, DW240+EA240, "")</f>
        <v/>
      </c>
      <c r="ED240" s="15">
        <f>IF(12&lt;=$G240, ($G240-12)*$N240, "")</f>
        <v/>
      </c>
      <c r="EE240" s="15">
        <f>IF(13&lt;=$G240, DZ240, "")</f>
        <v/>
      </c>
      <c r="EF240" s="15">
        <f>IF(13&lt;=$G240, ROUND(EE240*$Q240, 2), "")</f>
        <v/>
      </c>
      <c r="EG240" s="15">
        <f>IF(13&lt;=$G240, $N240, "")</f>
        <v/>
      </c>
      <c r="EH240" s="15">
        <f>IF(13&lt;=$G240, EG240-EF240, "")</f>
        <v/>
      </c>
      <c r="EI240" s="15">
        <f>IF(13&lt;=$G240, EE240-EH240, "")</f>
        <v/>
      </c>
      <c r="EJ240" s="15">
        <f>IF(13&lt;=$G240, ROUND(EB240*$Q240, 2), "")</f>
        <v/>
      </c>
      <c r="EK240" s="15">
        <f>IF(13&lt;=$G240, EB240+EJ240, "")</f>
        <v/>
      </c>
      <c r="EL240" s="15">
        <f>IF(13&lt;=$G240, EF240+EJ240, "")</f>
        <v/>
      </c>
      <c r="EM240" s="15">
        <f>IF(13&lt;=$G240, ($G240-13)*$N240, "")</f>
        <v/>
      </c>
      <c r="EN240" s="15">
        <f>IF(14&lt;=$G240, EI240, "")</f>
        <v/>
      </c>
      <c r="EO240" s="15">
        <f>IF(14&lt;=$G240, ROUND(EN240*$Q240, 2), "")</f>
        <v/>
      </c>
      <c r="EP240" s="15">
        <f>IF(14&lt;=$G240, $N240, "")</f>
        <v/>
      </c>
      <c r="EQ240" s="15">
        <f>IF(14&lt;=$G240, EP240-EO240, "")</f>
        <v/>
      </c>
      <c r="ER240" s="15">
        <f>IF(14&lt;=$G240, EN240-EQ240, "")</f>
        <v/>
      </c>
      <c r="ES240" s="15">
        <f>IF(14&lt;=$G240, ROUND(EK240*$Q240, 2), "")</f>
        <v/>
      </c>
      <c r="ET240" s="15">
        <f>IF(14&lt;=$G240, EK240+ES240, "")</f>
        <v/>
      </c>
      <c r="EU240" s="15">
        <f>IF(14&lt;=$G240, EO240+ES240, "")</f>
        <v/>
      </c>
      <c r="EV240" s="15">
        <f>IF(14&lt;=$G240, ($G240-14)*$N240, "")</f>
        <v/>
      </c>
      <c r="EW240" s="15">
        <f>IF(15&lt;=$G240, ER240, "")</f>
        <v/>
      </c>
      <c r="EX240" s="15">
        <f>IF(15&lt;=$G240, ROUND(EW240*$Q240, 2), "")</f>
        <v/>
      </c>
      <c r="EY240" s="15">
        <f>IF(15&lt;=$G240, $N240, "")</f>
        <v/>
      </c>
      <c r="EZ240" s="15">
        <f>IF(15&lt;=$G240, EY240-EX240, "")</f>
        <v/>
      </c>
      <c r="FA240" s="15">
        <f>IF(15&lt;=$G240, EW240-EZ240, "")</f>
        <v/>
      </c>
      <c r="FB240" s="15">
        <f>IF(15&lt;=$G240, ROUND(ET240*$Q240, 2), "")</f>
        <v/>
      </c>
      <c r="FC240" s="15">
        <f>IF(15&lt;=$G240, ET240+FB240, "")</f>
        <v/>
      </c>
      <c r="FD240" s="15">
        <f>IF(15&lt;=$G240, EX240+FB240, "")</f>
        <v/>
      </c>
      <c r="FE240" s="15">
        <f>IF(15&lt;=$G240, ($G240-15)*$N240, "")</f>
        <v/>
      </c>
      <c r="FF240" s="15">
        <f>IF(16&lt;=$G240, FA240, "")</f>
        <v/>
      </c>
      <c r="FG240" s="15">
        <f>IF(16&lt;=$G240, ROUND(FF240*$Q240, 2), "")</f>
        <v/>
      </c>
      <c r="FH240" s="15">
        <f>IF(16&lt;=$G240, $N240, "")</f>
        <v/>
      </c>
      <c r="FI240" s="15">
        <f>IF(16&lt;=$G240, FH240-FG240, "")</f>
        <v/>
      </c>
      <c r="FJ240" s="15">
        <f>IF(16&lt;=$G240, FF240-FI240, "")</f>
        <v/>
      </c>
      <c r="FK240" s="15">
        <f>IF(16&lt;=$G240, ROUND(FC240*$Q240, 2), "")</f>
        <v/>
      </c>
      <c r="FL240" s="15">
        <f>IF(16&lt;=$G240, FC240+FK240, "")</f>
        <v/>
      </c>
      <c r="FM240" s="15">
        <f>IF(16&lt;=$G240, FG240+FK240, "")</f>
        <v/>
      </c>
      <c r="FN240" s="15">
        <f>IF(16&lt;=$G240, ($G240-16)*$N240, "")</f>
        <v/>
      </c>
      <c r="FO240" s="15">
        <f>IF(17&lt;=$G240, FJ240, "")</f>
        <v/>
      </c>
      <c r="FP240" s="15">
        <f>IF(17&lt;=$G240, ROUND(FO240*$Q240, 2), "")</f>
        <v/>
      </c>
      <c r="FQ240" s="15">
        <f>IF(17&lt;=$G240, $N240, "")</f>
        <v/>
      </c>
      <c r="FR240" s="15">
        <f>IF(17&lt;=$G240, FQ240-FP240, "")</f>
        <v/>
      </c>
      <c r="FS240" s="15">
        <f>IF(17&lt;=$G240, FO240-FR240, "")</f>
        <v/>
      </c>
      <c r="FT240" s="15">
        <f>IF(17&lt;=$G240, ROUND(FL240*$Q240, 2), "")</f>
        <v/>
      </c>
      <c r="FU240" s="15">
        <f>IF(17&lt;=$G240, FL240+FT240, "")</f>
        <v/>
      </c>
      <c r="FV240" s="15">
        <f>IF(17&lt;=$G240, FP240+FT240, "")</f>
        <v/>
      </c>
      <c r="FW240" s="15">
        <f>IF(17&lt;=$G240, ($G240-17)*$N240, "")</f>
        <v/>
      </c>
      <c r="FX240" s="15">
        <f>IF(18&lt;=$G240, FS240, "")</f>
        <v/>
      </c>
      <c r="FY240" s="15">
        <f>IF(18&lt;=$G240, ROUND(FX240*$Q240, 2), "")</f>
        <v/>
      </c>
      <c r="FZ240" s="15">
        <f>IF(18&lt;=$G240, $N240, "")</f>
        <v/>
      </c>
      <c r="GA240" s="15">
        <f>IF(18&lt;=$G240, FZ240-FY240, "")</f>
        <v/>
      </c>
      <c r="GB240" s="15">
        <f>IF(18&lt;=$G240, FX240-GA240, "")</f>
        <v/>
      </c>
      <c r="GC240" s="15">
        <f>IF(18&lt;=$G240, ROUND(FU240*$Q240, 2), "")</f>
        <v/>
      </c>
      <c r="GD240" s="15">
        <f>IF(18&lt;=$G240, FU240+GC240, "")</f>
        <v/>
      </c>
      <c r="GE240" s="15">
        <f>IF(18&lt;=$G240, FY240+GC240, "")</f>
        <v/>
      </c>
      <c r="GF240" s="15">
        <f>IF(18&lt;=$G240, ($G240-18)*$N240, "")</f>
        <v/>
      </c>
      <c r="GG240" s="15">
        <f>IF(19&lt;=$G240, GB240, "")</f>
        <v/>
      </c>
      <c r="GH240" s="15">
        <f>IF(19&lt;=$G240, ROUND(GG240*$Q240, 2), "")</f>
        <v/>
      </c>
      <c r="GI240" s="15">
        <f>IF(19&lt;=$G240, $N240, "")</f>
        <v/>
      </c>
      <c r="GJ240" s="15">
        <f>IF(19&lt;=$G240, GI240-GH240, "")</f>
        <v/>
      </c>
      <c r="GK240" s="15">
        <f>IF(19&lt;=$G240, GG240-GJ240, "")</f>
        <v/>
      </c>
      <c r="GL240" s="15">
        <f>IF(19&lt;=$G240, ROUND(GD240*$Q240, 2), "")</f>
        <v/>
      </c>
      <c r="GM240" s="15">
        <f>IF(19&lt;=$G240, GD240+GL240, "")</f>
        <v/>
      </c>
      <c r="GN240" s="15">
        <f>IF(19&lt;=$G240, GH240+GL240, "")</f>
        <v/>
      </c>
      <c r="GO240" s="15">
        <f>IF(19&lt;=$G240, ($G240-19)*$N240, "")</f>
        <v/>
      </c>
      <c r="GP240" s="15">
        <f>IF(20&lt;=$G240, GK240, "")</f>
        <v/>
      </c>
      <c r="GQ240" s="15">
        <f>IF(20&lt;=$G240, ROUND(GP240*$Q240, 2), "")</f>
        <v/>
      </c>
      <c r="GR240" s="15">
        <f>IF(20&lt;=$G240, $N240, "")</f>
        <v/>
      </c>
      <c r="GS240" s="15">
        <f>IF(20&lt;=$G240, GR240-GQ240, "")</f>
        <v/>
      </c>
      <c r="GT240" s="15">
        <f>IF(20&lt;=$G240, GP240-GS240, "")</f>
        <v/>
      </c>
      <c r="GU240" s="15">
        <f>IF(20&lt;=$G240, ROUND(GM240*$Q240, 2), "")</f>
        <v/>
      </c>
      <c r="GV240" s="15">
        <f>IF(20&lt;=$G240, GM240+GU240, "")</f>
        <v/>
      </c>
      <c r="GW240" s="15">
        <f>IF(20&lt;=$G240, GQ240+GU240, "")</f>
        <v/>
      </c>
      <c r="GX240" s="15">
        <f>IF(20&lt;=$G240, ($G240-20)*$N240, "")</f>
        <v/>
      </c>
      <c r="GY240" s="15">
        <f>IF(21&lt;=$G240, GT240, "")</f>
        <v/>
      </c>
      <c r="GZ240" s="15">
        <f>IF(21&lt;=$G240, ROUND(GY240*$Q240, 2), "")</f>
        <v/>
      </c>
      <c r="HA240" s="15">
        <f>IF(21&lt;=$G240, $N240, "")</f>
        <v/>
      </c>
      <c r="HB240" s="15">
        <f>IF(21&lt;=$G240, HA240-GZ240, "")</f>
        <v/>
      </c>
      <c r="HC240" s="15">
        <f>IF(21&lt;=$G240, GY240-HB240, "")</f>
        <v/>
      </c>
      <c r="HD240" s="15">
        <f>IF(21&lt;=$G240, ROUND(GV240*$Q240, 2), "")</f>
        <v/>
      </c>
      <c r="HE240" s="15">
        <f>IF(21&lt;=$G240, GV240+HD240, "")</f>
        <v/>
      </c>
      <c r="HF240" s="15">
        <f>IF(21&lt;=$G240, GZ240+HD240, "")</f>
        <v/>
      </c>
      <c r="HG240" s="15">
        <f>IF(21&lt;=$G240, ($G240-21)*$N240, "")</f>
        <v/>
      </c>
      <c r="HH240" s="15">
        <f>IF(22&lt;=$G240, HC240, "")</f>
        <v/>
      </c>
      <c r="HI240" s="15">
        <f>IF(22&lt;=$G240, ROUND(HH240*$Q240, 2), "")</f>
        <v/>
      </c>
      <c r="HJ240" s="15">
        <f>IF(22&lt;=$G240, $N240, "")</f>
        <v/>
      </c>
      <c r="HK240" s="15">
        <f>IF(22&lt;=$G240, HJ240-HI240, "")</f>
        <v/>
      </c>
      <c r="HL240" s="15">
        <f>IF(22&lt;=$G240, HH240-HK240, "")</f>
        <v/>
      </c>
      <c r="HM240" s="15">
        <f>IF(22&lt;=$G240, ROUND(HE240*$Q240, 2), "")</f>
        <v/>
      </c>
      <c r="HN240" s="15">
        <f>IF(22&lt;=$G240, HE240+HM240, "")</f>
        <v/>
      </c>
      <c r="HO240" s="15">
        <f>IF(22&lt;=$G240, HI240+HM240, "")</f>
        <v/>
      </c>
      <c r="HP240" s="15">
        <f>IF(22&lt;=$G240, ($G240-22)*$N240, "")</f>
        <v/>
      </c>
      <c r="HQ240" s="15">
        <f>IF(23&lt;=$G240, HL240, "")</f>
        <v/>
      </c>
      <c r="HR240" s="15">
        <f>IF(23&lt;=$G240, ROUND(HQ240*$Q240, 2), "")</f>
        <v/>
      </c>
      <c r="HS240" s="15">
        <f>IF(23&lt;=$G240, $N240, "")</f>
        <v/>
      </c>
      <c r="HT240" s="15">
        <f>IF(23&lt;=$G240, HS240-HR240, "")</f>
        <v/>
      </c>
      <c r="HU240" s="15">
        <f>IF(23&lt;=$G240, HQ240-HT240, "")</f>
        <v/>
      </c>
      <c r="HV240" s="15">
        <f>IF(23&lt;=$G240, ROUND(HN240*$Q240, 2), "")</f>
        <v/>
      </c>
      <c r="HW240" s="15">
        <f>IF(23&lt;=$G240, HN240+HV240, "")</f>
        <v/>
      </c>
      <c r="HX240" s="15">
        <f>IF(23&lt;=$G240, HR240+HV240, "")</f>
        <v/>
      </c>
      <c r="HY240" s="15">
        <f>IF(23&lt;=$G240, ($G240-23)*$N240, "")</f>
        <v/>
      </c>
      <c r="HZ240" s="15">
        <f>IF(24&lt;=$G240, HU240, "")</f>
        <v/>
      </c>
      <c r="IA240" s="15">
        <f>IF(24&lt;=$G240, ROUND(HZ240*$Q240, 2), "")</f>
        <v/>
      </c>
      <c r="IB240" s="15">
        <f>IF(24&lt;=$G240, $N240, "")</f>
        <v/>
      </c>
      <c r="IC240" s="15">
        <f>IF(24&lt;=$G240, IB240-IA240, "")</f>
        <v/>
      </c>
      <c r="ID240" s="15">
        <f>IF(24&lt;=$G240, HZ240-IC240, "")</f>
        <v/>
      </c>
      <c r="IE240" s="15">
        <f>IF(24&lt;=$G240, ROUND(HW240*$Q240, 2), "")</f>
        <v/>
      </c>
      <c r="IF240" s="15">
        <f>IF(24&lt;=$G240, HW240+IE240, "")</f>
        <v/>
      </c>
      <c r="IG240" s="15">
        <f>IF(24&lt;=$G240, IA240+IE240, "")</f>
        <v/>
      </c>
      <c r="IH240" s="15">
        <f>IF(24&lt;=$G240, ($G240-24)*$N240, "")</f>
        <v/>
      </c>
      <c r="II240" s="15">
        <f>IF(25&lt;=$G240, ID240, "")</f>
        <v/>
      </c>
      <c r="IJ240" s="15">
        <f>IF(25&lt;=$G240, ROUND(II240*$Q240, 2), "")</f>
        <v/>
      </c>
      <c r="IK240" s="15">
        <f>IF(25&lt;=$G240, $N240, "")</f>
        <v/>
      </c>
      <c r="IL240" s="15">
        <f>IF(25&lt;=$G240, IK240-IJ240, "")</f>
        <v/>
      </c>
      <c r="IM240" s="15">
        <f>IF(25&lt;=$G240, II240-IL240, "")</f>
        <v/>
      </c>
      <c r="IN240" s="15">
        <f>IF(25&lt;=$G240, ROUND(IF240*$Q240, 2), "")</f>
        <v/>
      </c>
      <c r="IO240" s="15">
        <f>IF(25&lt;=$G240, IF240+IN240, "")</f>
        <v/>
      </c>
      <c r="IP240" s="15">
        <f>IF(25&lt;=$G240, IJ240+IN240, "")</f>
        <v/>
      </c>
      <c r="IQ240" s="15">
        <f>IF(25&lt;=$G240, ($G240-25)*$N240, "")</f>
        <v/>
      </c>
      <c r="IR240" s="15">
        <f>IF(26&lt;=$G240, IM240, "")</f>
        <v/>
      </c>
      <c r="IS240" s="15">
        <f>IF(26&lt;=$G240, ROUND(IR240*$Q240, 2), "")</f>
        <v/>
      </c>
      <c r="IT240" s="15">
        <f>IF(26&lt;=$G240, $N240, "")</f>
        <v/>
      </c>
      <c r="IU240" s="15">
        <f>IF(26&lt;=$G240, IT240-IS240, "")</f>
        <v/>
      </c>
      <c r="IV240" s="15">
        <f>IF(26&lt;=$G240, IR240-IU240, "")</f>
        <v/>
      </c>
      <c r="IW240" s="15">
        <f>IF(26&lt;=$G240, ROUND(IO240*$Q240, 2), "")</f>
        <v/>
      </c>
      <c r="IX240" s="15">
        <f>IF(26&lt;=$G240, IO240+IW240, "")</f>
        <v/>
      </c>
      <c r="IY240" s="15">
        <f>IF(26&lt;=$G240, IS240+IW240, "")</f>
        <v/>
      </c>
      <c r="IZ240" s="15">
        <f>IF(26&lt;=$G240, ($G240-26)*$N240, "")</f>
        <v/>
      </c>
      <c r="JA240" s="15">
        <f>IF(27&lt;=$G240, IV240, "")</f>
        <v/>
      </c>
      <c r="JB240" s="15">
        <f>IF(27&lt;=$G240, ROUND(JA240*$Q240, 2), "")</f>
        <v/>
      </c>
      <c r="JC240" s="15">
        <f>IF(27&lt;=$G240, $N240, "")</f>
        <v/>
      </c>
      <c r="JD240" s="15">
        <f>IF(27&lt;=$G240, JC240-JB240, "")</f>
        <v/>
      </c>
      <c r="JE240" s="15">
        <f>IF(27&lt;=$G240, JA240-JD240, "")</f>
        <v/>
      </c>
      <c r="JF240" s="15">
        <f>IF(27&lt;=$G240, ROUND(IX240*$Q240, 2), "")</f>
        <v/>
      </c>
      <c r="JG240" s="15">
        <f>IF(27&lt;=$G240, IX240+JF240, "")</f>
        <v/>
      </c>
      <c r="JH240" s="15">
        <f>IF(27&lt;=$G240, JB240+JF240, "")</f>
        <v/>
      </c>
      <c r="JI240" s="15">
        <f>IF(27&lt;=$G240, ($G240-27)*$N240, "")</f>
        <v/>
      </c>
      <c r="JJ240" s="15">
        <f>IF(28&lt;=$G240, JE240, "")</f>
        <v/>
      </c>
      <c r="JK240" s="15">
        <f>IF(28&lt;=$G240, ROUND(JJ240*$Q240, 2), "")</f>
        <v/>
      </c>
      <c r="JL240" s="15">
        <f>IF(28&lt;=$G240, $N240, "")</f>
        <v/>
      </c>
      <c r="JM240" s="15">
        <f>IF(28&lt;=$G240, JL240-JK240, "")</f>
        <v/>
      </c>
      <c r="JN240" s="15">
        <f>IF(28&lt;=$G240, JJ240-JM240, "")</f>
        <v/>
      </c>
      <c r="JO240" s="15">
        <f>IF(28&lt;=$G240, ROUND(JG240*$Q240, 2), "")</f>
        <v/>
      </c>
      <c r="JP240" s="15">
        <f>IF(28&lt;=$G240, JG240+JO240, "")</f>
        <v/>
      </c>
      <c r="JQ240" s="15">
        <f>IF(28&lt;=$G240, JK240+JO240, "")</f>
        <v/>
      </c>
      <c r="JR240" s="15">
        <f>IF(28&lt;=$G240, ($G240-28)*$N240, "")</f>
        <v/>
      </c>
      <c r="JS240" s="15">
        <f>IF(29&lt;=$G240, JN240, "")</f>
        <v/>
      </c>
      <c r="JT240" s="15">
        <f>IF(29&lt;=$G240, ROUND(JS240*$Q240, 2), "")</f>
        <v/>
      </c>
      <c r="JU240" s="15">
        <f>IF(29&lt;=$G240, $N240, "")</f>
        <v/>
      </c>
      <c r="JV240" s="15">
        <f>IF(29&lt;=$G240, JU240-JT240, "")</f>
        <v/>
      </c>
      <c r="JW240" s="15">
        <f>IF(29&lt;=$G240, JS240-JV240, "")</f>
        <v/>
      </c>
      <c r="JX240" s="15">
        <f>IF(29&lt;=$G240, ROUND(JP240*$Q240, 2), "")</f>
        <v/>
      </c>
      <c r="JY240" s="15">
        <f>IF(29&lt;=$G240, JP240+JX240, "")</f>
        <v/>
      </c>
      <c r="JZ240" s="15">
        <f>IF(29&lt;=$G240, JT240+JX240, "")</f>
        <v/>
      </c>
      <c r="KA240" s="15">
        <f>IF(29&lt;=$G240, ($G240-29)*$N240, "")</f>
        <v/>
      </c>
      <c r="KB240" s="15">
        <f>IF(30&lt;=$G240, JW240, "")</f>
        <v/>
      </c>
      <c r="KC240" s="15">
        <f>IF(30&lt;=$G240, ROUND(KB240*$Q240, 2), "")</f>
        <v/>
      </c>
      <c r="KD240" s="15">
        <f>IF(30&lt;=$G240, $N240, "")</f>
        <v/>
      </c>
      <c r="KE240" s="15">
        <f>IF(30&lt;=$G240, KD240-KC240, "")</f>
        <v/>
      </c>
      <c r="KF240" s="15">
        <f>IF(30&lt;=$G240, KB240-KE240, "")</f>
        <v/>
      </c>
      <c r="KG240" s="15">
        <f>IF(30&lt;=$G240, ROUND(JY240*$Q240, 2), "")</f>
        <v/>
      </c>
      <c r="KH240" s="15">
        <f>IF(30&lt;=$G240, JY240+KG240, "")</f>
        <v/>
      </c>
      <c r="KI240" s="15">
        <f>IF(30&lt;=$G240, KC240+KG240, "")</f>
        <v/>
      </c>
      <c r="KJ240" s="15">
        <f>IF(30&lt;=$G240, ($G240-30)*$N240, "")</f>
        <v/>
      </c>
      <c r="KK240" s="15">
        <f>IF(31&lt;=$G240, KF240, "")</f>
        <v/>
      </c>
      <c r="KL240" s="15">
        <f>IF(31&lt;=$G240, ROUND(KK240*$Q240, 2), "")</f>
        <v/>
      </c>
      <c r="KM240" s="15">
        <f>IF(31&lt;=$G240, $N240, "")</f>
        <v/>
      </c>
      <c r="KN240" s="15">
        <f>IF(31&lt;=$G240, KM240-KL240, "")</f>
        <v/>
      </c>
      <c r="KO240" s="15">
        <f>IF(31&lt;=$G240, KK240-KN240, "")</f>
        <v/>
      </c>
      <c r="KP240" s="15">
        <f>IF(31&lt;=$G240, ROUND(KH240*$Q240, 2), "")</f>
        <v/>
      </c>
      <c r="KQ240" s="15">
        <f>IF(31&lt;=$G240, KH240+KP240, "")</f>
        <v/>
      </c>
      <c r="KR240" s="15">
        <f>IF(31&lt;=$G240, KL240+KP240, "")</f>
        <v/>
      </c>
      <c r="KS240" s="15">
        <f>IF(31&lt;=$G240, ($G240-31)*$N240, "")</f>
        <v/>
      </c>
      <c r="KT240" s="15">
        <f>IF(32&lt;=$G240, KO240, "")</f>
        <v/>
      </c>
      <c r="KU240" s="15">
        <f>IF(32&lt;=$G240, ROUND(KT240*$Q240, 2), "")</f>
        <v/>
      </c>
      <c r="KV240" s="15">
        <f>IF(32&lt;=$G240, $N240, "")</f>
        <v/>
      </c>
      <c r="KW240" s="15">
        <f>IF(32&lt;=$G240, KV240-KU240, "")</f>
        <v/>
      </c>
      <c r="KX240" s="15">
        <f>IF(32&lt;=$G240, KT240-KW240, "")</f>
        <v/>
      </c>
      <c r="KY240" s="15">
        <f>IF(32&lt;=$G240, ROUND(KQ240*$Q240, 2), "")</f>
        <v/>
      </c>
      <c r="KZ240" s="15">
        <f>IF(32&lt;=$G240, KQ240+KY240, "")</f>
        <v/>
      </c>
      <c r="LA240" s="15">
        <f>IF(32&lt;=$G240, KU240+KY240, "")</f>
        <v/>
      </c>
      <c r="LB240" s="15">
        <f>IF(32&lt;=$G240, ($G240-32)*$N240, "")</f>
        <v/>
      </c>
      <c r="LC240" s="15">
        <f>IF(33&lt;=$G240, KX240, "")</f>
        <v/>
      </c>
      <c r="LD240" s="15">
        <f>IF(33&lt;=$G240, ROUND(LC240*$Q240, 2), "")</f>
        <v/>
      </c>
      <c r="LE240" s="15">
        <f>IF(33&lt;=$G240, $N240, "")</f>
        <v/>
      </c>
      <c r="LF240" s="15">
        <f>IF(33&lt;=$G240, LE240-LD240, "")</f>
        <v/>
      </c>
      <c r="LG240" s="15">
        <f>IF(33&lt;=$G240, LC240-LF240, "")</f>
        <v/>
      </c>
      <c r="LH240" s="15">
        <f>IF(33&lt;=$G240, ROUND(KZ240*$Q240, 2), "")</f>
        <v/>
      </c>
      <c r="LI240" s="15">
        <f>IF(33&lt;=$G240, KZ240+LH240, "")</f>
        <v/>
      </c>
      <c r="LJ240" s="15">
        <f>IF(33&lt;=$G240, LD240+LH240, "")</f>
        <v/>
      </c>
      <c r="LK240" s="15">
        <f>IF(33&lt;=$G240, ($G240-33)*$N240, "")</f>
        <v/>
      </c>
      <c r="LL240" s="15">
        <f>IF(34&lt;=$G240, LG240, "")</f>
        <v/>
      </c>
      <c r="LM240" s="15">
        <f>IF(34&lt;=$G240, ROUND(LL240*$Q240, 2), "")</f>
        <v/>
      </c>
      <c r="LN240" s="15">
        <f>IF(34&lt;=$G240, $N240, "")</f>
        <v/>
      </c>
      <c r="LO240" s="15">
        <f>IF(34&lt;=$G240, LN240-LM240, "")</f>
        <v/>
      </c>
      <c r="LP240" s="15">
        <f>IF(34&lt;=$G240, LL240-LO240, "")</f>
        <v/>
      </c>
      <c r="LQ240" s="15">
        <f>IF(34&lt;=$G240, ROUND(LI240*$Q240, 2), "")</f>
        <v/>
      </c>
      <c r="LR240" s="15">
        <f>IF(34&lt;=$G240, LI240+LQ240, "")</f>
        <v/>
      </c>
      <c r="LS240" s="15">
        <f>IF(34&lt;=$G240, LM240+LQ240, "")</f>
        <v/>
      </c>
      <c r="LT240" s="15">
        <f>IF(34&lt;=$G240, ($G240-34)*$N240, "")</f>
        <v/>
      </c>
      <c r="LU240" s="15">
        <f>IF(35&lt;=$G240, LP240, "")</f>
        <v/>
      </c>
      <c r="LV240" s="15">
        <f>IF(35&lt;=$G240, ROUND(LU240*$Q240, 2), "")</f>
        <v/>
      </c>
      <c r="LW240" s="15">
        <f>IF(35&lt;=$G240, $N240, "")</f>
        <v/>
      </c>
      <c r="LX240" s="15">
        <f>IF(35&lt;=$G240, LW240-LV240, "")</f>
        <v/>
      </c>
      <c r="LY240" s="15">
        <f>IF(35&lt;=$G240, LU240-LX240, "")</f>
        <v/>
      </c>
      <c r="LZ240" s="15">
        <f>IF(35&lt;=$G240, ROUND(LR240*$Q240, 2), "")</f>
        <v/>
      </c>
      <c r="MA240" s="15">
        <f>IF(35&lt;=$G240, LR240+LZ240, "")</f>
        <v/>
      </c>
      <c r="MB240" s="15">
        <f>IF(35&lt;=$G240, LV240+LZ240, "")</f>
        <v/>
      </c>
      <c r="MC240" s="15">
        <f>IF(35&lt;=$G240, ($G240-35)*$N240, "")</f>
        <v/>
      </c>
      <c r="MD240" s="15">
        <f>IF(36&lt;=$G240, LY240, "")</f>
        <v/>
      </c>
      <c r="ME240" s="15">
        <f>IF(36&lt;=$G240, ROUND(MD240*$Q240, 2), "")</f>
        <v/>
      </c>
      <c r="MF240" s="15">
        <f>IF(36&lt;=$G240, $N240, "")</f>
        <v/>
      </c>
      <c r="MG240" s="15">
        <f>IF(36&lt;=$G240, MF240-ME240, "")</f>
        <v/>
      </c>
      <c r="MH240" s="15">
        <f>IF(36&lt;=$G240, MD240-MG240, "")</f>
        <v/>
      </c>
      <c r="MI240" s="15">
        <f>IF(36&lt;=$G240, ROUND(MA240*$Q240, 2), "")</f>
        <v/>
      </c>
      <c r="MJ240" s="15">
        <f>IF(36&lt;=$G240, MA240+MI240, "")</f>
        <v/>
      </c>
      <c r="MK240" s="15">
        <f>IF(36&lt;=$G240, ME240+MI240, "")</f>
        <v/>
      </c>
      <c r="ML240" s="15">
        <f>IF(36&lt;=$G240, ($G240-36)*$N240, "")</f>
        <v/>
      </c>
      <c r="MM240" s="15">
        <f>IF(37&lt;=$G240, MH240, "")</f>
        <v/>
      </c>
      <c r="MN240" s="15">
        <f>IF(37&lt;=$G240, ROUND(MM240*$Q240, 2), "")</f>
        <v/>
      </c>
      <c r="MO240" s="15">
        <f>IF(37&lt;=$G240, $N240, "")</f>
        <v/>
      </c>
      <c r="MP240" s="15">
        <f>IF(37&lt;=$G240, MO240-MN240, "")</f>
        <v/>
      </c>
      <c r="MQ240" s="15">
        <f>IF(37&lt;=$G240, MM240-MP240, "")</f>
        <v/>
      </c>
      <c r="MR240" s="15">
        <f>IF(37&lt;=$G240, ROUND(MJ240*$Q240, 2), "")</f>
        <v/>
      </c>
      <c r="MS240" s="15">
        <f>IF(37&lt;=$G240, MJ240+MR240, "")</f>
        <v/>
      </c>
      <c r="MT240" s="15">
        <f>IF(37&lt;=$G240, MN240+MR240, "")</f>
        <v/>
      </c>
      <c r="MU240" s="15">
        <f>IF(37&lt;=$G240, ($G240-37)*$N240, "")</f>
        <v/>
      </c>
      <c r="MV240" s="15">
        <f>IF(38&lt;=$G240, MQ240, "")</f>
        <v/>
      </c>
      <c r="MW240" s="15">
        <f>IF(38&lt;=$G240, ROUND(MV240*$Q240, 2), "")</f>
        <v/>
      </c>
      <c r="MX240" s="15">
        <f>IF(38&lt;=$G240, $N240, "")</f>
        <v/>
      </c>
      <c r="MY240" s="15">
        <f>IF(38&lt;=$G240, MX240-MW240, "")</f>
        <v/>
      </c>
      <c r="MZ240" s="15">
        <f>IF(38&lt;=$G240, MV240-MY240, "")</f>
        <v/>
      </c>
      <c r="NA240" s="15">
        <f>IF(38&lt;=$G240, ROUND(MS240*$Q240, 2), "")</f>
        <v/>
      </c>
      <c r="NB240" s="15">
        <f>IF(38&lt;=$G240, MS240+NA240, "")</f>
        <v/>
      </c>
      <c r="NC240" s="15">
        <f>IF(38&lt;=$G240, MW240+NA240, "")</f>
        <v/>
      </c>
      <c r="ND240" s="15">
        <f>IF(38&lt;=$G240, ($G240-38)*$N240, "")</f>
        <v/>
      </c>
      <c r="NE240" s="15">
        <f>IF(39&lt;=$G240, MZ240, "")</f>
        <v/>
      </c>
      <c r="NF240" s="15">
        <f>IF(39&lt;=$G240, ROUND(NE240*$Q240, 2), "")</f>
        <v/>
      </c>
      <c r="NG240" s="15">
        <f>IF(39&lt;=$G240, $N240, "")</f>
        <v/>
      </c>
      <c r="NH240" s="15">
        <f>IF(39&lt;=$G240, NG240-NF240, "")</f>
        <v/>
      </c>
      <c r="NI240" s="15">
        <f>IF(39&lt;=$G240, NE240-NH240, "")</f>
        <v/>
      </c>
      <c r="NJ240" s="15">
        <f>IF(39&lt;=$G240, ROUND(NB240*$Q240, 2), "")</f>
        <v/>
      </c>
      <c r="NK240" s="15">
        <f>IF(39&lt;=$G240, NB240+NJ240, "")</f>
        <v/>
      </c>
      <c r="NL240" s="15">
        <f>IF(39&lt;=$G240, NF240+NJ240, "")</f>
        <v/>
      </c>
      <c r="NM240" s="15">
        <f>IF(39&lt;=$G240, ($G240-39)*$N240, "")</f>
        <v/>
      </c>
      <c r="NN240" s="15">
        <f>IF(40&lt;=$G240, NI240, "")</f>
        <v/>
      </c>
      <c r="NO240" s="15">
        <f>IF(40&lt;=$G240, ROUND(NN240*$Q240, 2), "")</f>
        <v/>
      </c>
      <c r="NP240" s="15">
        <f>IF(40&lt;=$G240, $N240, "")</f>
        <v/>
      </c>
      <c r="NQ240" s="15">
        <f>IF(40&lt;=$G240, NP240-NO240, "")</f>
        <v/>
      </c>
      <c r="NR240" s="15">
        <f>IF(40&lt;=$G240, NN240-NQ240, "")</f>
        <v/>
      </c>
      <c r="NS240" s="15">
        <f>IF(40&lt;=$G240, ROUND(NK240*$Q240, 2), "")</f>
        <v/>
      </c>
      <c r="NT240" s="15">
        <f>IF(40&lt;=$G240, NK240+NS240, "")</f>
        <v/>
      </c>
      <c r="NU240" s="15">
        <f>IF(40&lt;=$G240, NO240+NS240, "")</f>
        <v/>
      </c>
      <c r="NV240" s="15">
        <f>IF(40&lt;=$G240, ($G240-40)*$N240, "")</f>
        <v/>
      </c>
      <c r="NW240" s="15">
        <f>IF(41&lt;=$G240, NR240, "")</f>
        <v/>
      </c>
      <c r="NX240" s="15">
        <f>IF(41&lt;=$G240, ROUND(NW240*$Q240, 2), "")</f>
        <v/>
      </c>
      <c r="NY240" s="15">
        <f>IF(41&lt;=$G240, $N240, "")</f>
        <v/>
      </c>
      <c r="NZ240" s="15">
        <f>IF(41&lt;=$G240, NY240-NX240, "")</f>
        <v/>
      </c>
      <c r="OA240" s="15">
        <f>IF(41&lt;=$G240, NW240-NZ240, "")</f>
        <v/>
      </c>
      <c r="OB240" s="15">
        <f>IF(41&lt;=$G240, ROUND(NT240*$Q240, 2), "")</f>
        <v/>
      </c>
      <c r="OC240" s="15">
        <f>IF(41&lt;=$G240, NT240+OB240, "")</f>
        <v/>
      </c>
      <c r="OD240" s="15">
        <f>IF(41&lt;=$G240, NX240+OB240, "")</f>
        <v/>
      </c>
      <c r="OE240" s="15">
        <f>IF(41&lt;=$G240, ($G240-41)*$N240, "")</f>
        <v/>
      </c>
      <c r="OF240" s="15">
        <f>IF(42&lt;=$G240, OA240, "")</f>
        <v/>
      </c>
      <c r="OG240" s="15">
        <f>IF(42&lt;=$G240, ROUND(OF240*$Q240, 2), "")</f>
        <v/>
      </c>
      <c r="OH240" s="15">
        <f>IF(42&lt;=$G240, $N240, "")</f>
        <v/>
      </c>
      <c r="OI240" s="15">
        <f>IF(42&lt;=$G240, OH240-OG240, "")</f>
        <v/>
      </c>
      <c r="OJ240" s="15">
        <f>IF(42&lt;=$G240, OF240-OI240, "")</f>
        <v/>
      </c>
      <c r="OK240" s="15">
        <f>IF(42&lt;=$G240, ROUND(OC240*$Q240, 2), "")</f>
        <v/>
      </c>
      <c r="OL240" s="15">
        <f>IF(42&lt;=$G240, OC240+OK240, "")</f>
        <v/>
      </c>
      <c r="OM240" s="15">
        <f>IF(42&lt;=$G240, OG240+OK240, "")</f>
        <v/>
      </c>
      <c r="ON240" s="15">
        <f>IF(42&lt;=$G240, ($G240-42)*$N240, "")</f>
        <v/>
      </c>
      <c r="OO240" s="15">
        <f>IF(43&lt;=$G240, OJ240, "")</f>
        <v/>
      </c>
      <c r="OP240" s="15">
        <f>IF(43&lt;=$G240, ROUND(OO240*$Q240, 2), "")</f>
        <v/>
      </c>
      <c r="OQ240" s="15">
        <f>IF(43&lt;=$G240, $N240, "")</f>
        <v/>
      </c>
      <c r="OR240" s="15">
        <f>IF(43&lt;=$G240, OQ240-OP240, "")</f>
        <v/>
      </c>
      <c r="OS240" s="15">
        <f>IF(43&lt;=$G240, OO240-OR240, "")</f>
        <v/>
      </c>
      <c r="OT240" s="15">
        <f>IF(43&lt;=$G240, ROUND(OL240*$Q240, 2), "")</f>
        <v/>
      </c>
      <c r="OU240" s="15">
        <f>IF(43&lt;=$G240, OL240+OT240, "")</f>
        <v/>
      </c>
      <c r="OV240" s="15">
        <f>IF(43&lt;=$G240, OP240+OT240, "")</f>
        <v/>
      </c>
      <c r="OW240" s="15">
        <f>IF(43&lt;=$G240, ($G240-43)*$N240, "")</f>
        <v/>
      </c>
      <c r="OX240" s="15">
        <f>IF(44&lt;=$G240, OS240, "")</f>
        <v/>
      </c>
      <c r="OY240" s="15">
        <f>IF(44&lt;=$G240, ROUND(OX240*$Q240, 2), "")</f>
        <v/>
      </c>
      <c r="OZ240" s="15">
        <f>IF(44&lt;=$G240, $N240, "")</f>
        <v/>
      </c>
      <c r="PA240" s="15">
        <f>IF(44&lt;=$G240, OZ240-OY240, "")</f>
        <v/>
      </c>
      <c r="PB240" s="15">
        <f>IF(44&lt;=$G240, OX240-PA240, "")</f>
        <v/>
      </c>
      <c r="PC240" s="15">
        <f>IF(44&lt;=$G240, ROUND(OU240*$Q240, 2), "")</f>
        <v/>
      </c>
      <c r="PD240" s="15">
        <f>IF(44&lt;=$G240, OU240+PC240, "")</f>
        <v/>
      </c>
      <c r="PE240" s="15">
        <f>IF(44&lt;=$G240, OY240+PC240, "")</f>
        <v/>
      </c>
      <c r="PF240" s="15">
        <f>IF(44&lt;=$G240, ($G240-44)*$N240, "")</f>
        <v/>
      </c>
      <c r="PG240" s="15">
        <f>IF(45&lt;=$G240, PB240, "")</f>
        <v/>
      </c>
      <c r="PH240" s="15">
        <f>IF(45&lt;=$G240, ROUND(PG240*$Q240, 2), "")</f>
        <v/>
      </c>
      <c r="PI240" s="15">
        <f>IF(45&lt;=$G240, $N240, "")</f>
        <v/>
      </c>
      <c r="PJ240" s="15">
        <f>IF(45&lt;=$G240, PI240-PH240, "")</f>
        <v/>
      </c>
      <c r="PK240" s="15">
        <f>IF(45&lt;=$G240, PG240-PJ240, "")</f>
        <v/>
      </c>
      <c r="PL240" s="15">
        <f>IF(45&lt;=$G240, ROUND(PD240*$Q240, 2), "")</f>
        <v/>
      </c>
      <c r="PM240" s="15">
        <f>IF(45&lt;=$G240, PD240+PL240, "")</f>
        <v/>
      </c>
      <c r="PN240" s="15">
        <f>IF(45&lt;=$G240, PH240+PL240, "")</f>
        <v/>
      </c>
      <c r="PO240" s="15">
        <f>IF(45&lt;=$G240, ($G240-45)*$N240, "")</f>
        <v/>
      </c>
      <c r="PP240" s="15">
        <f>IF(46&lt;=$G240, PK240, "")</f>
        <v/>
      </c>
      <c r="PQ240" s="15">
        <f>IF(46&lt;=$G240, ROUND(PP240*$Q240, 2), "")</f>
        <v/>
      </c>
      <c r="PR240" s="15">
        <f>IF(46&lt;=$G240, $N240, "")</f>
        <v/>
      </c>
      <c r="PS240" s="15">
        <f>IF(46&lt;=$G240, PR240-PQ240, "")</f>
        <v/>
      </c>
      <c r="PT240" s="15">
        <f>IF(46&lt;=$G240, PP240-PS240, "")</f>
        <v/>
      </c>
      <c r="PU240" s="15">
        <f>IF(46&lt;=$G240, ROUND(PM240*$Q240, 2), "")</f>
        <v/>
      </c>
      <c r="PV240" s="15">
        <f>IF(46&lt;=$G240, PM240+PU240, "")</f>
        <v/>
      </c>
      <c r="PW240" s="15">
        <f>IF(46&lt;=$G240, PQ240+PU240, "")</f>
        <v/>
      </c>
      <c r="PX240" s="15">
        <f>IF(46&lt;=$G240, ($G240-46)*$N240, "")</f>
        <v/>
      </c>
      <c r="PY240" s="15">
        <f>IF(47&lt;=$G240, PT240, "")</f>
        <v/>
      </c>
      <c r="PZ240" s="15">
        <f>IF(47&lt;=$G240, ROUND(PY240*$Q240, 2), "")</f>
        <v/>
      </c>
      <c r="QA240" s="15">
        <f>IF(47&lt;=$G240, $N240, "")</f>
        <v/>
      </c>
      <c r="QB240" s="15">
        <f>IF(47&lt;=$G240, QA240-PZ240, "")</f>
        <v/>
      </c>
      <c r="QC240" s="15">
        <f>IF(47&lt;=$G240, PY240-QB240, "")</f>
        <v/>
      </c>
      <c r="QD240" s="15">
        <f>IF(47&lt;=$G240, ROUND(PV240*$Q240, 2), "")</f>
        <v/>
      </c>
      <c r="QE240" s="15">
        <f>IF(47&lt;=$G240, PV240+QD240, "")</f>
        <v/>
      </c>
      <c r="QF240" s="15">
        <f>IF(47&lt;=$G240, PZ240+QD240, "")</f>
        <v/>
      </c>
      <c r="QG240" s="15">
        <f>IF(47&lt;=$G240, ($G240-47)*$N240, "")</f>
        <v/>
      </c>
      <c r="QH240" s="15">
        <f>IF(48&lt;=$G240, QC240, "")</f>
        <v/>
      </c>
      <c r="QI240" s="15">
        <f>IF(48&lt;=$G240, ROUND(QH240*$Q240, 2), "")</f>
        <v/>
      </c>
      <c r="QJ240" s="15">
        <f>IF(48&lt;=$G240, $N240, "")</f>
        <v/>
      </c>
      <c r="QK240" s="15">
        <f>IF(48&lt;=$G240, QJ240-QI240, "")</f>
        <v/>
      </c>
      <c r="QL240" s="15">
        <f>IF(48&lt;=$G240, QH240-QK240, "")</f>
        <v/>
      </c>
      <c r="QM240" s="15">
        <f>IF(48&lt;=$G240, ROUND(QE240*$Q240, 2), "")</f>
        <v/>
      </c>
      <c r="QN240" s="15">
        <f>IF(48&lt;=$G240, QE240+QM240, "")</f>
        <v/>
      </c>
      <c r="QO240" s="15">
        <f>IF(48&lt;=$G240, QI240+QM240, "")</f>
        <v/>
      </c>
      <c r="QP240" s="15">
        <f>IF(48&lt;=$G240, ($G240-48)*$N240, "")</f>
        <v/>
      </c>
    </row>
    <row r="241">
      <c r="A241" s="6" t="inlineStr">
        <is>
          <t>0752-0003</t>
        </is>
      </c>
      <c r="B241" s="7" t="inlineStr">
        <is>
          <t>Fernando Plasencia Lopez</t>
        </is>
      </c>
      <c r="C241" s="7" t="inlineStr">
        <is>
          <t>Grand Cherokee Summit</t>
        </is>
      </c>
      <c r="D241" s="6" t="inlineStr">
        <is>
          <t>ACTIVO</t>
        </is>
      </c>
      <c r="E241" s="6" t="inlineStr">
        <is>
          <t>2026-05-13</t>
        </is>
      </c>
      <c r="F241" s="6" t="inlineStr">
        <is>
          <t>2028-05-13</t>
        </is>
      </c>
      <c r="G241" s="8" t="n">
        <v>24</v>
      </c>
      <c r="H241" s="9" t="n">
        <v>1897900</v>
      </c>
      <c r="I241" s="10" t="n">
        <v>0.3</v>
      </c>
      <c r="J241" s="9">
        <f>ROUND(H241*I241, 2)</f>
        <v/>
      </c>
      <c r="K241" s="9">
        <f>ROUND(H241-J241, 2)</f>
        <v/>
      </c>
      <c r="L241" s="10" t="n">
        <v>0.02</v>
      </c>
      <c r="M241" s="9">
        <f>ROUND(H241*L241, 2)</f>
        <v/>
      </c>
      <c r="N241" s="9" t="n">
        <v>79441.07000000001</v>
      </c>
      <c r="O241" s="10" t="n">
        <v>0.3</v>
      </c>
      <c r="P241" s="9">
        <f>ROUND(H241*O241, 2)</f>
        <v/>
      </c>
      <c r="Q241" s="11" t="n">
        <v>0.04632321</v>
      </c>
      <c r="R241" s="11">
        <f>RATE(G241, -N241, K241, -P241)</f>
        <v/>
      </c>
      <c r="S241" s="11">
        <f>ROUND(Q241*12, 8)</f>
        <v/>
      </c>
      <c r="T241" s="11">
        <f>ROUND(((1+Q241)^12)-1, 8)</f>
        <v/>
      </c>
      <c r="U241" s="9">
        <f>ROUND(PV(Q241, G241, 0, -P241), 2)</f>
        <v/>
      </c>
      <c r="V241" s="9">
        <f>SUMIF($AA$4:$QP$4, "Interes_Leasing", AA241:QP241)</f>
        <v/>
      </c>
      <c r="W241" s="9">
        <f>SUMIF($AA$4:$QP$4, "Interes_Residual", AA241:QP241)</f>
        <v/>
      </c>
      <c r="X241" s="9">
        <f>ROUND(V241+W241, 2)</f>
        <v/>
      </c>
      <c r="Y241" s="9">
        <f>ROUND((N241*G241+P241+M241)-K241, 2)</f>
        <v/>
      </c>
      <c r="Z241" s="10">
        <f>ROUND(Y241/K241, 4)</f>
        <v/>
      </c>
      <c r="AA241" s="9">
        <f>IF(1&lt;=$G241, $K241, "")</f>
        <v/>
      </c>
      <c r="AB241" s="9">
        <f>IF(1&lt;=$G241, ROUND(AA241*$Q241, 2), "")</f>
        <v/>
      </c>
      <c r="AC241" s="9">
        <f>IF(1&lt;=$G241, $N241, "")</f>
        <v/>
      </c>
      <c r="AD241" s="9">
        <f>IF(1&lt;=$G241, AC241-AB241, "")</f>
        <v/>
      </c>
      <c r="AE241" s="9">
        <f>IF(1&lt;=$G241, AA241-AD241, "")</f>
        <v/>
      </c>
      <c r="AF241" s="9">
        <f>IF(1&lt;=$G241, ROUND($U241*$Q241, 2), "")</f>
        <v/>
      </c>
      <c r="AG241" s="9">
        <f>IF(1&lt;=$G241, $U241+AF241, "")</f>
        <v/>
      </c>
      <c r="AH241" s="9">
        <f>IF(1&lt;=$G241, AB241+AF241, "")</f>
        <v/>
      </c>
      <c r="AI241" s="9">
        <f>IF(1&lt;=$G241, ($G241-1)*$N241, "")</f>
        <v/>
      </c>
      <c r="AJ241" s="9">
        <f>IF(2&lt;=$G241, AE241, "")</f>
        <v/>
      </c>
      <c r="AK241" s="9">
        <f>IF(2&lt;=$G241, ROUND(AJ241*$Q241, 2), "")</f>
        <v/>
      </c>
      <c r="AL241" s="9">
        <f>IF(2&lt;=$G241, $N241, "")</f>
        <v/>
      </c>
      <c r="AM241" s="9">
        <f>IF(2&lt;=$G241, AL241-AK241, "")</f>
        <v/>
      </c>
      <c r="AN241" s="9">
        <f>IF(2&lt;=$G241, AJ241-AM241, "")</f>
        <v/>
      </c>
      <c r="AO241" s="9">
        <f>IF(2&lt;=$G241, ROUND(AG241*$Q241, 2), "")</f>
        <v/>
      </c>
      <c r="AP241" s="9">
        <f>IF(2&lt;=$G241, AG241+AO241, "")</f>
        <v/>
      </c>
      <c r="AQ241" s="9">
        <f>IF(2&lt;=$G241, AK241+AO241, "")</f>
        <v/>
      </c>
      <c r="AR241" s="9">
        <f>IF(2&lt;=$G241, ($G241-2)*$N241, "")</f>
        <v/>
      </c>
      <c r="AS241" s="9">
        <f>IF(3&lt;=$G241, AN241, "")</f>
        <v/>
      </c>
      <c r="AT241" s="9">
        <f>IF(3&lt;=$G241, ROUND(AS241*$Q241, 2), "")</f>
        <v/>
      </c>
      <c r="AU241" s="9">
        <f>IF(3&lt;=$G241, $N241, "")</f>
        <v/>
      </c>
      <c r="AV241" s="9">
        <f>IF(3&lt;=$G241, AU241-AT241, "")</f>
        <v/>
      </c>
      <c r="AW241" s="9">
        <f>IF(3&lt;=$G241, AS241-AV241, "")</f>
        <v/>
      </c>
      <c r="AX241" s="9">
        <f>IF(3&lt;=$G241, ROUND(AP241*$Q241, 2), "")</f>
        <v/>
      </c>
      <c r="AY241" s="9">
        <f>IF(3&lt;=$G241, AP241+AX241, "")</f>
        <v/>
      </c>
      <c r="AZ241" s="9">
        <f>IF(3&lt;=$G241, AT241+AX241, "")</f>
        <v/>
      </c>
      <c r="BA241" s="9">
        <f>IF(3&lt;=$G241, ($G241-3)*$N241, "")</f>
        <v/>
      </c>
      <c r="BB241" s="9">
        <f>IF(4&lt;=$G241, AW241, "")</f>
        <v/>
      </c>
      <c r="BC241" s="9">
        <f>IF(4&lt;=$G241, ROUND(BB241*$Q241, 2), "")</f>
        <v/>
      </c>
      <c r="BD241" s="9">
        <f>IF(4&lt;=$G241, $N241, "")</f>
        <v/>
      </c>
      <c r="BE241" s="9">
        <f>IF(4&lt;=$G241, BD241-BC241, "")</f>
        <v/>
      </c>
      <c r="BF241" s="9">
        <f>IF(4&lt;=$G241, BB241-BE241, "")</f>
        <v/>
      </c>
      <c r="BG241" s="9">
        <f>IF(4&lt;=$G241, ROUND(AY241*$Q241, 2), "")</f>
        <v/>
      </c>
      <c r="BH241" s="9">
        <f>IF(4&lt;=$G241, AY241+BG241, "")</f>
        <v/>
      </c>
      <c r="BI241" s="9">
        <f>IF(4&lt;=$G241, BC241+BG241, "")</f>
        <v/>
      </c>
      <c r="BJ241" s="9">
        <f>IF(4&lt;=$G241, ($G241-4)*$N241, "")</f>
        <v/>
      </c>
      <c r="BK241" s="9">
        <f>IF(5&lt;=$G241, BF241, "")</f>
        <v/>
      </c>
      <c r="BL241" s="9">
        <f>IF(5&lt;=$G241, ROUND(BK241*$Q241, 2), "")</f>
        <v/>
      </c>
      <c r="BM241" s="9">
        <f>IF(5&lt;=$G241, $N241, "")</f>
        <v/>
      </c>
      <c r="BN241" s="9">
        <f>IF(5&lt;=$G241, BM241-BL241, "")</f>
        <v/>
      </c>
      <c r="BO241" s="9">
        <f>IF(5&lt;=$G241, BK241-BN241, "")</f>
        <v/>
      </c>
      <c r="BP241" s="9">
        <f>IF(5&lt;=$G241, ROUND(BH241*$Q241, 2), "")</f>
        <v/>
      </c>
      <c r="BQ241" s="9">
        <f>IF(5&lt;=$G241, BH241+BP241, "")</f>
        <v/>
      </c>
      <c r="BR241" s="9">
        <f>IF(5&lt;=$G241, BL241+BP241, "")</f>
        <v/>
      </c>
      <c r="BS241" s="9">
        <f>IF(5&lt;=$G241, ($G241-5)*$N241, "")</f>
        <v/>
      </c>
      <c r="BT241" s="9">
        <f>IF(6&lt;=$G241, BO241, "")</f>
        <v/>
      </c>
      <c r="BU241" s="9">
        <f>IF(6&lt;=$G241, ROUND(BT241*$Q241, 2), "")</f>
        <v/>
      </c>
      <c r="BV241" s="9">
        <f>IF(6&lt;=$G241, $N241, "")</f>
        <v/>
      </c>
      <c r="BW241" s="9">
        <f>IF(6&lt;=$G241, BV241-BU241, "")</f>
        <v/>
      </c>
      <c r="BX241" s="9">
        <f>IF(6&lt;=$G241, BT241-BW241, "")</f>
        <v/>
      </c>
      <c r="BY241" s="9">
        <f>IF(6&lt;=$G241, ROUND(BQ241*$Q241, 2), "")</f>
        <v/>
      </c>
      <c r="BZ241" s="9">
        <f>IF(6&lt;=$G241, BQ241+BY241, "")</f>
        <v/>
      </c>
      <c r="CA241" s="9">
        <f>IF(6&lt;=$G241, BU241+BY241, "")</f>
        <v/>
      </c>
      <c r="CB241" s="9">
        <f>IF(6&lt;=$G241, ($G241-6)*$N241, "")</f>
        <v/>
      </c>
      <c r="CC241" s="9">
        <f>IF(7&lt;=$G241, BX241, "")</f>
        <v/>
      </c>
      <c r="CD241" s="9">
        <f>IF(7&lt;=$G241, ROUND(CC241*$Q241, 2), "")</f>
        <v/>
      </c>
      <c r="CE241" s="9">
        <f>IF(7&lt;=$G241, $N241, "")</f>
        <v/>
      </c>
      <c r="CF241" s="9">
        <f>IF(7&lt;=$G241, CE241-CD241, "")</f>
        <v/>
      </c>
      <c r="CG241" s="9">
        <f>IF(7&lt;=$G241, CC241-CF241, "")</f>
        <v/>
      </c>
      <c r="CH241" s="9">
        <f>IF(7&lt;=$G241, ROUND(BZ241*$Q241, 2), "")</f>
        <v/>
      </c>
      <c r="CI241" s="9">
        <f>IF(7&lt;=$G241, BZ241+CH241, "")</f>
        <v/>
      </c>
      <c r="CJ241" s="9">
        <f>IF(7&lt;=$G241, CD241+CH241, "")</f>
        <v/>
      </c>
      <c r="CK241" s="9">
        <f>IF(7&lt;=$G241, ($G241-7)*$N241, "")</f>
        <v/>
      </c>
      <c r="CL241" s="9">
        <f>IF(8&lt;=$G241, CG241, "")</f>
        <v/>
      </c>
      <c r="CM241" s="9">
        <f>IF(8&lt;=$G241, ROUND(CL241*$Q241, 2), "")</f>
        <v/>
      </c>
      <c r="CN241" s="9">
        <f>IF(8&lt;=$G241, $N241, "")</f>
        <v/>
      </c>
      <c r="CO241" s="9">
        <f>IF(8&lt;=$G241, CN241-CM241, "")</f>
        <v/>
      </c>
      <c r="CP241" s="9">
        <f>IF(8&lt;=$G241, CL241-CO241, "")</f>
        <v/>
      </c>
      <c r="CQ241" s="9">
        <f>IF(8&lt;=$G241, ROUND(CI241*$Q241, 2), "")</f>
        <v/>
      </c>
      <c r="CR241" s="9">
        <f>IF(8&lt;=$G241, CI241+CQ241, "")</f>
        <v/>
      </c>
      <c r="CS241" s="9">
        <f>IF(8&lt;=$G241, CM241+CQ241, "")</f>
        <v/>
      </c>
      <c r="CT241" s="9">
        <f>IF(8&lt;=$G241, ($G241-8)*$N241, "")</f>
        <v/>
      </c>
      <c r="CU241" s="9">
        <f>IF(9&lt;=$G241, CP241, "")</f>
        <v/>
      </c>
      <c r="CV241" s="9">
        <f>IF(9&lt;=$G241, ROUND(CU241*$Q241, 2), "")</f>
        <v/>
      </c>
      <c r="CW241" s="9">
        <f>IF(9&lt;=$G241, $N241, "")</f>
        <v/>
      </c>
      <c r="CX241" s="9">
        <f>IF(9&lt;=$G241, CW241-CV241, "")</f>
        <v/>
      </c>
      <c r="CY241" s="9">
        <f>IF(9&lt;=$G241, CU241-CX241, "")</f>
        <v/>
      </c>
      <c r="CZ241" s="9">
        <f>IF(9&lt;=$G241, ROUND(CR241*$Q241, 2), "")</f>
        <v/>
      </c>
      <c r="DA241" s="9">
        <f>IF(9&lt;=$G241, CR241+CZ241, "")</f>
        <v/>
      </c>
      <c r="DB241" s="9">
        <f>IF(9&lt;=$G241, CV241+CZ241, "")</f>
        <v/>
      </c>
      <c r="DC241" s="9">
        <f>IF(9&lt;=$G241, ($G241-9)*$N241, "")</f>
        <v/>
      </c>
      <c r="DD241" s="9">
        <f>IF(10&lt;=$G241, CY241, "")</f>
        <v/>
      </c>
      <c r="DE241" s="9">
        <f>IF(10&lt;=$G241, ROUND(DD241*$Q241, 2), "")</f>
        <v/>
      </c>
      <c r="DF241" s="9">
        <f>IF(10&lt;=$G241, $N241, "")</f>
        <v/>
      </c>
      <c r="DG241" s="9">
        <f>IF(10&lt;=$G241, DF241-DE241, "")</f>
        <v/>
      </c>
      <c r="DH241" s="9">
        <f>IF(10&lt;=$G241, DD241-DG241, "")</f>
        <v/>
      </c>
      <c r="DI241" s="9">
        <f>IF(10&lt;=$G241, ROUND(DA241*$Q241, 2), "")</f>
        <v/>
      </c>
      <c r="DJ241" s="9">
        <f>IF(10&lt;=$G241, DA241+DI241, "")</f>
        <v/>
      </c>
      <c r="DK241" s="9">
        <f>IF(10&lt;=$G241, DE241+DI241, "")</f>
        <v/>
      </c>
      <c r="DL241" s="9">
        <f>IF(10&lt;=$G241, ($G241-10)*$N241, "")</f>
        <v/>
      </c>
      <c r="DM241" s="9">
        <f>IF(11&lt;=$G241, DH241, "")</f>
        <v/>
      </c>
      <c r="DN241" s="9">
        <f>IF(11&lt;=$G241, ROUND(DM241*$Q241, 2), "")</f>
        <v/>
      </c>
      <c r="DO241" s="9">
        <f>IF(11&lt;=$G241, $N241, "")</f>
        <v/>
      </c>
      <c r="DP241" s="9">
        <f>IF(11&lt;=$G241, DO241-DN241, "")</f>
        <v/>
      </c>
      <c r="DQ241" s="9">
        <f>IF(11&lt;=$G241, DM241-DP241, "")</f>
        <v/>
      </c>
      <c r="DR241" s="9">
        <f>IF(11&lt;=$G241, ROUND(DJ241*$Q241, 2), "")</f>
        <v/>
      </c>
      <c r="DS241" s="9">
        <f>IF(11&lt;=$G241, DJ241+DR241, "")</f>
        <v/>
      </c>
      <c r="DT241" s="9">
        <f>IF(11&lt;=$G241, DN241+DR241, "")</f>
        <v/>
      </c>
      <c r="DU241" s="9">
        <f>IF(11&lt;=$G241, ($G241-11)*$N241, "")</f>
        <v/>
      </c>
      <c r="DV241" s="9">
        <f>IF(12&lt;=$G241, DQ241, "")</f>
        <v/>
      </c>
      <c r="DW241" s="9">
        <f>IF(12&lt;=$G241, ROUND(DV241*$Q241, 2), "")</f>
        <v/>
      </c>
      <c r="DX241" s="9">
        <f>IF(12&lt;=$G241, $N241, "")</f>
        <v/>
      </c>
      <c r="DY241" s="9">
        <f>IF(12&lt;=$G241, DX241-DW241, "")</f>
        <v/>
      </c>
      <c r="DZ241" s="9">
        <f>IF(12&lt;=$G241, DV241-DY241, "")</f>
        <v/>
      </c>
      <c r="EA241" s="9">
        <f>IF(12&lt;=$G241, ROUND(DS241*$Q241, 2), "")</f>
        <v/>
      </c>
      <c r="EB241" s="9">
        <f>IF(12&lt;=$G241, DS241+EA241, "")</f>
        <v/>
      </c>
      <c r="EC241" s="9">
        <f>IF(12&lt;=$G241, DW241+EA241, "")</f>
        <v/>
      </c>
      <c r="ED241" s="9">
        <f>IF(12&lt;=$G241, ($G241-12)*$N241, "")</f>
        <v/>
      </c>
      <c r="EE241" s="9">
        <f>IF(13&lt;=$G241, DZ241, "")</f>
        <v/>
      </c>
      <c r="EF241" s="9">
        <f>IF(13&lt;=$G241, ROUND(EE241*$Q241, 2), "")</f>
        <v/>
      </c>
      <c r="EG241" s="9">
        <f>IF(13&lt;=$G241, $N241, "")</f>
        <v/>
      </c>
      <c r="EH241" s="9">
        <f>IF(13&lt;=$G241, EG241-EF241, "")</f>
        <v/>
      </c>
      <c r="EI241" s="9">
        <f>IF(13&lt;=$G241, EE241-EH241, "")</f>
        <v/>
      </c>
      <c r="EJ241" s="9">
        <f>IF(13&lt;=$G241, ROUND(EB241*$Q241, 2), "")</f>
        <v/>
      </c>
      <c r="EK241" s="9">
        <f>IF(13&lt;=$G241, EB241+EJ241, "")</f>
        <v/>
      </c>
      <c r="EL241" s="9">
        <f>IF(13&lt;=$G241, EF241+EJ241, "")</f>
        <v/>
      </c>
      <c r="EM241" s="9">
        <f>IF(13&lt;=$G241, ($G241-13)*$N241, "")</f>
        <v/>
      </c>
      <c r="EN241" s="9">
        <f>IF(14&lt;=$G241, EI241, "")</f>
        <v/>
      </c>
      <c r="EO241" s="9">
        <f>IF(14&lt;=$G241, ROUND(EN241*$Q241, 2), "")</f>
        <v/>
      </c>
      <c r="EP241" s="9">
        <f>IF(14&lt;=$G241, $N241, "")</f>
        <v/>
      </c>
      <c r="EQ241" s="9">
        <f>IF(14&lt;=$G241, EP241-EO241, "")</f>
        <v/>
      </c>
      <c r="ER241" s="9">
        <f>IF(14&lt;=$G241, EN241-EQ241, "")</f>
        <v/>
      </c>
      <c r="ES241" s="9">
        <f>IF(14&lt;=$G241, ROUND(EK241*$Q241, 2), "")</f>
        <v/>
      </c>
      <c r="ET241" s="9">
        <f>IF(14&lt;=$G241, EK241+ES241, "")</f>
        <v/>
      </c>
      <c r="EU241" s="9">
        <f>IF(14&lt;=$G241, EO241+ES241, "")</f>
        <v/>
      </c>
      <c r="EV241" s="9">
        <f>IF(14&lt;=$G241, ($G241-14)*$N241, "")</f>
        <v/>
      </c>
      <c r="EW241" s="9">
        <f>IF(15&lt;=$G241, ER241, "")</f>
        <v/>
      </c>
      <c r="EX241" s="9">
        <f>IF(15&lt;=$G241, ROUND(EW241*$Q241, 2), "")</f>
        <v/>
      </c>
      <c r="EY241" s="9">
        <f>IF(15&lt;=$G241, $N241, "")</f>
        <v/>
      </c>
      <c r="EZ241" s="9">
        <f>IF(15&lt;=$G241, EY241-EX241, "")</f>
        <v/>
      </c>
      <c r="FA241" s="9">
        <f>IF(15&lt;=$G241, EW241-EZ241, "")</f>
        <v/>
      </c>
      <c r="FB241" s="9">
        <f>IF(15&lt;=$G241, ROUND(ET241*$Q241, 2), "")</f>
        <v/>
      </c>
      <c r="FC241" s="9">
        <f>IF(15&lt;=$G241, ET241+FB241, "")</f>
        <v/>
      </c>
      <c r="FD241" s="9">
        <f>IF(15&lt;=$G241, EX241+FB241, "")</f>
        <v/>
      </c>
      <c r="FE241" s="9">
        <f>IF(15&lt;=$G241, ($G241-15)*$N241, "")</f>
        <v/>
      </c>
      <c r="FF241" s="9">
        <f>IF(16&lt;=$G241, FA241, "")</f>
        <v/>
      </c>
      <c r="FG241" s="9">
        <f>IF(16&lt;=$G241, ROUND(FF241*$Q241, 2), "")</f>
        <v/>
      </c>
      <c r="FH241" s="9">
        <f>IF(16&lt;=$G241, $N241, "")</f>
        <v/>
      </c>
      <c r="FI241" s="9">
        <f>IF(16&lt;=$G241, FH241-FG241, "")</f>
        <v/>
      </c>
      <c r="FJ241" s="9">
        <f>IF(16&lt;=$G241, FF241-FI241, "")</f>
        <v/>
      </c>
      <c r="FK241" s="9">
        <f>IF(16&lt;=$G241, ROUND(FC241*$Q241, 2), "")</f>
        <v/>
      </c>
      <c r="FL241" s="9">
        <f>IF(16&lt;=$G241, FC241+FK241, "")</f>
        <v/>
      </c>
      <c r="FM241" s="9">
        <f>IF(16&lt;=$G241, FG241+FK241, "")</f>
        <v/>
      </c>
      <c r="FN241" s="9">
        <f>IF(16&lt;=$G241, ($G241-16)*$N241, "")</f>
        <v/>
      </c>
      <c r="FO241" s="9">
        <f>IF(17&lt;=$G241, FJ241, "")</f>
        <v/>
      </c>
      <c r="FP241" s="9">
        <f>IF(17&lt;=$G241, ROUND(FO241*$Q241, 2), "")</f>
        <v/>
      </c>
      <c r="FQ241" s="9">
        <f>IF(17&lt;=$G241, $N241, "")</f>
        <v/>
      </c>
      <c r="FR241" s="9">
        <f>IF(17&lt;=$G241, FQ241-FP241, "")</f>
        <v/>
      </c>
      <c r="FS241" s="9">
        <f>IF(17&lt;=$G241, FO241-FR241, "")</f>
        <v/>
      </c>
      <c r="FT241" s="9">
        <f>IF(17&lt;=$G241, ROUND(FL241*$Q241, 2), "")</f>
        <v/>
      </c>
      <c r="FU241" s="9">
        <f>IF(17&lt;=$G241, FL241+FT241, "")</f>
        <v/>
      </c>
      <c r="FV241" s="9">
        <f>IF(17&lt;=$G241, FP241+FT241, "")</f>
        <v/>
      </c>
      <c r="FW241" s="9">
        <f>IF(17&lt;=$G241, ($G241-17)*$N241, "")</f>
        <v/>
      </c>
      <c r="FX241" s="9">
        <f>IF(18&lt;=$G241, FS241, "")</f>
        <v/>
      </c>
      <c r="FY241" s="9">
        <f>IF(18&lt;=$G241, ROUND(FX241*$Q241, 2), "")</f>
        <v/>
      </c>
      <c r="FZ241" s="9">
        <f>IF(18&lt;=$G241, $N241, "")</f>
        <v/>
      </c>
      <c r="GA241" s="9">
        <f>IF(18&lt;=$G241, FZ241-FY241, "")</f>
        <v/>
      </c>
      <c r="GB241" s="9">
        <f>IF(18&lt;=$G241, FX241-GA241, "")</f>
        <v/>
      </c>
      <c r="GC241" s="9">
        <f>IF(18&lt;=$G241, ROUND(FU241*$Q241, 2), "")</f>
        <v/>
      </c>
      <c r="GD241" s="9">
        <f>IF(18&lt;=$G241, FU241+GC241, "")</f>
        <v/>
      </c>
      <c r="GE241" s="9">
        <f>IF(18&lt;=$G241, FY241+GC241, "")</f>
        <v/>
      </c>
      <c r="GF241" s="9">
        <f>IF(18&lt;=$G241, ($G241-18)*$N241, "")</f>
        <v/>
      </c>
      <c r="GG241" s="9">
        <f>IF(19&lt;=$G241, GB241, "")</f>
        <v/>
      </c>
      <c r="GH241" s="9">
        <f>IF(19&lt;=$G241, ROUND(GG241*$Q241, 2), "")</f>
        <v/>
      </c>
      <c r="GI241" s="9">
        <f>IF(19&lt;=$G241, $N241, "")</f>
        <v/>
      </c>
      <c r="GJ241" s="9">
        <f>IF(19&lt;=$G241, GI241-GH241, "")</f>
        <v/>
      </c>
      <c r="GK241" s="9">
        <f>IF(19&lt;=$G241, GG241-GJ241, "")</f>
        <v/>
      </c>
      <c r="GL241" s="9">
        <f>IF(19&lt;=$G241, ROUND(GD241*$Q241, 2), "")</f>
        <v/>
      </c>
      <c r="GM241" s="9">
        <f>IF(19&lt;=$G241, GD241+GL241, "")</f>
        <v/>
      </c>
      <c r="GN241" s="9">
        <f>IF(19&lt;=$G241, GH241+GL241, "")</f>
        <v/>
      </c>
      <c r="GO241" s="9">
        <f>IF(19&lt;=$G241, ($G241-19)*$N241, "")</f>
        <v/>
      </c>
      <c r="GP241" s="9">
        <f>IF(20&lt;=$G241, GK241, "")</f>
        <v/>
      </c>
      <c r="GQ241" s="9">
        <f>IF(20&lt;=$G241, ROUND(GP241*$Q241, 2), "")</f>
        <v/>
      </c>
      <c r="GR241" s="9">
        <f>IF(20&lt;=$G241, $N241, "")</f>
        <v/>
      </c>
      <c r="GS241" s="9">
        <f>IF(20&lt;=$G241, GR241-GQ241, "")</f>
        <v/>
      </c>
      <c r="GT241" s="9">
        <f>IF(20&lt;=$G241, GP241-GS241, "")</f>
        <v/>
      </c>
      <c r="GU241" s="9">
        <f>IF(20&lt;=$G241, ROUND(GM241*$Q241, 2), "")</f>
        <v/>
      </c>
      <c r="GV241" s="9">
        <f>IF(20&lt;=$G241, GM241+GU241, "")</f>
        <v/>
      </c>
      <c r="GW241" s="9">
        <f>IF(20&lt;=$G241, GQ241+GU241, "")</f>
        <v/>
      </c>
      <c r="GX241" s="9">
        <f>IF(20&lt;=$G241, ($G241-20)*$N241, "")</f>
        <v/>
      </c>
      <c r="GY241" s="9">
        <f>IF(21&lt;=$G241, GT241, "")</f>
        <v/>
      </c>
      <c r="GZ241" s="9">
        <f>IF(21&lt;=$G241, ROUND(GY241*$Q241, 2), "")</f>
        <v/>
      </c>
      <c r="HA241" s="9">
        <f>IF(21&lt;=$G241, $N241, "")</f>
        <v/>
      </c>
      <c r="HB241" s="9">
        <f>IF(21&lt;=$G241, HA241-GZ241, "")</f>
        <v/>
      </c>
      <c r="HC241" s="9">
        <f>IF(21&lt;=$G241, GY241-HB241, "")</f>
        <v/>
      </c>
      <c r="HD241" s="9">
        <f>IF(21&lt;=$G241, ROUND(GV241*$Q241, 2), "")</f>
        <v/>
      </c>
      <c r="HE241" s="9">
        <f>IF(21&lt;=$G241, GV241+HD241, "")</f>
        <v/>
      </c>
      <c r="HF241" s="9">
        <f>IF(21&lt;=$G241, GZ241+HD241, "")</f>
        <v/>
      </c>
      <c r="HG241" s="9">
        <f>IF(21&lt;=$G241, ($G241-21)*$N241, "")</f>
        <v/>
      </c>
      <c r="HH241" s="9">
        <f>IF(22&lt;=$G241, HC241, "")</f>
        <v/>
      </c>
      <c r="HI241" s="9">
        <f>IF(22&lt;=$G241, ROUND(HH241*$Q241, 2), "")</f>
        <v/>
      </c>
      <c r="HJ241" s="9">
        <f>IF(22&lt;=$G241, $N241, "")</f>
        <v/>
      </c>
      <c r="HK241" s="9">
        <f>IF(22&lt;=$G241, HJ241-HI241, "")</f>
        <v/>
      </c>
      <c r="HL241" s="9">
        <f>IF(22&lt;=$G241, HH241-HK241, "")</f>
        <v/>
      </c>
      <c r="HM241" s="9">
        <f>IF(22&lt;=$G241, ROUND(HE241*$Q241, 2), "")</f>
        <v/>
      </c>
      <c r="HN241" s="9">
        <f>IF(22&lt;=$G241, HE241+HM241, "")</f>
        <v/>
      </c>
      <c r="HO241" s="9">
        <f>IF(22&lt;=$G241, HI241+HM241, "")</f>
        <v/>
      </c>
      <c r="HP241" s="9">
        <f>IF(22&lt;=$G241, ($G241-22)*$N241, "")</f>
        <v/>
      </c>
      <c r="HQ241" s="9">
        <f>IF(23&lt;=$G241, HL241, "")</f>
        <v/>
      </c>
      <c r="HR241" s="9">
        <f>IF(23&lt;=$G241, ROUND(HQ241*$Q241, 2), "")</f>
        <v/>
      </c>
      <c r="HS241" s="9">
        <f>IF(23&lt;=$G241, $N241, "")</f>
        <v/>
      </c>
      <c r="HT241" s="9">
        <f>IF(23&lt;=$G241, HS241-HR241, "")</f>
        <v/>
      </c>
      <c r="HU241" s="9">
        <f>IF(23&lt;=$G241, HQ241-HT241, "")</f>
        <v/>
      </c>
      <c r="HV241" s="9">
        <f>IF(23&lt;=$G241, ROUND(HN241*$Q241, 2), "")</f>
        <v/>
      </c>
      <c r="HW241" s="9">
        <f>IF(23&lt;=$G241, HN241+HV241, "")</f>
        <v/>
      </c>
      <c r="HX241" s="9">
        <f>IF(23&lt;=$G241, HR241+HV241, "")</f>
        <v/>
      </c>
      <c r="HY241" s="9">
        <f>IF(23&lt;=$G241, ($G241-23)*$N241, "")</f>
        <v/>
      </c>
      <c r="HZ241" s="9">
        <f>IF(24&lt;=$G241, HU241, "")</f>
        <v/>
      </c>
      <c r="IA241" s="9">
        <f>IF(24&lt;=$G241, ROUND(HZ241*$Q241, 2), "")</f>
        <v/>
      </c>
      <c r="IB241" s="9">
        <f>IF(24&lt;=$G241, $N241, "")</f>
        <v/>
      </c>
      <c r="IC241" s="9">
        <f>IF(24&lt;=$G241, IB241-IA241, "")</f>
        <v/>
      </c>
      <c r="ID241" s="9">
        <f>IF(24&lt;=$G241, HZ241-IC241, "")</f>
        <v/>
      </c>
      <c r="IE241" s="9">
        <f>IF(24&lt;=$G241, ROUND(HW241*$Q241, 2), "")</f>
        <v/>
      </c>
      <c r="IF241" s="9">
        <f>IF(24&lt;=$G241, HW241+IE241, "")</f>
        <v/>
      </c>
      <c r="IG241" s="9">
        <f>IF(24&lt;=$G241, IA241+IE241, "")</f>
        <v/>
      </c>
      <c r="IH241" s="9">
        <f>IF(24&lt;=$G241, ($G241-24)*$N241, "")</f>
        <v/>
      </c>
      <c r="II241" s="9">
        <f>IF(25&lt;=$G241, ID241, "")</f>
        <v/>
      </c>
      <c r="IJ241" s="9">
        <f>IF(25&lt;=$G241, ROUND(II241*$Q241, 2), "")</f>
        <v/>
      </c>
      <c r="IK241" s="9">
        <f>IF(25&lt;=$G241, $N241, "")</f>
        <v/>
      </c>
      <c r="IL241" s="9">
        <f>IF(25&lt;=$G241, IK241-IJ241, "")</f>
        <v/>
      </c>
      <c r="IM241" s="9">
        <f>IF(25&lt;=$G241, II241-IL241, "")</f>
        <v/>
      </c>
      <c r="IN241" s="9">
        <f>IF(25&lt;=$G241, ROUND(IF241*$Q241, 2), "")</f>
        <v/>
      </c>
      <c r="IO241" s="9">
        <f>IF(25&lt;=$G241, IF241+IN241, "")</f>
        <v/>
      </c>
      <c r="IP241" s="9">
        <f>IF(25&lt;=$G241, IJ241+IN241, "")</f>
        <v/>
      </c>
      <c r="IQ241" s="9">
        <f>IF(25&lt;=$G241, ($G241-25)*$N241, "")</f>
        <v/>
      </c>
      <c r="IR241" s="9">
        <f>IF(26&lt;=$G241, IM241, "")</f>
        <v/>
      </c>
      <c r="IS241" s="9">
        <f>IF(26&lt;=$G241, ROUND(IR241*$Q241, 2), "")</f>
        <v/>
      </c>
      <c r="IT241" s="9">
        <f>IF(26&lt;=$G241, $N241, "")</f>
        <v/>
      </c>
      <c r="IU241" s="9">
        <f>IF(26&lt;=$G241, IT241-IS241, "")</f>
        <v/>
      </c>
      <c r="IV241" s="9">
        <f>IF(26&lt;=$G241, IR241-IU241, "")</f>
        <v/>
      </c>
      <c r="IW241" s="9">
        <f>IF(26&lt;=$G241, ROUND(IO241*$Q241, 2), "")</f>
        <v/>
      </c>
      <c r="IX241" s="9">
        <f>IF(26&lt;=$G241, IO241+IW241, "")</f>
        <v/>
      </c>
      <c r="IY241" s="9">
        <f>IF(26&lt;=$G241, IS241+IW241, "")</f>
        <v/>
      </c>
      <c r="IZ241" s="9">
        <f>IF(26&lt;=$G241, ($G241-26)*$N241, "")</f>
        <v/>
      </c>
      <c r="JA241" s="9">
        <f>IF(27&lt;=$G241, IV241, "")</f>
        <v/>
      </c>
      <c r="JB241" s="9">
        <f>IF(27&lt;=$G241, ROUND(JA241*$Q241, 2), "")</f>
        <v/>
      </c>
      <c r="JC241" s="9">
        <f>IF(27&lt;=$G241, $N241, "")</f>
        <v/>
      </c>
      <c r="JD241" s="9">
        <f>IF(27&lt;=$G241, JC241-JB241, "")</f>
        <v/>
      </c>
      <c r="JE241" s="9">
        <f>IF(27&lt;=$G241, JA241-JD241, "")</f>
        <v/>
      </c>
      <c r="JF241" s="9">
        <f>IF(27&lt;=$G241, ROUND(IX241*$Q241, 2), "")</f>
        <v/>
      </c>
      <c r="JG241" s="9">
        <f>IF(27&lt;=$G241, IX241+JF241, "")</f>
        <v/>
      </c>
      <c r="JH241" s="9">
        <f>IF(27&lt;=$G241, JB241+JF241, "")</f>
        <v/>
      </c>
      <c r="JI241" s="9">
        <f>IF(27&lt;=$G241, ($G241-27)*$N241, "")</f>
        <v/>
      </c>
      <c r="JJ241" s="9">
        <f>IF(28&lt;=$G241, JE241, "")</f>
        <v/>
      </c>
      <c r="JK241" s="9">
        <f>IF(28&lt;=$G241, ROUND(JJ241*$Q241, 2), "")</f>
        <v/>
      </c>
      <c r="JL241" s="9">
        <f>IF(28&lt;=$G241, $N241, "")</f>
        <v/>
      </c>
      <c r="JM241" s="9">
        <f>IF(28&lt;=$G241, JL241-JK241, "")</f>
        <v/>
      </c>
      <c r="JN241" s="9">
        <f>IF(28&lt;=$G241, JJ241-JM241, "")</f>
        <v/>
      </c>
      <c r="JO241" s="9">
        <f>IF(28&lt;=$G241, ROUND(JG241*$Q241, 2), "")</f>
        <v/>
      </c>
      <c r="JP241" s="9">
        <f>IF(28&lt;=$G241, JG241+JO241, "")</f>
        <v/>
      </c>
      <c r="JQ241" s="9">
        <f>IF(28&lt;=$G241, JK241+JO241, "")</f>
        <v/>
      </c>
      <c r="JR241" s="9">
        <f>IF(28&lt;=$G241, ($G241-28)*$N241, "")</f>
        <v/>
      </c>
      <c r="JS241" s="9">
        <f>IF(29&lt;=$G241, JN241, "")</f>
        <v/>
      </c>
      <c r="JT241" s="9">
        <f>IF(29&lt;=$G241, ROUND(JS241*$Q241, 2), "")</f>
        <v/>
      </c>
      <c r="JU241" s="9">
        <f>IF(29&lt;=$G241, $N241, "")</f>
        <v/>
      </c>
      <c r="JV241" s="9">
        <f>IF(29&lt;=$G241, JU241-JT241, "")</f>
        <v/>
      </c>
      <c r="JW241" s="9">
        <f>IF(29&lt;=$G241, JS241-JV241, "")</f>
        <v/>
      </c>
      <c r="JX241" s="9">
        <f>IF(29&lt;=$G241, ROUND(JP241*$Q241, 2), "")</f>
        <v/>
      </c>
      <c r="JY241" s="9">
        <f>IF(29&lt;=$G241, JP241+JX241, "")</f>
        <v/>
      </c>
      <c r="JZ241" s="9">
        <f>IF(29&lt;=$G241, JT241+JX241, "")</f>
        <v/>
      </c>
      <c r="KA241" s="9">
        <f>IF(29&lt;=$G241, ($G241-29)*$N241, "")</f>
        <v/>
      </c>
      <c r="KB241" s="9">
        <f>IF(30&lt;=$G241, JW241, "")</f>
        <v/>
      </c>
      <c r="KC241" s="9">
        <f>IF(30&lt;=$G241, ROUND(KB241*$Q241, 2), "")</f>
        <v/>
      </c>
      <c r="KD241" s="9">
        <f>IF(30&lt;=$G241, $N241, "")</f>
        <v/>
      </c>
      <c r="KE241" s="9">
        <f>IF(30&lt;=$G241, KD241-KC241, "")</f>
        <v/>
      </c>
      <c r="KF241" s="9">
        <f>IF(30&lt;=$G241, KB241-KE241, "")</f>
        <v/>
      </c>
      <c r="KG241" s="9">
        <f>IF(30&lt;=$G241, ROUND(JY241*$Q241, 2), "")</f>
        <v/>
      </c>
      <c r="KH241" s="9">
        <f>IF(30&lt;=$G241, JY241+KG241, "")</f>
        <v/>
      </c>
      <c r="KI241" s="9">
        <f>IF(30&lt;=$G241, KC241+KG241, "")</f>
        <v/>
      </c>
      <c r="KJ241" s="9">
        <f>IF(30&lt;=$G241, ($G241-30)*$N241, "")</f>
        <v/>
      </c>
      <c r="KK241" s="9">
        <f>IF(31&lt;=$G241, KF241, "")</f>
        <v/>
      </c>
      <c r="KL241" s="9">
        <f>IF(31&lt;=$G241, ROUND(KK241*$Q241, 2), "")</f>
        <v/>
      </c>
      <c r="KM241" s="9">
        <f>IF(31&lt;=$G241, $N241, "")</f>
        <v/>
      </c>
      <c r="KN241" s="9">
        <f>IF(31&lt;=$G241, KM241-KL241, "")</f>
        <v/>
      </c>
      <c r="KO241" s="9">
        <f>IF(31&lt;=$G241, KK241-KN241, "")</f>
        <v/>
      </c>
      <c r="KP241" s="9">
        <f>IF(31&lt;=$G241, ROUND(KH241*$Q241, 2), "")</f>
        <v/>
      </c>
      <c r="KQ241" s="9">
        <f>IF(31&lt;=$G241, KH241+KP241, "")</f>
        <v/>
      </c>
      <c r="KR241" s="9">
        <f>IF(31&lt;=$G241, KL241+KP241, "")</f>
        <v/>
      </c>
      <c r="KS241" s="9">
        <f>IF(31&lt;=$G241, ($G241-31)*$N241, "")</f>
        <v/>
      </c>
      <c r="KT241" s="9">
        <f>IF(32&lt;=$G241, KO241, "")</f>
        <v/>
      </c>
      <c r="KU241" s="9">
        <f>IF(32&lt;=$G241, ROUND(KT241*$Q241, 2), "")</f>
        <v/>
      </c>
      <c r="KV241" s="9">
        <f>IF(32&lt;=$G241, $N241, "")</f>
        <v/>
      </c>
      <c r="KW241" s="9">
        <f>IF(32&lt;=$G241, KV241-KU241, "")</f>
        <v/>
      </c>
      <c r="KX241" s="9">
        <f>IF(32&lt;=$G241, KT241-KW241, "")</f>
        <v/>
      </c>
      <c r="KY241" s="9">
        <f>IF(32&lt;=$G241, ROUND(KQ241*$Q241, 2), "")</f>
        <v/>
      </c>
      <c r="KZ241" s="9">
        <f>IF(32&lt;=$G241, KQ241+KY241, "")</f>
        <v/>
      </c>
      <c r="LA241" s="9">
        <f>IF(32&lt;=$G241, KU241+KY241, "")</f>
        <v/>
      </c>
      <c r="LB241" s="9">
        <f>IF(32&lt;=$G241, ($G241-32)*$N241, "")</f>
        <v/>
      </c>
      <c r="LC241" s="9">
        <f>IF(33&lt;=$G241, KX241, "")</f>
        <v/>
      </c>
      <c r="LD241" s="9">
        <f>IF(33&lt;=$G241, ROUND(LC241*$Q241, 2), "")</f>
        <v/>
      </c>
      <c r="LE241" s="9">
        <f>IF(33&lt;=$G241, $N241, "")</f>
        <v/>
      </c>
      <c r="LF241" s="9">
        <f>IF(33&lt;=$G241, LE241-LD241, "")</f>
        <v/>
      </c>
      <c r="LG241" s="9">
        <f>IF(33&lt;=$G241, LC241-LF241, "")</f>
        <v/>
      </c>
      <c r="LH241" s="9">
        <f>IF(33&lt;=$G241, ROUND(KZ241*$Q241, 2), "")</f>
        <v/>
      </c>
      <c r="LI241" s="9">
        <f>IF(33&lt;=$G241, KZ241+LH241, "")</f>
        <v/>
      </c>
      <c r="LJ241" s="9">
        <f>IF(33&lt;=$G241, LD241+LH241, "")</f>
        <v/>
      </c>
      <c r="LK241" s="9">
        <f>IF(33&lt;=$G241, ($G241-33)*$N241, "")</f>
        <v/>
      </c>
      <c r="LL241" s="9">
        <f>IF(34&lt;=$G241, LG241, "")</f>
        <v/>
      </c>
      <c r="LM241" s="9">
        <f>IF(34&lt;=$G241, ROUND(LL241*$Q241, 2), "")</f>
        <v/>
      </c>
      <c r="LN241" s="9">
        <f>IF(34&lt;=$G241, $N241, "")</f>
        <v/>
      </c>
      <c r="LO241" s="9">
        <f>IF(34&lt;=$G241, LN241-LM241, "")</f>
        <v/>
      </c>
      <c r="LP241" s="9">
        <f>IF(34&lt;=$G241, LL241-LO241, "")</f>
        <v/>
      </c>
      <c r="LQ241" s="9">
        <f>IF(34&lt;=$G241, ROUND(LI241*$Q241, 2), "")</f>
        <v/>
      </c>
      <c r="LR241" s="9">
        <f>IF(34&lt;=$G241, LI241+LQ241, "")</f>
        <v/>
      </c>
      <c r="LS241" s="9">
        <f>IF(34&lt;=$G241, LM241+LQ241, "")</f>
        <v/>
      </c>
      <c r="LT241" s="9">
        <f>IF(34&lt;=$G241, ($G241-34)*$N241, "")</f>
        <v/>
      </c>
      <c r="LU241" s="9">
        <f>IF(35&lt;=$G241, LP241, "")</f>
        <v/>
      </c>
      <c r="LV241" s="9">
        <f>IF(35&lt;=$G241, ROUND(LU241*$Q241, 2), "")</f>
        <v/>
      </c>
      <c r="LW241" s="9">
        <f>IF(35&lt;=$G241, $N241, "")</f>
        <v/>
      </c>
      <c r="LX241" s="9">
        <f>IF(35&lt;=$G241, LW241-LV241, "")</f>
        <v/>
      </c>
      <c r="LY241" s="9">
        <f>IF(35&lt;=$G241, LU241-LX241, "")</f>
        <v/>
      </c>
      <c r="LZ241" s="9">
        <f>IF(35&lt;=$G241, ROUND(LR241*$Q241, 2), "")</f>
        <v/>
      </c>
      <c r="MA241" s="9">
        <f>IF(35&lt;=$G241, LR241+LZ241, "")</f>
        <v/>
      </c>
      <c r="MB241" s="9">
        <f>IF(35&lt;=$G241, LV241+LZ241, "")</f>
        <v/>
      </c>
      <c r="MC241" s="9">
        <f>IF(35&lt;=$G241, ($G241-35)*$N241, "")</f>
        <v/>
      </c>
      <c r="MD241" s="9">
        <f>IF(36&lt;=$G241, LY241, "")</f>
        <v/>
      </c>
      <c r="ME241" s="9">
        <f>IF(36&lt;=$G241, ROUND(MD241*$Q241, 2), "")</f>
        <v/>
      </c>
      <c r="MF241" s="9">
        <f>IF(36&lt;=$G241, $N241, "")</f>
        <v/>
      </c>
      <c r="MG241" s="9">
        <f>IF(36&lt;=$G241, MF241-ME241, "")</f>
        <v/>
      </c>
      <c r="MH241" s="9">
        <f>IF(36&lt;=$G241, MD241-MG241, "")</f>
        <v/>
      </c>
      <c r="MI241" s="9">
        <f>IF(36&lt;=$G241, ROUND(MA241*$Q241, 2), "")</f>
        <v/>
      </c>
      <c r="MJ241" s="9">
        <f>IF(36&lt;=$G241, MA241+MI241, "")</f>
        <v/>
      </c>
      <c r="MK241" s="9">
        <f>IF(36&lt;=$G241, ME241+MI241, "")</f>
        <v/>
      </c>
      <c r="ML241" s="9">
        <f>IF(36&lt;=$G241, ($G241-36)*$N241, "")</f>
        <v/>
      </c>
      <c r="MM241" s="9">
        <f>IF(37&lt;=$G241, MH241, "")</f>
        <v/>
      </c>
      <c r="MN241" s="9">
        <f>IF(37&lt;=$G241, ROUND(MM241*$Q241, 2), "")</f>
        <v/>
      </c>
      <c r="MO241" s="9">
        <f>IF(37&lt;=$G241, $N241, "")</f>
        <v/>
      </c>
      <c r="MP241" s="9">
        <f>IF(37&lt;=$G241, MO241-MN241, "")</f>
        <v/>
      </c>
      <c r="MQ241" s="9">
        <f>IF(37&lt;=$G241, MM241-MP241, "")</f>
        <v/>
      </c>
      <c r="MR241" s="9">
        <f>IF(37&lt;=$G241, ROUND(MJ241*$Q241, 2), "")</f>
        <v/>
      </c>
      <c r="MS241" s="9">
        <f>IF(37&lt;=$G241, MJ241+MR241, "")</f>
        <v/>
      </c>
      <c r="MT241" s="9">
        <f>IF(37&lt;=$G241, MN241+MR241, "")</f>
        <v/>
      </c>
      <c r="MU241" s="9">
        <f>IF(37&lt;=$G241, ($G241-37)*$N241, "")</f>
        <v/>
      </c>
      <c r="MV241" s="9">
        <f>IF(38&lt;=$G241, MQ241, "")</f>
        <v/>
      </c>
      <c r="MW241" s="9">
        <f>IF(38&lt;=$G241, ROUND(MV241*$Q241, 2), "")</f>
        <v/>
      </c>
      <c r="MX241" s="9">
        <f>IF(38&lt;=$G241, $N241, "")</f>
        <v/>
      </c>
      <c r="MY241" s="9">
        <f>IF(38&lt;=$G241, MX241-MW241, "")</f>
        <v/>
      </c>
      <c r="MZ241" s="9">
        <f>IF(38&lt;=$G241, MV241-MY241, "")</f>
        <v/>
      </c>
      <c r="NA241" s="9">
        <f>IF(38&lt;=$G241, ROUND(MS241*$Q241, 2), "")</f>
        <v/>
      </c>
      <c r="NB241" s="9">
        <f>IF(38&lt;=$G241, MS241+NA241, "")</f>
        <v/>
      </c>
      <c r="NC241" s="9">
        <f>IF(38&lt;=$G241, MW241+NA241, "")</f>
        <v/>
      </c>
      <c r="ND241" s="9">
        <f>IF(38&lt;=$G241, ($G241-38)*$N241, "")</f>
        <v/>
      </c>
      <c r="NE241" s="9">
        <f>IF(39&lt;=$G241, MZ241, "")</f>
        <v/>
      </c>
      <c r="NF241" s="9">
        <f>IF(39&lt;=$G241, ROUND(NE241*$Q241, 2), "")</f>
        <v/>
      </c>
      <c r="NG241" s="9">
        <f>IF(39&lt;=$G241, $N241, "")</f>
        <v/>
      </c>
      <c r="NH241" s="9">
        <f>IF(39&lt;=$G241, NG241-NF241, "")</f>
        <v/>
      </c>
      <c r="NI241" s="9">
        <f>IF(39&lt;=$G241, NE241-NH241, "")</f>
        <v/>
      </c>
      <c r="NJ241" s="9">
        <f>IF(39&lt;=$G241, ROUND(NB241*$Q241, 2), "")</f>
        <v/>
      </c>
      <c r="NK241" s="9">
        <f>IF(39&lt;=$G241, NB241+NJ241, "")</f>
        <v/>
      </c>
      <c r="NL241" s="9">
        <f>IF(39&lt;=$G241, NF241+NJ241, "")</f>
        <v/>
      </c>
      <c r="NM241" s="9">
        <f>IF(39&lt;=$G241, ($G241-39)*$N241, "")</f>
        <v/>
      </c>
      <c r="NN241" s="9">
        <f>IF(40&lt;=$G241, NI241, "")</f>
        <v/>
      </c>
      <c r="NO241" s="9">
        <f>IF(40&lt;=$G241, ROUND(NN241*$Q241, 2), "")</f>
        <v/>
      </c>
      <c r="NP241" s="9">
        <f>IF(40&lt;=$G241, $N241, "")</f>
        <v/>
      </c>
      <c r="NQ241" s="9">
        <f>IF(40&lt;=$G241, NP241-NO241, "")</f>
        <v/>
      </c>
      <c r="NR241" s="9">
        <f>IF(40&lt;=$G241, NN241-NQ241, "")</f>
        <v/>
      </c>
      <c r="NS241" s="9">
        <f>IF(40&lt;=$G241, ROUND(NK241*$Q241, 2), "")</f>
        <v/>
      </c>
      <c r="NT241" s="9">
        <f>IF(40&lt;=$G241, NK241+NS241, "")</f>
        <v/>
      </c>
      <c r="NU241" s="9">
        <f>IF(40&lt;=$G241, NO241+NS241, "")</f>
        <v/>
      </c>
      <c r="NV241" s="9">
        <f>IF(40&lt;=$G241, ($G241-40)*$N241, "")</f>
        <v/>
      </c>
      <c r="NW241" s="9">
        <f>IF(41&lt;=$G241, NR241, "")</f>
        <v/>
      </c>
      <c r="NX241" s="9">
        <f>IF(41&lt;=$G241, ROUND(NW241*$Q241, 2), "")</f>
        <v/>
      </c>
      <c r="NY241" s="9">
        <f>IF(41&lt;=$G241, $N241, "")</f>
        <v/>
      </c>
      <c r="NZ241" s="9">
        <f>IF(41&lt;=$G241, NY241-NX241, "")</f>
        <v/>
      </c>
      <c r="OA241" s="9">
        <f>IF(41&lt;=$G241, NW241-NZ241, "")</f>
        <v/>
      </c>
      <c r="OB241" s="9">
        <f>IF(41&lt;=$G241, ROUND(NT241*$Q241, 2), "")</f>
        <v/>
      </c>
      <c r="OC241" s="9">
        <f>IF(41&lt;=$G241, NT241+OB241, "")</f>
        <v/>
      </c>
      <c r="OD241" s="9">
        <f>IF(41&lt;=$G241, NX241+OB241, "")</f>
        <v/>
      </c>
      <c r="OE241" s="9">
        <f>IF(41&lt;=$G241, ($G241-41)*$N241, "")</f>
        <v/>
      </c>
      <c r="OF241" s="9">
        <f>IF(42&lt;=$G241, OA241, "")</f>
        <v/>
      </c>
      <c r="OG241" s="9">
        <f>IF(42&lt;=$G241, ROUND(OF241*$Q241, 2), "")</f>
        <v/>
      </c>
      <c r="OH241" s="9">
        <f>IF(42&lt;=$G241, $N241, "")</f>
        <v/>
      </c>
      <c r="OI241" s="9">
        <f>IF(42&lt;=$G241, OH241-OG241, "")</f>
        <v/>
      </c>
      <c r="OJ241" s="9">
        <f>IF(42&lt;=$G241, OF241-OI241, "")</f>
        <v/>
      </c>
      <c r="OK241" s="9">
        <f>IF(42&lt;=$G241, ROUND(OC241*$Q241, 2), "")</f>
        <v/>
      </c>
      <c r="OL241" s="9">
        <f>IF(42&lt;=$G241, OC241+OK241, "")</f>
        <v/>
      </c>
      <c r="OM241" s="9">
        <f>IF(42&lt;=$G241, OG241+OK241, "")</f>
        <v/>
      </c>
      <c r="ON241" s="9">
        <f>IF(42&lt;=$G241, ($G241-42)*$N241, "")</f>
        <v/>
      </c>
      <c r="OO241" s="9">
        <f>IF(43&lt;=$G241, OJ241, "")</f>
        <v/>
      </c>
      <c r="OP241" s="9">
        <f>IF(43&lt;=$G241, ROUND(OO241*$Q241, 2), "")</f>
        <v/>
      </c>
      <c r="OQ241" s="9">
        <f>IF(43&lt;=$G241, $N241, "")</f>
        <v/>
      </c>
      <c r="OR241" s="9">
        <f>IF(43&lt;=$G241, OQ241-OP241, "")</f>
        <v/>
      </c>
      <c r="OS241" s="9">
        <f>IF(43&lt;=$G241, OO241-OR241, "")</f>
        <v/>
      </c>
      <c r="OT241" s="9">
        <f>IF(43&lt;=$G241, ROUND(OL241*$Q241, 2), "")</f>
        <v/>
      </c>
      <c r="OU241" s="9">
        <f>IF(43&lt;=$G241, OL241+OT241, "")</f>
        <v/>
      </c>
      <c r="OV241" s="9">
        <f>IF(43&lt;=$G241, OP241+OT241, "")</f>
        <v/>
      </c>
      <c r="OW241" s="9">
        <f>IF(43&lt;=$G241, ($G241-43)*$N241, "")</f>
        <v/>
      </c>
      <c r="OX241" s="9">
        <f>IF(44&lt;=$G241, OS241, "")</f>
        <v/>
      </c>
      <c r="OY241" s="9">
        <f>IF(44&lt;=$G241, ROUND(OX241*$Q241, 2), "")</f>
        <v/>
      </c>
      <c r="OZ241" s="9">
        <f>IF(44&lt;=$G241, $N241, "")</f>
        <v/>
      </c>
      <c r="PA241" s="9">
        <f>IF(44&lt;=$G241, OZ241-OY241, "")</f>
        <v/>
      </c>
      <c r="PB241" s="9">
        <f>IF(44&lt;=$G241, OX241-PA241, "")</f>
        <v/>
      </c>
      <c r="PC241" s="9">
        <f>IF(44&lt;=$G241, ROUND(OU241*$Q241, 2), "")</f>
        <v/>
      </c>
      <c r="PD241" s="9">
        <f>IF(44&lt;=$G241, OU241+PC241, "")</f>
        <v/>
      </c>
      <c r="PE241" s="9">
        <f>IF(44&lt;=$G241, OY241+PC241, "")</f>
        <v/>
      </c>
      <c r="PF241" s="9">
        <f>IF(44&lt;=$G241, ($G241-44)*$N241, "")</f>
        <v/>
      </c>
      <c r="PG241" s="9">
        <f>IF(45&lt;=$G241, PB241, "")</f>
        <v/>
      </c>
      <c r="PH241" s="9">
        <f>IF(45&lt;=$G241, ROUND(PG241*$Q241, 2), "")</f>
        <v/>
      </c>
      <c r="PI241" s="9">
        <f>IF(45&lt;=$G241, $N241, "")</f>
        <v/>
      </c>
      <c r="PJ241" s="9">
        <f>IF(45&lt;=$G241, PI241-PH241, "")</f>
        <v/>
      </c>
      <c r="PK241" s="9">
        <f>IF(45&lt;=$G241, PG241-PJ241, "")</f>
        <v/>
      </c>
      <c r="PL241" s="9">
        <f>IF(45&lt;=$G241, ROUND(PD241*$Q241, 2), "")</f>
        <v/>
      </c>
      <c r="PM241" s="9">
        <f>IF(45&lt;=$G241, PD241+PL241, "")</f>
        <v/>
      </c>
      <c r="PN241" s="9">
        <f>IF(45&lt;=$G241, PH241+PL241, "")</f>
        <v/>
      </c>
      <c r="PO241" s="9">
        <f>IF(45&lt;=$G241, ($G241-45)*$N241, "")</f>
        <v/>
      </c>
      <c r="PP241" s="9">
        <f>IF(46&lt;=$G241, PK241, "")</f>
        <v/>
      </c>
      <c r="PQ241" s="9">
        <f>IF(46&lt;=$G241, ROUND(PP241*$Q241, 2), "")</f>
        <v/>
      </c>
      <c r="PR241" s="9">
        <f>IF(46&lt;=$G241, $N241, "")</f>
        <v/>
      </c>
      <c r="PS241" s="9">
        <f>IF(46&lt;=$G241, PR241-PQ241, "")</f>
        <v/>
      </c>
      <c r="PT241" s="9">
        <f>IF(46&lt;=$G241, PP241-PS241, "")</f>
        <v/>
      </c>
      <c r="PU241" s="9">
        <f>IF(46&lt;=$G241, ROUND(PM241*$Q241, 2), "")</f>
        <v/>
      </c>
      <c r="PV241" s="9">
        <f>IF(46&lt;=$G241, PM241+PU241, "")</f>
        <v/>
      </c>
      <c r="PW241" s="9">
        <f>IF(46&lt;=$G241, PQ241+PU241, "")</f>
        <v/>
      </c>
      <c r="PX241" s="9">
        <f>IF(46&lt;=$G241, ($G241-46)*$N241, "")</f>
        <v/>
      </c>
      <c r="PY241" s="9">
        <f>IF(47&lt;=$G241, PT241, "")</f>
        <v/>
      </c>
      <c r="PZ241" s="9">
        <f>IF(47&lt;=$G241, ROUND(PY241*$Q241, 2), "")</f>
        <v/>
      </c>
      <c r="QA241" s="9">
        <f>IF(47&lt;=$G241, $N241, "")</f>
        <v/>
      </c>
      <c r="QB241" s="9">
        <f>IF(47&lt;=$G241, QA241-PZ241, "")</f>
        <v/>
      </c>
      <c r="QC241" s="9">
        <f>IF(47&lt;=$G241, PY241-QB241, "")</f>
        <v/>
      </c>
      <c r="QD241" s="9">
        <f>IF(47&lt;=$G241, ROUND(PV241*$Q241, 2), "")</f>
        <v/>
      </c>
      <c r="QE241" s="9">
        <f>IF(47&lt;=$G241, PV241+QD241, "")</f>
        <v/>
      </c>
      <c r="QF241" s="9">
        <f>IF(47&lt;=$G241, PZ241+QD241, "")</f>
        <v/>
      </c>
      <c r="QG241" s="9">
        <f>IF(47&lt;=$G241, ($G241-47)*$N241, "")</f>
        <v/>
      </c>
      <c r="QH241" s="9">
        <f>IF(48&lt;=$G241, QC241, "")</f>
        <v/>
      </c>
      <c r="QI241" s="9">
        <f>IF(48&lt;=$G241, ROUND(QH241*$Q241, 2), "")</f>
        <v/>
      </c>
      <c r="QJ241" s="9">
        <f>IF(48&lt;=$G241, $N241, "")</f>
        <v/>
      </c>
      <c r="QK241" s="9">
        <f>IF(48&lt;=$G241, QJ241-QI241, "")</f>
        <v/>
      </c>
      <c r="QL241" s="9">
        <f>IF(48&lt;=$G241, QH241-QK241, "")</f>
        <v/>
      </c>
      <c r="QM241" s="9">
        <f>IF(48&lt;=$G241, ROUND(QE241*$Q241, 2), "")</f>
        <v/>
      </c>
      <c r="QN241" s="9">
        <f>IF(48&lt;=$G241, QE241+QM241, "")</f>
        <v/>
      </c>
      <c r="QO241" s="9">
        <f>IF(48&lt;=$G241, QI241+QM241, "")</f>
        <v/>
      </c>
      <c r="QP241" s="9">
        <f>IF(48&lt;=$G241, ($G241-48)*$N241, "")</f>
        <v/>
      </c>
    </row>
    <row r="242">
      <c r="A242" s="12" t="inlineStr">
        <is>
          <t>0752-0004</t>
        </is>
      </c>
      <c r="B242" s="13" t="inlineStr">
        <is>
          <t>Fernando Plasencia Lopez</t>
        </is>
      </c>
      <c r="C242" s="13" t="inlineStr">
        <is>
          <t>1200 BIGHORN CC</t>
        </is>
      </c>
      <c r="D242" s="12" t="inlineStr">
        <is>
          <t>ACTIVO</t>
        </is>
      </c>
      <c r="E242" s="12" t="inlineStr">
        <is>
          <t>2026-06-05</t>
        </is>
      </c>
      <c r="F242" s="12" t="inlineStr">
        <is>
          <t>2030-06-05</t>
        </is>
      </c>
      <c r="G242" s="14" t="n">
        <v>48</v>
      </c>
      <c r="H242" s="15" t="n">
        <v>562503</v>
      </c>
      <c r="I242" s="16" t="n">
        <v>0.2</v>
      </c>
      <c r="J242" s="15">
        <f>ROUND(H242*I242, 2)</f>
        <v/>
      </c>
      <c r="K242" s="15">
        <f>ROUND(H242-J242, 2)</f>
        <v/>
      </c>
      <c r="L242" s="16" t="n">
        <v>0.02</v>
      </c>
      <c r="M242" s="15">
        <f>ROUND(H242*L242, 2)</f>
        <v/>
      </c>
      <c r="N242" s="15" t="n">
        <v>15096.94</v>
      </c>
      <c r="O242" s="16" t="n">
        <v>0.3</v>
      </c>
      <c r="P242" s="15">
        <f>ROUND(H242*O242, 2)</f>
        <v/>
      </c>
      <c r="Q242" s="17" t="n">
        <v>0.0270477</v>
      </c>
      <c r="R242" s="17">
        <f>RATE(G242, -N242, K242, -P242)</f>
        <v/>
      </c>
      <c r="S242" s="17">
        <f>ROUND(Q242*12, 8)</f>
        <v/>
      </c>
      <c r="T242" s="17">
        <f>ROUND(((1+Q242)^12)-1, 8)</f>
        <v/>
      </c>
      <c r="U242" s="15">
        <f>ROUND(PV(Q242, G242, 0, -P242), 2)</f>
        <v/>
      </c>
      <c r="V242" s="15">
        <f>SUMIF($AA$4:$QP$4, "Interes_Leasing", AA242:QP242)</f>
        <v/>
      </c>
      <c r="W242" s="15">
        <f>SUMIF($AA$4:$QP$4, "Interes_Residual", AA242:QP242)</f>
        <v/>
      </c>
      <c r="X242" s="15">
        <f>ROUND(V242+W242, 2)</f>
        <v/>
      </c>
      <c r="Y242" s="15">
        <f>ROUND((N242*G242+P242+M242)-K242, 2)</f>
        <v/>
      </c>
      <c r="Z242" s="16">
        <f>ROUND(Y242/K242, 4)</f>
        <v/>
      </c>
      <c r="AA242" s="15">
        <f>IF(1&lt;=$G242, $K242, "")</f>
        <v/>
      </c>
      <c r="AB242" s="15">
        <f>IF(1&lt;=$G242, ROUND(AA242*$Q242, 2), "")</f>
        <v/>
      </c>
      <c r="AC242" s="15">
        <f>IF(1&lt;=$G242, $N242, "")</f>
        <v/>
      </c>
      <c r="AD242" s="15">
        <f>IF(1&lt;=$G242, AC242-AB242, "")</f>
        <v/>
      </c>
      <c r="AE242" s="15">
        <f>IF(1&lt;=$G242, AA242-AD242, "")</f>
        <v/>
      </c>
      <c r="AF242" s="15">
        <f>IF(1&lt;=$G242, ROUND($U242*$Q242, 2), "")</f>
        <v/>
      </c>
      <c r="AG242" s="15">
        <f>IF(1&lt;=$G242, $U242+AF242, "")</f>
        <v/>
      </c>
      <c r="AH242" s="15">
        <f>IF(1&lt;=$G242, AB242+AF242, "")</f>
        <v/>
      </c>
      <c r="AI242" s="15">
        <f>IF(1&lt;=$G242, ($G242-1)*$N242, "")</f>
        <v/>
      </c>
      <c r="AJ242" s="15">
        <f>IF(2&lt;=$G242, AE242, "")</f>
        <v/>
      </c>
      <c r="AK242" s="15">
        <f>IF(2&lt;=$G242, ROUND(AJ242*$Q242, 2), "")</f>
        <v/>
      </c>
      <c r="AL242" s="15">
        <f>IF(2&lt;=$G242, $N242, "")</f>
        <v/>
      </c>
      <c r="AM242" s="15">
        <f>IF(2&lt;=$G242, AL242-AK242, "")</f>
        <v/>
      </c>
      <c r="AN242" s="15">
        <f>IF(2&lt;=$G242, AJ242-AM242, "")</f>
        <v/>
      </c>
      <c r="AO242" s="15">
        <f>IF(2&lt;=$G242, ROUND(AG242*$Q242, 2), "")</f>
        <v/>
      </c>
      <c r="AP242" s="15">
        <f>IF(2&lt;=$G242, AG242+AO242, "")</f>
        <v/>
      </c>
      <c r="AQ242" s="15">
        <f>IF(2&lt;=$G242, AK242+AO242, "")</f>
        <v/>
      </c>
      <c r="AR242" s="15">
        <f>IF(2&lt;=$G242, ($G242-2)*$N242, "")</f>
        <v/>
      </c>
      <c r="AS242" s="15">
        <f>IF(3&lt;=$G242, AN242, "")</f>
        <v/>
      </c>
      <c r="AT242" s="15">
        <f>IF(3&lt;=$G242, ROUND(AS242*$Q242, 2), "")</f>
        <v/>
      </c>
      <c r="AU242" s="15">
        <f>IF(3&lt;=$G242, $N242, "")</f>
        <v/>
      </c>
      <c r="AV242" s="15">
        <f>IF(3&lt;=$G242, AU242-AT242, "")</f>
        <v/>
      </c>
      <c r="AW242" s="15">
        <f>IF(3&lt;=$G242, AS242-AV242, "")</f>
        <v/>
      </c>
      <c r="AX242" s="15">
        <f>IF(3&lt;=$G242, ROUND(AP242*$Q242, 2), "")</f>
        <v/>
      </c>
      <c r="AY242" s="15">
        <f>IF(3&lt;=$G242, AP242+AX242, "")</f>
        <v/>
      </c>
      <c r="AZ242" s="15">
        <f>IF(3&lt;=$G242, AT242+AX242, "")</f>
        <v/>
      </c>
      <c r="BA242" s="15">
        <f>IF(3&lt;=$G242, ($G242-3)*$N242, "")</f>
        <v/>
      </c>
      <c r="BB242" s="15">
        <f>IF(4&lt;=$G242, AW242, "")</f>
        <v/>
      </c>
      <c r="BC242" s="15">
        <f>IF(4&lt;=$G242, ROUND(BB242*$Q242, 2), "")</f>
        <v/>
      </c>
      <c r="BD242" s="15">
        <f>IF(4&lt;=$G242, $N242, "")</f>
        <v/>
      </c>
      <c r="BE242" s="15">
        <f>IF(4&lt;=$G242, BD242-BC242, "")</f>
        <v/>
      </c>
      <c r="BF242" s="15">
        <f>IF(4&lt;=$G242, BB242-BE242, "")</f>
        <v/>
      </c>
      <c r="BG242" s="15">
        <f>IF(4&lt;=$G242, ROUND(AY242*$Q242, 2), "")</f>
        <v/>
      </c>
      <c r="BH242" s="15">
        <f>IF(4&lt;=$G242, AY242+BG242, "")</f>
        <v/>
      </c>
      <c r="BI242" s="15">
        <f>IF(4&lt;=$G242, BC242+BG242, "")</f>
        <v/>
      </c>
      <c r="BJ242" s="15">
        <f>IF(4&lt;=$G242, ($G242-4)*$N242, "")</f>
        <v/>
      </c>
      <c r="BK242" s="15">
        <f>IF(5&lt;=$G242, BF242, "")</f>
        <v/>
      </c>
      <c r="BL242" s="15">
        <f>IF(5&lt;=$G242, ROUND(BK242*$Q242, 2), "")</f>
        <v/>
      </c>
      <c r="BM242" s="15">
        <f>IF(5&lt;=$G242, $N242, "")</f>
        <v/>
      </c>
      <c r="BN242" s="15">
        <f>IF(5&lt;=$G242, BM242-BL242, "")</f>
        <v/>
      </c>
      <c r="BO242" s="15">
        <f>IF(5&lt;=$G242, BK242-BN242, "")</f>
        <v/>
      </c>
      <c r="BP242" s="15">
        <f>IF(5&lt;=$G242, ROUND(BH242*$Q242, 2), "")</f>
        <v/>
      </c>
      <c r="BQ242" s="15">
        <f>IF(5&lt;=$G242, BH242+BP242, "")</f>
        <v/>
      </c>
      <c r="BR242" s="15">
        <f>IF(5&lt;=$G242, BL242+BP242, "")</f>
        <v/>
      </c>
      <c r="BS242" s="15">
        <f>IF(5&lt;=$G242, ($G242-5)*$N242, "")</f>
        <v/>
      </c>
      <c r="BT242" s="15">
        <f>IF(6&lt;=$G242, BO242, "")</f>
        <v/>
      </c>
      <c r="BU242" s="15">
        <f>IF(6&lt;=$G242, ROUND(BT242*$Q242, 2), "")</f>
        <v/>
      </c>
      <c r="BV242" s="15">
        <f>IF(6&lt;=$G242, $N242, "")</f>
        <v/>
      </c>
      <c r="BW242" s="15">
        <f>IF(6&lt;=$G242, BV242-BU242, "")</f>
        <v/>
      </c>
      <c r="BX242" s="15">
        <f>IF(6&lt;=$G242, BT242-BW242, "")</f>
        <v/>
      </c>
      <c r="BY242" s="15">
        <f>IF(6&lt;=$G242, ROUND(BQ242*$Q242, 2), "")</f>
        <v/>
      </c>
      <c r="BZ242" s="15">
        <f>IF(6&lt;=$G242, BQ242+BY242, "")</f>
        <v/>
      </c>
      <c r="CA242" s="15">
        <f>IF(6&lt;=$G242, BU242+BY242, "")</f>
        <v/>
      </c>
      <c r="CB242" s="15">
        <f>IF(6&lt;=$G242, ($G242-6)*$N242, "")</f>
        <v/>
      </c>
      <c r="CC242" s="15">
        <f>IF(7&lt;=$G242, BX242, "")</f>
        <v/>
      </c>
      <c r="CD242" s="15">
        <f>IF(7&lt;=$G242, ROUND(CC242*$Q242, 2), "")</f>
        <v/>
      </c>
      <c r="CE242" s="15">
        <f>IF(7&lt;=$G242, $N242, "")</f>
        <v/>
      </c>
      <c r="CF242" s="15">
        <f>IF(7&lt;=$G242, CE242-CD242, "")</f>
        <v/>
      </c>
      <c r="CG242" s="15">
        <f>IF(7&lt;=$G242, CC242-CF242, "")</f>
        <v/>
      </c>
      <c r="CH242" s="15">
        <f>IF(7&lt;=$G242, ROUND(BZ242*$Q242, 2), "")</f>
        <v/>
      </c>
      <c r="CI242" s="15">
        <f>IF(7&lt;=$G242, BZ242+CH242, "")</f>
        <v/>
      </c>
      <c r="CJ242" s="15">
        <f>IF(7&lt;=$G242, CD242+CH242, "")</f>
        <v/>
      </c>
      <c r="CK242" s="15">
        <f>IF(7&lt;=$G242, ($G242-7)*$N242, "")</f>
        <v/>
      </c>
      <c r="CL242" s="15">
        <f>IF(8&lt;=$G242, CG242, "")</f>
        <v/>
      </c>
      <c r="CM242" s="15">
        <f>IF(8&lt;=$G242, ROUND(CL242*$Q242, 2), "")</f>
        <v/>
      </c>
      <c r="CN242" s="15">
        <f>IF(8&lt;=$G242, $N242, "")</f>
        <v/>
      </c>
      <c r="CO242" s="15">
        <f>IF(8&lt;=$G242, CN242-CM242, "")</f>
        <v/>
      </c>
      <c r="CP242" s="15">
        <f>IF(8&lt;=$G242, CL242-CO242, "")</f>
        <v/>
      </c>
      <c r="CQ242" s="15">
        <f>IF(8&lt;=$G242, ROUND(CI242*$Q242, 2), "")</f>
        <v/>
      </c>
      <c r="CR242" s="15">
        <f>IF(8&lt;=$G242, CI242+CQ242, "")</f>
        <v/>
      </c>
      <c r="CS242" s="15">
        <f>IF(8&lt;=$G242, CM242+CQ242, "")</f>
        <v/>
      </c>
      <c r="CT242" s="15">
        <f>IF(8&lt;=$G242, ($G242-8)*$N242, "")</f>
        <v/>
      </c>
      <c r="CU242" s="15">
        <f>IF(9&lt;=$G242, CP242, "")</f>
        <v/>
      </c>
      <c r="CV242" s="15">
        <f>IF(9&lt;=$G242, ROUND(CU242*$Q242, 2), "")</f>
        <v/>
      </c>
      <c r="CW242" s="15">
        <f>IF(9&lt;=$G242, $N242, "")</f>
        <v/>
      </c>
      <c r="CX242" s="15">
        <f>IF(9&lt;=$G242, CW242-CV242, "")</f>
        <v/>
      </c>
      <c r="CY242" s="15">
        <f>IF(9&lt;=$G242, CU242-CX242, "")</f>
        <v/>
      </c>
      <c r="CZ242" s="15">
        <f>IF(9&lt;=$G242, ROUND(CR242*$Q242, 2), "")</f>
        <v/>
      </c>
      <c r="DA242" s="15">
        <f>IF(9&lt;=$G242, CR242+CZ242, "")</f>
        <v/>
      </c>
      <c r="DB242" s="15">
        <f>IF(9&lt;=$G242, CV242+CZ242, "")</f>
        <v/>
      </c>
      <c r="DC242" s="15">
        <f>IF(9&lt;=$G242, ($G242-9)*$N242, "")</f>
        <v/>
      </c>
      <c r="DD242" s="15">
        <f>IF(10&lt;=$G242, CY242, "")</f>
        <v/>
      </c>
      <c r="DE242" s="15">
        <f>IF(10&lt;=$G242, ROUND(DD242*$Q242, 2), "")</f>
        <v/>
      </c>
      <c r="DF242" s="15">
        <f>IF(10&lt;=$G242, $N242, "")</f>
        <v/>
      </c>
      <c r="DG242" s="15">
        <f>IF(10&lt;=$G242, DF242-DE242, "")</f>
        <v/>
      </c>
      <c r="DH242" s="15">
        <f>IF(10&lt;=$G242, DD242-DG242, "")</f>
        <v/>
      </c>
      <c r="DI242" s="15">
        <f>IF(10&lt;=$G242, ROUND(DA242*$Q242, 2), "")</f>
        <v/>
      </c>
      <c r="DJ242" s="15">
        <f>IF(10&lt;=$G242, DA242+DI242, "")</f>
        <v/>
      </c>
      <c r="DK242" s="15">
        <f>IF(10&lt;=$G242, DE242+DI242, "")</f>
        <v/>
      </c>
      <c r="DL242" s="15">
        <f>IF(10&lt;=$G242, ($G242-10)*$N242, "")</f>
        <v/>
      </c>
      <c r="DM242" s="15">
        <f>IF(11&lt;=$G242, DH242, "")</f>
        <v/>
      </c>
      <c r="DN242" s="15">
        <f>IF(11&lt;=$G242, ROUND(DM242*$Q242, 2), "")</f>
        <v/>
      </c>
      <c r="DO242" s="15">
        <f>IF(11&lt;=$G242, $N242, "")</f>
        <v/>
      </c>
      <c r="DP242" s="15">
        <f>IF(11&lt;=$G242, DO242-DN242, "")</f>
        <v/>
      </c>
      <c r="DQ242" s="15">
        <f>IF(11&lt;=$G242, DM242-DP242, "")</f>
        <v/>
      </c>
      <c r="DR242" s="15">
        <f>IF(11&lt;=$G242, ROUND(DJ242*$Q242, 2), "")</f>
        <v/>
      </c>
      <c r="DS242" s="15">
        <f>IF(11&lt;=$G242, DJ242+DR242, "")</f>
        <v/>
      </c>
      <c r="DT242" s="15">
        <f>IF(11&lt;=$G242, DN242+DR242, "")</f>
        <v/>
      </c>
      <c r="DU242" s="15">
        <f>IF(11&lt;=$G242, ($G242-11)*$N242, "")</f>
        <v/>
      </c>
      <c r="DV242" s="15">
        <f>IF(12&lt;=$G242, DQ242, "")</f>
        <v/>
      </c>
      <c r="DW242" s="15">
        <f>IF(12&lt;=$G242, ROUND(DV242*$Q242, 2), "")</f>
        <v/>
      </c>
      <c r="DX242" s="15">
        <f>IF(12&lt;=$G242, $N242, "")</f>
        <v/>
      </c>
      <c r="DY242" s="15">
        <f>IF(12&lt;=$G242, DX242-DW242, "")</f>
        <v/>
      </c>
      <c r="DZ242" s="15">
        <f>IF(12&lt;=$G242, DV242-DY242, "")</f>
        <v/>
      </c>
      <c r="EA242" s="15">
        <f>IF(12&lt;=$G242, ROUND(DS242*$Q242, 2), "")</f>
        <v/>
      </c>
      <c r="EB242" s="15">
        <f>IF(12&lt;=$G242, DS242+EA242, "")</f>
        <v/>
      </c>
      <c r="EC242" s="15">
        <f>IF(12&lt;=$G242, DW242+EA242, "")</f>
        <v/>
      </c>
      <c r="ED242" s="15">
        <f>IF(12&lt;=$G242, ($G242-12)*$N242, "")</f>
        <v/>
      </c>
      <c r="EE242" s="15">
        <f>IF(13&lt;=$G242, DZ242, "")</f>
        <v/>
      </c>
      <c r="EF242" s="15">
        <f>IF(13&lt;=$G242, ROUND(EE242*$Q242, 2), "")</f>
        <v/>
      </c>
      <c r="EG242" s="15">
        <f>IF(13&lt;=$G242, $N242, "")</f>
        <v/>
      </c>
      <c r="EH242" s="15">
        <f>IF(13&lt;=$G242, EG242-EF242, "")</f>
        <v/>
      </c>
      <c r="EI242" s="15">
        <f>IF(13&lt;=$G242, EE242-EH242, "")</f>
        <v/>
      </c>
      <c r="EJ242" s="15">
        <f>IF(13&lt;=$G242, ROUND(EB242*$Q242, 2), "")</f>
        <v/>
      </c>
      <c r="EK242" s="15">
        <f>IF(13&lt;=$G242, EB242+EJ242, "")</f>
        <v/>
      </c>
      <c r="EL242" s="15">
        <f>IF(13&lt;=$G242, EF242+EJ242, "")</f>
        <v/>
      </c>
      <c r="EM242" s="15">
        <f>IF(13&lt;=$G242, ($G242-13)*$N242, "")</f>
        <v/>
      </c>
      <c r="EN242" s="15">
        <f>IF(14&lt;=$G242, EI242, "")</f>
        <v/>
      </c>
      <c r="EO242" s="15">
        <f>IF(14&lt;=$G242, ROUND(EN242*$Q242, 2), "")</f>
        <v/>
      </c>
      <c r="EP242" s="15">
        <f>IF(14&lt;=$G242, $N242, "")</f>
        <v/>
      </c>
      <c r="EQ242" s="15">
        <f>IF(14&lt;=$G242, EP242-EO242, "")</f>
        <v/>
      </c>
      <c r="ER242" s="15">
        <f>IF(14&lt;=$G242, EN242-EQ242, "")</f>
        <v/>
      </c>
      <c r="ES242" s="15">
        <f>IF(14&lt;=$G242, ROUND(EK242*$Q242, 2), "")</f>
        <v/>
      </c>
      <c r="ET242" s="15">
        <f>IF(14&lt;=$G242, EK242+ES242, "")</f>
        <v/>
      </c>
      <c r="EU242" s="15">
        <f>IF(14&lt;=$G242, EO242+ES242, "")</f>
        <v/>
      </c>
      <c r="EV242" s="15">
        <f>IF(14&lt;=$G242, ($G242-14)*$N242, "")</f>
        <v/>
      </c>
      <c r="EW242" s="15">
        <f>IF(15&lt;=$G242, ER242, "")</f>
        <v/>
      </c>
      <c r="EX242" s="15">
        <f>IF(15&lt;=$G242, ROUND(EW242*$Q242, 2), "")</f>
        <v/>
      </c>
      <c r="EY242" s="15">
        <f>IF(15&lt;=$G242, $N242, "")</f>
        <v/>
      </c>
      <c r="EZ242" s="15">
        <f>IF(15&lt;=$G242, EY242-EX242, "")</f>
        <v/>
      </c>
      <c r="FA242" s="15">
        <f>IF(15&lt;=$G242, EW242-EZ242, "")</f>
        <v/>
      </c>
      <c r="FB242" s="15">
        <f>IF(15&lt;=$G242, ROUND(ET242*$Q242, 2), "")</f>
        <v/>
      </c>
      <c r="FC242" s="15">
        <f>IF(15&lt;=$G242, ET242+FB242, "")</f>
        <v/>
      </c>
      <c r="FD242" s="15">
        <f>IF(15&lt;=$G242, EX242+FB242, "")</f>
        <v/>
      </c>
      <c r="FE242" s="15">
        <f>IF(15&lt;=$G242, ($G242-15)*$N242, "")</f>
        <v/>
      </c>
      <c r="FF242" s="15">
        <f>IF(16&lt;=$G242, FA242, "")</f>
        <v/>
      </c>
      <c r="FG242" s="15">
        <f>IF(16&lt;=$G242, ROUND(FF242*$Q242, 2), "")</f>
        <v/>
      </c>
      <c r="FH242" s="15">
        <f>IF(16&lt;=$G242, $N242, "")</f>
        <v/>
      </c>
      <c r="FI242" s="15">
        <f>IF(16&lt;=$G242, FH242-FG242, "")</f>
        <v/>
      </c>
      <c r="FJ242" s="15">
        <f>IF(16&lt;=$G242, FF242-FI242, "")</f>
        <v/>
      </c>
      <c r="FK242" s="15">
        <f>IF(16&lt;=$G242, ROUND(FC242*$Q242, 2), "")</f>
        <v/>
      </c>
      <c r="FL242" s="15">
        <f>IF(16&lt;=$G242, FC242+FK242, "")</f>
        <v/>
      </c>
      <c r="FM242" s="15">
        <f>IF(16&lt;=$G242, FG242+FK242, "")</f>
        <v/>
      </c>
      <c r="FN242" s="15">
        <f>IF(16&lt;=$G242, ($G242-16)*$N242, "")</f>
        <v/>
      </c>
      <c r="FO242" s="15">
        <f>IF(17&lt;=$G242, FJ242, "")</f>
        <v/>
      </c>
      <c r="FP242" s="15">
        <f>IF(17&lt;=$G242, ROUND(FO242*$Q242, 2), "")</f>
        <v/>
      </c>
      <c r="FQ242" s="15">
        <f>IF(17&lt;=$G242, $N242, "")</f>
        <v/>
      </c>
      <c r="FR242" s="15">
        <f>IF(17&lt;=$G242, FQ242-FP242, "")</f>
        <v/>
      </c>
      <c r="FS242" s="15">
        <f>IF(17&lt;=$G242, FO242-FR242, "")</f>
        <v/>
      </c>
      <c r="FT242" s="15">
        <f>IF(17&lt;=$G242, ROUND(FL242*$Q242, 2), "")</f>
        <v/>
      </c>
      <c r="FU242" s="15">
        <f>IF(17&lt;=$G242, FL242+FT242, "")</f>
        <v/>
      </c>
      <c r="FV242" s="15">
        <f>IF(17&lt;=$G242, FP242+FT242, "")</f>
        <v/>
      </c>
      <c r="FW242" s="15">
        <f>IF(17&lt;=$G242, ($G242-17)*$N242, "")</f>
        <v/>
      </c>
      <c r="FX242" s="15">
        <f>IF(18&lt;=$G242, FS242, "")</f>
        <v/>
      </c>
      <c r="FY242" s="15">
        <f>IF(18&lt;=$G242, ROUND(FX242*$Q242, 2), "")</f>
        <v/>
      </c>
      <c r="FZ242" s="15">
        <f>IF(18&lt;=$G242, $N242, "")</f>
        <v/>
      </c>
      <c r="GA242" s="15">
        <f>IF(18&lt;=$G242, FZ242-FY242, "")</f>
        <v/>
      </c>
      <c r="GB242" s="15">
        <f>IF(18&lt;=$G242, FX242-GA242, "")</f>
        <v/>
      </c>
      <c r="GC242" s="15">
        <f>IF(18&lt;=$G242, ROUND(FU242*$Q242, 2), "")</f>
        <v/>
      </c>
      <c r="GD242" s="15">
        <f>IF(18&lt;=$G242, FU242+GC242, "")</f>
        <v/>
      </c>
      <c r="GE242" s="15">
        <f>IF(18&lt;=$G242, FY242+GC242, "")</f>
        <v/>
      </c>
      <c r="GF242" s="15">
        <f>IF(18&lt;=$G242, ($G242-18)*$N242, "")</f>
        <v/>
      </c>
      <c r="GG242" s="15">
        <f>IF(19&lt;=$G242, GB242, "")</f>
        <v/>
      </c>
      <c r="GH242" s="15">
        <f>IF(19&lt;=$G242, ROUND(GG242*$Q242, 2), "")</f>
        <v/>
      </c>
      <c r="GI242" s="15">
        <f>IF(19&lt;=$G242, $N242, "")</f>
        <v/>
      </c>
      <c r="GJ242" s="15">
        <f>IF(19&lt;=$G242, GI242-GH242, "")</f>
        <v/>
      </c>
      <c r="GK242" s="15">
        <f>IF(19&lt;=$G242, GG242-GJ242, "")</f>
        <v/>
      </c>
      <c r="GL242" s="15">
        <f>IF(19&lt;=$G242, ROUND(GD242*$Q242, 2), "")</f>
        <v/>
      </c>
      <c r="GM242" s="15">
        <f>IF(19&lt;=$G242, GD242+GL242, "")</f>
        <v/>
      </c>
      <c r="GN242" s="15">
        <f>IF(19&lt;=$G242, GH242+GL242, "")</f>
        <v/>
      </c>
      <c r="GO242" s="15">
        <f>IF(19&lt;=$G242, ($G242-19)*$N242, "")</f>
        <v/>
      </c>
      <c r="GP242" s="15">
        <f>IF(20&lt;=$G242, GK242, "")</f>
        <v/>
      </c>
      <c r="GQ242" s="15">
        <f>IF(20&lt;=$G242, ROUND(GP242*$Q242, 2), "")</f>
        <v/>
      </c>
      <c r="GR242" s="15">
        <f>IF(20&lt;=$G242, $N242, "")</f>
        <v/>
      </c>
      <c r="GS242" s="15">
        <f>IF(20&lt;=$G242, GR242-GQ242, "")</f>
        <v/>
      </c>
      <c r="GT242" s="15">
        <f>IF(20&lt;=$G242, GP242-GS242, "")</f>
        <v/>
      </c>
      <c r="GU242" s="15">
        <f>IF(20&lt;=$G242, ROUND(GM242*$Q242, 2), "")</f>
        <v/>
      </c>
      <c r="GV242" s="15">
        <f>IF(20&lt;=$G242, GM242+GU242, "")</f>
        <v/>
      </c>
      <c r="GW242" s="15">
        <f>IF(20&lt;=$G242, GQ242+GU242, "")</f>
        <v/>
      </c>
      <c r="GX242" s="15">
        <f>IF(20&lt;=$G242, ($G242-20)*$N242, "")</f>
        <v/>
      </c>
      <c r="GY242" s="15">
        <f>IF(21&lt;=$G242, GT242, "")</f>
        <v/>
      </c>
      <c r="GZ242" s="15">
        <f>IF(21&lt;=$G242, ROUND(GY242*$Q242, 2), "")</f>
        <v/>
      </c>
      <c r="HA242" s="15">
        <f>IF(21&lt;=$G242, $N242, "")</f>
        <v/>
      </c>
      <c r="HB242" s="15">
        <f>IF(21&lt;=$G242, HA242-GZ242, "")</f>
        <v/>
      </c>
      <c r="HC242" s="15">
        <f>IF(21&lt;=$G242, GY242-HB242, "")</f>
        <v/>
      </c>
      <c r="HD242" s="15">
        <f>IF(21&lt;=$G242, ROUND(GV242*$Q242, 2), "")</f>
        <v/>
      </c>
      <c r="HE242" s="15">
        <f>IF(21&lt;=$G242, GV242+HD242, "")</f>
        <v/>
      </c>
      <c r="HF242" s="15">
        <f>IF(21&lt;=$G242, GZ242+HD242, "")</f>
        <v/>
      </c>
      <c r="HG242" s="15">
        <f>IF(21&lt;=$G242, ($G242-21)*$N242, "")</f>
        <v/>
      </c>
      <c r="HH242" s="15">
        <f>IF(22&lt;=$G242, HC242, "")</f>
        <v/>
      </c>
      <c r="HI242" s="15">
        <f>IF(22&lt;=$G242, ROUND(HH242*$Q242, 2), "")</f>
        <v/>
      </c>
      <c r="HJ242" s="15">
        <f>IF(22&lt;=$G242, $N242, "")</f>
        <v/>
      </c>
      <c r="HK242" s="15">
        <f>IF(22&lt;=$G242, HJ242-HI242, "")</f>
        <v/>
      </c>
      <c r="HL242" s="15">
        <f>IF(22&lt;=$G242, HH242-HK242, "")</f>
        <v/>
      </c>
      <c r="HM242" s="15">
        <f>IF(22&lt;=$G242, ROUND(HE242*$Q242, 2), "")</f>
        <v/>
      </c>
      <c r="HN242" s="15">
        <f>IF(22&lt;=$G242, HE242+HM242, "")</f>
        <v/>
      </c>
      <c r="HO242" s="15">
        <f>IF(22&lt;=$G242, HI242+HM242, "")</f>
        <v/>
      </c>
      <c r="HP242" s="15">
        <f>IF(22&lt;=$G242, ($G242-22)*$N242, "")</f>
        <v/>
      </c>
      <c r="HQ242" s="15">
        <f>IF(23&lt;=$G242, HL242, "")</f>
        <v/>
      </c>
      <c r="HR242" s="15">
        <f>IF(23&lt;=$G242, ROUND(HQ242*$Q242, 2), "")</f>
        <v/>
      </c>
      <c r="HS242" s="15">
        <f>IF(23&lt;=$G242, $N242, "")</f>
        <v/>
      </c>
      <c r="HT242" s="15">
        <f>IF(23&lt;=$G242, HS242-HR242, "")</f>
        <v/>
      </c>
      <c r="HU242" s="15">
        <f>IF(23&lt;=$G242, HQ242-HT242, "")</f>
        <v/>
      </c>
      <c r="HV242" s="15">
        <f>IF(23&lt;=$G242, ROUND(HN242*$Q242, 2), "")</f>
        <v/>
      </c>
      <c r="HW242" s="15">
        <f>IF(23&lt;=$G242, HN242+HV242, "")</f>
        <v/>
      </c>
      <c r="HX242" s="15">
        <f>IF(23&lt;=$G242, HR242+HV242, "")</f>
        <v/>
      </c>
      <c r="HY242" s="15">
        <f>IF(23&lt;=$G242, ($G242-23)*$N242, "")</f>
        <v/>
      </c>
      <c r="HZ242" s="15">
        <f>IF(24&lt;=$G242, HU242, "")</f>
        <v/>
      </c>
      <c r="IA242" s="15">
        <f>IF(24&lt;=$G242, ROUND(HZ242*$Q242, 2), "")</f>
        <v/>
      </c>
      <c r="IB242" s="15">
        <f>IF(24&lt;=$G242, $N242, "")</f>
        <v/>
      </c>
      <c r="IC242" s="15">
        <f>IF(24&lt;=$G242, IB242-IA242, "")</f>
        <v/>
      </c>
      <c r="ID242" s="15">
        <f>IF(24&lt;=$G242, HZ242-IC242, "")</f>
        <v/>
      </c>
      <c r="IE242" s="15">
        <f>IF(24&lt;=$G242, ROUND(HW242*$Q242, 2), "")</f>
        <v/>
      </c>
      <c r="IF242" s="15">
        <f>IF(24&lt;=$G242, HW242+IE242, "")</f>
        <v/>
      </c>
      <c r="IG242" s="15">
        <f>IF(24&lt;=$G242, IA242+IE242, "")</f>
        <v/>
      </c>
      <c r="IH242" s="15">
        <f>IF(24&lt;=$G242, ($G242-24)*$N242, "")</f>
        <v/>
      </c>
      <c r="II242" s="15">
        <f>IF(25&lt;=$G242, ID242, "")</f>
        <v/>
      </c>
      <c r="IJ242" s="15">
        <f>IF(25&lt;=$G242, ROUND(II242*$Q242, 2), "")</f>
        <v/>
      </c>
      <c r="IK242" s="15">
        <f>IF(25&lt;=$G242, $N242, "")</f>
        <v/>
      </c>
      <c r="IL242" s="15">
        <f>IF(25&lt;=$G242, IK242-IJ242, "")</f>
        <v/>
      </c>
      <c r="IM242" s="15">
        <f>IF(25&lt;=$G242, II242-IL242, "")</f>
        <v/>
      </c>
      <c r="IN242" s="15">
        <f>IF(25&lt;=$G242, ROUND(IF242*$Q242, 2), "")</f>
        <v/>
      </c>
      <c r="IO242" s="15">
        <f>IF(25&lt;=$G242, IF242+IN242, "")</f>
        <v/>
      </c>
      <c r="IP242" s="15">
        <f>IF(25&lt;=$G242, IJ242+IN242, "")</f>
        <v/>
      </c>
      <c r="IQ242" s="15">
        <f>IF(25&lt;=$G242, ($G242-25)*$N242, "")</f>
        <v/>
      </c>
      <c r="IR242" s="15">
        <f>IF(26&lt;=$G242, IM242, "")</f>
        <v/>
      </c>
      <c r="IS242" s="15">
        <f>IF(26&lt;=$G242, ROUND(IR242*$Q242, 2), "")</f>
        <v/>
      </c>
      <c r="IT242" s="15">
        <f>IF(26&lt;=$G242, $N242, "")</f>
        <v/>
      </c>
      <c r="IU242" s="15">
        <f>IF(26&lt;=$G242, IT242-IS242, "")</f>
        <v/>
      </c>
      <c r="IV242" s="15">
        <f>IF(26&lt;=$G242, IR242-IU242, "")</f>
        <v/>
      </c>
      <c r="IW242" s="15">
        <f>IF(26&lt;=$G242, ROUND(IO242*$Q242, 2), "")</f>
        <v/>
      </c>
      <c r="IX242" s="15">
        <f>IF(26&lt;=$G242, IO242+IW242, "")</f>
        <v/>
      </c>
      <c r="IY242" s="15">
        <f>IF(26&lt;=$G242, IS242+IW242, "")</f>
        <v/>
      </c>
      <c r="IZ242" s="15">
        <f>IF(26&lt;=$G242, ($G242-26)*$N242, "")</f>
        <v/>
      </c>
      <c r="JA242" s="15">
        <f>IF(27&lt;=$G242, IV242, "")</f>
        <v/>
      </c>
      <c r="JB242" s="15">
        <f>IF(27&lt;=$G242, ROUND(JA242*$Q242, 2), "")</f>
        <v/>
      </c>
      <c r="JC242" s="15">
        <f>IF(27&lt;=$G242, $N242, "")</f>
        <v/>
      </c>
      <c r="JD242" s="15">
        <f>IF(27&lt;=$G242, JC242-JB242, "")</f>
        <v/>
      </c>
      <c r="JE242" s="15">
        <f>IF(27&lt;=$G242, JA242-JD242, "")</f>
        <v/>
      </c>
      <c r="JF242" s="15">
        <f>IF(27&lt;=$G242, ROUND(IX242*$Q242, 2), "")</f>
        <v/>
      </c>
      <c r="JG242" s="15">
        <f>IF(27&lt;=$G242, IX242+JF242, "")</f>
        <v/>
      </c>
      <c r="JH242" s="15">
        <f>IF(27&lt;=$G242, JB242+JF242, "")</f>
        <v/>
      </c>
      <c r="JI242" s="15">
        <f>IF(27&lt;=$G242, ($G242-27)*$N242, "")</f>
        <v/>
      </c>
      <c r="JJ242" s="15">
        <f>IF(28&lt;=$G242, JE242, "")</f>
        <v/>
      </c>
      <c r="JK242" s="15">
        <f>IF(28&lt;=$G242, ROUND(JJ242*$Q242, 2), "")</f>
        <v/>
      </c>
      <c r="JL242" s="15">
        <f>IF(28&lt;=$G242, $N242, "")</f>
        <v/>
      </c>
      <c r="JM242" s="15">
        <f>IF(28&lt;=$G242, JL242-JK242, "")</f>
        <v/>
      </c>
      <c r="JN242" s="15">
        <f>IF(28&lt;=$G242, JJ242-JM242, "")</f>
        <v/>
      </c>
      <c r="JO242" s="15">
        <f>IF(28&lt;=$G242, ROUND(JG242*$Q242, 2), "")</f>
        <v/>
      </c>
      <c r="JP242" s="15">
        <f>IF(28&lt;=$G242, JG242+JO242, "")</f>
        <v/>
      </c>
      <c r="JQ242" s="15">
        <f>IF(28&lt;=$G242, JK242+JO242, "")</f>
        <v/>
      </c>
      <c r="JR242" s="15">
        <f>IF(28&lt;=$G242, ($G242-28)*$N242, "")</f>
        <v/>
      </c>
      <c r="JS242" s="15">
        <f>IF(29&lt;=$G242, JN242, "")</f>
        <v/>
      </c>
      <c r="JT242" s="15">
        <f>IF(29&lt;=$G242, ROUND(JS242*$Q242, 2), "")</f>
        <v/>
      </c>
      <c r="JU242" s="15">
        <f>IF(29&lt;=$G242, $N242, "")</f>
        <v/>
      </c>
      <c r="JV242" s="15">
        <f>IF(29&lt;=$G242, JU242-JT242, "")</f>
        <v/>
      </c>
      <c r="JW242" s="15">
        <f>IF(29&lt;=$G242, JS242-JV242, "")</f>
        <v/>
      </c>
      <c r="JX242" s="15">
        <f>IF(29&lt;=$G242, ROUND(JP242*$Q242, 2), "")</f>
        <v/>
      </c>
      <c r="JY242" s="15">
        <f>IF(29&lt;=$G242, JP242+JX242, "")</f>
        <v/>
      </c>
      <c r="JZ242" s="15">
        <f>IF(29&lt;=$G242, JT242+JX242, "")</f>
        <v/>
      </c>
      <c r="KA242" s="15">
        <f>IF(29&lt;=$G242, ($G242-29)*$N242, "")</f>
        <v/>
      </c>
      <c r="KB242" s="15">
        <f>IF(30&lt;=$G242, JW242, "")</f>
        <v/>
      </c>
      <c r="KC242" s="15">
        <f>IF(30&lt;=$G242, ROUND(KB242*$Q242, 2), "")</f>
        <v/>
      </c>
      <c r="KD242" s="15">
        <f>IF(30&lt;=$G242, $N242, "")</f>
        <v/>
      </c>
      <c r="KE242" s="15">
        <f>IF(30&lt;=$G242, KD242-KC242, "")</f>
        <v/>
      </c>
      <c r="KF242" s="15">
        <f>IF(30&lt;=$G242, KB242-KE242, "")</f>
        <v/>
      </c>
      <c r="KG242" s="15">
        <f>IF(30&lt;=$G242, ROUND(JY242*$Q242, 2), "")</f>
        <v/>
      </c>
      <c r="KH242" s="15">
        <f>IF(30&lt;=$G242, JY242+KG242, "")</f>
        <v/>
      </c>
      <c r="KI242" s="15">
        <f>IF(30&lt;=$G242, KC242+KG242, "")</f>
        <v/>
      </c>
      <c r="KJ242" s="15">
        <f>IF(30&lt;=$G242, ($G242-30)*$N242, "")</f>
        <v/>
      </c>
      <c r="KK242" s="15">
        <f>IF(31&lt;=$G242, KF242, "")</f>
        <v/>
      </c>
      <c r="KL242" s="15">
        <f>IF(31&lt;=$G242, ROUND(KK242*$Q242, 2), "")</f>
        <v/>
      </c>
      <c r="KM242" s="15">
        <f>IF(31&lt;=$G242, $N242, "")</f>
        <v/>
      </c>
      <c r="KN242" s="15">
        <f>IF(31&lt;=$G242, KM242-KL242, "")</f>
        <v/>
      </c>
      <c r="KO242" s="15">
        <f>IF(31&lt;=$G242, KK242-KN242, "")</f>
        <v/>
      </c>
      <c r="KP242" s="15">
        <f>IF(31&lt;=$G242, ROUND(KH242*$Q242, 2), "")</f>
        <v/>
      </c>
      <c r="KQ242" s="15">
        <f>IF(31&lt;=$G242, KH242+KP242, "")</f>
        <v/>
      </c>
      <c r="KR242" s="15">
        <f>IF(31&lt;=$G242, KL242+KP242, "")</f>
        <v/>
      </c>
      <c r="KS242" s="15">
        <f>IF(31&lt;=$G242, ($G242-31)*$N242, "")</f>
        <v/>
      </c>
      <c r="KT242" s="15">
        <f>IF(32&lt;=$G242, KO242, "")</f>
        <v/>
      </c>
      <c r="KU242" s="15">
        <f>IF(32&lt;=$G242, ROUND(KT242*$Q242, 2), "")</f>
        <v/>
      </c>
      <c r="KV242" s="15">
        <f>IF(32&lt;=$G242, $N242, "")</f>
        <v/>
      </c>
      <c r="KW242" s="15">
        <f>IF(32&lt;=$G242, KV242-KU242, "")</f>
        <v/>
      </c>
      <c r="KX242" s="15">
        <f>IF(32&lt;=$G242, KT242-KW242, "")</f>
        <v/>
      </c>
      <c r="KY242" s="15">
        <f>IF(32&lt;=$G242, ROUND(KQ242*$Q242, 2), "")</f>
        <v/>
      </c>
      <c r="KZ242" s="15">
        <f>IF(32&lt;=$G242, KQ242+KY242, "")</f>
        <v/>
      </c>
      <c r="LA242" s="15">
        <f>IF(32&lt;=$G242, KU242+KY242, "")</f>
        <v/>
      </c>
      <c r="LB242" s="15">
        <f>IF(32&lt;=$G242, ($G242-32)*$N242, "")</f>
        <v/>
      </c>
      <c r="LC242" s="15">
        <f>IF(33&lt;=$G242, KX242, "")</f>
        <v/>
      </c>
      <c r="LD242" s="15">
        <f>IF(33&lt;=$G242, ROUND(LC242*$Q242, 2), "")</f>
        <v/>
      </c>
      <c r="LE242" s="15">
        <f>IF(33&lt;=$G242, $N242, "")</f>
        <v/>
      </c>
      <c r="LF242" s="15">
        <f>IF(33&lt;=$G242, LE242-LD242, "")</f>
        <v/>
      </c>
      <c r="LG242" s="15">
        <f>IF(33&lt;=$G242, LC242-LF242, "")</f>
        <v/>
      </c>
      <c r="LH242" s="15">
        <f>IF(33&lt;=$G242, ROUND(KZ242*$Q242, 2), "")</f>
        <v/>
      </c>
      <c r="LI242" s="15">
        <f>IF(33&lt;=$G242, KZ242+LH242, "")</f>
        <v/>
      </c>
      <c r="LJ242" s="15">
        <f>IF(33&lt;=$G242, LD242+LH242, "")</f>
        <v/>
      </c>
      <c r="LK242" s="15">
        <f>IF(33&lt;=$G242, ($G242-33)*$N242, "")</f>
        <v/>
      </c>
      <c r="LL242" s="15">
        <f>IF(34&lt;=$G242, LG242, "")</f>
        <v/>
      </c>
      <c r="LM242" s="15">
        <f>IF(34&lt;=$G242, ROUND(LL242*$Q242, 2), "")</f>
        <v/>
      </c>
      <c r="LN242" s="15">
        <f>IF(34&lt;=$G242, $N242, "")</f>
        <v/>
      </c>
      <c r="LO242" s="15">
        <f>IF(34&lt;=$G242, LN242-LM242, "")</f>
        <v/>
      </c>
      <c r="LP242" s="15">
        <f>IF(34&lt;=$G242, LL242-LO242, "")</f>
        <v/>
      </c>
      <c r="LQ242" s="15">
        <f>IF(34&lt;=$G242, ROUND(LI242*$Q242, 2), "")</f>
        <v/>
      </c>
      <c r="LR242" s="15">
        <f>IF(34&lt;=$G242, LI242+LQ242, "")</f>
        <v/>
      </c>
      <c r="LS242" s="15">
        <f>IF(34&lt;=$G242, LM242+LQ242, "")</f>
        <v/>
      </c>
      <c r="LT242" s="15">
        <f>IF(34&lt;=$G242, ($G242-34)*$N242, "")</f>
        <v/>
      </c>
      <c r="LU242" s="15">
        <f>IF(35&lt;=$G242, LP242, "")</f>
        <v/>
      </c>
      <c r="LV242" s="15">
        <f>IF(35&lt;=$G242, ROUND(LU242*$Q242, 2), "")</f>
        <v/>
      </c>
      <c r="LW242" s="15">
        <f>IF(35&lt;=$G242, $N242, "")</f>
        <v/>
      </c>
      <c r="LX242" s="15">
        <f>IF(35&lt;=$G242, LW242-LV242, "")</f>
        <v/>
      </c>
      <c r="LY242" s="15">
        <f>IF(35&lt;=$G242, LU242-LX242, "")</f>
        <v/>
      </c>
      <c r="LZ242" s="15">
        <f>IF(35&lt;=$G242, ROUND(LR242*$Q242, 2), "")</f>
        <v/>
      </c>
      <c r="MA242" s="15">
        <f>IF(35&lt;=$G242, LR242+LZ242, "")</f>
        <v/>
      </c>
      <c r="MB242" s="15">
        <f>IF(35&lt;=$G242, LV242+LZ242, "")</f>
        <v/>
      </c>
      <c r="MC242" s="15">
        <f>IF(35&lt;=$G242, ($G242-35)*$N242, "")</f>
        <v/>
      </c>
      <c r="MD242" s="15">
        <f>IF(36&lt;=$G242, LY242, "")</f>
        <v/>
      </c>
      <c r="ME242" s="15">
        <f>IF(36&lt;=$G242, ROUND(MD242*$Q242, 2), "")</f>
        <v/>
      </c>
      <c r="MF242" s="15">
        <f>IF(36&lt;=$G242, $N242, "")</f>
        <v/>
      </c>
      <c r="MG242" s="15">
        <f>IF(36&lt;=$G242, MF242-ME242, "")</f>
        <v/>
      </c>
      <c r="MH242" s="15">
        <f>IF(36&lt;=$G242, MD242-MG242, "")</f>
        <v/>
      </c>
      <c r="MI242" s="15">
        <f>IF(36&lt;=$G242, ROUND(MA242*$Q242, 2), "")</f>
        <v/>
      </c>
      <c r="MJ242" s="15">
        <f>IF(36&lt;=$G242, MA242+MI242, "")</f>
        <v/>
      </c>
      <c r="MK242" s="15">
        <f>IF(36&lt;=$G242, ME242+MI242, "")</f>
        <v/>
      </c>
      <c r="ML242" s="15">
        <f>IF(36&lt;=$G242, ($G242-36)*$N242, "")</f>
        <v/>
      </c>
      <c r="MM242" s="15">
        <f>IF(37&lt;=$G242, MH242, "")</f>
        <v/>
      </c>
      <c r="MN242" s="15">
        <f>IF(37&lt;=$G242, ROUND(MM242*$Q242, 2), "")</f>
        <v/>
      </c>
      <c r="MO242" s="15">
        <f>IF(37&lt;=$G242, $N242, "")</f>
        <v/>
      </c>
      <c r="MP242" s="15">
        <f>IF(37&lt;=$G242, MO242-MN242, "")</f>
        <v/>
      </c>
      <c r="MQ242" s="15">
        <f>IF(37&lt;=$G242, MM242-MP242, "")</f>
        <v/>
      </c>
      <c r="MR242" s="15">
        <f>IF(37&lt;=$G242, ROUND(MJ242*$Q242, 2), "")</f>
        <v/>
      </c>
      <c r="MS242" s="15">
        <f>IF(37&lt;=$G242, MJ242+MR242, "")</f>
        <v/>
      </c>
      <c r="MT242" s="15">
        <f>IF(37&lt;=$G242, MN242+MR242, "")</f>
        <v/>
      </c>
      <c r="MU242" s="15">
        <f>IF(37&lt;=$G242, ($G242-37)*$N242, "")</f>
        <v/>
      </c>
      <c r="MV242" s="15">
        <f>IF(38&lt;=$G242, MQ242, "")</f>
        <v/>
      </c>
      <c r="MW242" s="15">
        <f>IF(38&lt;=$G242, ROUND(MV242*$Q242, 2), "")</f>
        <v/>
      </c>
      <c r="MX242" s="15">
        <f>IF(38&lt;=$G242, $N242, "")</f>
        <v/>
      </c>
      <c r="MY242" s="15">
        <f>IF(38&lt;=$G242, MX242-MW242, "")</f>
        <v/>
      </c>
      <c r="MZ242" s="15">
        <f>IF(38&lt;=$G242, MV242-MY242, "")</f>
        <v/>
      </c>
      <c r="NA242" s="15">
        <f>IF(38&lt;=$G242, ROUND(MS242*$Q242, 2), "")</f>
        <v/>
      </c>
      <c r="NB242" s="15">
        <f>IF(38&lt;=$G242, MS242+NA242, "")</f>
        <v/>
      </c>
      <c r="NC242" s="15">
        <f>IF(38&lt;=$G242, MW242+NA242, "")</f>
        <v/>
      </c>
      <c r="ND242" s="15">
        <f>IF(38&lt;=$G242, ($G242-38)*$N242, "")</f>
        <v/>
      </c>
      <c r="NE242" s="15">
        <f>IF(39&lt;=$G242, MZ242, "")</f>
        <v/>
      </c>
      <c r="NF242" s="15">
        <f>IF(39&lt;=$G242, ROUND(NE242*$Q242, 2), "")</f>
        <v/>
      </c>
      <c r="NG242" s="15">
        <f>IF(39&lt;=$G242, $N242, "")</f>
        <v/>
      </c>
      <c r="NH242" s="15">
        <f>IF(39&lt;=$G242, NG242-NF242, "")</f>
        <v/>
      </c>
      <c r="NI242" s="15">
        <f>IF(39&lt;=$G242, NE242-NH242, "")</f>
        <v/>
      </c>
      <c r="NJ242" s="15">
        <f>IF(39&lt;=$G242, ROUND(NB242*$Q242, 2), "")</f>
        <v/>
      </c>
      <c r="NK242" s="15">
        <f>IF(39&lt;=$G242, NB242+NJ242, "")</f>
        <v/>
      </c>
      <c r="NL242" s="15">
        <f>IF(39&lt;=$G242, NF242+NJ242, "")</f>
        <v/>
      </c>
      <c r="NM242" s="15">
        <f>IF(39&lt;=$G242, ($G242-39)*$N242, "")</f>
        <v/>
      </c>
      <c r="NN242" s="15">
        <f>IF(40&lt;=$G242, NI242, "")</f>
        <v/>
      </c>
      <c r="NO242" s="15">
        <f>IF(40&lt;=$G242, ROUND(NN242*$Q242, 2), "")</f>
        <v/>
      </c>
      <c r="NP242" s="15">
        <f>IF(40&lt;=$G242, $N242, "")</f>
        <v/>
      </c>
      <c r="NQ242" s="15">
        <f>IF(40&lt;=$G242, NP242-NO242, "")</f>
        <v/>
      </c>
      <c r="NR242" s="15">
        <f>IF(40&lt;=$G242, NN242-NQ242, "")</f>
        <v/>
      </c>
      <c r="NS242" s="15">
        <f>IF(40&lt;=$G242, ROUND(NK242*$Q242, 2), "")</f>
        <v/>
      </c>
      <c r="NT242" s="15">
        <f>IF(40&lt;=$G242, NK242+NS242, "")</f>
        <v/>
      </c>
      <c r="NU242" s="15">
        <f>IF(40&lt;=$G242, NO242+NS242, "")</f>
        <v/>
      </c>
      <c r="NV242" s="15">
        <f>IF(40&lt;=$G242, ($G242-40)*$N242, "")</f>
        <v/>
      </c>
      <c r="NW242" s="15">
        <f>IF(41&lt;=$G242, NR242, "")</f>
        <v/>
      </c>
      <c r="NX242" s="15">
        <f>IF(41&lt;=$G242, ROUND(NW242*$Q242, 2), "")</f>
        <v/>
      </c>
      <c r="NY242" s="15">
        <f>IF(41&lt;=$G242, $N242, "")</f>
        <v/>
      </c>
      <c r="NZ242" s="15">
        <f>IF(41&lt;=$G242, NY242-NX242, "")</f>
        <v/>
      </c>
      <c r="OA242" s="15">
        <f>IF(41&lt;=$G242, NW242-NZ242, "")</f>
        <v/>
      </c>
      <c r="OB242" s="15">
        <f>IF(41&lt;=$G242, ROUND(NT242*$Q242, 2), "")</f>
        <v/>
      </c>
      <c r="OC242" s="15">
        <f>IF(41&lt;=$G242, NT242+OB242, "")</f>
        <v/>
      </c>
      <c r="OD242" s="15">
        <f>IF(41&lt;=$G242, NX242+OB242, "")</f>
        <v/>
      </c>
      <c r="OE242" s="15">
        <f>IF(41&lt;=$G242, ($G242-41)*$N242, "")</f>
        <v/>
      </c>
      <c r="OF242" s="15">
        <f>IF(42&lt;=$G242, OA242, "")</f>
        <v/>
      </c>
      <c r="OG242" s="15">
        <f>IF(42&lt;=$G242, ROUND(OF242*$Q242, 2), "")</f>
        <v/>
      </c>
      <c r="OH242" s="15">
        <f>IF(42&lt;=$G242, $N242, "")</f>
        <v/>
      </c>
      <c r="OI242" s="15">
        <f>IF(42&lt;=$G242, OH242-OG242, "")</f>
        <v/>
      </c>
      <c r="OJ242" s="15">
        <f>IF(42&lt;=$G242, OF242-OI242, "")</f>
        <v/>
      </c>
      <c r="OK242" s="15">
        <f>IF(42&lt;=$G242, ROUND(OC242*$Q242, 2), "")</f>
        <v/>
      </c>
      <c r="OL242" s="15">
        <f>IF(42&lt;=$G242, OC242+OK242, "")</f>
        <v/>
      </c>
      <c r="OM242" s="15">
        <f>IF(42&lt;=$G242, OG242+OK242, "")</f>
        <v/>
      </c>
      <c r="ON242" s="15">
        <f>IF(42&lt;=$G242, ($G242-42)*$N242, "")</f>
        <v/>
      </c>
      <c r="OO242" s="15">
        <f>IF(43&lt;=$G242, OJ242, "")</f>
        <v/>
      </c>
      <c r="OP242" s="15">
        <f>IF(43&lt;=$G242, ROUND(OO242*$Q242, 2), "")</f>
        <v/>
      </c>
      <c r="OQ242" s="15">
        <f>IF(43&lt;=$G242, $N242, "")</f>
        <v/>
      </c>
      <c r="OR242" s="15">
        <f>IF(43&lt;=$G242, OQ242-OP242, "")</f>
        <v/>
      </c>
      <c r="OS242" s="15">
        <f>IF(43&lt;=$G242, OO242-OR242, "")</f>
        <v/>
      </c>
      <c r="OT242" s="15">
        <f>IF(43&lt;=$G242, ROUND(OL242*$Q242, 2), "")</f>
        <v/>
      </c>
      <c r="OU242" s="15">
        <f>IF(43&lt;=$G242, OL242+OT242, "")</f>
        <v/>
      </c>
      <c r="OV242" s="15">
        <f>IF(43&lt;=$G242, OP242+OT242, "")</f>
        <v/>
      </c>
      <c r="OW242" s="15">
        <f>IF(43&lt;=$G242, ($G242-43)*$N242, "")</f>
        <v/>
      </c>
      <c r="OX242" s="15">
        <f>IF(44&lt;=$G242, OS242, "")</f>
        <v/>
      </c>
      <c r="OY242" s="15">
        <f>IF(44&lt;=$G242, ROUND(OX242*$Q242, 2), "")</f>
        <v/>
      </c>
      <c r="OZ242" s="15">
        <f>IF(44&lt;=$G242, $N242, "")</f>
        <v/>
      </c>
      <c r="PA242" s="15">
        <f>IF(44&lt;=$G242, OZ242-OY242, "")</f>
        <v/>
      </c>
      <c r="PB242" s="15">
        <f>IF(44&lt;=$G242, OX242-PA242, "")</f>
        <v/>
      </c>
      <c r="PC242" s="15">
        <f>IF(44&lt;=$G242, ROUND(OU242*$Q242, 2), "")</f>
        <v/>
      </c>
      <c r="PD242" s="15">
        <f>IF(44&lt;=$G242, OU242+PC242, "")</f>
        <v/>
      </c>
      <c r="PE242" s="15">
        <f>IF(44&lt;=$G242, OY242+PC242, "")</f>
        <v/>
      </c>
      <c r="PF242" s="15">
        <f>IF(44&lt;=$G242, ($G242-44)*$N242, "")</f>
        <v/>
      </c>
      <c r="PG242" s="15">
        <f>IF(45&lt;=$G242, PB242, "")</f>
        <v/>
      </c>
      <c r="PH242" s="15">
        <f>IF(45&lt;=$G242, ROUND(PG242*$Q242, 2), "")</f>
        <v/>
      </c>
      <c r="PI242" s="15">
        <f>IF(45&lt;=$G242, $N242, "")</f>
        <v/>
      </c>
      <c r="PJ242" s="15">
        <f>IF(45&lt;=$G242, PI242-PH242, "")</f>
        <v/>
      </c>
      <c r="PK242" s="15">
        <f>IF(45&lt;=$G242, PG242-PJ242, "")</f>
        <v/>
      </c>
      <c r="PL242" s="15">
        <f>IF(45&lt;=$G242, ROUND(PD242*$Q242, 2), "")</f>
        <v/>
      </c>
      <c r="PM242" s="15">
        <f>IF(45&lt;=$G242, PD242+PL242, "")</f>
        <v/>
      </c>
      <c r="PN242" s="15">
        <f>IF(45&lt;=$G242, PH242+PL242, "")</f>
        <v/>
      </c>
      <c r="PO242" s="15">
        <f>IF(45&lt;=$G242, ($G242-45)*$N242, "")</f>
        <v/>
      </c>
      <c r="PP242" s="15">
        <f>IF(46&lt;=$G242, PK242, "")</f>
        <v/>
      </c>
      <c r="PQ242" s="15">
        <f>IF(46&lt;=$G242, ROUND(PP242*$Q242, 2), "")</f>
        <v/>
      </c>
      <c r="PR242" s="15">
        <f>IF(46&lt;=$G242, $N242, "")</f>
        <v/>
      </c>
      <c r="PS242" s="15">
        <f>IF(46&lt;=$G242, PR242-PQ242, "")</f>
        <v/>
      </c>
      <c r="PT242" s="15">
        <f>IF(46&lt;=$G242, PP242-PS242, "")</f>
        <v/>
      </c>
      <c r="PU242" s="15">
        <f>IF(46&lt;=$G242, ROUND(PM242*$Q242, 2), "")</f>
        <v/>
      </c>
      <c r="PV242" s="15">
        <f>IF(46&lt;=$G242, PM242+PU242, "")</f>
        <v/>
      </c>
      <c r="PW242" s="15">
        <f>IF(46&lt;=$G242, PQ242+PU242, "")</f>
        <v/>
      </c>
      <c r="PX242" s="15">
        <f>IF(46&lt;=$G242, ($G242-46)*$N242, "")</f>
        <v/>
      </c>
      <c r="PY242" s="15">
        <f>IF(47&lt;=$G242, PT242, "")</f>
        <v/>
      </c>
      <c r="PZ242" s="15">
        <f>IF(47&lt;=$G242, ROUND(PY242*$Q242, 2), "")</f>
        <v/>
      </c>
      <c r="QA242" s="15">
        <f>IF(47&lt;=$G242, $N242, "")</f>
        <v/>
      </c>
      <c r="QB242" s="15">
        <f>IF(47&lt;=$G242, QA242-PZ242, "")</f>
        <v/>
      </c>
      <c r="QC242" s="15">
        <f>IF(47&lt;=$G242, PY242-QB242, "")</f>
        <v/>
      </c>
      <c r="QD242" s="15">
        <f>IF(47&lt;=$G242, ROUND(PV242*$Q242, 2), "")</f>
        <v/>
      </c>
      <c r="QE242" s="15">
        <f>IF(47&lt;=$G242, PV242+QD242, "")</f>
        <v/>
      </c>
      <c r="QF242" s="15">
        <f>IF(47&lt;=$G242, PZ242+QD242, "")</f>
        <v/>
      </c>
      <c r="QG242" s="15">
        <f>IF(47&lt;=$G242, ($G242-47)*$N242, "")</f>
        <v/>
      </c>
      <c r="QH242" s="15">
        <f>IF(48&lt;=$G242, QC242, "")</f>
        <v/>
      </c>
      <c r="QI242" s="15">
        <f>IF(48&lt;=$G242, ROUND(QH242*$Q242, 2), "")</f>
        <v/>
      </c>
      <c r="QJ242" s="15">
        <f>IF(48&lt;=$G242, $N242, "")</f>
        <v/>
      </c>
      <c r="QK242" s="15">
        <f>IF(48&lt;=$G242, QJ242-QI242, "")</f>
        <v/>
      </c>
      <c r="QL242" s="15">
        <f>IF(48&lt;=$G242, QH242-QK242, "")</f>
        <v/>
      </c>
      <c r="QM242" s="15">
        <f>IF(48&lt;=$G242, ROUND(QE242*$Q242, 2), "")</f>
        <v/>
      </c>
      <c r="QN242" s="15">
        <f>IF(48&lt;=$G242, QE242+QM242, "")</f>
        <v/>
      </c>
      <c r="QO242" s="15">
        <f>IF(48&lt;=$G242, QI242+QM242, "")</f>
        <v/>
      </c>
      <c r="QP242" s="15">
        <f>IF(48&lt;=$G242, ($G242-48)*$N242, "")</f>
        <v/>
      </c>
    </row>
    <row r="243">
      <c r="A243" s="6" t="inlineStr">
        <is>
          <t>0752-0005</t>
        </is>
      </c>
      <c r="B243" s="7" t="inlineStr">
        <is>
          <t>Fernando Plasencia Lopez</t>
        </is>
      </c>
      <c r="C243" s="7" t="inlineStr">
        <is>
          <t>Grand Charokee Altitude</t>
        </is>
      </c>
      <c r="D243" s="6" t="inlineStr">
        <is>
          <t>ACTIVO</t>
        </is>
      </c>
      <c r="E243" s="6" t="inlineStr">
        <is>
          <t>2026-06-05</t>
        </is>
      </c>
      <c r="F243" s="6" t="inlineStr">
        <is>
          <t>2028-06-05</t>
        </is>
      </c>
      <c r="G243" s="8" t="n">
        <v>24</v>
      </c>
      <c r="H243" s="9" t="n">
        <v>1189900</v>
      </c>
      <c r="I243" s="10" t="n">
        <v>0.2</v>
      </c>
      <c r="J243" s="9">
        <f>ROUND(H243*I243, 2)</f>
        <v/>
      </c>
      <c r="K243" s="9">
        <f>ROUND(H243-J243, 2)</f>
        <v/>
      </c>
      <c r="L243" s="10" t="n">
        <v>0.02</v>
      </c>
      <c r="M243" s="9">
        <f>ROUND(H243*L243, 2)</f>
        <v/>
      </c>
      <c r="N243" s="9" t="n">
        <v>43095.68</v>
      </c>
      <c r="O243" s="10" t="n">
        <v>0.3</v>
      </c>
      <c r="P243" s="9">
        <f>ROUND(H243*O243, 2)</f>
        <v/>
      </c>
      <c r="Q243" s="11" t="n">
        <v>0.02624833</v>
      </c>
      <c r="R243" s="11">
        <f>RATE(G243, -N243, K243, -P243)</f>
        <v/>
      </c>
      <c r="S243" s="11">
        <f>ROUND(Q243*12, 8)</f>
        <v/>
      </c>
      <c r="T243" s="11">
        <f>ROUND(((1+Q243)^12)-1, 8)</f>
        <v/>
      </c>
      <c r="U243" s="9">
        <f>ROUND(PV(Q243, G243, 0, -P243), 2)</f>
        <v/>
      </c>
      <c r="V243" s="9">
        <f>SUMIF($AA$4:$QP$4, "Interes_Leasing", AA243:QP243)</f>
        <v/>
      </c>
      <c r="W243" s="9">
        <f>SUMIF($AA$4:$QP$4, "Interes_Residual", AA243:QP243)</f>
        <v/>
      </c>
      <c r="X243" s="9">
        <f>ROUND(V243+W243, 2)</f>
        <v/>
      </c>
      <c r="Y243" s="9">
        <f>ROUND((N243*G243+P243+M243)-K243, 2)</f>
        <v/>
      </c>
      <c r="Z243" s="10">
        <f>ROUND(Y243/K243, 4)</f>
        <v/>
      </c>
      <c r="AA243" s="9">
        <f>IF(1&lt;=$G243, $K243, "")</f>
        <v/>
      </c>
      <c r="AB243" s="9">
        <f>IF(1&lt;=$G243, ROUND(AA243*$Q243, 2), "")</f>
        <v/>
      </c>
      <c r="AC243" s="9">
        <f>IF(1&lt;=$G243, $N243, "")</f>
        <v/>
      </c>
      <c r="AD243" s="9">
        <f>IF(1&lt;=$G243, AC243-AB243, "")</f>
        <v/>
      </c>
      <c r="AE243" s="9">
        <f>IF(1&lt;=$G243, AA243-AD243, "")</f>
        <v/>
      </c>
      <c r="AF243" s="9">
        <f>IF(1&lt;=$G243, ROUND($U243*$Q243, 2), "")</f>
        <v/>
      </c>
      <c r="AG243" s="9">
        <f>IF(1&lt;=$G243, $U243+AF243, "")</f>
        <v/>
      </c>
      <c r="AH243" s="9">
        <f>IF(1&lt;=$G243, AB243+AF243, "")</f>
        <v/>
      </c>
      <c r="AI243" s="9">
        <f>IF(1&lt;=$G243, ($G243-1)*$N243, "")</f>
        <v/>
      </c>
      <c r="AJ243" s="9">
        <f>IF(2&lt;=$G243, AE243, "")</f>
        <v/>
      </c>
      <c r="AK243" s="9">
        <f>IF(2&lt;=$G243, ROUND(AJ243*$Q243, 2), "")</f>
        <v/>
      </c>
      <c r="AL243" s="9">
        <f>IF(2&lt;=$G243, $N243, "")</f>
        <v/>
      </c>
      <c r="AM243" s="9">
        <f>IF(2&lt;=$G243, AL243-AK243, "")</f>
        <v/>
      </c>
      <c r="AN243" s="9">
        <f>IF(2&lt;=$G243, AJ243-AM243, "")</f>
        <v/>
      </c>
      <c r="AO243" s="9">
        <f>IF(2&lt;=$G243, ROUND(AG243*$Q243, 2), "")</f>
        <v/>
      </c>
      <c r="AP243" s="9">
        <f>IF(2&lt;=$G243, AG243+AO243, "")</f>
        <v/>
      </c>
      <c r="AQ243" s="9">
        <f>IF(2&lt;=$G243, AK243+AO243, "")</f>
        <v/>
      </c>
      <c r="AR243" s="9">
        <f>IF(2&lt;=$G243, ($G243-2)*$N243, "")</f>
        <v/>
      </c>
      <c r="AS243" s="9">
        <f>IF(3&lt;=$G243, AN243, "")</f>
        <v/>
      </c>
      <c r="AT243" s="9">
        <f>IF(3&lt;=$G243, ROUND(AS243*$Q243, 2), "")</f>
        <v/>
      </c>
      <c r="AU243" s="9">
        <f>IF(3&lt;=$G243, $N243, "")</f>
        <v/>
      </c>
      <c r="AV243" s="9">
        <f>IF(3&lt;=$G243, AU243-AT243, "")</f>
        <v/>
      </c>
      <c r="AW243" s="9">
        <f>IF(3&lt;=$G243, AS243-AV243, "")</f>
        <v/>
      </c>
      <c r="AX243" s="9">
        <f>IF(3&lt;=$G243, ROUND(AP243*$Q243, 2), "")</f>
        <v/>
      </c>
      <c r="AY243" s="9">
        <f>IF(3&lt;=$G243, AP243+AX243, "")</f>
        <v/>
      </c>
      <c r="AZ243" s="9">
        <f>IF(3&lt;=$G243, AT243+AX243, "")</f>
        <v/>
      </c>
      <c r="BA243" s="9">
        <f>IF(3&lt;=$G243, ($G243-3)*$N243, "")</f>
        <v/>
      </c>
      <c r="BB243" s="9">
        <f>IF(4&lt;=$G243, AW243, "")</f>
        <v/>
      </c>
      <c r="BC243" s="9">
        <f>IF(4&lt;=$G243, ROUND(BB243*$Q243, 2), "")</f>
        <v/>
      </c>
      <c r="BD243" s="9">
        <f>IF(4&lt;=$G243, $N243, "")</f>
        <v/>
      </c>
      <c r="BE243" s="9">
        <f>IF(4&lt;=$G243, BD243-BC243, "")</f>
        <v/>
      </c>
      <c r="BF243" s="9">
        <f>IF(4&lt;=$G243, BB243-BE243, "")</f>
        <v/>
      </c>
      <c r="BG243" s="9">
        <f>IF(4&lt;=$G243, ROUND(AY243*$Q243, 2), "")</f>
        <v/>
      </c>
      <c r="BH243" s="9">
        <f>IF(4&lt;=$G243, AY243+BG243, "")</f>
        <v/>
      </c>
      <c r="BI243" s="9">
        <f>IF(4&lt;=$G243, BC243+BG243, "")</f>
        <v/>
      </c>
      <c r="BJ243" s="9">
        <f>IF(4&lt;=$G243, ($G243-4)*$N243, "")</f>
        <v/>
      </c>
      <c r="BK243" s="9">
        <f>IF(5&lt;=$G243, BF243, "")</f>
        <v/>
      </c>
      <c r="BL243" s="9">
        <f>IF(5&lt;=$G243, ROUND(BK243*$Q243, 2), "")</f>
        <v/>
      </c>
      <c r="BM243" s="9">
        <f>IF(5&lt;=$G243, $N243, "")</f>
        <v/>
      </c>
      <c r="BN243" s="9">
        <f>IF(5&lt;=$G243, BM243-BL243, "")</f>
        <v/>
      </c>
      <c r="BO243" s="9">
        <f>IF(5&lt;=$G243, BK243-BN243, "")</f>
        <v/>
      </c>
      <c r="BP243" s="9">
        <f>IF(5&lt;=$G243, ROUND(BH243*$Q243, 2), "")</f>
        <v/>
      </c>
      <c r="BQ243" s="9">
        <f>IF(5&lt;=$G243, BH243+BP243, "")</f>
        <v/>
      </c>
      <c r="BR243" s="9">
        <f>IF(5&lt;=$G243, BL243+BP243, "")</f>
        <v/>
      </c>
      <c r="BS243" s="9">
        <f>IF(5&lt;=$G243, ($G243-5)*$N243, "")</f>
        <v/>
      </c>
      <c r="BT243" s="9">
        <f>IF(6&lt;=$G243, BO243, "")</f>
        <v/>
      </c>
      <c r="BU243" s="9">
        <f>IF(6&lt;=$G243, ROUND(BT243*$Q243, 2), "")</f>
        <v/>
      </c>
      <c r="BV243" s="9">
        <f>IF(6&lt;=$G243, $N243, "")</f>
        <v/>
      </c>
      <c r="BW243" s="9">
        <f>IF(6&lt;=$G243, BV243-BU243, "")</f>
        <v/>
      </c>
      <c r="BX243" s="9">
        <f>IF(6&lt;=$G243, BT243-BW243, "")</f>
        <v/>
      </c>
      <c r="BY243" s="9">
        <f>IF(6&lt;=$G243, ROUND(BQ243*$Q243, 2), "")</f>
        <v/>
      </c>
      <c r="BZ243" s="9">
        <f>IF(6&lt;=$G243, BQ243+BY243, "")</f>
        <v/>
      </c>
      <c r="CA243" s="9">
        <f>IF(6&lt;=$G243, BU243+BY243, "")</f>
        <v/>
      </c>
      <c r="CB243" s="9">
        <f>IF(6&lt;=$G243, ($G243-6)*$N243, "")</f>
        <v/>
      </c>
      <c r="CC243" s="9">
        <f>IF(7&lt;=$G243, BX243, "")</f>
        <v/>
      </c>
      <c r="CD243" s="9">
        <f>IF(7&lt;=$G243, ROUND(CC243*$Q243, 2), "")</f>
        <v/>
      </c>
      <c r="CE243" s="9">
        <f>IF(7&lt;=$G243, $N243, "")</f>
        <v/>
      </c>
      <c r="CF243" s="9">
        <f>IF(7&lt;=$G243, CE243-CD243, "")</f>
        <v/>
      </c>
      <c r="CG243" s="9">
        <f>IF(7&lt;=$G243, CC243-CF243, "")</f>
        <v/>
      </c>
      <c r="CH243" s="9">
        <f>IF(7&lt;=$G243, ROUND(BZ243*$Q243, 2), "")</f>
        <v/>
      </c>
      <c r="CI243" s="9">
        <f>IF(7&lt;=$G243, BZ243+CH243, "")</f>
        <v/>
      </c>
      <c r="CJ243" s="9">
        <f>IF(7&lt;=$G243, CD243+CH243, "")</f>
        <v/>
      </c>
      <c r="CK243" s="9">
        <f>IF(7&lt;=$G243, ($G243-7)*$N243, "")</f>
        <v/>
      </c>
      <c r="CL243" s="9">
        <f>IF(8&lt;=$G243, CG243, "")</f>
        <v/>
      </c>
      <c r="CM243" s="9">
        <f>IF(8&lt;=$G243, ROUND(CL243*$Q243, 2), "")</f>
        <v/>
      </c>
      <c r="CN243" s="9">
        <f>IF(8&lt;=$G243, $N243, "")</f>
        <v/>
      </c>
      <c r="CO243" s="9">
        <f>IF(8&lt;=$G243, CN243-CM243, "")</f>
        <v/>
      </c>
      <c r="CP243" s="9">
        <f>IF(8&lt;=$G243, CL243-CO243, "")</f>
        <v/>
      </c>
      <c r="CQ243" s="9">
        <f>IF(8&lt;=$G243, ROUND(CI243*$Q243, 2), "")</f>
        <v/>
      </c>
      <c r="CR243" s="9">
        <f>IF(8&lt;=$G243, CI243+CQ243, "")</f>
        <v/>
      </c>
      <c r="CS243" s="9">
        <f>IF(8&lt;=$G243, CM243+CQ243, "")</f>
        <v/>
      </c>
      <c r="CT243" s="9">
        <f>IF(8&lt;=$G243, ($G243-8)*$N243, "")</f>
        <v/>
      </c>
      <c r="CU243" s="9">
        <f>IF(9&lt;=$G243, CP243, "")</f>
        <v/>
      </c>
      <c r="CV243" s="9">
        <f>IF(9&lt;=$G243, ROUND(CU243*$Q243, 2), "")</f>
        <v/>
      </c>
      <c r="CW243" s="9">
        <f>IF(9&lt;=$G243, $N243, "")</f>
        <v/>
      </c>
      <c r="CX243" s="9">
        <f>IF(9&lt;=$G243, CW243-CV243, "")</f>
        <v/>
      </c>
      <c r="CY243" s="9">
        <f>IF(9&lt;=$G243, CU243-CX243, "")</f>
        <v/>
      </c>
      <c r="CZ243" s="9">
        <f>IF(9&lt;=$G243, ROUND(CR243*$Q243, 2), "")</f>
        <v/>
      </c>
      <c r="DA243" s="9">
        <f>IF(9&lt;=$G243, CR243+CZ243, "")</f>
        <v/>
      </c>
      <c r="DB243" s="9">
        <f>IF(9&lt;=$G243, CV243+CZ243, "")</f>
        <v/>
      </c>
      <c r="DC243" s="9">
        <f>IF(9&lt;=$G243, ($G243-9)*$N243, "")</f>
        <v/>
      </c>
      <c r="DD243" s="9">
        <f>IF(10&lt;=$G243, CY243, "")</f>
        <v/>
      </c>
      <c r="DE243" s="9">
        <f>IF(10&lt;=$G243, ROUND(DD243*$Q243, 2), "")</f>
        <v/>
      </c>
      <c r="DF243" s="9">
        <f>IF(10&lt;=$G243, $N243, "")</f>
        <v/>
      </c>
      <c r="DG243" s="9">
        <f>IF(10&lt;=$G243, DF243-DE243, "")</f>
        <v/>
      </c>
      <c r="DH243" s="9">
        <f>IF(10&lt;=$G243, DD243-DG243, "")</f>
        <v/>
      </c>
      <c r="DI243" s="9">
        <f>IF(10&lt;=$G243, ROUND(DA243*$Q243, 2), "")</f>
        <v/>
      </c>
      <c r="DJ243" s="9">
        <f>IF(10&lt;=$G243, DA243+DI243, "")</f>
        <v/>
      </c>
      <c r="DK243" s="9">
        <f>IF(10&lt;=$G243, DE243+DI243, "")</f>
        <v/>
      </c>
      <c r="DL243" s="9">
        <f>IF(10&lt;=$G243, ($G243-10)*$N243, "")</f>
        <v/>
      </c>
      <c r="DM243" s="9">
        <f>IF(11&lt;=$G243, DH243, "")</f>
        <v/>
      </c>
      <c r="DN243" s="9">
        <f>IF(11&lt;=$G243, ROUND(DM243*$Q243, 2), "")</f>
        <v/>
      </c>
      <c r="DO243" s="9">
        <f>IF(11&lt;=$G243, $N243, "")</f>
        <v/>
      </c>
      <c r="DP243" s="9">
        <f>IF(11&lt;=$G243, DO243-DN243, "")</f>
        <v/>
      </c>
      <c r="DQ243" s="9">
        <f>IF(11&lt;=$G243, DM243-DP243, "")</f>
        <v/>
      </c>
      <c r="DR243" s="9">
        <f>IF(11&lt;=$G243, ROUND(DJ243*$Q243, 2), "")</f>
        <v/>
      </c>
      <c r="DS243" s="9">
        <f>IF(11&lt;=$G243, DJ243+DR243, "")</f>
        <v/>
      </c>
      <c r="DT243" s="9">
        <f>IF(11&lt;=$G243, DN243+DR243, "")</f>
        <v/>
      </c>
      <c r="DU243" s="9">
        <f>IF(11&lt;=$G243, ($G243-11)*$N243, "")</f>
        <v/>
      </c>
      <c r="DV243" s="9">
        <f>IF(12&lt;=$G243, DQ243, "")</f>
        <v/>
      </c>
      <c r="DW243" s="9">
        <f>IF(12&lt;=$G243, ROUND(DV243*$Q243, 2), "")</f>
        <v/>
      </c>
      <c r="DX243" s="9">
        <f>IF(12&lt;=$G243, $N243, "")</f>
        <v/>
      </c>
      <c r="DY243" s="9">
        <f>IF(12&lt;=$G243, DX243-DW243, "")</f>
        <v/>
      </c>
      <c r="DZ243" s="9">
        <f>IF(12&lt;=$G243, DV243-DY243, "")</f>
        <v/>
      </c>
      <c r="EA243" s="9">
        <f>IF(12&lt;=$G243, ROUND(DS243*$Q243, 2), "")</f>
        <v/>
      </c>
      <c r="EB243" s="9">
        <f>IF(12&lt;=$G243, DS243+EA243, "")</f>
        <v/>
      </c>
      <c r="EC243" s="9">
        <f>IF(12&lt;=$G243, DW243+EA243, "")</f>
        <v/>
      </c>
      <c r="ED243" s="9">
        <f>IF(12&lt;=$G243, ($G243-12)*$N243, "")</f>
        <v/>
      </c>
      <c r="EE243" s="9">
        <f>IF(13&lt;=$G243, DZ243, "")</f>
        <v/>
      </c>
      <c r="EF243" s="9">
        <f>IF(13&lt;=$G243, ROUND(EE243*$Q243, 2), "")</f>
        <v/>
      </c>
      <c r="EG243" s="9">
        <f>IF(13&lt;=$G243, $N243, "")</f>
        <v/>
      </c>
      <c r="EH243" s="9">
        <f>IF(13&lt;=$G243, EG243-EF243, "")</f>
        <v/>
      </c>
      <c r="EI243" s="9">
        <f>IF(13&lt;=$G243, EE243-EH243, "")</f>
        <v/>
      </c>
      <c r="EJ243" s="9">
        <f>IF(13&lt;=$G243, ROUND(EB243*$Q243, 2), "")</f>
        <v/>
      </c>
      <c r="EK243" s="9">
        <f>IF(13&lt;=$G243, EB243+EJ243, "")</f>
        <v/>
      </c>
      <c r="EL243" s="9">
        <f>IF(13&lt;=$G243, EF243+EJ243, "")</f>
        <v/>
      </c>
      <c r="EM243" s="9">
        <f>IF(13&lt;=$G243, ($G243-13)*$N243, "")</f>
        <v/>
      </c>
      <c r="EN243" s="9">
        <f>IF(14&lt;=$G243, EI243, "")</f>
        <v/>
      </c>
      <c r="EO243" s="9">
        <f>IF(14&lt;=$G243, ROUND(EN243*$Q243, 2), "")</f>
        <v/>
      </c>
      <c r="EP243" s="9">
        <f>IF(14&lt;=$G243, $N243, "")</f>
        <v/>
      </c>
      <c r="EQ243" s="9">
        <f>IF(14&lt;=$G243, EP243-EO243, "")</f>
        <v/>
      </c>
      <c r="ER243" s="9">
        <f>IF(14&lt;=$G243, EN243-EQ243, "")</f>
        <v/>
      </c>
      <c r="ES243" s="9">
        <f>IF(14&lt;=$G243, ROUND(EK243*$Q243, 2), "")</f>
        <v/>
      </c>
      <c r="ET243" s="9">
        <f>IF(14&lt;=$G243, EK243+ES243, "")</f>
        <v/>
      </c>
      <c r="EU243" s="9">
        <f>IF(14&lt;=$G243, EO243+ES243, "")</f>
        <v/>
      </c>
      <c r="EV243" s="9">
        <f>IF(14&lt;=$G243, ($G243-14)*$N243, "")</f>
        <v/>
      </c>
      <c r="EW243" s="9">
        <f>IF(15&lt;=$G243, ER243, "")</f>
        <v/>
      </c>
      <c r="EX243" s="9">
        <f>IF(15&lt;=$G243, ROUND(EW243*$Q243, 2), "")</f>
        <v/>
      </c>
      <c r="EY243" s="9">
        <f>IF(15&lt;=$G243, $N243, "")</f>
        <v/>
      </c>
      <c r="EZ243" s="9">
        <f>IF(15&lt;=$G243, EY243-EX243, "")</f>
        <v/>
      </c>
      <c r="FA243" s="9">
        <f>IF(15&lt;=$G243, EW243-EZ243, "")</f>
        <v/>
      </c>
      <c r="FB243" s="9">
        <f>IF(15&lt;=$G243, ROUND(ET243*$Q243, 2), "")</f>
        <v/>
      </c>
      <c r="FC243" s="9">
        <f>IF(15&lt;=$G243, ET243+FB243, "")</f>
        <v/>
      </c>
      <c r="FD243" s="9">
        <f>IF(15&lt;=$G243, EX243+FB243, "")</f>
        <v/>
      </c>
      <c r="FE243" s="9">
        <f>IF(15&lt;=$G243, ($G243-15)*$N243, "")</f>
        <v/>
      </c>
      <c r="FF243" s="9">
        <f>IF(16&lt;=$G243, FA243, "")</f>
        <v/>
      </c>
      <c r="FG243" s="9">
        <f>IF(16&lt;=$G243, ROUND(FF243*$Q243, 2), "")</f>
        <v/>
      </c>
      <c r="FH243" s="9">
        <f>IF(16&lt;=$G243, $N243, "")</f>
        <v/>
      </c>
      <c r="FI243" s="9">
        <f>IF(16&lt;=$G243, FH243-FG243, "")</f>
        <v/>
      </c>
      <c r="FJ243" s="9">
        <f>IF(16&lt;=$G243, FF243-FI243, "")</f>
        <v/>
      </c>
      <c r="FK243" s="9">
        <f>IF(16&lt;=$G243, ROUND(FC243*$Q243, 2), "")</f>
        <v/>
      </c>
      <c r="FL243" s="9">
        <f>IF(16&lt;=$G243, FC243+FK243, "")</f>
        <v/>
      </c>
      <c r="FM243" s="9">
        <f>IF(16&lt;=$G243, FG243+FK243, "")</f>
        <v/>
      </c>
      <c r="FN243" s="9">
        <f>IF(16&lt;=$G243, ($G243-16)*$N243, "")</f>
        <v/>
      </c>
      <c r="FO243" s="9">
        <f>IF(17&lt;=$G243, FJ243, "")</f>
        <v/>
      </c>
      <c r="FP243" s="9">
        <f>IF(17&lt;=$G243, ROUND(FO243*$Q243, 2), "")</f>
        <v/>
      </c>
      <c r="FQ243" s="9">
        <f>IF(17&lt;=$G243, $N243, "")</f>
        <v/>
      </c>
      <c r="FR243" s="9">
        <f>IF(17&lt;=$G243, FQ243-FP243, "")</f>
        <v/>
      </c>
      <c r="FS243" s="9">
        <f>IF(17&lt;=$G243, FO243-FR243, "")</f>
        <v/>
      </c>
      <c r="FT243" s="9">
        <f>IF(17&lt;=$G243, ROUND(FL243*$Q243, 2), "")</f>
        <v/>
      </c>
      <c r="FU243" s="9">
        <f>IF(17&lt;=$G243, FL243+FT243, "")</f>
        <v/>
      </c>
      <c r="FV243" s="9">
        <f>IF(17&lt;=$G243, FP243+FT243, "")</f>
        <v/>
      </c>
      <c r="FW243" s="9">
        <f>IF(17&lt;=$G243, ($G243-17)*$N243, "")</f>
        <v/>
      </c>
      <c r="FX243" s="9">
        <f>IF(18&lt;=$G243, FS243, "")</f>
        <v/>
      </c>
      <c r="FY243" s="9">
        <f>IF(18&lt;=$G243, ROUND(FX243*$Q243, 2), "")</f>
        <v/>
      </c>
      <c r="FZ243" s="9">
        <f>IF(18&lt;=$G243, $N243, "")</f>
        <v/>
      </c>
      <c r="GA243" s="9">
        <f>IF(18&lt;=$G243, FZ243-FY243, "")</f>
        <v/>
      </c>
      <c r="GB243" s="9">
        <f>IF(18&lt;=$G243, FX243-GA243, "")</f>
        <v/>
      </c>
      <c r="GC243" s="9">
        <f>IF(18&lt;=$G243, ROUND(FU243*$Q243, 2), "")</f>
        <v/>
      </c>
      <c r="GD243" s="9">
        <f>IF(18&lt;=$G243, FU243+GC243, "")</f>
        <v/>
      </c>
      <c r="GE243" s="9">
        <f>IF(18&lt;=$G243, FY243+GC243, "")</f>
        <v/>
      </c>
      <c r="GF243" s="9">
        <f>IF(18&lt;=$G243, ($G243-18)*$N243, "")</f>
        <v/>
      </c>
      <c r="GG243" s="9">
        <f>IF(19&lt;=$G243, GB243, "")</f>
        <v/>
      </c>
      <c r="GH243" s="9">
        <f>IF(19&lt;=$G243, ROUND(GG243*$Q243, 2), "")</f>
        <v/>
      </c>
      <c r="GI243" s="9">
        <f>IF(19&lt;=$G243, $N243, "")</f>
        <v/>
      </c>
      <c r="GJ243" s="9">
        <f>IF(19&lt;=$G243, GI243-GH243, "")</f>
        <v/>
      </c>
      <c r="GK243" s="9">
        <f>IF(19&lt;=$G243, GG243-GJ243, "")</f>
        <v/>
      </c>
      <c r="GL243" s="9">
        <f>IF(19&lt;=$G243, ROUND(GD243*$Q243, 2), "")</f>
        <v/>
      </c>
      <c r="GM243" s="9">
        <f>IF(19&lt;=$G243, GD243+GL243, "")</f>
        <v/>
      </c>
      <c r="GN243" s="9">
        <f>IF(19&lt;=$G243, GH243+GL243, "")</f>
        <v/>
      </c>
      <c r="GO243" s="9">
        <f>IF(19&lt;=$G243, ($G243-19)*$N243, "")</f>
        <v/>
      </c>
      <c r="GP243" s="9">
        <f>IF(20&lt;=$G243, GK243, "")</f>
        <v/>
      </c>
      <c r="GQ243" s="9">
        <f>IF(20&lt;=$G243, ROUND(GP243*$Q243, 2), "")</f>
        <v/>
      </c>
      <c r="GR243" s="9">
        <f>IF(20&lt;=$G243, $N243, "")</f>
        <v/>
      </c>
      <c r="GS243" s="9">
        <f>IF(20&lt;=$G243, GR243-GQ243, "")</f>
        <v/>
      </c>
      <c r="GT243" s="9">
        <f>IF(20&lt;=$G243, GP243-GS243, "")</f>
        <v/>
      </c>
      <c r="GU243" s="9">
        <f>IF(20&lt;=$G243, ROUND(GM243*$Q243, 2), "")</f>
        <v/>
      </c>
      <c r="GV243" s="9">
        <f>IF(20&lt;=$G243, GM243+GU243, "")</f>
        <v/>
      </c>
      <c r="GW243" s="9">
        <f>IF(20&lt;=$G243, GQ243+GU243, "")</f>
        <v/>
      </c>
      <c r="GX243" s="9">
        <f>IF(20&lt;=$G243, ($G243-20)*$N243, "")</f>
        <v/>
      </c>
      <c r="GY243" s="9">
        <f>IF(21&lt;=$G243, GT243, "")</f>
        <v/>
      </c>
      <c r="GZ243" s="9">
        <f>IF(21&lt;=$G243, ROUND(GY243*$Q243, 2), "")</f>
        <v/>
      </c>
      <c r="HA243" s="9">
        <f>IF(21&lt;=$G243, $N243, "")</f>
        <v/>
      </c>
      <c r="HB243" s="9">
        <f>IF(21&lt;=$G243, HA243-GZ243, "")</f>
        <v/>
      </c>
      <c r="HC243" s="9">
        <f>IF(21&lt;=$G243, GY243-HB243, "")</f>
        <v/>
      </c>
      <c r="HD243" s="9">
        <f>IF(21&lt;=$G243, ROUND(GV243*$Q243, 2), "")</f>
        <v/>
      </c>
      <c r="HE243" s="9">
        <f>IF(21&lt;=$G243, GV243+HD243, "")</f>
        <v/>
      </c>
      <c r="HF243" s="9">
        <f>IF(21&lt;=$G243, GZ243+HD243, "")</f>
        <v/>
      </c>
      <c r="HG243" s="9">
        <f>IF(21&lt;=$G243, ($G243-21)*$N243, "")</f>
        <v/>
      </c>
      <c r="HH243" s="9">
        <f>IF(22&lt;=$G243, HC243, "")</f>
        <v/>
      </c>
      <c r="HI243" s="9">
        <f>IF(22&lt;=$G243, ROUND(HH243*$Q243, 2), "")</f>
        <v/>
      </c>
      <c r="HJ243" s="9">
        <f>IF(22&lt;=$G243, $N243, "")</f>
        <v/>
      </c>
      <c r="HK243" s="9">
        <f>IF(22&lt;=$G243, HJ243-HI243, "")</f>
        <v/>
      </c>
      <c r="HL243" s="9">
        <f>IF(22&lt;=$G243, HH243-HK243, "")</f>
        <v/>
      </c>
      <c r="HM243" s="9">
        <f>IF(22&lt;=$G243, ROUND(HE243*$Q243, 2), "")</f>
        <v/>
      </c>
      <c r="HN243" s="9">
        <f>IF(22&lt;=$G243, HE243+HM243, "")</f>
        <v/>
      </c>
      <c r="HO243" s="9">
        <f>IF(22&lt;=$G243, HI243+HM243, "")</f>
        <v/>
      </c>
      <c r="HP243" s="9">
        <f>IF(22&lt;=$G243, ($G243-22)*$N243, "")</f>
        <v/>
      </c>
      <c r="HQ243" s="9">
        <f>IF(23&lt;=$G243, HL243, "")</f>
        <v/>
      </c>
      <c r="HR243" s="9">
        <f>IF(23&lt;=$G243, ROUND(HQ243*$Q243, 2), "")</f>
        <v/>
      </c>
      <c r="HS243" s="9">
        <f>IF(23&lt;=$G243, $N243, "")</f>
        <v/>
      </c>
      <c r="HT243" s="9">
        <f>IF(23&lt;=$G243, HS243-HR243, "")</f>
        <v/>
      </c>
      <c r="HU243" s="9">
        <f>IF(23&lt;=$G243, HQ243-HT243, "")</f>
        <v/>
      </c>
      <c r="HV243" s="9">
        <f>IF(23&lt;=$G243, ROUND(HN243*$Q243, 2), "")</f>
        <v/>
      </c>
      <c r="HW243" s="9">
        <f>IF(23&lt;=$G243, HN243+HV243, "")</f>
        <v/>
      </c>
      <c r="HX243" s="9">
        <f>IF(23&lt;=$G243, HR243+HV243, "")</f>
        <v/>
      </c>
      <c r="HY243" s="9">
        <f>IF(23&lt;=$G243, ($G243-23)*$N243, "")</f>
        <v/>
      </c>
      <c r="HZ243" s="9">
        <f>IF(24&lt;=$G243, HU243, "")</f>
        <v/>
      </c>
      <c r="IA243" s="9">
        <f>IF(24&lt;=$G243, ROUND(HZ243*$Q243, 2), "")</f>
        <v/>
      </c>
      <c r="IB243" s="9">
        <f>IF(24&lt;=$G243, $N243, "")</f>
        <v/>
      </c>
      <c r="IC243" s="9">
        <f>IF(24&lt;=$G243, IB243-IA243, "")</f>
        <v/>
      </c>
      <c r="ID243" s="9">
        <f>IF(24&lt;=$G243, HZ243-IC243, "")</f>
        <v/>
      </c>
      <c r="IE243" s="9">
        <f>IF(24&lt;=$G243, ROUND(HW243*$Q243, 2), "")</f>
        <v/>
      </c>
      <c r="IF243" s="9">
        <f>IF(24&lt;=$G243, HW243+IE243, "")</f>
        <v/>
      </c>
      <c r="IG243" s="9">
        <f>IF(24&lt;=$G243, IA243+IE243, "")</f>
        <v/>
      </c>
      <c r="IH243" s="9">
        <f>IF(24&lt;=$G243, ($G243-24)*$N243, "")</f>
        <v/>
      </c>
      <c r="II243" s="9">
        <f>IF(25&lt;=$G243, ID243, "")</f>
        <v/>
      </c>
      <c r="IJ243" s="9">
        <f>IF(25&lt;=$G243, ROUND(II243*$Q243, 2), "")</f>
        <v/>
      </c>
      <c r="IK243" s="9">
        <f>IF(25&lt;=$G243, $N243, "")</f>
        <v/>
      </c>
      <c r="IL243" s="9">
        <f>IF(25&lt;=$G243, IK243-IJ243, "")</f>
        <v/>
      </c>
      <c r="IM243" s="9">
        <f>IF(25&lt;=$G243, II243-IL243, "")</f>
        <v/>
      </c>
      <c r="IN243" s="9">
        <f>IF(25&lt;=$G243, ROUND(IF243*$Q243, 2), "")</f>
        <v/>
      </c>
      <c r="IO243" s="9">
        <f>IF(25&lt;=$G243, IF243+IN243, "")</f>
        <v/>
      </c>
      <c r="IP243" s="9">
        <f>IF(25&lt;=$G243, IJ243+IN243, "")</f>
        <v/>
      </c>
      <c r="IQ243" s="9">
        <f>IF(25&lt;=$G243, ($G243-25)*$N243, "")</f>
        <v/>
      </c>
      <c r="IR243" s="9">
        <f>IF(26&lt;=$G243, IM243, "")</f>
        <v/>
      </c>
      <c r="IS243" s="9">
        <f>IF(26&lt;=$G243, ROUND(IR243*$Q243, 2), "")</f>
        <v/>
      </c>
      <c r="IT243" s="9">
        <f>IF(26&lt;=$G243, $N243, "")</f>
        <v/>
      </c>
      <c r="IU243" s="9">
        <f>IF(26&lt;=$G243, IT243-IS243, "")</f>
        <v/>
      </c>
      <c r="IV243" s="9">
        <f>IF(26&lt;=$G243, IR243-IU243, "")</f>
        <v/>
      </c>
      <c r="IW243" s="9">
        <f>IF(26&lt;=$G243, ROUND(IO243*$Q243, 2), "")</f>
        <v/>
      </c>
      <c r="IX243" s="9">
        <f>IF(26&lt;=$G243, IO243+IW243, "")</f>
        <v/>
      </c>
      <c r="IY243" s="9">
        <f>IF(26&lt;=$G243, IS243+IW243, "")</f>
        <v/>
      </c>
      <c r="IZ243" s="9">
        <f>IF(26&lt;=$G243, ($G243-26)*$N243, "")</f>
        <v/>
      </c>
      <c r="JA243" s="9">
        <f>IF(27&lt;=$G243, IV243, "")</f>
        <v/>
      </c>
      <c r="JB243" s="9">
        <f>IF(27&lt;=$G243, ROUND(JA243*$Q243, 2), "")</f>
        <v/>
      </c>
      <c r="JC243" s="9">
        <f>IF(27&lt;=$G243, $N243, "")</f>
        <v/>
      </c>
      <c r="JD243" s="9">
        <f>IF(27&lt;=$G243, JC243-JB243, "")</f>
        <v/>
      </c>
      <c r="JE243" s="9">
        <f>IF(27&lt;=$G243, JA243-JD243, "")</f>
        <v/>
      </c>
      <c r="JF243" s="9">
        <f>IF(27&lt;=$G243, ROUND(IX243*$Q243, 2), "")</f>
        <v/>
      </c>
      <c r="JG243" s="9">
        <f>IF(27&lt;=$G243, IX243+JF243, "")</f>
        <v/>
      </c>
      <c r="JH243" s="9">
        <f>IF(27&lt;=$G243, JB243+JF243, "")</f>
        <v/>
      </c>
      <c r="JI243" s="9">
        <f>IF(27&lt;=$G243, ($G243-27)*$N243, "")</f>
        <v/>
      </c>
      <c r="JJ243" s="9">
        <f>IF(28&lt;=$G243, JE243, "")</f>
        <v/>
      </c>
      <c r="JK243" s="9">
        <f>IF(28&lt;=$G243, ROUND(JJ243*$Q243, 2), "")</f>
        <v/>
      </c>
      <c r="JL243" s="9">
        <f>IF(28&lt;=$G243, $N243, "")</f>
        <v/>
      </c>
      <c r="JM243" s="9">
        <f>IF(28&lt;=$G243, JL243-JK243, "")</f>
        <v/>
      </c>
      <c r="JN243" s="9">
        <f>IF(28&lt;=$G243, JJ243-JM243, "")</f>
        <v/>
      </c>
      <c r="JO243" s="9">
        <f>IF(28&lt;=$G243, ROUND(JG243*$Q243, 2), "")</f>
        <v/>
      </c>
      <c r="JP243" s="9">
        <f>IF(28&lt;=$G243, JG243+JO243, "")</f>
        <v/>
      </c>
      <c r="JQ243" s="9">
        <f>IF(28&lt;=$G243, JK243+JO243, "")</f>
        <v/>
      </c>
      <c r="JR243" s="9">
        <f>IF(28&lt;=$G243, ($G243-28)*$N243, "")</f>
        <v/>
      </c>
      <c r="JS243" s="9">
        <f>IF(29&lt;=$G243, JN243, "")</f>
        <v/>
      </c>
      <c r="JT243" s="9">
        <f>IF(29&lt;=$G243, ROUND(JS243*$Q243, 2), "")</f>
        <v/>
      </c>
      <c r="JU243" s="9">
        <f>IF(29&lt;=$G243, $N243, "")</f>
        <v/>
      </c>
      <c r="JV243" s="9">
        <f>IF(29&lt;=$G243, JU243-JT243, "")</f>
        <v/>
      </c>
      <c r="JW243" s="9">
        <f>IF(29&lt;=$G243, JS243-JV243, "")</f>
        <v/>
      </c>
      <c r="JX243" s="9">
        <f>IF(29&lt;=$G243, ROUND(JP243*$Q243, 2), "")</f>
        <v/>
      </c>
      <c r="JY243" s="9">
        <f>IF(29&lt;=$G243, JP243+JX243, "")</f>
        <v/>
      </c>
      <c r="JZ243" s="9">
        <f>IF(29&lt;=$G243, JT243+JX243, "")</f>
        <v/>
      </c>
      <c r="KA243" s="9">
        <f>IF(29&lt;=$G243, ($G243-29)*$N243, "")</f>
        <v/>
      </c>
      <c r="KB243" s="9">
        <f>IF(30&lt;=$G243, JW243, "")</f>
        <v/>
      </c>
      <c r="KC243" s="9">
        <f>IF(30&lt;=$G243, ROUND(KB243*$Q243, 2), "")</f>
        <v/>
      </c>
      <c r="KD243" s="9">
        <f>IF(30&lt;=$G243, $N243, "")</f>
        <v/>
      </c>
      <c r="KE243" s="9">
        <f>IF(30&lt;=$G243, KD243-KC243, "")</f>
        <v/>
      </c>
      <c r="KF243" s="9">
        <f>IF(30&lt;=$G243, KB243-KE243, "")</f>
        <v/>
      </c>
      <c r="KG243" s="9">
        <f>IF(30&lt;=$G243, ROUND(JY243*$Q243, 2), "")</f>
        <v/>
      </c>
      <c r="KH243" s="9">
        <f>IF(30&lt;=$G243, JY243+KG243, "")</f>
        <v/>
      </c>
      <c r="KI243" s="9">
        <f>IF(30&lt;=$G243, KC243+KG243, "")</f>
        <v/>
      </c>
      <c r="KJ243" s="9">
        <f>IF(30&lt;=$G243, ($G243-30)*$N243, "")</f>
        <v/>
      </c>
      <c r="KK243" s="9">
        <f>IF(31&lt;=$G243, KF243, "")</f>
        <v/>
      </c>
      <c r="KL243" s="9">
        <f>IF(31&lt;=$G243, ROUND(KK243*$Q243, 2), "")</f>
        <v/>
      </c>
      <c r="KM243" s="9">
        <f>IF(31&lt;=$G243, $N243, "")</f>
        <v/>
      </c>
      <c r="KN243" s="9">
        <f>IF(31&lt;=$G243, KM243-KL243, "")</f>
        <v/>
      </c>
      <c r="KO243" s="9">
        <f>IF(31&lt;=$G243, KK243-KN243, "")</f>
        <v/>
      </c>
      <c r="KP243" s="9">
        <f>IF(31&lt;=$G243, ROUND(KH243*$Q243, 2), "")</f>
        <v/>
      </c>
      <c r="KQ243" s="9">
        <f>IF(31&lt;=$G243, KH243+KP243, "")</f>
        <v/>
      </c>
      <c r="KR243" s="9">
        <f>IF(31&lt;=$G243, KL243+KP243, "")</f>
        <v/>
      </c>
      <c r="KS243" s="9">
        <f>IF(31&lt;=$G243, ($G243-31)*$N243, "")</f>
        <v/>
      </c>
      <c r="KT243" s="9">
        <f>IF(32&lt;=$G243, KO243, "")</f>
        <v/>
      </c>
      <c r="KU243" s="9">
        <f>IF(32&lt;=$G243, ROUND(KT243*$Q243, 2), "")</f>
        <v/>
      </c>
      <c r="KV243" s="9">
        <f>IF(32&lt;=$G243, $N243, "")</f>
        <v/>
      </c>
      <c r="KW243" s="9">
        <f>IF(32&lt;=$G243, KV243-KU243, "")</f>
        <v/>
      </c>
      <c r="KX243" s="9">
        <f>IF(32&lt;=$G243, KT243-KW243, "")</f>
        <v/>
      </c>
      <c r="KY243" s="9">
        <f>IF(32&lt;=$G243, ROUND(KQ243*$Q243, 2), "")</f>
        <v/>
      </c>
      <c r="KZ243" s="9">
        <f>IF(32&lt;=$G243, KQ243+KY243, "")</f>
        <v/>
      </c>
      <c r="LA243" s="9">
        <f>IF(32&lt;=$G243, KU243+KY243, "")</f>
        <v/>
      </c>
      <c r="LB243" s="9">
        <f>IF(32&lt;=$G243, ($G243-32)*$N243, "")</f>
        <v/>
      </c>
      <c r="LC243" s="9">
        <f>IF(33&lt;=$G243, KX243, "")</f>
        <v/>
      </c>
      <c r="LD243" s="9">
        <f>IF(33&lt;=$G243, ROUND(LC243*$Q243, 2), "")</f>
        <v/>
      </c>
      <c r="LE243" s="9">
        <f>IF(33&lt;=$G243, $N243, "")</f>
        <v/>
      </c>
      <c r="LF243" s="9">
        <f>IF(33&lt;=$G243, LE243-LD243, "")</f>
        <v/>
      </c>
      <c r="LG243" s="9">
        <f>IF(33&lt;=$G243, LC243-LF243, "")</f>
        <v/>
      </c>
      <c r="LH243" s="9">
        <f>IF(33&lt;=$G243, ROUND(KZ243*$Q243, 2), "")</f>
        <v/>
      </c>
      <c r="LI243" s="9">
        <f>IF(33&lt;=$G243, KZ243+LH243, "")</f>
        <v/>
      </c>
      <c r="LJ243" s="9">
        <f>IF(33&lt;=$G243, LD243+LH243, "")</f>
        <v/>
      </c>
      <c r="LK243" s="9">
        <f>IF(33&lt;=$G243, ($G243-33)*$N243, "")</f>
        <v/>
      </c>
      <c r="LL243" s="9">
        <f>IF(34&lt;=$G243, LG243, "")</f>
        <v/>
      </c>
      <c r="LM243" s="9">
        <f>IF(34&lt;=$G243, ROUND(LL243*$Q243, 2), "")</f>
        <v/>
      </c>
      <c r="LN243" s="9">
        <f>IF(34&lt;=$G243, $N243, "")</f>
        <v/>
      </c>
      <c r="LO243" s="9">
        <f>IF(34&lt;=$G243, LN243-LM243, "")</f>
        <v/>
      </c>
      <c r="LP243" s="9">
        <f>IF(34&lt;=$G243, LL243-LO243, "")</f>
        <v/>
      </c>
      <c r="LQ243" s="9">
        <f>IF(34&lt;=$G243, ROUND(LI243*$Q243, 2), "")</f>
        <v/>
      </c>
      <c r="LR243" s="9">
        <f>IF(34&lt;=$G243, LI243+LQ243, "")</f>
        <v/>
      </c>
      <c r="LS243" s="9">
        <f>IF(34&lt;=$G243, LM243+LQ243, "")</f>
        <v/>
      </c>
      <c r="LT243" s="9">
        <f>IF(34&lt;=$G243, ($G243-34)*$N243, "")</f>
        <v/>
      </c>
      <c r="LU243" s="9">
        <f>IF(35&lt;=$G243, LP243, "")</f>
        <v/>
      </c>
      <c r="LV243" s="9">
        <f>IF(35&lt;=$G243, ROUND(LU243*$Q243, 2), "")</f>
        <v/>
      </c>
      <c r="LW243" s="9">
        <f>IF(35&lt;=$G243, $N243, "")</f>
        <v/>
      </c>
      <c r="LX243" s="9">
        <f>IF(35&lt;=$G243, LW243-LV243, "")</f>
        <v/>
      </c>
      <c r="LY243" s="9">
        <f>IF(35&lt;=$G243, LU243-LX243, "")</f>
        <v/>
      </c>
      <c r="LZ243" s="9">
        <f>IF(35&lt;=$G243, ROUND(LR243*$Q243, 2), "")</f>
        <v/>
      </c>
      <c r="MA243" s="9">
        <f>IF(35&lt;=$G243, LR243+LZ243, "")</f>
        <v/>
      </c>
      <c r="MB243" s="9">
        <f>IF(35&lt;=$G243, LV243+LZ243, "")</f>
        <v/>
      </c>
      <c r="MC243" s="9">
        <f>IF(35&lt;=$G243, ($G243-35)*$N243, "")</f>
        <v/>
      </c>
      <c r="MD243" s="9">
        <f>IF(36&lt;=$G243, LY243, "")</f>
        <v/>
      </c>
      <c r="ME243" s="9">
        <f>IF(36&lt;=$G243, ROUND(MD243*$Q243, 2), "")</f>
        <v/>
      </c>
      <c r="MF243" s="9">
        <f>IF(36&lt;=$G243, $N243, "")</f>
        <v/>
      </c>
      <c r="MG243" s="9">
        <f>IF(36&lt;=$G243, MF243-ME243, "")</f>
        <v/>
      </c>
      <c r="MH243" s="9">
        <f>IF(36&lt;=$G243, MD243-MG243, "")</f>
        <v/>
      </c>
      <c r="MI243" s="9">
        <f>IF(36&lt;=$G243, ROUND(MA243*$Q243, 2), "")</f>
        <v/>
      </c>
      <c r="MJ243" s="9">
        <f>IF(36&lt;=$G243, MA243+MI243, "")</f>
        <v/>
      </c>
      <c r="MK243" s="9">
        <f>IF(36&lt;=$G243, ME243+MI243, "")</f>
        <v/>
      </c>
      <c r="ML243" s="9">
        <f>IF(36&lt;=$G243, ($G243-36)*$N243, "")</f>
        <v/>
      </c>
      <c r="MM243" s="9">
        <f>IF(37&lt;=$G243, MH243, "")</f>
        <v/>
      </c>
      <c r="MN243" s="9">
        <f>IF(37&lt;=$G243, ROUND(MM243*$Q243, 2), "")</f>
        <v/>
      </c>
      <c r="MO243" s="9">
        <f>IF(37&lt;=$G243, $N243, "")</f>
        <v/>
      </c>
      <c r="MP243" s="9">
        <f>IF(37&lt;=$G243, MO243-MN243, "")</f>
        <v/>
      </c>
      <c r="MQ243" s="9">
        <f>IF(37&lt;=$G243, MM243-MP243, "")</f>
        <v/>
      </c>
      <c r="MR243" s="9">
        <f>IF(37&lt;=$G243, ROUND(MJ243*$Q243, 2), "")</f>
        <v/>
      </c>
      <c r="MS243" s="9">
        <f>IF(37&lt;=$G243, MJ243+MR243, "")</f>
        <v/>
      </c>
      <c r="MT243" s="9">
        <f>IF(37&lt;=$G243, MN243+MR243, "")</f>
        <v/>
      </c>
      <c r="MU243" s="9">
        <f>IF(37&lt;=$G243, ($G243-37)*$N243, "")</f>
        <v/>
      </c>
      <c r="MV243" s="9">
        <f>IF(38&lt;=$G243, MQ243, "")</f>
        <v/>
      </c>
      <c r="MW243" s="9">
        <f>IF(38&lt;=$G243, ROUND(MV243*$Q243, 2), "")</f>
        <v/>
      </c>
      <c r="MX243" s="9">
        <f>IF(38&lt;=$G243, $N243, "")</f>
        <v/>
      </c>
      <c r="MY243" s="9">
        <f>IF(38&lt;=$G243, MX243-MW243, "")</f>
        <v/>
      </c>
      <c r="MZ243" s="9">
        <f>IF(38&lt;=$G243, MV243-MY243, "")</f>
        <v/>
      </c>
      <c r="NA243" s="9">
        <f>IF(38&lt;=$G243, ROUND(MS243*$Q243, 2), "")</f>
        <v/>
      </c>
      <c r="NB243" s="9">
        <f>IF(38&lt;=$G243, MS243+NA243, "")</f>
        <v/>
      </c>
      <c r="NC243" s="9">
        <f>IF(38&lt;=$G243, MW243+NA243, "")</f>
        <v/>
      </c>
      <c r="ND243" s="9">
        <f>IF(38&lt;=$G243, ($G243-38)*$N243, "")</f>
        <v/>
      </c>
      <c r="NE243" s="9">
        <f>IF(39&lt;=$G243, MZ243, "")</f>
        <v/>
      </c>
      <c r="NF243" s="9">
        <f>IF(39&lt;=$G243, ROUND(NE243*$Q243, 2), "")</f>
        <v/>
      </c>
      <c r="NG243" s="9">
        <f>IF(39&lt;=$G243, $N243, "")</f>
        <v/>
      </c>
      <c r="NH243" s="9">
        <f>IF(39&lt;=$G243, NG243-NF243, "")</f>
        <v/>
      </c>
      <c r="NI243" s="9">
        <f>IF(39&lt;=$G243, NE243-NH243, "")</f>
        <v/>
      </c>
      <c r="NJ243" s="9">
        <f>IF(39&lt;=$G243, ROUND(NB243*$Q243, 2), "")</f>
        <v/>
      </c>
      <c r="NK243" s="9">
        <f>IF(39&lt;=$G243, NB243+NJ243, "")</f>
        <v/>
      </c>
      <c r="NL243" s="9">
        <f>IF(39&lt;=$G243, NF243+NJ243, "")</f>
        <v/>
      </c>
      <c r="NM243" s="9">
        <f>IF(39&lt;=$G243, ($G243-39)*$N243, "")</f>
        <v/>
      </c>
      <c r="NN243" s="9">
        <f>IF(40&lt;=$G243, NI243, "")</f>
        <v/>
      </c>
      <c r="NO243" s="9">
        <f>IF(40&lt;=$G243, ROUND(NN243*$Q243, 2), "")</f>
        <v/>
      </c>
      <c r="NP243" s="9">
        <f>IF(40&lt;=$G243, $N243, "")</f>
        <v/>
      </c>
      <c r="NQ243" s="9">
        <f>IF(40&lt;=$G243, NP243-NO243, "")</f>
        <v/>
      </c>
      <c r="NR243" s="9">
        <f>IF(40&lt;=$G243, NN243-NQ243, "")</f>
        <v/>
      </c>
      <c r="NS243" s="9">
        <f>IF(40&lt;=$G243, ROUND(NK243*$Q243, 2), "")</f>
        <v/>
      </c>
      <c r="NT243" s="9">
        <f>IF(40&lt;=$G243, NK243+NS243, "")</f>
        <v/>
      </c>
      <c r="NU243" s="9">
        <f>IF(40&lt;=$G243, NO243+NS243, "")</f>
        <v/>
      </c>
      <c r="NV243" s="9">
        <f>IF(40&lt;=$G243, ($G243-40)*$N243, "")</f>
        <v/>
      </c>
      <c r="NW243" s="9">
        <f>IF(41&lt;=$G243, NR243, "")</f>
        <v/>
      </c>
      <c r="NX243" s="9">
        <f>IF(41&lt;=$G243, ROUND(NW243*$Q243, 2), "")</f>
        <v/>
      </c>
      <c r="NY243" s="9">
        <f>IF(41&lt;=$G243, $N243, "")</f>
        <v/>
      </c>
      <c r="NZ243" s="9">
        <f>IF(41&lt;=$G243, NY243-NX243, "")</f>
        <v/>
      </c>
      <c r="OA243" s="9">
        <f>IF(41&lt;=$G243, NW243-NZ243, "")</f>
        <v/>
      </c>
      <c r="OB243" s="9">
        <f>IF(41&lt;=$G243, ROUND(NT243*$Q243, 2), "")</f>
        <v/>
      </c>
      <c r="OC243" s="9">
        <f>IF(41&lt;=$G243, NT243+OB243, "")</f>
        <v/>
      </c>
      <c r="OD243" s="9">
        <f>IF(41&lt;=$G243, NX243+OB243, "")</f>
        <v/>
      </c>
      <c r="OE243" s="9">
        <f>IF(41&lt;=$G243, ($G243-41)*$N243, "")</f>
        <v/>
      </c>
      <c r="OF243" s="9">
        <f>IF(42&lt;=$G243, OA243, "")</f>
        <v/>
      </c>
      <c r="OG243" s="9">
        <f>IF(42&lt;=$G243, ROUND(OF243*$Q243, 2), "")</f>
        <v/>
      </c>
      <c r="OH243" s="9">
        <f>IF(42&lt;=$G243, $N243, "")</f>
        <v/>
      </c>
      <c r="OI243" s="9">
        <f>IF(42&lt;=$G243, OH243-OG243, "")</f>
        <v/>
      </c>
      <c r="OJ243" s="9">
        <f>IF(42&lt;=$G243, OF243-OI243, "")</f>
        <v/>
      </c>
      <c r="OK243" s="9">
        <f>IF(42&lt;=$G243, ROUND(OC243*$Q243, 2), "")</f>
        <v/>
      </c>
      <c r="OL243" s="9">
        <f>IF(42&lt;=$G243, OC243+OK243, "")</f>
        <v/>
      </c>
      <c r="OM243" s="9">
        <f>IF(42&lt;=$G243, OG243+OK243, "")</f>
        <v/>
      </c>
      <c r="ON243" s="9">
        <f>IF(42&lt;=$G243, ($G243-42)*$N243, "")</f>
        <v/>
      </c>
      <c r="OO243" s="9">
        <f>IF(43&lt;=$G243, OJ243, "")</f>
        <v/>
      </c>
      <c r="OP243" s="9">
        <f>IF(43&lt;=$G243, ROUND(OO243*$Q243, 2), "")</f>
        <v/>
      </c>
      <c r="OQ243" s="9">
        <f>IF(43&lt;=$G243, $N243, "")</f>
        <v/>
      </c>
      <c r="OR243" s="9">
        <f>IF(43&lt;=$G243, OQ243-OP243, "")</f>
        <v/>
      </c>
      <c r="OS243" s="9">
        <f>IF(43&lt;=$G243, OO243-OR243, "")</f>
        <v/>
      </c>
      <c r="OT243" s="9">
        <f>IF(43&lt;=$G243, ROUND(OL243*$Q243, 2), "")</f>
        <v/>
      </c>
      <c r="OU243" s="9">
        <f>IF(43&lt;=$G243, OL243+OT243, "")</f>
        <v/>
      </c>
      <c r="OV243" s="9">
        <f>IF(43&lt;=$G243, OP243+OT243, "")</f>
        <v/>
      </c>
      <c r="OW243" s="9">
        <f>IF(43&lt;=$G243, ($G243-43)*$N243, "")</f>
        <v/>
      </c>
      <c r="OX243" s="9">
        <f>IF(44&lt;=$G243, OS243, "")</f>
        <v/>
      </c>
      <c r="OY243" s="9">
        <f>IF(44&lt;=$G243, ROUND(OX243*$Q243, 2), "")</f>
        <v/>
      </c>
      <c r="OZ243" s="9">
        <f>IF(44&lt;=$G243, $N243, "")</f>
        <v/>
      </c>
      <c r="PA243" s="9">
        <f>IF(44&lt;=$G243, OZ243-OY243, "")</f>
        <v/>
      </c>
      <c r="PB243" s="9">
        <f>IF(44&lt;=$G243, OX243-PA243, "")</f>
        <v/>
      </c>
      <c r="PC243" s="9">
        <f>IF(44&lt;=$G243, ROUND(OU243*$Q243, 2), "")</f>
        <v/>
      </c>
      <c r="PD243" s="9">
        <f>IF(44&lt;=$G243, OU243+PC243, "")</f>
        <v/>
      </c>
      <c r="PE243" s="9">
        <f>IF(44&lt;=$G243, OY243+PC243, "")</f>
        <v/>
      </c>
      <c r="PF243" s="9">
        <f>IF(44&lt;=$G243, ($G243-44)*$N243, "")</f>
        <v/>
      </c>
      <c r="PG243" s="9">
        <f>IF(45&lt;=$G243, PB243, "")</f>
        <v/>
      </c>
      <c r="PH243" s="9">
        <f>IF(45&lt;=$G243, ROUND(PG243*$Q243, 2), "")</f>
        <v/>
      </c>
      <c r="PI243" s="9">
        <f>IF(45&lt;=$G243, $N243, "")</f>
        <v/>
      </c>
      <c r="PJ243" s="9">
        <f>IF(45&lt;=$G243, PI243-PH243, "")</f>
        <v/>
      </c>
      <c r="PK243" s="9">
        <f>IF(45&lt;=$G243, PG243-PJ243, "")</f>
        <v/>
      </c>
      <c r="PL243" s="9">
        <f>IF(45&lt;=$G243, ROUND(PD243*$Q243, 2), "")</f>
        <v/>
      </c>
      <c r="PM243" s="9">
        <f>IF(45&lt;=$G243, PD243+PL243, "")</f>
        <v/>
      </c>
      <c r="PN243" s="9">
        <f>IF(45&lt;=$G243, PH243+PL243, "")</f>
        <v/>
      </c>
      <c r="PO243" s="9">
        <f>IF(45&lt;=$G243, ($G243-45)*$N243, "")</f>
        <v/>
      </c>
      <c r="PP243" s="9">
        <f>IF(46&lt;=$G243, PK243, "")</f>
        <v/>
      </c>
      <c r="PQ243" s="9">
        <f>IF(46&lt;=$G243, ROUND(PP243*$Q243, 2), "")</f>
        <v/>
      </c>
      <c r="PR243" s="9">
        <f>IF(46&lt;=$G243, $N243, "")</f>
        <v/>
      </c>
      <c r="PS243" s="9">
        <f>IF(46&lt;=$G243, PR243-PQ243, "")</f>
        <v/>
      </c>
      <c r="PT243" s="9">
        <f>IF(46&lt;=$G243, PP243-PS243, "")</f>
        <v/>
      </c>
      <c r="PU243" s="9">
        <f>IF(46&lt;=$G243, ROUND(PM243*$Q243, 2), "")</f>
        <v/>
      </c>
      <c r="PV243" s="9">
        <f>IF(46&lt;=$G243, PM243+PU243, "")</f>
        <v/>
      </c>
      <c r="PW243" s="9">
        <f>IF(46&lt;=$G243, PQ243+PU243, "")</f>
        <v/>
      </c>
      <c r="PX243" s="9">
        <f>IF(46&lt;=$G243, ($G243-46)*$N243, "")</f>
        <v/>
      </c>
      <c r="PY243" s="9">
        <f>IF(47&lt;=$G243, PT243, "")</f>
        <v/>
      </c>
      <c r="PZ243" s="9">
        <f>IF(47&lt;=$G243, ROUND(PY243*$Q243, 2), "")</f>
        <v/>
      </c>
      <c r="QA243" s="9">
        <f>IF(47&lt;=$G243, $N243, "")</f>
        <v/>
      </c>
      <c r="QB243" s="9">
        <f>IF(47&lt;=$G243, QA243-PZ243, "")</f>
        <v/>
      </c>
      <c r="QC243" s="9">
        <f>IF(47&lt;=$G243, PY243-QB243, "")</f>
        <v/>
      </c>
      <c r="QD243" s="9">
        <f>IF(47&lt;=$G243, ROUND(PV243*$Q243, 2), "")</f>
        <v/>
      </c>
      <c r="QE243" s="9">
        <f>IF(47&lt;=$G243, PV243+QD243, "")</f>
        <v/>
      </c>
      <c r="QF243" s="9">
        <f>IF(47&lt;=$G243, PZ243+QD243, "")</f>
        <v/>
      </c>
      <c r="QG243" s="9">
        <f>IF(47&lt;=$G243, ($G243-47)*$N243, "")</f>
        <v/>
      </c>
      <c r="QH243" s="9">
        <f>IF(48&lt;=$G243, QC243, "")</f>
        <v/>
      </c>
      <c r="QI243" s="9">
        <f>IF(48&lt;=$G243, ROUND(QH243*$Q243, 2), "")</f>
        <v/>
      </c>
      <c r="QJ243" s="9">
        <f>IF(48&lt;=$G243, $N243, "")</f>
        <v/>
      </c>
      <c r="QK243" s="9">
        <f>IF(48&lt;=$G243, QJ243-QI243, "")</f>
        <v/>
      </c>
      <c r="QL243" s="9">
        <f>IF(48&lt;=$G243, QH243-QK243, "")</f>
        <v/>
      </c>
      <c r="QM243" s="9">
        <f>IF(48&lt;=$G243, ROUND(QE243*$Q243, 2), "")</f>
        <v/>
      </c>
      <c r="QN243" s="9">
        <f>IF(48&lt;=$G243, QE243+QM243, "")</f>
        <v/>
      </c>
      <c r="QO243" s="9">
        <f>IF(48&lt;=$G243, QI243+QM243, "")</f>
        <v/>
      </c>
      <c r="QP243" s="9">
        <f>IF(48&lt;=$G243, ($G243-48)*$N243, "")</f>
        <v/>
      </c>
    </row>
    <row r="244">
      <c r="A244" s="12" t="inlineStr">
        <is>
          <t>0753-0001</t>
        </is>
      </c>
      <c r="B244" s="13" t="inlineStr">
        <is>
          <t>Milodi Seguridad Privada</t>
        </is>
      </c>
      <c r="C244" s="13" t="inlineStr">
        <is>
          <t>Alsvin</t>
        </is>
      </c>
      <c r="D244" s="12" t="inlineStr">
        <is>
          <t>ACTIVO</t>
        </is>
      </c>
      <c r="E244" s="12" t="inlineStr">
        <is>
          <t>2026-03-31</t>
        </is>
      </c>
      <c r="F244" s="12" t="inlineStr">
        <is>
          <t>2029-03-31</t>
        </is>
      </c>
      <c r="G244" s="14" t="n">
        <v>36</v>
      </c>
      <c r="H244" s="15" t="n">
        <v>219771.55</v>
      </c>
      <c r="I244" s="16" t="n">
        <v>0.1</v>
      </c>
      <c r="J244" s="15">
        <f>ROUND(H244*I244, 2)</f>
        <v/>
      </c>
      <c r="K244" s="15">
        <f>ROUND(H244-J244, 2)</f>
        <v/>
      </c>
      <c r="L244" s="16" t="n">
        <v>0.02</v>
      </c>
      <c r="M244" s="15">
        <f>ROUND(H244*L244, 2)</f>
        <v/>
      </c>
      <c r="N244" s="15" t="n">
        <v>7874.25</v>
      </c>
      <c r="O244" s="16" t="n">
        <v>0.2</v>
      </c>
      <c r="P244" s="15">
        <f>ROUND(H244*O244, 2)</f>
        <v/>
      </c>
      <c r="Q244" s="17" t="n">
        <v>0.02667843</v>
      </c>
      <c r="R244" s="17">
        <f>RATE(G244, -N244, K244, -P244)</f>
        <v/>
      </c>
      <c r="S244" s="17">
        <f>ROUND(Q244*12, 8)</f>
        <v/>
      </c>
      <c r="T244" s="17">
        <f>ROUND(((1+Q244)^12)-1, 8)</f>
        <v/>
      </c>
      <c r="U244" s="15">
        <f>ROUND(PV(Q244, G244, 0, -P244), 2)</f>
        <v/>
      </c>
      <c r="V244" s="15">
        <f>SUMIF($AA$4:$QP$4, "Interes_Leasing", AA244:QP244)</f>
        <v/>
      </c>
      <c r="W244" s="15">
        <f>SUMIF($AA$4:$QP$4, "Interes_Residual", AA244:QP244)</f>
        <v/>
      </c>
      <c r="X244" s="15">
        <f>ROUND(V244+W244, 2)</f>
        <v/>
      </c>
      <c r="Y244" s="15">
        <f>ROUND((N244*G244+P244+M244)-K244, 2)</f>
        <v/>
      </c>
      <c r="Z244" s="16">
        <f>ROUND(Y244/K244, 4)</f>
        <v/>
      </c>
      <c r="AA244" s="15">
        <f>IF(1&lt;=$G244, $K244, "")</f>
        <v/>
      </c>
      <c r="AB244" s="15">
        <f>IF(1&lt;=$G244, ROUND(AA244*$Q244, 2), "")</f>
        <v/>
      </c>
      <c r="AC244" s="15">
        <f>IF(1&lt;=$G244, $N244, "")</f>
        <v/>
      </c>
      <c r="AD244" s="15">
        <f>IF(1&lt;=$G244, AC244-AB244, "")</f>
        <v/>
      </c>
      <c r="AE244" s="15">
        <f>IF(1&lt;=$G244, AA244-AD244, "")</f>
        <v/>
      </c>
      <c r="AF244" s="15">
        <f>IF(1&lt;=$G244, ROUND($U244*$Q244, 2), "")</f>
        <v/>
      </c>
      <c r="AG244" s="15">
        <f>IF(1&lt;=$G244, $U244+AF244, "")</f>
        <v/>
      </c>
      <c r="AH244" s="15">
        <f>IF(1&lt;=$G244, AB244+AF244, "")</f>
        <v/>
      </c>
      <c r="AI244" s="15">
        <f>IF(1&lt;=$G244, ($G244-1)*$N244, "")</f>
        <v/>
      </c>
      <c r="AJ244" s="15">
        <f>IF(2&lt;=$G244, AE244, "")</f>
        <v/>
      </c>
      <c r="AK244" s="15">
        <f>IF(2&lt;=$G244, ROUND(AJ244*$Q244, 2), "")</f>
        <v/>
      </c>
      <c r="AL244" s="15">
        <f>IF(2&lt;=$G244, $N244, "")</f>
        <v/>
      </c>
      <c r="AM244" s="15">
        <f>IF(2&lt;=$G244, AL244-AK244, "")</f>
        <v/>
      </c>
      <c r="AN244" s="15">
        <f>IF(2&lt;=$G244, AJ244-AM244, "")</f>
        <v/>
      </c>
      <c r="AO244" s="15">
        <f>IF(2&lt;=$G244, ROUND(AG244*$Q244, 2), "")</f>
        <v/>
      </c>
      <c r="AP244" s="15">
        <f>IF(2&lt;=$G244, AG244+AO244, "")</f>
        <v/>
      </c>
      <c r="AQ244" s="15">
        <f>IF(2&lt;=$G244, AK244+AO244, "")</f>
        <v/>
      </c>
      <c r="AR244" s="15">
        <f>IF(2&lt;=$G244, ($G244-2)*$N244, "")</f>
        <v/>
      </c>
      <c r="AS244" s="15">
        <f>IF(3&lt;=$G244, AN244, "")</f>
        <v/>
      </c>
      <c r="AT244" s="15">
        <f>IF(3&lt;=$G244, ROUND(AS244*$Q244, 2), "")</f>
        <v/>
      </c>
      <c r="AU244" s="15">
        <f>IF(3&lt;=$G244, $N244, "")</f>
        <v/>
      </c>
      <c r="AV244" s="15">
        <f>IF(3&lt;=$G244, AU244-AT244, "")</f>
        <v/>
      </c>
      <c r="AW244" s="15">
        <f>IF(3&lt;=$G244, AS244-AV244, "")</f>
        <v/>
      </c>
      <c r="AX244" s="15">
        <f>IF(3&lt;=$G244, ROUND(AP244*$Q244, 2), "")</f>
        <v/>
      </c>
      <c r="AY244" s="15">
        <f>IF(3&lt;=$G244, AP244+AX244, "")</f>
        <v/>
      </c>
      <c r="AZ244" s="15">
        <f>IF(3&lt;=$G244, AT244+AX244, "")</f>
        <v/>
      </c>
      <c r="BA244" s="15">
        <f>IF(3&lt;=$G244, ($G244-3)*$N244, "")</f>
        <v/>
      </c>
      <c r="BB244" s="15">
        <f>IF(4&lt;=$G244, AW244, "")</f>
        <v/>
      </c>
      <c r="BC244" s="15">
        <f>IF(4&lt;=$G244, ROUND(BB244*$Q244, 2), "")</f>
        <v/>
      </c>
      <c r="BD244" s="15">
        <f>IF(4&lt;=$G244, $N244, "")</f>
        <v/>
      </c>
      <c r="BE244" s="15">
        <f>IF(4&lt;=$G244, BD244-BC244, "")</f>
        <v/>
      </c>
      <c r="BF244" s="15">
        <f>IF(4&lt;=$G244, BB244-BE244, "")</f>
        <v/>
      </c>
      <c r="BG244" s="15">
        <f>IF(4&lt;=$G244, ROUND(AY244*$Q244, 2), "")</f>
        <v/>
      </c>
      <c r="BH244" s="15">
        <f>IF(4&lt;=$G244, AY244+BG244, "")</f>
        <v/>
      </c>
      <c r="BI244" s="15">
        <f>IF(4&lt;=$G244, BC244+BG244, "")</f>
        <v/>
      </c>
      <c r="BJ244" s="15">
        <f>IF(4&lt;=$G244, ($G244-4)*$N244, "")</f>
        <v/>
      </c>
      <c r="BK244" s="15">
        <f>IF(5&lt;=$G244, BF244, "")</f>
        <v/>
      </c>
      <c r="BL244" s="15">
        <f>IF(5&lt;=$G244, ROUND(BK244*$Q244, 2), "")</f>
        <v/>
      </c>
      <c r="BM244" s="15">
        <f>IF(5&lt;=$G244, $N244, "")</f>
        <v/>
      </c>
      <c r="BN244" s="15">
        <f>IF(5&lt;=$G244, BM244-BL244, "")</f>
        <v/>
      </c>
      <c r="BO244" s="15">
        <f>IF(5&lt;=$G244, BK244-BN244, "")</f>
        <v/>
      </c>
      <c r="BP244" s="15">
        <f>IF(5&lt;=$G244, ROUND(BH244*$Q244, 2), "")</f>
        <v/>
      </c>
      <c r="BQ244" s="15">
        <f>IF(5&lt;=$G244, BH244+BP244, "")</f>
        <v/>
      </c>
      <c r="BR244" s="15">
        <f>IF(5&lt;=$G244, BL244+BP244, "")</f>
        <v/>
      </c>
      <c r="BS244" s="15">
        <f>IF(5&lt;=$G244, ($G244-5)*$N244, "")</f>
        <v/>
      </c>
      <c r="BT244" s="15">
        <f>IF(6&lt;=$G244, BO244, "")</f>
        <v/>
      </c>
      <c r="BU244" s="15">
        <f>IF(6&lt;=$G244, ROUND(BT244*$Q244, 2), "")</f>
        <v/>
      </c>
      <c r="BV244" s="15">
        <f>IF(6&lt;=$G244, $N244, "")</f>
        <v/>
      </c>
      <c r="BW244" s="15">
        <f>IF(6&lt;=$G244, BV244-BU244, "")</f>
        <v/>
      </c>
      <c r="BX244" s="15">
        <f>IF(6&lt;=$G244, BT244-BW244, "")</f>
        <v/>
      </c>
      <c r="BY244" s="15">
        <f>IF(6&lt;=$G244, ROUND(BQ244*$Q244, 2), "")</f>
        <v/>
      </c>
      <c r="BZ244" s="15">
        <f>IF(6&lt;=$G244, BQ244+BY244, "")</f>
        <v/>
      </c>
      <c r="CA244" s="15">
        <f>IF(6&lt;=$G244, BU244+BY244, "")</f>
        <v/>
      </c>
      <c r="CB244" s="15">
        <f>IF(6&lt;=$G244, ($G244-6)*$N244, "")</f>
        <v/>
      </c>
      <c r="CC244" s="15">
        <f>IF(7&lt;=$G244, BX244, "")</f>
        <v/>
      </c>
      <c r="CD244" s="15">
        <f>IF(7&lt;=$G244, ROUND(CC244*$Q244, 2), "")</f>
        <v/>
      </c>
      <c r="CE244" s="15">
        <f>IF(7&lt;=$G244, $N244, "")</f>
        <v/>
      </c>
      <c r="CF244" s="15">
        <f>IF(7&lt;=$G244, CE244-CD244, "")</f>
        <v/>
      </c>
      <c r="CG244" s="15">
        <f>IF(7&lt;=$G244, CC244-CF244, "")</f>
        <v/>
      </c>
      <c r="CH244" s="15">
        <f>IF(7&lt;=$G244, ROUND(BZ244*$Q244, 2), "")</f>
        <v/>
      </c>
      <c r="CI244" s="15">
        <f>IF(7&lt;=$G244, BZ244+CH244, "")</f>
        <v/>
      </c>
      <c r="CJ244" s="15">
        <f>IF(7&lt;=$G244, CD244+CH244, "")</f>
        <v/>
      </c>
      <c r="CK244" s="15">
        <f>IF(7&lt;=$G244, ($G244-7)*$N244, "")</f>
        <v/>
      </c>
      <c r="CL244" s="15">
        <f>IF(8&lt;=$G244, CG244, "")</f>
        <v/>
      </c>
      <c r="CM244" s="15">
        <f>IF(8&lt;=$G244, ROUND(CL244*$Q244, 2), "")</f>
        <v/>
      </c>
      <c r="CN244" s="15">
        <f>IF(8&lt;=$G244, $N244, "")</f>
        <v/>
      </c>
      <c r="CO244" s="15">
        <f>IF(8&lt;=$G244, CN244-CM244, "")</f>
        <v/>
      </c>
      <c r="CP244" s="15">
        <f>IF(8&lt;=$G244, CL244-CO244, "")</f>
        <v/>
      </c>
      <c r="CQ244" s="15">
        <f>IF(8&lt;=$G244, ROUND(CI244*$Q244, 2), "")</f>
        <v/>
      </c>
      <c r="CR244" s="15">
        <f>IF(8&lt;=$G244, CI244+CQ244, "")</f>
        <v/>
      </c>
      <c r="CS244" s="15">
        <f>IF(8&lt;=$G244, CM244+CQ244, "")</f>
        <v/>
      </c>
      <c r="CT244" s="15">
        <f>IF(8&lt;=$G244, ($G244-8)*$N244, "")</f>
        <v/>
      </c>
      <c r="CU244" s="15">
        <f>IF(9&lt;=$G244, CP244, "")</f>
        <v/>
      </c>
      <c r="CV244" s="15">
        <f>IF(9&lt;=$G244, ROUND(CU244*$Q244, 2), "")</f>
        <v/>
      </c>
      <c r="CW244" s="15">
        <f>IF(9&lt;=$G244, $N244, "")</f>
        <v/>
      </c>
      <c r="CX244" s="15">
        <f>IF(9&lt;=$G244, CW244-CV244, "")</f>
        <v/>
      </c>
      <c r="CY244" s="15">
        <f>IF(9&lt;=$G244, CU244-CX244, "")</f>
        <v/>
      </c>
      <c r="CZ244" s="15">
        <f>IF(9&lt;=$G244, ROUND(CR244*$Q244, 2), "")</f>
        <v/>
      </c>
      <c r="DA244" s="15">
        <f>IF(9&lt;=$G244, CR244+CZ244, "")</f>
        <v/>
      </c>
      <c r="DB244" s="15">
        <f>IF(9&lt;=$G244, CV244+CZ244, "")</f>
        <v/>
      </c>
      <c r="DC244" s="15">
        <f>IF(9&lt;=$G244, ($G244-9)*$N244, "")</f>
        <v/>
      </c>
      <c r="DD244" s="15">
        <f>IF(10&lt;=$G244, CY244, "")</f>
        <v/>
      </c>
      <c r="DE244" s="15">
        <f>IF(10&lt;=$G244, ROUND(DD244*$Q244, 2), "")</f>
        <v/>
      </c>
      <c r="DF244" s="15">
        <f>IF(10&lt;=$G244, $N244, "")</f>
        <v/>
      </c>
      <c r="DG244" s="15">
        <f>IF(10&lt;=$G244, DF244-DE244, "")</f>
        <v/>
      </c>
      <c r="DH244" s="15">
        <f>IF(10&lt;=$G244, DD244-DG244, "")</f>
        <v/>
      </c>
      <c r="DI244" s="15">
        <f>IF(10&lt;=$G244, ROUND(DA244*$Q244, 2), "")</f>
        <v/>
      </c>
      <c r="DJ244" s="15">
        <f>IF(10&lt;=$G244, DA244+DI244, "")</f>
        <v/>
      </c>
      <c r="DK244" s="15">
        <f>IF(10&lt;=$G244, DE244+DI244, "")</f>
        <v/>
      </c>
      <c r="DL244" s="15">
        <f>IF(10&lt;=$G244, ($G244-10)*$N244, "")</f>
        <v/>
      </c>
      <c r="DM244" s="15">
        <f>IF(11&lt;=$G244, DH244, "")</f>
        <v/>
      </c>
      <c r="DN244" s="15">
        <f>IF(11&lt;=$G244, ROUND(DM244*$Q244, 2), "")</f>
        <v/>
      </c>
      <c r="DO244" s="15">
        <f>IF(11&lt;=$G244, $N244, "")</f>
        <v/>
      </c>
      <c r="DP244" s="15">
        <f>IF(11&lt;=$G244, DO244-DN244, "")</f>
        <v/>
      </c>
      <c r="DQ244" s="15">
        <f>IF(11&lt;=$G244, DM244-DP244, "")</f>
        <v/>
      </c>
      <c r="DR244" s="15">
        <f>IF(11&lt;=$G244, ROUND(DJ244*$Q244, 2), "")</f>
        <v/>
      </c>
      <c r="DS244" s="15">
        <f>IF(11&lt;=$G244, DJ244+DR244, "")</f>
        <v/>
      </c>
      <c r="DT244" s="15">
        <f>IF(11&lt;=$G244, DN244+DR244, "")</f>
        <v/>
      </c>
      <c r="DU244" s="15">
        <f>IF(11&lt;=$G244, ($G244-11)*$N244, "")</f>
        <v/>
      </c>
      <c r="DV244" s="15">
        <f>IF(12&lt;=$G244, DQ244, "")</f>
        <v/>
      </c>
      <c r="DW244" s="15">
        <f>IF(12&lt;=$G244, ROUND(DV244*$Q244, 2), "")</f>
        <v/>
      </c>
      <c r="DX244" s="15">
        <f>IF(12&lt;=$G244, $N244, "")</f>
        <v/>
      </c>
      <c r="DY244" s="15">
        <f>IF(12&lt;=$G244, DX244-DW244, "")</f>
        <v/>
      </c>
      <c r="DZ244" s="15">
        <f>IF(12&lt;=$G244, DV244-DY244, "")</f>
        <v/>
      </c>
      <c r="EA244" s="15">
        <f>IF(12&lt;=$G244, ROUND(DS244*$Q244, 2), "")</f>
        <v/>
      </c>
      <c r="EB244" s="15">
        <f>IF(12&lt;=$G244, DS244+EA244, "")</f>
        <v/>
      </c>
      <c r="EC244" s="15">
        <f>IF(12&lt;=$G244, DW244+EA244, "")</f>
        <v/>
      </c>
      <c r="ED244" s="15">
        <f>IF(12&lt;=$G244, ($G244-12)*$N244, "")</f>
        <v/>
      </c>
      <c r="EE244" s="15">
        <f>IF(13&lt;=$G244, DZ244, "")</f>
        <v/>
      </c>
      <c r="EF244" s="15">
        <f>IF(13&lt;=$G244, ROUND(EE244*$Q244, 2), "")</f>
        <v/>
      </c>
      <c r="EG244" s="15">
        <f>IF(13&lt;=$G244, $N244, "")</f>
        <v/>
      </c>
      <c r="EH244" s="15">
        <f>IF(13&lt;=$G244, EG244-EF244, "")</f>
        <v/>
      </c>
      <c r="EI244" s="15">
        <f>IF(13&lt;=$G244, EE244-EH244, "")</f>
        <v/>
      </c>
      <c r="EJ244" s="15">
        <f>IF(13&lt;=$G244, ROUND(EB244*$Q244, 2), "")</f>
        <v/>
      </c>
      <c r="EK244" s="15">
        <f>IF(13&lt;=$G244, EB244+EJ244, "")</f>
        <v/>
      </c>
      <c r="EL244" s="15">
        <f>IF(13&lt;=$G244, EF244+EJ244, "")</f>
        <v/>
      </c>
      <c r="EM244" s="15">
        <f>IF(13&lt;=$G244, ($G244-13)*$N244, "")</f>
        <v/>
      </c>
      <c r="EN244" s="15">
        <f>IF(14&lt;=$G244, EI244, "")</f>
        <v/>
      </c>
      <c r="EO244" s="15">
        <f>IF(14&lt;=$G244, ROUND(EN244*$Q244, 2), "")</f>
        <v/>
      </c>
      <c r="EP244" s="15">
        <f>IF(14&lt;=$G244, $N244, "")</f>
        <v/>
      </c>
      <c r="EQ244" s="15">
        <f>IF(14&lt;=$G244, EP244-EO244, "")</f>
        <v/>
      </c>
      <c r="ER244" s="15">
        <f>IF(14&lt;=$G244, EN244-EQ244, "")</f>
        <v/>
      </c>
      <c r="ES244" s="15">
        <f>IF(14&lt;=$G244, ROUND(EK244*$Q244, 2), "")</f>
        <v/>
      </c>
      <c r="ET244" s="15">
        <f>IF(14&lt;=$G244, EK244+ES244, "")</f>
        <v/>
      </c>
      <c r="EU244" s="15">
        <f>IF(14&lt;=$G244, EO244+ES244, "")</f>
        <v/>
      </c>
      <c r="EV244" s="15">
        <f>IF(14&lt;=$G244, ($G244-14)*$N244, "")</f>
        <v/>
      </c>
      <c r="EW244" s="15">
        <f>IF(15&lt;=$G244, ER244, "")</f>
        <v/>
      </c>
      <c r="EX244" s="15">
        <f>IF(15&lt;=$G244, ROUND(EW244*$Q244, 2), "")</f>
        <v/>
      </c>
      <c r="EY244" s="15">
        <f>IF(15&lt;=$G244, $N244, "")</f>
        <v/>
      </c>
      <c r="EZ244" s="15">
        <f>IF(15&lt;=$G244, EY244-EX244, "")</f>
        <v/>
      </c>
      <c r="FA244" s="15">
        <f>IF(15&lt;=$G244, EW244-EZ244, "")</f>
        <v/>
      </c>
      <c r="FB244" s="15">
        <f>IF(15&lt;=$G244, ROUND(ET244*$Q244, 2), "")</f>
        <v/>
      </c>
      <c r="FC244" s="15">
        <f>IF(15&lt;=$G244, ET244+FB244, "")</f>
        <v/>
      </c>
      <c r="FD244" s="15">
        <f>IF(15&lt;=$G244, EX244+FB244, "")</f>
        <v/>
      </c>
      <c r="FE244" s="15">
        <f>IF(15&lt;=$G244, ($G244-15)*$N244, "")</f>
        <v/>
      </c>
      <c r="FF244" s="15">
        <f>IF(16&lt;=$G244, FA244, "")</f>
        <v/>
      </c>
      <c r="FG244" s="15">
        <f>IF(16&lt;=$G244, ROUND(FF244*$Q244, 2), "")</f>
        <v/>
      </c>
      <c r="FH244" s="15">
        <f>IF(16&lt;=$G244, $N244, "")</f>
        <v/>
      </c>
      <c r="FI244" s="15">
        <f>IF(16&lt;=$G244, FH244-FG244, "")</f>
        <v/>
      </c>
      <c r="FJ244" s="15">
        <f>IF(16&lt;=$G244, FF244-FI244, "")</f>
        <v/>
      </c>
      <c r="FK244" s="15">
        <f>IF(16&lt;=$G244, ROUND(FC244*$Q244, 2), "")</f>
        <v/>
      </c>
      <c r="FL244" s="15">
        <f>IF(16&lt;=$G244, FC244+FK244, "")</f>
        <v/>
      </c>
      <c r="FM244" s="15">
        <f>IF(16&lt;=$G244, FG244+FK244, "")</f>
        <v/>
      </c>
      <c r="FN244" s="15">
        <f>IF(16&lt;=$G244, ($G244-16)*$N244, "")</f>
        <v/>
      </c>
      <c r="FO244" s="15">
        <f>IF(17&lt;=$G244, FJ244, "")</f>
        <v/>
      </c>
      <c r="FP244" s="15">
        <f>IF(17&lt;=$G244, ROUND(FO244*$Q244, 2), "")</f>
        <v/>
      </c>
      <c r="FQ244" s="15">
        <f>IF(17&lt;=$G244, $N244, "")</f>
        <v/>
      </c>
      <c r="FR244" s="15">
        <f>IF(17&lt;=$G244, FQ244-FP244, "")</f>
        <v/>
      </c>
      <c r="FS244" s="15">
        <f>IF(17&lt;=$G244, FO244-FR244, "")</f>
        <v/>
      </c>
      <c r="FT244" s="15">
        <f>IF(17&lt;=$G244, ROUND(FL244*$Q244, 2), "")</f>
        <v/>
      </c>
      <c r="FU244" s="15">
        <f>IF(17&lt;=$G244, FL244+FT244, "")</f>
        <v/>
      </c>
      <c r="FV244" s="15">
        <f>IF(17&lt;=$G244, FP244+FT244, "")</f>
        <v/>
      </c>
      <c r="FW244" s="15">
        <f>IF(17&lt;=$G244, ($G244-17)*$N244, "")</f>
        <v/>
      </c>
      <c r="FX244" s="15">
        <f>IF(18&lt;=$G244, FS244, "")</f>
        <v/>
      </c>
      <c r="FY244" s="15">
        <f>IF(18&lt;=$G244, ROUND(FX244*$Q244, 2), "")</f>
        <v/>
      </c>
      <c r="FZ244" s="15">
        <f>IF(18&lt;=$G244, $N244, "")</f>
        <v/>
      </c>
      <c r="GA244" s="15">
        <f>IF(18&lt;=$G244, FZ244-FY244, "")</f>
        <v/>
      </c>
      <c r="GB244" s="15">
        <f>IF(18&lt;=$G244, FX244-GA244, "")</f>
        <v/>
      </c>
      <c r="GC244" s="15">
        <f>IF(18&lt;=$G244, ROUND(FU244*$Q244, 2), "")</f>
        <v/>
      </c>
      <c r="GD244" s="15">
        <f>IF(18&lt;=$G244, FU244+GC244, "")</f>
        <v/>
      </c>
      <c r="GE244" s="15">
        <f>IF(18&lt;=$G244, FY244+GC244, "")</f>
        <v/>
      </c>
      <c r="GF244" s="15">
        <f>IF(18&lt;=$G244, ($G244-18)*$N244, "")</f>
        <v/>
      </c>
      <c r="GG244" s="15">
        <f>IF(19&lt;=$G244, GB244, "")</f>
        <v/>
      </c>
      <c r="GH244" s="15">
        <f>IF(19&lt;=$G244, ROUND(GG244*$Q244, 2), "")</f>
        <v/>
      </c>
      <c r="GI244" s="15">
        <f>IF(19&lt;=$G244, $N244, "")</f>
        <v/>
      </c>
      <c r="GJ244" s="15">
        <f>IF(19&lt;=$G244, GI244-GH244, "")</f>
        <v/>
      </c>
      <c r="GK244" s="15">
        <f>IF(19&lt;=$G244, GG244-GJ244, "")</f>
        <v/>
      </c>
      <c r="GL244" s="15">
        <f>IF(19&lt;=$G244, ROUND(GD244*$Q244, 2), "")</f>
        <v/>
      </c>
      <c r="GM244" s="15">
        <f>IF(19&lt;=$G244, GD244+GL244, "")</f>
        <v/>
      </c>
      <c r="GN244" s="15">
        <f>IF(19&lt;=$G244, GH244+GL244, "")</f>
        <v/>
      </c>
      <c r="GO244" s="15">
        <f>IF(19&lt;=$G244, ($G244-19)*$N244, "")</f>
        <v/>
      </c>
      <c r="GP244" s="15">
        <f>IF(20&lt;=$G244, GK244, "")</f>
        <v/>
      </c>
      <c r="GQ244" s="15">
        <f>IF(20&lt;=$G244, ROUND(GP244*$Q244, 2), "")</f>
        <v/>
      </c>
      <c r="GR244" s="15">
        <f>IF(20&lt;=$G244, $N244, "")</f>
        <v/>
      </c>
      <c r="GS244" s="15">
        <f>IF(20&lt;=$G244, GR244-GQ244, "")</f>
        <v/>
      </c>
      <c r="GT244" s="15">
        <f>IF(20&lt;=$G244, GP244-GS244, "")</f>
        <v/>
      </c>
      <c r="GU244" s="15">
        <f>IF(20&lt;=$G244, ROUND(GM244*$Q244, 2), "")</f>
        <v/>
      </c>
      <c r="GV244" s="15">
        <f>IF(20&lt;=$G244, GM244+GU244, "")</f>
        <v/>
      </c>
      <c r="GW244" s="15">
        <f>IF(20&lt;=$G244, GQ244+GU244, "")</f>
        <v/>
      </c>
      <c r="GX244" s="15">
        <f>IF(20&lt;=$G244, ($G244-20)*$N244, "")</f>
        <v/>
      </c>
      <c r="GY244" s="15">
        <f>IF(21&lt;=$G244, GT244, "")</f>
        <v/>
      </c>
      <c r="GZ244" s="15">
        <f>IF(21&lt;=$G244, ROUND(GY244*$Q244, 2), "")</f>
        <v/>
      </c>
      <c r="HA244" s="15">
        <f>IF(21&lt;=$G244, $N244, "")</f>
        <v/>
      </c>
      <c r="HB244" s="15">
        <f>IF(21&lt;=$G244, HA244-GZ244, "")</f>
        <v/>
      </c>
      <c r="HC244" s="15">
        <f>IF(21&lt;=$G244, GY244-HB244, "")</f>
        <v/>
      </c>
      <c r="HD244" s="15">
        <f>IF(21&lt;=$G244, ROUND(GV244*$Q244, 2), "")</f>
        <v/>
      </c>
      <c r="HE244" s="15">
        <f>IF(21&lt;=$G244, GV244+HD244, "")</f>
        <v/>
      </c>
      <c r="HF244" s="15">
        <f>IF(21&lt;=$G244, GZ244+HD244, "")</f>
        <v/>
      </c>
      <c r="HG244" s="15">
        <f>IF(21&lt;=$G244, ($G244-21)*$N244, "")</f>
        <v/>
      </c>
      <c r="HH244" s="15">
        <f>IF(22&lt;=$G244, HC244, "")</f>
        <v/>
      </c>
      <c r="HI244" s="15">
        <f>IF(22&lt;=$G244, ROUND(HH244*$Q244, 2), "")</f>
        <v/>
      </c>
      <c r="HJ244" s="15">
        <f>IF(22&lt;=$G244, $N244, "")</f>
        <v/>
      </c>
      <c r="HK244" s="15">
        <f>IF(22&lt;=$G244, HJ244-HI244, "")</f>
        <v/>
      </c>
      <c r="HL244" s="15">
        <f>IF(22&lt;=$G244, HH244-HK244, "")</f>
        <v/>
      </c>
      <c r="HM244" s="15">
        <f>IF(22&lt;=$G244, ROUND(HE244*$Q244, 2), "")</f>
        <v/>
      </c>
      <c r="HN244" s="15">
        <f>IF(22&lt;=$G244, HE244+HM244, "")</f>
        <v/>
      </c>
      <c r="HO244" s="15">
        <f>IF(22&lt;=$G244, HI244+HM244, "")</f>
        <v/>
      </c>
      <c r="HP244" s="15">
        <f>IF(22&lt;=$G244, ($G244-22)*$N244, "")</f>
        <v/>
      </c>
      <c r="HQ244" s="15">
        <f>IF(23&lt;=$G244, HL244, "")</f>
        <v/>
      </c>
      <c r="HR244" s="15">
        <f>IF(23&lt;=$G244, ROUND(HQ244*$Q244, 2), "")</f>
        <v/>
      </c>
      <c r="HS244" s="15">
        <f>IF(23&lt;=$G244, $N244, "")</f>
        <v/>
      </c>
      <c r="HT244" s="15">
        <f>IF(23&lt;=$G244, HS244-HR244, "")</f>
        <v/>
      </c>
      <c r="HU244" s="15">
        <f>IF(23&lt;=$G244, HQ244-HT244, "")</f>
        <v/>
      </c>
      <c r="HV244" s="15">
        <f>IF(23&lt;=$G244, ROUND(HN244*$Q244, 2), "")</f>
        <v/>
      </c>
      <c r="HW244" s="15">
        <f>IF(23&lt;=$G244, HN244+HV244, "")</f>
        <v/>
      </c>
      <c r="HX244" s="15">
        <f>IF(23&lt;=$G244, HR244+HV244, "")</f>
        <v/>
      </c>
      <c r="HY244" s="15">
        <f>IF(23&lt;=$G244, ($G244-23)*$N244, "")</f>
        <v/>
      </c>
      <c r="HZ244" s="15">
        <f>IF(24&lt;=$G244, HU244, "")</f>
        <v/>
      </c>
      <c r="IA244" s="15">
        <f>IF(24&lt;=$G244, ROUND(HZ244*$Q244, 2), "")</f>
        <v/>
      </c>
      <c r="IB244" s="15">
        <f>IF(24&lt;=$G244, $N244, "")</f>
        <v/>
      </c>
      <c r="IC244" s="15">
        <f>IF(24&lt;=$G244, IB244-IA244, "")</f>
        <v/>
      </c>
      <c r="ID244" s="15">
        <f>IF(24&lt;=$G244, HZ244-IC244, "")</f>
        <v/>
      </c>
      <c r="IE244" s="15">
        <f>IF(24&lt;=$G244, ROUND(HW244*$Q244, 2), "")</f>
        <v/>
      </c>
      <c r="IF244" s="15">
        <f>IF(24&lt;=$G244, HW244+IE244, "")</f>
        <v/>
      </c>
      <c r="IG244" s="15">
        <f>IF(24&lt;=$G244, IA244+IE244, "")</f>
        <v/>
      </c>
      <c r="IH244" s="15">
        <f>IF(24&lt;=$G244, ($G244-24)*$N244, "")</f>
        <v/>
      </c>
      <c r="II244" s="15">
        <f>IF(25&lt;=$G244, ID244, "")</f>
        <v/>
      </c>
      <c r="IJ244" s="15">
        <f>IF(25&lt;=$G244, ROUND(II244*$Q244, 2), "")</f>
        <v/>
      </c>
      <c r="IK244" s="15">
        <f>IF(25&lt;=$G244, $N244, "")</f>
        <v/>
      </c>
      <c r="IL244" s="15">
        <f>IF(25&lt;=$G244, IK244-IJ244, "")</f>
        <v/>
      </c>
      <c r="IM244" s="15">
        <f>IF(25&lt;=$G244, II244-IL244, "")</f>
        <v/>
      </c>
      <c r="IN244" s="15">
        <f>IF(25&lt;=$G244, ROUND(IF244*$Q244, 2), "")</f>
        <v/>
      </c>
      <c r="IO244" s="15">
        <f>IF(25&lt;=$G244, IF244+IN244, "")</f>
        <v/>
      </c>
      <c r="IP244" s="15">
        <f>IF(25&lt;=$G244, IJ244+IN244, "")</f>
        <v/>
      </c>
      <c r="IQ244" s="15">
        <f>IF(25&lt;=$G244, ($G244-25)*$N244, "")</f>
        <v/>
      </c>
      <c r="IR244" s="15">
        <f>IF(26&lt;=$G244, IM244, "")</f>
        <v/>
      </c>
      <c r="IS244" s="15">
        <f>IF(26&lt;=$G244, ROUND(IR244*$Q244, 2), "")</f>
        <v/>
      </c>
      <c r="IT244" s="15">
        <f>IF(26&lt;=$G244, $N244, "")</f>
        <v/>
      </c>
      <c r="IU244" s="15">
        <f>IF(26&lt;=$G244, IT244-IS244, "")</f>
        <v/>
      </c>
      <c r="IV244" s="15">
        <f>IF(26&lt;=$G244, IR244-IU244, "")</f>
        <v/>
      </c>
      <c r="IW244" s="15">
        <f>IF(26&lt;=$G244, ROUND(IO244*$Q244, 2), "")</f>
        <v/>
      </c>
      <c r="IX244" s="15">
        <f>IF(26&lt;=$G244, IO244+IW244, "")</f>
        <v/>
      </c>
      <c r="IY244" s="15">
        <f>IF(26&lt;=$G244, IS244+IW244, "")</f>
        <v/>
      </c>
      <c r="IZ244" s="15">
        <f>IF(26&lt;=$G244, ($G244-26)*$N244, "")</f>
        <v/>
      </c>
      <c r="JA244" s="15">
        <f>IF(27&lt;=$G244, IV244, "")</f>
        <v/>
      </c>
      <c r="JB244" s="15">
        <f>IF(27&lt;=$G244, ROUND(JA244*$Q244, 2), "")</f>
        <v/>
      </c>
      <c r="JC244" s="15">
        <f>IF(27&lt;=$G244, $N244, "")</f>
        <v/>
      </c>
      <c r="JD244" s="15">
        <f>IF(27&lt;=$G244, JC244-JB244, "")</f>
        <v/>
      </c>
      <c r="JE244" s="15">
        <f>IF(27&lt;=$G244, JA244-JD244, "")</f>
        <v/>
      </c>
      <c r="JF244" s="15">
        <f>IF(27&lt;=$G244, ROUND(IX244*$Q244, 2), "")</f>
        <v/>
      </c>
      <c r="JG244" s="15">
        <f>IF(27&lt;=$G244, IX244+JF244, "")</f>
        <v/>
      </c>
      <c r="JH244" s="15">
        <f>IF(27&lt;=$G244, JB244+JF244, "")</f>
        <v/>
      </c>
      <c r="JI244" s="15">
        <f>IF(27&lt;=$G244, ($G244-27)*$N244, "")</f>
        <v/>
      </c>
      <c r="JJ244" s="15">
        <f>IF(28&lt;=$G244, JE244, "")</f>
        <v/>
      </c>
      <c r="JK244" s="15">
        <f>IF(28&lt;=$G244, ROUND(JJ244*$Q244, 2), "")</f>
        <v/>
      </c>
      <c r="JL244" s="15">
        <f>IF(28&lt;=$G244, $N244, "")</f>
        <v/>
      </c>
      <c r="JM244" s="15">
        <f>IF(28&lt;=$G244, JL244-JK244, "")</f>
        <v/>
      </c>
      <c r="JN244" s="15">
        <f>IF(28&lt;=$G244, JJ244-JM244, "")</f>
        <v/>
      </c>
      <c r="JO244" s="15">
        <f>IF(28&lt;=$G244, ROUND(JG244*$Q244, 2), "")</f>
        <v/>
      </c>
      <c r="JP244" s="15">
        <f>IF(28&lt;=$G244, JG244+JO244, "")</f>
        <v/>
      </c>
      <c r="JQ244" s="15">
        <f>IF(28&lt;=$G244, JK244+JO244, "")</f>
        <v/>
      </c>
      <c r="JR244" s="15">
        <f>IF(28&lt;=$G244, ($G244-28)*$N244, "")</f>
        <v/>
      </c>
      <c r="JS244" s="15">
        <f>IF(29&lt;=$G244, JN244, "")</f>
        <v/>
      </c>
      <c r="JT244" s="15">
        <f>IF(29&lt;=$G244, ROUND(JS244*$Q244, 2), "")</f>
        <v/>
      </c>
      <c r="JU244" s="15">
        <f>IF(29&lt;=$G244, $N244, "")</f>
        <v/>
      </c>
      <c r="JV244" s="15">
        <f>IF(29&lt;=$G244, JU244-JT244, "")</f>
        <v/>
      </c>
      <c r="JW244" s="15">
        <f>IF(29&lt;=$G244, JS244-JV244, "")</f>
        <v/>
      </c>
      <c r="JX244" s="15">
        <f>IF(29&lt;=$G244, ROUND(JP244*$Q244, 2), "")</f>
        <v/>
      </c>
      <c r="JY244" s="15">
        <f>IF(29&lt;=$G244, JP244+JX244, "")</f>
        <v/>
      </c>
      <c r="JZ244" s="15">
        <f>IF(29&lt;=$G244, JT244+JX244, "")</f>
        <v/>
      </c>
      <c r="KA244" s="15">
        <f>IF(29&lt;=$G244, ($G244-29)*$N244, "")</f>
        <v/>
      </c>
      <c r="KB244" s="15">
        <f>IF(30&lt;=$G244, JW244, "")</f>
        <v/>
      </c>
      <c r="KC244" s="15">
        <f>IF(30&lt;=$G244, ROUND(KB244*$Q244, 2), "")</f>
        <v/>
      </c>
      <c r="KD244" s="15">
        <f>IF(30&lt;=$G244, $N244, "")</f>
        <v/>
      </c>
      <c r="KE244" s="15">
        <f>IF(30&lt;=$G244, KD244-KC244, "")</f>
        <v/>
      </c>
      <c r="KF244" s="15">
        <f>IF(30&lt;=$G244, KB244-KE244, "")</f>
        <v/>
      </c>
      <c r="KG244" s="15">
        <f>IF(30&lt;=$G244, ROUND(JY244*$Q244, 2), "")</f>
        <v/>
      </c>
      <c r="KH244" s="15">
        <f>IF(30&lt;=$G244, JY244+KG244, "")</f>
        <v/>
      </c>
      <c r="KI244" s="15">
        <f>IF(30&lt;=$G244, KC244+KG244, "")</f>
        <v/>
      </c>
      <c r="KJ244" s="15">
        <f>IF(30&lt;=$G244, ($G244-30)*$N244, "")</f>
        <v/>
      </c>
      <c r="KK244" s="15">
        <f>IF(31&lt;=$G244, KF244, "")</f>
        <v/>
      </c>
      <c r="KL244" s="15">
        <f>IF(31&lt;=$G244, ROUND(KK244*$Q244, 2), "")</f>
        <v/>
      </c>
      <c r="KM244" s="15">
        <f>IF(31&lt;=$G244, $N244, "")</f>
        <v/>
      </c>
      <c r="KN244" s="15">
        <f>IF(31&lt;=$G244, KM244-KL244, "")</f>
        <v/>
      </c>
      <c r="KO244" s="15">
        <f>IF(31&lt;=$G244, KK244-KN244, "")</f>
        <v/>
      </c>
      <c r="KP244" s="15">
        <f>IF(31&lt;=$G244, ROUND(KH244*$Q244, 2), "")</f>
        <v/>
      </c>
      <c r="KQ244" s="15">
        <f>IF(31&lt;=$G244, KH244+KP244, "")</f>
        <v/>
      </c>
      <c r="KR244" s="15">
        <f>IF(31&lt;=$G244, KL244+KP244, "")</f>
        <v/>
      </c>
      <c r="KS244" s="15">
        <f>IF(31&lt;=$G244, ($G244-31)*$N244, "")</f>
        <v/>
      </c>
      <c r="KT244" s="15">
        <f>IF(32&lt;=$G244, KO244, "")</f>
        <v/>
      </c>
      <c r="KU244" s="15">
        <f>IF(32&lt;=$G244, ROUND(KT244*$Q244, 2), "")</f>
        <v/>
      </c>
      <c r="KV244" s="15">
        <f>IF(32&lt;=$G244, $N244, "")</f>
        <v/>
      </c>
      <c r="KW244" s="15">
        <f>IF(32&lt;=$G244, KV244-KU244, "")</f>
        <v/>
      </c>
      <c r="KX244" s="15">
        <f>IF(32&lt;=$G244, KT244-KW244, "")</f>
        <v/>
      </c>
      <c r="KY244" s="15">
        <f>IF(32&lt;=$G244, ROUND(KQ244*$Q244, 2), "")</f>
        <v/>
      </c>
      <c r="KZ244" s="15">
        <f>IF(32&lt;=$G244, KQ244+KY244, "")</f>
        <v/>
      </c>
      <c r="LA244" s="15">
        <f>IF(32&lt;=$G244, KU244+KY244, "")</f>
        <v/>
      </c>
      <c r="LB244" s="15">
        <f>IF(32&lt;=$G244, ($G244-32)*$N244, "")</f>
        <v/>
      </c>
      <c r="LC244" s="15">
        <f>IF(33&lt;=$G244, KX244, "")</f>
        <v/>
      </c>
      <c r="LD244" s="15">
        <f>IF(33&lt;=$G244, ROUND(LC244*$Q244, 2), "")</f>
        <v/>
      </c>
      <c r="LE244" s="15">
        <f>IF(33&lt;=$G244, $N244, "")</f>
        <v/>
      </c>
      <c r="LF244" s="15">
        <f>IF(33&lt;=$G244, LE244-LD244, "")</f>
        <v/>
      </c>
      <c r="LG244" s="15">
        <f>IF(33&lt;=$G244, LC244-LF244, "")</f>
        <v/>
      </c>
      <c r="LH244" s="15">
        <f>IF(33&lt;=$G244, ROUND(KZ244*$Q244, 2), "")</f>
        <v/>
      </c>
      <c r="LI244" s="15">
        <f>IF(33&lt;=$G244, KZ244+LH244, "")</f>
        <v/>
      </c>
      <c r="LJ244" s="15">
        <f>IF(33&lt;=$G244, LD244+LH244, "")</f>
        <v/>
      </c>
      <c r="LK244" s="15">
        <f>IF(33&lt;=$G244, ($G244-33)*$N244, "")</f>
        <v/>
      </c>
      <c r="LL244" s="15">
        <f>IF(34&lt;=$G244, LG244, "")</f>
        <v/>
      </c>
      <c r="LM244" s="15">
        <f>IF(34&lt;=$G244, ROUND(LL244*$Q244, 2), "")</f>
        <v/>
      </c>
      <c r="LN244" s="15">
        <f>IF(34&lt;=$G244, $N244, "")</f>
        <v/>
      </c>
      <c r="LO244" s="15">
        <f>IF(34&lt;=$G244, LN244-LM244, "")</f>
        <v/>
      </c>
      <c r="LP244" s="15">
        <f>IF(34&lt;=$G244, LL244-LO244, "")</f>
        <v/>
      </c>
      <c r="LQ244" s="15">
        <f>IF(34&lt;=$G244, ROUND(LI244*$Q244, 2), "")</f>
        <v/>
      </c>
      <c r="LR244" s="15">
        <f>IF(34&lt;=$G244, LI244+LQ244, "")</f>
        <v/>
      </c>
      <c r="LS244" s="15">
        <f>IF(34&lt;=$G244, LM244+LQ244, "")</f>
        <v/>
      </c>
      <c r="LT244" s="15">
        <f>IF(34&lt;=$G244, ($G244-34)*$N244, "")</f>
        <v/>
      </c>
      <c r="LU244" s="15">
        <f>IF(35&lt;=$G244, LP244, "")</f>
        <v/>
      </c>
      <c r="LV244" s="15">
        <f>IF(35&lt;=$G244, ROUND(LU244*$Q244, 2), "")</f>
        <v/>
      </c>
      <c r="LW244" s="15">
        <f>IF(35&lt;=$G244, $N244, "")</f>
        <v/>
      </c>
      <c r="LX244" s="15">
        <f>IF(35&lt;=$G244, LW244-LV244, "")</f>
        <v/>
      </c>
      <c r="LY244" s="15">
        <f>IF(35&lt;=$G244, LU244-LX244, "")</f>
        <v/>
      </c>
      <c r="LZ244" s="15">
        <f>IF(35&lt;=$G244, ROUND(LR244*$Q244, 2), "")</f>
        <v/>
      </c>
      <c r="MA244" s="15">
        <f>IF(35&lt;=$G244, LR244+LZ244, "")</f>
        <v/>
      </c>
      <c r="MB244" s="15">
        <f>IF(35&lt;=$G244, LV244+LZ244, "")</f>
        <v/>
      </c>
      <c r="MC244" s="15">
        <f>IF(35&lt;=$G244, ($G244-35)*$N244, "")</f>
        <v/>
      </c>
      <c r="MD244" s="15">
        <f>IF(36&lt;=$G244, LY244, "")</f>
        <v/>
      </c>
      <c r="ME244" s="15">
        <f>IF(36&lt;=$G244, ROUND(MD244*$Q244, 2), "")</f>
        <v/>
      </c>
      <c r="MF244" s="15">
        <f>IF(36&lt;=$G244, $N244, "")</f>
        <v/>
      </c>
      <c r="MG244" s="15">
        <f>IF(36&lt;=$G244, MF244-ME244, "")</f>
        <v/>
      </c>
      <c r="MH244" s="15">
        <f>IF(36&lt;=$G244, MD244-MG244, "")</f>
        <v/>
      </c>
      <c r="MI244" s="15">
        <f>IF(36&lt;=$G244, ROUND(MA244*$Q244, 2), "")</f>
        <v/>
      </c>
      <c r="MJ244" s="15">
        <f>IF(36&lt;=$G244, MA244+MI244, "")</f>
        <v/>
      </c>
      <c r="MK244" s="15">
        <f>IF(36&lt;=$G244, ME244+MI244, "")</f>
        <v/>
      </c>
      <c r="ML244" s="15">
        <f>IF(36&lt;=$G244, ($G244-36)*$N244, "")</f>
        <v/>
      </c>
      <c r="MM244" s="15">
        <f>IF(37&lt;=$G244, MH244, "")</f>
        <v/>
      </c>
      <c r="MN244" s="15">
        <f>IF(37&lt;=$G244, ROUND(MM244*$Q244, 2), "")</f>
        <v/>
      </c>
      <c r="MO244" s="15">
        <f>IF(37&lt;=$G244, $N244, "")</f>
        <v/>
      </c>
      <c r="MP244" s="15">
        <f>IF(37&lt;=$G244, MO244-MN244, "")</f>
        <v/>
      </c>
      <c r="MQ244" s="15">
        <f>IF(37&lt;=$G244, MM244-MP244, "")</f>
        <v/>
      </c>
      <c r="MR244" s="15">
        <f>IF(37&lt;=$G244, ROUND(MJ244*$Q244, 2), "")</f>
        <v/>
      </c>
      <c r="MS244" s="15">
        <f>IF(37&lt;=$G244, MJ244+MR244, "")</f>
        <v/>
      </c>
      <c r="MT244" s="15">
        <f>IF(37&lt;=$G244, MN244+MR244, "")</f>
        <v/>
      </c>
      <c r="MU244" s="15">
        <f>IF(37&lt;=$G244, ($G244-37)*$N244, "")</f>
        <v/>
      </c>
      <c r="MV244" s="15">
        <f>IF(38&lt;=$G244, MQ244, "")</f>
        <v/>
      </c>
      <c r="MW244" s="15">
        <f>IF(38&lt;=$G244, ROUND(MV244*$Q244, 2), "")</f>
        <v/>
      </c>
      <c r="MX244" s="15">
        <f>IF(38&lt;=$G244, $N244, "")</f>
        <v/>
      </c>
      <c r="MY244" s="15">
        <f>IF(38&lt;=$G244, MX244-MW244, "")</f>
        <v/>
      </c>
      <c r="MZ244" s="15">
        <f>IF(38&lt;=$G244, MV244-MY244, "")</f>
        <v/>
      </c>
      <c r="NA244" s="15">
        <f>IF(38&lt;=$G244, ROUND(MS244*$Q244, 2), "")</f>
        <v/>
      </c>
      <c r="NB244" s="15">
        <f>IF(38&lt;=$G244, MS244+NA244, "")</f>
        <v/>
      </c>
      <c r="NC244" s="15">
        <f>IF(38&lt;=$G244, MW244+NA244, "")</f>
        <v/>
      </c>
      <c r="ND244" s="15">
        <f>IF(38&lt;=$G244, ($G244-38)*$N244, "")</f>
        <v/>
      </c>
      <c r="NE244" s="15">
        <f>IF(39&lt;=$G244, MZ244, "")</f>
        <v/>
      </c>
      <c r="NF244" s="15">
        <f>IF(39&lt;=$G244, ROUND(NE244*$Q244, 2), "")</f>
        <v/>
      </c>
      <c r="NG244" s="15">
        <f>IF(39&lt;=$G244, $N244, "")</f>
        <v/>
      </c>
      <c r="NH244" s="15">
        <f>IF(39&lt;=$G244, NG244-NF244, "")</f>
        <v/>
      </c>
      <c r="NI244" s="15">
        <f>IF(39&lt;=$G244, NE244-NH244, "")</f>
        <v/>
      </c>
      <c r="NJ244" s="15">
        <f>IF(39&lt;=$G244, ROUND(NB244*$Q244, 2), "")</f>
        <v/>
      </c>
      <c r="NK244" s="15">
        <f>IF(39&lt;=$G244, NB244+NJ244, "")</f>
        <v/>
      </c>
      <c r="NL244" s="15">
        <f>IF(39&lt;=$G244, NF244+NJ244, "")</f>
        <v/>
      </c>
      <c r="NM244" s="15">
        <f>IF(39&lt;=$G244, ($G244-39)*$N244, "")</f>
        <v/>
      </c>
      <c r="NN244" s="15">
        <f>IF(40&lt;=$G244, NI244, "")</f>
        <v/>
      </c>
      <c r="NO244" s="15">
        <f>IF(40&lt;=$G244, ROUND(NN244*$Q244, 2), "")</f>
        <v/>
      </c>
      <c r="NP244" s="15">
        <f>IF(40&lt;=$G244, $N244, "")</f>
        <v/>
      </c>
      <c r="NQ244" s="15">
        <f>IF(40&lt;=$G244, NP244-NO244, "")</f>
        <v/>
      </c>
      <c r="NR244" s="15">
        <f>IF(40&lt;=$G244, NN244-NQ244, "")</f>
        <v/>
      </c>
      <c r="NS244" s="15">
        <f>IF(40&lt;=$G244, ROUND(NK244*$Q244, 2), "")</f>
        <v/>
      </c>
      <c r="NT244" s="15">
        <f>IF(40&lt;=$G244, NK244+NS244, "")</f>
        <v/>
      </c>
      <c r="NU244" s="15">
        <f>IF(40&lt;=$G244, NO244+NS244, "")</f>
        <v/>
      </c>
      <c r="NV244" s="15">
        <f>IF(40&lt;=$G244, ($G244-40)*$N244, "")</f>
        <v/>
      </c>
      <c r="NW244" s="15">
        <f>IF(41&lt;=$G244, NR244, "")</f>
        <v/>
      </c>
      <c r="NX244" s="15">
        <f>IF(41&lt;=$G244, ROUND(NW244*$Q244, 2), "")</f>
        <v/>
      </c>
      <c r="NY244" s="15">
        <f>IF(41&lt;=$G244, $N244, "")</f>
        <v/>
      </c>
      <c r="NZ244" s="15">
        <f>IF(41&lt;=$G244, NY244-NX244, "")</f>
        <v/>
      </c>
      <c r="OA244" s="15">
        <f>IF(41&lt;=$G244, NW244-NZ244, "")</f>
        <v/>
      </c>
      <c r="OB244" s="15">
        <f>IF(41&lt;=$G244, ROUND(NT244*$Q244, 2), "")</f>
        <v/>
      </c>
      <c r="OC244" s="15">
        <f>IF(41&lt;=$G244, NT244+OB244, "")</f>
        <v/>
      </c>
      <c r="OD244" s="15">
        <f>IF(41&lt;=$G244, NX244+OB244, "")</f>
        <v/>
      </c>
      <c r="OE244" s="15">
        <f>IF(41&lt;=$G244, ($G244-41)*$N244, "")</f>
        <v/>
      </c>
      <c r="OF244" s="15">
        <f>IF(42&lt;=$G244, OA244, "")</f>
        <v/>
      </c>
      <c r="OG244" s="15">
        <f>IF(42&lt;=$G244, ROUND(OF244*$Q244, 2), "")</f>
        <v/>
      </c>
      <c r="OH244" s="15">
        <f>IF(42&lt;=$G244, $N244, "")</f>
        <v/>
      </c>
      <c r="OI244" s="15">
        <f>IF(42&lt;=$G244, OH244-OG244, "")</f>
        <v/>
      </c>
      <c r="OJ244" s="15">
        <f>IF(42&lt;=$G244, OF244-OI244, "")</f>
        <v/>
      </c>
      <c r="OK244" s="15">
        <f>IF(42&lt;=$G244, ROUND(OC244*$Q244, 2), "")</f>
        <v/>
      </c>
      <c r="OL244" s="15">
        <f>IF(42&lt;=$G244, OC244+OK244, "")</f>
        <v/>
      </c>
      <c r="OM244" s="15">
        <f>IF(42&lt;=$G244, OG244+OK244, "")</f>
        <v/>
      </c>
      <c r="ON244" s="15">
        <f>IF(42&lt;=$G244, ($G244-42)*$N244, "")</f>
        <v/>
      </c>
      <c r="OO244" s="15">
        <f>IF(43&lt;=$G244, OJ244, "")</f>
        <v/>
      </c>
      <c r="OP244" s="15">
        <f>IF(43&lt;=$G244, ROUND(OO244*$Q244, 2), "")</f>
        <v/>
      </c>
      <c r="OQ244" s="15">
        <f>IF(43&lt;=$G244, $N244, "")</f>
        <v/>
      </c>
      <c r="OR244" s="15">
        <f>IF(43&lt;=$G244, OQ244-OP244, "")</f>
        <v/>
      </c>
      <c r="OS244" s="15">
        <f>IF(43&lt;=$G244, OO244-OR244, "")</f>
        <v/>
      </c>
      <c r="OT244" s="15">
        <f>IF(43&lt;=$G244, ROUND(OL244*$Q244, 2), "")</f>
        <v/>
      </c>
      <c r="OU244" s="15">
        <f>IF(43&lt;=$G244, OL244+OT244, "")</f>
        <v/>
      </c>
      <c r="OV244" s="15">
        <f>IF(43&lt;=$G244, OP244+OT244, "")</f>
        <v/>
      </c>
      <c r="OW244" s="15">
        <f>IF(43&lt;=$G244, ($G244-43)*$N244, "")</f>
        <v/>
      </c>
      <c r="OX244" s="15">
        <f>IF(44&lt;=$G244, OS244, "")</f>
        <v/>
      </c>
      <c r="OY244" s="15">
        <f>IF(44&lt;=$G244, ROUND(OX244*$Q244, 2), "")</f>
        <v/>
      </c>
      <c r="OZ244" s="15">
        <f>IF(44&lt;=$G244, $N244, "")</f>
        <v/>
      </c>
      <c r="PA244" s="15">
        <f>IF(44&lt;=$G244, OZ244-OY244, "")</f>
        <v/>
      </c>
      <c r="PB244" s="15">
        <f>IF(44&lt;=$G244, OX244-PA244, "")</f>
        <v/>
      </c>
      <c r="PC244" s="15">
        <f>IF(44&lt;=$G244, ROUND(OU244*$Q244, 2), "")</f>
        <v/>
      </c>
      <c r="PD244" s="15">
        <f>IF(44&lt;=$G244, OU244+PC244, "")</f>
        <v/>
      </c>
      <c r="PE244" s="15">
        <f>IF(44&lt;=$G244, OY244+PC244, "")</f>
        <v/>
      </c>
      <c r="PF244" s="15">
        <f>IF(44&lt;=$G244, ($G244-44)*$N244, "")</f>
        <v/>
      </c>
      <c r="PG244" s="15">
        <f>IF(45&lt;=$G244, PB244, "")</f>
        <v/>
      </c>
      <c r="PH244" s="15">
        <f>IF(45&lt;=$G244, ROUND(PG244*$Q244, 2), "")</f>
        <v/>
      </c>
      <c r="PI244" s="15">
        <f>IF(45&lt;=$G244, $N244, "")</f>
        <v/>
      </c>
      <c r="PJ244" s="15">
        <f>IF(45&lt;=$G244, PI244-PH244, "")</f>
        <v/>
      </c>
      <c r="PK244" s="15">
        <f>IF(45&lt;=$G244, PG244-PJ244, "")</f>
        <v/>
      </c>
      <c r="PL244" s="15">
        <f>IF(45&lt;=$G244, ROUND(PD244*$Q244, 2), "")</f>
        <v/>
      </c>
      <c r="PM244" s="15">
        <f>IF(45&lt;=$G244, PD244+PL244, "")</f>
        <v/>
      </c>
      <c r="PN244" s="15">
        <f>IF(45&lt;=$G244, PH244+PL244, "")</f>
        <v/>
      </c>
      <c r="PO244" s="15">
        <f>IF(45&lt;=$G244, ($G244-45)*$N244, "")</f>
        <v/>
      </c>
      <c r="PP244" s="15">
        <f>IF(46&lt;=$G244, PK244, "")</f>
        <v/>
      </c>
      <c r="PQ244" s="15">
        <f>IF(46&lt;=$G244, ROUND(PP244*$Q244, 2), "")</f>
        <v/>
      </c>
      <c r="PR244" s="15">
        <f>IF(46&lt;=$G244, $N244, "")</f>
        <v/>
      </c>
      <c r="PS244" s="15">
        <f>IF(46&lt;=$G244, PR244-PQ244, "")</f>
        <v/>
      </c>
      <c r="PT244" s="15">
        <f>IF(46&lt;=$G244, PP244-PS244, "")</f>
        <v/>
      </c>
      <c r="PU244" s="15">
        <f>IF(46&lt;=$G244, ROUND(PM244*$Q244, 2), "")</f>
        <v/>
      </c>
      <c r="PV244" s="15">
        <f>IF(46&lt;=$G244, PM244+PU244, "")</f>
        <v/>
      </c>
      <c r="PW244" s="15">
        <f>IF(46&lt;=$G244, PQ244+PU244, "")</f>
        <v/>
      </c>
      <c r="PX244" s="15">
        <f>IF(46&lt;=$G244, ($G244-46)*$N244, "")</f>
        <v/>
      </c>
      <c r="PY244" s="15">
        <f>IF(47&lt;=$G244, PT244, "")</f>
        <v/>
      </c>
      <c r="PZ244" s="15">
        <f>IF(47&lt;=$G244, ROUND(PY244*$Q244, 2), "")</f>
        <v/>
      </c>
      <c r="QA244" s="15">
        <f>IF(47&lt;=$G244, $N244, "")</f>
        <v/>
      </c>
      <c r="QB244" s="15">
        <f>IF(47&lt;=$G244, QA244-PZ244, "")</f>
        <v/>
      </c>
      <c r="QC244" s="15">
        <f>IF(47&lt;=$G244, PY244-QB244, "")</f>
        <v/>
      </c>
      <c r="QD244" s="15">
        <f>IF(47&lt;=$G244, ROUND(PV244*$Q244, 2), "")</f>
        <v/>
      </c>
      <c r="QE244" s="15">
        <f>IF(47&lt;=$G244, PV244+QD244, "")</f>
        <v/>
      </c>
      <c r="QF244" s="15">
        <f>IF(47&lt;=$G244, PZ244+QD244, "")</f>
        <v/>
      </c>
      <c r="QG244" s="15">
        <f>IF(47&lt;=$G244, ($G244-47)*$N244, "")</f>
        <v/>
      </c>
      <c r="QH244" s="15">
        <f>IF(48&lt;=$G244, QC244, "")</f>
        <v/>
      </c>
      <c r="QI244" s="15">
        <f>IF(48&lt;=$G244, ROUND(QH244*$Q244, 2), "")</f>
        <v/>
      </c>
      <c r="QJ244" s="15">
        <f>IF(48&lt;=$G244, $N244, "")</f>
        <v/>
      </c>
      <c r="QK244" s="15">
        <f>IF(48&lt;=$G244, QJ244-QI244, "")</f>
        <v/>
      </c>
      <c r="QL244" s="15">
        <f>IF(48&lt;=$G244, QH244-QK244, "")</f>
        <v/>
      </c>
      <c r="QM244" s="15">
        <f>IF(48&lt;=$G244, ROUND(QE244*$Q244, 2), "")</f>
        <v/>
      </c>
      <c r="QN244" s="15">
        <f>IF(48&lt;=$G244, QE244+QM244, "")</f>
        <v/>
      </c>
      <c r="QO244" s="15">
        <f>IF(48&lt;=$G244, QI244+QM244, "")</f>
        <v/>
      </c>
      <c r="QP244" s="15">
        <f>IF(48&lt;=$G244, ($G244-48)*$N244, "")</f>
        <v/>
      </c>
    </row>
    <row r="245">
      <c r="A245" s="6" t="inlineStr">
        <is>
          <t>0753-0003</t>
        </is>
      </c>
      <c r="B245" s="7" t="inlineStr">
        <is>
          <t>Milodi Seguridad Privada</t>
        </is>
      </c>
      <c r="C245" s="7" t="inlineStr">
        <is>
          <t>CS35</t>
        </is>
      </c>
      <c r="D245" s="6" t="inlineStr">
        <is>
          <t>ACTIVO</t>
        </is>
      </c>
      <c r="E245" s="6" t="inlineStr">
        <is>
          <t>2026-06-16</t>
        </is>
      </c>
      <c r="F245" s="6" t="inlineStr">
        <is>
          <t>2029-06-16</t>
        </is>
      </c>
      <c r="G245" s="8" t="n">
        <v>36</v>
      </c>
      <c r="H245" s="9" t="n">
        <v>455803</v>
      </c>
      <c r="I245" s="10" t="n">
        <v>0.37</v>
      </c>
      <c r="J245" s="9">
        <f>ROUND(H245*I245, 2)</f>
        <v/>
      </c>
      <c r="K245" s="9">
        <f>ROUND(H245-J245, 2)</f>
        <v/>
      </c>
      <c r="L245" s="10" t="n">
        <v>0.02</v>
      </c>
      <c r="M245" s="9">
        <f>ROUND(H245*L245, 2)</f>
        <v/>
      </c>
      <c r="N245" s="9" t="n">
        <v>11729.64</v>
      </c>
      <c r="O245" s="10" t="n">
        <v>0.1</v>
      </c>
      <c r="P245" s="9">
        <f>ROUND(H245*O245, 2)</f>
        <v/>
      </c>
      <c r="Q245" s="11" t="n">
        <v>0.02663025</v>
      </c>
      <c r="R245" s="11">
        <f>RATE(G245, -N245, K245, -P245)</f>
        <v/>
      </c>
      <c r="S245" s="11">
        <f>ROUND(Q245*12, 8)</f>
        <v/>
      </c>
      <c r="T245" s="11">
        <f>ROUND(((1+Q245)^12)-1, 8)</f>
        <v/>
      </c>
      <c r="U245" s="9">
        <f>ROUND(PV(Q245, G245, 0, -P245), 2)</f>
        <v/>
      </c>
      <c r="V245" s="9">
        <f>SUMIF($AA$4:$QP$4, "Interes_Leasing", AA245:QP245)</f>
        <v/>
      </c>
      <c r="W245" s="9">
        <f>SUMIF($AA$4:$QP$4, "Interes_Residual", AA245:QP245)</f>
        <v/>
      </c>
      <c r="X245" s="9">
        <f>ROUND(V245+W245, 2)</f>
        <v/>
      </c>
      <c r="Y245" s="9">
        <f>ROUND((N245*G245+P245+M245)-K245, 2)</f>
        <v/>
      </c>
      <c r="Z245" s="10">
        <f>ROUND(Y245/K245, 4)</f>
        <v/>
      </c>
      <c r="AA245" s="9">
        <f>IF(1&lt;=$G245, $K245, "")</f>
        <v/>
      </c>
      <c r="AB245" s="9">
        <f>IF(1&lt;=$G245, ROUND(AA245*$Q245, 2), "")</f>
        <v/>
      </c>
      <c r="AC245" s="9">
        <f>IF(1&lt;=$G245, $N245, "")</f>
        <v/>
      </c>
      <c r="AD245" s="9">
        <f>IF(1&lt;=$G245, AC245-AB245, "")</f>
        <v/>
      </c>
      <c r="AE245" s="9">
        <f>IF(1&lt;=$G245, AA245-AD245, "")</f>
        <v/>
      </c>
      <c r="AF245" s="9">
        <f>IF(1&lt;=$G245, ROUND($U245*$Q245, 2), "")</f>
        <v/>
      </c>
      <c r="AG245" s="9">
        <f>IF(1&lt;=$G245, $U245+AF245, "")</f>
        <v/>
      </c>
      <c r="AH245" s="9">
        <f>IF(1&lt;=$G245, AB245+AF245, "")</f>
        <v/>
      </c>
      <c r="AI245" s="9">
        <f>IF(1&lt;=$G245, ($G245-1)*$N245, "")</f>
        <v/>
      </c>
      <c r="AJ245" s="9">
        <f>IF(2&lt;=$G245, AE245, "")</f>
        <v/>
      </c>
      <c r="AK245" s="9">
        <f>IF(2&lt;=$G245, ROUND(AJ245*$Q245, 2), "")</f>
        <v/>
      </c>
      <c r="AL245" s="9">
        <f>IF(2&lt;=$G245, $N245, "")</f>
        <v/>
      </c>
      <c r="AM245" s="9">
        <f>IF(2&lt;=$G245, AL245-AK245, "")</f>
        <v/>
      </c>
      <c r="AN245" s="9">
        <f>IF(2&lt;=$G245, AJ245-AM245, "")</f>
        <v/>
      </c>
      <c r="AO245" s="9">
        <f>IF(2&lt;=$G245, ROUND(AG245*$Q245, 2), "")</f>
        <v/>
      </c>
      <c r="AP245" s="9">
        <f>IF(2&lt;=$G245, AG245+AO245, "")</f>
        <v/>
      </c>
      <c r="AQ245" s="9">
        <f>IF(2&lt;=$G245, AK245+AO245, "")</f>
        <v/>
      </c>
      <c r="AR245" s="9">
        <f>IF(2&lt;=$G245, ($G245-2)*$N245, "")</f>
        <v/>
      </c>
      <c r="AS245" s="9">
        <f>IF(3&lt;=$G245, AN245, "")</f>
        <v/>
      </c>
      <c r="AT245" s="9">
        <f>IF(3&lt;=$G245, ROUND(AS245*$Q245, 2), "")</f>
        <v/>
      </c>
      <c r="AU245" s="9">
        <f>IF(3&lt;=$G245, $N245, "")</f>
        <v/>
      </c>
      <c r="AV245" s="9">
        <f>IF(3&lt;=$G245, AU245-AT245, "")</f>
        <v/>
      </c>
      <c r="AW245" s="9">
        <f>IF(3&lt;=$G245, AS245-AV245, "")</f>
        <v/>
      </c>
      <c r="AX245" s="9">
        <f>IF(3&lt;=$G245, ROUND(AP245*$Q245, 2), "")</f>
        <v/>
      </c>
      <c r="AY245" s="9">
        <f>IF(3&lt;=$G245, AP245+AX245, "")</f>
        <v/>
      </c>
      <c r="AZ245" s="9">
        <f>IF(3&lt;=$G245, AT245+AX245, "")</f>
        <v/>
      </c>
      <c r="BA245" s="9">
        <f>IF(3&lt;=$G245, ($G245-3)*$N245, "")</f>
        <v/>
      </c>
      <c r="BB245" s="9">
        <f>IF(4&lt;=$G245, AW245, "")</f>
        <v/>
      </c>
      <c r="BC245" s="9">
        <f>IF(4&lt;=$G245, ROUND(BB245*$Q245, 2), "")</f>
        <v/>
      </c>
      <c r="BD245" s="9">
        <f>IF(4&lt;=$G245, $N245, "")</f>
        <v/>
      </c>
      <c r="BE245" s="9">
        <f>IF(4&lt;=$G245, BD245-BC245, "")</f>
        <v/>
      </c>
      <c r="BF245" s="9">
        <f>IF(4&lt;=$G245, BB245-BE245, "")</f>
        <v/>
      </c>
      <c r="BG245" s="9">
        <f>IF(4&lt;=$G245, ROUND(AY245*$Q245, 2), "")</f>
        <v/>
      </c>
      <c r="BH245" s="9">
        <f>IF(4&lt;=$G245, AY245+BG245, "")</f>
        <v/>
      </c>
      <c r="BI245" s="9">
        <f>IF(4&lt;=$G245, BC245+BG245, "")</f>
        <v/>
      </c>
      <c r="BJ245" s="9">
        <f>IF(4&lt;=$G245, ($G245-4)*$N245, "")</f>
        <v/>
      </c>
      <c r="BK245" s="9">
        <f>IF(5&lt;=$G245, BF245, "")</f>
        <v/>
      </c>
      <c r="BL245" s="9">
        <f>IF(5&lt;=$G245, ROUND(BK245*$Q245, 2), "")</f>
        <v/>
      </c>
      <c r="BM245" s="9">
        <f>IF(5&lt;=$G245, $N245, "")</f>
        <v/>
      </c>
      <c r="BN245" s="9">
        <f>IF(5&lt;=$G245, BM245-BL245, "")</f>
        <v/>
      </c>
      <c r="BO245" s="9">
        <f>IF(5&lt;=$G245, BK245-BN245, "")</f>
        <v/>
      </c>
      <c r="BP245" s="9">
        <f>IF(5&lt;=$G245, ROUND(BH245*$Q245, 2), "")</f>
        <v/>
      </c>
      <c r="BQ245" s="9">
        <f>IF(5&lt;=$G245, BH245+BP245, "")</f>
        <v/>
      </c>
      <c r="BR245" s="9">
        <f>IF(5&lt;=$G245, BL245+BP245, "")</f>
        <v/>
      </c>
      <c r="BS245" s="9">
        <f>IF(5&lt;=$G245, ($G245-5)*$N245, "")</f>
        <v/>
      </c>
      <c r="BT245" s="9">
        <f>IF(6&lt;=$G245, BO245, "")</f>
        <v/>
      </c>
      <c r="BU245" s="9">
        <f>IF(6&lt;=$G245, ROUND(BT245*$Q245, 2), "")</f>
        <v/>
      </c>
      <c r="BV245" s="9">
        <f>IF(6&lt;=$G245, $N245, "")</f>
        <v/>
      </c>
      <c r="BW245" s="9">
        <f>IF(6&lt;=$G245, BV245-BU245, "")</f>
        <v/>
      </c>
      <c r="BX245" s="9">
        <f>IF(6&lt;=$G245, BT245-BW245, "")</f>
        <v/>
      </c>
      <c r="BY245" s="9">
        <f>IF(6&lt;=$G245, ROUND(BQ245*$Q245, 2), "")</f>
        <v/>
      </c>
      <c r="BZ245" s="9">
        <f>IF(6&lt;=$G245, BQ245+BY245, "")</f>
        <v/>
      </c>
      <c r="CA245" s="9">
        <f>IF(6&lt;=$G245, BU245+BY245, "")</f>
        <v/>
      </c>
      <c r="CB245" s="9">
        <f>IF(6&lt;=$G245, ($G245-6)*$N245, "")</f>
        <v/>
      </c>
      <c r="CC245" s="9">
        <f>IF(7&lt;=$G245, BX245, "")</f>
        <v/>
      </c>
      <c r="CD245" s="9">
        <f>IF(7&lt;=$G245, ROUND(CC245*$Q245, 2), "")</f>
        <v/>
      </c>
      <c r="CE245" s="9">
        <f>IF(7&lt;=$G245, $N245, "")</f>
        <v/>
      </c>
      <c r="CF245" s="9">
        <f>IF(7&lt;=$G245, CE245-CD245, "")</f>
        <v/>
      </c>
      <c r="CG245" s="9">
        <f>IF(7&lt;=$G245, CC245-CF245, "")</f>
        <v/>
      </c>
      <c r="CH245" s="9">
        <f>IF(7&lt;=$G245, ROUND(BZ245*$Q245, 2), "")</f>
        <v/>
      </c>
      <c r="CI245" s="9">
        <f>IF(7&lt;=$G245, BZ245+CH245, "")</f>
        <v/>
      </c>
      <c r="CJ245" s="9">
        <f>IF(7&lt;=$G245, CD245+CH245, "")</f>
        <v/>
      </c>
      <c r="CK245" s="9">
        <f>IF(7&lt;=$G245, ($G245-7)*$N245, "")</f>
        <v/>
      </c>
      <c r="CL245" s="9">
        <f>IF(8&lt;=$G245, CG245, "")</f>
        <v/>
      </c>
      <c r="CM245" s="9">
        <f>IF(8&lt;=$G245, ROUND(CL245*$Q245, 2), "")</f>
        <v/>
      </c>
      <c r="CN245" s="9">
        <f>IF(8&lt;=$G245, $N245, "")</f>
        <v/>
      </c>
      <c r="CO245" s="9">
        <f>IF(8&lt;=$G245, CN245-CM245, "")</f>
        <v/>
      </c>
      <c r="CP245" s="9">
        <f>IF(8&lt;=$G245, CL245-CO245, "")</f>
        <v/>
      </c>
      <c r="CQ245" s="9">
        <f>IF(8&lt;=$G245, ROUND(CI245*$Q245, 2), "")</f>
        <v/>
      </c>
      <c r="CR245" s="9">
        <f>IF(8&lt;=$G245, CI245+CQ245, "")</f>
        <v/>
      </c>
      <c r="CS245" s="9">
        <f>IF(8&lt;=$G245, CM245+CQ245, "")</f>
        <v/>
      </c>
      <c r="CT245" s="9">
        <f>IF(8&lt;=$G245, ($G245-8)*$N245, "")</f>
        <v/>
      </c>
      <c r="CU245" s="9">
        <f>IF(9&lt;=$G245, CP245, "")</f>
        <v/>
      </c>
      <c r="CV245" s="9">
        <f>IF(9&lt;=$G245, ROUND(CU245*$Q245, 2), "")</f>
        <v/>
      </c>
      <c r="CW245" s="9">
        <f>IF(9&lt;=$G245, $N245, "")</f>
        <v/>
      </c>
      <c r="CX245" s="9">
        <f>IF(9&lt;=$G245, CW245-CV245, "")</f>
        <v/>
      </c>
      <c r="CY245" s="9">
        <f>IF(9&lt;=$G245, CU245-CX245, "")</f>
        <v/>
      </c>
      <c r="CZ245" s="9">
        <f>IF(9&lt;=$G245, ROUND(CR245*$Q245, 2), "")</f>
        <v/>
      </c>
      <c r="DA245" s="9">
        <f>IF(9&lt;=$G245, CR245+CZ245, "")</f>
        <v/>
      </c>
      <c r="DB245" s="9">
        <f>IF(9&lt;=$G245, CV245+CZ245, "")</f>
        <v/>
      </c>
      <c r="DC245" s="9">
        <f>IF(9&lt;=$G245, ($G245-9)*$N245, "")</f>
        <v/>
      </c>
      <c r="DD245" s="9">
        <f>IF(10&lt;=$G245, CY245, "")</f>
        <v/>
      </c>
      <c r="DE245" s="9">
        <f>IF(10&lt;=$G245, ROUND(DD245*$Q245, 2), "")</f>
        <v/>
      </c>
      <c r="DF245" s="9">
        <f>IF(10&lt;=$G245, $N245, "")</f>
        <v/>
      </c>
      <c r="DG245" s="9">
        <f>IF(10&lt;=$G245, DF245-DE245, "")</f>
        <v/>
      </c>
      <c r="DH245" s="9">
        <f>IF(10&lt;=$G245, DD245-DG245, "")</f>
        <v/>
      </c>
      <c r="DI245" s="9">
        <f>IF(10&lt;=$G245, ROUND(DA245*$Q245, 2), "")</f>
        <v/>
      </c>
      <c r="DJ245" s="9">
        <f>IF(10&lt;=$G245, DA245+DI245, "")</f>
        <v/>
      </c>
      <c r="DK245" s="9">
        <f>IF(10&lt;=$G245, DE245+DI245, "")</f>
        <v/>
      </c>
      <c r="DL245" s="9">
        <f>IF(10&lt;=$G245, ($G245-10)*$N245, "")</f>
        <v/>
      </c>
      <c r="DM245" s="9">
        <f>IF(11&lt;=$G245, DH245, "")</f>
        <v/>
      </c>
      <c r="DN245" s="9">
        <f>IF(11&lt;=$G245, ROUND(DM245*$Q245, 2), "")</f>
        <v/>
      </c>
      <c r="DO245" s="9">
        <f>IF(11&lt;=$G245, $N245, "")</f>
        <v/>
      </c>
      <c r="DP245" s="9">
        <f>IF(11&lt;=$G245, DO245-DN245, "")</f>
        <v/>
      </c>
      <c r="DQ245" s="9">
        <f>IF(11&lt;=$G245, DM245-DP245, "")</f>
        <v/>
      </c>
      <c r="DR245" s="9">
        <f>IF(11&lt;=$G245, ROUND(DJ245*$Q245, 2), "")</f>
        <v/>
      </c>
      <c r="DS245" s="9">
        <f>IF(11&lt;=$G245, DJ245+DR245, "")</f>
        <v/>
      </c>
      <c r="DT245" s="9">
        <f>IF(11&lt;=$G245, DN245+DR245, "")</f>
        <v/>
      </c>
      <c r="DU245" s="9">
        <f>IF(11&lt;=$G245, ($G245-11)*$N245, "")</f>
        <v/>
      </c>
      <c r="DV245" s="9">
        <f>IF(12&lt;=$G245, DQ245, "")</f>
        <v/>
      </c>
      <c r="DW245" s="9">
        <f>IF(12&lt;=$G245, ROUND(DV245*$Q245, 2), "")</f>
        <v/>
      </c>
      <c r="DX245" s="9">
        <f>IF(12&lt;=$G245, $N245, "")</f>
        <v/>
      </c>
      <c r="DY245" s="9">
        <f>IF(12&lt;=$G245, DX245-DW245, "")</f>
        <v/>
      </c>
      <c r="DZ245" s="9">
        <f>IF(12&lt;=$G245, DV245-DY245, "")</f>
        <v/>
      </c>
      <c r="EA245" s="9">
        <f>IF(12&lt;=$G245, ROUND(DS245*$Q245, 2), "")</f>
        <v/>
      </c>
      <c r="EB245" s="9">
        <f>IF(12&lt;=$G245, DS245+EA245, "")</f>
        <v/>
      </c>
      <c r="EC245" s="9">
        <f>IF(12&lt;=$G245, DW245+EA245, "")</f>
        <v/>
      </c>
      <c r="ED245" s="9">
        <f>IF(12&lt;=$G245, ($G245-12)*$N245, "")</f>
        <v/>
      </c>
      <c r="EE245" s="9">
        <f>IF(13&lt;=$G245, DZ245, "")</f>
        <v/>
      </c>
      <c r="EF245" s="9">
        <f>IF(13&lt;=$G245, ROUND(EE245*$Q245, 2), "")</f>
        <v/>
      </c>
      <c r="EG245" s="9">
        <f>IF(13&lt;=$G245, $N245, "")</f>
        <v/>
      </c>
      <c r="EH245" s="9">
        <f>IF(13&lt;=$G245, EG245-EF245, "")</f>
        <v/>
      </c>
      <c r="EI245" s="9">
        <f>IF(13&lt;=$G245, EE245-EH245, "")</f>
        <v/>
      </c>
      <c r="EJ245" s="9">
        <f>IF(13&lt;=$G245, ROUND(EB245*$Q245, 2), "")</f>
        <v/>
      </c>
      <c r="EK245" s="9">
        <f>IF(13&lt;=$G245, EB245+EJ245, "")</f>
        <v/>
      </c>
      <c r="EL245" s="9">
        <f>IF(13&lt;=$G245, EF245+EJ245, "")</f>
        <v/>
      </c>
      <c r="EM245" s="9">
        <f>IF(13&lt;=$G245, ($G245-13)*$N245, "")</f>
        <v/>
      </c>
      <c r="EN245" s="9">
        <f>IF(14&lt;=$G245, EI245, "")</f>
        <v/>
      </c>
      <c r="EO245" s="9">
        <f>IF(14&lt;=$G245, ROUND(EN245*$Q245, 2), "")</f>
        <v/>
      </c>
      <c r="EP245" s="9">
        <f>IF(14&lt;=$G245, $N245, "")</f>
        <v/>
      </c>
      <c r="EQ245" s="9">
        <f>IF(14&lt;=$G245, EP245-EO245, "")</f>
        <v/>
      </c>
      <c r="ER245" s="9">
        <f>IF(14&lt;=$G245, EN245-EQ245, "")</f>
        <v/>
      </c>
      <c r="ES245" s="9">
        <f>IF(14&lt;=$G245, ROUND(EK245*$Q245, 2), "")</f>
        <v/>
      </c>
      <c r="ET245" s="9">
        <f>IF(14&lt;=$G245, EK245+ES245, "")</f>
        <v/>
      </c>
      <c r="EU245" s="9">
        <f>IF(14&lt;=$G245, EO245+ES245, "")</f>
        <v/>
      </c>
      <c r="EV245" s="9">
        <f>IF(14&lt;=$G245, ($G245-14)*$N245, "")</f>
        <v/>
      </c>
      <c r="EW245" s="9">
        <f>IF(15&lt;=$G245, ER245, "")</f>
        <v/>
      </c>
      <c r="EX245" s="9">
        <f>IF(15&lt;=$G245, ROUND(EW245*$Q245, 2), "")</f>
        <v/>
      </c>
      <c r="EY245" s="9">
        <f>IF(15&lt;=$G245, $N245, "")</f>
        <v/>
      </c>
      <c r="EZ245" s="9">
        <f>IF(15&lt;=$G245, EY245-EX245, "")</f>
        <v/>
      </c>
      <c r="FA245" s="9">
        <f>IF(15&lt;=$G245, EW245-EZ245, "")</f>
        <v/>
      </c>
      <c r="FB245" s="9">
        <f>IF(15&lt;=$G245, ROUND(ET245*$Q245, 2), "")</f>
        <v/>
      </c>
      <c r="FC245" s="9">
        <f>IF(15&lt;=$G245, ET245+FB245, "")</f>
        <v/>
      </c>
      <c r="FD245" s="9">
        <f>IF(15&lt;=$G245, EX245+FB245, "")</f>
        <v/>
      </c>
      <c r="FE245" s="9">
        <f>IF(15&lt;=$G245, ($G245-15)*$N245, "")</f>
        <v/>
      </c>
      <c r="FF245" s="9">
        <f>IF(16&lt;=$G245, FA245, "")</f>
        <v/>
      </c>
      <c r="FG245" s="9">
        <f>IF(16&lt;=$G245, ROUND(FF245*$Q245, 2), "")</f>
        <v/>
      </c>
      <c r="FH245" s="9">
        <f>IF(16&lt;=$G245, $N245, "")</f>
        <v/>
      </c>
      <c r="FI245" s="9">
        <f>IF(16&lt;=$G245, FH245-FG245, "")</f>
        <v/>
      </c>
      <c r="FJ245" s="9">
        <f>IF(16&lt;=$G245, FF245-FI245, "")</f>
        <v/>
      </c>
      <c r="FK245" s="9">
        <f>IF(16&lt;=$G245, ROUND(FC245*$Q245, 2), "")</f>
        <v/>
      </c>
      <c r="FL245" s="9">
        <f>IF(16&lt;=$G245, FC245+FK245, "")</f>
        <v/>
      </c>
      <c r="FM245" s="9">
        <f>IF(16&lt;=$G245, FG245+FK245, "")</f>
        <v/>
      </c>
      <c r="FN245" s="9">
        <f>IF(16&lt;=$G245, ($G245-16)*$N245, "")</f>
        <v/>
      </c>
      <c r="FO245" s="9">
        <f>IF(17&lt;=$G245, FJ245, "")</f>
        <v/>
      </c>
      <c r="FP245" s="9">
        <f>IF(17&lt;=$G245, ROUND(FO245*$Q245, 2), "")</f>
        <v/>
      </c>
      <c r="FQ245" s="9">
        <f>IF(17&lt;=$G245, $N245, "")</f>
        <v/>
      </c>
      <c r="FR245" s="9">
        <f>IF(17&lt;=$G245, FQ245-FP245, "")</f>
        <v/>
      </c>
      <c r="FS245" s="9">
        <f>IF(17&lt;=$G245, FO245-FR245, "")</f>
        <v/>
      </c>
      <c r="FT245" s="9">
        <f>IF(17&lt;=$G245, ROUND(FL245*$Q245, 2), "")</f>
        <v/>
      </c>
      <c r="FU245" s="9">
        <f>IF(17&lt;=$G245, FL245+FT245, "")</f>
        <v/>
      </c>
      <c r="FV245" s="9">
        <f>IF(17&lt;=$G245, FP245+FT245, "")</f>
        <v/>
      </c>
      <c r="FW245" s="9">
        <f>IF(17&lt;=$G245, ($G245-17)*$N245, "")</f>
        <v/>
      </c>
      <c r="FX245" s="9">
        <f>IF(18&lt;=$G245, FS245, "")</f>
        <v/>
      </c>
      <c r="FY245" s="9">
        <f>IF(18&lt;=$G245, ROUND(FX245*$Q245, 2), "")</f>
        <v/>
      </c>
      <c r="FZ245" s="9">
        <f>IF(18&lt;=$G245, $N245, "")</f>
        <v/>
      </c>
      <c r="GA245" s="9">
        <f>IF(18&lt;=$G245, FZ245-FY245, "")</f>
        <v/>
      </c>
      <c r="GB245" s="9">
        <f>IF(18&lt;=$G245, FX245-GA245, "")</f>
        <v/>
      </c>
      <c r="GC245" s="9">
        <f>IF(18&lt;=$G245, ROUND(FU245*$Q245, 2), "")</f>
        <v/>
      </c>
      <c r="GD245" s="9">
        <f>IF(18&lt;=$G245, FU245+GC245, "")</f>
        <v/>
      </c>
      <c r="GE245" s="9">
        <f>IF(18&lt;=$G245, FY245+GC245, "")</f>
        <v/>
      </c>
      <c r="GF245" s="9">
        <f>IF(18&lt;=$G245, ($G245-18)*$N245, "")</f>
        <v/>
      </c>
      <c r="GG245" s="9">
        <f>IF(19&lt;=$G245, GB245, "")</f>
        <v/>
      </c>
      <c r="GH245" s="9">
        <f>IF(19&lt;=$G245, ROUND(GG245*$Q245, 2), "")</f>
        <v/>
      </c>
      <c r="GI245" s="9">
        <f>IF(19&lt;=$G245, $N245, "")</f>
        <v/>
      </c>
      <c r="GJ245" s="9">
        <f>IF(19&lt;=$G245, GI245-GH245, "")</f>
        <v/>
      </c>
      <c r="GK245" s="9">
        <f>IF(19&lt;=$G245, GG245-GJ245, "")</f>
        <v/>
      </c>
      <c r="GL245" s="9">
        <f>IF(19&lt;=$G245, ROUND(GD245*$Q245, 2), "")</f>
        <v/>
      </c>
      <c r="GM245" s="9">
        <f>IF(19&lt;=$G245, GD245+GL245, "")</f>
        <v/>
      </c>
      <c r="GN245" s="9">
        <f>IF(19&lt;=$G245, GH245+GL245, "")</f>
        <v/>
      </c>
      <c r="GO245" s="9">
        <f>IF(19&lt;=$G245, ($G245-19)*$N245, "")</f>
        <v/>
      </c>
      <c r="GP245" s="9">
        <f>IF(20&lt;=$G245, GK245, "")</f>
        <v/>
      </c>
      <c r="GQ245" s="9">
        <f>IF(20&lt;=$G245, ROUND(GP245*$Q245, 2), "")</f>
        <v/>
      </c>
      <c r="GR245" s="9">
        <f>IF(20&lt;=$G245, $N245, "")</f>
        <v/>
      </c>
      <c r="GS245" s="9">
        <f>IF(20&lt;=$G245, GR245-GQ245, "")</f>
        <v/>
      </c>
      <c r="GT245" s="9">
        <f>IF(20&lt;=$G245, GP245-GS245, "")</f>
        <v/>
      </c>
      <c r="GU245" s="9">
        <f>IF(20&lt;=$G245, ROUND(GM245*$Q245, 2), "")</f>
        <v/>
      </c>
      <c r="GV245" s="9">
        <f>IF(20&lt;=$G245, GM245+GU245, "")</f>
        <v/>
      </c>
      <c r="GW245" s="9">
        <f>IF(20&lt;=$G245, GQ245+GU245, "")</f>
        <v/>
      </c>
      <c r="GX245" s="9">
        <f>IF(20&lt;=$G245, ($G245-20)*$N245, "")</f>
        <v/>
      </c>
      <c r="GY245" s="9">
        <f>IF(21&lt;=$G245, GT245, "")</f>
        <v/>
      </c>
      <c r="GZ245" s="9">
        <f>IF(21&lt;=$G245, ROUND(GY245*$Q245, 2), "")</f>
        <v/>
      </c>
      <c r="HA245" s="9">
        <f>IF(21&lt;=$G245, $N245, "")</f>
        <v/>
      </c>
      <c r="HB245" s="9">
        <f>IF(21&lt;=$G245, HA245-GZ245, "")</f>
        <v/>
      </c>
      <c r="HC245" s="9">
        <f>IF(21&lt;=$G245, GY245-HB245, "")</f>
        <v/>
      </c>
      <c r="HD245" s="9">
        <f>IF(21&lt;=$G245, ROUND(GV245*$Q245, 2), "")</f>
        <v/>
      </c>
      <c r="HE245" s="9">
        <f>IF(21&lt;=$G245, GV245+HD245, "")</f>
        <v/>
      </c>
      <c r="HF245" s="9">
        <f>IF(21&lt;=$G245, GZ245+HD245, "")</f>
        <v/>
      </c>
      <c r="HG245" s="9">
        <f>IF(21&lt;=$G245, ($G245-21)*$N245, "")</f>
        <v/>
      </c>
      <c r="HH245" s="9">
        <f>IF(22&lt;=$G245, HC245, "")</f>
        <v/>
      </c>
      <c r="HI245" s="9">
        <f>IF(22&lt;=$G245, ROUND(HH245*$Q245, 2), "")</f>
        <v/>
      </c>
      <c r="HJ245" s="9">
        <f>IF(22&lt;=$G245, $N245, "")</f>
        <v/>
      </c>
      <c r="HK245" s="9">
        <f>IF(22&lt;=$G245, HJ245-HI245, "")</f>
        <v/>
      </c>
      <c r="HL245" s="9">
        <f>IF(22&lt;=$G245, HH245-HK245, "")</f>
        <v/>
      </c>
      <c r="HM245" s="9">
        <f>IF(22&lt;=$G245, ROUND(HE245*$Q245, 2), "")</f>
        <v/>
      </c>
      <c r="HN245" s="9">
        <f>IF(22&lt;=$G245, HE245+HM245, "")</f>
        <v/>
      </c>
      <c r="HO245" s="9">
        <f>IF(22&lt;=$G245, HI245+HM245, "")</f>
        <v/>
      </c>
      <c r="HP245" s="9">
        <f>IF(22&lt;=$G245, ($G245-22)*$N245, "")</f>
        <v/>
      </c>
      <c r="HQ245" s="9">
        <f>IF(23&lt;=$G245, HL245, "")</f>
        <v/>
      </c>
      <c r="HR245" s="9">
        <f>IF(23&lt;=$G245, ROUND(HQ245*$Q245, 2), "")</f>
        <v/>
      </c>
      <c r="HS245" s="9">
        <f>IF(23&lt;=$G245, $N245, "")</f>
        <v/>
      </c>
      <c r="HT245" s="9">
        <f>IF(23&lt;=$G245, HS245-HR245, "")</f>
        <v/>
      </c>
      <c r="HU245" s="9">
        <f>IF(23&lt;=$G245, HQ245-HT245, "")</f>
        <v/>
      </c>
      <c r="HV245" s="9">
        <f>IF(23&lt;=$G245, ROUND(HN245*$Q245, 2), "")</f>
        <v/>
      </c>
      <c r="HW245" s="9">
        <f>IF(23&lt;=$G245, HN245+HV245, "")</f>
        <v/>
      </c>
      <c r="HX245" s="9">
        <f>IF(23&lt;=$G245, HR245+HV245, "")</f>
        <v/>
      </c>
      <c r="HY245" s="9">
        <f>IF(23&lt;=$G245, ($G245-23)*$N245, "")</f>
        <v/>
      </c>
      <c r="HZ245" s="9">
        <f>IF(24&lt;=$G245, HU245, "")</f>
        <v/>
      </c>
      <c r="IA245" s="9">
        <f>IF(24&lt;=$G245, ROUND(HZ245*$Q245, 2), "")</f>
        <v/>
      </c>
      <c r="IB245" s="9">
        <f>IF(24&lt;=$G245, $N245, "")</f>
        <v/>
      </c>
      <c r="IC245" s="9">
        <f>IF(24&lt;=$G245, IB245-IA245, "")</f>
        <v/>
      </c>
      <c r="ID245" s="9">
        <f>IF(24&lt;=$G245, HZ245-IC245, "")</f>
        <v/>
      </c>
      <c r="IE245" s="9">
        <f>IF(24&lt;=$G245, ROUND(HW245*$Q245, 2), "")</f>
        <v/>
      </c>
      <c r="IF245" s="9">
        <f>IF(24&lt;=$G245, HW245+IE245, "")</f>
        <v/>
      </c>
      <c r="IG245" s="9">
        <f>IF(24&lt;=$G245, IA245+IE245, "")</f>
        <v/>
      </c>
      <c r="IH245" s="9">
        <f>IF(24&lt;=$G245, ($G245-24)*$N245, "")</f>
        <v/>
      </c>
      <c r="II245" s="9">
        <f>IF(25&lt;=$G245, ID245, "")</f>
        <v/>
      </c>
      <c r="IJ245" s="9">
        <f>IF(25&lt;=$G245, ROUND(II245*$Q245, 2), "")</f>
        <v/>
      </c>
      <c r="IK245" s="9">
        <f>IF(25&lt;=$G245, $N245, "")</f>
        <v/>
      </c>
      <c r="IL245" s="9">
        <f>IF(25&lt;=$G245, IK245-IJ245, "")</f>
        <v/>
      </c>
      <c r="IM245" s="9">
        <f>IF(25&lt;=$G245, II245-IL245, "")</f>
        <v/>
      </c>
      <c r="IN245" s="9">
        <f>IF(25&lt;=$G245, ROUND(IF245*$Q245, 2), "")</f>
        <v/>
      </c>
      <c r="IO245" s="9">
        <f>IF(25&lt;=$G245, IF245+IN245, "")</f>
        <v/>
      </c>
      <c r="IP245" s="9">
        <f>IF(25&lt;=$G245, IJ245+IN245, "")</f>
        <v/>
      </c>
      <c r="IQ245" s="9">
        <f>IF(25&lt;=$G245, ($G245-25)*$N245, "")</f>
        <v/>
      </c>
      <c r="IR245" s="9">
        <f>IF(26&lt;=$G245, IM245, "")</f>
        <v/>
      </c>
      <c r="IS245" s="9">
        <f>IF(26&lt;=$G245, ROUND(IR245*$Q245, 2), "")</f>
        <v/>
      </c>
      <c r="IT245" s="9">
        <f>IF(26&lt;=$G245, $N245, "")</f>
        <v/>
      </c>
      <c r="IU245" s="9">
        <f>IF(26&lt;=$G245, IT245-IS245, "")</f>
        <v/>
      </c>
      <c r="IV245" s="9">
        <f>IF(26&lt;=$G245, IR245-IU245, "")</f>
        <v/>
      </c>
      <c r="IW245" s="9">
        <f>IF(26&lt;=$G245, ROUND(IO245*$Q245, 2), "")</f>
        <v/>
      </c>
      <c r="IX245" s="9">
        <f>IF(26&lt;=$G245, IO245+IW245, "")</f>
        <v/>
      </c>
      <c r="IY245" s="9">
        <f>IF(26&lt;=$G245, IS245+IW245, "")</f>
        <v/>
      </c>
      <c r="IZ245" s="9">
        <f>IF(26&lt;=$G245, ($G245-26)*$N245, "")</f>
        <v/>
      </c>
      <c r="JA245" s="9">
        <f>IF(27&lt;=$G245, IV245, "")</f>
        <v/>
      </c>
      <c r="JB245" s="9">
        <f>IF(27&lt;=$G245, ROUND(JA245*$Q245, 2), "")</f>
        <v/>
      </c>
      <c r="JC245" s="9">
        <f>IF(27&lt;=$G245, $N245, "")</f>
        <v/>
      </c>
      <c r="JD245" s="9">
        <f>IF(27&lt;=$G245, JC245-JB245, "")</f>
        <v/>
      </c>
      <c r="JE245" s="9">
        <f>IF(27&lt;=$G245, JA245-JD245, "")</f>
        <v/>
      </c>
      <c r="JF245" s="9">
        <f>IF(27&lt;=$G245, ROUND(IX245*$Q245, 2), "")</f>
        <v/>
      </c>
      <c r="JG245" s="9">
        <f>IF(27&lt;=$G245, IX245+JF245, "")</f>
        <v/>
      </c>
      <c r="JH245" s="9">
        <f>IF(27&lt;=$G245, JB245+JF245, "")</f>
        <v/>
      </c>
      <c r="JI245" s="9">
        <f>IF(27&lt;=$G245, ($G245-27)*$N245, "")</f>
        <v/>
      </c>
      <c r="JJ245" s="9">
        <f>IF(28&lt;=$G245, JE245, "")</f>
        <v/>
      </c>
      <c r="JK245" s="9">
        <f>IF(28&lt;=$G245, ROUND(JJ245*$Q245, 2), "")</f>
        <v/>
      </c>
      <c r="JL245" s="9">
        <f>IF(28&lt;=$G245, $N245, "")</f>
        <v/>
      </c>
      <c r="JM245" s="9">
        <f>IF(28&lt;=$G245, JL245-JK245, "")</f>
        <v/>
      </c>
      <c r="JN245" s="9">
        <f>IF(28&lt;=$G245, JJ245-JM245, "")</f>
        <v/>
      </c>
      <c r="JO245" s="9">
        <f>IF(28&lt;=$G245, ROUND(JG245*$Q245, 2), "")</f>
        <v/>
      </c>
      <c r="JP245" s="9">
        <f>IF(28&lt;=$G245, JG245+JO245, "")</f>
        <v/>
      </c>
      <c r="JQ245" s="9">
        <f>IF(28&lt;=$G245, JK245+JO245, "")</f>
        <v/>
      </c>
      <c r="JR245" s="9">
        <f>IF(28&lt;=$G245, ($G245-28)*$N245, "")</f>
        <v/>
      </c>
      <c r="JS245" s="9">
        <f>IF(29&lt;=$G245, JN245, "")</f>
        <v/>
      </c>
      <c r="JT245" s="9">
        <f>IF(29&lt;=$G245, ROUND(JS245*$Q245, 2), "")</f>
        <v/>
      </c>
      <c r="JU245" s="9">
        <f>IF(29&lt;=$G245, $N245, "")</f>
        <v/>
      </c>
      <c r="JV245" s="9">
        <f>IF(29&lt;=$G245, JU245-JT245, "")</f>
        <v/>
      </c>
      <c r="JW245" s="9">
        <f>IF(29&lt;=$G245, JS245-JV245, "")</f>
        <v/>
      </c>
      <c r="JX245" s="9">
        <f>IF(29&lt;=$G245, ROUND(JP245*$Q245, 2), "")</f>
        <v/>
      </c>
      <c r="JY245" s="9">
        <f>IF(29&lt;=$G245, JP245+JX245, "")</f>
        <v/>
      </c>
      <c r="JZ245" s="9">
        <f>IF(29&lt;=$G245, JT245+JX245, "")</f>
        <v/>
      </c>
      <c r="KA245" s="9">
        <f>IF(29&lt;=$G245, ($G245-29)*$N245, "")</f>
        <v/>
      </c>
      <c r="KB245" s="9">
        <f>IF(30&lt;=$G245, JW245, "")</f>
        <v/>
      </c>
      <c r="KC245" s="9">
        <f>IF(30&lt;=$G245, ROUND(KB245*$Q245, 2), "")</f>
        <v/>
      </c>
      <c r="KD245" s="9">
        <f>IF(30&lt;=$G245, $N245, "")</f>
        <v/>
      </c>
      <c r="KE245" s="9">
        <f>IF(30&lt;=$G245, KD245-KC245, "")</f>
        <v/>
      </c>
      <c r="KF245" s="9">
        <f>IF(30&lt;=$G245, KB245-KE245, "")</f>
        <v/>
      </c>
      <c r="KG245" s="9">
        <f>IF(30&lt;=$G245, ROUND(JY245*$Q245, 2), "")</f>
        <v/>
      </c>
      <c r="KH245" s="9">
        <f>IF(30&lt;=$G245, JY245+KG245, "")</f>
        <v/>
      </c>
      <c r="KI245" s="9">
        <f>IF(30&lt;=$G245, KC245+KG245, "")</f>
        <v/>
      </c>
      <c r="KJ245" s="9">
        <f>IF(30&lt;=$G245, ($G245-30)*$N245, "")</f>
        <v/>
      </c>
      <c r="KK245" s="9">
        <f>IF(31&lt;=$G245, KF245, "")</f>
        <v/>
      </c>
      <c r="KL245" s="9">
        <f>IF(31&lt;=$G245, ROUND(KK245*$Q245, 2), "")</f>
        <v/>
      </c>
      <c r="KM245" s="9">
        <f>IF(31&lt;=$G245, $N245, "")</f>
        <v/>
      </c>
      <c r="KN245" s="9">
        <f>IF(31&lt;=$G245, KM245-KL245, "")</f>
        <v/>
      </c>
      <c r="KO245" s="9">
        <f>IF(31&lt;=$G245, KK245-KN245, "")</f>
        <v/>
      </c>
      <c r="KP245" s="9">
        <f>IF(31&lt;=$G245, ROUND(KH245*$Q245, 2), "")</f>
        <v/>
      </c>
      <c r="KQ245" s="9">
        <f>IF(31&lt;=$G245, KH245+KP245, "")</f>
        <v/>
      </c>
      <c r="KR245" s="9">
        <f>IF(31&lt;=$G245, KL245+KP245, "")</f>
        <v/>
      </c>
      <c r="KS245" s="9">
        <f>IF(31&lt;=$G245, ($G245-31)*$N245, "")</f>
        <v/>
      </c>
      <c r="KT245" s="9">
        <f>IF(32&lt;=$G245, KO245, "")</f>
        <v/>
      </c>
      <c r="KU245" s="9">
        <f>IF(32&lt;=$G245, ROUND(KT245*$Q245, 2), "")</f>
        <v/>
      </c>
      <c r="KV245" s="9">
        <f>IF(32&lt;=$G245, $N245, "")</f>
        <v/>
      </c>
      <c r="KW245" s="9">
        <f>IF(32&lt;=$G245, KV245-KU245, "")</f>
        <v/>
      </c>
      <c r="KX245" s="9">
        <f>IF(32&lt;=$G245, KT245-KW245, "")</f>
        <v/>
      </c>
      <c r="KY245" s="9">
        <f>IF(32&lt;=$G245, ROUND(KQ245*$Q245, 2), "")</f>
        <v/>
      </c>
      <c r="KZ245" s="9">
        <f>IF(32&lt;=$G245, KQ245+KY245, "")</f>
        <v/>
      </c>
      <c r="LA245" s="9">
        <f>IF(32&lt;=$G245, KU245+KY245, "")</f>
        <v/>
      </c>
      <c r="LB245" s="9">
        <f>IF(32&lt;=$G245, ($G245-32)*$N245, "")</f>
        <v/>
      </c>
      <c r="LC245" s="9">
        <f>IF(33&lt;=$G245, KX245, "")</f>
        <v/>
      </c>
      <c r="LD245" s="9">
        <f>IF(33&lt;=$G245, ROUND(LC245*$Q245, 2), "")</f>
        <v/>
      </c>
      <c r="LE245" s="9">
        <f>IF(33&lt;=$G245, $N245, "")</f>
        <v/>
      </c>
      <c r="LF245" s="9">
        <f>IF(33&lt;=$G245, LE245-LD245, "")</f>
        <v/>
      </c>
      <c r="LG245" s="9">
        <f>IF(33&lt;=$G245, LC245-LF245, "")</f>
        <v/>
      </c>
      <c r="LH245" s="9">
        <f>IF(33&lt;=$G245, ROUND(KZ245*$Q245, 2), "")</f>
        <v/>
      </c>
      <c r="LI245" s="9">
        <f>IF(33&lt;=$G245, KZ245+LH245, "")</f>
        <v/>
      </c>
      <c r="LJ245" s="9">
        <f>IF(33&lt;=$G245, LD245+LH245, "")</f>
        <v/>
      </c>
      <c r="LK245" s="9">
        <f>IF(33&lt;=$G245, ($G245-33)*$N245, "")</f>
        <v/>
      </c>
      <c r="LL245" s="9">
        <f>IF(34&lt;=$G245, LG245, "")</f>
        <v/>
      </c>
      <c r="LM245" s="9">
        <f>IF(34&lt;=$G245, ROUND(LL245*$Q245, 2), "")</f>
        <v/>
      </c>
      <c r="LN245" s="9">
        <f>IF(34&lt;=$G245, $N245, "")</f>
        <v/>
      </c>
      <c r="LO245" s="9">
        <f>IF(34&lt;=$G245, LN245-LM245, "")</f>
        <v/>
      </c>
      <c r="LP245" s="9">
        <f>IF(34&lt;=$G245, LL245-LO245, "")</f>
        <v/>
      </c>
      <c r="LQ245" s="9">
        <f>IF(34&lt;=$G245, ROUND(LI245*$Q245, 2), "")</f>
        <v/>
      </c>
      <c r="LR245" s="9">
        <f>IF(34&lt;=$G245, LI245+LQ245, "")</f>
        <v/>
      </c>
      <c r="LS245" s="9">
        <f>IF(34&lt;=$G245, LM245+LQ245, "")</f>
        <v/>
      </c>
      <c r="LT245" s="9">
        <f>IF(34&lt;=$G245, ($G245-34)*$N245, "")</f>
        <v/>
      </c>
      <c r="LU245" s="9">
        <f>IF(35&lt;=$G245, LP245, "")</f>
        <v/>
      </c>
      <c r="LV245" s="9">
        <f>IF(35&lt;=$G245, ROUND(LU245*$Q245, 2), "")</f>
        <v/>
      </c>
      <c r="LW245" s="9">
        <f>IF(35&lt;=$G245, $N245, "")</f>
        <v/>
      </c>
      <c r="LX245" s="9">
        <f>IF(35&lt;=$G245, LW245-LV245, "")</f>
        <v/>
      </c>
      <c r="LY245" s="9">
        <f>IF(35&lt;=$G245, LU245-LX245, "")</f>
        <v/>
      </c>
      <c r="LZ245" s="9">
        <f>IF(35&lt;=$G245, ROUND(LR245*$Q245, 2), "")</f>
        <v/>
      </c>
      <c r="MA245" s="9">
        <f>IF(35&lt;=$G245, LR245+LZ245, "")</f>
        <v/>
      </c>
      <c r="MB245" s="9">
        <f>IF(35&lt;=$G245, LV245+LZ245, "")</f>
        <v/>
      </c>
      <c r="MC245" s="9">
        <f>IF(35&lt;=$G245, ($G245-35)*$N245, "")</f>
        <v/>
      </c>
      <c r="MD245" s="9">
        <f>IF(36&lt;=$G245, LY245, "")</f>
        <v/>
      </c>
      <c r="ME245" s="9">
        <f>IF(36&lt;=$G245, ROUND(MD245*$Q245, 2), "")</f>
        <v/>
      </c>
      <c r="MF245" s="9">
        <f>IF(36&lt;=$G245, $N245, "")</f>
        <v/>
      </c>
      <c r="MG245" s="9">
        <f>IF(36&lt;=$G245, MF245-ME245, "")</f>
        <v/>
      </c>
      <c r="MH245" s="9">
        <f>IF(36&lt;=$G245, MD245-MG245, "")</f>
        <v/>
      </c>
      <c r="MI245" s="9">
        <f>IF(36&lt;=$G245, ROUND(MA245*$Q245, 2), "")</f>
        <v/>
      </c>
      <c r="MJ245" s="9">
        <f>IF(36&lt;=$G245, MA245+MI245, "")</f>
        <v/>
      </c>
      <c r="MK245" s="9">
        <f>IF(36&lt;=$G245, ME245+MI245, "")</f>
        <v/>
      </c>
      <c r="ML245" s="9">
        <f>IF(36&lt;=$G245, ($G245-36)*$N245, "")</f>
        <v/>
      </c>
      <c r="MM245" s="9">
        <f>IF(37&lt;=$G245, MH245, "")</f>
        <v/>
      </c>
      <c r="MN245" s="9">
        <f>IF(37&lt;=$G245, ROUND(MM245*$Q245, 2), "")</f>
        <v/>
      </c>
      <c r="MO245" s="9">
        <f>IF(37&lt;=$G245, $N245, "")</f>
        <v/>
      </c>
      <c r="MP245" s="9">
        <f>IF(37&lt;=$G245, MO245-MN245, "")</f>
        <v/>
      </c>
      <c r="MQ245" s="9">
        <f>IF(37&lt;=$G245, MM245-MP245, "")</f>
        <v/>
      </c>
      <c r="MR245" s="9">
        <f>IF(37&lt;=$G245, ROUND(MJ245*$Q245, 2), "")</f>
        <v/>
      </c>
      <c r="MS245" s="9">
        <f>IF(37&lt;=$G245, MJ245+MR245, "")</f>
        <v/>
      </c>
      <c r="MT245" s="9">
        <f>IF(37&lt;=$G245, MN245+MR245, "")</f>
        <v/>
      </c>
      <c r="MU245" s="9">
        <f>IF(37&lt;=$G245, ($G245-37)*$N245, "")</f>
        <v/>
      </c>
      <c r="MV245" s="9">
        <f>IF(38&lt;=$G245, MQ245, "")</f>
        <v/>
      </c>
      <c r="MW245" s="9">
        <f>IF(38&lt;=$G245, ROUND(MV245*$Q245, 2), "")</f>
        <v/>
      </c>
      <c r="MX245" s="9">
        <f>IF(38&lt;=$G245, $N245, "")</f>
        <v/>
      </c>
      <c r="MY245" s="9">
        <f>IF(38&lt;=$G245, MX245-MW245, "")</f>
        <v/>
      </c>
      <c r="MZ245" s="9">
        <f>IF(38&lt;=$G245, MV245-MY245, "")</f>
        <v/>
      </c>
      <c r="NA245" s="9">
        <f>IF(38&lt;=$G245, ROUND(MS245*$Q245, 2), "")</f>
        <v/>
      </c>
      <c r="NB245" s="9">
        <f>IF(38&lt;=$G245, MS245+NA245, "")</f>
        <v/>
      </c>
      <c r="NC245" s="9">
        <f>IF(38&lt;=$G245, MW245+NA245, "")</f>
        <v/>
      </c>
      <c r="ND245" s="9">
        <f>IF(38&lt;=$G245, ($G245-38)*$N245, "")</f>
        <v/>
      </c>
      <c r="NE245" s="9">
        <f>IF(39&lt;=$G245, MZ245, "")</f>
        <v/>
      </c>
      <c r="NF245" s="9">
        <f>IF(39&lt;=$G245, ROUND(NE245*$Q245, 2), "")</f>
        <v/>
      </c>
      <c r="NG245" s="9">
        <f>IF(39&lt;=$G245, $N245, "")</f>
        <v/>
      </c>
      <c r="NH245" s="9">
        <f>IF(39&lt;=$G245, NG245-NF245, "")</f>
        <v/>
      </c>
      <c r="NI245" s="9">
        <f>IF(39&lt;=$G245, NE245-NH245, "")</f>
        <v/>
      </c>
      <c r="NJ245" s="9">
        <f>IF(39&lt;=$G245, ROUND(NB245*$Q245, 2), "")</f>
        <v/>
      </c>
      <c r="NK245" s="9">
        <f>IF(39&lt;=$G245, NB245+NJ245, "")</f>
        <v/>
      </c>
      <c r="NL245" s="9">
        <f>IF(39&lt;=$G245, NF245+NJ245, "")</f>
        <v/>
      </c>
      <c r="NM245" s="9">
        <f>IF(39&lt;=$G245, ($G245-39)*$N245, "")</f>
        <v/>
      </c>
      <c r="NN245" s="9">
        <f>IF(40&lt;=$G245, NI245, "")</f>
        <v/>
      </c>
      <c r="NO245" s="9">
        <f>IF(40&lt;=$G245, ROUND(NN245*$Q245, 2), "")</f>
        <v/>
      </c>
      <c r="NP245" s="9">
        <f>IF(40&lt;=$G245, $N245, "")</f>
        <v/>
      </c>
      <c r="NQ245" s="9">
        <f>IF(40&lt;=$G245, NP245-NO245, "")</f>
        <v/>
      </c>
      <c r="NR245" s="9">
        <f>IF(40&lt;=$G245, NN245-NQ245, "")</f>
        <v/>
      </c>
      <c r="NS245" s="9">
        <f>IF(40&lt;=$G245, ROUND(NK245*$Q245, 2), "")</f>
        <v/>
      </c>
      <c r="NT245" s="9">
        <f>IF(40&lt;=$G245, NK245+NS245, "")</f>
        <v/>
      </c>
      <c r="NU245" s="9">
        <f>IF(40&lt;=$G245, NO245+NS245, "")</f>
        <v/>
      </c>
      <c r="NV245" s="9">
        <f>IF(40&lt;=$G245, ($G245-40)*$N245, "")</f>
        <v/>
      </c>
      <c r="NW245" s="9">
        <f>IF(41&lt;=$G245, NR245, "")</f>
        <v/>
      </c>
      <c r="NX245" s="9">
        <f>IF(41&lt;=$G245, ROUND(NW245*$Q245, 2), "")</f>
        <v/>
      </c>
      <c r="NY245" s="9">
        <f>IF(41&lt;=$G245, $N245, "")</f>
        <v/>
      </c>
      <c r="NZ245" s="9">
        <f>IF(41&lt;=$G245, NY245-NX245, "")</f>
        <v/>
      </c>
      <c r="OA245" s="9">
        <f>IF(41&lt;=$G245, NW245-NZ245, "")</f>
        <v/>
      </c>
      <c r="OB245" s="9">
        <f>IF(41&lt;=$G245, ROUND(NT245*$Q245, 2), "")</f>
        <v/>
      </c>
      <c r="OC245" s="9">
        <f>IF(41&lt;=$G245, NT245+OB245, "")</f>
        <v/>
      </c>
      <c r="OD245" s="9">
        <f>IF(41&lt;=$G245, NX245+OB245, "")</f>
        <v/>
      </c>
      <c r="OE245" s="9">
        <f>IF(41&lt;=$G245, ($G245-41)*$N245, "")</f>
        <v/>
      </c>
      <c r="OF245" s="9">
        <f>IF(42&lt;=$G245, OA245, "")</f>
        <v/>
      </c>
      <c r="OG245" s="9">
        <f>IF(42&lt;=$G245, ROUND(OF245*$Q245, 2), "")</f>
        <v/>
      </c>
      <c r="OH245" s="9">
        <f>IF(42&lt;=$G245, $N245, "")</f>
        <v/>
      </c>
      <c r="OI245" s="9">
        <f>IF(42&lt;=$G245, OH245-OG245, "")</f>
        <v/>
      </c>
      <c r="OJ245" s="9">
        <f>IF(42&lt;=$G245, OF245-OI245, "")</f>
        <v/>
      </c>
      <c r="OK245" s="9">
        <f>IF(42&lt;=$G245, ROUND(OC245*$Q245, 2), "")</f>
        <v/>
      </c>
      <c r="OL245" s="9">
        <f>IF(42&lt;=$G245, OC245+OK245, "")</f>
        <v/>
      </c>
      <c r="OM245" s="9">
        <f>IF(42&lt;=$G245, OG245+OK245, "")</f>
        <v/>
      </c>
      <c r="ON245" s="9">
        <f>IF(42&lt;=$G245, ($G245-42)*$N245, "")</f>
        <v/>
      </c>
      <c r="OO245" s="9">
        <f>IF(43&lt;=$G245, OJ245, "")</f>
        <v/>
      </c>
      <c r="OP245" s="9">
        <f>IF(43&lt;=$G245, ROUND(OO245*$Q245, 2), "")</f>
        <v/>
      </c>
      <c r="OQ245" s="9">
        <f>IF(43&lt;=$G245, $N245, "")</f>
        <v/>
      </c>
      <c r="OR245" s="9">
        <f>IF(43&lt;=$G245, OQ245-OP245, "")</f>
        <v/>
      </c>
      <c r="OS245" s="9">
        <f>IF(43&lt;=$G245, OO245-OR245, "")</f>
        <v/>
      </c>
      <c r="OT245" s="9">
        <f>IF(43&lt;=$G245, ROUND(OL245*$Q245, 2), "")</f>
        <v/>
      </c>
      <c r="OU245" s="9">
        <f>IF(43&lt;=$G245, OL245+OT245, "")</f>
        <v/>
      </c>
      <c r="OV245" s="9">
        <f>IF(43&lt;=$G245, OP245+OT245, "")</f>
        <v/>
      </c>
      <c r="OW245" s="9">
        <f>IF(43&lt;=$G245, ($G245-43)*$N245, "")</f>
        <v/>
      </c>
      <c r="OX245" s="9">
        <f>IF(44&lt;=$G245, OS245, "")</f>
        <v/>
      </c>
      <c r="OY245" s="9">
        <f>IF(44&lt;=$G245, ROUND(OX245*$Q245, 2), "")</f>
        <v/>
      </c>
      <c r="OZ245" s="9">
        <f>IF(44&lt;=$G245, $N245, "")</f>
        <v/>
      </c>
      <c r="PA245" s="9">
        <f>IF(44&lt;=$G245, OZ245-OY245, "")</f>
        <v/>
      </c>
      <c r="PB245" s="9">
        <f>IF(44&lt;=$G245, OX245-PA245, "")</f>
        <v/>
      </c>
      <c r="PC245" s="9">
        <f>IF(44&lt;=$G245, ROUND(OU245*$Q245, 2), "")</f>
        <v/>
      </c>
      <c r="PD245" s="9">
        <f>IF(44&lt;=$G245, OU245+PC245, "")</f>
        <v/>
      </c>
      <c r="PE245" s="9">
        <f>IF(44&lt;=$G245, OY245+PC245, "")</f>
        <v/>
      </c>
      <c r="PF245" s="9">
        <f>IF(44&lt;=$G245, ($G245-44)*$N245, "")</f>
        <v/>
      </c>
      <c r="PG245" s="9">
        <f>IF(45&lt;=$G245, PB245, "")</f>
        <v/>
      </c>
      <c r="PH245" s="9">
        <f>IF(45&lt;=$G245, ROUND(PG245*$Q245, 2), "")</f>
        <v/>
      </c>
      <c r="PI245" s="9">
        <f>IF(45&lt;=$G245, $N245, "")</f>
        <v/>
      </c>
      <c r="PJ245" s="9">
        <f>IF(45&lt;=$G245, PI245-PH245, "")</f>
        <v/>
      </c>
      <c r="PK245" s="9">
        <f>IF(45&lt;=$G245, PG245-PJ245, "")</f>
        <v/>
      </c>
      <c r="PL245" s="9">
        <f>IF(45&lt;=$G245, ROUND(PD245*$Q245, 2), "")</f>
        <v/>
      </c>
      <c r="PM245" s="9">
        <f>IF(45&lt;=$G245, PD245+PL245, "")</f>
        <v/>
      </c>
      <c r="PN245" s="9">
        <f>IF(45&lt;=$G245, PH245+PL245, "")</f>
        <v/>
      </c>
      <c r="PO245" s="9">
        <f>IF(45&lt;=$G245, ($G245-45)*$N245, "")</f>
        <v/>
      </c>
      <c r="PP245" s="9">
        <f>IF(46&lt;=$G245, PK245, "")</f>
        <v/>
      </c>
      <c r="PQ245" s="9">
        <f>IF(46&lt;=$G245, ROUND(PP245*$Q245, 2), "")</f>
        <v/>
      </c>
      <c r="PR245" s="9">
        <f>IF(46&lt;=$G245, $N245, "")</f>
        <v/>
      </c>
      <c r="PS245" s="9">
        <f>IF(46&lt;=$G245, PR245-PQ245, "")</f>
        <v/>
      </c>
      <c r="PT245" s="9">
        <f>IF(46&lt;=$G245, PP245-PS245, "")</f>
        <v/>
      </c>
      <c r="PU245" s="9">
        <f>IF(46&lt;=$G245, ROUND(PM245*$Q245, 2), "")</f>
        <v/>
      </c>
      <c r="PV245" s="9">
        <f>IF(46&lt;=$G245, PM245+PU245, "")</f>
        <v/>
      </c>
      <c r="PW245" s="9">
        <f>IF(46&lt;=$G245, PQ245+PU245, "")</f>
        <v/>
      </c>
      <c r="PX245" s="9">
        <f>IF(46&lt;=$G245, ($G245-46)*$N245, "")</f>
        <v/>
      </c>
      <c r="PY245" s="9">
        <f>IF(47&lt;=$G245, PT245, "")</f>
        <v/>
      </c>
      <c r="PZ245" s="9">
        <f>IF(47&lt;=$G245, ROUND(PY245*$Q245, 2), "")</f>
        <v/>
      </c>
      <c r="QA245" s="9">
        <f>IF(47&lt;=$G245, $N245, "")</f>
        <v/>
      </c>
      <c r="QB245" s="9">
        <f>IF(47&lt;=$G245, QA245-PZ245, "")</f>
        <v/>
      </c>
      <c r="QC245" s="9">
        <f>IF(47&lt;=$G245, PY245-QB245, "")</f>
        <v/>
      </c>
      <c r="QD245" s="9">
        <f>IF(47&lt;=$G245, ROUND(PV245*$Q245, 2), "")</f>
        <v/>
      </c>
      <c r="QE245" s="9">
        <f>IF(47&lt;=$G245, PV245+QD245, "")</f>
        <v/>
      </c>
      <c r="QF245" s="9">
        <f>IF(47&lt;=$G245, PZ245+QD245, "")</f>
        <v/>
      </c>
      <c r="QG245" s="9">
        <f>IF(47&lt;=$G245, ($G245-47)*$N245, "")</f>
        <v/>
      </c>
      <c r="QH245" s="9">
        <f>IF(48&lt;=$G245, QC245, "")</f>
        <v/>
      </c>
      <c r="QI245" s="9">
        <f>IF(48&lt;=$G245, ROUND(QH245*$Q245, 2), "")</f>
        <v/>
      </c>
      <c r="QJ245" s="9">
        <f>IF(48&lt;=$G245, $N245, "")</f>
        <v/>
      </c>
      <c r="QK245" s="9">
        <f>IF(48&lt;=$G245, QJ245-QI245, "")</f>
        <v/>
      </c>
      <c r="QL245" s="9">
        <f>IF(48&lt;=$G245, QH245-QK245, "")</f>
        <v/>
      </c>
      <c r="QM245" s="9">
        <f>IF(48&lt;=$G245, ROUND(QE245*$Q245, 2), "")</f>
        <v/>
      </c>
      <c r="QN245" s="9">
        <f>IF(48&lt;=$G245, QE245+QM245, "")</f>
        <v/>
      </c>
      <c r="QO245" s="9">
        <f>IF(48&lt;=$G245, QI245+QM245, "")</f>
        <v/>
      </c>
      <c r="QP245" s="9">
        <f>IF(48&lt;=$G245, ($G245-48)*$N245, "")</f>
        <v/>
      </c>
    </row>
    <row r="246">
      <c r="A246" s="12" t="inlineStr">
        <is>
          <t>0754-0001</t>
        </is>
      </c>
      <c r="B246" s="13" t="inlineStr">
        <is>
          <t>Luis Guillermo Rios Villaseñor</t>
        </is>
      </c>
      <c r="C246" s="13" t="inlineStr">
        <is>
          <t>2008 GT</t>
        </is>
      </c>
      <c r="D246" s="12" t="inlineStr">
        <is>
          <t>ACTIVO</t>
        </is>
      </c>
      <c r="E246" s="12" t="inlineStr">
        <is>
          <t>2026-04-23</t>
        </is>
      </c>
      <c r="F246" s="12" t="inlineStr">
        <is>
          <t>2028-04-23</t>
        </is>
      </c>
      <c r="G246" s="14" t="n">
        <v>24</v>
      </c>
      <c r="H246" s="15" t="n">
        <v>423189.66</v>
      </c>
      <c r="I246" s="16" t="n">
        <v>0.333</v>
      </c>
      <c r="J246" s="15">
        <f>ROUND(H246*I246, 2)</f>
        <v/>
      </c>
      <c r="K246" s="15">
        <f>ROUND(H246-J246, 2)</f>
        <v/>
      </c>
      <c r="L246" s="16" t="n">
        <v>0</v>
      </c>
      <c r="M246" s="15">
        <f>ROUND(H246*L246, 2)</f>
        <v/>
      </c>
      <c r="N246" s="15" t="n">
        <v>13408.06</v>
      </c>
      <c r="O246" s="16" t="n">
        <v>0.2</v>
      </c>
      <c r="P246" s="15">
        <f>ROUND(H246*O246, 2)</f>
        <v/>
      </c>
      <c r="Q246" s="17" t="n">
        <v>0.02616869</v>
      </c>
      <c r="R246" s="17">
        <f>RATE(G246, -N246, K246, -P246)</f>
        <v/>
      </c>
      <c r="S246" s="17">
        <f>ROUND(Q246*12, 8)</f>
        <v/>
      </c>
      <c r="T246" s="17">
        <f>ROUND(((1+Q246)^12)-1, 8)</f>
        <v/>
      </c>
      <c r="U246" s="15">
        <f>ROUND(PV(Q246, G246, 0, -P246), 2)</f>
        <v/>
      </c>
      <c r="V246" s="15">
        <f>SUMIF($AA$4:$QP$4, "Interes_Leasing", AA246:QP246)</f>
        <v/>
      </c>
      <c r="W246" s="15">
        <f>SUMIF($AA$4:$QP$4, "Interes_Residual", AA246:QP246)</f>
        <v/>
      </c>
      <c r="X246" s="15">
        <f>ROUND(V246+W246, 2)</f>
        <v/>
      </c>
      <c r="Y246" s="15">
        <f>ROUND((N246*G246+P246+M246)-K246, 2)</f>
        <v/>
      </c>
      <c r="Z246" s="16">
        <f>ROUND(Y246/K246, 4)</f>
        <v/>
      </c>
      <c r="AA246" s="15">
        <f>IF(1&lt;=$G246, $K246, "")</f>
        <v/>
      </c>
      <c r="AB246" s="15">
        <f>IF(1&lt;=$G246, ROUND(AA246*$Q246, 2), "")</f>
        <v/>
      </c>
      <c r="AC246" s="15">
        <f>IF(1&lt;=$G246, $N246, "")</f>
        <v/>
      </c>
      <c r="AD246" s="15">
        <f>IF(1&lt;=$G246, AC246-AB246, "")</f>
        <v/>
      </c>
      <c r="AE246" s="15">
        <f>IF(1&lt;=$G246, AA246-AD246, "")</f>
        <v/>
      </c>
      <c r="AF246" s="15">
        <f>IF(1&lt;=$G246, ROUND($U246*$Q246, 2), "")</f>
        <v/>
      </c>
      <c r="AG246" s="15">
        <f>IF(1&lt;=$G246, $U246+AF246, "")</f>
        <v/>
      </c>
      <c r="AH246" s="15">
        <f>IF(1&lt;=$G246, AB246+AF246, "")</f>
        <v/>
      </c>
      <c r="AI246" s="15">
        <f>IF(1&lt;=$G246, ($G246-1)*$N246, "")</f>
        <v/>
      </c>
      <c r="AJ246" s="15">
        <f>IF(2&lt;=$G246, AE246, "")</f>
        <v/>
      </c>
      <c r="AK246" s="15">
        <f>IF(2&lt;=$G246, ROUND(AJ246*$Q246, 2), "")</f>
        <v/>
      </c>
      <c r="AL246" s="15">
        <f>IF(2&lt;=$G246, $N246, "")</f>
        <v/>
      </c>
      <c r="AM246" s="15">
        <f>IF(2&lt;=$G246, AL246-AK246, "")</f>
        <v/>
      </c>
      <c r="AN246" s="15">
        <f>IF(2&lt;=$G246, AJ246-AM246, "")</f>
        <v/>
      </c>
      <c r="AO246" s="15">
        <f>IF(2&lt;=$G246, ROUND(AG246*$Q246, 2), "")</f>
        <v/>
      </c>
      <c r="AP246" s="15">
        <f>IF(2&lt;=$G246, AG246+AO246, "")</f>
        <v/>
      </c>
      <c r="AQ246" s="15">
        <f>IF(2&lt;=$G246, AK246+AO246, "")</f>
        <v/>
      </c>
      <c r="AR246" s="15">
        <f>IF(2&lt;=$G246, ($G246-2)*$N246, "")</f>
        <v/>
      </c>
      <c r="AS246" s="15">
        <f>IF(3&lt;=$G246, AN246, "")</f>
        <v/>
      </c>
      <c r="AT246" s="15">
        <f>IF(3&lt;=$G246, ROUND(AS246*$Q246, 2), "")</f>
        <v/>
      </c>
      <c r="AU246" s="15">
        <f>IF(3&lt;=$G246, $N246, "")</f>
        <v/>
      </c>
      <c r="AV246" s="15">
        <f>IF(3&lt;=$G246, AU246-AT246, "")</f>
        <v/>
      </c>
      <c r="AW246" s="15">
        <f>IF(3&lt;=$G246, AS246-AV246, "")</f>
        <v/>
      </c>
      <c r="AX246" s="15">
        <f>IF(3&lt;=$G246, ROUND(AP246*$Q246, 2), "")</f>
        <v/>
      </c>
      <c r="AY246" s="15">
        <f>IF(3&lt;=$G246, AP246+AX246, "")</f>
        <v/>
      </c>
      <c r="AZ246" s="15">
        <f>IF(3&lt;=$G246, AT246+AX246, "")</f>
        <v/>
      </c>
      <c r="BA246" s="15">
        <f>IF(3&lt;=$G246, ($G246-3)*$N246, "")</f>
        <v/>
      </c>
      <c r="BB246" s="15">
        <f>IF(4&lt;=$G246, AW246, "")</f>
        <v/>
      </c>
      <c r="BC246" s="15">
        <f>IF(4&lt;=$G246, ROUND(BB246*$Q246, 2), "")</f>
        <v/>
      </c>
      <c r="BD246" s="15">
        <f>IF(4&lt;=$G246, $N246, "")</f>
        <v/>
      </c>
      <c r="BE246" s="15">
        <f>IF(4&lt;=$G246, BD246-BC246, "")</f>
        <v/>
      </c>
      <c r="BF246" s="15">
        <f>IF(4&lt;=$G246, BB246-BE246, "")</f>
        <v/>
      </c>
      <c r="BG246" s="15">
        <f>IF(4&lt;=$G246, ROUND(AY246*$Q246, 2), "")</f>
        <v/>
      </c>
      <c r="BH246" s="15">
        <f>IF(4&lt;=$G246, AY246+BG246, "")</f>
        <v/>
      </c>
      <c r="BI246" s="15">
        <f>IF(4&lt;=$G246, BC246+BG246, "")</f>
        <v/>
      </c>
      <c r="BJ246" s="15">
        <f>IF(4&lt;=$G246, ($G246-4)*$N246, "")</f>
        <v/>
      </c>
      <c r="BK246" s="15">
        <f>IF(5&lt;=$G246, BF246, "")</f>
        <v/>
      </c>
      <c r="BL246" s="15">
        <f>IF(5&lt;=$G246, ROUND(BK246*$Q246, 2), "")</f>
        <v/>
      </c>
      <c r="BM246" s="15">
        <f>IF(5&lt;=$G246, $N246, "")</f>
        <v/>
      </c>
      <c r="BN246" s="15">
        <f>IF(5&lt;=$G246, BM246-BL246, "")</f>
        <v/>
      </c>
      <c r="BO246" s="15">
        <f>IF(5&lt;=$G246, BK246-BN246, "")</f>
        <v/>
      </c>
      <c r="BP246" s="15">
        <f>IF(5&lt;=$G246, ROUND(BH246*$Q246, 2), "")</f>
        <v/>
      </c>
      <c r="BQ246" s="15">
        <f>IF(5&lt;=$G246, BH246+BP246, "")</f>
        <v/>
      </c>
      <c r="BR246" s="15">
        <f>IF(5&lt;=$G246, BL246+BP246, "")</f>
        <v/>
      </c>
      <c r="BS246" s="15">
        <f>IF(5&lt;=$G246, ($G246-5)*$N246, "")</f>
        <v/>
      </c>
      <c r="BT246" s="15">
        <f>IF(6&lt;=$G246, BO246, "")</f>
        <v/>
      </c>
      <c r="BU246" s="15">
        <f>IF(6&lt;=$G246, ROUND(BT246*$Q246, 2), "")</f>
        <v/>
      </c>
      <c r="BV246" s="15">
        <f>IF(6&lt;=$G246, $N246, "")</f>
        <v/>
      </c>
      <c r="BW246" s="15">
        <f>IF(6&lt;=$G246, BV246-BU246, "")</f>
        <v/>
      </c>
      <c r="BX246" s="15">
        <f>IF(6&lt;=$G246, BT246-BW246, "")</f>
        <v/>
      </c>
      <c r="BY246" s="15">
        <f>IF(6&lt;=$G246, ROUND(BQ246*$Q246, 2), "")</f>
        <v/>
      </c>
      <c r="BZ246" s="15">
        <f>IF(6&lt;=$G246, BQ246+BY246, "")</f>
        <v/>
      </c>
      <c r="CA246" s="15">
        <f>IF(6&lt;=$G246, BU246+BY246, "")</f>
        <v/>
      </c>
      <c r="CB246" s="15">
        <f>IF(6&lt;=$G246, ($G246-6)*$N246, "")</f>
        <v/>
      </c>
      <c r="CC246" s="15">
        <f>IF(7&lt;=$G246, BX246, "")</f>
        <v/>
      </c>
      <c r="CD246" s="15">
        <f>IF(7&lt;=$G246, ROUND(CC246*$Q246, 2), "")</f>
        <v/>
      </c>
      <c r="CE246" s="15">
        <f>IF(7&lt;=$G246, $N246, "")</f>
        <v/>
      </c>
      <c r="CF246" s="15">
        <f>IF(7&lt;=$G246, CE246-CD246, "")</f>
        <v/>
      </c>
      <c r="CG246" s="15">
        <f>IF(7&lt;=$G246, CC246-CF246, "")</f>
        <v/>
      </c>
      <c r="CH246" s="15">
        <f>IF(7&lt;=$G246, ROUND(BZ246*$Q246, 2), "")</f>
        <v/>
      </c>
      <c r="CI246" s="15">
        <f>IF(7&lt;=$G246, BZ246+CH246, "")</f>
        <v/>
      </c>
      <c r="CJ246" s="15">
        <f>IF(7&lt;=$G246, CD246+CH246, "")</f>
        <v/>
      </c>
      <c r="CK246" s="15">
        <f>IF(7&lt;=$G246, ($G246-7)*$N246, "")</f>
        <v/>
      </c>
      <c r="CL246" s="15">
        <f>IF(8&lt;=$G246, CG246, "")</f>
        <v/>
      </c>
      <c r="CM246" s="15">
        <f>IF(8&lt;=$G246, ROUND(CL246*$Q246, 2), "")</f>
        <v/>
      </c>
      <c r="CN246" s="15">
        <f>IF(8&lt;=$G246, $N246, "")</f>
        <v/>
      </c>
      <c r="CO246" s="15">
        <f>IF(8&lt;=$G246, CN246-CM246, "")</f>
        <v/>
      </c>
      <c r="CP246" s="15">
        <f>IF(8&lt;=$G246, CL246-CO246, "")</f>
        <v/>
      </c>
      <c r="CQ246" s="15">
        <f>IF(8&lt;=$G246, ROUND(CI246*$Q246, 2), "")</f>
        <v/>
      </c>
      <c r="CR246" s="15">
        <f>IF(8&lt;=$G246, CI246+CQ246, "")</f>
        <v/>
      </c>
      <c r="CS246" s="15">
        <f>IF(8&lt;=$G246, CM246+CQ246, "")</f>
        <v/>
      </c>
      <c r="CT246" s="15">
        <f>IF(8&lt;=$G246, ($G246-8)*$N246, "")</f>
        <v/>
      </c>
      <c r="CU246" s="15">
        <f>IF(9&lt;=$G246, CP246, "")</f>
        <v/>
      </c>
      <c r="CV246" s="15">
        <f>IF(9&lt;=$G246, ROUND(CU246*$Q246, 2), "")</f>
        <v/>
      </c>
      <c r="CW246" s="15">
        <f>IF(9&lt;=$G246, $N246, "")</f>
        <v/>
      </c>
      <c r="CX246" s="15">
        <f>IF(9&lt;=$G246, CW246-CV246, "")</f>
        <v/>
      </c>
      <c r="CY246" s="15">
        <f>IF(9&lt;=$G246, CU246-CX246, "")</f>
        <v/>
      </c>
      <c r="CZ246" s="15">
        <f>IF(9&lt;=$G246, ROUND(CR246*$Q246, 2), "")</f>
        <v/>
      </c>
      <c r="DA246" s="15">
        <f>IF(9&lt;=$G246, CR246+CZ246, "")</f>
        <v/>
      </c>
      <c r="DB246" s="15">
        <f>IF(9&lt;=$G246, CV246+CZ246, "")</f>
        <v/>
      </c>
      <c r="DC246" s="15">
        <f>IF(9&lt;=$G246, ($G246-9)*$N246, "")</f>
        <v/>
      </c>
      <c r="DD246" s="15">
        <f>IF(10&lt;=$G246, CY246, "")</f>
        <v/>
      </c>
      <c r="DE246" s="15">
        <f>IF(10&lt;=$G246, ROUND(DD246*$Q246, 2), "")</f>
        <v/>
      </c>
      <c r="DF246" s="15">
        <f>IF(10&lt;=$G246, $N246, "")</f>
        <v/>
      </c>
      <c r="DG246" s="15">
        <f>IF(10&lt;=$G246, DF246-DE246, "")</f>
        <v/>
      </c>
      <c r="DH246" s="15">
        <f>IF(10&lt;=$G246, DD246-DG246, "")</f>
        <v/>
      </c>
      <c r="DI246" s="15">
        <f>IF(10&lt;=$G246, ROUND(DA246*$Q246, 2), "")</f>
        <v/>
      </c>
      <c r="DJ246" s="15">
        <f>IF(10&lt;=$G246, DA246+DI246, "")</f>
        <v/>
      </c>
      <c r="DK246" s="15">
        <f>IF(10&lt;=$G246, DE246+DI246, "")</f>
        <v/>
      </c>
      <c r="DL246" s="15">
        <f>IF(10&lt;=$G246, ($G246-10)*$N246, "")</f>
        <v/>
      </c>
      <c r="DM246" s="15">
        <f>IF(11&lt;=$G246, DH246, "")</f>
        <v/>
      </c>
      <c r="DN246" s="15">
        <f>IF(11&lt;=$G246, ROUND(DM246*$Q246, 2), "")</f>
        <v/>
      </c>
      <c r="DO246" s="15">
        <f>IF(11&lt;=$G246, $N246, "")</f>
        <v/>
      </c>
      <c r="DP246" s="15">
        <f>IF(11&lt;=$G246, DO246-DN246, "")</f>
        <v/>
      </c>
      <c r="DQ246" s="15">
        <f>IF(11&lt;=$G246, DM246-DP246, "")</f>
        <v/>
      </c>
      <c r="DR246" s="15">
        <f>IF(11&lt;=$G246, ROUND(DJ246*$Q246, 2), "")</f>
        <v/>
      </c>
      <c r="DS246" s="15">
        <f>IF(11&lt;=$G246, DJ246+DR246, "")</f>
        <v/>
      </c>
      <c r="DT246" s="15">
        <f>IF(11&lt;=$G246, DN246+DR246, "")</f>
        <v/>
      </c>
      <c r="DU246" s="15">
        <f>IF(11&lt;=$G246, ($G246-11)*$N246, "")</f>
        <v/>
      </c>
      <c r="DV246" s="15">
        <f>IF(12&lt;=$G246, DQ246, "")</f>
        <v/>
      </c>
      <c r="DW246" s="15">
        <f>IF(12&lt;=$G246, ROUND(DV246*$Q246, 2), "")</f>
        <v/>
      </c>
      <c r="DX246" s="15">
        <f>IF(12&lt;=$G246, $N246, "")</f>
        <v/>
      </c>
      <c r="DY246" s="15">
        <f>IF(12&lt;=$G246, DX246-DW246, "")</f>
        <v/>
      </c>
      <c r="DZ246" s="15">
        <f>IF(12&lt;=$G246, DV246-DY246, "")</f>
        <v/>
      </c>
      <c r="EA246" s="15">
        <f>IF(12&lt;=$G246, ROUND(DS246*$Q246, 2), "")</f>
        <v/>
      </c>
      <c r="EB246" s="15">
        <f>IF(12&lt;=$G246, DS246+EA246, "")</f>
        <v/>
      </c>
      <c r="EC246" s="15">
        <f>IF(12&lt;=$G246, DW246+EA246, "")</f>
        <v/>
      </c>
      <c r="ED246" s="15">
        <f>IF(12&lt;=$G246, ($G246-12)*$N246, "")</f>
        <v/>
      </c>
      <c r="EE246" s="15">
        <f>IF(13&lt;=$G246, DZ246, "")</f>
        <v/>
      </c>
      <c r="EF246" s="15">
        <f>IF(13&lt;=$G246, ROUND(EE246*$Q246, 2), "")</f>
        <v/>
      </c>
      <c r="EG246" s="15">
        <f>IF(13&lt;=$G246, $N246, "")</f>
        <v/>
      </c>
      <c r="EH246" s="15">
        <f>IF(13&lt;=$G246, EG246-EF246, "")</f>
        <v/>
      </c>
      <c r="EI246" s="15">
        <f>IF(13&lt;=$G246, EE246-EH246, "")</f>
        <v/>
      </c>
      <c r="EJ246" s="15">
        <f>IF(13&lt;=$G246, ROUND(EB246*$Q246, 2), "")</f>
        <v/>
      </c>
      <c r="EK246" s="15">
        <f>IF(13&lt;=$G246, EB246+EJ246, "")</f>
        <v/>
      </c>
      <c r="EL246" s="15">
        <f>IF(13&lt;=$G246, EF246+EJ246, "")</f>
        <v/>
      </c>
      <c r="EM246" s="15">
        <f>IF(13&lt;=$G246, ($G246-13)*$N246, "")</f>
        <v/>
      </c>
      <c r="EN246" s="15">
        <f>IF(14&lt;=$G246, EI246, "")</f>
        <v/>
      </c>
      <c r="EO246" s="15">
        <f>IF(14&lt;=$G246, ROUND(EN246*$Q246, 2), "")</f>
        <v/>
      </c>
      <c r="EP246" s="15">
        <f>IF(14&lt;=$G246, $N246, "")</f>
        <v/>
      </c>
      <c r="EQ246" s="15">
        <f>IF(14&lt;=$G246, EP246-EO246, "")</f>
        <v/>
      </c>
      <c r="ER246" s="15">
        <f>IF(14&lt;=$G246, EN246-EQ246, "")</f>
        <v/>
      </c>
      <c r="ES246" s="15">
        <f>IF(14&lt;=$G246, ROUND(EK246*$Q246, 2), "")</f>
        <v/>
      </c>
      <c r="ET246" s="15">
        <f>IF(14&lt;=$G246, EK246+ES246, "")</f>
        <v/>
      </c>
      <c r="EU246" s="15">
        <f>IF(14&lt;=$G246, EO246+ES246, "")</f>
        <v/>
      </c>
      <c r="EV246" s="15">
        <f>IF(14&lt;=$G246, ($G246-14)*$N246, "")</f>
        <v/>
      </c>
      <c r="EW246" s="15">
        <f>IF(15&lt;=$G246, ER246, "")</f>
        <v/>
      </c>
      <c r="EX246" s="15">
        <f>IF(15&lt;=$G246, ROUND(EW246*$Q246, 2), "")</f>
        <v/>
      </c>
      <c r="EY246" s="15">
        <f>IF(15&lt;=$G246, $N246, "")</f>
        <v/>
      </c>
      <c r="EZ246" s="15">
        <f>IF(15&lt;=$G246, EY246-EX246, "")</f>
        <v/>
      </c>
      <c r="FA246" s="15">
        <f>IF(15&lt;=$G246, EW246-EZ246, "")</f>
        <v/>
      </c>
      <c r="FB246" s="15">
        <f>IF(15&lt;=$G246, ROUND(ET246*$Q246, 2), "")</f>
        <v/>
      </c>
      <c r="FC246" s="15">
        <f>IF(15&lt;=$G246, ET246+FB246, "")</f>
        <v/>
      </c>
      <c r="FD246" s="15">
        <f>IF(15&lt;=$G246, EX246+FB246, "")</f>
        <v/>
      </c>
      <c r="FE246" s="15">
        <f>IF(15&lt;=$G246, ($G246-15)*$N246, "")</f>
        <v/>
      </c>
      <c r="FF246" s="15">
        <f>IF(16&lt;=$G246, FA246, "")</f>
        <v/>
      </c>
      <c r="FG246" s="15">
        <f>IF(16&lt;=$G246, ROUND(FF246*$Q246, 2), "")</f>
        <v/>
      </c>
      <c r="FH246" s="15">
        <f>IF(16&lt;=$G246, $N246, "")</f>
        <v/>
      </c>
      <c r="FI246" s="15">
        <f>IF(16&lt;=$G246, FH246-FG246, "")</f>
        <v/>
      </c>
      <c r="FJ246" s="15">
        <f>IF(16&lt;=$G246, FF246-FI246, "")</f>
        <v/>
      </c>
      <c r="FK246" s="15">
        <f>IF(16&lt;=$G246, ROUND(FC246*$Q246, 2), "")</f>
        <v/>
      </c>
      <c r="FL246" s="15">
        <f>IF(16&lt;=$G246, FC246+FK246, "")</f>
        <v/>
      </c>
      <c r="FM246" s="15">
        <f>IF(16&lt;=$G246, FG246+FK246, "")</f>
        <v/>
      </c>
      <c r="FN246" s="15">
        <f>IF(16&lt;=$G246, ($G246-16)*$N246, "")</f>
        <v/>
      </c>
      <c r="FO246" s="15">
        <f>IF(17&lt;=$G246, FJ246, "")</f>
        <v/>
      </c>
      <c r="FP246" s="15">
        <f>IF(17&lt;=$G246, ROUND(FO246*$Q246, 2), "")</f>
        <v/>
      </c>
      <c r="FQ246" s="15">
        <f>IF(17&lt;=$G246, $N246, "")</f>
        <v/>
      </c>
      <c r="FR246" s="15">
        <f>IF(17&lt;=$G246, FQ246-FP246, "")</f>
        <v/>
      </c>
      <c r="FS246" s="15">
        <f>IF(17&lt;=$G246, FO246-FR246, "")</f>
        <v/>
      </c>
      <c r="FT246" s="15">
        <f>IF(17&lt;=$G246, ROUND(FL246*$Q246, 2), "")</f>
        <v/>
      </c>
      <c r="FU246" s="15">
        <f>IF(17&lt;=$G246, FL246+FT246, "")</f>
        <v/>
      </c>
      <c r="FV246" s="15">
        <f>IF(17&lt;=$G246, FP246+FT246, "")</f>
        <v/>
      </c>
      <c r="FW246" s="15">
        <f>IF(17&lt;=$G246, ($G246-17)*$N246, "")</f>
        <v/>
      </c>
      <c r="FX246" s="15">
        <f>IF(18&lt;=$G246, FS246, "")</f>
        <v/>
      </c>
      <c r="FY246" s="15">
        <f>IF(18&lt;=$G246, ROUND(FX246*$Q246, 2), "")</f>
        <v/>
      </c>
      <c r="FZ246" s="15">
        <f>IF(18&lt;=$G246, $N246, "")</f>
        <v/>
      </c>
      <c r="GA246" s="15">
        <f>IF(18&lt;=$G246, FZ246-FY246, "")</f>
        <v/>
      </c>
      <c r="GB246" s="15">
        <f>IF(18&lt;=$G246, FX246-GA246, "")</f>
        <v/>
      </c>
      <c r="GC246" s="15">
        <f>IF(18&lt;=$G246, ROUND(FU246*$Q246, 2), "")</f>
        <v/>
      </c>
      <c r="GD246" s="15">
        <f>IF(18&lt;=$G246, FU246+GC246, "")</f>
        <v/>
      </c>
      <c r="GE246" s="15">
        <f>IF(18&lt;=$G246, FY246+GC246, "")</f>
        <v/>
      </c>
      <c r="GF246" s="15">
        <f>IF(18&lt;=$G246, ($G246-18)*$N246, "")</f>
        <v/>
      </c>
      <c r="GG246" s="15">
        <f>IF(19&lt;=$G246, GB246, "")</f>
        <v/>
      </c>
      <c r="GH246" s="15">
        <f>IF(19&lt;=$G246, ROUND(GG246*$Q246, 2), "")</f>
        <v/>
      </c>
      <c r="GI246" s="15">
        <f>IF(19&lt;=$G246, $N246, "")</f>
        <v/>
      </c>
      <c r="GJ246" s="15">
        <f>IF(19&lt;=$G246, GI246-GH246, "")</f>
        <v/>
      </c>
      <c r="GK246" s="15">
        <f>IF(19&lt;=$G246, GG246-GJ246, "")</f>
        <v/>
      </c>
      <c r="GL246" s="15">
        <f>IF(19&lt;=$G246, ROUND(GD246*$Q246, 2), "")</f>
        <v/>
      </c>
      <c r="GM246" s="15">
        <f>IF(19&lt;=$G246, GD246+GL246, "")</f>
        <v/>
      </c>
      <c r="GN246" s="15">
        <f>IF(19&lt;=$G246, GH246+GL246, "")</f>
        <v/>
      </c>
      <c r="GO246" s="15">
        <f>IF(19&lt;=$G246, ($G246-19)*$N246, "")</f>
        <v/>
      </c>
      <c r="GP246" s="15">
        <f>IF(20&lt;=$G246, GK246, "")</f>
        <v/>
      </c>
      <c r="GQ246" s="15">
        <f>IF(20&lt;=$G246, ROUND(GP246*$Q246, 2), "")</f>
        <v/>
      </c>
      <c r="GR246" s="15">
        <f>IF(20&lt;=$G246, $N246, "")</f>
        <v/>
      </c>
      <c r="GS246" s="15">
        <f>IF(20&lt;=$G246, GR246-GQ246, "")</f>
        <v/>
      </c>
      <c r="GT246" s="15">
        <f>IF(20&lt;=$G246, GP246-GS246, "")</f>
        <v/>
      </c>
      <c r="GU246" s="15">
        <f>IF(20&lt;=$G246, ROUND(GM246*$Q246, 2), "")</f>
        <v/>
      </c>
      <c r="GV246" s="15">
        <f>IF(20&lt;=$G246, GM246+GU246, "")</f>
        <v/>
      </c>
      <c r="GW246" s="15">
        <f>IF(20&lt;=$G246, GQ246+GU246, "")</f>
        <v/>
      </c>
      <c r="GX246" s="15">
        <f>IF(20&lt;=$G246, ($G246-20)*$N246, "")</f>
        <v/>
      </c>
      <c r="GY246" s="15">
        <f>IF(21&lt;=$G246, GT246, "")</f>
        <v/>
      </c>
      <c r="GZ246" s="15">
        <f>IF(21&lt;=$G246, ROUND(GY246*$Q246, 2), "")</f>
        <v/>
      </c>
      <c r="HA246" s="15">
        <f>IF(21&lt;=$G246, $N246, "")</f>
        <v/>
      </c>
      <c r="HB246" s="15">
        <f>IF(21&lt;=$G246, HA246-GZ246, "")</f>
        <v/>
      </c>
      <c r="HC246" s="15">
        <f>IF(21&lt;=$G246, GY246-HB246, "")</f>
        <v/>
      </c>
      <c r="HD246" s="15">
        <f>IF(21&lt;=$G246, ROUND(GV246*$Q246, 2), "")</f>
        <v/>
      </c>
      <c r="HE246" s="15">
        <f>IF(21&lt;=$G246, GV246+HD246, "")</f>
        <v/>
      </c>
      <c r="HF246" s="15">
        <f>IF(21&lt;=$G246, GZ246+HD246, "")</f>
        <v/>
      </c>
      <c r="HG246" s="15">
        <f>IF(21&lt;=$G246, ($G246-21)*$N246, "")</f>
        <v/>
      </c>
      <c r="HH246" s="15">
        <f>IF(22&lt;=$G246, HC246, "")</f>
        <v/>
      </c>
      <c r="HI246" s="15">
        <f>IF(22&lt;=$G246, ROUND(HH246*$Q246, 2), "")</f>
        <v/>
      </c>
      <c r="HJ246" s="15">
        <f>IF(22&lt;=$G246, $N246, "")</f>
        <v/>
      </c>
      <c r="HK246" s="15">
        <f>IF(22&lt;=$G246, HJ246-HI246, "")</f>
        <v/>
      </c>
      <c r="HL246" s="15">
        <f>IF(22&lt;=$G246, HH246-HK246, "")</f>
        <v/>
      </c>
      <c r="HM246" s="15">
        <f>IF(22&lt;=$G246, ROUND(HE246*$Q246, 2), "")</f>
        <v/>
      </c>
      <c r="HN246" s="15">
        <f>IF(22&lt;=$G246, HE246+HM246, "")</f>
        <v/>
      </c>
      <c r="HO246" s="15">
        <f>IF(22&lt;=$G246, HI246+HM246, "")</f>
        <v/>
      </c>
      <c r="HP246" s="15">
        <f>IF(22&lt;=$G246, ($G246-22)*$N246, "")</f>
        <v/>
      </c>
      <c r="HQ246" s="15">
        <f>IF(23&lt;=$G246, HL246, "")</f>
        <v/>
      </c>
      <c r="HR246" s="15">
        <f>IF(23&lt;=$G246, ROUND(HQ246*$Q246, 2), "")</f>
        <v/>
      </c>
      <c r="HS246" s="15">
        <f>IF(23&lt;=$G246, $N246, "")</f>
        <v/>
      </c>
      <c r="HT246" s="15">
        <f>IF(23&lt;=$G246, HS246-HR246, "")</f>
        <v/>
      </c>
      <c r="HU246" s="15">
        <f>IF(23&lt;=$G246, HQ246-HT246, "")</f>
        <v/>
      </c>
      <c r="HV246" s="15">
        <f>IF(23&lt;=$G246, ROUND(HN246*$Q246, 2), "")</f>
        <v/>
      </c>
      <c r="HW246" s="15">
        <f>IF(23&lt;=$G246, HN246+HV246, "")</f>
        <v/>
      </c>
      <c r="HX246" s="15">
        <f>IF(23&lt;=$G246, HR246+HV246, "")</f>
        <v/>
      </c>
      <c r="HY246" s="15">
        <f>IF(23&lt;=$G246, ($G246-23)*$N246, "")</f>
        <v/>
      </c>
      <c r="HZ246" s="15">
        <f>IF(24&lt;=$G246, HU246, "")</f>
        <v/>
      </c>
      <c r="IA246" s="15">
        <f>IF(24&lt;=$G246, ROUND(HZ246*$Q246, 2), "")</f>
        <v/>
      </c>
      <c r="IB246" s="15">
        <f>IF(24&lt;=$G246, $N246, "")</f>
        <v/>
      </c>
      <c r="IC246" s="15">
        <f>IF(24&lt;=$G246, IB246-IA246, "")</f>
        <v/>
      </c>
      <c r="ID246" s="15">
        <f>IF(24&lt;=$G246, HZ246-IC246, "")</f>
        <v/>
      </c>
      <c r="IE246" s="15">
        <f>IF(24&lt;=$G246, ROUND(HW246*$Q246, 2), "")</f>
        <v/>
      </c>
      <c r="IF246" s="15">
        <f>IF(24&lt;=$G246, HW246+IE246, "")</f>
        <v/>
      </c>
      <c r="IG246" s="15">
        <f>IF(24&lt;=$G246, IA246+IE246, "")</f>
        <v/>
      </c>
      <c r="IH246" s="15">
        <f>IF(24&lt;=$G246, ($G246-24)*$N246, "")</f>
        <v/>
      </c>
      <c r="II246" s="15">
        <f>IF(25&lt;=$G246, ID246, "")</f>
        <v/>
      </c>
      <c r="IJ246" s="15">
        <f>IF(25&lt;=$G246, ROUND(II246*$Q246, 2), "")</f>
        <v/>
      </c>
      <c r="IK246" s="15">
        <f>IF(25&lt;=$G246, $N246, "")</f>
        <v/>
      </c>
      <c r="IL246" s="15">
        <f>IF(25&lt;=$G246, IK246-IJ246, "")</f>
        <v/>
      </c>
      <c r="IM246" s="15">
        <f>IF(25&lt;=$G246, II246-IL246, "")</f>
        <v/>
      </c>
      <c r="IN246" s="15">
        <f>IF(25&lt;=$G246, ROUND(IF246*$Q246, 2), "")</f>
        <v/>
      </c>
      <c r="IO246" s="15">
        <f>IF(25&lt;=$G246, IF246+IN246, "")</f>
        <v/>
      </c>
      <c r="IP246" s="15">
        <f>IF(25&lt;=$G246, IJ246+IN246, "")</f>
        <v/>
      </c>
      <c r="IQ246" s="15">
        <f>IF(25&lt;=$G246, ($G246-25)*$N246, "")</f>
        <v/>
      </c>
      <c r="IR246" s="15">
        <f>IF(26&lt;=$G246, IM246, "")</f>
        <v/>
      </c>
      <c r="IS246" s="15">
        <f>IF(26&lt;=$G246, ROUND(IR246*$Q246, 2), "")</f>
        <v/>
      </c>
      <c r="IT246" s="15">
        <f>IF(26&lt;=$G246, $N246, "")</f>
        <v/>
      </c>
      <c r="IU246" s="15">
        <f>IF(26&lt;=$G246, IT246-IS246, "")</f>
        <v/>
      </c>
      <c r="IV246" s="15">
        <f>IF(26&lt;=$G246, IR246-IU246, "")</f>
        <v/>
      </c>
      <c r="IW246" s="15">
        <f>IF(26&lt;=$G246, ROUND(IO246*$Q246, 2), "")</f>
        <v/>
      </c>
      <c r="IX246" s="15">
        <f>IF(26&lt;=$G246, IO246+IW246, "")</f>
        <v/>
      </c>
      <c r="IY246" s="15">
        <f>IF(26&lt;=$G246, IS246+IW246, "")</f>
        <v/>
      </c>
      <c r="IZ246" s="15">
        <f>IF(26&lt;=$G246, ($G246-26)*$N246, "")</f>
        <v/>
      </c>
      <c r="JA246" s="15">
        <f>IF(27&lt;=$G246, IV246, "")</f>
        <v/>
      </c>
      <c r="JB246" s="15">
        <f>IF(27&lt;=$G246, ROUND(JA246*$Q246, 2), "")</f>
        <v/>
      </c>
      <c r="JC246" s="15">
        <f>IF(27&lt;=$G246, $N246, "")</f>
        <v/>
      </c>
      <c r="JD246" s="15">
        <f>IF(27&lt;=$G246, JC246-JB246, "")</f>
        <v/>
      </c>
      <c r="JE246" s="15">
        <f>IF(27&lt;=$G246, JA246-JD246, "")</f>
        <v/>
      </c>
      <c r="JF246" s="15">
        <f>IF(27&lt;=$G246, ROUND(IX246*$Q246, 2), "")</f>
        <v/>
      </c>
      <c r="JG246" s="15">
        <f>IF(27&lt;=$G246, IX246+JF246, "")</f>
        <v/>
      </c>
      <c r="JH246" s="15">
        <f>IF(27&lt;=$G246, JB246+JF246, "")</f>
        <v/>
      </c>
      <c r="JI246" s="15">
        <f>IF(27&lt;=$G246, ($G246-27)*$N246, "")</f>
        <v/>
      </c>
      <c r="JJ246" s="15">
        <f>IF(28&lt;=$G246, JE246, "")</f>
        <v/>
      </c>
      <c r="JK246" s="15">
        <f>IF(28&lt;=$G246, ROUND(JJ246*$Q246, 2), "")</f>
        <v/>
      </c>
      <c r="JL246" s="15">
        <f>IF(28&lt;=$G246, $N246, "")</f>
        <v/>
      </c>
      <c r="JM246" s="15">
        <f>IF(28&lt;=$G246, JL246-JK246, "")</f>
        <v/>
      </c>
      <c r="JN246" s="15">
        <f>IF(28&lt;=$G246, JJ246-JM246, "")</f>
        <v/>
      </c>
      <c r="JO246" s="15">
        <f>IF(28&lt;=$G246, ROUND(JG246*$Q246, 2), "")</f>
        <v/>
      </c>
      <c r="JP246" s="15">
        <f>IF(28&lt;=$G246, JG246+JO246, "")</f>
        <v/>
      </c>
      <c r="JQ246" s="15">
        <f>IF(28&lt;=$G246, JK246+JO246, "")</f>
        <v/>
      </c>
      <c r="JR246" s="15">
        <f>IF(28&lt;=$G246, ($G246-28)*$N246, "")</f>
        <v/>
      </c>
      <c r="JS246" s="15">
        <f>IF(29&lt;=$G246, JN246, "")</f>
        <v/>
      </c>
      <c r="JT246" s="15">
        <f>IF(29&lt;=$G246, ROUND(JS246*$Q246, 2), "")</f>
        <v/>
      </c>
      <c r="JU246" s="15">
        <f>IF(29&lt;=$G246, $N246, "")</f>
        <v/>
      </c>
      <c r="JV246" s="15">
        <f>IF(29&lt;=$G246, JU246-JT246, "")</f>
        <v/>
      </c>
      <c r="JW246" s="15">
        <f>IF(29&lt;=$G246, JS246-JV246, "")</f>
        <v/>
      </c>
      <c r="JX246" s="15">
        <f>IF(29&lt;=$G246, ROUND(JP246*$Q246, 2), "")</f>
        <v/>
      </c>
      <c r="JY246" s="15">
        <f>IF(29&lt;=$G246, JP246+JX246, "")</f>
        <v/>
      </c>
      <c r="JZ246" s="15">
        <f>IF(29&lt;=$G246, JT246+JX246, "")</f>
        <v/>
      </c>
      <c r="KA246" s="15">
        <f>IF(29&lt;=$G246, ($G246-29)*$N246, "")</f>
        <v/>
      </c>
      <c r="KB246" s="15">
        <f>IF(30&lt;=$G246, JW246, "")</f>
        <v/>
      </c>
      <c r="KC246" s="15">
        <f>IF(30&lt;=$G246, ROUND(KB246*$Q246, 2), "")</f>
        <v/>
      </c>
      <c r="KD246" s="15">
        <f>IF(30&lt;=$G246, $N246, "")</f>
        <v/>
      </c>
      <c r="KE246" s="15">
        <f>IF(30&lt;=$G246, KD246-KC246, "")</f>
        <v/>
      </c>
      <c r="KF246" s="15">
        <f>IF(30&lt;=$G246, KB246-KE246, "")</f>
        <v/>
      </c>
      <c r="KG246" s="15">
        <f>IF(30&lt;=$G246, ROUND(JY246*$Q246, 2), "")</f>
        <v/>
      </c>
      <c r="KH246" s="15">
        <f>IF(30&lt;=$G246, JY246+KG246, "")</f>
        <v/>
      </c>
      <c r="KI246" s="15">
        <f>IF(30&lt;=$G246, KC246+KG246, "")</f>
        <v/>
      </c>
      <c r="KJ246" s="15">
        <f>IF(30&lt;=$G246, ($G246-30)*$N246, "")</f>
        <v/>
      </c>
      <c r="KK246" s="15">
        <f>IF(31&lt;=$G246, KF246, "")</f>
        <v/>
      </c>
      <c r="KL246" s="15">
        <f>IF(31&lt;=$G246, ROUND(KK246*$Q246, 2), "")</f>
        <v/>
      </c>
      <c r="KM246" s="15">
        <f>IF(31&lt;=$G246, $N246, "")</f>
        <v/>
      </c>
      <c r="KN246" s="15">
        <f>IF(31&lt;=$G246, KM246-KL246, "")</f>
        <v/>
      </c>
      <c r="KO246" s="15">
        <f>IF(31&lt;=$G246, KK246-KN246, "")</f>
        <v/>
      </c>
      <c r="KP246" s="15">
        <f>IF(31&lt;=$G246, ROUND(KH246*$Q246, 2), "")</f>
        <v/>
      </c>
      <c r="KQ246" s="15">
        <f>IF(31&lt;=$G246, KH246+KP246, "")</f>
        <v/>
      </c>
      <c r="KR246" s="15">
        <f>IF(31&lt;=$G246, KL246+KP246, "")</f>
        <v/>
      </c>
      <c r="KS246" s="15">
        <f>IF(31&lt;=$G246, ($G246-31)*$N246, "")</f>
        <v/>
      </c>
      <c r="KT246" s="15">
        <f>IF(32&lt;=$G246, KO246, "")</f>
        <v/>
      </c>
      <c r="KU246" s="15">
        <f>IF(32&lt;=$G246, ROUND(KT246*$Q246, 2), "")</f>
        <v/>
      </c>
      <c r="KV246" s="15">
        <f>IF(32&lt;=$G246, $N246, "")</f>
        <v/>
      </c>
      <c r="KW246" s="15">
        <f>IF(32&lt;=$G246, KV246-KU246, "")</f>
        <v/>
      </c>
      <c r="KX246" s="15">
        <f>IF(32&lt;=$G246, KT246-KW246, "")</f>
        <v/>
      </c>
      <c r="KY246" s="15">
        <f>IF(32&lt;=$G246, ROUND(KQ246*$Q246, 2), "")</f>
        <v/>
      </c>
      <c r="KZ246" s="15">
        <f>IF(32&lt;=$G246, KQ246+KY246, "")</f>
        <v/>
      </c>
      <c r="LA246" s="15">
        <f>IF(32&lt;=$G246, KU246+KY246, "")</f>
        <v/>
      </c>
      <c r="LB246" s="15">
        <f>IF(32&lt;=$G246, ($G246-32)*$N246, "")</f>
        <v/>
      </c>
      <c r="LC246" s="15">
        <f>IF(33&lt;=$G246, KX246, "")</f>
        <v/>
      </c>
      <c r="LD246" s="15">
        <f>IF(33&lt;=$G246, ROUND(LC246*$Q246, 2), "")</f>
        <v/>
      </c>
      <c r="LE246" s="15">
        <f>IF(33&lt;=$G246, $N246, "")</f>
        <v/>
      </c>
      <c r="LF246" s="15">
        <f>IF(33&lt;=$G246, LE246-LD246, "")</f>
        <v/>
      </c>
      <c r="LG246" s="15">
        <f>IF(33&lt;=$G246, LC246-LF246, "")</f>
        <v/>
      </c>
      <c r="LH246" s="15">
        <f>IF(33&lt;=$G246, ROUND(KZ246*$Q246, 2), "")</f>
        <v/>
      </c>
      <c r="LI246" s="15">
        <f>IF(33&lt;=$G246, KZ246+LH246, "")</f>
        <v/>
      </c>
      <c r="LJ246" s="15">
        <f>IF(33&lt;=$G246, LD246+LH246, "")</f>
        <v/>
      </c>
      <c r="LK246" s="15">
        <f>IF(33&lt;=$G246, ($G246-33)*$N246, "")</f>
        <v/>
      </c>
      <c r="LL246" s="15">
        <f>IF(34&lt;=$G246, LG246, "")</f>
        <v/>
      </c>
      <c r="LM246" s="15">
        <f>IF(34&lt;=$G246, ROUND(LL246*$Q246, 2), "")</f>
        <v/>
      </c>
      <c r="LN246" s="15">
        <f>IF(34&lt;=$G246, $N246, "")</f>
        <v/>
      </c>
      <c r="LO246" s="15">
        <f>IF(34&lt;=$G246, LN246-LM246, "")</f>
        <v/>
      </c>
      <c r="LP246" s="15">
        <f>IF(34&lt;=$G246, LL246-LO246, "")</f>
        <v/>
      </c>
      <c r="LQ246" s="15">
        <f>IF(34&lt;=$G246, ROUND(LI246*$Q246, 2), "")</f>
        <v/>
      </c>
      <c r="LR246" s="15">
        <f>IF(34&lt;=$G246, LI246+LQ246, "")</f>
        <v/>
      </c>
      <c r="LS246" s="15">
        <f>IF(34&lt;=$G246, LM246+LQ246, "")</f>
        <v/>
      </c>
      <c r="LT246" s="15">
        <f>IF(34&lt;=$G246, ($G246-34)*$N246, "")</f>
        <v/>
      </c>
      <c r="LU246" s="15">
        <f>IF(35&lt;=$G246, LP246, "")</f>
        <v/>
      </c>
      <c r="LV246" s="15">
        <f>IF(35&lt;=$G246, ROUND(LU246*$Q246, 2), "")</f>
        <v/>
      </c>
      <c r="LW246" s="15">
        <f>IF(35&lt;=$G246, $N246, "")</f>
        <v/>
      </c>
      <c r="LX246" s="15">
        <f>IF(35&lt;=$G246, LW246-LV246, "")</f>
        <v/>
      </c>
      <c r="LY246" s="15">
        <f>IF(35&lt;=$G246, LU246-LX246, "")</f>
        <v/>
      </c>
      <c r="LZ246" s="15">
        <f>IF(35&lt;=$G246, ROUND(LR246*$Q246, 2), "")</f>
        <v/>
      </c>
      <c r="MA246" s="15">
        <f>IF(35&lt;=$G246, LR246+LZ246, "")</f>
        <v/>
      </c>
      <c r="MB246" s="15">
        <f>IF(35&lt;=$G246, LV246+LZ246, "")</f>
        <v/>
      </c>
      <c r="MC246" s="15">
        <f>IF(35&lt;=$G246, ($G246-35)*$N246, "")</f>
        <v/>
      </c>
      <c r="MD246" s="15">
        <f>IF(36&lt;=$G246, LY246, "")</f>
        <v/>
      </c>
      <c r="ME246" s="15">
        <f>IF(36&lt;=$G246, ROUND(MD246*$Q246, 2), "")</f>
        <v/>
      </c>
      <c r="MF246" s="15">
        <f>IF(36&lt;=$G246, $N246, "")</f>
        <v/>
      </c>
      <c r="MG246" s="15">
        <f>IF(36&lt;=$G246, MF246-ME246, "")</f>
        <v/>
      </c>
      <c r="MH246" s="15">
        <f>IF(36&lt;=$G246, MD246-MG246, "")</f>
        <v/>
      </c>
      <c r="MI246" s="15">
        <f>IF(36&lt;=$G246, ROUND(MA246*$Q246, 2), "")</f>
        <v/>
      </c>
      <c r="MJ246" s="15">
        <f>IF(36&lt;=$G246, MA246+MI246, "")</f>
        <v/>
      </c>
      <c r="MK246" s="15">
        <f>IF(36&lt;=$G246, ME246+MI246, "")</f>
        <v/>
      </c>
      <c r="ML246" s="15">
        <f>IF(36&lt;=$G246, ($G246-36)*$N246, "")</f>
        <v/>
      </c>
      <c r="MM246" s="15">
        <f>IF(37&lt;=$G246, MH246, "")</f>
        <v/>
      </c>
      <c r="MN246" s="15">
        <f>IF(37&lt;=$G246, ROUND(MM246*$Q246, 2), "")</f>
        <v/>
      </c>
      <c r="MO246" s="15">
        <f>IF(37&lt;=$G246, $N246, "")</f>
        <v/>
      </c>
      <c r="MP246" s="15">
        <f>IF(37&lt;=$G246, MO246-MN246, "")</f>
        <v/>
      </c>
      <c r="MQ246" s="15">
        <f>IF(37&lt;=$G246, MM246-MP246, "")</f>
        <v/>
      </c>
      <c r="MR246" s="15">
        <f>IF(37&lt;=$G246, ROUND(MJ246*$Q246, 2), "")</f>
        <v/>
      </c>
      <c r="MS246" s="15">
        <f>IF(37&lt;=$G246, MJ246+MR246, "")</f>
        <v/>
      </c>
      <c r="MT246" s="15">
        <f>IF(37&lt;=$G246, MN246+MR246, "")</f>
        <v/>
      </c>
      <c r="MU246" s="15">
        <f>IF(37&lt;=$G246, ($G246-37)*$N246, "")</f>
        <v/>
      </c>
      <c r="MV246" s="15">
        <f>IF(38&lt;=$G246, MQ246, "")</f>
        <v/>
      </c>
      <c r="MW246" s="15">
        <f>IF(38&lt;=$G246, ROUND(MV246*$Q246, 2), "")</f>
        <v/>
      </c>
      <c r="MX246" s="15">
        <f>IF(38&lt;=$G246, $N246, "")</f>
        <v/>
      </c>
      <c r="MY246" s="15">
        <f>IF(38&lt;=$G246, MX246-MW246, "")</f>
        <v/>
      </c>
      <c r="MZ246" s="15">
        <f>IF(38&lt;=$G246, MV246-MY246, "")</f>
        <v/>
      </c>
      <c r="NA246" s="15">
        <f>IF(38&lt;=$G246, ROUND(MS246*$Q246, 2), "")</f>
        <v/>
      </c>
      <c r="NB246" s="15">
        <f>IF(38&lt;=$G246, MS246+NA246, "")</f>
        <v/>
      </c>
      <c r="NC246" s="15">
        <f>IF(38&lt;=$G246, MW246+NA246, "")</f>
        <v/>
      </c>
      <c r="ND246" s="15">
        <f>IF(38&lt;=$G246, ($G246-38)*$N246, "")</f>
        <v/>
      </c>
      <c r="NE246" s="15">
        <f>IF(39&lt;=$G246, MZ246, "")</f>
        <v/>
      </c>
      <c r="NF246" s="15">
        <f>IF(39&lt;=$G246, ROUND(NE246*$Q246, 2), "")</f>
        <v/>
      </c>
      <c r="NG246" s="15">
        <f>IF(39&lt;=$G246, $N246, "")</f>
        <v/>
      </c>
      <c r="NH246" s="15">
        <f>IF(39&lt;=$G246, NG246-NF246, "")</f>
        <v/>
      </c>
      <c r="NI246" s="15">
        <f>IF(39&lt;=$G246, NE246-NH246, "")</f>
        <v/>
      </c>
      <c r="NJ246" s="15">
        <f>IF(39&lt;=$G246, ROUND(NB246*$Q246, 2), "")</f>
        <v/>
      </c>
      <c r="NK246" s="15">
        <f>IF(39&lt;=$G246, NB246+NJ246, "")</f>
        <v/>
      </c>
      <c r="NL246" s="15">
        <f>IF(39&lt;=$G246, NF246+NJ246, "")</f>
        <v/>
      </c>
      <c r="NM246" s="15">
        <f>IF(39&lt;=$G246, ($G246-39)*$N246, "")</f>
        <v/>
      </c>
      <c r="NN246" s="15">
        <f>IF(40&lt;=$G246, NI246, "")</f>
        <v/>
      </c>
      <c r="NO246" s="15">
        <f>IF(40&lt;=$G246, ROUND(NN246*$Q246, 2), "")</f>
        <v/>
      </c>
      <c r="NP246" s="15">
        <f>IF(40&lt;=$G246, $N246, "")</f>
        <v/>
      </c>
      <c r="NQ246" s="15">
        <f>IF(40&lt;=$G246, NP246-NO246, "")</f>
        <v/>
      </c>
      <c r="NR246" s="15">
        <f>IF(40&lt;=$G246, NN246-NQ246, "")</f>
        <v/>
      </c>
      <c r="NS246" s="15">
        <f>IF(40&lt;=$G246, ROUND(NK246*$Q246, 2), "")</f>
        <v/>
      </c>
      <c r="NT246" s="15">
        <f>IF(40&lt;=$G246, NK246+NS246, "")</f>
        <v/>
      </c>
      <c r="NU246" s="15">
        <f>IF(40&lt;=$G246, NO246+NS246, "")</f>
        <v/>
      </c>
      <c r="NV246" s="15">
        <f>IF(40&lt;=$G246, ($G246-40)*$N246, "")</f>
        <v/>
      </c>
      <c r="NW246" s="15">
        <f>IF(41&lt;=$G246, NR246, "")</f>
        <v/>
      </c>
      <c r="NX246" s="15">
        <f>IF(41&lt;=$G246, ROUND(NW246*$Q246, 2), "")</f>
        <v/>
      </c>
      <c r="NY246" s="15">
        <f>IF(41&lt;=$G246, $N246, "")</f>
        <v/>
      </c>
      <c r="NZ246" s="15">
        <f>IF(41&lt;=$G246, NY246-NX246, "")</f>
        <v/>
      </c>
      <c r="OA246" s="15">
        <f>IF(41&lt;=$G246, NW246-NZ246, "")</f>
        <v/>
      </c>
      <c r="OB246" s="15">
        <f>IF(41&lt;=$G246, ROUND(NT246*$Q246, 2), "")</f>
        <v/>
      </c>
      <c r="OC246" s="15">
        <f>IF(41&lt;=$G246, NT246+OB246, "")</f>
        <v/>
      </c>
      <c r="OD246" s="15">
        <f>IF(41&lt;=$G246, NX246+OB246, "")</f>
        <v/>
      </c>
      <c r="OE246" s="15">
        <f>IF(41&lt;=$G246, ($G246-41)*$N246, "")</f>
        <v/>
      </c>
      <c r="OF246" s="15">
        <f>IF(42&lt;=$G246, OA246, "")</f>
        <v/>
      </c>
      <c r="OG246" s="15">
        <f>IF(42&lt;=$G246, ROUND(OF246*$Q246, 2), "")</f>
        <v/>
      </c>
      <c r="OH246" s="15">
        <f>IF(42&lt;=$G246, $N246, "")</f>
        <v/>
      </c>
      <c r="OI246" s="15">
        <f>IF(42&lt;=$G246, OH246-OG246, "")</f>
        <v/>
      </c>
      <c r="OJ246" s="15">
        <f>IF(42&lt;=$G246, OF246-OI246, "")</f>
        <v/>
      </c>
      <c r="OK246" s="15">
        <f>IF(42&lt;=$G246, ROUND(OC246*$Q246, 2), "")</f>
        <v/>
      </c>
      <c r="OL246" s="15">
        <f>IF(42&lt;=$G246, OC246+OK246, "")</f>
        <v/>
      </c>
      <c r="OM246" s="15">
        <f>IF(42&lt;=$G246, OG246+OK246, "")</f>
        <v/>
      </c>
      <c r="ON246" s="15">
        <f>IF(42&lt;=$G246, ($G246-42)*$N246, "")</f>
        <v/>
      </c>
      <c r="OO246" s="15">
        <f>IF(43&lt;=$G246, OJ246, "")</f>
        <v/>
      </c>
      <c r="OP246" s="15">
        <f>IF(43&lt;=$G246, ROUND(OO246*$Q246, 2), "")</f>
        <v/>
      </c>
      <c r="OQ246" s="15">
        <f>IF(43&lt;=$G246, $N246, "")</f>
        <v/>
      </c>
      <c r="OR246" s="15">
        <f>IF(43&lt;=$G246, OQ246-OP246, "")</f>
        <v/>
      </c>
      <c r="OS246" s="15">
        <f>IF(43&lt;=$G246, OO246-OR246, "")</f>
        <v/>
      </c>
      <c r="OT246" s="15">
        <f>IF(43&lt;=$G246, ROUND(OL246*$Q246, 2), "")</f>
        <v/>
      </c>
      <c r="OU246" s="15">
        <f>IF(43&lt;=$G246, OL246+OT246, "")</f>
        <v/>
      </c>
      <c r="OV246" s="15">
        <f>IF(43&lt;=$G246, OP246+OT246, "")</f>
        <v/>
      </c>
      <c r="OW246" s="15">
        <f>IF(43&lt;=$G246, ($G246-43)*$N246, "")</f>
        <v/>
      </c>
      <c r="OX246" s="15">
        <f>IF(44&lt;=$G246, OS246, "")</f>
        <v/>
      </c>
      <c r="OY246" s="15">
        <f>IF(44&lt;=$G246, ROUND(OX246*$Q246, 2), "")</f>
        <v/>
      </c>
      <c r="OZ246" s="15">
        <f>IF(44&lt;=$G246, $N246, "")</f>
        <v/>
      </c>
      <c r="PA246" s="15">
        <f>IF(44&lt;=$G246, OZ246-OY246, "")</f>
        <v/>
      </c>
      <c r="PB246" s="15">
        <f>IF(44&lt;=$G246, OX246-PA246, "")</f>
        <v/>
      </c>
      <c r="PC246" s="15">
        <f>IF(44&lt;=$G246, ROUND(OU246*$Q246, 2), "")</f>
        <v/>
      </c>
      <c r="PD246" s="15">
        <f>IF(44&lt;=$G246, OU246+PC246, "")</f>
        <v/>
      </c>
      <c r="PE246" s="15">
        <f>IF(44&lt;=$G246, OY246+PC246, "")</f>
        <v/>
      </c>
      <c r="PF246" s="15">
        <f>IF(44&lt;=$G246, ($G246-44)*$N246, "")</f>
        <v/>
      </c>
      <c r="PG246" s="15">
        <f>IF(45&lt;=$G246, PB246, "")</f>
        <v/>
      </c>
      <c r="PH246" s="15">
        <f>IF(45&lt;=$G246, ROUND(PG246*$Q246, 2), "")</f>
        <v/>
      </c>
      <c r="PI246" s="15">
        <f>IF(45&lt;=$G246, $N246, "")</f>
        <v/>
      </c>
      <c r="PJ246" s="15">
        <f>IF(45&lt;=$G246, PI246-PH246, "")</f>
        <v/>
      </c>
      <c r="PK246" s="15">
        <f>IF(45&lt;=$G246, PG246-PJ246, "")</f>
        <v/>
      </c>
      <c r="PL246" s="15">
        <f>IF(45&lt;=$G246, ROUND(PD246*$Q246, 2), "")</f>
        <v/>
      </c>
      <c r="PM246" s="15">
        <f>IF(45&lt;=$G246, PD246+PL246, "")</f>
        <v/>
      </c>
      <c r="PN246" s="15">
        <f>IF(45&lt;=$G246, PH246+PL246, "")</f>
        <v/>
      </c>
      <c r="PO246" s="15">
        <f>IF(45&lt;=$G246, ($G246-45)*$N246, "")</f>
        <v/>
      </c>
      <c r="PP246" s="15">
        <f>IF(46&lt;=$G246, PK246, "")</f>
        <v/>
      </c>
      <c r="PQ246" s="15">
        <f>IF(46&lt;=$G246, ROUND(PP246*$Q246, 2), "")</f>
        <v/>
      </c>
      <c r="PR246" s="15">
        <f>IF(46&lt;=$G246, $N246, "")</f>
        <v/>
      </c>
      <c r="PS246" s="15">
        <f>IF(46&lt;=$G246, PR246-PQ246, "")</f>
        <v/>
      </c>
      <c r="PT246" s="15">
        <f>IF(46&lt;=$G246, PP246-PS246, "")</f>
        <v/>
      </c>
      <c r="PU246" s="15">
        <f>IF(46&lt;=$G246, ROUND(PM246*$Q246, 2), "")</f>
        <v/>
      </c>
      <c r="PV246" s="15">
        <f>IF(46&lt;=$G246, PM246+PU246, "")</f>
        <v/>
      </c>
      <c r="PW246" s="15">
        <f>IF(46&lt;=$G246, PQ246+PU246, "")</f>
        <v/>
      </c>
      <c r="PX246" s="15">
        <f>IF(46&lt;=$G246, ($G246-46)*$N246, "")</f>
        <v/>
      </c>
      <c r="PY246" s="15">
        <f>IF(47&lt;=$G246, PT246, "")</f>
        <v/>
      </c>
      <c r="PZ246" s="15">
        <f>IF(47&lt;=$G246, ROUND(PY246*$Q246, 2), "")</f>
        <v/>
      </c>
      <c r="QA246" s="15">
        <f>IF(47&lt;=$G246, $N246, "")</f>
        <v/>
      </c>
      <c r="QB246" s="15">
        <f>IF(47&lt;=$G246, QA246-PZ246, "")</f>
        <v/>
      </c>
      <c r="QC246" s="15">
        <f>IF(47&lt;=$G246, PY246-QB246, "")</f>
        <v/>
      </c>
      <c r="QD246" s="15">
        <f>IF(47&lt;=$G246, ROUND(PV246*$Q246, 2), "")</f>
        <v/>
      </c>
      <c r="QE246" s="15">
        <f>IF(47&lt;=$G246, PV246+QD246, "")</f>
        <v/>
      </c>
      <c r="QF246" s="15">
        <f>IF(47&lt;=$G246, PZ246+QD246, "")</f>
        <v/>
      </c>
      <c r="QG246" s="15">
        <f>IF(47&lt;=$G246, ($G246-47)*$N246, "")</f>
        <v/>
      </c>
      <c r="QH246" s="15">
        <f>IF(48&lt;=$G246, QC246, "")</f>
        <v/>
      </c>
      <c r="QI246" s="15">
        <f>IF(48&lt;=$G246, ROUND(QH246*$Q246, 2), "")</f>
        <v/>
      </c>
      <c r="QJ246" s="15">
        <f>IF(48&lt;=$G246, $N246, "")</f>
        <v/>
      </c>
      <c r="QK246" s="15">
        <f>IF(48&lt;=$G246, QJ246-QI246, "")</f>
        <v/>
      </c>
      <c r="QL246" s="15">
        <f>IF(48&lt;=$G246, QH246-QK246, "")</f>
        <v/>
      </c>
      <c r="QM246" s="15">
        <f>IF(48&lt;=$G246, ROUND(QE246*$Q246, 2), "")</f>
        <v/>
      </c>
      <c r="QN246" s="15">
        <f>IF(48&lt;=$G246, QE246+QM246, "")</f>
        <v/>
      </c>
      <c r="QO246" s="15">
        <f>IF(48&lt;=$G246, QI246+QM246, "")</f>
        <v/>
      </c>
      <c r="QP246" s="15">
        <f>IF(48&lt;=$G246, ($G246-48)*$N246, "")</f>
        <v/>
      </c>
    </row>
    <row r="247">
      <c r="A247" s="6" t="inlineStr">
        <is>
          <t>0755-0001</t>
        </is>
      </c>
      <c r="B247" s="7" t="inlineStr">
        <is>
          <t>Abiam Antonio Reyna Aguilar</t>
        </is>
      </c>
      <c r="C247" s="7" t="inlineStr">
        <is>
          <t>1500 RHO</t>
        </is>
      </c>
      <c r="D247" s="6" t="inlineStr">
        <is>
          <t>ACTIVO</t>
        </is>
      </c>
      <c r="E247" s="6" t="inlineStr">
        <is>
          <t>2026-04-28</t>
        </is>
      </c>
      <c r="F247" s="6" t="inlineStr">
        <is>
          <t>2027-04-28</t>
        </is>
      </c>
      <c r="G247" s="8" t="n">
        <v>12</v>
      </c>
      <c r="H247" s="9" t="n">
        <v>2025862.07</v>
      </c>
      <c r="I247" s="10" t="n">
        <v>0.2</v>
      </c>
      <c r="J247" s="9">
        <f>ROUND(H247*I247, 2)</f>
        <v/>
      </c>
      <c r="K247" s="9">
        <f>ROUND(H247-J247, 2)</f>
        <v/>
      </c>
      <c r="L247" s="10" t="n">
        <v>0.02</v>
      </c>
      <c r="M247" s="9">
        <f>ROUND(H247*L247, 2)</f>
        <v/>
      </c>
      <c r="N247" s="9" t="n">
        <v>111259.79</v>
      </c>
      <c r="O247" s="10" t="n">
        <v>0.3</v>
      </c>
      <c r="P247" s="9">
        <f>ROUND(H247*O247, 2)</f>
        <v/>
      </c>
      <c r="Q247" s="11" t="n">
        <v>0.0227716</v>
      </c>
      <c r="R247" s="11">
        <f>RATE(G247, -N247, K247, -P247)</f>
        <v/>
      </c>
      <c r="S247" s="11">
        <f>ROUND(Q247*12, 8)</f>
        <v/>
      </c>
      <c r="T247" s="11">
        <f>ROUND(((1+Q247)^12)-1, 8)</f>
        <v/>
      </c>
      <c r="U247" s="9">
        <f>ROUND(PV(Q247, G247, 0, -P247), 2)</f>
        <v/>
      </c>
      <c r="V247" s="9">
        <f>SUMIF($AA$4:$QP$4, "Interes_Leasing", AA247:QP247)</f>
        <v/>
      </c>
      <c r="W247" s="9">
        <f>SUMIF($AA$4:$QP$4, "Interes_Residual", AA247:QP247)</f>
        <v/>
      </c>
      <c r="X247" s="9">
        <f>ROUND(V247+W247, 2)</f>
        <v/>
      </c>
      <c r="Y247" s="9">
        <f>ROUND((N247*G247+P247+M247)-K247, 2)</f>
        <v/>
      </c>
      <c r="Z247" s="10">
        <f>ROUND(Y247/K247, 4)</f>
        <v/>
      </c>
      <c r="AA247" s="9">
        <f>IF(1&lt;=$G247, $K247, "")</f>
        <v/>
      </c>
      <c r="AB247" s="9">
        <f>IF(1&lt;=$G247, ROUND(AA247*$Q247, 2), "")</f>
        <v/>
      </c>
      <c r="AC247" s="9">
        <f>IF(1&lt;=$G247, $N247, "")</f>
        <v/>
      </c>
      <c r="AD247" s="9">
        <f>IF(1&lt;=$G247, AC247-AB247, "")</f>
        <v/>
      </c>
      <c r="AE247" s="9">
        <f>IF(1&lt;=$G247, AA247-AD247, "")</f>
        <v/>
      </c>
      <c r="AF247" s="9">
        <f>IF(1&lt;=$G247, ROUND($U247*$Q247, 2), "")</f>
        <v/>
      </c>
      <c r="AG247" s="9">
        <f>IF(1&lt;=$G247, $U247+AF247, "")</f>
        <v/>
      </c>
      <c r="AH247" s="9">
        <f>IF(1&lt;=$G247, AB247+AF247, "")</f>
        <v/>
      </c>
      <c r="AI247" s="9">
        <f>IF(1&lt;=$G247, ($G247-1)*$N247, "")</f>
        <v/>
      </c>
      <c r="AJ247" s="9">
        <f>IF(2&lt;=$G247, AE247, "")</f>
        <v/>
      </c>
      <c r="AK247" s="9">
        <f>IF(2&lt;=$G247, ROUND(AJ247*$Q247, 2), "")</f>
        <v/>
      </c>
      <c r="AL247" s="9">
        <f>IF(2&lt;=$G247, $N247, "")</f>
        <v/>
      </c>
      <c r="AM247" s="9">
        <f>IF(2&lt;=$G247, AL247-AK247, "")</f>
        <v/>
      </c>
      <c r="AN247" s="9">
        <f>IF(2&lt;=$G247, AJ247-AM247, "")</f>
        <v/>
      </c>
      <c r="AO247" s="9">
        <f>IF(2&lt;=$G247, ROUND(AG247*$Q247, 2), "")</f>
        <v/>
      </c>
      <c r="AP247" s="9">
        <f>IF(2&lt;=$G247, AG247+AO247, "")</f>
        <v/>
      </c>
      <c r="AQ247" s="9">
        <f>IF(2&lt;=$G247, AK247+AO247, "")</f>
        <v/>
      </c>
      <c r="AR247" s="9">
        <f>IF(2&lt;=$G247, ($G247-2)*$N247, "")</f>
        <v/>
      </c>
      <c r="AS247" s="9">
        <f>IF(3&lt;=$G247, AN247, "")</f>
        <v/>
      </c>
      <c r="AT247" s="9">
        <f>IF(3&lt;=$G247, ROUND(AS247*$Q247, 2), "")</f>
        <v/>
      </c>
      <c r="AU247" s="9">
        <f>IF(3&lt;=$G247, $N247, "")</f>
        <v/>
      </c>
      <c r="AV247" s="9">
        <f>IF(3&lt;=$G247, AU247-AT247, "")</f>
        <v/>
      </c>
      <c r="AW247" s="9">
        <f>IF(3&lt;=$G247, AS247-AV247, "")</f>
        <v/>
      </c>
      <c r="AX247" s="9">
        <f>IF(3&lt;=$G247, ROUND(AP247*$Q247, 2), "")</f>
        <v/>
      </c>
      <c r="AY247" s="9">
        <f>IF(3&lt;=$G247, AP247+AX247, "")</f>
        <v/>
      </c>
      <c r="AZ247" s="9">
        <f>IF(3&lt;=$G247, AT247+AX247, "")</f>
        <v/>
      </c>
      <c r="BA247" s="9">
        <f>IF(3&lt;=$G247, ($G247-3)*$N247, "")</f>
        <v/>
      </c>
      <c r="BB247" s="9">
        <f>IF(4&lt;=$G247, AW247, "")</f>
        <v/>
      </c>
      <c r="BC247" s="9">
        <f>IF(4&lt;=$G247, ROUND(BB247*$Q247, 2), "")</f>
        <v/>
      </c>
      <c r="BD247" s="9">
        <f>IF(4&lt;=$G247, $N247, "")</f>
        <v/>
      </c>
      <c r="BE247" s="9">
        <f>IF(4&lt;=$G247, BD247-BC247, "")</f>
        <v/>
      </c>
      <c r="BF247" s="9">
        <f>IF(4&lt;=$G247, BB247-BE247, "")</f>
        <v/>
      </c>
      <c r="BG247" s="9">
        <f>IF(4&lt;=$G247, ROUND(AY247*$Q247, 2), "")</f>
        <v/>
      </c>
      <c r="BH247" s="9">
        <f>IF(4&lt;=$G247, AY247+BG247, "")</f>
        <v/>
      </c>
      <c r="BI247" s="9">
        <f>IF(4&lt;=$G247, BC247+BG247, "")</f>
        <v/>
      </c>
      <c r="BJ247" s="9">
        <f>IF(4&lt;=$G247, ($G247-4)*$N247, "")</f>
        <v/>
      </c>
      <c r="BK247" s="9">
        <f>IF(5&lt;=$G247, BF247, "")</f>
        <v/>
      </c>
      <c r="BL247" s="9">
        <f>IF(5&lt;=$G247, ROUND(BK247*$Q247, 2), "")</f>
        <v/>
      </c>
      <c r="BM247" s="9">
        <f>IF(5&lt;=$G247, $N247, "")</f>
        <v/>
      </c>
      <c r="BN247" s="9">
        <f>IF(5&lt;=$G247, BM247-BL247, "")</f>
        <v/>
      </c>
      <c r="BO247" s="9">
        <f>IF(5&lt;=$G247, BK247-BN247, "")</f>
        <v/>
      </c>
      <c r="BP247" s="9">
        <f>IF(5&lt;=$G247, ROUND(BH247*$Q247, 2), "")</f>
        <v/>
      </c>
      <c r="BQ247" s="9">
        <f>IF(5&lt;=$G247, BH247+BP247, "")</f>
        <v/>
      </c>
      <c r="BR247" s="9">
        <f>IF(5&lt;=$G247, BL247+BP247, "")</f>
        <v/>
      </c>
      <c r="BS247" s="9">
        <f>IF(5&lt;=$G247, ($G247-5)*$N247, "")</f>
        <v/>
      </c>
      <c r="BT247" s="9">
        <f>IF(6&lt;=$G247, BO247, "")</f>
        <v/>
      </c>
      <c r="BU247" s="9">
        <f>IF(6&lt;=$G247, ROUND(BT247*$Q247, 2), "")</f>
        <v/>
      </c>
      <c r="BV247" s="9">
        <f>IF(6&lt;=$G247, $N247, "")</f>
        <v/>
      </c>
      <c r="BW247" s="9">
        <f>IF(6&lt;=$G247, BV247-BU247, "")</f>
        <v/>
      </c>
      <c r="BX247" s="9">
        <f>IF(6&lt;=$G247, BT247-BW247, "")</f>
        <v/>
      </c>
      <c r="BY247" s="9">
        <f>IF(6&lt;=$G247, ROUND(BQ247*$Q247, 2), "")</f>
        <v/>
      </c>
      <c r="BZ247" s="9">
        <f>IF(6&lt;=$G247, BQ247+BY247, "")</f>
        <v/>
      </c>
      <c r="CA247" s="9">
        <f>IF(6&lt;=$G247, BU247+BY247, "")</f>
        <v/>
      </c>
      <c r="CB247" s="9">
        <f>IF(6&lt;=$G247, ($G247-6)*$N247, "")</f>
        <v/>
      </c>
      <c r="CC247" s="9">
        <f>IF(7&lt;=$G247, BX247, "")</f>
        <v/>
      </c>
      <c r="CD247" s="9">
        <f>IF(7&lt;=$G247, ROUND(CC247*$Q247, 2), "")</f>
        <v/>
      </c>
      <c r="CE247" s="9">
        <f>IF(7&lt;=$G247, $N247, "")</f>
        <v/>
      </c>
      <c r="CF247" s="9">
        <f>IF(7&lt;=$G247, CE247-CD247, "")</f>
        <v/>
      </c>
      <c r="CG247" s="9">
        <f>IF(7&lt;=$G247, CC247-CF247, "")</f>
        <v/>
      </c>
      <c r="CH247" s="9">
        <f>IF(7&lt;=$G247, ROUND(BZ247*$Q247, 2), "")</f>
        <v/>
      </c>
      <c r="CI247" s="9">
        <f>IF(7&lt;=$G247, BZ247+CH247, "")</f>
        <v/>
      </c>
      <c r="CJ247" s="9">
        <f>IF(7&lt;=$G247, CD247+CH247, "")</f>
        <v/>
      </c>
      <c r="CK247" s="9">
        <f>IF(7&lt;=$G247, ($G247-7)*$N247, "")</f>
        <v/>
      </c>
      <c r="CL247" s="9">
        <f>IF(8&lt;=$G247, CG247, "")</f>
        <v/>
      </c>
      <c r="CM247" s="9">
        <f>IF(8&lt;=$G247, ROUND(CL247*$Q247, 2), "")</f>
        <v/>
      </c>
      <c r="CN247" s="9">
        <f>IF(8&lt;=$G247, $N247, "")</f>
        <v/>
      </c>
      <c r="CO247" s="9">
        <f>IF(8&lt;=$G247, CN247-CM247, "")</f>
        <v/>
      </c>
      <c r="CP247" s="9">
        <f>IF(8&lt;=$G247, CL247-CO247, "")</f>
        <v/>
      </c>
      <c r="CQ247" s="9">
        <f>IF(8&lt;=$G247, ROUND(CI247*$Q247, 2), "")</f>
        <v/>
      </c>
      <c r="CR247" s="9">
        <f>IF(8&lt;=$G247, CI247+CQ247, "")</f>
        <v/>
      </c>
      <c r="CS247" s="9">
        <f>IF(8&lt;=$G247, CM247+CQ247, "")</f>
        <v/>
      </c>
      <c r="CT247" s="9">
        <f>IF(8&lt;=$G247, ($G247-8)*$N247, "")</f>
        <v/>
      </c>
      <c r="CU247" s="9">
        <f>IF(9&lt;=$G247, CP247, "")</f>
        <v/>
      </c>
      <c r="CV247" s="9">
        <f>IF(9&lt;=$G247, ROUND(CU247*$Q247, 2), "")</f>
        <v/>
      </c>
      <c r="CW247" s="9">
        <f>IF(9&lt;=$G247, $N247, "")</f>
        <v/>
      </c>
      <c r="CX247" s="9">
        <f>IF(9&lt;=$G247, CW247-CV247, "")</f>
        <v/>
      </c>
      <c r="CY247" s="9">
        <f>IF(9&lt;=$G247, CU247-CX247, "")</f>
        <v/>
      </c>
      <c r="CZ247" s="9">
        <f>IF(9&lt;=$G247, ROUND(CR247*$Q247, 2), "")</f>
        <v/>
      </c>
      <c r="DA247" s="9">
        <f>IF(9&lt;=$G247, CR247+CZ247, "")</f>
        <v/>
      </c>
      <c r="DB247" s="9">
        <f>IF(9&lt;=$G247, CV247+CZ247, "")</f>
        <v/>
      </c>
      <c r="DC247" s="9">
        <f>IF(9&lt;=$G247, ($G247-9)*$N247, "")</f>
        <v/>
      </c>
      <c r="DD247" s="9">
        <f>IF(10&lt;=$G247, CY247, "")</f>
        <v/>
      </c>
      <c r="DE247" s="9">
        <f>IF(10&lt;=$G247, ROUND(DD247*$Q247, 2), "")</f>
        <v/>
      </c>
      <c r="DF247" s="9">
        <f>IF(10&lt;=$G247, $N247, "")</f>
        <v/>
      </c>
      <c r="DG247" s="9">
        <f>IF(10&lt;=$G247, DF247-DE247, "")</f>
        <v/>
      </c>
      <c r="DH247" s="9">
        <f>IF(10&lt;=$G247, DD247-DG247, "")</f>
        <v/>
      </c>
      <c r="DI247" s="9">
        <f>IF(10&lt;=$G247, ROUND(DA247*$Q247, 2), "")</f>
        <v/>
      </c>
      <c r="DJ247" s="9">
        <f>IF(10&lt;=$G247, DA247+DI247, "")</f>
        <v/>
      </c>
      <c r="DK247" s="9">
        <f>IF(10&lt;=$G247, DE247+DI247, "")</f>
        <v/>
      </c>
      <c r="DL247" s="9">
        <f>IF(10&lt;=$G247, ($G247-10)*$N247, "")</f>
        <v/>
      </c>
      <c r="DM247" s="9">
        <f>IF(11&lt;=$G247, DH247, "")</f>
        <v/>
      </c>
      <c r="DN247" s="9">
        <f>IF(11&lt;=$G247, ROUND(DM247*$Q247, 2), "")</f>
        <v/>
      </c>
      <c r="DO247" s="9">
        <f>IF(11&lt;=$G247, $N247, "")</f>
        <v/>
      </c>
      <c r="DP247" s="9">
        <f>IF(11&lt;=$G247, DO247-DN247, "")</f>
        <v/>
      </c>
      <c r="DQ247" s="9">
        <f>IF(11&lt;=$G247, DM247-DP247, "")</f>
        <v/>
      </c>
      <c r="DR247" s="9">
        <f>IF(11&lt;=$G247, ROUND(DJ247*$Q247, 2), "")</f>
        <v/>
      </c>
      <c r="DS247" s="9">
        <f>IF(11&lt;=$G247, DJ247+DR247, "")</f>
        <v/>
      </c>
      <c r="DT247" s="9">
        <f>IF(11&lt;=$G247, DN247+DR247, "")</f>
        <v/>
      </c>
      <c r="DU247" s="9">
        <f>IF(11&lt;=$G247, ($G247-11)*$N247, "")</f>
        <v/>
      </c>
      <c r="DV247" s="9">
        <f>IF(12&lt;=$G247, DQ247, "")</f>
        <v/>
      </c>
      <c r="DW247" s="9">
        <f>IF(12&lt;=$G247, ROUND(DV247*$Q247, 2), "")</f>
        <v/>
      </c>
      <c r="DX247" s="9">
        <f>IF(12&lt;=$G247, $N247, "")</f>
        <v/>
      </c>
      <c r="DY247" s="9">
        <f>IF(12&lt;=$G247, DX247-DW247, "")</f>
        <v/>
      </c>
      <c r="DZ247" s="9">
        <f>IF(12&lt;=$G247, DV247-DY247, "")</f>
        <v/>
      </c>
      <c r="EA247" s="9">
        <f>IF(12&lt;=$G247, ROUND(DS247*$Q247, 2), "")</f>
        <v/>
      </c>
      <c r="EB247" s="9">
        <f>IF(12&lt;=$G247, DS247+EA247, "")</f>
        <v/>
      </c>
      <c r="EC247" s="9">
        <f>IF(12&lt;=$G247, DW247+EA247, "")</f>
        <v/>
      </c>
      <c r="ED247" s="9">
        <f>IF(12&lt;=$G247, ($G247-12)*$N247, "")</f>
        <v/>
      </c>
      <c r="EE247" s="9">
        <f>IF(13&lt;=$G247, DZ247, "")</f>
        <v/>
      </c>
      <c r="EF247" s="9">
        <f>IF(13&lt;=$G247, ROUND(EE247*$Q247, 2), "")</f>
        <v/>
      </c>
      <c r="EG247" s="9">
        <f>IF(13&lt;=$G247, $N247, "")</f>
        <v/>
      </c>
      <c r="EH247" s="9">
        <f>IF(13&lt;=$G247, EG247-EF247, "")</f>
        <v/>
      </c>
      <c r="EI247" s="9">
        <f>IF(13&lt;=$G247, EE247-EH247, "")</f>
        <v/>
      </c>
      <c r="EJ247" s="9">
        <f>IF(13&lt;=$G247, ROUND(EB247*$Q247, 2), "")</f>
        <v/>
      </c>
      <c r="EK247" s="9">
        <f>IF(13&lt;=$G247, EB247+EJ247, "")</f>
        <v/>
      </c>
      <c r="EL247" s="9">
        <f>IF(13&lt;=$G247, EF247+EJ247, "")</f>
        <v/>
      </c>
      <c r="EM247" s="9">
        <f>IF(13&lt;=$G247, ($G247-13)*$N247, "")</f>
        <v/>
      </c>
      <c r="EN247" s="9">
        <f>IF(14&lt;=$G247, EI247, "")</f>
        <v/>
      </c>
      <c r="EO247" s="9">
        <f>IF(14&lt;=$G247, ROUND(EN247*$Q247, 2), "")</f>
        <v/>
      </c>
      <c r="EP247" s="9">
        <f>IF(14&lt;=$G247, $N247, "")</f>
        <v/>
      </c>
      <c r="EQ247" s="9">
        <f>IF(14&lt;=$G247, EP247-EO247, "")</f>
        <v/>
      </c>
      <c r="ER247" s="9">
        <f>IF(14&lt;=$G247, EN247-EQ247, "")</f>
        <v/>
      </c>
      <c r="ES247" s="9">
        <f>IF(14&lt;=$G247, ROUND(EK247*$Q247, 2), "")</f>
        <v/>
      </c>
      <c r="ET247" s="9">
        <f>IF(14&lt;=$G247, EK247+ES247, "")</f>
        <v/>
      </c>
      <c r="EU247" s="9">
        <f>IF(14&lt;=$G247, EO247+ES247, "")</f>
        <v/>
      </c>
      <c r="EV247" s="9">
        <f>IF(14&lt;=$G247, ($G247-14)*$N247, "")</f>
        <v/>
      </c>
      <c r="EW247" s="9">
        <f>IF(15&lt;=$G247, ER247, "")</f>
        <v/>
      </c>
      <c r="EX247" s="9">
        <f>IF(15&lt;=$G247, ROUND(EW247*$Q247, 2), "")</f>
        <v/>
      </c>
      <c r="EY247" s="9">
        <f>IF(15&lt;=$G247, $N247, "")</f>
        <v/>
      </c>
      <c r="EZ247" s="9">
        <f>IF(15&lt;=$G247, EY247-EX247, "")</f>
        <v/>
      </c>
      <c r="FA247" s="9">
        <f>IF(15&lt;=$G247, EW247-EZ247, "")</f>
        <v/>
      </c>
      <c r="FB247" s="9">
        <f>IF(15&lt;=$G247, ROUND(ET247*$Q247, 2), "")</f>
        <v/>
      </c>
      <c r="FC247" s="9">
        <f>IF(15&lt;=$G247, ET247+FB247, "")</f>
        <v/>
      </c>
      <c r="FD247" s="9">
        <f>IF(15&lt;=$G247, EX247+FB247, "")</f>
        <v/>
      </c>
      <c r="FE247" s="9">
        <f>IF(15&lt;=$G247, ($G247-15)*$N247, "")</f>
        <v/>
      </c>
      <c r="FF247" s="9">
        <f>IF(16&lt;=$G247, FA247, "")</f>
        <v/>
      </c>
      <c r="FG247" s="9">
        <f>IF(16&lt;=$G247, ROUND(FF247*$Q247, 2), "")</f>
        <v/>
      </c>
      <c r="FH247" s="9">
        <f>IF(16&lt;=$G247, $N247, "")</f>
        <v/>
      </c>
      <c r="FI247" s="9">
        <f>IF(16&lt;=$G247, FH247-FG247, "")</f>
        <v/>
      </c>
      <c r="FJ247" s="9">
        <f>IF(16&lt;=$G247, FF247-FI247, "")</f>
        <v/>
      </c>
      <c r="FK247" s="9">
        <f>IF(16&lt;=$G247, ROUND(FC247*$Q247, 2), "")</f>
        <v/>
      </c>
      <c r="FL247" s="9">
        <f>IF(16&lt;=$G247, FC247+FK247, "")</f>
        <v/>
      </c>
      <c r="FM247" s="9">
        <f>IF(16&lt;=$G247, FG247+FK247, "")</f>
        <v/>
      </c>
      <c r="FN247" s="9">
        <f>IF(16&lt;=$G247, ($G247-16)*$N247, "")</f>
        <v/>
      </c>
      <c r="FO247" s="9">
        <f>IF(17&lt;=$G247, FJ247, "")</f>
        <v/>
      </c>
      <c r="FP247" s="9">
        <f>IF(17&lt;=$G247, ROUND(FO247*$Q247, 2), "")</f>
        <v/>
      </c>
      <c r="FQ247" s="9">
        <f>IF(17&lt;=$G247, $N247, "")</f>
        <v/>
      </c>
      <c r="FR247" s="9">
        <f>IF(17&lt;=$G247, FQ247-FP247, "")</f>
        <v/>
      </c>
      <c r="FS247" s="9">
        <f>IF(17&lt;=$G247, FO247-FR247, "")</f>
        <v/>
      </c>
      <c r="FT247" s="9">
        <f>IF(17&lt;=$G247, ROUND(FL247*$Q247, 2), "")</f>
        <v/>
      </c>
      <c r="FU247" s="9">
        <f>IF(17&lt;=$G247, FL247+FT247, "")</f>
        <v/>
      </c>
      <c r="FV247" s="9">
        <f>IF(17&lt;=$G247, FP247+FT247, "")</f>
        <v/>
      </c>
      <c r="FW247" s="9">
        <f>IF(17&lt;=$G247, ($G247-17)*$N247, "")</f>
        <v/>
      </c>
      <c r="FX247" s="9">
        <f>IF(18&lt;=$G247, FS247, "")</f>
        <v/>
      </c>
      <c r="FY247" s="9">
        <f>IF(18&lt;=$G247, ROUND(FX247*$Q247, 2), "")</f>
        <v/>
      </c>
      <c r="FZ247" s="9">
        <f>IF(18&lt;=$G247, $N247, "")</f>
        <v/>
      </c>
      <c r="GA247" s="9">
        <f>IF(18&lt;=$G247, FZ247-FY247, "")</f>
        <v/>
      </c>
      <c r="GB247" s="9">
        <f>IF(18&lt;=$G247, FX247-GA247, "")</f>
        <v/>
      </c>
      <c r="GC247" s="9">
        <f>IF(18&lt;=$G247, ROUND(FU247*$Q247, 2), "")</f>
        <v/>
      </c>
      <c r="GD247" s="9">
        <f>IF(18&lt;=$G247, FU247+GC247, "")</f>
        <v/>
      </c>
      <c r="GE247" s="9">
        <f>IF(18&lt;=$G247, FY247+GC247, "")</f>
        <v/>
      </c>
      <c r="GF247" s="9">
        <f>IF(18&lt;=$G247, ($G247-18)*$N247, "")</f>
        <v/>
      </c>
      <c r="GG247" s="9">
        <f>IF(19&lt;=$G247, GB247, "")</f>
        <v/>
      </c>
      <c r="GH247" s="9">
        <f>IF(19&lt;=$G247, ROUND(GG247*$Q247, 2), "")</f>
        <v/>
      </c>
      <c r="GI247" s="9">
        <f>IF(19&lt;=$G247, $N247, "")</f>
        <v/>
      </c>
      <c r="GJ247" s="9">
        <f>IF(19&lt;=$G247, GI247-GH247, "")</f>
        <v/>
      </c>
      <c r="GK247" s="9">
        <f>IF(19&lt;=$G247, GG247-GJ247, "")</f>
        <v/>
      </c>
      <c r="GL247" s="9">
        <f>IF(19&lt;=$G247, ROUND(GD247*$Q247, 2), "")</f>
        <v/>
      </c>
      <c r="GM247" s="9">
        <f>IF(19&lt;=$G247, GD247+GL247, "")</f>
        <v/>
      </c>
      <c r="GN247" s="9">
        <f>IF(19&lt;=$G247, GH247+GL247, "")</f>
        <v/>
      </c>
      <c r="GO247" s="9">
        <f>IF(19&lt;=$G247, ($G247-19)*$N247, "")</f>
        <v/>
      </c>
      <c r="GP247" s="9">
        <f>IF(20&lt;=$G247, GK247, "")</f>
        <v/>
      </c>
      <c r="GQ247" s="9">
        <f>IF(20&lt;=$G247, ROUND(GP247*$Q247, 2), "")</f>
        <v/>
      </c>
      <c r="GR247" s="9">
        <f>IF(20&lt;=$G247, $N247, "")</f>
        <v/>
      </c>
      <c r="GS247" s="9">
        <f>IF(20&lt;=$G247, GR247-GQ247, "")</f>
        <v/>
      </c>
      <c r="GT247" s="9">
        <f>IF(20&lt;=$G247, GP247-GS247, "")</f>
        <v/>
      </c>
      <c r="GU247" s="9">
        <f>IF(20&lt;=$G247, ROUND(GM247*$Q247, 2), "")</f>
        <v/>
      </c>
      <c r="GV247" s="9">
        <f>IF(20&lt;=$G247, GM247+GU247, "")</f>
        <v/>
      </c>
      <c r="GW247" s="9">
        <f>IF(20&lt;=$G247, GQ247+GU247, "")</f>
        <v/>
      </c>
      <c r="GX247" s="9">
        <f>IF(20&lt;=$G247, ($G247-20)*$N247, "")</f>
        <v/>
      </c>
      <c r="GY247" s="9">
        <f>IF(21&lt;=$G247, GT247, "")</f>
        <v/>
      </c>
      <c r="GZ247" s="9">
        <f>IF(21&lt;=$G247, ROUND(GY247*$Q247, 2), "")</f>
        <v/>
      </c>
      <c r="HA247" s="9">
        <f>IF(21&lt;=$G247, $N247, "")</f>
        <v/>
      </c>
      <c r="HB247" s="9">
        <f>IF(21&lt;=$G247, HA247-GZ247, "")</f>
        <v/>
      </c>
      <c r="HC247" s="9">
        <f>IF(21&lt;=$G247, GY247-HB247, "")</f>
        <v/>
      </c>
      <c r="HD247" s="9">
        <f>IF(21&lt;=$G247, ROUND(GV247*$Q247, 2), "")</f>
        <v/>
      </c>
      <c r="HE247" s="9">
        <f>IF(21&lt;=$G247, GV247+HD247, "")</f>
        <v/>
      </c>
      <c r="HF247" s="9">
        <f>IF(21&lt;=$G247, GZ247+HD247, "")</f>
        <v/>
      </c>
      <c r="HG247" s="9">
        <f>IF(21&lt;=$G247, ($G247-21)*$N247, "")</f>
        <v/>
      </c>
      <c r="HH247" s="9">
        <f>IF(22&lt;=$G247, HC247, "")</f>
        <v/>
      </c>
      <c r="HI247" s="9">
        <f>IF(22&lt;=$G247, ROUND(HH247*$Q247, 2), "")</f>
        <v/>
      </c>
      <c r="HJ247" s="9">
        <f>IF(22&lt;=$G247, $N247, "")</f>
        <v/>
      </c>
      <c r="HK247" s="9">
        <f>IF(22&lt;=$G247, HJ247-HI247, "")</f>
        <v/>
      </c>
      <c r="HL247" s="9">
        <f>IF(22&lt;=$G247, HH247-HK247, "")</f>
        <v/>
      </c>
      <c r="HM247" s="9">
        <f>IF(22&lt;=$G247, ROUND(HE247*$Q247, 2), "")</f>
        <v/>
      </c>
      <c r="HN247" s="9">
        <f>IF(22&lt;=$G247, HE247+HM247, "")</f>
        <v/>
      </c>
      <c r="HO247" s="9">
        <f>IF(22&lt;=$G247, HI247+HM247, "")</f>
        <v/>
      </c>
      <c r="HP247" s="9">
        <f>IF(22&lt;=$G247, ($G247-22)*$N247, "")</f>
        <v/>
      </c>
      <c r="HQ247" s="9">
        <f>IF(23&lt;=$G247, HL247, "")</f>
        <v/>
      </c>
      <c r="HR247" s="9">
        <f>IF(23&lt;=$G247, ROUND(HQ247*$Q247, 2), "")</f>
        <v/>
      </c>
      <c r="HS247" s="9">
        <f>IF(23&lt;=$G247, $N247, "")</f>
        <v/>
      </c>
      <c r="HT247" s="9">
        <f>IF(23&lt;=$G247, HS247-HR247, "")</f>
        <v/>
      </c>
      <c r="HU247" s="9">
        <f>IF(23&lt;=$G247, HQ247-HT247, "")</f>
        <v/>
      </c>
      <c r="HV247" s="9">
        <f>IF(23&lt;=$G247, ROUND(HN247*$Q247, 2), "")</f>
        <v/>
      </c>
      <c r="HW247" s="9">
        <f>IF(23&lt;=$G247, HN247+HV247, "")</f>
        <v/>
      </c>
      <c r="HX247" s="9">
        <f>IF(23&lt;=$G247, HR247+HV247, "")</f>
        <v/>
      </c>
      <c r="HY247" s="9">
        <f>IF(23&lt;=$G247, ($G247-23)*$N247, "")</f>
        <v/>
      </c>
      <c r="HZ247" s="9">
        <f>IF(24&lt;=$G247, HU247, "")</f>
        <v/>
      </c>
      <c r="IA247" s="9">
        <f>IF(24&lt;=$G247, ROUND(HZ247*$Q247, 2), "")</f>
        <v/>
      </c>
      <c r="IB247" s="9">
        <f>IF(24&lt;=$G247, $N247, "")</f>
        <v/>
      </c>
      <c r="IC247" s="9">
        <f>IF(24&lt;=$G247, IB247-IA247, "")</f>
        <v/>
      </c>
      <c r="ID247" s="9">
        <f>IF(24&lt;=$G247, HZ247-IC247, "")</f>
        <v/>
      </c>
      <c r="IE247" s="9">
        <f>IF(24&lt;=$G247, ROUND(HW247*$Q247, 2), "")</f>
        <v/>
      </c>
      <c r="IF247" s="9">
        <f>IF(24&lt;=$G247, HW247+IE247, "")</f>
        <v/>
      </c>
      <c r="IG247" s="9">
        <f>IF(24&lt;=$G247, IA247+IE247, "")</f>
        <v/>
      </c>
      <c r="IH247" s="9">
        <f>IF(24&lt;=$G247, ($G247-24)*$N247, "")</f>
        <v/>
      </c>
      <c r="II247" s="9">
        <f>IF(25&lt;=$G247, ID247, "")</f>
        <v/>
      </c>
      <c r="IJ247" s="9">
        <f>IF(25&lt;=$G247, ROUND(II247*$Q247, 2), "")</f>
        <v/>
      </c>
      <c r="IK247" s="9">
        <f>IF(25&lt;=$G247, $N247, "")</f>
        <v/>
      </c>
      <c r="IL247" s="9">
        <f>IF(25&lt;=$G247, IK247-IJ247, "")</f>
        <v/>
      </c>
      <c r="IM247" s="9">
        <f>IF(25&lt;=$G247, II247-IL247, "")</f>
        <v/>
      </c>
      <c r="IN247" s="9">
        <f>IF(25&lt;=$G247, ROUND(IF247*$Q247, 2), "")</f>
        <v/>
      </c>
      <c r="IO247" s="9">
        <f>IF(25&lt;=$G247, IF247+IN247, "")</f>
        <v/>
      </c>
      <c r="IP247" s="9">
        <f>IF(25&lt;=$G247, IJ247+IN247, "")</f>
        <v/>
      </c>
      <c r="IQ247" s="9">
        <f>IF(25&lt;=$G247, ($G247-25)*$N247, "")</f>
        <v/>
      </c>
      <c r="IR247" s="9">
        <f>IF(26&lt;=$G247, IM247, "")</f>
        <v/>
      </c>
      <c r="IS247" s="9">
        <f>IF(26&lt;=$G247, ROUND(IR247*$Q247, 2), "")</f>
        <v/>
      </c>
      <c r="IT247" s="9">
        <f>IF(26&lt;=$G247, $N247, "")</f>
        <v/>
      </c>
      <c r="IU247" s="9">
        <f>IF(26&lt;=$G247, IT247-IS247, "")</f>
        <v/>
      </c>
      <c r="IV247" s="9">
        <f>IF(26&lt;=$G247, IR247-IU247, "")</f>
        <v/>
      </c>
      <c r="IW247" s="9">
        <f>IF(26&lt;=$G247, ROUND(IO247*$Q247, 2), "")</f>
        <v/>
      </c>
      <c r="IX247" s="9">
        <f>IF(26&lt;=$G247, IO247+IW247, "")</f>
        <v/>
      </c>
      <c r="IY247" s="9">
        <f>IF(26&lt;=$G247, IS247+IW247, "")</f>
        <v/>
      </c>
      <c r="IZ247" s="9">
        <f>IF(26&lt;=$G247, ($G247-26)*$N247, "")</f>
        <v/>
      </c>
      <c r="JA247" s="9">
        <f>IF(27&lt;=$G247, IV247, "")</f>
        <v/>
      </c>
      <c r="JB247" s="9">
        <f>IF(27&lt;=$G247, ROUND(JA247*$Q247, 2), "")</f>
        <v/>
      </c>
      <c r="JC247" s="9">
        <f>IF(27&lt;=$G247, $N247, "")</f>
        <v/>
      </c>
      <c r="JD247" s="9">
        <f>IF(27&lt;=$G247, JC247-JB247, "")</f>
        <v/>
      </c>
      <c r="JE247" s="9">
        <f>IF(27&lt;=$G247, JA247-JD247, "")</f>
        <v/>
      </c>
      <c r="JF247" s="9">
        <f>IF(27&lt;=$G247, ROUND(IX247*$Q247, 2), "")</f>
        <v/>
      </c>
      <c r="JG247" s="9">
        <f>IF(27&lt;=$G247, IX247+JF247, "")</f>
        <v/>
      </c>
      <c r="JH247" s="9">
        <f>IF(27&lt;=$G247, JB247+JF247, "")</f>
        <v/>
      </c>
      <c r="JI247" s="9">
        <f>IF(27&lt;=$G247, ($G247-27)*$N247, "")</f>
        <v/>
      </c>
      <c r="JJ247" s="9">
        <f>IF(28&lt;=$G247, JE247, "")</f>
        <v/>
      </c>
      <c r="JK247" s="9">
        <f>IF(28&lt;=$G247, ROUND(JJ247*$Q247, 2), "")</f>
        <v/>
      </c>
      <c r="JL247" s="9">
        <f>IF(28&lt;=$G247, $N247, "")</f>
        <v/>
      </c>
      <c r="JM247" s="9">
        <f>IF(28&lt;=$G247, JL247-JK247, "")</f>
        <v/>
      </c>
      <c r="JN247" s="9">
        <f>IF(28&lt;=$G247, JJ247-JM247, "")</f>
        <v/>
      </c>
      <c r="JO247" s="9">
        <f>IF(28&lt;=$G247, ROUND(JG247*$Q247, 2), "")</f>
        <v/>
      </c>
      <c r="JP247" s="9">
        <f>IF(28&lt;=$G247, JG247+JO247, "")</f>
        <v/>
      </c>
      <c r="JQ247" s="9">
        <f>IF(28&lt;=$G247, JK247+JO247, "")</f>
        <v/>
      </c>
      <c r="JR247" s="9">
        <f>IF(28&lt;=$G247, ($G247-28)*$N247, "")</f>
        <v/>
      </c>
      <c r="JS247" s="9">
        <f>IF(29&lt;=$G247, JN247, "")</f>
        <v/>
      </c>
      <c r="JT247" s="9">
        <f>IF(29&lt;=$G247, ROUND(JS247*$Q247, 2), "")</f>
        <v/>
      </c>
      <c r="JU247" s="9">
        <f>IF(29&lt;=$G247, $N247, "")</f>
        <v/>
      </c>
      <c r="JV247" s="9">
        <f>IF(29&lt;=$G247, JU247-JT247, "")</f>
        <v/>
      </c>
      <c r="JW247" s="9">
        <f>IF(29&lt;=$G247, JS247-JV247, "")</f>
        <v/>
      </c>
      <c r="JX247" s="9">
        <f>IF(29&lt;=$G247, ROUND(JP247*$Q247, 2), "")</f>
        <v/>
      </c>
      <c r="JY247" s="9">
        <f>IF(29&lt;=$G247, JP247+JX247, "")</f>
        <v/>
      </c>
      <c r="JZ247" s="9">
        <f>IF(29&lt;=$G247, JT247+JX247, "")</f>
        <v/>
      </c>
      <c r="KA247" s="9">
        <f>IF(29&lt;=$G247, ($G247-29)*$N247, "")</f>
        <v/>
      </c>
      <c r="KB247" s="9">
        <f>IF(30&lt;=$G247, JW247, "")</f>
        <v/>
      </c>
      <c r="KC247" s="9">
        <f>IF(30&lt;=$G247, ROUND(KB247*$Q247, 2), "")</f>
        <v/>
      </c>
      <c r="KD247" s="9">
        <f>IF(30&lt;=$G247, $N247, "")</f>
        <v/>
      </c>
      <c r="KE247" s="9">
        <f>IF(30&lt;=$G247, KD247-KC247, "")</f>
        <v/>
      </c>
      <c r="KF247" s="9">
        <f>IF(30&lt;=$G247, KB247-KE247, "")</f>
        <v/>
      </c>
      <c r="KG247" s="9">
        <f>IF(30&lt;=$G247, ROUND(JY247*$Q247, 2), "")</f>
        <v/>
      </c>
      <c r="KH247" s="9">
        <f>IF(30&lt;=$G247, JY247+KG247, "")</f>
        <v/>
      </c>
      <c r="KI247" s="9">
        <f>IF(30&lt;=$G247, KC247+KG247, "")</f>
        <v/>
      </c>
      <c r="KJ247" s="9">
        <f>IF(30&lt;=$G247, ($G247-30)*$N247, "")</f>
        <v/>
      </c>
      <c r="KK247" s="9">
        <f>IF(31&lt;=$G247, KF247, "")</f>
        <v/>
      </c>
      <c r="KL247" s="9">
        <f>IF(31&lt;=$G247, ROUND(KK247*$Q247, 2), "")</f>
        <v/>
      </c>
      <c r="KM247" s="9">
        <f>IF(31&lt;=$G247, $N247, "")</f>
        <v/>
      </c>
      <c r="KN247" s="9">
        <f>IF(31&lt;=$G247, KM247-KL247, "")</f>
        <v/>
      </c>
      <c r="KO247" s="9">
        <f>IF(31&lt;=$G247, KK247-KN247, "")</f>
        <v/>
      </c>
      <c r="KP247" s="9">
        <f>IF(31&lt;=$G247, ROUND(KH247*$Q247, 2), "")</f>
        <v/>
      </c>
      <c r="KQ247" s="9">
        <f>IF(31&lt;=$G247, KH247+KP247, "")</f>
        <v/>
      </c>
      <c r="KR247" s="9">
        <f>IF(31&lt;=$G247, KL247+KP247, "")</f>
        <v/>
      </c>
      <c r="KS247" s="9">
        <f>IF(31&lt;=$G247, ($G247-31)*$N247, "")</f>
        <v/>
      </c>
      <c r="KT247" s="9">
        <f>IF(32&lt;=$G247, KO247, "")</f>
        <v/>
      </c>
      <c r="KU247" s="9">
        <f>IF(32&lt;=$G247, ROUND(KT247*$Q247, 2), "")</f>
        <v/>
      </c>
      <c r="KV247" s="9">
        <f>IF(32&lt;=$G247, $N247, "")</f>
        <v/>
      </c>
      <c r="KW247" s="9">
        <f>IF(32&lt;=$G247, KV247-KU247, "")</f>
        <v/>
      </c>
      <c r="KX247" s="9">
        <f>IF(32&lt;=$G247, KT247-KW247, "")</f>
        <v/>
      </c>
      <c r="KY247" s="9">
        <f>IF(32&lt;=$G247, ROUND(KQ247*$Q247, 2), "")</f>
        <v/>
      </c>
      <c r="KZ247" s="9">
        <f>IF(32&lt;=$G247, KQ247+KY247, "")</f>
        <v/>
      </c>
      <c r="LA247" s="9">
        <f>IF(32&lt;=$G247, KU247+KY247, "")</f>
        <v/>
      </c>
      <c r="LB247" s="9">
        <f>IF(32&lt;=$G247, ($G247-32)*$N247, "")</f>
        <v/>
      </c>
      <c r="LC247" s="9">
        <f>IF(33&lt;=$G247, KX247, "")</f>
        <v/>
      </c>
      <c r="LD247" s="9">
        <f>IF(33&lt;=$G247, ROUND(LC247*$Q247, 2), "")</f>
        <v/>
      </c>
      <c r="LE247" s="9">
        <f>IF(33&lt;=$G247, $N247, "")</f>
        <v/>
      </c>
      <c r="LF247" s="9">
        <f>IF(33&lt;=$G247, LE247-LD247, "")</f>
        <v/>
      </c>
      <c r="LG247" s="9">
        <f>IF(33&lt;=$G247, LC247-LF247, "")</f>
        <v/>
      </c>
      <c r="LH247" s="9">
        <f>IF(33&lt;=$G247, ROUND(KZ247*$Q247, 2), "")</f>
        <v/>
      </c>
      <c r="LI247" s="9">
        <f>IF(33&lt;=$G247, KZ247+LH247, "")</f>
        <v/>
      </c>
      <c r="LJ247" s="9">
        <f>IF(33&lt;=$G247, LD247+LH247, "")</f>
        <v/>
      </c>
      <c r="LK247" s="9">
        <f>IF(33&lt;=$G247, ($G247-33)*$N247, "")</f>
        <v/>
      </c>
      <c r="LL247" s="9">
        <f>IF(34&lt;=$G247, LG247, "")</f>
        <v/>
      </c>
      <c r="LM247" s="9">
        <f>IF(34&lt;=$G247, ROUND(LL247*$Q247, 2), "")</f>
        <v/>
      </c>
      <c r="LN247" s="9">
        <f>IF(34&lt;=$G247, $N247, "")</f>
        <v/>
      </c>
      <c r="LO247" s="9">
        <f>IF(34&lt;=$G247, LN247-LM247, "")</f>
        <v/>
      </c>
      <c r="LP247" s="9">
        <f>IF(34&lt;=$G247, LL247-LO247, "")</f>
        <v/>
      </c>
      <c r="LQ247" s="9">
        <f>IF(34&lt;=$G247, ROUND(LI247*$Q247, 2), "")</f>
        <v/>
      </c>
      <c r="LR247" s="9">
        <f>IF(34&lt;=$G247, LI247+LQ247, "")</f>
        <v/>
      </c>
      <c r="LS247" s="9">
        <f>IF(34&lt;=$G247, LM247+LQ247, "")</f>
        <v/>
      </c>
      <c r="LT247" s="9">
        <f>IF(34&lt;=$G247, ($G247-34)*$N247, "")</f>
        <v/>
      </c>
      <c r="LU247" s="9">
        <f>IF(35&lt;=$G247, LP247, "")</f>
        <v/>
      </c>
      <c r="LV247" s="9">
        <f>IF(35&lt;=$G247, ROUND(LU247*$Q247, 2), "")</f>
        <v/>
      </c>
      <c r="LW247" s="9">
        <f>IF(35&lt;=$G247, $N247, "")</f>
        <v/>
      </c>
      <c r="LX247" s="9">
        <f>IF(35&lt;=$G247, LW247-LV247, "")</f>
        <v/>
      </c>
      <c r="LY247" s="9">
        <f>IF(35&lt;=$G247, LU247-LX247, "")</f>
        <v/>
      </c>
      <c r="LZ247" s="9">
        <f>IF(35&lt;=$G247, ROUND(LR247*$Q247, 2), "")</f>
        <v/>
      </c>
      <c r="MA247" s="9">
        <f>IF(35&lt;=$G247, LR247+LZ247, "")</f>
        <v/>
      </c>
      <c r="MB247" s="9">
        <f>IF(35&lt;=$G247, LV247+LZ247, "")</f>
        <v/>
      </c>
      <c r="MC247" s="9">
        <f>IF(35&lt;=$G247, ($G247-35)*$N247, "")</f>
        <v/>
      </c>
      <c r="MD247" s="9">
        <f>IF(36&lt;=$G247, LY247, "")</f>
        <v/>
      </c>
      <c r="ME247" s="9">
        <f>IF(36&lt;=$G247, ROUND(MD247*$Q247, 2), "")</f>
        <v/>
      </c>
      <c r="MF247" s="9">
        <f>IF(36&lt;=$G247, $N247, "")</f>
        <v/>
      </c>
      <c r="MG247" s="9">
        <f>IF(36&lt;=$G247, MF247-ME247, "")</f>
        <v/>
      </c>
      <c r="MH247" s="9">
        <f>IF(36&lt;=$G247, MD247-MG247, "")</f>
        <v/>
      </c>
      <c r="MI247" s="9">
        <f>IF(36&lt;=$G247, ROUND(MA247*$Q247, 2), "")</f>
        <v/>
      </c>
      <c r="MJ247" s="9">
        <f>IF(36&lt;=$G247, MA247+MI247, "")</f>
        <v/>
      </c>
      <c r="MK247" s="9">
        <f>IF(36&lt;=$G247, ME247+MI247, "")</f>
        <v/>
      </c>
      <c r="ML247" s="9">
        <f>IF(36&lt;=$G247, ($G247-36)*$N247, "")</f>
        <v/>
      </c>
      <c r="MM247" s="9">
        <f>IF(37&lt;=$G247, MH247, "")</f>
        <v/>
      </c>
      <c r="MN247" s="9">
        <f>IF(37&lt;=$G247, ROUND(MM247*$Q247, 2), "")</f>
        <v/>
      </c>
      <c r="MO247" s="9">
        <f>IF(37&lt;=$G247, $N247, "")</f>
        <v/>
      </c>
      <c r="MP247" s="9">
        <f>IF(37&lt;=$G247, MO247-MN247, "")</f>
        <v/>
      </c>
      <c r="MQ247" s="9">
        <f>IF(37&lt;=$G247, MM247-MP247, "")</f>
        <v/>
      </c>
      <c r="MR247" s="9">
        <f>IF(37&lt;=$G247, ROUND(MJ247*$Q247, 2), "")</f>
        <v/>
      </c>
      <c r="MS247" s="9">
        <f>IF(37&lt;=$G247, MJ247+MR247, "")</f>
        <v/>
      </c>
      <c r="MT247" s="9">
        <f>IF(37&lt;=$G247, MN247+MR247, "")</f>
        <v/>
      </c>
      <c r="MU247" s="9">
        <f>IF(37&lt;=$G247, ($G247-37)*$N247, "")</f>
        <v/>
      </c>
      <c r="MV247" s="9">
        <f>IF(38&lt;=$G247, MQ247, "")</f>
        <v/>
      </c>
      <c r="MW247" s="9">
        <f>IF(38&lt;=$G247, ROUND(MV247*$Q247, 2), "")</f>
        <v/>
      </c>
      <c r="MX247" s="9">
        <f>IF(38&lt;=$G247, $N247, "")</f>
        <v/>
      </c>
      <c r="MY247" s="9">
        <f>IF(38&lt;=$G247, MX247-MW247, "")</f>
        <v/>
      </c>
      <c r="MZ247" s="9">
        <f>IF(38&lt;=$G247, MV247-MY247, "")</f>
        <v/>
      </c>
      <c r="NA247" s="9">
        <f>IF(38&lt;=$G247, ROUND(MS247*$Q247, 2), "")</f>
        <v/>
      </c>
      <c r="NB247" s="9">
        <f>IF(38&lt;=$G247, MS247+NA247, "")</f>
        <v/>
      </c>
      <c r="NC247" s="9">
        <f>IF(38&lt;=$G247, MW247+NA247, "")</f>
        <v/>
      </c>
      <c r="ND247" s="9">
        <f>IF(38&lt;=$G247, ($G247-38)*$N247, "")</f>
        <v/>
      </c>
      <c r="NE247" s="9">
        <f>IF(39&lt;=$G247, MZ247, "")</f>
        <v/>
      </c>
      <c r="NF247" s="9">
        <f>IF(39&lt;=$G247, ROUND(NE247*$Q247, 2), "")</f>
        <v/>
      </c>
      <c r="NG247" s="9">
        <f>IF(39&lt;=$G247, $N247, "")</f>
        <v/>
      </c>
      <c r="NH247" s="9">
        <f>IF(39&lt;=$G247, NG247-NF247, "")</f>
        <v/>
      </c>
      <c r="NI247" s="9">
        <f>IF(39&lt;=$G247, NE247-NH247, "")</f>
        <v/>
      </c>
      <c r="NJ247" s="9">
        <f>IF(39&lt;=$G247, ROUND(NB247*$Q247, 2), "")</f>
        <v/>
      </c>
      <c r="NK247" s="9">
        <f>IF(39&lt;=$G247, NB247+NJ247, "")</f>
        <v/>
      </c>
      <c r="NL247" s="9">
        <f>IF(39&lt;=$G247, NF247+NJ247, "")</f>
        <v/>
      </c>
      <c r="NM247" s="9">
        <f>IF(39&lt;=$G247, ($G247-39)*$N247, "")</f>
        <v/>
      </c>
      <c r="NN247" s="9">
        <f>IF(40&lt;=$G247, NI247, "")</f>
        <v/>
      </c>
      <c r="NO247" s="9">
        <f>IF(40&lt;=$G247, ROUND(NN247*$Q247, 2), "")</f>
        <v/>
      </c>
      <c r="NP247" s="9">
        <f>IF(40&lt;=$G247, $N247, "")</f>
        <v/>
      </c>
      <c r="NQ247" s="9">
        <f>IF(40&lt;=$G247, NP247-NO247, "")</f>
        <v/>
      </c>
      <c r="NR247" s="9">
        <f>IF(40&lt;=$G247, NN247-NQ247, "")</f>
        <v/>
      </c>
      <c r="NS247" s="9">
        <f>IF(40&lt;=$G247, ROUND(NK247*$Q247, 2), "")</f>
        <v/>
      </c>
      <c r="NT247" s="9">
        <f>IF(40&lt;=$G247, NK247+NS247, "")</f>
        <v/>
      </c>
      <c r="NU247" s="9">
        <f>IF(40&lt;=$G247, NO247+NS247, "")</f>
        <v/>
      </c>
      <c r="NV247" s="9">
        <f>IF(40&lt;=$G247, ($G247-40)*$N247, "")</f>
        <v/>
      </c>
      <c r="NW247" s="9">
        <f>IF(41&lt;=$G247, NR247, "")</f>
        <v/>
      </c>
      <c r="NX247" s="9">
        <f>IF(41&lt;=$G247, ROUND(NW247*$Q247, 2), "")</f>
        <v/>
      </c>
      <c r="NY247" s="9">
        <f>IF(41&lt;=$G247, $N247, "")</f>
        <v/>
      </c>
      <c r="NZ247" s="9">
        <f>IF(41&lt;=$G247, NY247-NX247, "")</f>
        <v/>
      </c>
      <c r="OA247" s="9">
        <f>IF(41&lt;=$G247, NW247-NZ247, "")</f>
        <v/>
      </c>
      <c r="OB247" s="9">
        <f>IF(41&lt;=$G247, ROUND(NT247*$Q247, 2), "")</f>
        <v/>
      </c>
      <c r="OC247" s="9">
        <f>IF(41&lt;=$G247, NT247+OB247, "")</f>
        <v/>
      </c>
      <c r="OD247" s="9">
        <f>IF(41&lt;=$G247, NX247+OB247, "")</f>
        <v/>
      </c>
      <c r="OE247" s="9">
        <f>IF(41&lt;=$G247, ($G247-41)*$N247, "")</f>
        <v/>
      </c>
      <c r="OF247" s="9">
        <f>IF(42&lt;=$G247, OA247, "")</f>
        <v/>
      </c>
      <c r="OG247" s="9">
        <f>IF(42&lt;=$G247, ROUND(OF247*$Q247, 2), "")</f>
        <v/>
      </c>
      <c r="OH247" s="9">
        <f>IF(42&lt;=$G247, $N247, "")</f>
        <v/>
      </c>
      <c r="OI247" s="9">
        <f>IF(42&lt;=$G247, OH247-OG247, "")</f>
        <v/>
      </c>
      <c r="OJ247" s="9">
        <f>IF(42&lt;=$G247, OF247-OI247, "")</f>
        <v/>
      </c>
      <c r="OK247" s="9">
        <f>IF(42&lt;=$G247, ROUND(OC247*$Q247, 2), "")</f>
        <v/>
      </c>
      <c r="OL247" s="9">
        <f>IF(42&lt;=$G247, OC247+OK247, "")</f>
        <v/>
      </c>
      <c r="OM247" s="9">
        <f>IF(42&lt;=$G247, OG247+OK247, "")</f>
        <v/>
      </c>
      <c r="ON247" s="9">
        <f>IF(42&lt;=$G247, ($G247-42)*$N247, "")</f>
        <v/>
      </c>
      <c r="OO247" s="9">
        <f>IF(43&lt;=$G247, OJ247, "")</f>
        <v/>
      </c>
      <c r="OP247" s="9">
        <f>IF(43&lt;=$G247, ROUND(OO247*$Q247, 2), "")</f>
        <v/>
      </c>
      <c r="OQ247" s="9">
        <f>IF(43&lt;=$G247, $N247, "")</f>
        <v/>
      </c>
      <c r="OR247" s="9">
        <f>IF(43&lt;=$G247, OQ247-OP247, "")</f>
        <v/>
      </c>
      <c r="OS247" s="9">
        <f>IF(43&lt;=$G247, OO247-OR247, "")</f>
        <v/>
      </c>
      <c r="OT247" s="9">
        <f>IF(43&lt;=$G247, ROUND(OL247*$Q247, 2), "")</f>
        <v/>
      </c>
      <c r="OU247" s="9">
        <f>IF(43&lt;=$G247, OL247+OT247, "")</f>
        <v/>
      </c>
      <c r="OV247" s="9">
        <f>IF(43&lt;=$G247, OP247+OT247, "")</f>
        <v/>
      </c>
      <c r="OW247" s="9">
        <f>IF(43&lt;=$G247, ($G247-43)*$N247, "")</f>
        <v/>
      </c>
      <c r="OX247" s="9">
        <f>IF(44&lt;=$G247, OS247, "")</f>
        <v/>
      </c>
      <c r="OY247" s="9">
        <f>IF(44&lt;=$G247, ROUND(OX247*$Q247, 2), "")</f>
        <v/>
      </c>
      <c r="OZ247" s="9">
        <f>IF(44&lt;=$G247, $N247, "")</f>
        <v/>
      </c>
      <c r="PA247" s="9">
        <f>IF(44&lt;=$G247, OZ247-OY247, "")</f>
        <v/>
      </c>
      <c r="PB247" s="9">
        <f>IF(44&lt;=$G247, OX247-PA247, "")</f>
        <v/>
      </c>
      <c r="PC247" s="9">
        <f>IF(44&lt;=$G247, ROUND(OU247*$Q247, 2), "")</f>
        <v/>
      </c>
      <c r="PD247" s="9">
        <f>IF(44&lt;=$G247, OU247+PC247, "")</f>
        <v/>
      </c>
      <c r="PE247" s="9">
        <f>IF(44&lt;=$G247, OY247+PC247, "")</f>
        <v/>
      </c>
      <c r="PF247" s="9">
        <f>IF(44&lt;=$G247, ($G247-44)*$N247, "")</f>
        <v/>
      </c>
      <c r="PG247" s="9">
        <f>IF(45&lt;=$G247, PB247, "")</f>
        <v/>
      </c>
      <c r="PH247" s="9">
        <f>IF(45&lt;=$G247, ROUND(PG247*$Q247, 2), "")</f>
        <v/>
      </c>
      <c r="PI247" s="9">
        <f>IF(45&lt;=$G247, $N247, "")</f>
        <v/>
      </c>
      <c r="PJ247" s="9">
        <f>IF(45&lt;=$G247, PI247-PH247, "")</f>
        <v/>
      </c>
      <c r="PK247" s="9">
        <f>IF(45&lt;=$G247, PG247-PJ247, "")</f>
        <v/>
      </c>
      <c r="PL247" s="9">
        <f>IF(45&lt;=$G247, ROUND(PD247*$Q247, 2), "")</f>
        <v/>
      </c>
      <c r="PM247" s="9">
        <f>IF(45&lt;=$G247, PD247+PL247, "")</f>
        <v/>
      </c>
      <c r="PN247" s="9">
        <f>IF(45&lt;=$G247, PH247+PL247, "")</f>
        <v/>
      </c>
      <c r="PO247" s="9">
        <f>IF(45&lt;=$G247, ($G247-45)*$N247, "")</f>
        <v/>
      </c>
      <c r="PP247" s="9">
        <f>IF(46&lt;=$G247, PK247, "")</f>
        <v/>
      </c>
      <c r="PQ247" s="9">
        <f>IF(46&lt;=$G247, ROUND(PP247*$Q247, 2), "")</f>
        <v/>
      </c>
      <c r="PR247" s="9">
        <f>IF(46&lt;=$G247, $N247, "")</f>
        <v/>
      </c>
      <c r="PS247" s="9">
        <f>IF(46&lt;=$G247, PR247-PQ247, "")</f>
        <v/>
      </c>
      <c r="PT247" s="9">
        <f>IF(46&lt;=$G247, PP247-PS247, "")</f>
        <v/>
      </c>
      <c r="PU247" s="9">
        <f>IF(46&lt;=$G247, ROUND(PM247*$Q247, 2), "")</f>
        <v/>
      </c>
      <c r="PV247" s="9">
        <f>IF(46&lt;=$G247, PM247+PU247, "")</f>
        <v/>
      </c>
      <c r="PW247" s="9">
        <f>IF(46&lt;=$G247, PQ247+PU247, "")</f>
        <v/>
      </c>
      <c r="PX247" s="9">
        <f>IF(46&lt;=$G247, ($G247-46)*$N247, "")</f>
        <v/>
      </c>
      <c r="PY247" s="9">
        <f>IF(47&lt;=$G247, PT247, "")</f>
        <v/>
      </c>
      <c r="PZ247" s="9">
        <f>IF(47&lt;=$G247, ROUND(PY247*$Q247, 2), "")</f>
        <v/>
      </c>
      <c r="QA247" s="9">
        <f>IF(47&lt;=$G247, $N247, "")</f>
        <v/>
      </c>
      <c r="QB247" s="9">
        <f>IF(47&lt;=$G247, QA247-PZ247, "")</f>
        <v/>
      </c>
      <c r="QC247" s="9">
        <f>IF(47&lt;=$G247, PY247-QB247, "")</f>
        <v/>
      </c>
      <c r="QD247" s="9">
        <f>IF(47&lt;=$G247, ROUND(PV247*$Q247, 2), "")</f>
        <v/>
      </c>
      <c r="QE247" s="9">
        <f>IF(47&lt;=$G247, PV247+QD247, "")</f>
        <v/>
      </c>
      <c r="QF247" s="9">
        <f>IF(47&lt;=$G247, PZ247+QD247, "")</f>
        <v/>
      </c>
      <c r="QG247" s="9">
        <f>IF(47&lt;=$G247, ($G247-47)*$N247, "")</f>
        <v/>
      </c>
      <c r="QH247" s="9">
        <f>IF(48&lt;=$G247, QC247, "")</f>
        <v/>
      </c>
      <c r="QI247" s="9">
        <f>IF(48&lt;=$G247, ROUND(QH247*$Q247, 2), "")</f>
        <v/>
      </c>
      <c r="QJ247" s="9">
        <f>IF(48&lt;=$G247, $N247, "")</f>
        <v/>
      </c>
      <c r="QK247" s="9">
        <f>IF(48&lt;=$G247, QJ247-QI247, "")</f>
        <v/>
      </c>
      <c r="QL247" s="9">
        <f>IF(48&lt;=$G247, QH247-QK247, "")</f>
        <v/>
      </c>
      <c r="QM247" s="9">
        <f>IF(48&lt;=$G247, ROUND(QE247*$Q247, 2), "")</f>
        <v/>
      </c>
      <c r="QN247" s="9">
        <f>IF(48&lt;=$G247, QE247+QM247, "")</f>
        <v/>
      </c>
      <c r="QO247" s="9">
        <f>IF(48&lt;=$G247, QI247+QM247, "")</f>
        <v/>
      </c>
      <c r="QP247" s="9">
        <f>IF(48&lt;=$G247, ($G247-48)*$N247, "")</f>
        <v/>
      </c>
    </row>
    <row r="248">
      <c r="A248" s="12" t="inlineStr">
        <is>
          <t>0756-0001</t>
        </is>
      </c>
      <c r="B248" s="13" t="inlineStr">
        <is>
          <t>Agricola Hortiberry, S.A. de C.V.</t>
        </is>
      </c>
      <c r="C248" s="13" t="inlineStr">
        <is>
          <t>1200  Tradesman Chasis Cabina</t>
        </is>
      </c>
      <c r="D248" s="12" t="inlineStr">
        <is>
          <t>ACTIVO</t>
        </is>
      </c>
      <c r="E248" s="12" t="inlineStr">
        <is>
          <t>2026-05-06</t>
        </is>
      </c>
      <c r="F248" s="12" t="inlineStr">
        <is>
          <t>2030-05-06</t>
        </is>
      </c>
      <c r="G248" s="14" t="n">
        <v>48</v>
      </c>
      <c r="H248" s="15" t="n">
        <v>454653</v>
      </c>
      <c r="I248" s="16" t="n">
        <v>0.4</v>
      </c>
      <c r="J248" s="15">
        <f>ROUND(H248*I248, 2)</f>
        <v/>
      </c>
      <c r="K248" s="15">
        <f>ROUND(H248-J248, 2)</f>
        <v/>
      </c>
      <c r="L248" s="16" t="n">
        <v>0.02</v>
      </c>
      <c r="M248" s="15">
        <f>ROUND(H248*L248, 2)</f>
        <v/>
      </c>
      <c r="N248" s="15" t="n">
        <v>9722.129999999999</v>
      </c>
      <c r="O248" s="16" t="n">
        <v>0.4</v>
      </c>
      <c r="P248" s="15">
        <f>ROUND(H248*O248, 2)</f>
        <v/>
      </c>
      <c r="Q248" s="17" t="n">
        <v>0.03268022</v>
      </c>
      <c r="R248" s="17">
        <f>RATE(G248, -N248, K248, -P248)</f>
        <v/>
      </c>
      <c r="S248" s="17">
        <f>ROUND(Q248*12, 8)</f>
        <v/>
      </c>
      <c r="T248" s="17">
        <f>ROUND(((1+Q248)^12)-1, 8)</f>
        <v/>
      </c>
      <c r="U248" s="15">
        <f>ROUND(PV(Q248, G248, 0, -P248), 2)</f>
        <v/>
      </c>
      <c r="V248" s="15">
        <f>SUMIF($AA$4:$QP$4, "Interes_Leasing", AA248:QP248)</f>
        <v/>
      </c>
      <c r="W248" s="15">
        <f>SUMIF($AA$4:$QP$4, "Interes_Residual", AA248:QP248)</f>
        <v/>
      </c>
      <c r="X248" s="15">
        <f>ROUND(V248+W248, 2)</f>
        <v/>
      </c>
      <c r="Y248" s="15">
        <f>ROUND((N248*G248+P248+M248)-K248, 2)</f>
        <v/>
      </c>
      <c r="Z248" s="16">
        <f>ROUND(Y248/K248, 4)</f>
        <v/>
      </c>
      <c r="AA248" s="15">
        <f>IF(1&lt;=$G248, $K248, "")</f>
        <v/>
      </c>
      <c r="AB248" s="15">
        <f>IF(1&lt;=$G248, ROUND(AA248*$Q248, 2), "")</f>
        <v/>
      </c>
      <c r="AC248" s="15">
        <f>IF(1&lt;=$G248, $N248, "")</f>
        <v/>
      </c>
      <c r="AD248" s="15">
        <f>IF(1&lt;=$G248, AC248-AB248, "")</f>
        <v/>
      </c>
      <c r="AE248" s="15">
        <f>IF(1&lt;=$G248, AA248-AD248, "")</f>
        <v/>
      </c>
      <c r="AF248" s="15">
        <f>IF(1&lt;=$G248, ROUND($U248*$Q248, 2), "")</f>
        <v/>
      </c>
      <c r="AG248" s="15">
        <f>IF(1&lt;=$G248, $U248+AF248, "")</f>
        <v/>
      </c>
      <c r="AH248" s="15">
        <f>IF(1&lt;=$G248, AB248+AF248, "")</f>
        <v/>
      </c>
      <c r="AI248" s="15">
        <f>IF(1&lt;=$G248, ($G248-1)*$N248, "")</f>
        <v/>
      </c>
      <c r="AJ248" s="15">
        <f>IF(2&lt;=$G248, AE248, "")</f>
        <v/>
      </c>
      <c r="AK248" s="15">
        <f>IF(2&lt;=$G248, ROUND(AJ248*$Q248, 2), "")</f>
        <v/>
      </c>
      <c r="AL248" s="15">
        <f>IF(2&lt;=$G248, $N248, "")</f>
        <v/>
      </c>
      <c r="AM248" s="15">
        <f>IF(2&lt;=$G248, AL248-AK248, "")</f>
        <v/>
      </c>
      <c r="AN248" s="15">
        <f>IF(2&lt;=$G248, AJ248-AM248, "")</f>
        <v/>
      </c>
      <c r="AO248" s="15">
        <f>IF(2&lt;=$G248, ROUND(AG248*$Q248, 2), "")</f>
        <v/>
      </c>
      <c r="AP248" s="15">
        <f>IF(2&lt;=$G248, AG248+AO248, "")</f>
        <v/>
      </c>
      <c r="AQ248" s="15">
        <f>IF(2&lt;=$G248, AK248+AO248, "")</f>
        <v/>
      </c>
      <c r="AR248" s="15">
        <f>IF(2&lt;=$G248, ($G248-2)*$N248, "")</f>
        <v/>
      </c>
      <c r="AS248" s="15">
        <f>IF(3&lt;=$G248, AN248, "")</f>
        <v/>
      </c>
      <c r="AT248" s="15">
        <f>IF(3&lt;=$G248, ROUND(AS248*$Q248, 2), "")</f>
        <v/>
      </c>
      <c r="AU248" s="15">
        <f>IF(3&lt;=$G248, $N248, "")</f>
        <v/>
      </c>
      <c r="AV248" s="15">
        <f>IF(3&lt;=$G248, AU248-AT248, "")</f>
        <v/>
      </c>
      <c r="AW248" s="15">
        <f>IF(3&lt;=$G248, AS248-AV248, "")</f>
        <v/>
      </c>
      <c r="AX248" s="15">
        <f>IF(3&lt;=$G248, ROUND(AP248*$Q248, 2), "")</f>
        <v/>
      </c>
      <c r="AY248" s="15">
        <f>IF(3&lt;=$G248, AP248+AX248, "")</f>
        <v/>
      </c>
      <c r="AZ248" s="15">
        <f>IF(3&lt;=$G248, AT248+AX248, "")</f>
        <v/>
      </c>
      <c r="BA248" s="15">
        <f>IF(3&lt;=$G248, ($G248-3)*$N248, "")</f>
        <v/>
      </c>
      <c r="BB248" s="15">
        <f>IF(4&lt;=$G248, AW248, "")</f>
        <v/>
      </c>
      <c r="BC248" s="15">
        <f>IF(4&lt;=$G248, ROUND(BB248*$Q248, 2), "")</f>
        <v/>
      </c>
      <c r="BD248" s="15">
        <f>IF(4&lt;=$G248, $N248, "")</f>
        <v/>
      </c>
      <c r="BE248" s="15">
        <f>IF(4&lt;=$G248, BD248-BC248, "")</f>
        <v/>
      </c>
      <c r="BF248" s="15">
        <f>IF(4&lt;=$G248, BB248-BE248, "")</f>
        <v/>
      </c>
      <c r="BG248" s="15">
        <f>IF(4&lt;=$G248, ROUND(AY248*$Q248, 2), "")</f>
        <v/>
      </c>
      <c r="BH248" s="15">
        <f>IF(4&lt;=$G248, AY248+BG248, "")</f>
        <v/>
      </c>
      <c r="BI248" s="15">
        <f>IF(4&lt;=$G248, BC248+BG248, "")</f>
        <v/>
      </c>
      <c r="BJ248" s="15">
        <f>IF(4&lt;=$G248, ($G248-4)*$N248, "")</f>
        <v/>
      </c>
      <c r="BK248" s="15">
        <f>IF(5&lt;=$G248, BF248, "")</f>
        <v/>
      </c>
      <c r="BL248" s="15">
        <f>IF(5&lt;=$G248, ROUND(BK248*$Q248, 2), "")</f>
        <v/>
      </c>
      <c r="BM248" s="15">
        <f>IF(5&lt;=$G248, $N248, "")</f>
        <v/>
      </c>
      <c r="BN248" s="15">
        <f>IF(5&lt;=$G248, BM248-BL248, "")</f>
        <v/>
      </c>
      <c r="BO248" s="15">
        <f>IF(5&lt;=$G248, BK248-BN248, "")</f>
        <v/>
      </c>
      <c r="BP248" s="15">
        <f>IF(5&lt;=$G248, ROUND(BH248*$Q248, 2), "")</f>
        <v/>
      </c>
      <c r="BQ248" s="15">
        <f>IF(5&lt;=$G248, BH248+BP248, "")</f>
        <v/>
      </c>
      <c r="BR248" s="15">
        <f>IF(5&lt;=$G248, BL248+BP248, "")</f>
        <v/>
      </c>
      <c r="BS248" s="15">
        <f>IF(5&lt;=$G248, ($G248-5)*$N248, "")</f>
        <v/>
      </c>
      <c r="BT248" s="15">
        <f>IF(6&lt;=$G248, BO248, "")</f>
        <v/>
      </c>
      <c r="BU248" s="15">
        <f>IF(6&lt;=$G248, ROUND(BT248*$Q248, 2), "")</f>
        <v/>
      </c>
      <c r="BV248" s="15">
        <f>IF(6&lt;=$G248, $N248, "")</f>
        <v/>
      </c>
      <c r="BW248" s="15">
        <f>IF(6&lt;=$G248, BV248-BU248, "")</f>
        <v/>
      </c>
      <c r="BX248" s="15">
        <f>IF(6&lt;=$G248, BT248-BW248, "")</f>
        <v/>
      </c>
      <c r="BY248" s="15">
        <f>IF(6&lt;=$G248, ROUND(BQ248*$Q248, 2), "")</f>
        <v/>
      </c>
      <c r="BZ248" s="15">
        <f>IF(6&lt;=$G248, BQ248+BY248, "")</f>
        <v/>
      </c>
      <c r="CA248" s="15">
        <f>IF(6&lt;=$G248, BU248+BY248, "")</f>
        <v/>
      </c>
      <c r="CB248" s="15">
        <f>IF(6&lt;=$G248, ($G248-6)*$N248, "")</f>
        <v/>
      </c>
      <c r="CC248" s="15">
        <f>IF(7&lt;=$G248, BX248, "")</f>
        <v/>
      </c>
      <c r="CD248" s="15">
        <f>IF(7&lt;=$G248, ROUND(CC248*$Q248, 2), "")</f>
        <v/>
      </c>
      <c r="CE248" s="15">
        <f>IF(7&lt;=$G248, $N248, "")</f>
        <v/>
      </c>
      <c r="CF248" s="15">
        <f>IF(7&lt;=$G248, CE248-CD248, "")</f>
        <v/>
      </c>
      <c r="CG248" s="15">
        <f>IF(7&lt;=$G248, CC248-CF248, "")</f>
        <v/>
      </c>
      <c r="CH248" s="15">
        <f>IF(7&lt;=$G248, ROUND(BZ248*$Q248, 2), "")</f>
        <v/>
      </c>
      <c r="CI248" s="15">
        <f>IF(7&lt;=$G248, BZ248+CH248, "")</f>
        <v/>
      </c>
      <c r="CJ248" s="15">
        <f>IF(7&lt;=$G248, CD248+CH248, "")</f>
        <v/>
      </c>
      <c r="CK248" s="15">
        <f>IF(7&lt;=$G248, ($G248-7)*$N248, "")</f>
        <v/>
      </c>
      <c r="CL248" s="15">
        <f>IF(8&lt;=$G248, CG248, "")</f>
        <v/>
      </c>
      <c r="CM248" s="15">
        <f>IF(8&lt;=$G248, ROUND(CL248*$Q248, 2), "")</f>
        <v/>
      </c>
      <c r="CN248" s="15">
        <f>IF(8&lt;=$G248, $N248, "")</f>
        <v/>
      </c>
      <c r="CO248" s="15">
        <f>IF(8&lt;=$G248, CN248-CM248, "")</f>
        <v/>
      </c>
      <c r="CP248" s="15">
        <f>IF(8&lt;=$G248, CL248-CO248, "")</f>
        <v/>
      </c>
      <c r="CQ248" s="15">
        <f>IF(8&lt;=$G248, ROUND(CI248*$Q248, 2), "")</f>
        <v/>
      </c>
      <c r="CR248" s="15">
        <f>IF(8&lt;=$G248, CI248+CQ248, "")</f>
        <v/>
      </c>
      <c r="CS248" s="15">
        <f>IF(8&lt;=$G248, CM248+CQ248, "")</f>
        <v/>
      </c>
      <c r="CT248" s="15">
        <f>IF(8&lt;=$G248, ($G248-8)*$N248, "")</f>
        <v/>
      </c>
      <c r="CU248" s="15">
        <f>IF(9&lt;=$G248, CP248, "")</f>
        <v/>
      </c>
      <c r="CV248" s="15">
        <f>IF(9&lt;=$G248, ROUND(CU248*$Q248, 2), "")</f>
        <v/>
      </c>
      <c r="CW248" s="15">
        <f>IF(9&lt;=$G248, $N248, "")</f>
        <v/>
      </c>
      <c r="CX248" s="15">
        <f>IF(9&lt;=$G248, CW248-CV248, "")</f>
        <v/>
      </c>
      <c r="CY248" s="15">
        <f>IF(9&lt;=$G248, CU248-CX248, "")</f>
        <v/>
      </c>
      <c r="CZ248" s="15">
        <f>IF(9&lt;=$G248, ROUND(CR248*$Q248, 2), "")</f>
        <v/>
      </c>
      <c r="DA248" s="15">
        <f>IF(9&lt;=$G248, CR248+CZ248, "")</f>
        <v/>
      </c>
      <c r="DB248" s="15">
        <f>IF(9&lt;=$G248, CV248+CZ248, "")</f>
        <v/>
      </c>
      <c r="DC248" s="15">
        <f>IF(9&lt;=$G248, ($G248-9)*$N248, "")</f>
        <v/>
      </c>
      <c r="DD248" s="15">
        <f>IF(10&lt;=$G248, CY248, "")</f>
        <v/>
      </c>
      <c r="DE248" s="15">
        <f>IF(10&lt;=$G248, ROUND(DD248*$Q248, 2), "")</f>
        <v/>
      </c>
      <c r="DF248" s="15">
        <f>IF(10&lt;=$G248, $N248, "")</f>
        <v/>
      </c>
      <c r="DG248" s="15">
        <f>IF(10&lt;=$G248, DF248-DE248, "")</f>
        <v/>
      </c>
      <c r="DH248" s="15">
        <f>IF(10&lt;=$G248, DD248-DG248, "")</f>
        <v/>
      </c>
      <c r="DI248" s="15">
        <f>IF(10&lt;=$G248, ROUND(DA248*$Q248, 2), "")</f>
        <v/>
      </c>
      <c r="DJ248" s="15">
        <f>IF(10&lt;=$G248, DA248+DI248, "")</f>
        <v/>
      </c>
      <c r="DK248" s="15">
        <f>IF(10&lt;=$G248, DE248+DI248, "")</f>
        <v/>
      </c>
      <c r="DL248" s="15">
        <f>IF(10&lt;=$G248, ($G248-10)*$N248, "")</f>
        <v/>
      </c>
      <c r="DM248" s="15">
        <f>IF(11&lt;=$G248, DH248, "")</f>
        <v/>
      </c>
      <c r="DN248" s="15">
        <f>IF(11&lt;=$G248, ROUND(DM248*$Q248, 2), "")</f>
        <v/>
      </c>
      <c r="DO248" s="15">
        <f>IF(11&lt;=$G248, $N248, "")</f>
        <v/>
      </c>
      <c r="DP248" s="15">
        <f>IF(11&lt;=$G248, DO248-DN248, "")</f>
        <v/>
      </c>
      <c r="DQ248" s="15">
        <f>IF(11&lt;=$G248, DM248-DP248, "")</f>
        <v/>
      </c>
      <c r="DR248" s="15">
        <f>IF(11&lt;=$G248, ROUND(DJ248*$Q248, 2), "")</f>
        <v/>
      </c>
      <c r="DS248" s="15">
        <f>IF(11&lt;=$G248, DJ248+DR248, "")</f>
        <v/>
      </c>
      <c r="DT248" s="15">
        <f>IF(11&lt;=$G248, DN248+DR248, "")</f>
        <v/>
      </c>
      <c r="DU248" s="15">
        <f>IF(11&lt;=$G248, ($G248-11)*$N248, "")</f>
        <v/>
      </c>
      <c r="DV248" s="15">
        <f>IF(12&lt;=$G248, DQ248, "")</f>
        <v/>
      </c>
      <c r="DW248" s="15">
        <f>IF(12&lt;=$G248, ROUND(DV248*$Q248, 2), "")</f>
        <v/>
      </c>
      <c r="DX248" s="15">
        <f>IF(12&lt;=$G248, $N248, "")</f>
        <v/>
      </c>
      <c r="DY248" s="15">
        <f>IF(12&lt;=$G248, DX248-DW248, "")</f>
        <v/>
      </c>
      <c r="DZ248" s="15">
        <f>IF(12&lt;=$G248, DV248-DY248, "")</f>
        <v/>
      </c>
      <c r="EA248" s="15">
        <f>IF(12&lt;=$G248, ROUND(DS248*$Q248, 2), "")</f>
        <v/>
      </c>
      <c r="EB248" s="15">
        <f>IF(12&lt;=$G248, DS248+EA248, "")</f>
        <v/>
      </c>
      <c r="EC248" s="15">
        <f>IF(12&lt;=$G248, DW248+EA248, "")</f>
        <v/>
      </c>
      <c r="ED248" s="15">
        <f>IF(12&lt;=$G248, ($G248-12)*$N248, "")</f>
        <v/>
      </c>
      <c r="EE248" s="15">
        <f>IF(13&lt;=$G248, DZ248, "")</f>
        <v/>
      </c>
      <c r="EF248" s="15">
        <f>IF(13&lt;=$G248, ROUND(EE248*$Q248, 2), "")</f>
        <v/>
      </c>
      <c r="EG248" s="15">
        <f>IF(13&lt;=$G248, $N248, "")</f>
        <v/>
      </c>
      <c r="EH248" s="15">
        <f>IF(13&lt;=$G248, EG248-EF248, "")</f>
        <v/>
      </c>
      <c r="EI248" s="15">
        <f>IF(13&lt;=$G248, EE248-EH248, "")</f>
        <v/>
      </c>
      <c r="EJ248" s="15">
        <f>IF(13&lt;=$G248, ROUND(EB248*$Q248, 2), "")</f>
        <v/>
      </c>
      <c r="EK248" s="15">
        <f>IF(13&lt;=$G248, EB248+EJ248, "")</f>
        <v/>
      </c>
      <c r="EL248" s="15">
        <f>IF(13&lt;=$G248, EF248+EJ248, "")</f>
        <v/>
      </c>
      <c r="EM248" s="15">
        <f>IF(13&lt;=$G248, ($G248-13)*$N248, "")</f>
        <v/>
      </c>
      <c r="EN248" s="15">
        <f>IF(14&lt;=$G248, EI248, "")</f>
        <v/>
      </c>
      <c r="EO248" s="15">
        <f>IF(14&lt;=$G248, ROUND(EN248*$Q248, 2), "")</f>
        <v/>
      </c>
      <c r="EP248" s="15">
        <f>IF(14&lt;=$G248, $N248, "")</f>
        <v/>
      </c>
      <c r="EQ248" s="15">
        <f>IF(14&lt;=$G248, EP248-EO248, "")</f>
        <v/>
      </c>
      <c r="ER248" s="15">
        <f>IF(14&lt;=$G248, EN248-EQ248, "")</f>
        <v/>
      </c>
      <c r="ES248" s="15">
        <f>IF(14&lt;=$G248, ROUND(EK248*$Q248, 2), "")</f>
        <v/>
      </c>
      <c r="ET248" s="15">
        <f>IF(14&lt;=$G248, EK248+ES248, "")</f>
        <v/>
      </c>
      <c r="EU248" s="15">
        <f>IF(14&lt;=$G248, EO248+ES248, "")</f>
        <v/>
      </c>
      <c r="EV248" s="15">
        <f>IF(14&lt;=$G248, ($G248-14)*$N248, "")</f>
        <v/>
      </c>
      <c r="EW248" s="15">
        <f>IF(15&lt;=$G248, ER248, "")</f>
        <v/>
      </c>
      <c r="EX248" s="15">
        <f>IF(15&lt;=$G248, ROUND(EW248*$Q248, 2), "")</f>
        <v/>
      </c>
      <c r="EY248" s="15">
        <f>IF(15&lt;=$G248, $N248, "")</f>
        <v/>
      </c>
      <c r="EZ248" s="15">
        <f>IF(15&lt;=$G248, EY248-EX248, "")</f>
        <v/>
      </c>
      <c r="FA248" s="15">
        <f>IF(15&lt;=$G248, EW248-EZ248, "")</f>
        <v/>
      </c>
      <c r="FB248" s="15">
        <f>IF(15&lt;=$G248, ROUND(ET248*$Q248, 2), "")</f>
        <v/>
      </c>
      <c r="FC248" s="15">
        <f>IF(15&lt;=$G248, ET248+FB248, "")</f>
        <v/>
      </c>
      <c r="FD248" s="15">
        <f>IF(15&lt;=$G248, EX248+FB248, "")</f>
        <v/>
      </c>
      <c r="FE248" s="15">
        <f>IF(15&lt;=$G248, ($G248-15)*$N248, "")</f>
        <v/>
      </c>
      <c r="FF248" s="15">
        <f>IF(16&lt;=$G248, FA248, "")</f>
        <v/>
      </c>
      <c r="FG248" s="15">
        <f>IF(16&lt;=$G248, ROUND(FF248*$Q248, 2), "")</f>
        <v/>
      </c>
      <c r="FH248" s="15">
        <f>IF(16&lt;=$G248, $N248, "")</f>
        <v/>
      </c>
      <c r="FI248" s="15">
        <f>IF(16&lt;=$G248, FH248-FG248, "")</f>
        <v/>
      </c>
      <c r="FJ248" s="15">
        <f>IF(16&lt;=$G248, FF248-FI248, "")</f>
        <v/>
      </c>
      <c r="FK248" s="15">
        <f>IF(16&lt;=$G248, ROUND(FC248*$Q248, 2), "")</f>
        <v/>
      </c>
      <c r="FL248" s="15">
        <f>IF(16&lt;=$G248, FC248+FK248, "")</f>
        <v/>
      </c>
      <c r="FM248" s="15">
        <f>IF(16&lt;=$G248, FG248+FK248, "")</f>
        <v/>
      </c>
      <c r="FN248" s="15">
        <f>IF(16&lt;=$G248, ($G248-16)*$N248, "")</f>
        <v/>
      </c>
      <c r="FO248" s="15">
        <f>IF(17&lt;=$G248, FJ248, "")</f>
        <v/>
      </c>
      <c r="FP248" s="15">
        <f>IF(17&lt;=$G248, ROUND(FO248*$Q248, 2), "")</f>
        <v/>
      </c>
      <c r="FQ248" s="15">
        <f>IF(17&lt;=$G248, $N248, "")</f>
        <v/>
      </c>
      <c r="FR248" s="15">
        <f>IF(17&lt;=$G248, FQ248-FP248, "")</f>
        <v/>
      </c>
      <c r="FS248" s="15">
        <f>IF(17&lt;=$G248, FO248-FR248, "")</f>
        <v/>
      </c>
      <c r="FT248" s="15">
        <f>IF(17&lt;=$G248, ROUND(FL248*$Q248, 2), "")</f>
        <v/>
      </c>
      <c r="FU248" s="15">
        <f>IF(17&lt;=$G248, FL248+FT248, "")</f>
        <v/>
      </c>
      <c r="FV248" s="15">
        <f>IF(17&lt;=$G248, FP248+FT248, "")</f>
        <v/>
      </c>
      <c r="FW248" s="15">
        <f>IF(17&lt;=$G248, ($G248-17)*$N248, "")</f>
        <v/>
      </c>
      <c r="FX248" s="15">
        <f>IF(18&lt;=$G248, FS248, "")</f>
        <v/>
      </c>
      <c r="FY248" s="15">
        <f>IF(18&lt;=$G248, ROUND(FX248*$Q248, 2), "")</f>
        <v/>
      </c>
      <c r="FZ248" s="15">
        <f>IF(18&lt;=$G248, $N248, "")</f>
        <v/>
      </c>
      <c r="GA248" s="15">
        <f>IF(18&lt;=$G248, FZ248-FY248, "")</f>
        <v/>
      </c>
      <c r="GB248" s="15">
        <f>IF(18&lt;=$G248, FX248-GA248, "")</f>
        <v/>
      </c>
      <c r="GC248" s="15">
        <f>IF(18&lt;=$G248, ROUND(FU248*$Q248, 2), "")</f>
        <v/>
      </c>
      <c r="GD248" s="15">
        <f>IF(18&lt;=$G248, FU248+GC248, "")</f>
        <v/>
      </c>
      <c r="GE248" s="15">
        <f>IF(18&lt;=$G248, FY248+GC248, "")</f>
        <v/>
      </c>
      <c r="GF248" s="15">
        <f>IF(18&lt;=$G248, ($G248-18)*$N248, "")</f>
        <v/>
      </c>
      <c r="GG248" s="15">
        <f>IF(19&lt;=$G248, GB248, "")</f>
        <v/>
      </c>
      <c r="GH248" s="15">
        <f>IF(19&lt;=$G248, ROUND(GG248*$Q248, 2), "")</f>
        <v/>
      </c>
      <c r="GI248" s="15">
        <f>IF(19&lt;=$G248, $N248, "")</f>
        <v/>
      </c>
      <c r="GJ248" s="15">
        <f>IF(19&lt;=$G248, GI248-GH248, "")</f>
        <v/>
      </c>
      <c r="GK248" s="15">
        <f>IF(19&lt;=$G248, GG248-GJ248, "")</f>
        <v/>
      </c>
      <c r="GL248" s="15">
        <f>IF(19&lt;=$G248, ROUND(GD248*$Q248, 2), "")</f>
        <v/>
      </c>
      <c r="GM248" s="15">
        <f>IF(19&lt;=$G248, GD248+GL248, "")</f>
        <v/>
      </c>
      <c r="GN248" s="15">
        <f>IF(19&lt;=$G248, GH248+GL248, "")</f>
        <v/>
      </c>
      <c r="GO248" s="15">
        <f>IF(19&lt;=$G248, ($G248-19)*$N248, "")</f>
        <v/>
      </c>
      <c r="GP248" s="15">
        <f>IF(20&lt;=$G248, GK248, "")</f>
        <v/>
      </c>
      <c r="GQ248" s="15">
        <f>IF(20&lt;=$G248, ROUND(GP248*$Q248, 2), "")</f>
        <v/>
      </c>
      <c r="GR248" s="15">
        <f>IF(20&lt;=$G248, $N248, "")</f>
        <v/>
      </c>
      <c r="GS248" s="15">
        <f>IF(20&lt;=$G248, GR248-GQ248, "")</f>
        <v/>
      </c>
      <c r="GT248" s="15">
        <f>IF(20&lt;=$G248, GP248-GS248, "")</f>
        <v/>
      </c>
      <c r="GU248" s="15">
        <f>IF(20&lt;=$G248, ROUND(GM248*$Q248, 2), "")</f>
        <v/>
      </c>
      <c r="GV248" s="15">
        <f>IF(20&lt;=$G248, GM248+GU248, "")</f>
        <v/>
      </c>
      <c r="GW248" s="15">
        <f>IF(20&lt;=$G248, GQ248+GU248, "")</f>
        <v/>
      </c>
      <c r="GX248" s="15">
        <f>IF(20&lt;=$G248, ($G248-20)*$N248, "")</f>
        <v/>
      </c>
      <c r="GY248" s="15">
        <f>IF(21&lt;=$G248, GT248, "")</f>
        <v/>
      </c>
      <c r="GZ248" s="15">
        <f>IF(21&lt;=$G248, ROUND(GY248*$Q248, 2), "")</f>
        <v/>
      </c>
      <c r="HA248" s="15">
        <f>IF(21&lt;=$G248, $N248, "")</f>
        <v/>
      </c>
      <c r="HB248" s="15">
        <f>IF(21&lt;=$G248, HA248-GZ248, "")</f>
        <v/>
      </c>
      <c r="HC248" s="15">
        <f>IF(21&lt;=$G248, GY248-HB248, "")</f>
        <v/>
      </c>
      <c r="HD248" s="15">
        <f>IF(21&lt;=$G248, ROUND(GV248*$Q248, 2), "")</f>
        <v/>
      </c>
      <c r="HE248" s="15">
        <f>IF(21&lt;=$G248, GV248+HD248, "")</f>
        <v/>
      </c>
      <c r="HF248" s="15">
        <f>IF(21&lt;=$G248, GZ248+HD248, "")</f>
        <v/>
      </c>
      <c r="HG248" s="15">
        <f>IF(21&lt;=$G248, ($G248-21)*$N248, "")</f>
        <v/>
      </c>
      <c r="HH248" s="15">
        <f>IF(22&lt;=$G248, HC248, "")</f>
        <v/>
      </c>
      <c r="HI248" s="15">
        <f>IF(22&lt;=$G248, ROUND(HH248*$Q248, 2), "")</f>
        <v/>
      </c>
      <c r="HJ248" s="15">
        <f>IF(22&lt;=$G248, $N248, "")</f>
        <v/>
      </c>
      <c r="HK248" s="15">
        <f>IF(22&lt;=$G248, HJ248-HI248, "")</f>
        <v/>
      </c>
      <c r="HL248" s="15">
        <f>IF(22&lt;=$G248, HH248-HK248, "")</f>
        <v/>
      </c>
      <c r="HM248" s="15">
        <f>IF(22&lt;=$G248, ROUND(HE248*$Q248, 2), "")</f>
        <v/>
      </c>
      <c r="HN248" s="15">
        <f>IF(22&lt;=$G248, HE248+HM248, "")</f>
        <v/>
      </c>
      <c r="HO248" s="15">
        <f>IF(22&lt;=$G248, HI248+HM248, "")</f>
        <v/>
      </c>
      <c r="HP248" s="15">
        <f>IF(22&lt;=$G248, ($G248-22)*$N248, "")</f>
        <v/>
      </c>
      <c r="HQ248" s="15">
        <f>IF(23&lt;=$G248, HL248, "")</f>
        <v/>
      </c>
      <c r="HR248" s="15">
        <f>IF(23&lt;=$G248, ROUND(HQ248*$Q248, 2), "")</f>
        <v/>
      </c>
      <c r="HS248" s="15">
        <f>IF(23&lt;=$G248, $N248, "")</f>
        <v/>
      </c>
      <c r="HT248" s="15">
        <f>IF(23&lt;=$G248, HS248-HR248, "")</f>
        <v/>
      </c>
      <c r="HU248" s="15">
        <f>IF(23&lt;=$G248, HQ248-HT248, "")</f>
        <v/>
      </c>
      <c r="HV248" s="15">
        <f>IF(23&lt;=$G248, ROUND(HN248*$Q248, 2), "")</f>
        <v/>
      </c>
      <c r="HW248" s="15">
        <f>IF(23&lt;=$G248, HN248+HV248, "")</f>
        <v/>
      </c>
      <c r="HX248" s="15">
        <f>IF(23&lt;=$G248, HR248+HV248, "")</f>
        <v/>
      </c>
      <c r="HY248" s="15">
        <f>IF(23&lt;=$G248, ($G248-23)*$N248, "")</f>
        <v/>
      </c>
      <c r="HZ248" s="15">
        <f>IF(24&lt;=$G248, HU248, "")</f>
        <v/>
      </c>
      <c r="IA248" s="15">
        <f>IF(24&lt;=$G248, ROUND(HZ248*$Q248, 2), "")</f>
        <v/>
      </c>
      <c r="IB248" s="15">
        <f>IF(24&lt;=$G248, $N248, "")</f>
        <v/>
      </c>
      <c r="IC248" s="15">
        <f>IF(24&lt;=$G248, IB248-IA248, "")</f>
        <v/>
      </c>
      <c r="ID248" s="15">
        <f>IF(24&lt;=$G248, HZ248-IC248, "")</f>
        <v/>
      </c>
      <c r="IE248" s="15">
        <f>IF(24&lt;=$G248, ROUND(HW248*$Q248, 2), "")</f>
        <v/>
      </c>
      <c r="IF248" s="15">
        <f>IF(24&lt;=$G248, HW248+IE248, "")</f>
        <v/>
      </c>
      <c r="IG248" s="15">
        <f>IF(24&lt;=$G248, IA248+IE248, "")</f>
        <v/>
      </c>
      <c r="IH248" s="15">
        <f>IF(24&lt;=$G248, ($G248-24)*$N248, "")</f>
        <v/>
      </c>
      <c r="II248" s="15">
        <f>IF(25&lt;=$G248, ID248, "")</f>
        <v/>
      </c>
      <c r="IJ248" s="15">
        <f>IF(25&lt;=$G248, ROUND(II248*$Q248, 2), "")</f>
        <v/>
      </c>
      <c r="IK248" s="15">
        <f>IF(25&lt;=$G248, $N248, "")</f>
        <v/>
      </c>
      <c r="IL248" s="15">
        <f>IF(25&lt;=$G248, IK248-IJ248, "")</f>
        <v/>
      </c>
      <c r="IM248" s="15">
        <f>IF(25&lt;=$G248, II248-IL248, "")</f>
        <v/>
      </c>
      <c r="IN248" s="15">
        <f>IF(25&lt;=$G248, ROUND(IF248*$Q248, 2), "")</f>
        <v/>
      </c>
      <c r="IO248" s="15">
        <f>IF(25&lt;=$G248, IF248+IN248, "")</f>
        <v/>
      </c>
      <c r="IP248" s="15">
        <f>IF(25&lt;=$G248, IJ248+IN248, "")</f>
        <v/>
      </c>
      <c r="IQ248" s="15">
        <f>IF(25&lt;=$G248, ($G248-25)*$N248, "")</f>
        <v/>
      </c>
      <c r="IR248" s="15">
        <f>IF(26&lt;=$G248, IM248, "")</f>
        <v/>
      </c>
      <c r="IS248" s="15">
        <f>IF(26&lt;=$G248, ROUND(IR248*$Q248, 2), "")</f>
        <v/>
      </c>
      <c r="IT248" s="15">
        <f>IF(26&lt;=$G248, $N248, "")</f>
        <v/>
      </c>
      <c r="IU248" s="15">
        <f>IF(26&lt;=$G248, IT248-IS248, "")</f>
        <v/>
      </c>
      <c r="IV248" s="15">
        <f>IF(26&lt;=$G248, IR248-IU248, "")</f>
        <v/>
      </c>
      <c r="IW248" s="15">
        <f>IF(26&lt;=$G248, ROUND(IO248*$Q248, 2), "")</f>
        <v/>
      </c>
      <c r="IX248" s="15">
        <f>IF(26&lt;=$G248, IO248+IW248, "")</f>
        <v/>
      </c>
      <c r="IY248" s="15">
        <f>IF(26&lt;=$G248, IS248+IW248, "")</f>
        <v/>
      </c>
      <c r="IZ248" s="15">
        <f>IF(26&lt;=$G248, ($G248-26)*$N248, "")</f>
        <v/>
      </c>
      <c r="JA248" s="15">
        <f>IF(27&lt;=$G248, IV248, "")</f>
        <v/>
      </c>
      <c r="JB248" s="15">
        <f>IF(27&lt;=$G248, ROUND(JA248*$Q248, 2), "")</f>
        <v/>
      </c>
      <c r="JC248" s="15">
        <f>IF(27&lt;=$G248, $N248, "")</f>
        <v/>
      </c>
      <c r="JD248" s="15">
        <f>IF(27&lt;=$G248, JC248-JB248, "")</f>
        <v/>
      </c>
      <c r="JE248" s="15">
        <f>IF(27&lt;=$G248, JA248-JD248, "")</f>
        <v/>
      </c>
      <c r="JF248" s="15">
        <f>IF(27&lt;=$G248, ROUND(IX248*$Q248, 2), "")</f>
        <v/>
      </c>
      <c r="JG248" s="15">
        <f>IF(27&lt;=$G248, IX248+JF248, "")</f>
        <v/>
      </c>
      <c r="JH248" s="15">
        <f>IF(27&lt;=$G248, JB248+JF248, "")</f>
        <v/>
      </c>
      <c r="JI248" s="15">
        <f>IF(27&lt;=$G248, ($G248-27)*$N248, "")</f>
        <v/>
      </c>
      <c r="JJ248" s="15">
        <f>IF(28&lt;=$G248, JE248, "")</f>
        <v/>
      </c>
      <c r="JK248" s="15">
        <f>IF(28&lt;=$G248, ROUND(JJ248*$Q248, 2), "")</f>
        <v/>
      </c>
      <c r="JL248" s="15">
        <f>IF(28&lt;=$G248, $N248, "")</f>
        <v/>
      </c>
      <c r="JM248" s="15">
        <f>IF(28&lt;=$G248, JL248-JK248, "")</f>
        <v/>
      </c>
      <c r="JN248" s="15">
        <f>IF(28&lt;=$G248, JJ248-JM248, "")</f>
        <v/>
      </c>
      <c r="JO248" s="15">
        <f>IF(28&lt;=$G248, ROUND(JG248*$Q248, 2), "")</f>
        <v/>
      </c>
      <c r="JP248" s="15">
        <f>IF(28&lt;=$G248, JG248+JO248, "")</f>
        <v/>
      </c>
      <c r="JQ248" s="15">
        <f>IF(28&lt;=$G248, JK248+JO248, "")</f>
        <v/>
      </c>
      <c r="JR248" s="15">
        <f>IF(28&lt;=$G248, ($G248-28)*$N248, "")</f>
        <v/>
      </c>
      <c r="JS248" s="15">
        <f>IF(29&lt;=$G248, JN248, "")</f>
        <v/>
      </c>
      <c r="JT248" s="15">
        <f>IF(29&lt;=$G248, ROUND(JS248*$Q248, 2), "")</f>
        <v/>
      </c>
      <c r="JU248" s="15">
        <f>IF(29&lt;=$G248, $N248, "")</f>
        <v/>
      </c>
      <c r="JV248" s="15">
        <f>IF(29&lt;=$G248, JU248-JT248, "")</f>
        <v/>
      </c>
      <c r="JW248" s="15">
        <f>IF(29&lt;=$G248, JS248-JV248, "")</f>
        <v/>
      </c>
      <c r="JX248" s="15">
        <f>IF(29&lt;=$G248, ROUND(JP248*$Q248, 2), "")</f>
        <v/>
      </c>
      <c r="JY248" s="15">
        <f>IF(29&lt;=$G248, JP248+JX248, "")</f>
        <v/>
      </c>
      <c r="JZ248" s="15">
        <f>IF(29&lt;=$G248, JT248+JX248, "")</f>
        <v/>
      </c>
      <c r="KA248" s="15">
        <f>IF(29&lt;=$G248, ($G248-29)*$N248, "")</f>
        <v/>
      </c>
      <c r="KB248" s="15">
        <f>IF(30&lt;=$G248, JW248, "")</f>
        <v/>
      </c>
      <c r="KC248" s="15">
        <f>IF(30&lt;=$G248, ROUND(KB248*$Q248, 2), "")</f>
        <v/>
      </c>
      <c r="KD248" s="15">
        <f>IF(30&lt;=$G248, $N248, "")</f>
        <v/>
      </c>
      <c r="KE248" s="15">
        <f>IF(30&lt;=$G248, KD248-KC248, "")</f>
        <v/>
      </c>
      <c r="KF248" s="15">
        <f>IF(30&lt;=$G248, KB248-KE248, "")</f>
        <v/>
      </c>
      <c r="KG248" s="15">
        <f>IF(30&lt;=$G248, ROUND(JY248*$Q248, 2), "")</f>
        <v/>
      </c>
      <c r="KH248" s="15">
        <f>IF(30&lt;=$G248, JY248+KG248, "")</f>
        <v/>
      </c>
      <c r="KI248" s="15">
        <f>IF(30&lt;=$G248, KC248+KG248, "")</f>
        <v/>
      </c>
      <c r="KJ248" s="15">
        <f>IF(30&lt;=$G248, ($G248-30)*$N248, "")</f>
        <v/>
      </c>
      <c r="KK248" s="15">
        <f>IF(31&lt;=$G248, KF248, "")</f>
        <v/>
      </c>
      <c r="KL248" s="15">
        <f>IF(31&lt;=$G248, ROUND(KK248*$Q248, 2), "")</f>
        <v/>
      </c>
      <c r="KM248" s="15">
        <f>IF(31&lt;=$G248, $N248, "")</f>
        <v/>
      </c>
      <c r="KN248" s="15">
        <f>IF(31&lt;=$G248, KM248-KL248, "")</f>
        <v/>
      </c>
      <c r="KO248" s="15">
        <f>IF(31&lt;=$G248, KK248-KN248, "")</f>
        <v/>
      </c>
      <c r="KP248" s="15">
        <f>IF(31&lt;=$G248, ROUND(KH248*$Q248, 2), "")</f>
        <v/>
      </c>
      <c r="KQ248" s="15">
        <f>IF(31&lt;=$G248, KH248+KP248, "")</f>
        <v/>
      </c>
      <c r="KR248" s="15">
        <f>IF(31&lt;=$G248, KL248+KP248, "")</f>
        <v/>
      </c>
      <c r="KS248" s="15">
        <f>IF(31&lt;=$G248, ($G248-31)*$N248, "")</f>
        <v/>
      </c>
      <c r="KT248" s="15">
        <f>IF(32&lt;=$G248, KO248, "")</f>
        <v/>
      </c>
      <c r="KU248" s="15">
        <f>IF(32&lt;=$G248, ROUND(KT248*$Q248, 2), "")</f>
        <v/>
      </c>
      <c r="KV248" s="15">
        <f>IF(32&lt;=$G248, $N248, "")</f>
        <v/>
      </c>
      <c r="KW248" s="15">
        <f>IF(32&lt;=$G248, KV248-KU248, "")</f>
        <v/>
      </c>
      <c r="KX248" s="15">
        <f>IF(32&lt;=$G248, KT248-KW248, "")</f>
        <v/>
      </c>
      <c r="KY248" s="15">
        <f>IF(32&lt;=$G248, ROUND(KQ248*$Q248, 2), "")</f>
        <v/>
      </c>
      <c r="KZ248" s="15">
        <f>IF(32&lt;=$G248, KQ248+KY248, "")</f>
        <v/>
      </c>
      <c r="LA248" s="15">
        <f>IF(32&lt;=$G248, KU248+KY248, "")</f>
        <v/>
      </c>
      <c r="LB248" s="15">
        <f>IF(32&lt;=$G248, ($G248-32)*$N248, "")</f>
        <v/>
      </c>
      <c r="LC248" s="15">
        <f>IF(33&lt;=$G248, KX248, "")</f>
        <v/>
      </c>
      <c r="LD248" s="15">
        <f>IF(33&lt;=$G248, ROUND(LC248*$Q248, 2), "")</f>
        <v/>
      </c>
      <c r="LE248" s="15">
        <f>IF(33&lt;=$G248, $N248, "")</f>
        <v/>
      </c>
      <c r="LF248" s="15">
        <f>IF(33&lt;=$G248, LE248-LD248, "")</f>
        <v/>
      </c>
      <c r="LG248" s="15">
        <f>IF(33&lt;=$G248, LC248-LF248, "")</f>
        <v/>
      </c>
      <c r="LH248" s="15">
        <f>IF(33&lt;=$G248, ROUND(KZ248*$Q248, 2), "")</f>
        <v/>
      </c>
      <c r="LI248" s="15">
        <f>IF(33&lt;=$G248, KZ248+LH248, "")</f>
        <v/>
      </c>
      <c r="LJ248" s="15">
        <f>IF(33&lt;=$G248, LD248+LH248, "")</f>
        <v/>
      </c>
      <c r="LK248" s="15">
        <f>IF(33&lt;=$G248, ($G248-33)*$N248, "")</f>
        <v/>
      </c>
      <c r="LL248" s="15">
        <f>IF(34&lt;=$G248, LG248, "")</f>
        <v/>
      </c>
      <c r="LM248" s="15">
        <f>IF(34&lt;=$G248, ROUND(LL248*$Q248, 2), "")</f>
        <v/>
      </c>
      <c r="LN248" s="15">
        <f>IF(34&lt;=$G248, $N248, "")</f>
        <v/>
      </c>
      <c r="LO248" s="15">
        <f>IF(34&lt;=$G248, LN248-LM248, "")</f>
        <v/>
      </c>
      <c r="LP248" s="15">
        <f>IF(34&lt;=$G248, LL248-LO248, "")</f>
        <v/>
      </c>
      <c r="LQ248" s="15">
        <f>IF(34&lt;=$G248, ROUND(LI248*$Q248, 2), "")</f>
        <v/>
      </c>
      <c r="LR248" s="15">
        <f>IF(34&lt;=$G248, LI248+LQ248, "")</f>
        <v/>
      </c>
      <c r="LS248" s="15">
        <f>IF(34&lt;=$G248, LM248+LQ248, "")</f>
        <v/>
      </c>
      <c r="LT248" s="15">
        <f>IF(34&lt;=$G248, ($G248-34)*$N248, "")</f>
        <v/>
      </c>
      <c r="LU248" s="15">
        <f>IF(35&lt;=$G248, LP248, "")</f>
        <v/>
      </c>
      <c r="LV248" s="15">
        <f>IF(35&lt;=$G248, ROUND(LU248*$Q248, 2), "")</f>
        <v/>
      </c>
      <c r="LW248" s="15">
        <f>IF(35&lt;=$G248, $N248, "")</f>
        <v/>
      </c>
      <c r="LX248" s="15">
        <f>IF(35&lt;=$G248, LW248-LV248, "")</f>
        <v/>
      </c>
      <c r="LY248" s="15">
        <f>IF(35&lt;=$G248, LU248-LX248, "")</f>
        <v/>
      </c>
      <c r="LZ248" s="15">
        <f>IF(35&lt;=$G248, ROUND(LR248*$Q248, 2), "")</f>
        <v/>
      </c>
      <c r="MA248" s="15">
        <f>IF(35&lt;=$G248, LR248+LZ248, "")</f>
        <v/>
      </c>
      <c r="MB248" s="15">
        <f>IF(35&lt;=$G248, LV248+LZ248, "")</f>
        <v/>
      </c>
      <c r="MC248" s="15">
        <f>IF(35&lt;=$G248, ($G248-35)*$N248, "")</f>
        <v/>
      </c>
      <c r="MD248" s="15">
        <f>IF(36&lt;=$G248, LY248, "")</f>
        <v/>
      </c>
      <c r="ME248" s="15">
        <f>IF(36&lt;=$G248, ROUND(MD248*$Q248, 2), "")</f>
        <v/>
      </c>
      <c r="MF248" s="15">
        <f>IF(36&lt;=$G248, $N248, "")</f>
        <v/>
      </c>
      <c r="MG248" s="15">
        <f>IF(36&lt;=$G248, MF248-ME248, "")</f>
        <v/>
      </c>
      <c r="MH248" s="15">
        <f>IF(36&lt;=$G248, MD248-MG248, "")</f>
        <v/>
      </c>
      <c r="MI248" s="15">
        <f>IF(36&lt;=$G248, ROUND(MA248*$Q248, 2), "")</f>
        <v/>
      </c>
      <c r="MJ248" s="15">
        <f>IF(36&lt;=$G248, MA248+MI248, "")</f>
        <v/>
      </c>
      <c r="MK248" s="15">
        <f>IF(36&lt;=$G248, ME248+MI248, "")</f>
        <v/>
      </c>
      <c r="ML248" s="15">
        <f>IF(36&lt;=$G248, ($G248-36)*$N248, "")</f>
        <v/>
      </c>
      <c r="MM248" s="15">
        <f>IF(37&lt;=$G248, MH248, "")</f>
        <v/>
      </c>
      <c r="MN248" s="15">
        <f>IF(37&lt;=$G248, ROUND(MM248*$Q248, 2), "")</f>
        <v/>
      </c>
      <c r="MO248" s="15">
        <f>IF(37&lt;=$G248, $N248, "")</f>
        <v/>
      </c>
      <c r="MP248" s="15">
        <f>IF(37&lt;=$G248, MO248-MN248, "")</f>
        <v/>
      </c>
      <c r="MQ248" s="15">
        <f>IF(37&lt;=$G248, MM248-MP248, "")</f>
        <v/>
      </c>
      <c r="MR248" s="15">
        <f>IF(37&lt;=$G248, ROUND(MJ248*$Q248, 2), "")</f>
        <v/>
      </c>
      <c r="MS248" s="15">
        <f>IF(37&lt;=$G248, MJ248+MR248, "")</f>
        <v/>
      </c>
      <c r="MT248" s="15">
        <f>IF(37&lt;=$G248, MN248+MR248, "")</f>
        <v/>
      </c>
      <c r="MU248" s="15">
        <f>IF(37&lt;=$G248, ($G248-37)*$N248, "")</f>
        <v/>
      </c>
      <c r="MV248" s="15">
        <f>IF(38&lt;=$G248, MQ248, "")</f>
        <v/>
      </c>
      <c r="MW248" s="15">
        <f>IF(38&lt;=$G248, ROUND(MV248*$Q248, 2), "")</f>
        <v/>
      </c>
      <c r="MX248" s="15">
        <f>IF(38&lt;=$G248, $N248, "")</f>
        <v/>
      </c>
      <c r="MY248" s="15">
        <f>IF(38&lt;=$G248, MX248-MW248, "")</f>
        <v/>
      </c>
      <c r="MZ248" s="15">
        <f>IF(38&lt;=$G248, MV248-MY248, "")</f>
        <v/>
      </c>
      <c r="NA248" s="15">
        <f>IF(38&lt;=$G248, ROUND(MS248*$Q248, 2), "")</f>
        <v/>
      </c>
      <c r="NB248" s="15">
        <f>IF(38&lt;=$G248, MS248+NA248, "")</f>
        <v/>
      </c>
      <c r="NC248" s="15">
        <f>IF(38&lt;=$G248, MW248+NA248, "")</f>
        <v/>
      </c>
      <c r="ND248" s="15">
        <f>IF(38&lt;=$G248, ($G248-38)*$N248, "")</f>
        <v/>
      </c>
      <c r="NE248" s="15">
        <f>IF(39&lt;=$G248, MZ248, "")</f>
        <v/>
      </c>
      <c r="NF248" s="15">
        <f>IF(39&lt;=$G248, ROUND(NE248*$Q248, 2), "")</f>
        <v/>
      </c>
      <c r="NG248" s="15">
        <f>IF(39&lt;=$G248, $N248, "")</f>
        <v/>
      </c>
      <c r="NH248" s="15">
        <f>IF(39&lt;=$G248, NG248-NF248, "")</f>
        <v/>
      </c>
      <c r="NI248" s="15">
        <f>IF(39&lt;=$G248, NE248-NH248, "")</f>
        <v/>
      </c>
      <c r="NJ248" s="15">
        <f>IF(39&lt;=$G248, ROUND(NB248*$Q248, 2), "")</f>
        <v/>
      </c>
      <c r="NK248" s="15">
        <f>IF(39&lt;=$G248, NB248+NJ248, "")</f>
        <v/>
      </c>
      <c r="NL248" s="15">
        <f>IF(39&lt;=$G248, NF248+NJ248, "")</f>
        <v/>
      </c>
      <c r="NM248" s="15">
        <f>IF(39&lt;=$G248, ($G248-39)*$N248, "")</f>
        <v/>
      </c>
      <c r="NN248" s="15">
        <f>IF(40&lt;=$G248, NI248, "")</f>
        <v/>
      </c>
      <c r="NO248" s="15">
        <f>IF(40&lt;=$G248, ROUND(NN248*$Q248, 2), "")</f>
        <v/>
      </c>
      <c r="NP248" s="15">
        <f>IF(40&lt;=$G248, $N248, "")</f>
        <v/>
      </c>
      <c r="NQ248" s="15">
        <f>IF(40&lt;=$G248, NP248-NO248, "")</f>
        <v/>
      </c>
      <c r="NR248" s="15">
        <f>IF(40&lt;=$G248, NN248-NQ248, "")</f>
        <v/>
      </c>
      <c r="NS248" s="15">
        <f>IF(40&lt;=$G248, ROUND(NK248*$Q248, 2), "")</f>
        <v/>
      </c>
      <c r="NT248" s="15">
        <f>IF(40&lt;=$G248, NK248+NS248, "")</f>
        <v/>
      </c>
      <c r="NU248" s="15">
        <f>IF(40&lt;=$G248, NO248+NS248, "")</f>
        <v/>
      </c>
      <c r="NV248" s="15">
        <f>IF(40&lt;=$G248, ($G248-40)*$N248, "")</f>
        <v/>
      </c>
      <c r="NW248" s="15">
        <f>IF(41&lt;=$G248, NR248, "")</f>
        <v/>
      </c>
      <c r="NX248" s="15">
        <f>IF(41&lt;=$G248, ROUND(NW248*$Q248, 2), "")</f>
        <v/>
      </c>
      <c r="NY248" s="15">
        <f>IF(41&lt;=$G248, $N248, "")</f>
        <v/>
      </c>
      <c r="NZ248" s="15">
        <f>IF(41&lt;=$G248, NY248-NX248, "")</f>
        <v/>
      </c>
      <c r="OA248" s="15">
        <f>IF(41&lt;=$G248, NW248-NZ248, "")</f>
        <v/>
      </c>
      <c r="OB248" s="15">
        <f>IF(41&lt;=$G248, ROUND(NT248*$Q248, 2), "")</f>
        <v/>
      </c>
      <c r="OC248" s="15">
        <f>IF(41&lt;=$G248, NT248+OB248, "")</f>
        <v/>
      </c>
      <c r="OD248" s="15">
        <f>IF(41&lt;=$G248, NX248+OB248, "")</f>
        <v/>
      </c>
      <c r="OE248" s="15">
        <f>IF(41&lt;=$G248, ($G248-41)*$N248, "")</f>
        <v/>
      </c>
      <c r="OF248" s="15">
        <f>IF(42&lt;=$G248, OA248, "")</f>
        <v/>
      </c>
      <c r="OG248" s="15">
        <f>IF(42&lt;=$G248, ROUND(OF248*$Q248, 2), "")</f>
        <v/>
      </c>
      <c r="OH248" s="15">
        <f>IF(42&lt;=$G248, $N248, "")</f>
        <v/>
      </c>
      <c r="OI248" s="15">
        <f>IF(42&lt;=$G248, OH248-OG248, "")</f>
        <v/>
      </c>
      <c r="OJ248" s="15">
        <f>IF(42&lt;=$G248, OF248-OI248, "")</f>
        <v/>
      </c>
      <c r="OK248" s="15">
        <f>IF(42&lt;=$G248, ROUND(OC248*$Q248, 2), "")</f>
        <v/>
      </c>
      <c r="OL248" s="15">
        <f>IF(42&lt;=$G248, OC248+OK248, "")</f>
        <v/>
      </c>
      <c r="OM248" s="15">
        <f>IF(42&lt;=$G248, OG248+OK248, "")</f>
        <v/>
      </c>
      <c r="ON248" s="15">
        <f>IF(42&lt;=$G248, ($G248-42)*$N248, "")</f>
        <v/>
      </c>
      <c r="OO248" s="15">
        <f>IF(43&lt;=$G248, OJ248, "")</f>
        <v/>
      </c>
      <c r="OP248" s="15">
        <f>IF(43&lt;=$G248, ROUND(OO248*$Q248, 2), "")</f>
        <v/>
      </c>
      <c r="OQ248" s="15">
        <f>IF(43&lt;=$G248, $N248, "")</f>
        <v/>
      </c>
      <c r="OR248" s="15">
        <f>IF(43&lt;=$G248, OQ248-OP248, "")</f>
        <v/>
      </c>
      <c r="OS248" s="15">
        <f>IF(43&lt;=$G248, OO248-OR248, "")</f>
        <v/>
      </c>
      <c r="OT248" s="15">
        <f>IF(43&lt;=$G248, ROUND(OL248*$Q248, 2), "")</f>
        <v/>
      </c>
      <c r="OU248" s="15">
        <f>IF(43&lt;=$G248, OL248+OT248, "")</f>
        <v/>
      </c>
      <c r="OV248" s="15">
        <f>IF(43&lt;=$G248, OP248+OT248, "")</f>
        <v/>
      </c>
      <c r="OW248" s="15">
        <f>IF(43&lt;=$G248, ($G248-43)*$N248, "")</f>
        <v/>
      </c>
      <c r="OX248" s="15">
        <f>IF(44&lt;=$G248, OS248, "")</f>
        <v/>
      </c>
      <c r="OY248" s="15">
        <f>IF(44&lt;=$G248, ROUND(OX248*$Q248, 2), "")</f>
        <v/>
      </c>
      <c r="OZ248" s="15">
        <f>IF(44&lt;=$G248, $N248, "")</f>
        <v/>
      </c>
      <c r="PA248" s="15">
        <f>IF(44&lt;=$G248, OZ248-OY248, "")</f>
        <v/>
      </c>
      <c r="PB248" s="15">
        <f>IF(44&lt;=$G248, OX248-PA248, "")</f>
        <v/>
      </c>
      <c r="PC248" s="15">
        <f>IF(44&lt;=$G248, ROUND(OU248*$Q248, 2), "")</f>
        <v/>
      </c>
      <c r="PD248" s="15">
        <f>IF(44&lt;=$G248, OU248+PC248, "")</f>
        <v/>
      </c>
      <c r="PE248" s="15">
        <f>IF(44&lt;=$G248, OY248+PC248, "")</f>
        <v/>
      </c>
      <c r="PF248" s="15">
        <f>IF(44&lt;=$G248, ($G248-44)*$N248, "")</f>
        <v/>
      </c>
      <c r="PG248" s="15">
        <f>IF(45&lt;=$G248, PB248, "")</f>
        <v/>
      </c>
      <c r="PH248" s="15">
        <f>IF(45&lt;=$G248, ROUND(PG248*$Q248, 2), "")</f>
        <v/>
      </c>
      <c r="PI248" s="15">
        <f>IF(45&lt;=$G248, $N248, "")</f>
        <v/>
      </c>
      <c r="PJ248" s="15">
        <f>IF(45&lt;=$G248, PI248-PH248, "")</f>
        <v/>
      </c>
      <c r="PK248" s="15">
        <f>IF(45&lt;=$G248, PG248-PJ248, "")</f>
        <v/>
      </c>
      <c r="PL248" s="15">
        <f>IF(45&lt;=$G248, ROUND(PD248*$Q248, 2), "")</f>
        <v/>
      </c>
      <c r="PM248" s="15">
        <f>IF(45&lt;=$G248, PD248+PL248, "")</f>
        <v/>
      </c>
      <c r="PN248" s="15">
        <f>IF(45&lt;=$G248, PH248+PL248, "")</f>
        <v/>
      </c>
      <c r="PO248" s="15">
        <f>IF(45&lt;=$G248, ($G248-45)*$N248, "")</f>
        <v/>
      </c>
      <c r="PP248" s="15">
        <f>IF(46&lt;=$G248, PK248, "")</f>
        <v/>
      </c>
      <c r="PQ248" s="15">
        <f>IF(46&lt;=$G248, ROUND(PP248*$Q248, 2), "")</f>
        <v/>
      </c>
      <c r="PR248" s="15">
        <f>IF(46&lt;=$G248, $N248, "")</f>
        <v/>
      </c>
      <c r="PS248" s="15">
        <f>IF(46&lt;=$G248, PR248-PQ248, "")</f>
        <v/>
      </c>
      <c r="PT248" s="15">
        <f>IF(46&lt;=$G248, PP248-PS248, "")</f>
        <v/>
      </c>
      <c r="PU248" s="15">
        <f>IF(46&lt;=$G248, ROUND(PM248*$Q248, 2), "")</f>
        <v/>
      </c>
      <c r="PV248" s="15">
        <f>IF(46&lt;=$G248, PM248+PU248, "")</f>
        <v/>
      </c>
      <c r="PW248" s="15">
        <f>IF(46&lt;=$G248, PQ248+PU248, "")</f>
        <v/>
      </c>
      <c r="PX248" s="15">
        <f>IF(46&lt;=$G248, ($G248-46)*$N248, "")</f>
        <v/>
      </c>
      <c r="PY248" s="15">
        <f>IF(47&lt;=$G248, PT248, "")</f>
        <v/>
      </c>
      <c r="PZ248" s="15">
        <f>IF(47&lt;=$G248, ROUND(PY248*$Q248, 2), "")</f>
        <v/>
      </c>
      <c r="QA248" s="15">
        <f>IF(47&lt;=$G248, $N248, "")</f>
        <v/>
      </c>
      <c r="QB248" s="15">
        <f>IF(47&lt;=$G248, QA248-PZ248, "")</f>
        <v/>
      </c>
      <c r="QC248" s="15">
        <f>IF(47&lt;=$G248, PY248-QB248, "")</f>
        <v/>
      </c>
      <c r="QD248" s="15">
        <f>IF(47&lt;=$G248, ROUND(PV248*$Q248, 2), "")</f>
        <v/>
      </c>
      <c r="QE248" s="15">
        <f>IF(47&lt;=$G248, PV248+QD248, "")</f>
        <v/>
      </c>
      <c r="QF248" s="15">
        <f>IF(47&lt;=$G248, PZ248+QD248, "")</f>
        <v/>
      </c>
      <c r="QG248" s="15">
        <f>IF(47&lt;=$G248, ($G248-47)*$N248, "")</f>
        <v/>
      </c>
      <c r="QH248" s="15">
        <f>IF(48&lt;=$G248, QC248, "")</f>
        <v/>
      </c>
      <c r="QI248" s="15">
        <f>IF(48&lt;=$G248, ROUND(QH248*$Q248, 2), "")</f>
        <v/>
      </c>
      <c r="QJ248" s="15">
        <f>IF(48&lt;=$G248, $N248, "")</f>
        <v/>
      </c>
      <c r="QK248" s="15">
        <f>IF(48&lt;=$G248, QJ248-QI248, "")</f>
        <v/>
      </c>
      <c r="QL248" s="15">
        <f>IF(48&lt;=$G248, QH248-QK248, "")</f>
        <v/>
      </c>
      <c r="QM248" s="15">
        <f>IF(48&lt;=$G248, ROUND(QE248*$Q248, 2), "")</f>
        <v/>
      </c>
      <c r="QN248" s="15">
        <f>IF(48&lt;=$G248, QE248+QM248, "")</f>
        <v/>
      </c>
      <c r="QO248" s="15">
        <f>IF(48&lt;=$G248, QI248+QM248, "")</f>
        <v/>
      </c>
      <c r="QP248" s="15">
        <f>IF(48&lt;=$G248, ($G248-48)*$N248, "")</f>
        <v/>
      </c>
    </row>
    <row r="249">
      <c r="A249" s="6" t="inlineStr">
        <is>
          <t>0757-0001</t>
        </is>
      </c>
      <c r="B249" s="7" t="inlineStr">
        <is>
          <t>Corporativo de Servicios Integrales de Occidente, S.A. de C.V.</t>
        </is>
      </c>
      <c r="C249" s="7" t="inlineStr">
        <is>
          <t>CX5</t>
        </is>
      </c>
      <c r="D249" s="6" t="inlineStr">
        <is>
          <t>ACTIVO</t>
        </is>
      </c>
      <c r="E249" s="6" t="inlineStr">
        <is>
          <t>2026-05-13</t>
        </is>
      </c>
      <c r="F249" s="6" t="inlineStr">
        <is>
          <t>2028-05-13</t>
        </is>
      </c>
      <c r="G249" s="8" t="n">
        <v>24</v>
      </c>
      <c r="H249" s="9" t="n">
        <v>719900</v>
      </c>
      <c r="I249" s="10" t="n">
        <v>0.2</v>
      </c>
      <c r="J249" s="9">
        <f>ROUND(H249*I249, 2)</f>
        <v/>
      </c>
      <c r="K249" s="9">
        <f>ROUND(H249-J249, 2)</f>
        <v/>
      </c>
      <c r="L249" s="10" t="n">
        <v>0.02</v>
      </c>
      <c r="M249" s="9">
        <f>ROUND(H249*L249, 2)</f>
        <v/>
      </c>
      <c r="N249" s="9" t="n">
        <v>28208.42</v>
      </c>
      <c r="O249" s="10" t="n">
        <v>0.2</v>
      </c>
      <c r="P249" s="9">
        <f>ROUND(H249*O249, 2)</f>
        <v/>
      </c>
      <c r="Q249" s="11" t="n">
        <v>0.02611236</v>
      </c>
      <c r="R249" s="11">
        <f>RATE(G249, -N249, K249, -P249)</f>
        <v/>
      </c>
      <c r="S249" s="11">
        <f>ROUND(Q249*12, 8)</f>
        <v/>
      </c>
      <c r="T249" s="11">
        <f>ROUND(((1+Q249)^12)-1, 8)</f>
        <v/>
      </c>
      <c r="U249" s="9">
        <f>ROUND(PV(Q249, G249, 0, -P249), 2)</f>
        <v/>
      </c>
      <c r="V249" s="9">
        <f>SUMIF($AA$4:$QP$4, "Interes_Leasing", AA249:QP249)</f>
        <v/>
      </c>
      <c r="W249" s="9">
        <f>SUMIF($AA$4:$QP$4, "Interes_Residual", AA249:QP249)</f>
        <v/>
      </c>
      <c r="X249" s="9">
        <f>ROUND(V249+W249, 2)</f>
        <v/>
      </c>
      <c r="Y249" s="9">
        <f>ROUND((N249*G249+P249+M249)-K249, 2)</f>
        <v/>
      </c>
      <c r="Z249" s="10">
        <f>ROUND(Y249/K249, 4)</f>
        <v/>
      </c>
      <c r="AA249" s="9">
        <f>IF(1&lt;=$G249, $K249, "")</f>
        <v/>
      </c>
      <c r="AB249" s="9">
        <f>IF(1&lt;=$G249, ROUND(AA249*$Q249, 2), "")</f>
        <v/>
      </c>
      <c r="AC249" s="9">
        <f>IF(1&lt;=$G249, $N249, "")</f>
        <v/>
      </c>
      <c r="AD249" s="9">
        <f>IF(1&lt;=$G249, AC249-AB249, "")</f>
        <v/>
      </c>
      <c r="AE249" s="9">
        <f>IF(1&lt;=$G249, AA249-AD249, "")</f>
        <v/>
      </c>
      <c r="AF249" s="9">
        <f>IF(1&lt;=$G249, ROUND($U249*$Q249, 2), "")</f>
        <v/>
      </c>
      <c r="AG249" s="9">
        <f>IF(1&lt;=$G249, $U249+AF249, "")</f>
        <v/>
      </c>
      <c r="AH249" s="9">
        <f>IF(1&lt;=$G249, AB249+AF249, "")</f>
        <v/>
      </c>
      <c r="AI249" s="9">
        <f>IF(1&lt;=$G249, ($G249-1)*$N249, "")</f>
        <v/>
      </c>
      <c r="AJ249" s="9">
        <f>IF(2&lt;=$G249, AE249, "")</f>
        <v/>
      </c>
      <c r="AK249" s="9">
        <f>IF(2&lt;=$G249, ROUND(AJ249*$Q249, 2), "")</f>
        <v/>
      </c>
      <c r="AL249" s="9">
        <f>IF(2&lt;=$G249, $N249, "")</f>
        <v/>
      </c>
      <c r="AM249" s="9">
        <f>IF(2&lt;=$G249, AL249-AK249, "")</f>
        <v/>
      </c>
      <c r="AN249" s="9">
        <f>IF(2&lt;=$G249, AJ249-AM249, "")</f>
        <v/>
      </c>
      <c r="AO249" s="9">
        <f>IF(2&lt;=$G249, ROUND(AG249*$Q249, 2), "")</f>
        <v/>
      </c>
      <c r="AP249" s="9">
        <f>IF(2&lt;=$G249, AG249+AO249, "")</f>
        <v/>
      </c>
      <c r="AQ249" s="9">
        <f>IF(2&lt;=$G249, AK249+AO249, "")</f>
        <v/>
      </c>
      <c r="AR249" s="9">
        <f>IF(2&lt;=$G249, ($G249-2)*$N249, "")</f>
        <v/>
      </c>
      <c r="AS249" s="9">
        <f>IF(3&lt;=$G249, AN249, "")</f>
        <v/>
      </c>
      <c r="AT249" s="9">
        <f>IF(3&lt;=$G249, ROUND(AS249*$Q249, 2), "")</f>
        <v/>
      </c>
      <c r="AU249" s="9">
        <f>IF(3&lt;=$G249, $N249, "")</f>
        <v/>
      </c>
      <c r="AV249" s="9">
        <f>IF(3&lt;=$G249, AU249-AT249, "")</f>
        <v/>
      </c>
      <c r="AW249" s="9">
        <f>IF(3&lt;=$G249, AS249-AV249, "")</f>
        <v/>
      </c>
      <c r="AX249" s="9">
        <f>IF(3&lt;=$G249, ROUND(AP249*$Q249, 2), "")</f>
        <v/>
      </c>
      <c r="AY249" s="9">
        <f>IF(3&lt;=$G249, AP249+AX249, "")</f>
        <v/>
      </c>
      <c r="AZ249" s="9">
        <f>IF(3&lt;=$G249, AT249+AX249, "")</f>
        <v/>
      </c>
      <c r="BA249" s="9">
        <f>IF(3&lt;=$G249, ($G249-3)*$N249, "")</f>
        <v/>
      </c>
      <c r="BB249" s="9">
        <f>IF(4&lt;=$G249, AW249, "")</f>
        <v/>
      </c>
      <c r="BC249" s="9">
        <f>IF(4&lt;=$G249, ROUND(BB249*$Q249, 2), "")</f>
        <v/>
      </c>
      <c r="BD249" s="9">
        <f>IF(4&lt;=$G249, $N249, "")</f>
        <v/>
      </c>
      <c r="BE249" s="9">
        <f>IF(4&lt;=$G249, BD249-BC249, "")</f>
        <v/>
      </c>
      <c r="BF249" s="9">
        <f>IF(4&lt;=$G249, BB249-BE249, "")</f>
        <v/>
      </c>
      <c r="BG249" s="9">
        <f>IF(4&lt;=$G249, ROUND(AY249*$Q249, 2), "")</f>
        <v/>
      </c>
      <c r="BH249" s="9">
        <f>IF(4&lt;=$G249, AY249+BG249, "")</f>
        <v/>
      </c>
      <c r="BI249" s="9">
        <f>IF(4&lt;=$G249, BC249+BG249, "")</f>
        <v/>
      </c>
      <c r="BJ249" s="9">
        <f>IF(4&lt;=$G249, ($G249-4)*$N249, "")</f>
        <v/>
      </c>
      <c r="BK249" s="9">
        <f>IF(5&lt;=$G249, BF249, "")</f>
        <v/>
      </c>
      <c r="BL249" s="9">
        <f>IF(5&lt;=$G249, ROUND(BK249*$Q249, 2), "")</f>
        <v/>
      </c>
      <c r="BM249" s="9">
        <f>IF(5&lt;=$G249, $N249, "")</f>
        <v/>
      </c>
      <c r="BN249" s="9">
        <f>IF(5&lt;=$G249, BM249-BL249, "")</f>
        <v/>
      </c>
      <c r="BO249" s="9">
        <f>IF(5&lt;=$G249, BK249-BN249, "")</f>
        <v/>
      </c>
      <c r="BP249" s="9">
        <f>IF(5&lt;=$G249, ROUND(BH249*$Q249, 2), "")</f>
        <v/>
      </c>
      <c r="BQ249" s="9">
        <f>IF(5&lt;=$G249, BH249+BP249, "")</f>
        <v/>
      </c>
      <c r="BR249" s="9">
        <f>IF(5&lt;=$G249, BL249+BP249, "")</f>
        <v/>
      </c>
      <c r="BS249" s="9">
        <f>IF(5&lt;=$G249, ($G249-5)*$N249, "")</f>
        <v/>
      </c>
      <c r="BT249" s="9">
        <f>IF(6&lt;=$G249, BO249, "")</f>
        <v/>
      </c>
      <c r="BU249" s="9">
        <f>IF(6&lt;=$G249, ROUND(BT249*$Q249, 2), "")</f>
        <v/>
      </c>
      <c r="BV249" s="9">
        <f>IF(6&lt;=$G249, $N249, "")</f>
        <v/>
      </c>
      <c r="BW249" s="9">
        <f>IF(6&lt;=$G249, BV249-BU249, "")</f>
        <v/>
      </c>
      <c r="BX249" s="9">
        <f>IF(6&lt;=$G249, BT249-BW249, "")</f>
        <v/>
      </c>
      <c r="BY249" s="9">
        <f>IF(6&lt;=$G249, ROUND(BQ249*$Q249, 2), "")</f>
        <v/>
      </c>
      <c r="BZ249" s="9">
        <f>IF(6&lt;=$G249, BQ249+BY249, "")</f>
        <v/>
      </c>
      <c r="CA249" s="9">
        <f>IF(6&lt;=$G249, BU249+BY249, "")</f>
        <v/>
      </c>
      <c r="CB249" s="9">
        <f>IF(6&lt;=$G249, ($G249-6)*$N249, "")</f>
        <v/>
      </c>
      <c r="CC249" s="9">
        <f>IF(7&lt;=$G249, BX249, "")</f>
        <v/>
      </c>
      <c r="CD249" s="9">
        <f>IF(7&lt;=$G249, ROUND(CC249*$Q249, 2), "")</f>
        <v/>
      </c>
      <c r="CE249" s="9">
        <f>IF(7&lt;=$G249, $N249, "")</f>
        <v/>
      </c>
      <c r="CF249" s="9">
        <f>IF(7&lt;=$G249, CE249-CD249, "")</f>
        <v/>
      </c>
      <c r="CG249" s="9">
        <f>IF(7&lt;=$G249, CC249-CF249, "")</f>
        <v/>
      </c>
      <c r="CH249" s="9">
        <f>IF(7&lt;=$G249, ROUND(BZ249*$Q249, 2), "")</f>
        <v/>
      </c>
      <c r="CI249" s="9">
        <f>IF(7&lt;=$G249, BZ249+CH249, "")</f>
        <v/>
      </c>
      <c r="CJ249" s="9">
        <f>IF(7&lt;=$G249, CD249+CH249, "")</f>
        <v/>
      </c>
      <c r="CK249" s="9">
        <f>IF(7&lt;=$G249, ($G249-7)*$N249, "")</f>
        <v/>
      </c>
      <c r="CL249" s="9">
        <f>IF(8&lt;=$G249, CG249, "")</f>
        <v/>
      </c>
      <c r="CM249" s="9">
        <f>IF(8&lt;=$G249, ROUND(CL249*$Q249, 2), "")</f>
        <v/>
      </c>
      <c r="CN249" s="9">
        <f>IF(8&lt;=$G249, $N249, "")</f>
        <v/>
      </c>
      <c r="CO249" s="9">
        <f>IF(8&lt;=$G249, CN249-CM249, "")</f>
        <v/>
      </c>
      <c r="CP249" s="9">
        <f>IF(8&lt;=$G249, CL249-CO249, "")</f>
        <v/>
      </c>
      <c r="CQ249" s="9">
        <f>IF(8&lt;=$G249, ROUND(CI249*$Q249, 2), "")</f>
        <v/>
      </c>
      <c r="CR249" s="9">
        <f>IF(8&lt;=$G249, CI249+CQ249, "")</f>
        <v/>
      </c>
      <c r="CS249" s="9">
        <f>IF(8&lt;=$G249, CM249+CQ249, "")</f>
        <v/>
      </c>
      <c r="CT249" s="9">
        <f>IF(8&lt;=$G249, ($G249-8)*$N249, "")</f>
        <v/>
      </c>
      <c r="CU249" s="9">
        <f>IF(9&lt;=$G249, CP249, "")</f>
        <v/>
      </c>
      <c r="CV249" s="9">
        <f>IF(9&lt;=$G249, ROUND(CU249*$Q249, 2), "")</f>
        <v/>
      </c>
      <c r="CW249" s="9">
        <f>IF(9&lt;=$G249, $N249, "")</f>
        <v/>
      </c>
      <c r="CX249" s="9">
        <f>IF(9&lt;=$G249, CW249-CV249, "")</f>
        <v/>
      </c>
      <c r="CY249" s="9">
        <f>IF(9&lt;=$G249, CU249-CX249, "")</f>
        <v/>
      </c>
      <c r="CZ249" s="9">
        <f>IF(9&lt;=$G249, ROUND(CR249*$Q249, 2), "")</f>
        <v/>
      </c>
      <c r="DA249" s="9">
        <f>IF(9&lt;=$G249, CR249+CZ249, "")</f>
        <v/>
      </c>
      <c r="DB249" s="9">
        <f>IF(9&lt;=$G249, CV249+CZ249, "")</f>
        <v/>
      </c>
      <c r="DC249" s="9">
        <f>IF(9&lt;=$G249, ($G249-9)*$N249, "")</f>
        <v/>
      </c>
      <c r="DD249" s="9">
        <f>IF(10&lt;=$G249, CY249, "")</f>
        <v/>
      </c>
      <c r="DE249" s="9">
        <f>IF(10&lt;=$G249, ROUND(DD249*$Q249, 2), "")</f>
        <v/>
      </c>
      <c r="DF249" s="9">
        <f>IF(10&lt;=$G249, $N249, "")</f>
        <v/>
      </c>
      <c r="DG249" s="9">
        <f>IF(10&lt;=$G249, DF249-DE249, "")</f>
        <v/>
      </c>
      <c r="DH249" s="9">
        <f>IF(10&lt;=$G249, DD249-DG249, "")</f>
        <v/>
      </c>
      <c r="DI249" s="9">
        <f>IF(10&lt;=$G249, ROUND(DA249*$Q249, 2), "")</f>
        <v/>
      </c>
      <c r="DJ249" s="9">
        <f>IF(10&lt;=$G249, DA249+DI249, "")</f>
        <v/>
      </c>
      <c r="DK249" s="9">
        <f>IF(10&lt;=$G249, DE249+DI249, "")</f>
        <v/>
      </c>
      <c r="DL249" s="9">
        <f>IF(10&lt;=$G249, ($G249-10)*$N249, "")</f>
        <v/>
      </c>
      <c r="DM249" s="9">
        <f>IF(11&lt;=$G249, DH249, "")</f>
        <v/>
      </c>
      <c r="DN249" s="9">
        <f>IF(11&lt;=$G249, ROUND(DM249*$Q249, 2), "")</f>
        <v/>
      </c>
      <c r="DO249" s="9">
        <f>IF(11&lt;=$G249, $N249, "")</f>
        <v/>
      </c>
      <c r="DP249" s="9">
        <f>IF(11&lt;=$G249, DO249-DN249, "")</f>
        <v/>
      </c>
      <c r="DQ249" s="9">
        <f>IF(11&lt;=$G249, DM249-DP249, "")</f>
        <v/>
      </c>
      <c r="DR249" s="9">
        <f>IF(11&lt;=$G249, ROUND(DJ249*$Q249, 2), "")</f>
        <v/>
      </c>
      <c r="DS249" s="9">
        <f>IF(11&lt;=$G249, DJ249+DR249, "")</f>
        <v/>
      </c>
      <c r="DT249" s="9">
        <f>IF(11&lt;=$G249, DN249+DR249, "")</f>
        <v/>
      </c>
      <c r="DU249" s="9">
        <f>IF(11&lt;=$G249, ($G249-11)*$N249, "")</f>
        <v/>
      </c>
      <c r="DV249" s="9">
        <f>IF(12&lt;=$G249, DQ249, "")</f>
        <v/>
      </c>
      <c r="DW249" s="9">
        <f>IF(12&lt;=$G249, ROUND(DV249*$Q249, 2), "")</f>
        <v/>
      </c>
      <c r="DX249" s="9">
        <f>IF(12&lt;=$G249, $N249, "")</f>
        <v/>
      </c>
      <c r="DY249" s="9">
        <f>IF(12&lt;=$G249, DX249-DW249, "")</f>
        <v/>
      </c>
      <c r="DZ249" s="9">
        <f>IF(12&lt;=$G249, DV249-DY249, "")</f>
        <v/>
      </c>
      <c r="EA249" s="9">
        <f>IF(12&lt;=$G249, ROUND(DS249*$Q249, 2), "")</f>
        <v/>
      </c>
      <c r="EB249" s="9">
        <f>IF(12&lt;=$G249, DS249+EA249, "")</f>
        <v/>
      </c>
      <c r="EC249" s="9">
        <f>IF(12&lt;=$G249, DW249+EA249, "")</f>
        <v/>
      </c>
      <c r="ED249" s="9">
        <f>IF(12&lt;=$G249, ($G249-12)*$N249, "")</f>
        <v/>
      </c>
      <c r="EE249" s="9">
        <f>IF(13&lt;=$G249, DZ249, "")</f>
        <v/>
      </c>
      <c r="EF249" s="9">
        <f>IF(13&lt;=$G249, ROUND(EE249*$Q249, 2), "")</f>
        <v/>
      </c>
      <c r="EG249" s="9">
        <f>IF(13&lt;=$G249, $N249, "")</f>
        <v/>
      </c>
      <c r="EH249" s="9">
        <f>IF(13&lt;=$G249, EG249-EF249, "")</f>
        <v/>
      </c>
      <c r="EI249" s="9">
        <f>IF(13&lt;=$G249, EE249-EH249, "")</f>
        <v/>
      </c>
      <c r="EJ249" s="9">
        <f>IF(13&lt;=$G249, ROUND(EB249*$Q249, 2), "")</f>
        <v/>
      </c>
      <c r="EK249" s="9">
        <f>IF(13&lt;=$G249, EB249+EJ249, "")</f>
        <v/>
      </c>
      <c r="EL249" s="9">
        <f>IF(13&lt;=$G249, EF249+EJ249, "")</f>
        <v/>
      </c>
      <c r="EM249" s="9">
        <f>IF(13&lt;=$G249, ($G249-13)*$N249, "")</f>
        <v/>
      </c>
      <c r="EN249" s="9">
        <f>IF(14&lt;=$G249, EI249, "")</f>
        <v/>
      </c>
      <c r="EO249" s="9">
        <f>IF(14&lt;=$G249, ROUND(EN249*$Q249, 2), "")</f>
        <v/>
      </c>
      <c r="EP249" s="9">
        <f>IF(14&lt;=$G249, $N249, "")</f>
        <v/>
      </c>
      <c r="EQ249" s="9">
        <f>IF(14&lt;=$G249, EP249-EO249, "")</f>
        <v/>
      </c>
      <c r="ER249" s="9">
        <f>IF(14&lt;=$G249, EN249-EQ249, "")</f>
        <v/>
      </c>
      <c r="ES249" s="9">
        <f>IF(14&lt;=$G249, ROUND(EK249*$Q249, 2), "")</f>
        <v/>
      </c>
      <c r="ET249" s="9">
        <f>IF(14&lt;=$G249, EK249+ES249, "")</f>
        <v/>
      </c>
      <c r="EU249" s="9">
        <f>IF(14&lt;=$G249, EO249+ES249, "")</f>
        <v/>
      </c>
      <c r="EV249" s="9">
        <f>IF(14&lt;=$G249, ($G249-14)*$N249, "")</f>
        <v/>
      </c>
      <c r="EW249" s="9">
        <f>IF(15&lt;=$G249, ER249, "")</f>
        <v/>
      </c>
      <c r="EX249" s="9">
        <f>IF(15&lt;=$G249, ROUND(EW249*$Q249, 2), "")</f>
        <v/>
      </c>
      <c r="EY249" s="9">
        <f>IF(15&lt;=$G249, $N249, "")</f>
        <v/>
      </c>
      <c r="EZ249" s="9">
        <f>IF(15&lt;=$G249, EY249-EX249, "")</f>
        <v/>
      </c>
      <c r="FA249" s="9">
        <f>IF(15&lt;=$G249, EW249-EZ249, "")</f>
        <v/>
      </c>
      <c r="FB249" s="9">
        <f>IF(15&lt;=$G249, ROUND(ET249*$Q249, 2), "")</f>
        <v/>
      </c>
      <c r="FC249" s="9">
        <f>IF(15&lt;=$G249, ET249+FB249, "")</f>
        <v/>
      </c>
      <c r="FD249" s="9">
        <f>IF(15&lt;=$G249, EX249+FB249, "")</f>
        <v/>
      </c>
      <c r="FE249" s="9">
        <f>IF(15&lt;=$G249, ($G249-15)*$N249, "")</f>
        <v/>
      </c>
      <c r="FF249" s="9">
        <f>IF(16&lt;=$G249, FA249, "")</f>
        <v/>
      </c>
      <c r="FG249" s="9">
        <f>IF(16&lt;=$G249, ROUND(FF249*$Q249, 2), "")</f>
        <v/>
      </c>
      <c r="FH249" s="9">
        <f>IF(16&lt;=$G249, $N249, "")</f>
        <v/>
      </c>
      <c r="FI249" s="9">
        <f>IF(16&lt;=$G249, FH249-FG249, "")</f>
        <v/>
      </c>
      <c r="FJ249" s="9">
        <f>IF(16&lt;=$G249, FF249-FI249, "")</f>
        <v/>
      </c>
      <c r="FK249" s="9">
        <f>IF(16&lt;=$G249, ROUND(FC249*$Q249, 2), "")</f>
        <v/>
      </c>
      <c r="FL249" s="9">
        <f>IF(16&lt;=$G249, FC249+FK249, "")</f>
        <v/>
      </c>
      <c r="FM249" s="9">
        <f>IF(16&lt;=$G249, FG249+FK249, "")</f>
        <v/>
      </c>
      <c r="FN249" s="9">
        <f>IF(16&lt;=$G249, ($G249-16)*$N249, "")</f>
        <v/>
      </c>
      <c r="FO249" s="9">
        <f>IF(17&lt;=$G249, FJ249, "")</f>
        <v/>
      </c>
      <c r="FP249" s="9">
        <f>IF(17&lt;=$G249, ROUND(FO249*$Q249, 2), "")</f>
        <v/>
      </c>
      <c r="FQ249" s="9">
        <f>IF(17&lt;=$G249, $N249, "")</f>
        <v/>
      </c>
      <c r="FR249" s="9">
        <f>IF(17&lt;=$G249, FQ249-FP249, "")</f>
        <v/>
      </c>
      <c r="FS249" s="9">
        <f>IF(17&lt;=$G249, FO249-FR249, "")</f>
        <v/>
      </c>
      <c r="FT249" s="9">
        <f>IF(17&lt;=$G249, ROUND(FL249*$Q249, 2), "")</f>
        <v/>
      </c>
      <c r="FU249" s="9">
        <f>IF(17&lt;=$G249, FL249+FT249, "")</f>
        <v/>
      </c>
      <c r="FV249" s="9">
        <f>IF(17&lt;=$G249, FP249+FT249, "")</f>
        <v/>
      </c>
      <c r="FW249" s="9">
        <f>IF(17&lt;=$G249, ($G249-17)*$N249, "")</f>
        <v/>
      </c>
      <c r="FX249" s="9">
        <f>IF(18&lt;=$G249, FS249, "")</f>
        <v/>
      </c>
      <c r="FY249" s="9">
        <f>IF(18&lt;=$G249, ROUND(FX249*$Q249, 2), "")</f>
        <v/>
      </c>
      <c r="FZ249" s="9">
        <f>IF(18&lt;=$G249, $N249, "")</f>
        <v/>
      </c>
      <c r="GA249" s="9">
        <f>IF(18&lt;=$G249, FZ249-FY249, "")</f>
        <v/>
      </c>
      <c r="GB249" s="9">
        <f>IF(18&lt;=$G249, FX249-GA249, "")</f>
        <v/>
      </c>
      <c r="GC249" s="9">
        <f>IF(18&lt;=$G249, ROUND(FU249*$Q249, 2), "")</f>
        <v/>
      </c>
      <c r="GD249" s="9">
        <f>IF(18&lt;=$G249, FU249+GC249, "")</f>
        <v/>
      </c>
      <c r="GE249" s="9">
        <f>IF(18&lt;=$G249, FY249+GC249, "")</f>
        <v/>
      </c>
      <c r="GF249" s="9">
        <f>IF(18&lt;=$G249, ($G249-18)*$N249, "")</f>
        <v/>
      </c>
      <c r="GG249" s="9">
        <f>IF(19&lt;=$G249, GB249, "")</f>
        <v/>
      </c>
      <c r="GH249" s="9">
        <f>IF(19&lt;=$G249, ROUND(GG249*$Q249, 2), "")</f>
        <v/>
      </c>
      <c r="GI249" s="9">
        <f>IF(19&lt;=$G249, $N249, "")</f>
        <v/>
      </c>
      <c r="GJ249" s="9">
        <f>IF(19&lt;=$G249, GI249-GH249, "")</f>
        <v/>
      </c>
      <c r="GK249" s="9">
        <f>IF(19&lt;=$G249, GG249-GJ249, "")</f>
        <v/>
      </c>
      <c r="GL249" s="9">
        <f>IF(19&lt;=$G249, ROUND(GD249*$Q249, 2), "")</f>
        <v/>
      </c>
      <c r="GM249" s="9">
        <f>IF(19&lt;=$G249, GD249+GL249, "")</f>
        <v/>
      </c>
      <c r="GN249" s="9">
        <f>IF(19&lt;=$G249, GH249+GL249, "")</f>
        <v/>
      </c>
      <c r="GO249" s="9">
        <f>IF(19&lt;=$G249, ($G249-19)*$N249, "")</f>
        <v/>
      </c>
      <c r="GP249" s="9">
        <f>IF(20&lt;=$G249, GK249, "")</f>
        <v/>
      </c>
      <c r="GQ249" s="9">
        <f>IF(20&lt;=$G249, ROUND(GP249*$Q249, 2), "")</f>
        <v/>
      </c>
      <c r="GR249" s="9">
        <f>IF(20&lt;=$G249, $N249, "")</f>
        <v/>
      </c>
      <c r="GS249" s="9">
        <f>IF(20&lt;=$G249, GR249-GQ249, "")</f>
        <v/>
      </c>
      <c r="GT249" s="9">
        <f>IF(20&lt;=$G249, GP249-GS249, "")</f>
        <v/>
      </c>
      <c r="GU249" s="9">
        <f>IF(20&lt;=$G249, ROUND(GM249*$Q249, 2), "")</f>
        <v/>
      </c>
      <c r="GV249" s="9">
        <f>IF(20&lt;=$G249, GM249+GU249, "")</f>
        <v/>
      </c>
      <c r="GW249" s="9">
        <f>IF(20&lt;=$G249, GQ249+GU249, "")</f>
        <v/>
      </c>
      <c r="GX249" s="9">
        <f>IF(20&lt;=$G249, ($G249-20)*$N249, "")</f>
        <v/>
      </c>
      <c r="GY249" s="9">
        <f>IF(21&lt;=$G249, GT249, "")</f>
        <v/>
      </c>
      <c r="GZ249" s="9">
        <f>IF(21&lt;=$G249, ROUND(GY249*$Q249, 2), "")</f>
        <v/>
      </c>
      <c r="HA249" s="9">
        <f>IF(21&lt;=$G249, $N249, "")</f>
        <v/>
      </c>
      <c r="HB249" s="9">
        <f>IF(21&lt;=$G249, HA249-GZ249, "")</f>
        <v/>
      </c>
      <c r="HC249" s="9">
        <f>IF(21&lt;=$G249, GY249-HB249, "")</f>
        <v/>
      </c>
      <c r="HD249" s="9">
        <f>IF(21&lt;=$G249, ROUND(GV249*$Q249, 2), "")</f>
        <v/>
      </c>
      <c r="HE249" s="9">
        <f>IF(21&lt;=$G249, GV249+HD249, "")</f>
        <v/>
      </c>
      <c r="HF249" s="9">
        <f>IF(21&lt;=$G249, GZ249+HD249, "")</f>
        <v/>
      </c>
      <c r="HG249" s="9">
        <f>IF(21&lt;=$G249, ($G249-21)*$N249, "")</f>
        <v/>
      </c>
      <c r="HH249" s="9">
        <f>IF(22&lt;=$G249, HC249, "")</f>
        <v/>
      </c>
      <c r="HI249" s="9">
        <f>IF(22&lt;=$G249, ROUND(HH249*$Q249, 2), "")</f>
        <v/>
      </c>
      <c r="HJ249" s="9">
        <f>IF(22&lt;=$G249, $N249, "")</f>
        <v/>
      </c>
      <c r="HK249" s="9">
        <f>IF(22&lt;=$G249, HJ249-HI249, "")</f>
        <v/>
      </c>
      <c r="HL249" s="9">
        <f>IF(22&lt;=$G249, HH249-HK249, "")</f>
        <v/>
      </c>
      <c r="HM249" s="9">
        <f>IF(22&lt;=$G249, ROUND(HE249*$Q249, 2), "")</f>
        <v/>
      </c>
      <c r="HN249" s="9">
        <f>IF(22&lt;=$G249, HE249+HM249, "")</f>
        <v/>
      </c>
      <c r="HO249" s="9">
        <f>IF(22&lt;=$G249, HI249+HM249, "")</f>
        <v/>
      </c>
      <c r="HP249" s="9">
        <f>IF(22&lt;=$G249, ($G249-22)*$N249, "")</f>
        <v/>
      </c>
      <c r="HQ249" s="9">
        <f>IF(23&lt;=$G249, HL249, "")</f>
        <v/>
      </c>
      <c r="HR249" s="9">
        <f>IF(23&lt;=$G249, ROUND(HQ249*$Q249, 2), "")</f>
        <v/>
      </c>
      <c r="HS249" s="9">
        <f>IF(23&lt;=$G249, $N249, "")</f>
        <v/>
      </c>
      <c r="HT249" s="9">
        <f>IF(23&lt;=$G249, HS249-HR249, "")</f>
        <v/>
      </c>
      <c r="HU249" s="9">
        <f>IF(23&lt;=$G249, HQ249-HT249, "")</f>
        <v/>
      </c>
      <c r="HV249" s="9">
        <f>IF(23&lt;=$G249, ROUND(HN249*$Q249, 2), "")</f>
        <v/>
      </c>
      <c r="HW249" s="9">
        <f>IF(23&lt;=$G249, HN249+HV249, "")</f>
        <v/>
      </c>
      <c r="HX249" s="9">
        <f>IF(23&lt;=$G249, HR249+HV249, "")</f>
        <v/>
      </c>
      <c r="HY249" s="9">
        <f>IF(23&lt;=$G249, ($G249-23)*$N249, "")</f>
        <v/>
      </c>
      <c r="HZ249" s="9">
        <f>IF(24&lt;=$G249, HU249, "")</f>
        <v/>
      </c>
      <c r="IA249" s="9">
        <f>IF(24&lt;=$G249, ROUND(HZ249*$Q249, 2), "")</f>
        <v/>
      </c>
      <c r="IB249" s="9">
        <f>IF(24&lt;=$G249, $N249, "")</f>
        <v/>
      </c>
      <c r="IC249" s="9">
        <f>IF(24&lt;=$G249, IB249-IA249, "")</f>
        <v/>
      </c>
      <c r="ID249" s="9">
        <f>IF(24&lt;=$G249, HZ249-IC249, "")</f>
        <v/>
      </c>
      <c r="IE249" s="9">
        <f>IF(24&lt;=$G249, ROUND(HW249*$Q249, 2), "")</f>
        <v/>
      </c>
      <c r="IF249" s="9">
        <f>IF(24&lt;=$G249, HW249+IE249, "")</f>
        <v/>
      </c>
      <c r="IG249" s="9">
        <f>IF(24&lt;=$G249, IA249+IE249, "")</f>
        <v/>
      </c>
      <c r="IH249" s="9">
        <f>IF(24&lt;=$G249, ($G249-24)*$N249, "")</f>
        <v/>
      </c>
      <c r="II249" s="9">
        <f>IF(25&lt;=$G249, ID249, "")</f>
        <v/>
      </c>
      <c r="IJ249" s="9">
        <f>IF(25&lt;=$G249, ROUND(II249*$Q249, 2), "")</f>
        <v/>
      </c>
      <c r="IK249" s="9">
        <f>IF(25&lt;=$G249, $N249, "")</f>
        <v/>
      </c>
      <c r="IL249" s="9">
        <f>IF(25&lt;=$G249, IK249-IJ249, "")</f>
        <v/>
      </c>
      <c r="IM249" s="9">
        <f>IF(25&lt;=$G249, II249-IL249, "")</f>
        <v/>
      </c>
      <c r="IN249" s="9">
        <f>IF(25&lt;=$G249, ROUND(IF249*$Q249, 2), "")</f>
        <v/>
      </c>
      <c r="IO249" s="9">
        <f>IF(25&lt;=$G249, IF249+IN249, "")</f>
        <v/>
      </c>
      <c r="IP249" s="9">
        <f>IF(25&lt;=$G249, IJ249+IN249, "")</f>
        <v/>
      </c>
      <c r="IQ249" s="9">
        <f>IF(25&lt;=$G249, ($G249-25)*$N249, "")</f>
        <v/>
      </c>
      <c r="IR249" s="9">
        <f>IF(26&lt;=$G249, IM249, "")</f>
        <v/>
      </c>
      <c r="IS249" s="9">
        <f>IF(26&lt;=$G249, ROUND(IR249*$Q249, 2), "")</f>
        <v/>
      </c>
      <c r="IT249" s="9">
        <f>IF(26&lt;=$G249, $N249, "")</f>
        <v/>
      </c>
      <c r="IU249" s="9">
        <f>IF(26&lt;=$G249, IT249-IS249, "")</f>
        <v/>
      </c>
      <c r="IV249" s="9">
        <f>IF(26&lt;=$G249, IR249-IU249, "")</f>
        <v/>
      </c>
      <c r="IW249" s="9">
        <f>IF(26&lt;=$G249, ROUND(IO249*$Q249, 2), "")</f>
        <v/>
      </c>
      <c r="IX249" s="9">
        <f>IF(26&lt;=$G249, IO249+IW249, "")</f>
        <v/>
      </c>
      <c r="IY249" s="9">
        <f>IF(26&lt;=$G249, IS249+IW249, "")</f>
        <v/>
      </c>
      <c r="IZ249" s="9">
        <f>IF(26&lt;=$G249, ($G249-26)*$N249, "")</f>
        <v/>
      </c>
      <c r="JA249" s="9">
        <f>IF(27&lt;=$G249, IV249, "")</f>
        <v/>
      </c>
      <c r="JB249" s="9">
        <f>IF(27&lt;=$G249, ROUND(JA249*$Q249, 2), "")</f>
        <v/>
      </c>
      <c r="JC249" s="9">
        <f>IF(27&lt;=$G249, $N249, "")</f>
        <v/>
      </c>
      <c r="JD249" s="9">
        <f>IF(27&lt;=$G249, JC249-JB249, "")</f>
        <v/>
      </c>
      <c r="JE249" s="9">
        <f>IF(27&lt;=$G249, JA249-JD249, "")</f>
        <v/>
      </c>
      <c r="JF249" s="9">
        <f>IF(27&lt;=$G249, ROUND(IX249*$Q249, 2), "")</f>
        <v/>
      </c>
      <c r="JG249" s="9">
        <f>IF(27&lt;=$G249, IX249+JF249, "")</f>
        <v/>
      </c>
      <c r="JH249" s="9">
        <f>IF(27&lt;=$G249, JB249+JF249, "")</f>
        <v/>
      </c>
      <c r="JI249" s="9">
        <f>IF(27&lt;=$G249, ($G249-27)*$N249, "")</f>
        <v/>
      </c>
      <c r="JJ249" s="9">
        <f>IF(28&lt;=$G249, JE249, "")</f>
        <v/>
      </c>
      <c r="JK249" s="9">
        <f>IF(28&lt;=$G249, ROUND(JJ249*$Q249, 2), "")</f>
        <v/>
      </c>
      <c r="JL249" s="9">
        <f>IF(28&lt;=$G249, $N249, "")</f>
        <v/>
      </c>
      <c r="JM249" s="9">
        <f>IF(28&lt;=$G249, JL249-JK249, "")</f>
        <v/>
      </c>
      <c r="JN249" s="9">
        <f>IF(28&lt;=$G249, JJ249-JM249, "")</f>
        <v/>
      </c>
      <c r="JO249" s="9">
        <f>IF(28&lt;=$G249, ROUND(JG249*$Q249, 2), "")</f>
        <v/>
      </c>
      <c r="JP249" s="9">
        <f>IF(28&lt;=$G249, JG249+JO249, "")</f>
        <v/>
      </c>
      <c r="JQ249" s="9">
        <f>IF(28&lt;=$G249, JK249+JO249, "")</f>
        <v/>
      </c>
      <c r="JR249" s="9">
        <f>IF(28&lt;=$G249, ($G249-28)*$N249, "")</f>
        <v/>
      </c>
      <c r="JS249" s="9">
        <f>IF(29&lt;=$G249, JN249, "")</f>
        <v/>
      </c>
      <c r="JT249" s="9">
        <f>IF(29&lt;=$G249, ROUND(JS249*$Q249, 2), "")</f>
        <v/>
      </c>
      <c r="JU249" s="9">
        <f>IF(29&lt;=$G249, $N249, "")</f>
        <v/>
      </c>
      <c r="JV249" s="9">
        <f>IF(29&lt;=$G249, JU249-JT249, "")</f>
        <v/>
      </c>
      <c r="JW249" s="9">
        <f>IF(29&lt;=$G249, JS249-JV249, "")</f>
        <v/>
      </c>
      <c r="JX249" s="9">
        <f>IF(29&lt;=$G249, ROUND(JP249*$Q249, 2), "")</f>
        <v/>
      </c>
      <c r="JY249" s="9">
        <f>IF(29&lt;=$G249, JP249+JX249, "")</f>
        <v/>
      </c>
      <c r="JZ249" s="9">
        <f>IF(29&lt;=$G249, JT249+JX249, "")</f>
        <v/>
      </c>
      <c r="KA249" s="9">
        <f>IF(29&lt;=$G249, ($G249-29)*$N249, "")</f>
        <v/>
      </c>
      <c r="KB249" s="9">
        <f>IF(30&lt;=$G249, JW249, "")</f>
        <v/>
      </c>
      <c r="KC249" s="9">
        <f>IF(30&lt;=$G249, ROUND(KB249*$Q249, 2), "")</f>
        <v/>
      </c>
      <c r="KD249" s="9">
        <f>IF(30&lt;=$G249, $N249, "")</f>
        <v/>
      </c>
      <c r="KE249" s="9">
        <f>IF(30&lt;=$G249, KD249-KC249, "")</f>
        <v/>
      </c>
      <c r="KF249" s="9">
        <f>IF(30&lt;=$G249, KB249-KE249, "")</f>
        <v/>
      </c>
      <c r="KG249" s="9">
        <f>IF(30&lt;=$G249, ROUND(JY249*$Q249, 2), "")</f>
        <v/>
      </c>
      <c r="KH249" s="9">
        <f>IF(30&lt;=$G249, JY249+KG249, "")</f>
        <v/>
      </c>
      <c r="KI249" s="9">
        <f>IF(30&lt;=$G249, KC249+KG249, "")</f>
        <v/>
      </c>
      <c r="KJ249" s="9">
        <f>IF(30&lt;=$G249, ($G249-30)*$N249, "")</f>
        <v/>
      </c>
      <c r="KK249" s="9">
        <f>IF(31&lt;=$G249, KF249, "")</f>
        <v/>
      </c>
      <c r="KL249" s="9">
        <f>IF(31&lt;=$G249, ROUND(KK249*$Q249, 2), "")</f>
        <v/>
      </c>
      <c r="KM249" s="9">
        <f>IF(31&lt;=$G249, $N249, "")</f>
        <v/>
      </c>
      <c r="KN249" s="9">
        <f>IF(31&lt;=$G249, KM249-KL249, "")</f>
        <v/>
      </c>
      <c r="KO249" s="9">
        <f>IF(31&lt;=$G249, KK249-KN249, "")</f>
        <v/>
      </c>
      <c r="KP249" s="9">
        <f>IF(31&lt;=$G249, ROUND(KH249*$Q249, 2), "")</f>
        <v/>
      </c>
      <c r="KQ249" s="9">
        <f>IF(31&lt;=$G249, KH249+KP249, "")</f>
        <v/>
      </c>
      <c r="KR249" s="9">
        <f>IF(31&lt;=$G249, KL249+KP249, "")</f>
        <v/>
      </c>
      <c r="KS249" s="9">
        <f>IF(31&lt;=$G249, ($G249-31)*$N249, "")</f>
        <v/>
      </c>
      <c r="KT249" s="9">
        <f>IF(32&lt;=$G249, KO249, "")</f>
        <v/>
      </c>
      <c r="KU249" s="9">
        <f>IF(32&lt;=$G249, ROUND(KT249*$Q249, 2), "")</f>
        <v/>
      </c>
      <c r="KV249" s="9">
        <f>IF(32&lt;=$G249, $N249, "")</f>
        <v/>
      </c>
      <c r="KW249" s="9">
        <f>IF(32&lt;=$G249, KV249-KU249, "")</f>
        <v/>
      </c>
      <c r="KX249" s="9">
        <f>IF(32&lt;=$G249, KT249-KW249, "")</f>
        <v/>
      </c>
      <c r="KY249" s="9">
        <f>IF(32&lt;=$G249, ROUND(KQ249*$Q249, 2), "")</f>
        <v/>
      </c>
      <c r="KZ249" s="9">
        <f>IF(32&lt;=$G249, KQ249+KY249, "")</f>
        <v/>
      </c>
      <c r="LA249" s="9">
        <f>IF(32&lt;=$G249, KU249+KY249, "")</f>
        <v/>
      </c>
      <c r="LB249" s="9">
        <f>IF(32&lt;=$G249, ($G249-32)*$N249, "")</f>
        <v/>
      </c>
      <c r="LC249" s="9">
        <f>IF(33&lt;=$G249, KX249, "")</f>
        <v/>
      </c>
      <c r="LD249" s="9">
        <f>IF(33&lt;=$G249, ROUND(LC249*$Q249, 2), "")</f>
        <v/>
      </c>
      <c r="LE249" s="9">
        <f>IF(33&lt;=$G249, $N249, "")</f>
        <v/>
      </c>
      <c r="LF249" s="9">
        <f>IF(33&lt;=$G249, LE249-LD249, "")</f>
        <v/>
      </c>
      <c r="LG249" s="9">
        <f>IF(33&lt;=$G249, LC249-LF249, "")</f>
        <v/>
      </c>
      <c r="LH249" s="9">
        <f>IF(33&lt;=$G249, ROUND(KZ249*$Q249, 2), "")</f>
        <v/>
      </c>
      <c r="LI249" s="9">
        <f>IF(33&lt;=$G249, KZ249+LH249, "")</f>
        <v/>
      </c>
      <c r="LJ249" s="9">
        <f>IF(33&lt;=$G249, LD249+LH249, "")</f>
        <v/>
      </c>
      <c r="LK249" s="9">
        <f>IF(33&lt;=$G249, ($G249-33)*$N249, "")</f>
        <v/>
      </c>
      <c r="LL249" s="9">
        <f>IF(34&lt;=$G249, LG249, "")</f>
        <v/>
      </c>
      <c r="LM249" s="9">
        <f>IF(34&lt;=$G249, ROUND(LL249*$Q249, 2), "")</f>
        <v/>
      </c>
      <c r="LN249" s="9">
        <f>IF(34&lt;=$G249, $N249, "")</f>
        <v/>
      </c>
      <c r="LO249" s="9">
        <f>IF(34&lt;=$G249, LN249-LM249, "")</f>
        <v/>
      </c>
      <c r="LP249" s="9">
        <f>IF(34&lt;=$G249, LL249-LO249, "")</f>
        <v/>
      </c>
      <c r="LQ249" s="9">
        <f>IF(34&lt;=$G249, ROUND(LI249*$Q249, 2), "")</f>
        <v/>
      </c>
      <c r="LR249" s="9">
        <f>IF(34&lt;=$G249, LI249+LQ249, "")</f>
        <v/>
      </c>
      <c r="LS249" s="9">
        <f>IF(34&lt;=$G249, LM249+LQ249, "")</f>
        <v/>
      </c>
      <c r="LT249" s="9">
        <f>IF(34&lt;=$G249, ($G249-34)*$N249, "")</f>
        <v/>
      </c>
      <c r="LU249" s="9">
        <f>IF(35&lt;=$G249, LP249, "")</f>
        <v/>
      </c>
      <c r="LV249" s="9">
        <f>IF(35&lt;=$G249, ROUND(LU249*$Q249, 2), "")</f>
        <v/>
      </c>
      <c r="LW249" s="9">
        <f>IF(35&lt;=$G249, $N249, "")</f>
        <v/>
      </c>
      <c r="LX249" s="9">
        <f>IF(35&lt;=$G249, LW249-LV249, "")</f>
        <v/>
      </c>
      <c r="LY249" s="9">
        <f>IF(35&lt;=$G249, LU249-LX249, "")</f>
        <v/>
      </c>
      <c r="LZ249" s="9">
        <f>IF(35&lt;=$G249, ROUND(LR249*$Q249, 2), "")</f>
        <v/>
      </c>
      <c r="MA249" s="9">
        <f>IF(35&lt;=$G249, LR249+LZ249, "")</f>
        <v/>
      </c>
      <c r="MB249" s="9">
        <f>IF(35&lt;=$G249, LV249+LZ249, "")</f>
        <v/>
      </c>
      <c r="MC249" s="9">
        <f>IF(35&lt;=$G249, ($G249-35)*$N249, "")</f>
        <v/>
      </c>
      <c r="MD249" s="9">
        <f>IF(36&lt;=$G249, LY249, "")</f>
        <v/>
      </c>
      <c r="ME249" s="9">
        <f>IF(36&lt;=$G249, ROUND(MD249*$Q249, 2), "")</f>
        <v/>
      </c>
      <c r="MF249" s="9">
        <f>IF(36&lt;=$G249, $N249, "")</f>
        <v/>
      </c>
      <c r="MG249" s="9">
        <f>IF(36&lt;=$G249, MF249-ME249, "")</f>
        <v/>
      </c>
      <c r="MH249" s="9">
        <f>IF(36&lt;=$G249, MD249-MG249, "")</f>
        <v/>
      </c>
      <c r="MI249" s="9">
        <f>IF(36&lt;=$G249, ROUND(MA249*$Q249, 2), "")</f>
        <v/>
      </c>
      <c r="MJ249" s="9">
        <f>IF(36&lt;=$G249, MA249+MI249, "")</f>
        <v/>
      </c>
      <c r="MK249" s="9">
        <f>IF(36&lt;=$G249, ME249+MI249, "")</f>
        <v/>
      </c>
      <c r="ML249" s="9">
        <f>IF(36&lt;=$G249, ($G249-36)*$N249, "")</f>
        <v/>
      </c>
      <c r="MM249" s="9">
        <f>IF(37&lt;=$G249, MH249, "")</f>
        <v/>
      </c>
      <c r="MN249" s="9">
        <f>IF(37&lt;=$G249, ROUND(MM249*$Q249, 2), "")</f>
        <v/>
      </c>
      <c r="MO249" s="9">
        <f>IF(37&lt;=$G249, $N249, "")</f>
        <v/>
      </c>
      <c r="MP249" s="9">
        <f>IF(37&lt;=$G249, MO249-MN249, "")</f>
        <v/>
      </c>
      <c r="MQ249" s="9">
        <f>IF(37&lt;=$G249, MM249-MP249, "")</f>
        <v/>
      </c>
      <c r="MR249" s="9">
        <f>IF(37&lt;=$G249, ROUND(MJ249*$Q249, 2), "")</f>
        <v/>
      </c>
      <c r="MS249" s="9">
        <f>IF(37&lt;=$G249, MJ249+MR249, "")</f>
        <v/>
      </c>
      <c r="MT249" s="9">
        <f>IF(37&lt;=$G249, MN249+MR249, "")</f>
        <v/>
      </c>
      <c r="MU249" s="9">
        <f>IF(37&lt;=$G249, ($G249-37)*$N249, "")</f>
        <v/>
      </c>
      <c r="MV249" s="9">
        <f>IF(38&lt;=$G249, MQ249, "")</f>
        <v/>
      </c>
      <c r="MW249" s="9">
        <f>IF(38&lt;=$G249, ROUND(MV249*$Q249, 2), "")</f>
        <v/>
      </c>
      <c r="MX249" s="9">
        <f>IF(38&lt;=$G249, $N249, "")</f>
        <v/>
      </c>
      <c r="MY249" s="9">
        <f>IF(38&lt;=$G249, MX249-MW249, "")</f>
        <v/>
      </c>
      <c r="MZ249" s="9">
        <f>IF(38&lt;=$G249, MV249-MY249, "")</f>
        <v/>
      </c>
      <c r="NA249" s="9">
        <f>IF(38&lt;=$G249, ROUND(MS249*$Q249, 2), "")</f>
        <v/>
      </c>
      <c r="NB249" s="9">
        <f>IF(38&lt;=$G249, MS249+NA249, "")</f>
        <v/>
      </c>
      <c r="NC249" s="9">
        <f>IF(38&lt;=$G249, MW249+NA249, "")</f>
        <v/>
      </c>
      <c r="ND249" s="9">
        <f>IF(38&lt;=$G249, ($G249-38)*$N249, "")</f>
        <v/>
      </c>
      <c r="NE249" s="9">
        <f>IF(39&lt;=$G249, MZ249, "")</f>
        <v/>
      </c>
      <c r="NF249" s="9">
        <f>IF(39&lt;=$G249, ROUND(NE249*$Q249, 2), "")</f>
        <v/>
      </c>
      <c r="NG249" s="9">
        <f>IF(39&lt;=$G249, $N249, "")</f>
        <v/>
      </c>
      <c r="NH249" s="9">
        <f>IF(39&lt;=$G249, NG249-NF249, "")</f>
        <v/>
      </c>
      <c r="NI249" s="9">
        <f>IF(39&lt;=$G249, NE249-NH249, "")</f>
        <v/>
      </c>
      <c r="NJ249" s="9">
        <f>IF(39&lt;=$G249, ROUND(NB249*$Q249, 2), "")</f>
        <v/>
      </c>
      <c r="NK249" s="9">
        <f>IF(39&lt;=$G249, NB249+NJ249, "")</f>
        <v/>
      </c>
      <c r="NL249" s="9">
        <f>IF(39&lt;=$G249, NF249+NJ249, "")</f>
        <v/>
      </c>
      <c r="NM249" s="9">
        <f>IF(39&lt;=$G249, ($G249-39)*$N249, "")</f>
        <v/>
      </c>
      <c r="NN249" s="9">
        <f>IF(40&lt;=$G249, NI249, "")</f>
        <v/>
      </c>
      <c r="NO249" s="9">
        <f>IF(40&lt;=$G249, ROUND(NN249*$Q249, 2), "")</f>
        <v/>
      </c>
      <c r="NP249" s="9">
        <f>IF(40&lt;=$G249, $N249, "")</f>
        <v/>
      </c>
      <c r="NQ249" s="9">
        <f>IF(40&lt;=$G249, NP249-NO249, "")</f>
        <v/>
      </c>
      <c r="NR249" s="9">
        <f>IF(40&lt;=$G249, NN249-NQ249, "")</f>
        <v/>
      </c>
      <c r="NS249" s="9">
        <f>IF(40&lt;=$G249, ROUND(NK249*$Q249, 2), "")</f>
        <v/>
      </c>
      <c r="NT249" s="9">
        <f>IF(40&lt;=$G249, NK249+NS249, "")</f>
        <v/>
      </c>
      <c r="NU249" s="9">
        <f>IF(40&lt;=$G249, NO249+NS249, "")</f>
        <v/>
      </c>
      <c r="NV249" s="9">
        <f>IF(40&lt;=$G249, ($G249-40)*$N249, "")</f>
        <v/>
      </c>
      <c r="NW249" s="9">
        <f>IF(41&lt;=$G249, NR249, "")</f>
        <v/>
      </c>
      <c r="NX249" s="9">
        <f>IF(41&lt;=$G249, ROUND(NW249*$Q249, 2), "")</f>
        <v/>
      </c>
      <c r="NY249" s="9">
        <f>IF(41&lt;=$G249, $N249, "")</f>
        <v/>
      </c>
      <c r="NZ249" s="9">
        <f>IF(41&lt;=$G249, NY249-NX249, "")</f>
        <v/>
      </c>
      <c r="OA249" s="9">
        <f>IF(41&lt;=$G249, NW249-NZ249, "")</f>
        <v/>
      </c>
      <c r="OB249" s="9">
        <f>IF(41&lt;=$G249, ROUND(NT249*$Q249, 2), "")</f>
        <v/>
      </c>
      <c r="OC249" s="9">
        <f>IF(41&lt;=$G249, NT249+OB249, "")</f>
        <v/>
      </c>
      <c r="OD249" s="9">
        <f>IF(41&lt;=$G249, NX249+OB249, "")</f>
        <v/>
      </c>
      <c r="OE249" s="9">
        <f>IF(41&lt;=$G249, ($G249-41)*$N249, "")</f>
        <v/>
      </c>
      <c r="OF249" s="9">
        <f>IF(42&lt;=$G249, OA249, "")</f>
        <v/>
      </c>
      <c r="OG249" s="9">
        <f>IF(42&lt;=$G249, ROUND(OF249*$Q249, 2), "")</f>
        <v/>
      </c>
      <c r="OH249" s="9">
        <f>IF(42&lt;=$G249, $N249, "")</f>
        <v/>
      </c>
      <c r="OI249" s="9">
        <f>IF(42&lt;=$G249, OH249-OG249, "")</f>
        <v/>
      </c>
      <c r="OJ249" s="9">
        <f>IF(42&lt;=$G249, OF249-OI249, "")</f>
        <v/>
      </c>
      <c r="OK249" s="9">
        <f>IF(42&lt;=$G249, ROUND(OC249*$Q249, 2), "")</f>
        <v/>
      </c>
      <c r="OL249" s="9">
        <f>IF(42&lt;=$G249, OC249+OK249, "")</f>
        <v/>
      </c>
      <c r="OM249" s="9">
        <f>IF(42&lt;=$G249, OG249+OK249, "")</f>
        <v/>
      </c>
      <c r="ON249" s="9">
        <f>IF(42&lt;=$G249, ($G249-42)*$N249, "")</f>
        <v/>
      </c>
      <c r="OO249" s="9">
        <f>IF(43&lt;=$G249, OJ249, "")</f>
        <v/>
      </c>
      <c r="OP249" s="9">
        <f>IF(43&lt;=$G249, ROUND(OO249*$Q249, 2), "")</f>
        <v/>
      </c>
      <c r="OQ249" s="9">
        <f>IF(43&lt;=$G249, $N249, "")</f>
        <v/>
      </c>
      <c r="OR249" s="9">
        <f>IF(43&lt;=$G249, OQ249-OP249, "")</f>
        <v/>
      </c>
      <c r="OS249" s="9">
        <f>IF(43&lt;=$G249, OO249-OR249, "")</f>
        <v/>
      </c>
      <c r="OT249" s="9">
        <f>IF(43&lt;=$G249, ROUND(OL249*$Q249, 2), "")</f>
        <v/>
      </c>
      <c r="OU249" s="9">
        <f>IF(43&lt;=$G249, OL249+OT249, "")</f>
        <v/>
      </c>
      <c r="OV249" s="9">
        <f>IF(43&lt;=$G249, OP249+OT249, "")</f>
        <v/>
      </c>
      <c r="OW249" s="9">
        <f>IF(43&lt;=$G249, ($G249-43)*$N249, "")</f>
        <v/>
      </c>
      <c r="OX249" s="9">
        <f>IF(44&lt;=$G249, OS249, "")</f>
        <v/>
      </c>
      <c r="OY249" s="9">
        <f>IF(44&lt;=$G249, ROUND(OX249*$Q249, 2), "")</f>
        <v/>
      </c>
      <c r="OZ249" s="9">
        <f>IF(44&lt;=$G249, $N249, "")</f>
        <v/>
      </c>
      <c r="PA249" s="9">
        <f>IF(44&lt;=$G249, OZ249-OY249, "")</f>
        <v/>
      </c>
      <c r="PB249" s="9">
        <f>IF(44&lt;=$G249, OX249-PA249, "")</f>
        <v/>
      </c>
      <c r="PC249" s="9">
        <f>IF(44&lt;=$G249, ROUND(OU249*$Q249, 2), "")</f>
        <v/>
      </c>
      <c r="PD249" s="9">
        <f>IF(44&lt;=$G249, OU249+PC249, "")</f>
        <v/>
      </c>
      <c r="PE249" s="9">
        <f>IF(44&lt;=$G249, OY249+PC249, "")</f>
        <v/>
      </c>
      <c r="PF249" s="9">
        <f>IF(44&lt;=$G249, ($G249-44)*$N249, "")</f>
        <v/>
      </c>
      <c r="PG249" s="9">
        <f>IF(45&lt;=$G249, PB249, "")</f>
        <v/>
      </c>
      <c r="PH249" s="9">
        <f>IF(45&lt;=$G249, ROUND(PG249*$Q249, 2), "")</f>
        <v/>
      </c>
      <c r="PI249" s="9">
        <f>IF(45&lt;=$G249, $N249, "")</f>
        <v/>
      </c>
      <c r="PJ249" s="9">
        <f>IF(45&lt;=$G249, PI249-PH249, "")</f>
        <v/>
      </c>
      <c r="PK249" s="9">
        <f>IF(45&lt;=$G249, PG249-PJ249, "")</f>
        <v/>
      </c>
      <c r="PL249" s="9">
        <f>IF(45&lt;=$G249, ROUND(PD249*$Q249, 2), "")</f>
        <v/>
      </c>
      <c r="PM249" s="9">
        <f>IF(45&lt;=$G249, PD249+PL249, "")</f>
        <v/>
      </c>
      <c r="PN249" s="9">
        <f>IF(45&lt;=$G249, PH249+PL249, "")</f>
        <v/>
      </c>
      <c r="PO249" s="9">
        <f>IF(45&lt;=$G249, ($G249-45)*$N249, "")</f>
        <v/>
      </c>
      <c r="PP249" s="9">
        <f>IF(46&lt;=$G249, PK249, "")</f>
        <v/>
      </c>
      <c r="PQ249" s="9">
        <f>IF(46&lt;=$G249, ROUND(PP249*$Q249, 2), "")</f>
        <v/>
      </c>
      <c r="PR249" s="9">
        <f>IF(46&lt;=$G249, $N249, "")</f>
        <v/>
      </c>
      <c r="PS249" s="9">
        <f>IF(46&lt;=$G249, PR249-PQ249, "")</f>
        <v/>
      </c>
      <c r="PT249" s="9">
        <f>IF(46&lt;=$G249, PP249-PS249, "")</f>
        <v/>
      </c>
      <c r="PU249" s="9">
        <f>IF(46&lt;=$G249, ROUND(PM249*$Q249, 2), "")</f>
        <v/>
      </c>
      <c r="PV249" s="9">
        <f>IF(46&lt;=$G249, PM249+PU249, "")</f>
        <v/>
      </c>
      <c r="PW249" s="9">
        <f>IF(46&lt;=$G249, PQ249+PU249, "")</f>
        <v/>
      </c>
      <c r="PX249" s="9">
        <f>IF(46&lt;=$G249, ($G249-46)*$N249, "")</f>
        <v/>
      </c>
      <c r="PY249" s="9">
        <f>IF(47&lt;=$G249, PT249, "")</f>
        <v/>
      </c>
      <c r="PZ249" s="9">
        <f>IF(47&lt;=$G249, ROUND(PY249*$Q249, 2), "")</f>
        <v/>
      </c>
      <c r="QA249" s="9">
        <f>IF(47&lt;=$G249, $N249, "")</f>
        <v/>
      </c>
      <c r="QB249" s="9">
        <f>IF(47&lt;=$G249, QA249-PZ249, "")</f>
        <v/>
      </c>
      <c r="QC249" s="9">
        <f>IF(47&lt;=$G249, PY249-QB249, "")</f>
        <v/>
      </c>
      <c r="QD249" s="9">
        <f>IF(47&lt;=$G249, ROUND(PV249*$Q249, 2), "")</f>
        <v/>
      </c>
      <c r="QE249" s="9">
        <f>IF(47&lt;=$G249, PV249+QD249, "")</f>
        <v/>
      </c>
      <c r="QF249" s="9">
        <f>IF(47&lt;=$G249, PZ249+QD249, "")</f>
        <v/>
      </c>
      <c r="QG249" s="9">
        <f>IF(47&lt;=$G249, ($G249-47)*$N249, "")</f>
        <v/>
      </c>
      <c r="QH249" s="9">
        <f>IF(48&lt;=$G249, QC249, "")</f>
        <v/>
      </c>
      <c r="QI249" s="9">
        <f>IF(48&lt;=$G249, ROUND(QH249*$Q249, 2), "")</f>
        <v/>
      </c>
      <c r="QJ249" s="9">
        <f>IF(48&lt;=$G249, $N249, "")</f>
        <v/>
      </c>
      <c r="QK249" s="9">
        <f>IF(48&lt;=$G249, QJ249-QI249, "")</f>
        <v/>
      </c>
      <c r="QL249" s="9">
        <f>IF(48&lt;=$G249, QH249-QK249, "")</f>
        <v/>
      </c>
      <c r="QM249" s="9">
        <f>IF(48&lt;=$G249, ROUND(QE249*$Q249, 2), "")</f>
        <v/>
      </c>
      <c r="QN249" s="9">
        <f>IF(48&lt;=$G249, QE249+QM249, "")</f>
        <v/>
      </c>
      <c r="QO249" s="9">
        <f>IF(48&lt;=$G249, QI249+QM249, "")</f>
        <v/>
      </c>
      <c r="QP249" s="9">
        <f>IF(48&lt;=$G249, ($G249-48)*$N249, "")</f>
        <v/>
      </c>
    </row>
    <row r="250">
      <c r="A250" s="12" t="inlineStr">
        <is>
          <t>0757-0002</t>
        </is>
      </c>
      <c r="B250" s="13" t="inlineStr">
        <is>
          <t>Corporativo de Servicios Integrales de Occidente, S.A. de C.V.</t>
        </is>
      </c>
      <c r="C250" s="13" t="inlineStr">
        <is>
          <t>Leapmotor B10 2026</t>
        </is>
      </c>
      <c r="D250" s="12" t="inlineStr">
        <is>
          <t>ACTIVO</t>
        </is>
      </c>
      <c r="E250" s="12" t="inlineStr">
        <is>
          <t>2026-07-31</t>
        </is>
      </c>
      <c r="F250" s="12" t="inlineStr">
        <is>
          <t>2029-07-31</t>
        </is>
      </c>
      <c r="G250" s="14" t="n">
        <v>36</v>
      </c>
      <c r="H250" s="15" t="n">
        <v>426724.14</v>
      </c>
      <c r="I250" s="16" t="n">
        <v>0.3</v>
      </c>
      <c r="J250" s="15">
        <f>ROUND(H250*I250, 2)</f>
        <v/>
      </c>
      <c r="K250" s="15">
        <f>ROUND(H250-J250, 2)</f>
        <v/>
      </c>
      <c r="L250" s="16" t="n">
        <v>0.02</v>
      </c>
      <c r="M250" s="15">
        <f>ROUND(H250*L250, 2)</f>
        <v/>
      </c>
      <c r="N250" s="15" t="n">
        <v>12278.93</v>
      </c>
      <c r="O250" s="16" t="n">
        <v>0.1</v>
      </c>
      <c r="P250" s="15">
        <f>ROUND(H250*O250, 2)</f>
        <v/>
      </c>
      <c r="Q250" s="17" t="n">
        <v>0.02661775</v>
      </c>
      <c r="R250" s="17">
        <f>RATE(G250, -N250, K250, -P250)</f>
        <v/>
      </c>
      <c r="S250" s="17">
        <f>ROUND(Q250*12, 8)</f>
        <v/>
      </c>
      <c r="T250" s="17">
        <f>ROUND(((1+Q250)^12)-1, 8)</f>
        <v/>
      </c>
      <c r="U250" s="15">
        <f>ROUND(PV(Q250, G250, 0, -P250), 2)</f>
        <v/>
      </c>
      <c r="V250" s="15">
        <f>SUMIF($AA$4:$QP$4, "Interes_Leasing", AA250:QP250)</f>
        <v/>
      </c>
      <c r="W250" s="15">
        <f>SUMIF($AA$4:$QP$4, "Interes_Residual", AA250:QP250)</f>
        <v/>
      </c>
      <c r="X250" s="15">
        <f>ROUND(V250+W250, 2)</f>
        <v/>
      </c>
      <c r="Y250" s="15">
        <f>ROUND((N250*G250+P250+M250)-K250, 2)</f>
        <v/>
      </c>
      <c r="Z250" s="16">
        <f>ROUND(Y250/K250, 4)</f>
        <v/>
      </c>
      <c r="AA250" s="15">
        <f>IF(1&lt;=$G250, $K250, "")</f>
        <v/>
      </c>
      <c r="AB250" s="15">
        <f>IF(1&lt;=$G250, ROUND(AA250*$Q250, 2), "")</f>
        <v/>
      </c>
      <c r="AC250" s="15">
        <f>IF(1&lt;=$G250, $N250, "")</f>
        <v/>
      </c>
      <c r="AD250" s="15">
        <f>IF(1&lt;=$G250, AC250-AB250, "")</f>
        <v/>
      </c>
      <c r="AE250" s="15">
        <f>IF(1&lt;=$G250, AA250-AD250, "")</f>
        <v/>
      </c>
      <c r="AF250" s="15">
        <f>IF(1&lt;=$G250, ROUND($U250*$Q250, 2), "")</f>
        <v/>
      </c>
      <c r="AG250" s="15">
        <f>IF(1&lt;=$G250, $U250+AF250, "")</f>
        <v/>
      </c>
      <c r="AH250" s="15">
        <f>IF(1&lt;=$G250, AB250+AF250, "")</f>
        <v/>
      </c>
      <c r="AI250" s="15">
        <f>IF(1&lt;=$G250, ($G250-1)*$N250, "")</f>
        <v/>
      </c>
      <c r="AJ250" s="15">
        <f>IF(2&lt;=$G250, AE250, "")</f>
        <v/>
      </c>
      <c r="AK250" s="15">
        <f>IF(2&lt;=$G250, ROUND(AJ250*$Q250, 2), "")</f>
        <v/>
      </c>
      <c r="AL250" s="15">
        <f>IF(2&lt;=$G250, $N250, "")</f>
        <v/>
      </c>
      <c r="AM250" s="15">
        <f>IF(2&lt;=$G250, AL250-AK250, "")</f>
        <v/>
      </c>
      <c r="AN250" s="15">
        <f>IF(2&lt;=$G250, AJ250-AM250, "")</f>
        <v/>
      </c>
      <c r="AO250" s="15">
        <f>IF(2&lt;=$G250, ROUND(AG250*$Q250, 2), "")</f>
        <v/>
      </c>
      <c r="AP250" s="15">
        <f>IF(2&lt;=$G250, AG250+AO250, "")</f>
        <v/>
      </c>
      <c r="AQ250" s="15">
        <f>IF(2&lt;=$G250, AK250+AO250, "")</f>
        <v/>
      </c>
      <c r="AR250" s="15">
        <f>IF(2&lt;=$G250, ($G250-2)*$N250, "")</f>
        <v/>
      </c>
      <c r="AS250" s="15">
        <f>IF(3&lt;=$G250, AN250, "")</f>
        <v/>
      </c>
      <c r="AT250" s="15">
        <f>IF(3&lt;=$G250, ROUND(AS250*$Q250, 2), "")</f>
        <v/>
      </c>
      <c r="AU250" s="15">
        <f>IF(3&lt;=$G250, $N250, "")</f>
        <v/>
      </c>
      <c r="AV250" s="15">
        <f>IF(3&lt;=$G250, AU250-AT250, "")</f>
        <v/>
      </c>
      <c r="AW250" s="15">
        <f>IF(3&lt;=$G250, AS250-AV250, "")</f>
        <v/>
      </c>
      <c r="AX250" s="15">
        <f>IF(3&lt;=$G250, ROUND(AP250*$Q250, 2), "")</f>
        <v/>
      </c>
      <c r="AY250" s="15">
        <f>IF(3&lt;=$G250, AP250+AX250, "")</f>
        <v/>
      </c>
      <c r="AZ250" s="15">
        <f>IF(3&lt;=$G250, AT250+AX250, "")</f>
        <v/>
      </c>
      <c r="BA250" s="15">
        <f>IF(3&lt;=$G250, ($G250-3)*$N250, "")</f>
        <v/>
      </c>
      <c r="BB250" s="15">
        <f>IF(4&lt;=$G250, AW250, "")</f>
        <v/>
      </c>
      <c r="BC250" s="15">
        <f>IF(4&lt;=$G250, ROUND(BB250*$Q250, 2), "")</f>
        <v/>
      </c>
      <c r="BD250" s="15">
        <f>IF(4&lt;=$G250, $N250, "")</f>
        <v/>
      </c>
      <c r="BE250" s="15">
        <f>IF(4&lt;=$G250, BD250-BC250, "")</f>
        <v/>
      </c>
      <c r="BF250" s="15">
        <f>IF(4&lt;=$G250, BB250-BE250, "")</f>
        <v/>
      </c>
      <c r="BG250" s="15">
        <f>IF(4&lt;=$G250, ROUND(AY250*$Q250, 2), "")</f>
        <v/>
      </c>
      <c r="BH250" s="15">
        <f>IF(4&lt;=$G250, AY250+BG250, "")</f>
        <v/>
      </c>
      <c r="BI250" s="15">
        <f>IF(4&lt;=$G250, BC250+BG250, "")</f>
        <v/>
      </c>
      <c r="BJ250" s="15">
        <f>IF(4&lt;=$G250, ($G250-4)*$N250, "")</f>
        <v/>
      </c>
      <c r="BK250" s="15">
        <f>IF(5&lt;=$G250, BF250, "")</f>
        <v/>
      </c>
      <c r="BL250" s="15">
        <f>IF(5&lt;=$G250, ROUND(BK250*$Q250, 2), "")</f>
        <v/>
      </c>
      <c r="BM250" s="15">
        <f>IF(5&lt;=$G250, $N250, "")</f>
        <v/>
      </c>
      <c r="BN250" s="15">
        <f>IF(5&lt;=$G250, BM250-BL250, "")</f>
        <v/>
      </c>
      <c r="BO250" s="15">
        <f>IF(5&lt;=$G250, BK250-BN250, "")</f>
        <v/>
      </c>
      <c r="BP250" s="15">
        <f>IF(5&lt;=$G250, ROUND(BH250*$Q250, 2), "")</f>
        <v/>
      </c>
      <c r="BQ250" s="15">
        <f>IF(5&lt;=$G250, BH250+BP250, "")</f>
        <v/>
      </c>
      <c r="BR250" s="15">
        <f>IF(5&lt;=$G250, BL250+BP250, "")</f>
        <v/>
      </c>
      <c r="BS250" s="15">
        <f>IF(5&lt;=$G250, ($G250-5)*$N250, "")</f>
        <v/>
      </c>
      <c r="BT250" s="15">
        <f>IF(6&lt;=$G250, BO250, "")</f>
        <v/>
      </c>
      <c r="BU250" s="15">
        <f>IF(6&lt;=$G250, ROUND(BT250*$Q250, 2), "")</f>
        <v/>
      </c>
      <c r="BV250" s="15">
        <f>IF(6&lt;=$G250, $N250, "")</f>
        <v/>
      </c>
      <c r="BW250" s="15">
        <f>IF(6&lt;=$G250, BV250-BU250, "")</f>
        <v/>
      </c>
      <c r="BX250" s="15">
        <f>IF(6&lt;=$G250, BT250-BW250, "")</f>
        <v/>
      </c>
      <c r="BY250" s="15">
        <f>IF(6&lt;=$G250, ROUND(BQ250*$Q250, 2), "")</f>
        <v/>
      </c>
      <c r="BZ250" s="15">
        <f>IF(6&lt;=$G250, BQ250+BY250, "")</f>
        <v/>
      </c>
      <c r="CA250" s="15">
        <f>IF(6&lt;=$G250, BU250+BY250, "")</f>
        <v/>
      </c>
      <c r="CB250" s="15">
        <f>IF(6&lt;=$G250, ($G250-6)*$N250, "")</f>
        <v/>
      </c>
      <c r="CC250" s="15">
        <f>IF(7&lt;=$G250, BX250, "")</f>
        <v/>
      </c>
      <c r="CD250" s="15">
        <f>IF(7&lt;=$G250, ROUND(CC250*$Q250, 2), "")</f>
        <v/>
      </c>
      <c r="CE250" s="15">
        <f>IF(7&lt;=$G250, $N250, "")</f>
        <v/>
      </c>
      <c r="CF250" s="15">
        <f>IF(7&lt;=$G250, CE250-CD250, "")</f>
        <v/>
      </c>
      <c r="CG250" s="15">
        <f>IF(7&lt;=$G250, CC250-CF250, "")</f>
        <v/>
      </c>
      <c r="CH250" s="15">
        <f>IF(7&lt;=$G250, ROUND(BZ250*$Q250, 2), "")</f>
        <v/>
      </c>
      <c r="CI250" s="15">
        <f>IF(7&lt;=$G250, BZ250+CH250, "")</f>
        <v/>
      </c>
      <c r="CJ250" s="15">
        <f>IF(7&lt;=$G250, CD250+CH250, "")</f>
        <v/>
      </c>
      <c r="CK250" s="15">
        <f>IF(7&lt;=$G250, ($G250-7)*$N250, "")</f>
        <v/>
      </c>
      <c r="CL250" s="15">
        <f>IF(8&lt;=$G250, CG250, "")</f>
        <v/>
      </c>
      <c r="CM250" s="15">
        <f>IF(8&lt;=$G250, ROUND(CL250*$Q250, 2), "")</f>
        <v/>
      </c>
      <c r="CN250" s="15">
        <f>IF(8&lt;=$G250, $N250, "")</f>
        <v/>
      </c>
      <c r="CO250" s="15">
        <f>IF(8&lt;=$G250, CN250-CM250, "")</f>
        <v/>
      </c>
      <c r="CP250" s="15">
        <f>IF(8&lt;=$G250, CL250-CO250, "")</f>
        <v/>
      </c>
      <c r="CQ250" s="15">
        <f>IF(8&lt;=$G250, ROUND(CI250*$Q250, 2), "")</f>
        <v/>
      </c>
      <c r="CR250" s="15">
        <f>IF(8&lt;=$G250, CI250+CQ250, "")</f>
        <v/>
      </c>
      <c r="CS250" s="15">
        <f>IF(8&lt;=$G250, CM250+CQ250, "")</f>
        <v/>
      </c>
      <c r="CT250" s="15">
        <f>IF(8&lt;=$G250, ($G250-8)*$N250, "")</f>
        <v/>
      </c>
      <c r="CU250" s="15">
        <f>IF(9&lt;=$G250, CP250, "")</f>
        <v/>
      </c>
      <c r="CV250" s="15">
        <f>IF(9&lt;=$G250, ROUND(CU250*$Q250, 2), "")</f>
        <v/>
      </c>
      <c r="CW250" s="15">
        <f>IF(9&lt;=$G250, $N250, "")</f>
        <v/>
      </c>
      <c r="CX250" s="15">
        <f>IF(9&lt;=$G250, CW250-CV250, "")</f>
        <v/>
      </c>
      <c r="CY250" s="15">
        <f>IF(9&lt;=$G250, CU250-CX250, "")</f>
        <v/>
      </c>
      <c r="CZ250" s="15">
        <f>IF(9&lt;=$G250, ROUND(CR250*$Q250, 2), "")</f>
        <v/>
      </c>
      <c r="DA250" s="15">
        <f>IF(9&lt;=$G250, CR250+CZ250, "")</f>
        <v/>
      </c>
      <c r="DB250" s="15">
        <f>IF(9&lt;=$G250, CV250+CZ250, "")</f>
        <v/>
      </c>
      <c r="DC250" s="15">
        <f>IF(9&lt;=$G250, ($G250-9)*$N250, "")</f>
        <v/>
      </c>
      <c r="DD250" s="15">
        <f>IF(10&lt;=$G250, CY250, "")</f>
        <v/>
      </c>
      <c r="DE250" s="15">
        <f>IF(10&lt;=$G250, ROUND(DD250*$Q250, 2), "")</f>
        <v/>
      </c>
      <c r="DF250" s="15">
        <f>IF(10&lt;=$G250, $N250, "")</f>
        <v/>
      </c>
      <c r="DG250" s="15">
        <f>IF(10&lt;=$G250, DF250-DE250, "")</f>
        <v/>
      </c>
      <c r="DH250" s="15">
        <f>IF(10&lt;=$G250, DD250-DG250, "")</f>
        <v/>
      </c>
      <c r="DI250" s="15">
        <f>IF(10&lt;=$G250, ROUND(DA250*$Q250, 2), "")</f>
        <v/>
      </c>
      <c r="DJ250" s="15">
        <f>IF(10&lt;=$G250, DA250+DI250, "")</f>
        <v/>
      </c>
      <c r="DK250" s="15">
        <f>IF(10&lt;=$G250, DE250+DI250, "")</f>
        <v/>
      </c>
      <c r="DL250" s="15">
        <f>IF(10&lt;=$G250, ($G250-10)*$N250, "")</f>
        <v/>
      </c>
      <c r="DM250" s="15">
        <f>IF(11&lt;=$G250, DH250, "")</f>
        <v/>
      </c>
      <c r="DN250" s="15">
        <f>IF(11&lt;=$G250, ROUND(DM250*$Q250, 2), "")</f>
        <v/>
      </c>
      <c r="DO250" s="15">
        <f>IF(11&lt;=$G250, $N250, "")</f>
        <v/>
      </c>
      <c r="DP250" s="15">
        <f>IF(11&lt;=$G250, DO250-DN250, "")</f>
        <v/>
      </c>
      <c r="DQ250" s="15">
        <f>IF(11&lt;=$G250, DM250-DP250, "")</f>
        <v/>
      </c>
      <c r="DR250" s="15">
        <f>IF(11&lt;=$G250, ROUND(DJ250*$Q250, 2), "")</f>
        <v/>
      </c>
      <c r="DS250" s="15">
        <f>IF(11&lt;=$G250, DJ250+DR250, "")</f>
        <v/>
      </c>
      <c r="DT250" s="15">
        <f>IF(11&lt;=$G250, DN250+DR250, "")</f>
        <v/>
      </c>
      <c r="DU250" s="15">
        <f>IF(11&lt;=$G250, ($G250-11)*$N250, "")</f>
        <v/>
      </c>
      <c r="DV250" s="15">
        <f>IF(12&lt;=$G250, DQ250, "")</f>
        <v/>
      </c>
      <c r="DW250" s="15">
        <f>IF(12&lt;=$G250, ROUND(DV250*$Q250, 2), "")</f>
        <v/>
      </c>
      <c r="DX250" s="15">
        <f>IF(12&lt;=$G250, $N250, "")</f>
        <v/>
      </c>
      <c r="DY250" s="15">
        <f>IF(12&lt;=$G250, DX250-DW250, "")</f>
        <v/>
      </c>
      <c r="DZ250" s="15">
        <f>IF(12&lt;=$G250, DV250-DY250, "")</f>
        <v/>
      </c>
      <c r="EA250" s="15">
        <f>IF(12&lt;=$G250, ROUND(DS250*$Q250, 2), "")</f>
        <v/>
      </c>
      <c r="EB250" s="15">
        <f>IF(12&lt;=$G250, DS250+EA250, "")</f>
        <v/>
      </c>
      <c r="EC250" s="15">
        <f>IF(12&lt;=$G250, DW250+EA250, "")</f>
        <v/>
      </c>
      <c r="ED250" s="15">
        <f>IF(12&lt;=$G250, ($G250-12)*$N250, "")</f>
        <v/>
      </c>
      <c r="EE250" s="15">
        <f>IF(13&lt;=$G250, DZ250, "")</f>
        <v/>
      </c>
      <c r="EF250" s="15">
        <f>IF(13&lt;=$G250, ROUND(EE250*$Q250, 2), "")</f>
        <v/>
      </c>
      <c r="EG250" s="15">
        <f>IF(13&lt;=$G250, $N250, "")</f>
        <v/>
      </c>
      <c r="EH250" s="15">
        <f>IF(13&lt;=$G250, EG250-EF250, "")</f>
        <v/>
      </c>
      <c r="EI250" s="15">
        <f>IF(13&lt;=$G250, EE250-EH250, "")</f>
        <v/>
      </c>
      <c r="EJ250" s="15">
        <f>IF(13&lt;=$G250, ROUND(EB250*$Q250, 2), "")</f>
        <v/>
      </c>
      <c r="EK250" s="15">
        <f>IF(13&lt;=$G250, EB250+EJ250, "")</f>
        <v/>
      </c>
      <c r="EL250" s="15">
        <f>IF(13&lt;=$G250, EF250+EJ250, "")</f>
        <v/>
      </c>
      <c r="EM250" s="15">
        <f>IF(13&lt;=$G250, ($G250-13)*$N250, "")</f>
        <v/>
      </c>
      <c r="EN250" s="15">
        <f>IF(14&lt;=$G250, EI250, "")</f>
        <v/>
      </c>
      <c r="EO250" s="15">
        <f>IF(14&lt;=$G250, ROUND(EN250*$Q250, 2), "")</f>
        <v/>
      </c>
      <c r="EP250" s="15">
        <f>IF(14&lt;=$G250, $N250, "")</f>
        <v/>
      </c>
      <c r="EQ250" s="15">
        <f>IF(14&lt;=$G250, EP250-EO250, "")</f>
        <v/>
      </c>
      <c r="ER250" s="15">
        <f>IF(14&lt;=$G250, EN250-EQ250, "")</f>
        <v/>
      </c>
      <c r="ES250" s="15">
        <f>IF(14&lt;=$G250, ROUND(EK250*$Q250, 2), "")</f>
        <v/>
      </c>
      <c r="ET250" s="15">
        <f>IF(14&lt;=$G250, EK250+ES250, "")</f>
        <v/>
      </c>
      <c r="EU250" s="15">
        <f>IF(14&lt;=$G250, EO250+ES250, "")</f>
        <v/>
      </c>
      <c r="EV250" s="15">
        <f>IF(14&lt;=$G250, ($G250-14)*$N250, "")</f>
        <v/>
      </c>
      <c r="EW250" s="15">
        <f>IF(15&lt;=$G250, ER250, "")</f>
        <v/>
      </c>
      <c r="EX250" s="15">
        <f>IF(15&lt;=$G250, ROUND(EW250*$Q250, 2), "")</f>
        <v/>
      </c>
      <c r="EY250" s="15">
        <f>IF(15&lt;=$G250, $N250, "")</f>
        <v/>
      </c>
      <c r="EZ250" s="15">
        <f>IF(15&lt;=$G250, EY250-EX250, "")</f>
        <v/>
      </c>
      <c r="FA250" s="15">
        <f>IF(15&lt;=$G250, EW250-EZ250, "")</f>
        <v/>
      </c>
      <c r="FB250" s="15">
        <f>IF(15&lt;=$G250, ROUND(ET250*$Q250, 2), "")</f>
        <v/>
      </c>
      <c r="FC250" s="15">
        <f>IF(15&lt;=$G250, ET250+FB250, "")</f>
        <v/>
      </c>
      <c r="FD250" s="15">
        <f>IF(15&lt;=$G250, EX250+FB250, "")</f>
        <v/>
      </c>
      <c r="FE250" s="15">
        <f>IF(15&lt;=$G250, ($G250-15)*$N250, "")</f>
        <v/>
      </c>
      <c r="FF250" s="15">
        <f>IF(16&lt;=$G250, FA250, "")</f>
        <v/>
      </c>
      <c r="FG250" s="15">
        <f>IF(16&lt;=$G250, ROUND(FF250*$Q250, 2), "")</f>
        <v/>
      </c>
      <c r="FH250" s="15">
        <f>IF(16&lt;=$G250, $N250, "")</f>
        <v/>
      </c>
      <c r="FI250" s="15">
        <f>IF(16&lt;=$G250, FH250-FG250, "")</f>
        <v/>
      </c>
      <c r="FJ250" s="15">
        <f>IF(16&lt;=$G250, FF250-FI250, "")</f>
        <v/>
      </c>
      <c r="FK250" s="15">
        <f>IF(16&lt;=$G250, ROUND(FC250*$Q250, 2), "")</f>
        <v/>
      </c>
      <c r="FL250" s="15">
        <f>IF(16&lt;=$G250, FC250+FK250, "")</f>
        <v/>
      </c>
      <c r="FM250" s="15">
        <f>IF(16&lt;=$G250, FG250+FK250, "")</f>
        <v/>
      </c>
      <c r="FN250" s="15">
        <f>IF(16&lt;=$G250, ($G250-16)*$N250, "")</f>
        <v/>
      </c>
      <c r="FO250" s="15">
        <f>IF(17&lt;=$G250, FJ250, "")</f>
        <v/>
      </c>
      <c r="FP250" s="15">
        <f>IF(17&lt;=$G250, ROUND(FO250*$Q250, 2), "")</f>
        <v/>
      </c>
      <c r="FQ250" s="15">
        <f>IF(17&lt;=$G250, $N250, "")</f>
        <v/>
      </c>
      <c r="FR250" s="15">
        <f>IF(17&lt;=$G250, FQ250-FP250, "")</f>
        <v/>
      </c>
      <c r="FS250" s="15">
        <f>IF(17&lt;=$G250, FO250-FR250, "")</f>
        <v/>
      </c>
      <c r="FT250" s="15">
        <f>IF(17&lt;=$G250, ROUND(FL250*$Q250, 2), "")</f>
        <v/>
      </c>
      <c r="FU250" s="15">
        <f>IF(17&lt;=$G250, FL250+FT250, "")</f>
        <v/>
      </c>
      <c r="FV250" s="15">
        <f>IF(17&lt;=$G250, FP250+FT250, "")</f>
        <v/>
      </c>
      <c r="FW250" s="15">
        <f>IF(17&lt;=$G250, ($G250-17)*$N250, "")</f>
        <v/>
      </c>
      <c r="FX250" s="15">
        <f>IF(18&lt;=$G250, FS250, "")</f>
        <v/>
      </c>
      <c r="FY250" s="15">
        <f>IF(18&lt;=$G250, ROUND(FX250*$Q250, 2), "")</f>
        <v/>
      </c>
      <c r="FZ250" s="15">
        <f>IF(18&lt;=$G250, $N250, "")</f>
        <v/>
      </c>
      <c r="GA250" s="15">
        <f>IF(18&lt;=$G250, FZ250-FY250, "")</f>
        <v/>
      </c>
      <c r="GB250" s="15">
        <f>IF(18&lt;=$G250, FX250-GA250, "")</f>
        <v/>
      </c>
      <c r="GC250" s="15">
        <f>IF(18&lt;=$G250, ROUND(FU250*$Q250, 2), "")</f>
        <v/>
      </c>
      <c r="GD250" s="15">
        <f>IF(18&lt;=$G250, FU250+GC250, "")</f>
        <v/>
      </c>
      <c r="GE250" s="15">
        <f>IF(18&lt;=$G250, FY250+GC250, "")</f>
        <v/>
      </c>
      <c r="GF250" s="15">
        <f>IF(18&lt;=$G250, ($G250-18)*$N250, "")</f>
        <v/>
      </c>
      <c r="GG250" s="15">
        <f>IF(19&lt;=$G250, GB250, "")</f>
        <v/>
      </c>
      <c r="GH250" s="15">
        <f>IF(19&lt;=$G250, ROUND(GG250*$Q250, 2), "")</f>
        <v/>
      </c>
      <c r="GI250" s="15">
        <f>IF(19&lt;=$G250, $N250, "")</f>
        <v/>
      </c>
      <c r="GJ250" s="15">
        <f>IF(19&lt;=$G250, GI250-GH250, "")</f>
        <v/>
      </c>
      <c r="GK250" s="15">
        <f>IF(19&lt;=$G250, GG250-GJ250, "")</f>
        <v/>
      </c>
      <c r="GL250" s="15">
        <f>IF(19&lt;=$G250, ROUND(GD250*$Q250, 2), "")</f>
        <v/>
      </c>
      <c r="GM250" s="15">
        <f>IF(19&lt;=$G250, GD250+GL250, "")</f>
        <v/>
      </c>
      <c r="GN250" s="15">
        <f>IF(19&lt;=$G250, GH250+GL250, "")</f>
        <v/>
      </c>
      <c r="GO250" s="15">
        <f>IF(19&lt;=$G250, ($G250-19)*$N250, "")</f>
        <v/>
      </c>
      <c r="GP250" s="15">
        <f>IF(20&lt;=$G250, GK250, "")</f>
        <v/>
      </c>
      <c r="GQ250" s="15">
        <f>IF(20&lt;=$G250, ROUND(GP250*$Q250, 2), "")</f>
        <v/>
      </c>
      <c r="GR250" s="15">
        <f>IF(20&lt;=$G250, $N250, "")</f>
        <v/>
      </c>
      <c r="GS250" s="15">
        <f>IF(20&lt;=$G250, GR250-GQ250, "")</f>
        <v/>
      </c>
      <c r="GT250" s="15">
        <f>IF(20&lt;=$G250, GP250-GS250, "")</f>
        <v/>
      </c>
      <c r="GU250" s="15">
        <f>IF(20&lt;=$G250, ROUND(GM250*$Q250, 2), "")</f>
        <v/>
      </c>
      <c r="GV250" s="15">
        <f>IF(20&lt;=$G250, GM250+GU250, "")</f>
        <v/>
      </c>
      <c r="GW250" s="15">
        <f>IF(20&lt;=$G250, GQ250+GU250, "")</f>
        <v/>
      </c>
      <c r="GX250" s="15">
        <f>IF(20&lt;=$G250, ($G250-20)*$N250, "")</f>
        <v/>
      </c>
      <c r="GY250" s="15">
        <f>IF(21&lt;=$G250, GT250, "")</f>
        <v/>
      </c>
      <c r="GZ250" s="15">
        <f>IF(21&lt;=$G250, ROUND(GY250*$Q250, 2), "")</f>
        <v/>
      </c>
      <c r="HA250" s="15">
        <f>IF(21&lt;=$G250, $N250, "")</f>
        <v/>
      </c>
      <c r="HB250" s="15">
        <f>IF(21&lt;=$G250, HA250-GZ250, "")</f>
        <v/>
      </c>
      <c r="HC250" s="15">
        <f>IF(21&lt;=$G250, GY250-HB250, "")</f>
        <v/>
      </c>
      <c r="HD250" s="15">
        <f>IF(21&lt;=$G250, ROUND(GV250*$Q250, 2), "")</f>
        <v/>
      </c>
      <c r="HE250" s="15">
        <f>IF(21&lt;=$G250, GV250+HD250, "")</f>
        <v/>
      </c>
      <c r="HF250" s="15">
        <f>IF(21&lt;=$G250, GZ250+HD250, "")</f>
        <v/>
      </c>
      <c r="HG250" s="15">
        <f>IF(21&lt;=$G250, ($G250-21)*$N250, "")</f>
        <v/>
      </c>
      <c r="HH250" s="15">
        <f>IF(22&lt;=$G250, HC250, "")</f>
        <v/>
      </c>
      <c r="HI250" s="15">
        <f>IF(22&lt;=$G250, ROUND(HH250*$Q250, 2), "")</f>
        <v/>
      </c>
      <c r="HJ250" s="15">
        <f>IF(22&lt;=$G250, $N250, "")</f>
        <v/>
      </c>
      <c r="HK250" s="15">
        <f>IF(22&lt;=$G250, HJ250-HI250, "")</f>
        <v/>
      </c>
      <c r="HL250" s="15">
        <f>IF(22&lt;=$G250, HH250-HK250, "")</f>
        <v/>
      </c>
      <c r="HM250" s="15">
        <f>IF(22&lt;=$G250, ROUND(HE250*$Q250, 2), "")</f>
        <v/>
      </c>
      <c r="HN250" s="15">
        <f>IF(22&lt;=$G250, HE250+HM250, "")</f>
        <v/>
      </c>
      <c r="HO250" s="15">
        <f>IF(22&lt;=$G250, HI250+HM250, "")</f>
        <v/>
      </c>
      <c r="HP250" s="15">
        <f>IF(22&lt;=$G250, ($G250-22)*$N250, "")</f>
        <v/>
      </c>
      <c r="HQ250" s="15">
        <f>IF(23&lt;=$G250, HL250, "")</f>
        <v/>
      </c>
      <c r="HR250" s="15">
        <f>IF(23&lt;=$G250, ROUND(HQ250*$Q250, 2), "")</f>
        <v/>
      </c>
      <c r="HS250" s="15">
        <f>IF(23&lt;=$G250, $N250, "")</f>
        <v/>
      </c>
      <c r="HT250" s="15">
        <f>IF(23&lt;=$G250, HS250-HR250, "")</f>
        <v/>
      </c>
      <c r="HU250" s="15">
        <f>IF(23&lt;=$G250, HQ250-HT250, "")</f>
        <v/>
      </c>
      <c r="HV250" s="15">
        <f>IF(23&lt;=$G250, ROUND(HN250*$Q250, 2), "")</f>
        <v/>
      </c>
      <c r="HW250" s="15">
        <f>IF(23&lt;=$G250, HN250+HV250, "")</f>
        <v/>
      </c>
      <c r="HX250" s="15">
        <f>IF(23&lt;=$G250, HR250+HV250, "")</f>
        <v/>
      </c>
      <c r="HY250" s="15">
        <f>IF(23&lt;=$G250, ($G250-23)*$N250, "")</f>
        <v/>
      </c>
      <c r="HZ250" s="15">
        <f>IF(24&lt;=$G250, HU250, "")</f>
        <v/>
      </c>
      <c r="IA250" s="15">
        <f>IF(24&lt;=$G250, ROUND(HZ250*$Q250, 2), "")</f>
        <v/>
      </c>
      <c r="IB250" s="15">
        <f>IF(24&lt;=$G250, $N250, "")</f>
        <v/>
      </c>
      <c r="IC250" s="15">
        <f>IF(24&lt;=$G250, IB250-IA250, "")</f>
        <v/>
      </c>
      <c r="ID250" s="15">
        <f>IF(24&lt;=$G250, HZ250-IC250, "")</f>
        <v/>
      </c>
      <c r="IE250" s="15">
        <f>IF(24&lt;=$G250, ROUND(HW250*$Q250, 2), "")</f>
        <v/>
      </c>
      <c r="IF250" s="15">
        <f>IF(24&lt;=$G250, HW250+IE250, "")</f>
        <v/>
      </c>
      <c r="IG250" s="15">
        <f>IF(24&lt;=$G250, IA250+IE250, "")</f>
        <v/>
      </c>
      <c r="IH250" s="15">
        <f>IF(24&lt;=$G250, ($G250-24)*$N250, "")</f>
        <v/>
      </c>
      <c r="II250" s="15">
        <f>IF(25&lt;=$G250, ID250, "")</f>
        <v/>
      </c>
      <c r="IJ250" s="15">
        <f>IF(25&lt;=$G250, ROUND(II250*$Q250, 2), "")</f>
        <v/>
      </c>
      <c r="IK250" s="15">
        <f>IF(25&lt;=$G250, $N250, "")</f>
        <v/>
      </c>
      <c r="IL250" s="15">
        <f>IF(25&lt;=$G250, IK250-IJ250, "")</f>
        <v/>
      </c>
      <c r="IM250" s="15">
        <f>IF(25&lt;=$G250, II250-IL250, "")</f>
        <v/>
      </c>
      <c r="IN250" s="15">
        <f>IF(25&lt;=$G250, ROUND(IF250*$Q250, 2), "")</f>
        <v/>
      </c>
      <c r="IO250" s="15">
        <f>IF(25&lt;=$G250, IF250+IN250, "")</f>
        <v/>
      </c>
      <c r="IP250" s="15">
        <f>IF(25&lt;=$G250, IJ250+IN250, "")</f>
        <v/>
      </c>
      <c r="IQ250" s="15">
        <f>IF(25&lt;=$G250, ($G250-25)*$N250, "")</f>
        <v/>
      </c>
      <c r="IR250" s="15">
        <f>IF(26&lt;=$G250, IM250, "")</f>
        <v/>
      </c>
      <c r="IS250" s="15">
        <f>IF(26&lt;=$G250, ROUND(IR250*$Q250, 2), "")</f>
        <v/>
      </c>
      <c r="IT250" s="15">
        <f>IF(26&lt;=$G250, $N250, "")</f>
        <v/>
      </c>
      <c r="IU250" s="15">
        <f>IF(26&lt;=$G250, IT250-IS250, "")</f>
        <v/>
      </c>
      <c r="IV250" s="15">
        <f>IF(26&lt;=$G250, IR250-IU250, "")</f>
        <v/>
      </c>
      <c r="IW250" s="15">
        <f>IF(26&lt;=$G250, ROUND(IO250*$Q250, 2), "")</f>
        <v/>
      </c>
      <c r="IX250" s="15">
        <f>IF(26&lt;=$G250, IO250+IW250, "")</f>
        <v/>
      </c>
      <c r="IY250" s="15">
        <f>IF(26&lt;=$G250, IS250+IW250, "")</f>
        <v/>
      </c>
      <c r="IZ250" s="15">
        <f>IF(26&lt;=$G250, ($G250-26)*$N250, "")</f>
        <v/>
      </c>
      <c r="JA250" s="15">
        <f>IF(27&lt;=$G250, IV250, "")</f>
        <v/>
      </c>
      <c r="JB250" s="15">
        <f>IF(27&lt;=$G250, ROUND(JA250*$Q250, 2), "")</f>
        <v/>
      </c>
      <c r="JC250" s="15">
        <f>IF(27&lt;=$G250, $N250, "")</f>
        <v/>
      </c>
      <c r="JD250" s="15">
        <f>IF(27&lt;=$G250, JC250-JB250, "")</f>
        <v/>
      </c>
      <c r="JE250" s="15">
        <f>IF(27&lt;=$G250, JA250-JD250, "")</f>
        <v/>
      </c>
      <c r="JF250" s="15">
        <f>IF(27&lt;=$G250, ROUND(IX250*$Q250, 2), "")</f>
        <v/>
      </c>
      <c r="JG250" s="15">
        <f>IF(27&lt;=$G250, IX250+JF250, "")</f>
        <v/>
      </c>
      <c r="JH250" s="15">
        <f>IF(27&lt;=$G250, JB250+JF250, "")</f>
        <v/>
      </c>
      <c r="JI250" s="15">
        <f>IF(27&lt;=$G250, ($G250-27)*$N250, "")</f>
        <v/>
      </c>
      <c r="JJ250" s="15">
        <f>IF(28&lt;=$G250, JE250, "")</f>
        <v/>
      </c>
      <c r="JK250" s="15">
        <f>IF(28&lt;=$G250, ROUND(JJ250*$Q250, 2), "")</f>
        <v/>
      </c>
      <c r="JL250" s="15">
        <f>IF(28&lt;=$G250, $N250, "")</f>
        <v/>
      </c>
      <c r="JM250" s="15">
        <f>IF(28&lt;=$G250, JL250-JK250, "")</f>
        <v/>
      </c>
      <c r="JN250" s="15">
        <f>IF(28&lt;=$G250, JJ250-JM250, "")</f>
        <v/>
      </c>
      <c r="JO250" s="15">
        <f>IF(28&lt;=$G250, ROUND(JG250*$Q250, 2), "")</f>
        <v/>
      </c>
      <c r="JP250" s="15">
        <f>IF(28&lt;=$G250, JG250+JO250, "")</f>
        <v/>
      </c>
      <c r="JQ250" s="15">
        <f>IF(28&lt;=$G250, JK250+JO250, "")</f>
        <v/>
      </c>
      <c r="JR250" s="15">
        <f>IF(28&lt;=$G250, ($G250-28)*$N250, "")</f>
        <v/>
      </c>
      <c r="JS250" s="15">
        <f>IF(29&lt;=$G250, JN250, "")</f>
        <v/>
      </c>
      <c r="JT250" s="15">
        <f>IF(29&lt;=$G250, ROUND(JS250*$Q250, 2), "")</f>
        <v/>
      </c>
      <c r="JU250" s="15">
        <f>IF(29&lt;=$G250, $N250, "")</f>
        <v/>
      </c>
      <c r="JV250" s="15">
        <f>IF(29&lt;=$G250, JU250-JT250, "")</f>
        <v/>
      </c>
      <c r="JW250" s="15">
        <f>IF(29&lt;=$G250, JS250-JV250, "")</f>
        <v/>
      </c>
      <c r="JX250" s="15">
        <f>IF(29&lt;=$G250, ROUND(JP250*$Q250, 2), "")</f>
        <v/>
      </c>
      <c r="JY250" s="15">
        <f>IF(29&lt;=$G250, JP250+JX250, "")</f>
        <v/>
      </c>
      <c r="JZ250" s="15">
        <f>IF(29&lt;=$G250, JT250+JX250, "")</f>
        <v/>
      </c>
      <c r="KA250" s="15">
        <f>IF(29&lt;=$G250, ($G250-29)*$N250, "")</f>
        <v/>
      </c>
      <c r="KB250" s="15">
        <f>IF(30&lt;=$G250, JW250, "")</f>
        <v/>
      </c>
      <c r="KC250" s="15">
        <f>IF(30&lt;=$G250, ROUND(KB250*$Q250, 2), "")</f>
        <v/>
      </c>
      <c r="KD250" s="15">
        <f>IF(30&lt;=$G250, $N250, "")</f>
        <v/>
      </c>
      <c r="KE250" s="15">
        <f>IF(30&lt;=$G250, KD250-KC250, "")</f>
        <v/>
      </c>
      <c r="KF250" s="15">
        <f>IF(30&lt;=$G250, KB250-KE250, "")</f>
        <v/>
      </c>
      <c r="KG250" s="15">
        <f>IF(30&lt;=$G250, ROUND(JY250*$Q250, 2), "")</f>
        <v/>
      </c>
      <c r="KH250" s="15">
        <f>IF(30&lt;=$G250, JY250+KG250, "")</f>
        <v/>
      </c>
      <c r="KI250" s="15">
        <f>IF(30&lt;=$G250, KC250+KG250, "")</f>
        <v/>
      </c>
      <c r="KJ250" s="15">
        <f>IF(30&lt;=$G250, ($G250-30)*$N250, "")</f>
        <v/>
      </c>
      <c r="KK250" s="15">
        <f>IF(31&lt;=$G250, KF250, "")</f>
        <v/>
      </c>
      <c r="KL250" s="15">
        <f>IF(31&lt;=$G250, ROUND(KK250*$Q250, 2), "")</f>
        <v/>
      </c>
      <c r="KM250" s="15">
        <f>IF(31&lt;=$G250, $N250, "")</f>
        <v/>
      </c>
      <c r="KN250" s="15">
        <f>IF(31&lt;=$G250, KM250-KL250, "")</f>
        <v/>
      </c>
      <c r="KO250" s="15">
        <f>IF(31&lt;=$G250, KK250-KN250, "")</f>
        <v/>
      </c>
      <c r="KP250" s="15">
        <f>IF(31&lt;=$G250, ROUND(KH250*$Q250, 2), "")</f>
        <v/>
      </c>
      <c r="KQ250" s="15">
        <f>IF(31&lt;=$G250, KH250+KP250, "")</f>
        <v/>
      </c>
      <c r="KR250" s="15">
        <f>IF(31&lt;=$G250, KL250+KP250, "")</f>
        <v/>
      </c>
      <c r="KS250" s="15">
        <f>IF(31&lt;=$G250, ($G250-31)*$N250, "")</f>
        <v/>
      </c>
      <c r="KT250" s="15">
        <f>IF(32&lt;=$G250, KO250, "")</f>
        <v/>
      </c>
      <c r="KU250" s="15">
        <f>IF(32&lt;=$G250, ROUND(KT250*$Q250, 2), "")</f>
        <v/>
      </c>
      <c r="KV250" s="15">
        <f>IF(32&lt;=$G250, $N250, "")</f>
        <v/>
      </c>
      <c r="KW250" s="15">
        <f>IF(32&lt;=$G250, KV250-KU250, "")</f>
        <v/>
      </c>
      <c r="KX250" s="15">
        <f>IF(32&lt;=$G250, KT250-KW250, "")</f>
        <v/>
      </c>
      <c r="KY250" s="15">
        <f>IF(32&lt;=$G250, ROUND(KQ250*$Q250, 2), "")</f>
        <v/>
      </c>
      <c r="KZ250" s="15">
        <f>IF(32&lt;=$G250, KQ250+KY250, "")</f>
        <v/>
      </c>
      <c r="LA250" s="15">
        <f>IF(32&lt;=$G250, KU250+KY250, "")</f>
        <v/>
      </c>
      <c r="LB250" s="15">
        <f>IF(32&lt;=$G250, ($G250-32)*$N250, "")</f>
        <v/>
      </c>
      <c r="LC250" s="15">
        <f>IF(33&lt;=$G250, KX250, "")</f>
        <v/>
      </c>
      <c r="LD250" s="15">
        <f>IF(33&lt;=$G250, ROUND(LC250*$Q250, 2), "")</f>
        <v/>
      </c>
      <c r="LE250" s="15">
        <f>IF(33&lt;=$G250, $N250, "")</f>
        <v/>
      </c>
      <c r="LF250" s="15">
        <f>IF(33&lt;=$G250, LE250-LD250, "")</f>
        <v/>
      </c>
      <c r="LG250" s="15">
        <f>IF(33&lt;=$G250, LC250-LF250, "")</f>
        <v/>
      </c>
      <c r="LH250" s="15">
        <f>IF(33&lt;=$G250, ROUND(KZ250*$Q250, 2), "")</f>
        <v/>
      </c>
      <c r="LI250" s="15">
        <f>IF(33&lt;=$G250, KZ250+LH250, "")</f>
        <v/>
      </c>
      <c r="LJ250" s="15">
        <f>IF(33&lt;=$G250, LD250+LH250, "")</f>
        <v/>
      </c>
      <c r="LK250" s="15">
        <f>IF(33&lt;=$G250, ($G250-33)*$N250, "")</f>
        <v/>
      </c>
      <c r="LL250" s="15">
        <f>IF(34&lt;=$G250, LG250, "")</f>
        <v/>
      </c>
      <c r="LM250" s="15">
        <f>IF(34&lt;=$G250, ROUND(LL250*$Q250, 2), "")</f>
        <v/>
      </c>
      <c r="LN250" s="15">
        <f>IF(34&lt;=$G250, $N250, "")</f>
        <v/>
      </c>
      <c r="LO250" s="15">
        <f>IF(34&lt;=$G250, LN250-LM250, "")</f>
        <v/>
      </c>
      <c r="LP250" s="15">
        <f>IF(34&lt;=$G250, LL250-LO250, "")</f>
        <v/>
      </c>
      <c r="LQ250" s="15">
        <f>IF(34&lt;=$G250, ROUND(LI250*$Q250, 2), "")</f>
        <v/>
      </c>
      <c r="LR250" s="15">
        <f>IF(34&lt;=$G250, LI250+LQ250, "")</f>
        <v/>
      </c>
      <c r="LS250" s="15">
        <f>IF(34&lt;=$G250, LM250+LQ250, "")</f>
        <v/>
      </c>
      <c r="LT250" s="15">
        <f>IF(34&lt;=$G250, ($G250-34)*$N250, "")</f>
        <v/>
      </c>
      <c r="LU250" s="15">
        <f>IF(35&lt;=$G250, LP250, "")</f>
        <v/>
      </c>
      <c r="LV250" s="15">
        <f>IF(35&lt;=$G250, ROUND(LU250*$Q250, 2), "")</f>
        <v/>
      </c>
      <c r="LW250" s="15">
        <f>IF(35&lt;=$G250, $N250, "")</f>
        <v/>
      </c>
      <c r="LX250" s="15">
        <f>IF(35&lt;=$G250, LW250-LV250, "")</f>
        <v/>
      </c>
      <c r="LY250" s="15">
        <f>IF(35&lt;=$G250, LU250-LX250, "")</f>
        <v/>
      </c>
      <c r="LZ250" s="15">
        <f>IF(35&lt;=$G250, ROUND(LR250*$Q250, 2), "")</f>
        <v/>
      </c>
      <c r="MA250" s="15">
        <f>IF(35&lt;=$G250, LR250+LZ250, "")</f>
        <v/>
      </c>
      <c r="MB250" s="15">
        <f>IF(35&lt;=$G250, LV250+LZ250, "")</f>
        <v/>
      </c>
      <c r="MC250" s="15">
        <f>IF(35&lt;=$G250, ($G250-35)*$N250, "")</f>
        <v/>
      </c>
      <c r="MD250" s="15">
        <f>IF(36&lt;=$G250, LY250, "")</f>
        <v/>
      </c>
      <c r="ME250" s="15">
        <f>IF(36&lt;=$G250, ROUND(MD250*$Q250, 2), "")</f>
        <v/>
      </c>
      <c r="MF250" s="15">
        <f>IF(36&lt;=$G250, $N250, "")</f>
        <v/>
      </c>
      <c r="MG250" s="15">
        <f>IF(36&lt;=$G250, MF250-ME250, "")</f>
        <v/>
      </c>
      <c r="MH250" s="15">
        <f>IF(36&lt;=$G250, MD250-MG250, "")</f>
        <v/>
      </c>
      <c r="MI250" s="15">
        <f>IF(36&lt;=$G250, ROUND(MA250*$Q250, 2), "")</f>
        <v/>
      </c>
      <c r="MJ250" s="15">
        <f>IF(36&lt;=$G250, MA250+MI250, "")</f>
        <v/>
      </c>
      <c r="MK250" s="15">
        <f>IF(36&lt;=$G250, ME250+MI250, "")</f>
        <v/>
      </c>
      <c r="ML250" s="15">
        <f>IF(36&lt;=$G250, ($G250-36)*$N250, "")</f>
        <v/>
      </c>
      <c r="MM250" s="15">
        <f>IF(37&lt;=$G250, MH250, "")</f>
        <v/>
      </c>
      <c r="MN250" s="15">
        <f>IF(37&lt;=$G250, ROUND(MM250*$Q250, 2), "")</f>
        <v/>
      </c>
      <c r="MO250" s="15">
        <f>IF(37&lt;=$G250, $N250, "")</f>
        <v/>
      </c>
      <c r="MP250" s="15">
        <f>IF(37&lt;=$G250, MO250-MN250, "")</f>
        <v/>
      </c>
      <c r="MQ250" s="15">
        <f>IF(37&lt;=$G250, MM250-MP250, "")</f>
        <v/>
      </c>
      <c r="MR250" s="15">
        <f>IF(37&lt;=$G250, ROUND(MJ250*$Q250, 2), "")</f>
        <v/>
      </c>
      <c r="MS250" s="15">
        <f>IF(37&lt;=$G250, MJ250+MR250, "")</f>
        <v/>
      </c>
      <c r="MT250" s="15">
        <f>IF(37&lt;=$G250, MN250+MR250, "")</f>
        <v/>
      </c>
      <c r="MU250" s="15">
        <f>IF(37&lt;=$G250, ($G250-37)*$N250, "")</f>
        <v/>
      </c>
      <c r="MV250" s="15">
        <f>IF(38&lt;=$G250, MQ250, "")</f>
        <v/>
      </c>
      <c r="MW250" s="15">
        <f>IF(38&lt;=$G250, ROUND(MV250*$Q250, 2), "")</f>
        <v/>
      </c>
      <c r="MX250" s="15">
        <f>IF(38&lt;=$G250, $N250, "")</f>
        <v/>
      </c>
      <c r="MY250" s="15">
        <f>IF(38&lt;=$G250, MX250-MW250, "")</f>
        <v/>
      </c>
      <c r="MZ250" s="15">
        <f>IF(38&lt;=$G250, MV250-MY250, "")</f>
        <v/>
      </c>
      <c r="NA250" s="15">
        <f>IF(38&lt;=$G250, ROUND(MS250*$Q250, 2), "")</f>
        <v/>
      </c>
      <c r="NB250" s="15">
        <f>IF(38&lt;=$G250, MS250+NA250, "")</f>
        <v/>
      </c>
      <c r="NC250" s="15">
        <f>IF(38&lt;=$G250, MW250+NA250, "")</f>
        <v/>
      </c>
      <c r="ND250" s="15">
        <f>IF(38&lt;=$G250, ($G250-38)*$N250, "")</f>
        <v/>
      </c>
      <c r="NE250" s="15">
        <f>IF(39&lt;=$G250, MZ250, "")</f>
        <v/>
      </c>
      <c r="NF250" s="15">
        <f>IF(39&lt;=$G250, ROUND(NE250*$Q250, 2), "")</f>
        <v/>
      </c>
      <c r="NG250" s="15">
        <f>IF(39&lt;=$G250, $N250, "")</f>
        <v/>
      </c>
      <c r="NH250" s="15">
        <f>IF(39&lt;=$G250, NG250-NF250, "")</f>
        <v/>
      </c>
      <c r="NI250" s="15">
        <f>IF(39&lt;=$G250, NE250-NH250, "")</f>
        <v/>
      </c>
      <c r="NJ250" s="15">
        <f>IF(39&lt;=$G250, ROUND(NB250*$Q250, 2), "")</f>
        <v/>
      </c>
      <c r="NK250" s="15">
        <f>IF(39&lt;=$G250, NB250+NJ250, "")</f>
        <v/>
      </c>
      <c r="NL250" s="15">
        <f>IF(39&lt;=$G250, NF250+NJ250, "")</f>
        <v/>
      </c>
      <c r="NM250" s="15">
        <f>IF(39&lt;=$G250, ($G250-39)*$N250, "")</f>
        <v/>
      </c>
      <c r="NN250" s="15">
        <f>IF(40&lt;=$G250, NI250, "")</f>
        <v/>
      </c>
      <c r="NO250" s="15">
        <f>IF(40&lt;=$G250, ROUND(NN250*$Q250, 2), "")</f>
        <v/>
      </c>
      <c r="NP250" s="15">
        <f>IF(40&lt;=$G250, $N250, "")</f>
        <v/>
      </c>
      <c r="NQ250" s="15">
        <f>IF(40&lt;=$G250, NP250-NO250, "")</f>
        <v/>
      </c>
      <c r="NR250" s="15">
        <f>IF(40&lt;=$G250, NN250-NQ250, "")</f>
        <v/>
      </c>
      <c r="NS250" s="15">
        <f>IF(40&lt;=$G250, ROUND(NK250*$Q250, 2), "")</f>
        <v/>
      </c>
      <c r="NT250" s="15">
        <f>IF(40&lt;=$G250, NK250+NS250, "")</f>
        <v/>
      </c>
      <c r="NU250" s="15">
        <f>IF(40&lt;=$G250, NO250+NS250, "")</f>
        <v/>
      </c>
      <c r="NV250" s="15">
        <f>IF(40&lt;=$G250, ($G250-40)*$N250, "")</f>
        <v/>
      </c>
      <c r="NW250" s="15">
        <f>IF(41&lt;=$G250, NR250, "")</f>
        <v/>
      </c>
      <c r="NX250" s="15">
        <f>IF(41&lt;=$G250, ROUND(NW250*$Q250, 2), "")</f>
        <v/>
      </c>
      <c r="NY250" s="15">
        <f>IF(41&lt;=$G250, $N250, "")</f>
        <v/>
      </c>
      <c r="NZ250" s="15">
        <f>IF(41&lt;=$G250, NY250-NX250, "")</f>
        <v/>
      </c>
      <c r="OA250" s="15">
        <f>IF(41&lt;=$G250, NW250-NZ250, "")</f>
        <v/>
      </c>
      <c r="OB250" s="15">
        <f>IF(41&lt;=$G250, ROUND(NT250*$Q250, 2), "")</f>
        <v/>
      </c>
      <c r="OC250" s="15">
        <f>IF(41&lt;=$G250, NT250+OB250, "")</f>
        <v/>
      </c>
      <c r="OD250" s="15">
        <f>IF(41&lt;=$G250, NX250+OB250, "")</f>
        <v/>
      </c>
      <c r="OE250" s="15">
        <f>IF(41&lt;=$G250, ($G250-41)*$N250, "")</f>
        <v/>
      </c>
      <c r="OF250" s="15">
        <f>IF(42&lt;=$G250, OA250, "")</f>
        <v/>
      </c>
      <c r="OG250" s="15">
        <f>IF(42&lt;=$G250, ROUND(OF250*$Q250, 2), "")</f>
        <v/>
      </c>
      <c r="OH250" s="15">
        <f>IF(42&lt;=$G250, $N250, "")</f>
        <v/>
      </c>
      <c r="OI250" s="15">
        <f>IF(42&lt;=$G250, OH250-OG250, "")</f>
        <v/>
      </c>
      <c r="OJ250" s="15">
        <f>IF(42&lt;=$G250, OF250-OI250, "")</f>
        <v/>
      </c>
      <c r="OK250" s="15">
        <f>IF(42&lt;=$G250, ROUND(OC250*$Q250, 2), "")</f>
        <v/>
      </c>
      <c r="OL250" s="15">
        <f>IF(42&lt;=$G250, OC250+OK250, "")</f>
        <v/>
      </c>
      <c r="OM250" s="15">
        <f>IF(42&lt;=$G250, OG250+OK250, "")</f>
        <v/>
      </c>
      <c r="ON250" s="15">
        <f>IF(42&lt;=$G250, ($G250-42)*$N250, "")</f>
        <v/>
      </c>
      <c r="OO250" s="15">
        <f>IF(43&lt;=$G250, OJ250, "")</f>
        <v/>
      </c>
      <c r="OP250" s="15">
        <f>IF(43&lt;=$G250, ROUND(OO250*$Q250, 2), "")</f>
        <v/>
      </c>
      <c r="OQ250" s="15">
        <f>IF(43&lt;=$G250, $N250, "")</f>
        <v/>
      </c>
      <c r="OR250" s="15">
        <f>IF(43&lt;=$G250, OQ250-OP250, "")</f>
        <v/>
      </c>
      <c r="OS250" s="15">
        <f>IF(43&lt;=$G250, OO250-OR250, "")</f>
        <v/>
      </c>
      <c r="OT250" s="15">
        <f>IF(43&lt;=$G250, ROUND(OL250*$Q250, 2), "")</f>
        <v/>
      </c>
      <c r="OU250" s="15">
        <f>IF(43&lt;=$G250, OL250+OT250, "")</f>
        <v/>
      </c>
      <c r="OV250" s="15">
        <f>IF(43&lt;=$G250, OP250+OT250, "")</f>
        <v/>
      </c>
      <c r="OW250" s="15">
        <f>IF(43&lt;=$G250, ($G250-43)*$N250, "")</f>
        <v/>
      </c>
      <c r="OX250" s="15">
        <f>IF(44&lt;=$G250, OS250, "")</f>
        <v/>
      </c>
      <c r="OY250" s="15">
        <f>IF(44&lt;=$G250, ROUND(OX250*$Q250, 2), "")</f>
        <v/>
      </c>
      <c r="OZ250" s="15">
        <f>IF(44&lt;=$G250, $N250, "")</f>
        <v/>
      </c>
      <c r="PA250" s="15">
        <f>IF(44&lt;=$G250, OZ250-OY250, "")</f>
        <v/>
      </c>
      <c r="PB250" s="15">
        <f>IF(44&lt;=$G250, OX250-PA250, "")</f>
        <v/>
      </c>
      <c r="PC250" s="15">
        <f>IF(44&lt;=$G250, ROUND(OU250*$Q250, 2), "")</f>
        <v/>
      </c>
      <c r="PD250" s="15">
        <f>IF(44&lt;=$G250, OU250+PC250, "")</f>
        <v/>
      </c>
      <c r="PE250" s="15">
        <f>IF(44&lt;=$G250, OY250+PC250, "")</f>
        <v/>
      </c>
      <c r="PF250" s="15">
        <f>IF(44&lt;=$G250, ($G250-44)*$N250, "")</f>
        <v/>
      </c>
      <c r="PG250" s="15">
        <f>IF(45&lt;=$G250, PB250, "")</f>
        <v/>
      </c>
      <c r="PH250" s="15">
        <f>IF(45&lt;=$G250, ROUND(PG250*$Q250, 2), "")</f>
        <v/>
      </c>
      <c r="PI250" s="15">
        <f>IF(45&lt;=$G250, $N250, "")</f>
        <v/>
      </c>
      <c r="PJ250" s="15">
        <f>IF(45&lt;=$G250, PI250-PH250, "")</f>
        <v/>
      </c>
      <c r="PK250" s="15">
        <f>IF(45&lt;=$G250, PG250-PJ250, "")</f>
        <v/>
      </c>
      <c r="PL250" s="15">
        <f>IF(45&lt;=$G250, ROUND(PD250*$Q250, 2), "")</f>
        <v/>
      </c>
      <c r="PM250" s="15">
        <f>IF(45&lt;=$G250, PD250+PL250, "")</f>
        <v/>
      </c>
      <c r="PN250" s="15">
        <f>IF(45&lt;=$G250, PH250+PL250, "")</f>
        <v/>
      </c>
      <c r="PO250" s="15">
        <f>IF(45&lt;=$G250, ($G250-45)*$N250, "")</f>
        <v/>
      </c>
      <c r="PP250" s="15">
        <f>IF(46&lt;=$G250, PK250, "")</f>
        <v/>
      </c>
      <c r="PQ250" s="15">
        <f>IF(46&lt;=$G250, ROUND(PP250*$Q250, 2), "")</f>
        <v/>
      </c>
      <c r="PR250" s="15">
        <f>IF(46&lt;=$G250, $N250, "")</f>
        <v/>
      </c>
      <c r="PS250" s="15">
        <f>IF(46&lt;=$G250, PR250-PQ250, "")</f>
        <v/>
      </c>
      <c r="PT250" s="15">
        <f>IF(46&lt;=$G250, PP250-PS250, "")</f>
        <v/>
      </c>
      <c r="PU250" s="15">
        <f>IF(46&lt;=$G250, ROUND(PM250*$Q250, 2), "")</f>
        <v/>
      </c>
      <c r="PV250" s="15">
        <f>IF(46&lt;=$G250, PM250+PU250, "")</f>
        <v/>
      </c>
      <c r="PW250" s="15">
        <f>IF(46&lt;=$G250, PQ250+PU250, "")</f>
        <v/>
      </c>
      <c r="PX250" s="15">
        <f>IF(46&lt;=$G250, ($G250-46)*$N250, "")</f>
        <v/>
      </c>
      <c r="PY250" s="15">
        <f>IF(47&lt;=$G250, PT250, "")</f>
        <v/>
      </c>
      <c r="PZ250" s="15">
        <f>IF(47&lt;=$G250, ROUND(PY250*$Q250, 2), "")</f>
        <v/>
      </c>
      <c r="QA250" s="15">
        <f>IF(47&lt;=$G250, $N250, "")</f>
        <v/>
      </c>
      <c r="QB250" s="15">
        <f>IF(47&lt;=$G250, QA250-PZ250, "")</f>
        <v/>
      </c>
      <c r="QC250" s="15">
        <f>IF(47&lt;=$G250, PY250-QB250, "")</f>
        <v/>
      </c>
      <c r="QD250" s="15">
        <f>IF(47&lt;=$G250, ROUND(PV250*$Q250, 2), "")</f>
        <v/>
      </c>
      <c r="QE250" s="15">
        <f>IF(47&lt;=$G250, PV250+QD250, "")</f>
        <v/>
      </c>
      <c r="QF250" s="15">
        <f>IF(47&lt;=$G250, PZ250+QD250, "")</f>
        <v/>
      </c>
      <c r="QG250" s="15">
        <f>IF(47&lt;=$G250, ($G250-47)*$N250, "")</f>
        <v/>
      </c>
      <c r="QH250" s="15">
        <f>IF(48&lt;=$G250, QC250, "")</f>
        <v/>
      </c>
      <c r="QI250" s="15">
        <f>IF(48&lt;=$G250, ROUND(QH250*$Q250, 2), "")</f>
        <v/>
      </c>
      <c r="QJ250" s="15">
        <f>IF(48&lt;=$G250, $N250, "")</f>
        <v/>
      </c>
      <c r="QK250" s="15">
        <f>IF(48&lt;=$G250, QJ250-QI250, "")</f>
        <v/>
      </c>
      <c r="QL250" s="15">
        <f>IF(48&lt;=$G250, QH250-QK250, "")</f>
        <v/>
      </c>
      <c r="QM250" s="15">
        <f>IF(48&lt;=$G250, ROUND(QE250*$Q250, 2), "")</f>
        <v/>
      </c>
      <c r="QN250" s="15">
        <f>IF(48&lt;=$G250, QE250+QM250, "")</f>
        <v/>
      </c>
      <c r="QO250" s="15">
        <f>IF(48&lt;=$G250, QI250+QM250, "")</f>
        <v/>
      </c>
      <c r="QP250" s="15">
        <f>IF(48&lt;=$G250, ($G250-48)*$N250, "")</f>
        <v/>
      </c>
    </row>
    <row r="251">
      <c r="A251" s="6" t="inlineStr">
        <is>
          <t>0758-0001</t>
        </is>
      </c>
      <c r="B251" s="7" t="inlineStr">
        <is>
          <t>Comedores y Servicios Industriales CAMSAA, S.A. de C.V.</t>
        </is>
      </c>
      <c r="C251" s="7" t="inlineStr">
        <is>
          <t>Partner Rapid</t>
        </is>
      </c>
      <c r="D251" s="6" t="inlineStr">
        <is>
          <t>ACTIVO</t>
        </is>
      </c>
      <c r="E251" s="6" t="inlineStr">
        <is>
          <t>2026-05-08</t>
        </is>
      </c>
      <c r="F251" s="6" t="inlineStr">
        <is>
          <t>2028-05-08</t>
        </is>
      </c>
      <c r="G251" s="8" t="n">
        <v>24</v>
      </c>
      <c r="H251" s="9" t="n">
        <v>338400</v>
      </c>
      <c r="I251" s="10" t="n">
        <v>0.1</v>
      </c>
      <c r="J251" s="9">
        <f>ROUND(H251*I251, 2)</f>
        <v/>
      </c>
      <c r="K251" s="9">
        <f>ROUND(H251-J251, 2)</f>
        <v/>
      </c>
      <c r="L251" s="10" t="n">
        <v>0.02</v>
      </c>
      <c r="M251" s="9">
        <f>ROUND(H251*L251, 2)</f>
        <v/>
      </c>
      <c r="N251" s="9" t="n">
        <v>14164.53</v>
      </c>
      <c r="O251" s="10" t="n">
        <v>0.3</v>
      </c>
      <c r="P251" s="9">
        <f>ROUND(H251*O251, 2)</f>
        <v/>
      </c>
      <c r="Q251" s="11" t="n">
        <v>0.02620493</v>
      </c>
      <c r="R251" s="11">
        <f>RATE(G251, -N251, K251, -P251)</f>
        <v/>
      </c>
      <c r="S251" s="11">
        <f>ROUND(Q251*12, 8)</f>
        <v/>
      </c>
      <c r="T251" s="11">
        <f>ROUND(((1+Q251)^12)-1, 8)</f>
        <v/>
      </c>
      <c r="U251" s="9">
        <f>ROUND(PV(Q251, G251, 0, -P251), 2)</f>
        <v/>
      </c>
      <c r="V251" s="9">
        <f>SUMIF($AA$4:$QP$4, "Interes_Leasing", AA251:QP251)</f>
        <v/>
      </c>
      <c r="W251" s="9">
        <f>SUMIF($AA$4:$QP$4, "Interes_Residual", AA251:QP251)</f>
        <v/>
      </c>
      <c r="X251" s="9">
        <f>ROUND(V251+W251, 2)</f>
        <v/>
      </c>
      <c r="Y251" s="9">
        <f>ROUND((N251*G251+P251+M251)-K251, 2)</f>
        <v/>
      </c>
      <c r="Z251" s="10">
        <f>ROUND(Y251/K251, 4)</f>
        <v/>
      </c>
      <c r="AA251" s="9">
        <f>IF(1&lt;=$G251, $K251, "")</f>
        <v/>
      </c>
      <c r="AB251" s="9">
        <f>IF(1&lt;=$G251, ROUND(AA251*$Q251, 2), "")</f>
        <v/>
      </c>
      <c r="AC251" s="9">
        <f>IF(1&lt;=$G251, $N251, "")</f>
        <v/>
      </c>
      <c r="AD251" s="9">
        <f>IF(1&lt;=$G251, AC251-AB251, "")</f>
        <v/>
      </c>
      <c r="AE251" s="9">
        <f>IF(1&lt;=$G251, AA251-AD251, "")</f>
        <v/>
      </c>
      <c r="AF251" s="9">
        <f>IF(1&lt;=$G251, ROUND($U251*$Q251, 2), "")</f>
        <v/>
      </c>
      <c r="AG251" s="9">
        <f>IF(1&lt;=$G251, $U251+AF251, "")</f>
        <v/>
      </c>
      <c r="AH251" s="9">
        <f>IF(1&lt;=$G251, AB251+AF251, "")</f>
        <v/>
      </c>
      <c r="AI251" s="9">
        <f>IF(1&lt;=$G251, ($G251-1)*$N251, "")</f>
        <v/>
      </c>
      <c r="AJ251" s="9">
        <f>IF(2&lt;=$G251, AE251, "")</f>
        <v/>
      </c>
      <c r="AK251" s="9">
        <f>IF(2&lt;=$G251, ROUND(AJ251*$Q251, 2), "")</f>
        <v/>
      </c>
      <c r="AL251" s="9">
        <f>IF(2&lt;=$G251, $N251, "")</f>
        <v/>
      </c>
      <c r="AM251" s="9">
        <f>IF(2&lt;=$G251, AL251-AK251, "")</f>
        <v/>
      </c>
      <c r="AN251" s="9">
        <f>IF(2&lt;=$G251, AJ251-AM251, "")</f>
        <v/>
      </c>
      <c r="AO251" s="9">
        <f>IF(2&lt;=$G251, ROUND(AG251*$Q251, 2), "")</f>
        <v/>
      </c>
      <c r="AP251" s="9">
        <f>IF(2&lt;=$G251, AG251+AO251, "")</f>
        <v/>
      </c>
      <c r="AQ251" s="9">
        <f>IF(2&lt;=$G251, AK251+AO251, "")</f>
        <v/>
      </c>
      <c r="AR251" s="9">
        <f>IF(2&lt;=$G251, ($G251-2)*$N251, "")</f>
        <v/>
      </c>
      <c r="AS251" s="9">
        <f>IF(3&lt;=$G251, AN251, "")</f>
        <v/>
      </c>
      <c r="AT251" s="9">
        <f>IF(3&lt;=$G251, ROUND(AS251*$Q251, 2), "")</f>
        <v/>
      </c>
      <c r="AU251" s="9">
        <f>IF(3&lt;=$G251, $N251, "")</f>
        <v/>
      </c>
      <c r="AV251" s="9">
        <f>IF(3&lt;=$G251, AU251-AT251, "")</f>
        <v/>
      </c>
      <c r="AW251" s="9">
        <f>IF(3&lt;=$G251, AS251-AV251, "")</f>
        <v/>
      </c>
      <c r="AX251" s="9">
        <f>IF(3&lt;=$G251, ROUND(AP251*$Q251, 2), "")</f>
        <v/>
      </c>
      <c r="AY251" s="9">
        <f>IF(3&lt;=$G251, AP251+AX251, "")</f>
        <v/>
      </c>
      <c r="AZ251" s="9">
        <f>IF(3&lt;=$G251, AT251+AX251, "")</f>
        <v/>
      </c>
      <c r="BA251" s="9">
        <f>IF(3&lt;=$G251, ($G251-3)*$N251, "")</f>
        <v/>
      </c>
      <c r="BB251" s="9">
        <f>IF(4&lt;=$G251, AW251, "")</f>
        <v/>
      </c>
      <c r="BC251" s="9">
        <f>IF(4&lt;=$G251, ROUND(BB251*$Q251, 2), "")</f>
        <v/>
      </c>
      <c r="BD251" s="9">
        <f>IF(4&lt;=$G251, $N251, "")</f>
        <v/>
      </c>
      <c r="BE251" s="9">
        <f>IF(4&lt;=$G251, BD251-BC251, "")</f>
        <v/>
      </c>
      <c r="BF251" s="9">
        <f>IF(4&lt;=$G251, BB251-BE251, "")</f>
        <v/>
      </c>
      <c r="BG251" s="9">
        <f>IF(4&lt;=$G251, ROUND(AY251*$Q251, 2), "")</f>
        <v/>
      </c>
      <c r="BH251" s="9">
        <f>IF(4&lt;=$G251, AY251+BG251, "")</f>
        <v/>
      </c>
      <c r="BI251" s="9">
        <f>IF(4&lt;=$G251, BC251+BG251, "")</f>
        <v/>
      </c>
      <c r="BJ251" s="9">
        <f>IF(4&lt;=$G251, ($G251-4)*$N251, "")</f>
        <v/>
      </c>
      <c r="BK251" s="9">
        <f>IF(5&lt;=$G251, BF251, "")</f>
        <v/>
      </c>
      <c r="BL251" s="9">
        <f>IF(5&lt;=$G251, ROUND(BK251*$Q251, 2), "")</f>
        <v/>
      </c>
      <c r="BM251" s="9">
        <f>IF(5&lt;=$G251, $N251, "")</f>
        <v/>
      </c>
      <c r="BN251" s="9">
        <f>IF(5&lt;=$G251, BM251-BL251, "")</f>
        <v/>
      </c>
      <c r="BO251" s="9">
        <f>IF(5&lt;=$G251, BK251-BN251, "")</f>
        <v/>
      </c>
      <c r="BP251" s="9">
        <f>IF(5&lt;=$G251, ROUND(BH251*$Q251, 2), "")</f>
        <v/>
      </c>
      <c r="BQ251" s="9">
        <f>IF(5&lt;=$G251, BH251+BP251, "")</f>
        <v/>
      </c>
      <c r="BR251" s="9">
        <f>IF(5&lt;=$G251, BL251+BP251, "")</f>
        <v/>
      </c>
      <c r="BS251" s="9">
        <f>IF(5&lt;=$G251, ($G251-5)*$N251, "")</f>
        <v/>
      </c>
      <c r="BT251" s="9">
        <f>IF(6&lt;=$G251, BO251, "")</f>
        <v/>
      </c>
      <c r="BU251" s="9">
        <f>IF(6&lt;=$G251, ROUND(BT251*$Q251, 2), "")</f>
        <v/>
      </c>
      <c r="BV251" s="9">
        <f>IF(6&lt;=$G251, $N251, "")</f>
        <v/>
      </c>
      <c r="BW251" s="9">
        <f>IF(6&lt;=$G251, BV251-BU251, "")</f>
        <v/>
      </c>
      <c r="BX251" s="9">
        <f>IF(6&lt;=$G251, BT251-BW251, "")</f>
        <v/>
      </c>
      <c r="BY251" s="9">
        <f>IF(6&lt;=$G251, ROUND(BQ251*$Q251, 2), "")</f>
        <v/>
      </c>
      <c r="BZ251" s="9">
        <f>IF(6&lt;=$G251, BQ251+BY251, "")</f>
        <v/>
      </c>
      <c r="CA251" s="9">
        <f>IF(6&lt;=$G251, BU251+BY251, "")</f>
        <v/>
      </c>
      <c r="CB251" s="9">
        <f>IF(6&lt;=$G251, ($G251-6)*$N251, "")</f>
        <v/>
      </c>
      <c r="CC251" s="9">
        <f>IF(7&lt;=$G251, BX251, "")</f>
        <v/>
      </c>
      <c r="CD251" s="9">
        <f>IF(7&lt;=$G251, ROUND(CC251*$Q251, 2), "")</f>
        <v/>
      </c>
      <c r="CE251" s="9">
        <f>IF(7&lt;=$G251, $N251, "")</f>
        <v/>
      </c>
      <c r="CF251" s="9">
        <f>IF(7&lt;=$G251, CE251-CD251, "")</f>
        <v/>
      </c>
      <c r="CG251" s="9">
        <f>IF(7&lt;=$G251, CC251-CF251, "")</f>
        <v/>
      </c>
      <c r="CH251" s="9">
        <f>IF(7&lt;=$G251, ROUND(BZ251*$Q251, 2), "")</f>
        <v/>
      </c>
      <c r="CI251" s="9">
        <f>IF(7&lt;=$G251, BZ251+CH251, "")</f>
        <v/>
      </c>
      <c r="CJ251" s="9">
        <f>IF(7&lt;=$G251, CD251+CH251, "")</f>
        <v/>
      </c>
      <c r="CK251" s="9">
        <f>IF(7&lt;=$G251, ($G251-7)*$N251, "")</f>
        <v/>
      </c>
      <c r="CL251" s="9">
        <f>IF(8&lt;=$G251, CG251, "")</f>
        <v/>
      </c>
      <c r="CM251" s="9">
        <f>IF(8&lt;=$G251, ROUND(CL251*$Q251, 2), "")</f>
        <v/>
      </c>
      <c r="CN251" s="9">
        <f>IF(8&lt;=$G251, $N251, "")</f>
        <v/>
      </c>
      <c r="CO251" s="9">
        <f>IF(8&lt;=$G251, CN251-CM251, "")</f>
        <v/>
      </c>
      <c r="CP251" s="9">
        <f>IF(8&lt;=$G251, CL251-CO251, "")</f>
        <v/>
      </c>
      <c r="CQ251" s="9">
        <f>IF(8&lt;=$G251, ROUND(CI251*$Q251, 2), "")</f>
        <v/>
      </c>
      <c r="CR251" s="9">
        <f>IF(8&lt;=$G251, CI251+CQ251, "")</f>
        <v/>
      </c>
      <c r="CS251" s="9">
        <f>IF(8&lt;=$G251, CM251+CQ251, "")</f>
        <v/>
      </c>
      <c r="CT251" s="9">
        <f>IF(8&lt;=$G251, ($G251-8)*$N251, "")</f>
        <v/>
      </c>
      <c r="CU251" s="9">
        <f>IF(9&lt;=$G251, CP251, "")</f>
        <v/>
      </c>
      <c r="CV251" s="9">
        <f>IF(9&lt;=$G251, ROUND(CU251*$Q251, 2), "")</f>
        <v/>
      </c>
      <c r="CW251" s="9">
        <f>IF(9&lt;=$G251, $N251, "")</f>
        <v/>
      </c>
      <c r="CX251" s="9">
        <f>IF(9&lt;=$G251, CW251-CV251, "")</f>
        <v/>
      </c>
      <c r="CY251" s="9">
        <f>IF(9&lt;=$G251, CU251-CX251, "")</f>
        <v/>
      </c>
      <c r="CZ251" s="9">
        <f>IF(9&lt;=$G251, ROUND(CR251*$Q251, 2), "")</f>
        <v/>
      </c>
      <c r="DA251" s="9">
        <f>IF(9&lt;=$G251, CR251+CZ251, "")</f>
        <v/>
      </c>
      <c r="DB251" s="9">
        <f>IF(9&lt;=$G251, CV251+CZ251, "")</f>
        <v/>
      </c>
      <c r="DC251" s="9">
        <f>IF(9&lt;=$G251, ($G251-9)*$N251, "")</f>
        <v/>
      </c>
      <c r="DD251" s="9">
        <f>IF(10&lt;=$G251, CY251, "")</f>
        <v/>
      </c>
      <c r="DE251" s="9">
        <f>IF(10&lt;=$G251, ROUND(DD251*$Q251, 2), "")</f>
        <v/>
      </c>
      <c r="DF251" s="9">
        <f>IF(10&lt;=$G251, $N251, "")</f>
        <v/>
      </c>
      <c r="DG251" s="9">
        <f>IF(10&lt;=$G251, DF251-DE251, "")</f>
        <v/>
      </c>
      <c r="DH251" s="9">
        <f>IF(10&lt;=$G251, DD251-DG251, "")</f>
        <v/>
      </c>
      <c r="DI251" s="9">
        <f>IF(10&lt;=$G251, ROUND(DA251*$Q251, 2), "")</f>
        <v/>
      </c>
      <c r="DJ251" s="9">
        <f>IF(10&lt;=$G251, DA251+DI251, "")</f>
        <v/>
      </c>
      <c r="DK251" s="9">
        <f>IF(10&lt;=$G251, DE251+DI251, "")</f>
        <v/>
      </c>
      <c r="DL251" s="9">
        <f>IF(10&lt;=$G251, ($G251-10)*$N251, "")</f>
        <v/>
      </c>
      <c r="DM251" s="9">
        <f>IF(11&lt;=$G251, DH251, "")</f>
        <v/>
      </c>
      <c r="DN251" s="9">
        <f>IF(11&lt;=$G251, ROUND(DM251*$Q251, 2), "")</f>
        <v/>
      </c>
      <c r="DO251" s="9">
        <f>IF(11&lt;=$G251, $N251, "")</f>
        <v/>
      </c>
      <c r="DP251" s="9">
        <f>IF(11&lt;=$G251, DO251-DN251, "")</f>
        <v/>
      </c>
      <c r="DQ251" s="9">
        <f>IF(11&lt;=$G251, DM251-DP251, "")</f>
        <v/>
      </c>
      <c r="DR251" s="9">
        <f>IF(11&lt;=$G251, ROUND(DJ251*$Q251, 2), "")</f>
        <v/>
      </c>
      <c r="DS251" s="9">
        <f>IF(11&lt;=$G251, DJ251+DR251, "")</f>
        <v/>
      </c>
      <c r="DT251" s="9">
        <f>IF(11&lt;=$G251, DN251+DR251, "")</f>
        <v/>
      </c>
      <c r="DU251" s="9">
        <f>IF(11&lt;=$G251, ($G251-11)*$N251, "")</f>
        <v/>
      </c>
      <c r="DV251" s="9">
        <f>IF(12&lt;=$G251, DQ251, "")</f>
        <v/>
      </c>
      <c r="DW251" s="9">
        <f>IF(12&lt;=$G251, ROUND(DV251*$Q251, 2), "")</f>
        <v/>
      </c>
      <c r="DX251" s="9">
        <f>IF(12&lt;=$G251, $N251, "")</f>
        <v/>
      </c>
      <c r="DY251" s="9">
        <f>IF(12&lt;=$G251, DX251-DW251, "")</f>
        <v/>
      </c>
      <c r="DZ251" s="9">
        <f>IF(12&lt;=$G251, DV251-DY251, "")</f>
        <v/>
      </c>
      <c r="EA251" s="9">
        <f>IF(12&lt;=$G251, ROUND(DS251*$Q251, 2), "")</f>
        <v/>
      </c>
      <c r="EB251" s="9">
        <f>IF(12&lt;=$G251, DS251+EA251, "")</f>
        <v/>
      </c>
      <c r="EC251" s="9">
        <f>IF(12&lt;=$G251, DW251+EA251, "")</f>
        <v/>
      </c>
      <c r="ED251" s="9">
        <f>IF(12&lt;=$G251, ($G251-12)*$N251, "")</f>
        <v/>
      </c>
      <c r="EE251" s="9">
        <f>IF(13&lt;=$G251, DZ251, "")</f>
        <v/>
      </c>
      <c r="EF251" s="9">
        <f>IF(13&lt;=$G251, ROUND(EE251*$Q251, 2), "")</f>
        <v/>
      </c>
      <c r="EG251" s="9">
        <f>IF(13&lt;=$G251, $N251, "")</f>
        <v/>
      </c>
      <c r="EH251" s="9">
        <f>IF(13&lt;=$G251, EG251-EF251, "")</f>
        <v/>
      </c>
      <c r="EI251" s="9">
        <f>IF(13&lt;=$G251, EE251-EH251, "")</f>
        <v/>
      </c>
      <c r="EJ251" s="9">
        <f>IF(13&lt;=$G251, ROUND(EB251*$Q251, 2), "")</f>
        <v/>
      </c>
      <c r="EK251" s="9">
        <f>IF(13&lt;=$G251, EB251+EJ251, "")</f>
        <v/>
      </c>
      <c r="EL251" s="9">
        <f>IF(13&lt;=$G251, EF251+EJ251, "")</f>
        <v/>
      </c>
      <c r="EM251" s="9">
        <f>IF(13&lt;=$G251, ($G251-13)*$N251, "")</f>
        <v/>
      </c>
      <c r="EN251" s="9">
        <f>IF(14&lt;=$G251, EI251, "")</f>
        <v/>
      </c>
      <c r="EO251" s="9">
        <f>IF(14&lt;=$G251, ROUND(EN251*$Q251, 2), "")</f>
        <v/>
      </c>
      <c r="EP251" s="9">
        <f>IF(14&lt;=$G251, $N251, "")</f>
        <v/>
      </c>
      <c r="EQ251" s="9">
        <f>IF(14&lt;=$G251, EP251-EO251, "")</f>
        <v/>
      </c>
      <c r="ER251" s="9">
        <f>IF(14&lt;=$G251, EN251-EQ251, "")</f>
        <v/>
      </c>
      <c r="ES251" s="9">
        <f>IF(14&lt;=$G251, ROUND(EK251*$Q251, 2), "")</f>
        <v/>
      </c>
      <c r="ET251" s="9">
        <f>IF(14&lt;=$G251, EK251+ES251, "")</f>
        <v/>
      </c>
      <c r="EU251" s="9">
        <f>IF(14&lt;=$G251, EO251+ES251, "")</f>
        <v/>
      </c>
      <c r="EV251" s="9">
        <f>IF(14&lt;=$G251, ($G251-14)*$N251, "")</f>
        <v/>
      </c>
      <c r="EW251" s="9">
        <f>IF(15&lt;=$G251, ER251, "")</f>
        <v/>
      </c>
      <c r="EX251" s="9">
        <f>IF(15&lt;=$G251, ROUND(EW251*$Q251, 2), "")</f>
        <v/>
      </c>
      <c r="EY251" s="9">
        <f>IF(15&lt;=$G251, $N251, "")</f>
        <v/>
      </c>
      <c r="EZ251" s="9">
        <f>IF(15&lt;=$G251, EY251-EX251, "")</f>
        <v/>
      </c>
      <c r="FA251" s="9">
        <f>IF(15&lt;=$G251, EW251-EZ251, "")</f>
        <v/>
      </c>
      <c r="FB251" s="9">
        <f>IF(15&lt;=$G251, ROUND(ET251*$Q251, 2), "")</f>
        <v/>
      </c>
      <c r="FC251" s="9">
        <f>IF(15&lt;=$G251, ET251+FB251, "")</f>
        <v/>
      </c>
      <c r="FD251" s="9">
        <f>IF(15&lt;=$G251, EX251+FB251, "")</f>
        <v/>
      </c>
      <c r="FE251" s="9">
        <f>IF(15&lt;=$G251, ($G251-15)*$N251, "")</f>
        <v/>
      </c>
      <c r="FF251" s="9">
        <f>IF(16&lt;=$G251, FA251, "")</f>
        <v/>
      </c>
      <c r="FG251" s="9">
        <f>IF(16&lt;=$G251, ROUND(FF251*$Q251, 2), "")</f>
        <v/>
      </c>
      <c r="FH251" s="9">
        <f>IF(16&lt;=$G251, $N251, "")</f>
        <v/>
      </c>
      <c r="FI251" s="9">
        <f>IF(16&lt;=$G251, FH251-FG251, "")</f>
        <v/>
      </c>
      <c r="FJ251" s="9">
        <f>IF(16&lt;=$G251, FF251-FI251, "")</f>
        <v/>
      </c>
      <c r="FK251" s="9">
        <f>IF(16&lt;=$G251, ROUND(FC251*$Q251, 2), "")</f>
        <v/>
      </c>
      <c r="FL251" s="9">
        <f>IF(16&lt;=$G251, FC251+FK251, "")</f>
        <v/>
      </c>
      <c r="FM251" s="9">
        <f>IF(16&lt;=$G251, FG251+FK251, "")</f>
        <v/>
      </c>
      <c r="FN251" s="9">
        <f>IF(16&lt;=$G251, ($G251-16)*$N251, "")</f>
        <v/>
      </c>
      <c r="FO251" s="9">
        <f>IF(17&lt;=$G251, FJ251, "")</f>
        <v/>
      </c>
      <c r="FP251" s="9">
        <f>IF(17&lt;=$G251, ROUND(FO251*$Q251, 2), "")</f>
        <v/>
      </c>
      <c r="FQ251" s="9">
        <f>IF(17&lt;=$G251, $N251, "")</f>
        <v/>
      </c>
      <c r="FR251" s="9">
        <f>IF(17&lt;=$G251, FQ251-FP251, "")</f>
        <v/>
      </c>
      <c r="FS251" s="9">
        <f>IF(17&lt;=$G251, FO251-FR251, "")</f>
        <v/>
      </c>
      <c r="FT251" s="9">
        <f>IF(17&lt;=$G251, ROUND(FL251*$Q251, 2), "")</f>
        <v/>
      </c>
      <c r="FU251" s="9">
        <f>IF(17&lt;=$G251, FL251+FT251, "")</f>
        <v/>
      </c>
      <c r="FV251" s="9">
        <f>IF(17&lt;=$G251, FP251+FT251, "")</f>
        <v/>
      </c>
      <c r="FW251" s="9">
        <f>IF(17&lt;=$G251, ($G251-17)*$N251, "")</f>
        <v/>
      </c>
      <c r="FX251" s="9">
        <f>IF(18&lt;=$G251, FS251, "")</f>
        <v/>
      </c>
      <c r="FY251" s="9">
        <f>IF(18&lt;=$G251, ROUND(FX251*$Q251, 2), "")</f>
        <v/>
      </c>
      <c r="FZ251" s="9">
        <f>IF(18&lt;=$G251, $N251, "")</f>
        <v/>
      </c>
      <c r="GA251" s="9">
        <f>IF(18&lt;=$G251, FZ251-FY251, "")</f>
        <v/>
      </c>
      <c r="GB251" s="9">
        <f>IF(18&lt;=$G251, FX251-GA251, "")</f>
        <v/>
      </c>
      <c r="GC251" s="9">
        <f>IF(18&lt;=$G251, ROUND(FU251*$Q251, 2), "")</f>
        <v/>
      </c>
      <c r="GD251" s="9">
        <f>IF(18&lt;=$G251, FU251+GC251, "")</f>
        <v/>
      </c>
      <c r="GE251" s="9">
        <f>IF(18&lt;=$G251, FY251+GC251, "")</f>
        <v/>
      </c>
      <c r="GF251" s="9">
        <f>IF(18&lt;=$G251, ($G251-18)*$N251, "")</f>
        <v/>
      </c>
      <c r="GG251" s="9">
        <f>IF(19&lt;=$G251, GB251, "")</f>
        <v/>
      </c>
      <c r="GH251" s="9">
        <f>IF(19&lt;=$G251, ROUND(GG251*$Q251, 2), "")</f>
        <v/>
      </c>
      <c r="GI251" s="9">
        <f>IF(19&lt;=$G251, $N251, "")</f>
        <v/>
      </c>
      <c r="GJ251" s="9">
        <f>IF(19&lt;=$G251, GI251-GH251, "")</f>
        <v/>
      </c>
      <c r="GK251" s="9">
        <f>IF(19&lt;=$G251, GG251-GJ251, "")</f>
        <v/>
      </c>
      <c r="GL251" s="9">
        <f>IF(19&lt;=$G251, ROUND(GD251*$Q251, 2), "")</f>
        <v/>
      </c>
      <c r="GM251" s="9">
        <f>IF(19&lt;=$G251, GD251+GL251, "")</f>
        <v/>
      </c>
      <c r="GN251" s="9">
        <f>IF(19&lt;=$G251, GH251+GL251, "")</f>
        <v/>
      </c>
      <c r="GO251" s="9">
        <f>IF(19&lt;=$G251, ($G251-19)*$N251, "")</f>
        <v/>
      </c>
      <c r="GP251" s="9">
        <f>IF(20&lt;=$G251, GK251, "")</f>
        <v/>
      </c>
      <c r="GQ251" s="9">
        <f>IF(20&lt;=$G251, ROUND(GP251*$Q251, 2), "")</f>
        <v/>
      </c>
      <c r="GR251" s="9">
        <f>IF(20&lt;=$G251, $N251, "")</f>
        <v/>
      </c>
      <c r="GS251" s="9">
        <f>IF(20&lt;=$G251, GR251-GQ251, "")</f>
        <v/>
      </c>
      <c r="GT251" s="9">
        <f>IF(20&lt;=$G251, GP251-GS251, "")</f>
        <v/>
      </c>
      <c r="GU251" s="9">
        <f>IF(20&lt;=$G251, ROUND(GM251*$Q251, 2), "")</f>
        <v/>
      </c>
      <c r="GV251" s="9">
        <f>IF(20&lt;=$G251, GM251+GU251, "")</f>
        <v/>
      </c>
      <c r="GW251" s="9">
        <f>IF(20&lt;=$G251, GQ251+GU251, "")</f>
        <v/>
      </c>
      <c r="GX251" s="9">
        <f>IF(20&lt;=$G251, ($G251-20)*$N251, "")</f>
        <v/>
      </c>
      <c r="GY251" s="9">
        <f>IF(21&lt;=$G251, GT251, "")</f>
        <v/>
      </c>
      <c r="GZ251" s="9">
        <f>IF(21&lt;=$G251, ROUND(GY251*$Q251, 2), "")</f>
        <v/>
      </c>
      <c r="HA251" s="9">
        <f>IF(21&lt;=$G251, $N251, "")</f>
        <v/>
      </c>
      <c r="HB251" s="9">
        <f>IF(21&lt;=$G251, HA251-GZ251, "")</f>
        <v/>
      </c>
      <c r="HC251" s="9">
        <f>IF(21&lt;=$G251, GY251-HB251, "")</f>
        <v/>
      </c>
      <c r="HD251" s="9">
        <f>IF(21&lt;=$G251, ROUND(GV251*$Q251, 2), "")</f>
        <v/>
      </c>
      <c r="HE251" s="9">
        <f>IF(21&lt;=$G251, GV251+HD251, "")</f>
        <v/>
      </c>
      <c r="HF251" s="9">
        <f>IF(21&lt;=$G251, GZ251+HD251, "")</f>
        <v/>
      </c>
      <c r="HG251" s="9">
        <f>IF(21&lt;=$G251, ($G251-21)*$N251, "")</f>
        <v/>
      </c>
      <c r="HH251" s="9">
        <f>IF(22&lt;=$G251, HC251, "")</f>
        <v/>
      </c>
      <c r="HI251" s="9">
        <f>IF(22&lt;=$G251, ROUND(HH251*$Q251, 2), "")</f>
        <v/>
      </c>
      <c r="HJ251" s="9">
        <f>IF(22&lt;=$G251, $N251, "")</f>
        <v/>
      </c>
      <c r="HK251" s="9">
        <f>IF(22&lt;=$G251, HJ251-HI251, "")</f>
        <v/>
      </c>
      <c r="HL251" s="9">
        <f>IF(22&lt;=$G251, HH251-HK251, "")</f>
        <v/>
      </c>
      <c r="HM251" s="9">
        <f>IF(22&lt;=$G251, ROUND(HE251*$Q251, 2), "")</f>
        <v/>
      </c>
      <c r="HN251" s="9">
        <f>IF(22&lt;=$G251, HE251+HM251, "")</f>
        <v/>
      </c>
      <c r="HO251" s="9">
        <f>IF(22&lt;=$G251, HI251+HM251, "")</f>
        <v/>
      </c>
      <c r="HP251" s="9">
        <f>IF(22&lt;=$G251, ($G251-22)*$N251, "")</f>
        <v/>
      </c>
      <c r="HQ251" s="9">
        <f>IF(23&lt;=$G251, HL251, "")</f>
        <v/>
      </c>
      <c r="HR251" s="9">
        <f>IF(23&lt;=$G251, ROUND(HQ251*$Q251, 2), "")</f>
        <v/>
      </c>
      <c r="HS251" s="9">
        <f>IF(23&lt;=$G251, $N251, "")</f>
        <v/>
      </c>
      <c r="HT251" s="9">
        <f>IF(23&lt;=$G251, HS251-HR251, "")</f>
        <v/>
      </c>
      <c r="HU251" s="9">
        <f>IF(23&lt;=$G251, HQ251-HT251, "")</f>
        <v/>
      </c>
      <c r="HV251" s="9">
        <f>IF(23&lt;=$G251, ROUND(HN251*$Q251, 2), "")</f>
        <v/>
      </c>
      <c r="HW251" s="9">
        <f>IF(23&lt;=$G251, HN251+HV251, "")</f>
        <v/>
      </c>
      <c r="HX251" s="9">
        <f>IF(23&lt;=$G251, HR251+HV251, "")</f>
        <v/>
      </c>
      <c r="HY251" s="9">
        <f>IF(23&lt;=$G251, ($G251-23)*$N251, "")</f>
        <v/>
      </c>
      <c r="HZ251" s="9">
        <f>IF(24&lt;=$G251, HU251, "")</f>
        <v/>
      </c>
      <c r="IA251" s="9">
        <f>IF(24&lt;=$G251, ROUND(HZ251*$Q251, 2), "")</f>
        <v/>
      </c>
      <c r="IB251" s="9">
        <f>IF(24&lt;=$G251, $N251, "")</f>
        <v/>
      </c>
      <c r="IC251" s="9">
        <f>IF(24&lt;=$G251, IB251-IA251, "")</f>
        <v/>
      </c>
      <c r="ID251" s="9">
        <f>IF(24&lt;=$G251, HZ251-IC251, "")</f>
        <v/>
      </c>
      <c r="IE251" s="9">
        <f>IF(24&lt;=$G251, ROUND(HW251*$Q251, 2), "")</f>
        <v/>
      </c>
      <c r="IF251" s="9">
        <f>IF(24&lt;=$G251, HW251+IE251, "")</f>
        <v/>
      </c>
      <c r="IG251" s="9">
        <f>IF(24&lt;=$G251, IA251+IE251, "")</f>
        <v/>
      </c>
      <c r="IH251" s="9">
        <f>IF(24&lt;=$G251, ($G251-24)*$N251, "")</f>
        <v/>
      </c>
      <c r="II251" s="9">
        <f>IF(25&lt;=$G251, ID251, "")</f>
        <v/>
      </c>
      <c r="IJ251" s="9">
        <f>IF(25&lt;=$G251, ROUND(II251*$Q251, 2), "")</f>
        <v/>
      </c>
      <c r="IK251" s="9">
        <f>IF(25&lt;=$G251, $N251, "")</f>
        <v/>
      </c>
      <c r="IL251" s="9">
        <f>IF(25&lt;=$G251, IK251-IJ251, "")</f>
        <v/>
      </c>
      <c r="IM251" s="9">
        <f>IF(25&lt;=$G251, II251-IL251, "")</f>
        <v/>
      </c>
      <c r="IN251" s="9">
        <f>IF(25&lt;=$G251, ROUND(IF251*$Q251, 2), "")</f>
        <v/>
      </c>
      <c r="IO251" s="9">
        <f>IF(25&lt;=$G251, IF251+IN251, "")</f>
        <v/>
      </c>
      <c r="IP251" s="9">
        <f>IF(25&lt;=$G251, IJ251+IN251, "")</f>
        <v/>
      </c>
      <c r="IQ251" s="9">
        <f>IF(25&lt;=$G251, ($G251-25)*$N251, "")</f>
        <v/>
      </c>
      <c r="IR251" s="9">
        <f>IF(26&lt;=$G251, IM251, "")</f>
        <v/>
      </c>
      <c r="IS251" s="9">
        <f>IF(26&lt;=$G251, ROUND(IR251*$Q251, 2), "")</f>
        <v/>
      </c>
      <c r="IT251" s="9">
        <f>IF(26&lt;=$G251, $N251, "")</f>
        <v/>
      </c>
      <c r="IU251" s="9">
        <f>IF(26&lt;=$G251, IT251-IS251, "")</f>
        <v/>
      </c>
      <c r="IV251" s="9">
        <f>IF(26&lt;=$G251, IR251-IU251, "")</f>
        <v/>
      </c>
      <c r="IW251" s="9">
        <f>IF(26&lt;=$G251, ROUND(IO251*$Q251, 2), "")</f>
        <v/>
      </c>
      <c r="IX251" s="9">
        <f>IF(26&lt;=$G251, IO251+IW251, "")</f>
        <v/>
      </c>
      <c r="IY251" s="9">
        <f>IF(26&lt;=$G251, IS251+IW251, "")</f>
        <v/>
      </c>
      <c r="IZ251" s="9">
        <f>IF(26&lt;=$G251, ($G251-26)*$N251, "")</f>
        <v/>
      </c>
      <c r="JA251" s="9">
        <f>IF(27&lt;=$G251, IV251, "")</f>
        <v/>
      </c>
      <c r="JB251" s="9">
        <f>IF(27&lt;=$G251, ROUND(JA251*$Q251, 2), "")</f>
        <v/>
      </c>
      <c r="JC251" s="9">
        <f>IF(27&lt;=$G251, $N251, "")</f>
        <v/>
      </c>
      <c r="JD251" s="9">
        <f>IF(27&lt;=$G251, JC251-JB251, "")</f>
        <v/>
      </c>
      <c r="JE251" s="9">
        <f>IF(27&lt;=$G251, JA251-JD251, "")</f>
        <v/>
      </c>
      <c r="JF251" s="9">
        <f>IF(27&lt;=$G251, ROUND(IX251*$Q251, 2), "")</f>
        <v/>
      </c>
      <c r="JG251" s="9">
        <f>IF(27&lt;=$G251, IX251+JF251, "")</f>
        <v/>
      </c>
      <c r="JH251" s="9">
        <f>IF(27&lt;=$G251, JB251+JF251, "")</f>
        <v/>
      </c>
      <c r="JI251" s="9">
        <f>IF(27&lt;=$G251, ($G251-27)*$N251, "")</f>
        <v/>
      </c>
      <c r="JJ251" s="9">
        <f>IF(28&lt;=$G251, JE251, "")</f>
        <v/>
      </c>
      <c r="JK251" s="9">
        <f>IF(28&lt;=$G251, ROUND(JJ251*$Q251, 2), "")</f>
        <v/>
      </c>
      <c r="JL251" s="9">
        <f>IF(28&lt;=$G251, $N251, "")</f>
        <v/>
      </c>
      <c r="JM251" s="9">
        <f>IF(28&lt;=$G251, JL251-JK251, "")</f>
        <v/>
      </c>
      <c r="JN251" s="9">
        <f>IF(28&lt;=$G251, JJ251-JM251, "")</f>
        <v/>
      </c>
      <c r="JO251" s="9">
        <f>IF(28&lt;=$G251, ROUND(JG251*$Q251, 2), "")</f>
        <v/>
      </c>
      <c r="JP251" s="9">
        <f>IF(28&lt;=$G251, JG251+JO251, "")</f>
        <v/>
      </c>
      <c r="JQ251" s="9">
        <f>IF(28&lt;=$G251, JK251+JO251, "")</f>
        <v/>
      </c>
      <c r="JR251" s="9">
        <f>IF(28&lt;=$G251, ($G251-28)*$N251, "")</f>
        <v/>
      </c>
      <c r="JS251" s="9">
        <f>IF(29&lt;=$G251, JN251, "")</f>
        <v/>
      </c>
      <c r="JT251" s="9">
        <f>IF(29&lt;=$G251, ROUND(JS251*$Q251, 2), "")</f>
        <v/>
      </c>
      <c r="JU251" s="9">
        <f>IF(29&lt;=$G251, $N251, "")</f>
        <v/>
      </c>
      <c r="JV251" s="9">
        <f>IF(29&lt;=$G251, JU251-JT251, "")</f>
        <v/>
      </c>
      <c r="JW251" s="9">
        <f>IF(29&lt;=$G251, JS251-JV251, "")</f>
        <v/>
      </c>
      <c r="JX251" s="9">
        <f>IF(29&lt;=$G251, ROUND(JP251*$Q251, 2), "")</f>
        <v/>
      </c>
      <c r="JY251" s="9">
        <f>IF(29&lt;=$G251, JP251+JX251, "")</f>
        <v/>
      </c>
      <c r="JZ251" s="9">
        <f>IF(29&lt;=$G251, JT251+JX251, "")</f>
        <v/>
      </c>
      <c r="KA251" s="9">
        <f>IF(29&lt;=$G251, ($G251-29)*$N251, "")</f>
        <v/>
      </c>
      <c r="KB251" s="9">
        <f>IF(30&lt;=$G251, JW251, "")</f>
        <v/>
      </c>
      <c r="KC251" s="9">
        <f>IF(30&lt;=$G251, ROUND(KB251*$Q251, 2), "")</f>
        <v/>
      </c>
      <c r="KD251" s="9">
        <f>IF(30&lt;=$G251, $N251, "")</f>
        <v/>
      </c>
      <c r="KE251" s="9">
        <f>IF(30&lt;=$G251, KD251-KC251, "")</f>
        <v/>
      </c>
      <c r="KF251" s="9">
        <f>IF(30&lt;=$G251, KB251-KE251, "")</f>
        <v/>
      </c>
      <c r="KG251" s="9">
        <f>IF(30&lt;=$G251, ROUND(JY251*$Q251, 2), "")</f>
        <v/>
      </c>
      <c r="KH251" s="9">
        <f>IF(30&lt;=$G251, JY251+KG251, "")</f>
        <v/>
      </c>
      <c r="KI251" s="9">
        <f>IF(30&lt;=$G251, KC251+KG251, "")</f>
        <v/>
      </c>
      <c r="KJ251" s="9">
        <f>IF(30&lt;=$G251, ($G251-30)*$N251, "")</f>
        <v/>
      </c>
      <c r="KK251" s="9">
        <f>IF(31&lt;=$G251, KF251, "")</f>
        <v/>
      </c>
      <c r="KL251" s="9">
        <f>IF(31&lt;=$G251, ROUND(KK251*$Q251, 2), "")</f>
        <v/>
      </c>
      <c r="KM251" s="9">
        <f>IF(31&lt;=$G251, $N251, "")</f>
        <v/>
      </c>
      <c r="KN251" s="9">
        <f>IF(31&lt;=$G251, KM251-KL251, "")</f>
        <v/>
      </c>
      <c r="KO251" s="9">
        <f>IF(31&lt;=$G251, KK251-KN251, "")</f>
        <v/>
      </c>
      <c r="KP251" s="9">
        <f>IF(31&lt;=$G251, ROUND(KH251*$Q251, 2), "")</f>
        <v/>
      </c>
      <c r="KQ251" s="9">
        <f>IF(31&lt;=$G251, KH251+KP251, "")</f>
        <v/>
      </c>
      <c r="KR251" s="9">
        <f>IF(31&lt;=$G251, KL251+KP251, "")</f>
        <v/>
      </c>
      <c r="KS251" s="9">
        <f>IF(31&lt;=$G251, ($G251-31)*$N251, "")</f>
        <v/>
      </c>
      <c r="KT251" s="9">
        <f>IF(32&lt;=$G251, KO251, "")</f>
        <v/>
      </c>
      <c r="KU251" s="9">
        <f>IF(32&lt;=$G251, ROUND(KT251*$Q251, 2), "")</f>
        <v/>
      </c>
      <c r="KV251" s="9">
        <f>IF(32&lt;=$G251, $N251, "")</f>
        <v/>
      </c>
      <c r="KW251" s="9">
        <f>IF(32&lt;=$G251, KV251-KU251, "")</f>
        <v/>
      </c>
      <c r="KX251" s="9">
        <f>IF(32&lt;=$G251, KT251-KW251, "")</f>
        <v/>
      </c>
      <c r="KY251" s="9">
        <f>IF(32&lt;=$G251, ROUND(KQ251*$Q251, 2), "")</f>
        <v/>
      </c>
      <c r="KZ251" s="9">
        <f>IF(32&lt;=$G251, KQ251+KY251, "")</f>
        <v/>
      </c>
      <c r="LA251" s="9">
        <f>IF(32&lt;=$G251, KU251+KY251, "")</f>
        <v/>
      </c>
      <c r="LB251" s="9">
        <f>IF(32&lt;=$G251, ($G251-32)*$N251, "")</f>
        <v/>
      </c>
      <c r="LC251" s="9">
        <f>IF(33&lt;=$G251, KX251, "")</f>
        <v/>
      </c>
      <c r="LD251" s="9">
        <f>IF(33&lt;=$G251, ROUND(LC251*$Q251, 2), "")</f>
        <v/>
      </c>
      <c r="LE251" s="9">
        <f>IF(33&lt;=$G251, $N251, "")</f>
        <v/>
      </c>
      <c r="LF251" s="9">
        <f>IF(33&lt;=$G251, LE251-LD251, "")</f>
        <v/>
      </c>
      <c r="LG251" s="9">
        <f>IF(33&lt;=$G251, LC251-LF251, "")</f>
        <v/>
      </c>
      <c r="LH251" s="9">
        <f>IF(33&lt;=$G251, ROUND(KZ251*$Q251, 2), "")</f>
        <v/>
      </c>
      <c r="LI251" s="9">
        <f>IF(33&lt;=$G251, KZ251+LH251, "")</f>
        <v/>
      </c>
      <c r="LJ251" s="9">
        <f>IF(33&lt;=$G251, LD251+LH251, "")</f>
        <v/>
      </c>
      <c r="LK251" s="9">
        <f>IF(33&lt;=$G251, ($G251-33)*$N251, "")</f>
        <v/>
      </c>
      <c r="LL251" s="9">
        <f>IF(34&lt;=$G251, LG251, "")</f>
        <v/>
      </c>
      <c r="LM251" s="9">
        <f>IF(34&lt;=$G251, ROUND(LL251*$Q251, 2), "")</f>
        <v/>
      </c>
      <c r="LN251" s="9">
        <f>IF(34&lt;=$G251, $N251, "")</f>
        <v/>
      </c>
      <c r="LO251" s="9">
        <f>IF(34&lt;=$G251, LN251-LM251, "")</f>
        <v/>
      </c>
      <c r="LP251" s="9">
        <f>IF(34&lt;=$G251, LL251-LO251, "")</f>
        <v/>
      </c>
      <c r="LQ251" s="9">
        <f>IF(34&lt;=$G251, ROUND(LI251*$Q251, 2), "")</f>
        <v/>
      </c>
      <c r="LR251" s="9">
        <f>IF(34&lt;=$G251, LI251+LQ251, "")</f>
        <v/>
      </c>
      <c r="LS251" s="9">
        <f>IF(34&lt;=$G251, LM251+LQ251, "")</f>
        <v/>
      </c>
      <c r="LT251" s="9">
        <f>IF(34&lt;=$G251, ($G251-34)*$N251, "")</f>
        <v/>
      </c>
      <c r="LU251" s="9">
        <f>IF(35&lt;=$G251, LP251, "")</f>
        <v/>
      </c>
      <c r="LV251" s="9">
        <f>IF(35&lt;=$G251, ROUND(LU251*$Q251, 2), "")</f>
        <v/>
      </c>
      <c r="LW251" s="9">
        <f>IF(35&lt;=$G251, $N251, "")</f>
        <v/>
      </c>
      <c r="LX251" s="9">
        <f>IF(35&lt;=$G251, LW251-LV251, "")</f>
        <v/>
      </c>
      <c r="LY251" s="9">
        <f>IF(35&lt;=$G251, LU251-LX251, "")</f>
        <v/>
      </c>
      <c r="LZ251" s="9">
        <f>IF(35&lt;=$G251, ROUND(LR251*$Q251, 2), "")</f>
        <v/>
      </c>
      <c r="MA251" s="9">
        <f>IF(35&lt;=$G251, LR251+LZ251, "")</f>
        <v/>
      </c>
      <c r="MB251" s="9">
        <f>IF(35&lt;=$G251, LV251+LZ251, "")</f>
        <v/>
      </c>
      <c r="MC251" s="9">
        <f>IF(35&lt;=$G251, ($G251-35)*$N251, "")</f>
        <v/>
      </c>
      <c r="MD251" s="9">
        <f>IF(36&lt;=$G251, LY251, "")</f>
        <v/>
      </c>
      <c r="ME251" s="9">
        <f>IF(36&lt;=$G251, ROUND(MD251*$Q251, 2), "")</f>
        <v/>
      </c>
      <c r="MF251" s="9">
        <f>IF(36&lt;=$G251, $N251, "")</f>
        <v/>
      </c>
      <c r="MG251" s="9">
        <f>IF(36&lt;=$G251, MF251-ME251, "")</f>
        <v/>
      </c>
      <c r="MH251" s="9">
        <f>IF(36&lt;=$G251, MD251-MG251, "")</f>
        <v/>
      </c>
      <c r="MI251" s="9">
        <f>IF(36&lt;=$G251, ROUND(MA251*$Q251, 2), "")</f>
        <v/>
      </c>
      <c r="MJ251" s="9">
        <f>IF(36&lt;=$G251, MA251+MI251, "")</f>
        <v/>
      </c>
      <c r="MK251" s="9">
        <f>IF(36&lt;=$G251, ME251+MI251, "")</f>
        <v/>
      </c>
      <c r="ML251" s="9">
        <f>IF(36&lt;=$G251, ($G251-36)*$N251, "")</f>
        <v/>
      </c>
      <c r="MM251" s="9">
        <f>IF(37&lt;=$G251, MH251, "")</f>
        <v/>
      </c>
      <c r="MN251" s="9">
        <f>IF(37&lt;=$G251, ROUND(MM251*$Q251, 2), "")</f>
        <v/>
      </c>
      <c r="MO251" s="9">
        <f>IF(37&lt;=$G251, $N251, "")</f>
        <v/>
      </c>
      <c r="MP251" s="9">
        <f>IF(37&lt;=$G251, MO251-MN251, "")</f>
        <v/>
      </c>
      <c r="MQ251" s="9">
        <f>IF(37&lt;=$G251, MM251-MP251, "")</f>
        <v/>
      </c>
      <c r="MR251" s="9">
        <f>IF(37&lt;=$G251, ROUND(MJ251*$Q251, 2), "")</f>
        <v/>
      </c>
      <c r="MS251" s="9">
        <f>IF(37&lt;=$G251, MJ251+MR251, "")</f>
        <v/>
      </c>
      <c r="MT251" s="9">
        <f>IF(37&lt;=$G251, MN251+MR251, "")</f>
        <v/>
      </c>
      <c r="MU251" s="9">
        <f>IF(37&lt;=$G251, ($G251-37)*$N251, "")</f>
        <v/>
      </c>
      <c r="MV251" s="9">
        <f>IF(38&lt;=$G251, MQ251, "")</f>
        <v/>
      </c>
      <c r="MW251" s="9">
        <f>IF(38&lt;=$G251, ROUND(MV251*$Q251, 2), "")</f>
        <v/>
      </c>
      <c r="MX251" s="9">
        <f>IF(38&lt;=$G251, $N251, "")</f>
        <v/>
      </c>
      <c r="MY251" s="9">
        <f>IF(38&lt;=$G251, MX251-MW251, "")</f>
        <v/>
      </c>
      <c r="MZ251" s="9">
        <f>IF(38&lt;=$G251, MV251-MY251, "")</f>
        <v/>
      </c>
      <c r="NA251" s="9">
        <f>IF(38&lt;=$G251, ROUND(MS251*$Q251, 2), "")</f>
        <v/>
      </c>
      <c r="NB251" s="9">
        <f>IF(38&lt;=$G251, MS251+NA251, "")</f>
        <v/>
      </c>
      <c r="NC251" s="9">
        <f>IF(38&lt;=$G251, MW251+NA251, "")</f>
        <v/>
      </c>
      <c r="ND251" s="9">
        <f>IF(38&lt;=$G251, ($G251-38)*$N251, "")</f>
        <v/>
      </c>
      <c r="NE251" s="9">
        <f>IF(39&lt;=$G251, MZ251, "")</f>
        <v/>
      </c>
      <c r="NF251" s="9">
        <f>IF(39&lt;=$G251, ROUND(NE251*$Q251, 2), "")</f>
        <v/>
      </c>
      <c r="NG251" s="9">
        <f>IF(39&lt;=$G251, $N251, "")</f>
        <v/>
      </c>
      <c r="NH251" s="9">
        <f>IF(39&lt;=$G251, NG251-NF251, "")</f>
        <v/>
      </c>
      <c r="NI251" s="9">
        <f>IF(39&lt;=$G251, NE251-NH251, "")</f>
        <v/>
      </c>
      <c r="NJ251" s="9">
        <f>IF(39&lt;=$G251, ROUND(NB251*$Q251, 2), "")</f>
        <v/>
      </c>
      <c r="NK251" s="9">
        <f>IF(39&lt;=$G251, NB251+NJ251, "")</f>
        <v/>
      </c>
      <c r="NL251" s="9">
        <f>IF(39&lt;=$G251, NF251+NJ251, "")</f>
        <v/>
      </c>
      <c r="NM251" s="9">
        <f>IF(39&lt;=$G251, ($G251-39)*$N251, "")</f>
        <v/>
      </c>
      <c r="NN251" s="9">
        <f>IF(40&lt;=$G251, NI251, "")</f>
        <v/>
      </c>
      <c r="NO251" s="9">
        <f>IF(40&lt;=$G251, ROUND(NN251*$Q251, 2), "")</f>
        <v/>
      </c>
      <c r="NP251" s="9">
        <f>IF(40&lt;=$G251, $N251, "")</f>
        <v/>
      </c>
      <c r="NQ251" s="9">
        <f>IF(40&lt;=$G251, NP251-NO251, "")</f>
        <v/>
      </c>
      <c r="NR251" s="9">
        <f>IF(40&lt;=$G251, NN251-NQ251, "")</f>
        <v/>
      </c>
      <c r="NS251" s="9">
        <f>IF(40&lt;=$G251, ROUND(NK251*$Q251, 2), "")</f>
        <v/>
      </c>
      <c r="NT251" s="9">
        <f>IF(40&lt;=$G251, NK251+NS251, "")</f>
        <v/>
      </c>
      <c r="NU251" s="9">
        <f>IF(40&lt;=$G251, NO251+NS251, "")</f>
        <v/>
      </c>
      <c r="NV251" s="9">
        <f>IF(40&lt;=$G251, ($G251-40)*$N251, "")</f>
        <v/>
      </c>
      <c r="NW251" s="9">
        <f>IF(41&lt;=$G251, NR251, "")</f>
        <v/>
      </c>
      <c r="NX251" s="9">
        <f>IF(41&lt;=$G251, ROUND(NW251*$Q251, 2), "")</f>
        <v/>
      </c>
      <c r="NY251" s="9">
        <f>IF(41&lt;=$G251, $N251, "")</f>
        <v/>
      </c>
      <c r="NZ251" s="9">
        <f>IF(41&lt;=$G251, NY251-NX251, "")</f>
        <v/>
      </c>
      <c r="OA251" s="9">
        <f>IF(41&lt;=$G251, NW251-NZ251, "")</f>
        <v/>
      </c>
      <c r="OB251" s="9">
        <f>IF(41&lt;=$G251, ROUND(NT251*$Q251, 2), "")</f>
        <v/>
      </c>
      <c r="OC251" s="9">
        <f>IF(41&lt;=$G251, NT251+OB251, "")</f>
        <v/>
      </c>
      <c r="OD251" s="9">
        <f>IF(41&lt;=$G251, NX251+OB251, "")</f>
        <v/>
      </c>
      <c r="OE251" s="9">
        <f>IF(41&lt;=$G251, ($G251-41)*$N251, "")</f>
        <v/>
      </c>
      <c r="OF251" s="9">
        <f>IF(42&lt;=$G251, OA251, "")</f>
        <v/>
      </c>
      <c r="OG251" s="9">
        <f>IF(42&lt;=$G251, ROUND(OF251*$Q251, 2), "")</f>
        <v/>
      </c>
      <c r="OH251" s="9">
        <f>IF(42&lt;=$G251, $N251, "")</f>
        <v/>
      </c>
      <c r="OI251" s="9">
        <f>IF(42&lt;=$G251, OH251-OG251, "")</f>
        <v/>
      </c>
      <c r="OJ251" s="9">
        <f>IF(42&lt;=$G251, OF251-OI251, "")</f>
        <v/>
      </c>
      <c r="OK251" s="9">
        <f>IF(42&lt;=$G251, ROUND(OC251*$Q251, 2), "")</f>
        <v/>
      </c>
      <c r="OL251" s="9">
        <f>IF(42&lt;=$G251, OC251+OK251, "")</f>
        <v/>
      </c>
      <c r="OM251" s="9">
        <f>IF(42&lt;=$G251, OG251+OK251, "")</f>
        <v/>
      </c>
      <c r="ON251" s="9">
        <f>IF(42&lt;=$G251, ($G251-42)*$N251, "")</f>
        <v/>
      </c>
      <c r="OO251" s="9">
        <f>IF(43&lt;=$G251, OJ251, "")</f>
        <v/>
      </c>
      <c r="OP251" s="9">
        <f>IF(43&lt;=$G251, ROUND(OO251*$Q251, 2), "")</f>
        <v/>
      </c>
      <c r="OQ251" s="9">
        <f>IF(43&lt;=$G251, $N251, "")</f>
        <v/>
      </c>
      <c r="OR251" s="9">
        <f>IF(43&lt;=$G251, OQ251-OP251, "")</f>
        <v/>
      </c>
      <c r="OS251" s="9">
        <f>IF(43&lt;=$G251, OO251-OR251, "")</f>
        <v/>
      </c>
      <c r="OT251" s="9">
        <f>IF(43&lt;=$G251, ROUND(OL251*$Q251, 2), "")</f>
        <v/>
      </c>
      <c r="OU251" s="9">
        <f>IF(43&lt;=$G251, OL251+OT251, "")</f>
        <v/>
      </c>
      <c r="OV251" s="9">
        <f>IF(43&lt;=$G251, OP251+OT251, "")</f>
        <v/>
      </c>
      <c r="OW251" s="9">
        <f>IF(43&lt;=$G251, ($G251-43)*$N251, "")</f>
        <v/>
      </c>
      <c r="OX251" s="9">
        <f>IF(44&lt;=$G251, OS251, "")</f>
        <v/>
      </c>
      <c r="OY251" s="9">
        <f>IF(44&lt;=$G251, ROUND(OX251*$Q251, 2), "")</f>
        <v/>
      </c>
      <c r="OZ251" s="9">
        <f>IF(44&lt;=$G251, $N251, "")</f>
        <v/>
      </c>
      <c r="PA251" s="9">
        <f>IF(44&lt;=$G251, OZ251-OY251, "")</f>
        <v/>
      </c>
      <c r="PB251" s="9">
        <f>IF(44&lt;=$G251, OX251-PA251, "")</f>
        <v/>
      </c>
      <c r="PC251" s="9">
        <f>IF(44&lt;=$G251, ROUND(OU251*$Q251, 2), "")</f>
        <v/>
      </c>
      <c r="PD251" s="9">
        <f>IF(44&lt;=$G251, OU251+PC251, "")</f>
        <v/>
      </c>
      <c r="PE251" s="9">
        <f>IF(44&lt;=$G251, OY251+PC251, "")</f>
        <v/>
      </c>
      <c r="PF251" s="9">
        <f>IF(44&lt;=$G251, ($G251-44)*$N251, "")</f>
        <v/>
      </c>
      <c r="PG251" s="9">
        <f>IF(45&lt;=$G251, PB251, "")</f>
        <v/>
      </c>
      <c r="PH251" s="9">
        <f>IF(45&lt;=$G251, ROUND(PG251*$Q251, 2), "")</f>
        <v/>
      </c>
      <c r="PI251" s="9">
        <f>IF(45&lt;=$G251, $N251, "")</f>
        <v/>
      </c>
      <c r="PJ251" s="9">
        <f>IF(45&lt;=$G251, PI251-PH251, "")</f>
        <v/>
      </c>
      <c r="PK251" s="9">
        <f>IF(45&lt;=$G251, PG251-PJ251, "")</f>
        <v/>
      </c>
      <c r="PL251" s="9">
        <f>IF(45&lt;=$G251, ROUND(PD251*$Q251, 2), "")</f>
        <v/>
      </c>
      <c r="PM251" s="9">
        <f>IF(45&lt;=$G251, PD251+PL251, "")</f>
        <v/>
      </c>
      <c r="PN251" s="9">
        <f>IF(45&lt;=$G251, PH251+PL251, "")</f>
        <v/>
      </c>
      <c r="PO251" s="9">
        <f>IF(45&lt;=$G251, ($G251-45)*$N251, "")</f>
        <v/>
      </c>
      <c r="PP251" s="9">
        <f>IF(46&lt;=$G251, PK251, "")</f>
        <v/>
      </c>
      <c r="PQ251" s="9">
        <f>IF(46&lt;=$G251, ROUND(PP251*$Q251, 2), "")</f>
        <v/>
      </c>
      <c r="PR251" s="9">
        <f>IF(46&lt;=$G251, $N251, "")</f>
        <v/>
      </c>
      <c r="PS251" s="9">
        <f>IF(46&lt;=$G251, PR251-PQ251, "")</f>
        <v/>
      </c>
      <c r="PT251" s="9">
        <f>IF(46&lt;=$G251, PP251-PS251, "")</f>
        <v/>
      </c>
      <c r="PU251" s="9">
        <f>IF(46&lt;=$G251, ROUND(PM251*$Q251, 2), "")</f>
        <v/>
      </c>
      <c r="PV251" s="9">
        <f>IF(46&lt;=$G251, PM251+PU251, "")</f>
        <v/>
      </c>
      <c r="PW251" s="9">
        <f>IF(46&lt;=$G251, PQ251+PU251, "")</f>
        <v/>
      </c>
      <c r="PX251" s="9">
        <f>IF(46&lt;=$G251, ($G251-46)*$N251, "")</f>
        <v/>
      </c>
      <c r="PY251" s="9">
        <f>IF(47&lt;=$G251, PT251, "")</f>
        <v/>
      </c>
      <c r="PZ251" s="9">
        <f>IF(47&lt;=$G251, ROUND(PY251*$Q251, 2), "")</f>
        <v/>
      </c>
      <c r="QA251" s="9">
        <f>IF(47&lt;=$G251, $N251, "")</f>
        <v/>
      </c>
      <c r="QB251" s="9">
        <f>IF(47&lt;=$G251, QA251-PZ251, "")</f>
        <v/>
      </c>
      <c r="QC251" s="9">
        <f>IF(47&lt;=$G251, PY251-QB251, "")</f>
        <v/>
      </c>
      <c r="QD251" s="9">
        <f>IF(47&lt;=$G251, ROUND(PV251*$Q251, 2), "")</f>
        <v/>
      </c>
      <c r="QE251" s="9">
        <f>IF(47&lt;=$G251, PV251+QD251, "")</f>
        <v/>
      </c>
      <c r="QF251" s="9">
        <f>IF(47&lt;=$G251, PZ251+QD251, "")</f>
        <v/>
      </c>
      <c r="QG251" s="9">
        <f>IF(47&lt;=$G251, ($G251-47)*$N251, "")</f>
        <v/>
      </c>
      <c r="QH251" s="9">
        <f>IF(48&lt;=$G251, QC251, "")</f>
        <v/>
      </c>
      <c r="QI251" s="9">
        <f>IF(48&lt;=$G251, ROUND(QH251*$Q251, 2), "")</f>
        <v/>
      </c>
      <c r="QJ251" s="9">
        <f>IF(48&lt;=$G251, $N251, "")</f>
        <v/>
      </c>
      <c r="QK251" s="9">
        <f>IF(48&lt;=$G251, QJ251-QI251, "")</f>
        <v/>
      </c>
      <c r="QL251" s="9">
        <f>IF(48&lt;=$G251, QH251-QK251, "")</f>
        <v/>
      </c>
      <c r="QM251" s="9">
        <f>IF(48&lt;=$G251, ROUND(QE251*$Q251, 2), "")</f>
        <v/>
      </c>
      <c r="QN251" s="9">
        <f>IF(48&lt;=$G251, QE251+QM251, "")</f>
        <v/>
      </c>
      <c r="QO251" s="9">
        <f>IF(48&lt;=$G251, QI251+QM251, "")</f>
        <v/>
      </c>
      <c r="QP251" s="9">
        <f>IF(48&lt;=$G251, ($G251-48)*$N251, "")</f>
        <v/>
      </c>
    </row>
    <row r="252">
      <c r="A252" s="12" t="inlineStr">
        <is>
          <t>0759-0001</t>
        </is>
      </c>
      <c r="B252" s="13" t="inlineStr">
        <is>
          <t>Construcciones Ligeras Frin, S.A. de C.V.</t>
        </is>
      </c>
      <c r="C252" s="13" t="inlineStr">
        <is>
          <t>700 BIGHORN CREW CAB</t>
        </is>
      </c>
      <c r="D252" s="12" t="inlineStr">
        <is>
          <t>ACTIVO</t>
        </is>
      </c>
      <c r="E252" s="12" t="inlineStr">
        <is>
          <t>2026-05-14</t>
        </is>
      </c>
      <c r="F252" s="12" t="inlineStr">
        <is>
          <t>2029-05-14</t>
        </is>
      </c>
      <c r="G252" s="14" t="n">
        <v>36</v>
      </c>
      <c r="H252" s="15" t="n">
        <v>389900</v>
      </c>
      <c r="I252" s="16" t="n">
        <v>0.2</v>
      </c>
      <c r="J252" s="15">
        <f>ROUND(H252*I252, 2)</f>
        <v/>
      </c>
      <c r="K252" s="15">
        <f>ROUND(H252-J252, 2)</f>
        <v/>
      </c>
      <c r="L252" s="16" t="n">
        <v>0.02</v>
      </c>
      <c r="M252" s="15">
        <f>ROUND(H252*L252, 2)</f>
        <v/>
      </c>
      <c r="N252" s="15" t="n">
        <v>12913.09</v>
      </c>
      <c r="O252" s="16" t="n">
        <v>0.1</v>
      </c>
      <c r="P252" s="15">
        <f>ROUND(H252*O252, 2)</f>
        <v/>
      </c>
      <c r="Q252" s="17" t="n">
        <v>0.02660349</v>
      </c>
      <c r="R252" s="17">
        <f>RATE(G252, -N252, K252, -P252)</f>
        <v/>
      </c>
      <c r="S252" s="17">
        <f>ROUND(Q252*12, 8)</f>
        <v/>
      </c>
      <c r="T252" s="17">
        <f>ROUND(((1+Q252)^12)-1, 8)</f>
        <v/>
      </c>
      <c r="U252" s="15">
        <f>ROUND(PV(Q252, G252, 0, -P252), 2)</f>
        <v/>
      </c>
      <c r="V252" s="15">
        <f>SUMIF($AA$4:$QP$4, "Interes_Leasing", AA252:QP252)</f>
        <v/>
      </c>
      <c r="W252" s="15">
        <f>SUMIF($AA$4:$QP$4, "Interes_Residual", AA252:QP252)</f>
        <v/>
      </c>
      <c r="X252" s="15">
        <f>ROUND(V252+W252, 2)</f>
        <v/>
      </c>
      <c r="Y252" s="15">
        <f>ROUND((N252*G252+P252+M252)-K252, 2)</f>
        <v/>
      </c>
      <c r="Z252" s="16">
        <f>ROUND(Y252/K252, 4)</f>
        <v/>
      </c>
      <c r="AA252" s="15">
        <f>IF(1&lt;=$G252, $K252, "")</f>
        <v/>
      </c>
      <c r="AB252" s="15">
        <f>IF(1&lt;=$G252, ROUND(AA252*$Q252, 2), "")</f>
        <v/>
      </c>
      <c r="AC252" s="15">
        <f>IF(1&lt;=$G252, $N252, "")</f>
        <v/>
      </c>
      <c r="AD252" s="15">
        <f>IF(1&lt;=$G252, AC252-AB252, "")</f>
        <v/>
      </c>
      <c r="AE252" s="15">
        <f>IF(1&lt;=$G252, AA252-AD252, "")</f>
        <v/>
      </c>
      <c r="AF252" s="15">
        <f>IF(1&lt;=$G252, ROUND($U252*$Q252, 2), "")</f>
        <v/>
      </c>
      <c r="AG252" s="15">
        <f>IF(1&lt;=$G252, $U252+AF252, "")</f>
        <v/>
      </c>
      <c r="AH252" s="15">
        <f>IF(1&lt;=$G252, AB252+AF252, "")</f>
        <v/>
      </c>
      <c r="AI252" s="15">
        <f>IF(1&lt;=$G252, ($G252-1)*$N252, "")</f>
        <v/>
      </c>
      <c r="AJ252" s="15">
        <f>IF(2&lt;=$G252, AE252, "")</f>
        <v/>
      </c>
      <c r="AK252" s="15">
        <f>IF(2&lt;=$G252, ROUND(AJ252*$Q252, 2), "")</f>
        <v/>
      </c>
      <c r="AL252" s="15">
        <f>IF(2&lt;=$G252, $N252, "")</f>
        <v/>
      </c>
      <c r="AM252" s="15">
        <f>IF(2&lt;=$G252, AL252-AK252, "")</f>
        <v/>
      </c>
      <c r="AN252" s="15">
        <f>IF(2&lt;=$G252, AJ252-AM252, "")</f>
        <v/>
      </c>
      <c r="AO252" s="15">
        <f>IF(2&lt;=$G252, ROUND(AG252*$Q252, 2), "")</f>
        <v/>
      </c>
      <c r="AP252" s="15">
        <f>IF(2&lt;=$G252, AG252+AO252, "")</f>
        <v/>
      </c>
      <c r="AQ252" s="15">
        <f>IF(2&lt;=$G252, AK252+AO252, "")</f>
        <v/>
      </c>
      <c r="AR252" s="15">
        <f>IF(2&lt;=$G252, ($G252-2)*$N252, "")</f>
        <v/>
      </c>
      <c r="AS252" s="15">
        <f>IF(3&lt;=$G252, AN252, "")</f>
        <v/>
      </c>
      <c r="AT252" s="15">
        <f>IF(3&lt;=$G252, ROUND(AS252*$Q252, 2), "")</f>
        <v/>
      </c>
      <c r="AU252" s="15">
        <f>IF(3&lt;=$G252, $N252, "")</f>
        <v/>
      </c>
      <c r="AV252" s="15">
        <f>IF(3&lt;=$G252, AU252-AT252, "")</f>
        <v/>
      </c>
      <c r="AW252" s="15">
        <f>IF(3&lt;=$G252, AS252-AV252, "")</f>
        <v/>
      </c>
      <c r="AX252" s="15">
        <f>IF(3&lt;=$G252, ROUND(AP252*$Q252, 2), "")</f>
        <v/>
      </c>
      <c r="AY252" s="15">
        <f>IF(3&lt;=$G252, AP252+AX252, "")</f>
        <v/>
      </c>
      <c r="AZ252" s="15">
        <f>IF(3&lt;=$G252, AT252+AX252, "")</f>
        <v/>
      </c>
      <c r="BA252" s="15">
        <f>IF(3&lt;=$G252, ($G252-3)*$N252, "")</f>
        <v/>
      </c>
      <c r="BB252" s="15">
        <f>IF(4&lt;=$G252, AW252, "")</f>
        <v/>
      </c>
      <c r="BC252" s="15">
        <f>IF(4&lt;=$G252, ROUND(BB252*$Q252, 2), "")</f>
        <v/>
      </c>
      <c r="BD252" s="15">
        <f>IF(4&lt;=$G252, $N252, "")</f>
        <v/>
      </c>
      <c r="BE252" s="15">
        <f>IF(4&lt;=$G252, BD252-BC252, "")</f>
        <v/>
      </c>
      <c r="BF252" s="15">
        <f>IF(4&lt;=$G252, BB252-BE252, "")</f>
        <v/>
      </c>
      <c r="BG252" s="15">
        <f>IF(4&lt;=$G252, ROUND(AY252*$Q252, 2), "")</f>
        <v/>
      </c>
      <c r="BH252" s="15">
        <f>IF(4&lt;=$G252, AY252+BG252, "")</f>
        <v/>
      </c>
      <c r="BI252" s="15">
        <f>IF(4&lt;=$G252, BC252+BG252, "")</f>
        <v/>
      </c>
      <c r="BJ252" s="15">
        <f>IF(4&lt;=$G252, ($G252-4)*$N252, "")</f>
        <v/>
      </c>
      <c r="BK252" s="15">
        <f>IF(5&lt;=$G252, BF252, "")</f>
        <v/>
      </c>
      <c r="BL252" s="15">
        <f>IF(5&lt;=$G252, ROUND(BK252*$Q252, 2), "")</f>
        <v/>
      </c>
      <c r="BM252" s="15">
        <f>IF(5&lt;=$G252, $N252, "")</f>
        <v/>
      </c>
      <c r="BN252" s="15">
        <f>IF(5&lt;=$G252, BM252-BL252, "")</f>
        <v/>
      </c>
      <c r="BO252" s="15">
        <f>IF(5&lt;=$G252, BK252-BN252, "")</f>
        <v/>
      </c>
      <c r="BP252" s="15">
        <f>IF(5&lt;=$G252, ROUND(BH252*$Q252, 2), "")</f>
        <v/>
      </c>
      <c r="BQ252" s="15">
        <f>IF(5&lt;=$G252, BH252+BP252, "")</f>
        <v/>
      </c>
      <c r="BR252" s="15">
        <f>IF(5&lt;=$G252, BL252+BP252, "")</f>
        <v/>
      </c>
      <c r="BS252" s="15">
        <f>IF(5&lt;=$G252, ($G252-5)*$N252, "")</f>
        <v/>
      </c>
      <c r="BT252" s="15">
        <f>IF(6&lt;=$G252, BO252, "")</f>
        <v/>
      </c>
      <c r="BU252" s="15">
        <f>IF(6&lt;=$G252, ROUND(BT252*$Q252, 2), "")</f>
        <v/>
      </c>
      <c r="BV252" s="15">
        <f>IF(6&lt;=$G252, $N252, "")</f>
        <v/>
      </c>
      <c r="BW252" s="15">
        <f>IF(6&lt;=$G252, BV252-BU252, "")</f>
        <v/>
      </c>
      <c r="BX252" s="15">
        <f>IF(6&lt;=$G252, BT252-BW252, "")</f>
        <v/>
      </c>
      <c r="BY252" s="15">
        <f>IF(6&lt;=$G252, ROUND(BQ252*$Q252, 2), "")</f>
        <v/>
      </c>
      <c r="BZ252" s="15">
        <f>IF(6&lt;=$G252, BQ252+BY252, "")</f>
        <v/>
      </c>
      <c r="CA252" s="15">
        <f>IF(6&lt;=$G252, BU252+BY252, "")</f>
        <v/>
      </c>
      <c r="CB252" s="15">
        <f>IF(6&lt;=$G252, ($G252-6)*$N252, "")</f>
        <v/>
      </c>
      <c r="CC252" s="15">
        <f>IF(7&lt;=$G252, BX252, "")</f>
        <v/>
      </c>
      <c r="CD252" s="15">
        <f>IF(7&lt;=$G252, ROUND(CC252*$Q252, 2), "")</f>
        <v/>
      </c>
      <c r="CE252" s="15">
        <f>IF(7&lt;=$G252, $N252, "")</f>
        <v/>
      </c>
      <c r="CF252" s="15">
        <f>IF(7&lt;=$G252, CE252-CD252, "")</f>
        <v/>
      </c>
      <c r="CG252" s="15">
        <f>IF(7&lt;=$G252, CC252-CF252, "")</f>
        <v/>
      </c>
      <c r="CH252" s="15">
        <f>IF(7&lt;=$G252, ROUND(BZ252*$Q252, 2), "")</f>
        <v/>
      </c>
      <c r="CI252" s="15">
        <f>IF(7&lt;=$G252, BZ252+CH252, "")</f>
        <v/>
      </c>
      <c r="CJ252" s="15">
        <f>IF(7&lt;=$G252, CD252+CH252, "")</f>
        <v/>
      </c>
      <c r="CK252" s="15">
        <f>IF(7&lt;=$G252, ($G252-7)*$N252, "")</f>
        <v/>
      </c>
      <c r="CL252" s="15">
        <f>IF(8&lt;=$G252, CG252, "")</f>
        <v/>
      </c>
      <c r="CM252" s="15">
        <f>IF(8&lt;=$G252, ROUND(CL252*$Q252, 2), "")</f>
        <v/>
      </c>
      <c r="CN252" s="15">
        <f>IF(8&lt;=$G252, $N252, "")</f>
        <v/>
      </c>
      <c r="CO252" s="15">
        <f>IF(8&lt;=$G252, CN252-CM252, "")</f>
        <v/>
      </c>
      <c r="CP252" s="15">
        <f>IF(8&lt;=$G252, CL252-CO252, "")</f>
        <v/>
      </c>
      <c r="CQ252" s="15">
        <f>IF(8&lt;=$G252, ROUND(CI252*$Q252, 2), "")</f>
        <v/>
      </c>
      <c r="CR252" s="15">
        <f>IF(8&lt;=$G252, CI252+CQ252, "")</f>
        <v/>
      </c>
      <c r="CS252" s="15">
        <f>IF(8&lt;=$G252, CM252+CQ252, "")</f>
        <v/>
      </c>
      <c r="CT252" s="15">
        <f>IF(8&lt;=$G252, ($G252-8)*$N252, "")</f>
        <v/>
      </c>
      <c r="CU252" s="15">
        <f>IF(9&lt;=$G252, CP252, "")</f>
        <v/>
      </c>
      <c r="CV252" s="15">
        <f>IF(9&lt;=$G252, ROUND(CU252*$Q252, 2), "")</f>
        <v/>
      </c>
      <c r="CW252" s="15">
        <f>IF(9&lt;=$G252, $N252, "")</f>
        <v/>
      </c>
      <c r="CX252" s="15">
        <f>IF(9&lt;=$G252, CW252-CV252, "")</f>
        <v/>
      </c>
      <c r="CY252" s="15">
        <f>IF(9&lt;=$G252, CU252-CX252, "")</f>
        <v/>
      </c>
      <c r="CZ252" s="15">
        <f>IF(9&lt;=$G252, ROUND(CR252*$Q252, 2), "")</f>
        <v/>
      </c>
      <c r="DA252" s="15">
        <f>IF(9&lt;=$G252, CR252+CZ252, "")</f>
        <v/>
      </c>
      <c r="DB252" s="15">
        <f>IF(9&lt;=$G252, CV252+CZ252, "")</f>
        <v/>
      </c>
      <c r="DC252" s="15">
        <f>IF(9&lt;=$G252, ($G252-9)*$N252, "")</f>
        <v/>
      </c>
      <c r="DD252" s="15">
        <f>IF(10&lt;=$G252, CY252, "")</f>
        <v/>
      </c>
      <c r="DE252" s="15">
        <f>IF(10&lt;=$G252, ROUND(DD252*$Q252, 2), "")</f>
        <v/>
      </c>
      <c r="DF252" s="15">
        <f>IF(10&lt;=$G252, $N252, "")</f>
        <v/>
      </c>
      <c r="DG252" s="15">
        <f>IF(10&lt;=$G252, DF252-DE252, "")</f>
        <v/>
      </c>
      <c r="DH252" s="15">
        <f>IF(10&lt;=$G252, DD252-DG252, "")</f>
        <v/>
      </c>
      <c r="DI252" s="15">
        <f>IF(10&lt;=$G252, ROUND(DA252*$Q252, 2), "")</f>
        <v/>
      </c>
      <c r="DJ252" s="15">
        <f>IF(10&lt;=$G252, DA252+DI252, "")</f>
        <v/>
      </c>
      <c r="DK252" s="15">
        <f>IF(10&lt;=$G252, DE252+DI252, "")</f>
        <v/>
      </c>
      <c r="DL252" s="15">
        <f>IF(10&lt;=$G252, ($G252-10)*$N252, "")</f>
        <v/>
      </c>
      <c r="DM252" s="15">
        <f>IF(11&lt;=$G252, DH252, "")</f>
        <v/>
      </c>
      <c r="DN252" s="15">
        <f>IF(11&lt;=$G252, ROUND(DM252*$Q252, 2), "")</f>
        <v/>
      </c>
      <c r="DO252" s="15">
        <f>IF(11&lt;=$G252, $N252, "")</f>
        <v/>
      </c>
      <c r="DP252" s="15">
        <f>IF(11&lt;=$G252, DO252-DN252, "")</f>
        <v/>
      </c>
      <c r="DQ252" s="15">
        <f>IF(11&lt;=$G252, DM252-DP252, "")</f>
        <v/>
      </c>
      <c r="DR252" s="15">
        <f>IF(11&lt;=$G252, ROUND(DJ252*$Q252, 2), "")</f>
        <v/>
      </c>
      <c r="DS252" s="15">
        <f>IF(11&lt;=$G252, DJ252+DR252, "")</f>
        <v/>
      </c>
      <c r="DT252" s="15">
        <f>IF(11&lt;=$G252, DN252+DR252, "")</f>
        <v/>
      </c>
      <c r="DU252" s="15">
        <f>IF(11&lt;=$G252, ($G252-11)*$N252, "")</f>
        <v/>
      </c>
      <c r="DV252" s="15">
        <f>IF(12&lt;=$G252, DQ252, "")</f>
        <v/>
      </c>
      <c r="DW252" s="15">
        <f>IF(12&lt;=$G252, ROUND(DV252*$Q252, 2), "")</f>
        <v/>
      </c>
      <c r="DX252" s="15">
        <f>IF(12&lt;=$G252, $N252, "")</f>
        <v/>
      </c>
      <c r="DY252" s="15">
        <f>IF(12&lt;=$G252, DX252-DW252, "")</f>
        <v/>
      </c>
      <c r="DZ252" s="15">
        <f>IF(12&lt;=$G252, DV252-DY252, "")</f>
        <v/>
      </c>
      <c r="EA252" s="15">
        <f>IF(12&lt;=$G252, ROUND(DS252*$Q252, 2), "")</f>
        <v/>
      </c>
      <c r="EB252" s="15">
        <f>IF(12&lt;=$G252, DS252+EA252, "")</f>
        <v/>
      </c>
      <c r="EC252" s="15">
        <f>IF(12&lt;=$G252, DW252+EA252, "")</f>
        <v/>
      </c>
      <c r="ED252" s="15">
        <f>IF(12&lt;=$G252, ($G252-12)*$N252, "")</f>
        <v/>
      </c>
      <c r="EE252" s="15">
        <f>IF(13&lt;=$G252, DZ252, "")</f>
        <v/>
      </c>
      <c r="EF252" s="15">
        <f>IF(13&lt;=$G252, ROUND(EE252*$Q252, 2), "")</f>
        <v/>
      </c>
      <c r="EG252" s="15">
        <f>IF(13&lt;=$G252, $N252, "")</f>
        <v/>
      </c>
      <c r="EH252" s="15">
        <f>IF(13&lt;=$G252, EG252-EF252, "")</f>
        <v/>
      </c>
      <c r="EI252" s="15">
        <f>IF(13&lt;=$G252, EE252-EH252, "")</f>
        <v/>
      </c>
      <c r="EJ252" s="15">
        <f>IF(13&lt;=$G252, ROUND(EB252*$Q252, 2), "")</f>
        <v/>
      </c>
      <c r="EK252" s="15">
        <f>IF(13&lt;=$G252, EB252+EJ252, "")</f>
        <v/>
      </c>
      <c r="EL252" s="15">
        <f>IF(13&lt;=$G252, EF252+EJ252, "")</f>
        <v/>
      </c>
      <c r="EM252" s="15">
        <f>IF(13&lt;=$G252, ($G252-13)*$N252, "")</f>
        <v/>
      </c>
      <c r="EN252" s="15">
        <f>IF(14&lt;=$G252, EI252, "")</f>
        <v/>
      </c>
      <c r="EO252" s="15">
        <f>IF(14&lt;=$G252, ROUND(EN252*$Q252, 2), "")</f>
        <v/>
      </c>
      <c r="EP252" s="15">
        <f>IF(14&lt;=$G252, $N252, "")</f>
        <v/>
      </c>
      <c r="EQ252" s="15">
        <f>IF(14&lt;=$G252, EP252-EO252, "")</f>
        <v/>
      </c>
      <c r="ER252" s="15">
        <f>IF(14&lt;=$G252, EN252-EQ252, "")</f>
        <v/>
      </c>
      <c r="ES252" s="15">
        <f>IF(14&lt;=$G252, ROUND(EK252*$Q252, 2), "")</f>
        <v/>
      </c>
      <c r="ET252" s="15">
        <f>IF(14&lt;=$G252, EK252+ES252, "")</f>
        <v/>
      </c>
      <c r="EU252" s="15">
        <f>IF(14&lt;=$G252, EO252+ES252, "")</f>
        <v/>
      </c>
      <c r="EV252" s="15">
        <f>IF(14&lt;=$G252, ($G252-14)*$N252, "")</f>
        <v/>
      </c>
      <c r="EW252" s="15">
        <f>IF(15&lt;=$G252, ER252, "")</f>
        <v/>
      </c>
      <c r="EX252" s="15">
        <f>IF(15&lt;=$G252, ROUND(EW252*$Q252, 2), "")</f>
        <v/>
      </c>
      <c r="EY252" s="15">
        <f>IF(15&lt;=$G252, $N252, "")</f>
        <v/>
      </c>
      <c r="EZ252" s="15">
        <f>IF(15&lt;=$G252, EY252-EX252, "")</f>
        <v/>
      </c>
      <c r="FA252" s="15">
        <f>IF(15&lt;=$G252, EW252-EZ252, "")</f>
        <v/>
      </c>
      <c r="FB252" s="15">
        <f>IF(15&lt;=$G252, ROUND(ET252*$Q252, 2), "")</f>
        <v/>
      </c>
      <c r="FC252" s="15">
        <f>IF(15&lt;=$G252, ET252+FB252, "")</f>
        <v/>
      </c>
      <c r="FD252" s="15">
        <f>IF(15&lt;=$G252, EX252+FB252, "")</f>
        <v/>
      </c>
      <c r="FE252" s="15">
        <f>IF(15&lt;=$G252, ($G252-15)*$N252, "")</f>
        <v/>
      </c>
      <c r="FF252" s="15">
        <f>IF(16&lt;=$G252, FA252, "")</f>
        <v/>
      </c>
      <c r="FG252" s="15">
        <f>IF(16&lt;=$G252, ROUND(FF252*$Q252, 2), "")</f>
        <v/>
      </c>
      <c r="FH252" s="15">
        <f>IF(16&lt;=$G252, $N252, "")</f>
        <v/>
      </c>
      <c r="FI252" s="15">
        <f>IF(16&lt;=$G252, FH252-FG252, "")</f>
        <v/>
      </c>
      <c r="FJ252" s="15">
        <f>IF(16&lt;=$G252, FF252-FI252, "")</f>
        <v/>
      </c>
      <c r="FK252" s="15">
        <f>IF(16&lt;=$G252, ROUND(FC252*$Q252, 2), "")</f>
        <v/>
      </c>
      <c r="FL252" s="15">
        <f>IF(16&lt;=$G252, FC252+FK252, "")</f>
        <v/>
      </c>
      <c r="FM252" s="15">
        <f>IF(16&lt;=$G252, FG252+FK252, "")</f>
        <v/>
      </c>
      <c r="FN252" s="15">
        <f>IF(16&lt;=$G252, ($G252-16)*$N252, "")</f>
        <v/>
      </c>
      <c r="FO252" s="15">
        <f>IF(17&lt;=$G252, FJ252, "")</f>
        <v/>
      </c>
      <c r="FP252" s="15">
        <f>IF(17&lt;=$G252, ROUND(FO252*$Q252, 2), "")</f>
        <v/>
      </c>
      <c r="FQ252" s="15">
        <f>IF(17&lt;=$G252, $N252, "")</f>
        <v/>
      </c>
      <c r="FR252" s="15">
        <f>IF(17&lt;=$G252, FQ252-FP252, "")</f>
        <v/>
      </c>
      <c r="FS252" s="15">
        <f>IF(17&lt;=$G252, FO252-FR252, "")</f>
        <v/>
      </c>
      <c r="FT252" s="15">
        <f>IF(17&lt;=$G252, ROUND(FL252*$Q252, 2), "")</f>
        <v/>
      </c>
      <c r="FU252" s="15">
        <f>IF(17&lt;=$G252, FL252+FT252, "")</f>
        <v/>
      </c>
      <c r="FV252" s="15">
        <f>IF(17&lt;=$G252, FP252+FT252, "")</f>
        <v/>
      </c>
      <c r="FW252" s="15">
        <f>IF(17&lt;=$G252, ($G252-17)*$N252, "")</f>
        <v/>
      </c>
      <c r="FX252" s="15">
        <f>IF(18&lt;=$G252, FS252, "")</f>
        <v/>
      </c>
      <c r="FY252" s="15">
        <f>IF(18&lt;=$G252, ROUND(FX252*$Q252, 2), "")</f>
        <v/>
      </c>
      <c r="FZ252" s="15">
        <f>IF(18&lt;=$G252, $N252, "")</f>
        <v/>
      </c>
      <c r="GA252" s="15">
        <f>IF(18&lt;=$G252, FZ252-FY252, "")</f>
        <v/>
      </c>
      <c r="GB252" s="15">
        <f>IF(18&lt;=$G252, FX252-GA252, "")</f>
        <v/>
      </c>
      <c r="GC252" s="15">
        <f>IF(18&lt;=$G252, ROUND(FU252*$Q252, 2), "")</f>
        <v/>
      </c>
      <c r="GD252" s="15">
        <f>IF(18&lt;=$G252, FU252+GC252, "")</f>
        <v/>
      </c>
      <c r="GE252" s="15">
        <f>IF(18&lt;=$G252, FY252+GC252, "")</f>
        <v/>
      </c>
      <c r="GF252" s="15">
        <f>IF(18&lt;=$G252, ($G252-18)*$N252, "")</f>
        <v/>
      </c>
      <c r="GG252" s="15">
        <f>IF(19&lt;=$G252, GB252, "")</f>
        <v/>
      </c>
      <c r="GH252" s="15">
        <f>IF(19&lt;=$G252, ROUND(GG252*$Q252, 2), "")</f>
        <v/>
      </c>
      <c r="GI252" s="15">
        <f>IF(19&lt;=$G252, $N252, "")</f>
        <v/>
      </c>
      <c r="GJ252" s="15">
        <f>IF(19&lt;=$G252, GI252-GH252, "")</f>
        <v/>
      </c>
      <c r="GK252" s="15">
        <f>IF(19&lt;=$G252, GG252-GJ252, "")</f>
        <v/>
      </c>
      <c r="GL252" s="15">
        <f>IF(19&lt;=$G252, ROUND(GD252*$Q252, 2), "")</f>
        <v/>
      </c>
      <c r="GM252" s="15">
        <f>IF(19&lt;=$G252, GD252+GL252, "")</f>
        <v/>
      </c>
      <c r="GN252" s="15">
        <f>IF(19&lt;=$G252, GH252+GL252, "")</f>
        <v/>
      </c>
      <c r="GO252" s="15">
        <f>IF(19&lt;=$G252, ($G252-19)*$N252, "")</f>
        <v/>
      </c>
      <c r="GP252" s="15">
        <f>IF(20&lt;=$G252, GK252, "")</f>
        <v/>
      </c>
      <c r="GQ252" s="15">
        <f>IF(20&lt;=$G252, ROUND(GP252*$Q252, 2), "")</f>
        <v/>
      </c>
      <c r="GR252" s="15">
        <f>IF(20&lt;=$G252, $N252, "")</f>
        <v/>
      </c>
      <c r="GS252" s="15">
        <f>IF(20&lt;=$G252, GR252-GQ252, "")</f>
        <v/>
      </c>
      <c r="GT252" s="15">
        <f>IF(20&lt;=$G252, GP252-GS252, "")</f>
        <v/>
      </c>
      <c r="GU252" s="15">
        <f>IF(20&lt;=$G252, ROUND(GM252*$Q252, 2), "")</f>
        <v/>
      </c>
      <c r="GV252" s="15">
        <f>IF(20&lt;=$G252, GM252+GU252, "")</f>
        <v/>
      </c>
      <c r="GW252" s="15">
        <f>IF(20&lt;=$G252, GQ252+GU252, "")</f>
        <v/>
      </c>
      <c r="GX252" s="15">
        <f>IF(20&lt;=$G252, ($G252-20)*$N252, "")</f>
        <v/>
      </c>
      <c r="GY252" s="15">
        <f>IF(21&lt;=$G252, GT252, "")</f>
        <v/>
      </c>
      <c r="GZ252" s="15">
        <f>IF(21&lt;=$G252, ROUND(GY252*$Q252, 2), "")</f>
        <v/>
      </c>
      <c r="HA252" s="15">
        <f>IF(21&lt;=$G252, $N252, "")</f>
        <v/>
      </c>
      <c r="HB252" s="15">
        <f>IF(21&lt;=$G252, HA252-GZ252, "")</f>
        <v/>
      </c>
      <c r="HC252" s="15">
        <f>IF(21&lt;=$G252, GY252-HB252, "")</f>
        <v/>
      </c>
      <c r="HD252" s="15">
        <f>IF(21&lt;=$G252, ROUND(GV252*$Q252, 2), "")</f>
        <v/>
      </c>
      <c r="HE252" s="15">
        <f>IF(21&lt;=$G252, GV252+HD252, "")</f>
        <v/>
      </c>
      <c r="HF252" s="15">
        <f>IF(21&lt;=$G252, GZ252+HD252, "")</f>
        <v/>
      </c>
      <c r="HG252" s="15">
        <f>IF(21&lt;=$G252, ($G252-21)*$N252, "")</f>
        <v/>
      </c>
      <c r="HH252" s="15">
        <f>IF(22&lt;=$G252, HC252, "")</f>
        <v/>
      </c>
      <c r="HI252" s="15">
        <f>IF(22&lt;=$G252, ROUND(HH252*$Q252, 2), "")</f>
        <v/>
      </c>
      <c r="HJ252" s="15">
        <f>IF(22&lt;=$G252, $N252, "")</f>
        <v/>
      </c>
      <c r="HK252" s="15">
        <f>IF(22&lt;=$G252, HJ252-HI252, "")</f>
        <v/>
      </c>
      <c r="HL252" s="15">
        <f>IF(22&lt;=$G252, HH252-HK252, "")</f>
        <v/>
      </c>
      <c r="HM252" s="15">
        <f>IF(22&lt;=$G252, ROUND(HE252*$Q252, 2), "")</f>
        <v/>
      </c>
      <c r="HN252" s="15">
        <f>IF(22&lt;=$G252, HE252+HM252, "")</f>
        <v/>
      </c>
      <c r="HO252" s="15">
        <f>IF(22&lt;=$G252, HI252+HM252, "")</f>
        <v/>
      </c>
      <c r="HP252" s="15">
        <f>IF(22&lt;=$G252, ($G252-22)*$N252, "")</f>
        <v/>
      </c>
      <c r="HQ252" s="15">
        <f>IF(23&lt;=$G252, HL252, "")</f>
        <v/>
      </c>
      <c r="HR252" s="15">
        <f>IF(23&lt;=$G252, ROUND(HQ252*$Q252, 2), "")</f>
        <v/>
      </c>
      <c r="HS252" s="15">
        <f>IF(23&lt;=$G252, $N252, "")</f>
        <v/>
      </c>
      <c r="HT252" s="15">
        <f>IF(23&lt;=$G252, HS252-HR252, "")</f>
        <v/>
      </c>
      <c r="HU252" s="15">
        <f>IF(23&lt;=$G252, HQ252-HT252, "")</f>
        <v/>
      </c>
      <c r="HV252" s="15">
        <f>IF(23&lt;=$G252, ROUND(HN252*$Q252, 2), "")</f>
        <v/>
      </c>
      <c r="HW252" s="15">
        <f>IF(23&lt;=$G252, HN252+HV252, "")</f>
        <v/>
      </c>
      <c r="HX252" s="15">
        <f>IF(23&lt;=$G252, HR252+HV252, "")</f>
        <v/>
      </c>
      <c r="HY252" s="15">
        <f>IF(23&lt;=$G252, ($G252-23)*$N252, "")</f>
        <v/>
      </c>
      <c r="HZ252" s="15">
        <f>IF(24&lt;=$G252, HU252, "")</f>
        <v/>
      </c>
      <c r="IA252" s="15">
        <f>IF(24&lt;=$G252, ROUND(HZ252*$Q252, 2), "")</f>
        <v/>
      </c>
      <c r="IB252" s="15">
        <f>IF(24&lt;=$G252, $N252, "")</f>
        <v/>
      </c>
      <c r="IC252" s="15">
        <f>IF(24&lt;=$G252, IB252-IA252, "")</f>
        <v/>
      </c>
      <c r="ID252" s="15">
        <f>IF(24&lt;=$G252, HZ252-IC252, "")</f>
        <v/>
      </c>
      <c r="IE252" s="15">
        <f>IF(24&lt;=$G252, ROUND(HW252*$Q252, 2), "")</f>
        <v/>
      </c>
      <c r="IF252" s="15">
        <f>IF(24&lt;=$G252, HW252+IE252, "")</f>
        <v/>
      </c>
      <c r="IG252" s="15">
        <f>IF(24&lt;=$G252, IA252+IE252, "")</f>
        <v/>
      </c>
      <c r="IH252" s="15">
        <f>IF(24&lt;=$G252, ($G252-24)*$N252, "")</f>
        <v/>
      </c>
      <c r="II252" s="15">
        <f>IF(25&lt;=$G252, ID252, "")</f>
        <v/>
      </c>
      <c r="IJ252" s="15">
        <f>IF(25&lt;=$G252, ROUND(II252*$Q252, 2), "")</f>
        <v/>
      </c>
      <c r="IK252" s="15">
        <f>IF(25&lt;=$G252, $N252, "")</f>
        <v/>
      </c>
      <c r="IL252" s="15">
        <f>IF(25&lt;=$G252, IK252-IJ252, "")</f>
        <v/>
      </c>
      <c r="IM252" s="15">
        <f>IF(25&lt;=$G252, II252-IL252, "")</f>
        <v/>
      </c>
      <c r="IN252" s="15">
        <f>IF(25&lt;=$G252, ROUND(IF252*$Q252, 2), "")</f>
        <v/>
      </c>
      <c r="IO252" s="15">
        <f>IF(25&lt;=$G252, IF252+IN252, "")</f>
        <v/>
      </c>
      <c r="IP252" s="15">
        <f>IF(25&lt;=$G252, IJ252+IN252, "")</f>
        <v/>
      </c>
      <c r="IQ252" s="15">
        <f>IF(25&lt;=$G252, ($G252-25)*$N252, "")</f>
        <v/>
      </c>
      <c r="IR252" s="15">
        <f>IF(26&lt;=$G252, IM252, "")</f>
        <v/>
      </c>
      <c r="IS252" s="15">
        <f>IF(26&lt;=$G252, ROUND(IR252*$Q252, 2), "")</f>
        <v/>
      </c>
      <c r="IT252" s="15">
        <f>IF(26&lt;=$G252, $N252, "")</f>
        <v/>
      </c>
      <c r="IU252" s="15">
        <f>IF(26&lt;=$G252, IT252-IS252, "")</f>
        <v/>
      </c>
      <c r="IV252" s="15">
        <f>IF(26&lt;=$G252, IR252-IU252, "")</f>
        <v/>
      </c>
      <c r="IW252" s="15">
        <f>IF(26&lt;=$G252, ROUND(IO252*$Q252, 2), "")</f>
        <v/>
      </c>
      <c r="IX252" s="15">
        <f>IF(26&lt;=$G252, IO252+IW252, "")</f>
        <v/>
      </c>
      <c r="IY252" s="15">
        <f>IF(26&lt;=$G252, IS252+IW252, "")</f>
        <v/>
      </c>
      <c r="IZ252" s="15">
        <f>IF(26&lt;=$G252, ($G252-26)*$N252, "")</f>
        <v/>
      </c>
      <c r="JA252" s="15">
        <f>IF(27&lt;=$G252, IV252, "")</f>
        <v/>
      </c>
      <c r="JB252" s="15">
        <f>IF(27&lt;=$G252, ROUND(JA252*$Q252, 2), "")</f>
        <v/>
      </c>
      <c r="JC252" s="15">
        <f>IF(27&lt;=$G252, $N252, "")</f>
        <v/>
      </c>
      <c r="JD252" s="15">
        <f>IF(27&lt;=$G252, JC252-JB252, "")</f>
        <v/>
      </c>
      <c r="JE252" s="15">
        <f>IF(27&lt;=$G252, JA252-JD252, "")</f>
        <v/>
      </c>
      <c r="JF252" s="15">
        <f>IF(27&lt;=$G252, ROUND(IX252*$Q252, 2), "")</f>
        <v/>
      </c>
      <c r="JG252" s="15">
        <f>IF(27&lt;=$G252, IX252+JF252, "")</f>
        <v/>
      </c>
      <c r="JH252" s="15">
        <f>IF(27&lt;=$G252, JB252+JF252, "")</f>
        <v/>
      </c>
      <c r="JI252" s="15">
        <f>IF(27&lt;=$G252, ($G252-27)*$N252, "")</f>
        <v/>
      </c>
      <c r="JJ252" s="15">
        <f>IF(28&lt;=$G252, JE252, "")</f>
        <v/>
      </c>
      <c r="JK252" s="15">
        <f>IF(28&lt;=$G252, ROUND(JJ252*$Q252, 2), "")</f>
        <v/>
      </c>
      <c r="JL252" s="15">
        <f>IF(28&lt;=$G252, $N252, "")</f>
        <v/>
      </c>
      <c r="JM252" s="15">
        <f>IF(28&lt;=$G252, JL252-JK252, "")</f>
        <v/>
      </c>
      <c r="JN252" s="15">
        <f>IF(28&lt;=$G252, JJ252-JM252, "")</f>
        <v/>
      </c>
      <c r="JO252" s="15">
        <f>IF(28&lt;=$G252, ROUND(JG252*$Q252, 2), "")</f>
        <v/>
      </c>
      <c r="JP252" s="15">
        <f>IF(28&lt;=$G252, JG252+JO252, "")</f>
        <v/>
      </c>
      <c r="JQ252" s="15">
        <f>IF(28&lt;=$G252, JK252+JO252, "")</f>
        <v/>
      </c>
      <c r="JR252" s="15">
        <f>IF(28&lt;=$G252, ($G252-28)*$N252, "")</f>
        <v/>
      </c>
      <c r="JS252" s="15">
        <f>IF(29&lt;=$G252, JN252, "")</f>
        <v/>
      </c>
      <c r="JT252" s="15">
        <f>IF(29&lt;=$G252, ROUND(JS252*$Q252, 2), "")</f>
        <v/>
      </c>
      <c r="JU252" s="15">
        <f>IF(29&lt;=$G252, $N252, "")</f>
        <v/>
      </c>
      <c r="JV252" s="15">
        <f>IF(29&lt;=$G252, JU252-JT252, "")</f>
        <v/>
      </c>
      <c r="JW252" s="15">
        <f>IF(29&lt;=$G252, JS252-JV252, "")</f>
        <v/>
      </c>
      <c r="JX252" s="15">
        <f>IF(29&lt;=$G252, ROUND(JP252*$Q252, 2), "")</f>
        <v/>
      </c>
      <c r="JY252" s="15">
        <f>IF(29&lt;=$G252, JP252+JX252, "")</f>
        <v/>
      </c>
      <c r="JZ252" s="15">
        <f>IF(29&lt;=$G252, JT252+JX252, "")</f>
        <v/>
      </c>
      <c r="KA252" s="15">
        <f>IF(29&lt;=$G252, ($G252-29)*$N252, "")</f>
        <v/>
      </c>
      <c r="KB252" s="15">
        <f>IF(30&lt;=$G252, JW252, "")</f>
        <v/>
      </c>
      <c r="KC252" s="15">
        <f>IF(30&lt;=$G252, ROUND(KB252*$Q252, 2), "")</f>
        <v/>
      </c>
      <c r="KD252" s="15">
        <f>IF(30&lt;=$G252, $N252, "")</f>
        <v/>
      </c>
      <c r="KE252" s="15">
        <f>IF(30&lt;=$G252, KD252-KC252, "")</f>
        <v/>
      </c>
      <c r="KF252" s="15">
        <f>IF(30&lt;=$G252, KB252-KE252, "")</f>
        <v/>
      </c>
      <c r="KG252" s="15">
        <f>IF(30&lt;=$G252, ROUND(JY252*$Q252, 2), "")</f>
        <v/>
      </c>
      <c r="KH252" s="15">
        <f>IF(30&lt;=$G252, JY252+KG252, "")</f>
        <v/>
      </c>
      <c r="KI252" s="15">
        <f>IF(30&lt;=$G252, KC252+KG252, "")</f>
        <v/>
      </c>
      <c r="KJ252" s="15">
        <f>IF(30&lt;=$G252, ($G252-30)*$N252, "")</f>
        <v/>
      </c>
      <c r="KK252" s="15">
        <f>IF(31&lt;=$G252, KF252, "")</f>
        <v/>
      </c>
      <c r="KL252" s="15">
        <f>IF(31&lt;=$G252, ROUND(KK252*$Q252, 2), "")</f>
        <v/>
      </c>
      <c r="KM252" s="15">
        <f>IF(31&lt;=$G252, $N252, "")</f>
        <v/>
      </c>
      <c r="KN252" s="15">
        <f>IF(31&lt;=$G252, KM252-KL252, "")</f>
        <v/>
      </c>
      <c r="KO252" s="15">
        <f>IF(31&lt;=$G252, KK252-KN252, "")</f>
        <v/>
      </c>
      <c r="KP252" s="15">
        <f>IF(31&lt;=$G252, ROUND(KH252*$Q252, 2), "")</f>
        <v/>
      </c>
      <c r="KQ252" s="15">
        <f>IF(31&lt;=$G252, KH252+KP252, "")</f>
        <v/>
      </c>
      <c r="KR252" s="15">
        <f>IF(31&lt;=$G252, KL252+KP252, "")</f>
        <v/>
      </c>
      <c r="KS252" s="15">
        <f>IF(31&lt;=$G252, ($G252-31)*$N252, "")</f>
        <v/>
      </c>
      <c r="KT252" s="15">
        <f>IF(32&lt;=$G252, KO252, "")</f>
        <v/>
      </c>
      <c r="KU252" s="15">
        <f>IF(32&lt;=$G252, ROUND(KT252*$Q252, 2), "")</f>
        <v/>
      </c>
      <c r="KV252" s="15">
        <f>IF(32&lt;=$G252, $N252, "")</f>
        <v/>
      </c>
      <c r="KW252" s="15">
        <f>IF(32&lt;=$G252, KV252-KU252, "")</f>
        <v/>
      </c>
      <c r="KX252" s="15">
        <f>IF(32&lt;=$G252, KT252-KW252, "")</f>
        <v/>
      </c>
      <c r="KY252" s="15">
        <f>IF(32&lt;=$G252, ROUND(KQ252*$Q252, 2), "")</f>
        <v/>
      </c>
      <c r="KZ252" s="15">
        <f>IF(32&lt;=$G252, KQ252+KY252, "")</f>
        <v/>
      </c>
      <c r="LA252" s="15">
        <f>IF(32&lt;=$G252, KU252+KY252, "")</f>
        <v/>
      </c>
      <c r="LB252" s="15">
        <f>IF(32&lt;=$G252, ($G252-32)*$N252, "")</f>
        <v/>
      </c>
      <c r="LC252" s="15">
        <f>IF(33&lt;=$G252, KX252, "")</f>
        <v/>
      </c>
      <c r="LD252" s="15">
        <f>IF(33&lt;=$G252, ROUND(LC252*$Q252, 2), "")</f>
        <v/>
      </c>
      <c r="LE252" s="15">
        <f>IF(33&lt;=$G252, $N252, "")</f>
        <v/>
      </c>
      <c r="LF252" s="15">
        <f>IF(33&lt;=$G252, LE252-LD252, "")</f>
        <v/>
      </c>
      <c r="LG252" s="15">
        <f>IF(33&lt;=$G252, LC252-LF252, "")</f>
        <v/>
      </c>
      <c r="LH252" s="15">
        <f>IF(33&lt;=$G252, ROUND(KZ252*$Q252, 2), "")</f>
        <v/>
      </c>
      <c r="LI252" s="15">
        <f>IF(33&lt;=$G252, KZ252+LH252, "")</f>
        <v/>
      </c>
      <c r="LJ252" s="15">
        <f>IF(33&lt;=$G252, LD252+LH252, "")</f>
        <v/>
      </c>
      <c r="LK252" s="15">
        <f>IF(33&lt;=$G252, ($G252-33)*$N252, "")</f>
        <v/>
      </c>
      <c r="LL252" s="15">
        <f>IF(34&lt;=$G252, LG252, "")</f>
        <v/>
      </c>
      <c r="LM252" s="15">
        <f>IF(34&lt;=$G252, ROUND(LL252*$Q252, 2), "")</f>
        <v/>
      </c>
      <c r="LN252" s="15">
        <f>IF(34&lt;=$G252, $N252, "")</f>
        <v/>
      </c>
      <c r="LO252" s="15">
        <f>IF(34&lt;=$G252, LN252-LM252, "")</f>
        <v/>
      </c>
      <c r="LP252" s="15">
        <f>IF(34&lt;=$G252, LL252-LO252, "")</f>
        <v/>
      </c>
      <c r="LQ252" s="15">
        <f>IF(34&lt;=$G252, ROUND(LI252*$Q252, 2), "")</f>
        <v/>
      </c>
      <c r="LR252" s="15">
        <f>IF(34&lt;=$G252, LI252+LQ252, "")</f>
        <v/>
      </c>
      <c r="LS252" s="15">
        <f>IF(34&lt;=$G252, LM252+LQ252, "")</f>
        <v/>
      </c>
      <c r="LT252" s="15">
        <f>IF(34&lt;=$G252, ($G252-34)*$N252, "")</f>
        <v/>
      </c>
      <c r="LU252" s="15">
        <f>IF(35&lt;=$G252, LP252, "")</f>
        <v/>
      </c>
      <c r="LV252" s="15">
        <f>IF(35&lt;=$G252, ROUND(LU252*$Q252, 2), "")</f>
        <v/>
      </c>
      <c r="LW252" s="15">
        <f>IF(35&lt;=$G252, $N252, "")</f>
        <v/>
      </c>
      <c r="LX252" s="15">
        <f>IF(35&lt;=$G252, LW252-LV252, "")</f>
        <v/>
      </c>
      <c r="LY252" s="15">
        <f>IF(35&lt;=$G252, LU252-LX252, "")</f>
        <v/>
      </c>
      <c r="LZ252" s="15">
        <f>IF(35&lt;=$G252, ROUND(LR252*$Q252, 2), "")</f>
        <v/>
      </c>
      <c r="MA252" s="15">
        <f>IF(35&lt;=$G252, LR252+LZ252, "")</f>
        <v/>
      </c>
      <c r="MB252" s="15">
        <f>IF(35&lt;=$G252, LV252+LZ252, "")</f>
        <v/>
      </c>
      <c r="MC252" s="15">
        <f>IF(35&lt;=$G252, ($G252-35)*$N252, "")</f>
        <v/>
      </c>
      <c r="MD252" s="15">
        <f>IF(36&lt;=$G252, LY252, "")</f>
        <v/>
      </c>
      <c r="ME252" s="15">
        <f>IF(36&lt;=$G252, ROUND(MD252*$Q252, 2), "")</f>
        <v/>
      </c>
      <c r="MF252" s="15">
        <f>IF(36&lt;=$G252, $N252, "")</f>
        <v/>
      </c>
      <c r="MG252" s="15">
        <f>IF(36&lt;=$G252, MF252-ME252, "")</f>
        <v/>
      </c>
      <c r="MH252" s="15">
        <f>IF(36&lt;=$G252, MD252-MG252, "")</f>
        <v/>
      </c>
      <c r="MI252" s="15">
        <f>IF(36&lt;=$G252, ROUND(MA252*$Q252, 2), "")</f>
        <v/>
      </c>
      <c r="MJ252" s="15">
        <f>IF(36&lt;=$G252, MA252+MI252, "")</f>
        <v/>
      </c>
      <c r="MK252" s="15">
        <f>IF(36&lt;=$G252, ME252+MI252, "")</f>
        <v/>
      </c>
      <c r="ML252" s="15">
        <f>IF(36&lt;=$G252, ($G252-36)*$N252, "")</f>
        <v/>
      </c>
      <c r="MM252" s="15">
        <f>IF(37&lt;=$G252, MH252, "")</f>
        <v/>
      </c>
      <c r="MN252" s="15">
        <f>IF(37&lt;=$G252, ROUND(MM252*$Q252, 2), "")</f>
        <v/>
      </c>
      <c r="MO252" s="15">
        <f>IF(37&lt;=$G252, $N252, "")</f>
        <v/>
      </c>
      <c r="MP252" s="15">
        <f>IF(37&lt;=$G252, MO252-MN252, "")</f>
        <v/>
      </c>
      <c r="MQ252" s="15">
        <f>IF(37&lt;=$G252, MM252-MP252, "")</f>
        <v/>
      </c>
      <c r="MR252" s="15">
        <f>IF(37&lt;=$G252, ROUND(MJ252*$Q252, 2), "")</f>
        <v/>
      </c>
      <c r="MS252" s="15">
        <f>IF(37&lt;=$G252, MJ252+MR252, "")</f>
        <v/>
      </c>
      <c r="MT252" s="15">
        <f>IF(37&lt;=$G252, MN252+MR252, "")</f>
        <v/>
      </c>
      <c r="MU252" s="15">
        <f>IF(37&lt;=$G252, ($G252-37)*$N252, "")</f>
        <v/>
      </c>
      <c r="MV252" s="15">
        <f>IF(38&lt;=$G252, MQ252, "")</f>
        <v/>
      </c>
      <c r="MW252" s="15">
        <f>IF(38&lt;=$G252, ROUND(MV252*$Q252, 2), "")</f>
        <v/>
      </c>
      <c r="MX252" s="15">
        <f>IF(38&lt;=$G252, $N252, "")</f>
        <v/>
      </c>
      <c r="MY252" s="15">
        <f>IF(38&lt;=$G252, MX252-MW252, "")</f>
        <v/>
      </c>
      <c r="MZ252" s="15">
        <f>IF(38&lt;=$G252, MV252-MY252, "")</f>
        <v/>
      </c>
      <c r="NA252" s="15">
        <f>IF(38&lt;=$G252, ROUND(MS252*$Q252, 2), "")</f>
        <v/>
      </c>
      <c r="NB252" s="15">
        <f>IF(38&lt;=$G252, MS252+NA252, "")</f>
        <v/>
      </c>
      <c r="NC252" s="15">
        <f>IF(38&lt;=$G252, MW252+NA252, "")</f>
        <v/>
      </c>
      <c r="ND252" s="15">
        <f>IF(38&lt;=$G252, ($G252-38)*$N252, "")</f>
        <v/>
      </c>
      <c r="NE252" s="15">
        <f>IF(39&lt;=$G252, MZ252, "")</f>
        <v/>
      </c>
      <c r="NF252" s="15">
        <f>IF(39&lt;=$G252, ROUND(NE252*$Q252, 2), "")</f>
        <v/>
      </c>
      <c r="NG252" s="15">
        <f>IF(39&lt;=$G252, $N252, "")</f>
        <v/>
      </c>
      <c r="NH252" s="15">
        <f>IF(39&lt;=$G252, NG252-NF252, "")</f>
        <v/>
      </c>
      <c r="NI252" s="15">
        <f>IF(39&lt;=$G252, NE252-NH252, "")</f>
        <v/>
      </c>
      <c r="NJ252" s="15">
        <f>IF(39&lt;=$G252, ROUND(NB252*$Q252, 2), "")</f>
        <v/>
      </c>
      <c r="NK252" s="15">
        <f>IF(39&lt;=$G252, NB252+NJ252, "")</f>
        <v/>
      </c>
      <c r="NL252" s="15">
        <f>IF(39&lt;=$G252, NF252+NJ252, "")</f>
        <v/>
      </c>
      <c r="NM252" s="15">
        <f>IF(39&lt;=$G252, ($G252-39)*$N252, "")</f>
        <v/>
      </c>
      <c r="NN252" s="15">
        <f>IF(40&lt;=$G252, NI252, "")</f>
        <v/>
      </c>
      <c r="NO252" s="15">
        <f>IF(40&lt;=$G252, ROUND(NN252*$Q252, 2), "")</f>
        <v/>
      </c>
      <c r="NP252" s="15">
        <f>IF(40&lt;=$G252, $N252, "")</f>
        <v/>
      </c>
      <c r="NQ252" s="15">
        <f>IF(40&lt;=$G252, NP252-NO252, "")</f>
        <v/>
      </c>
      <c r="NR252" s="15">
        <f>IF(40&lt;=$G252, NN252-NQ252, "")</f>
        <v/>
      </c>
      <c r="NS252" s="15">
        <f>IF(40&lt;=$G252, ROUND(NK252*$Q252, 2), "")</f>
        <v/>
      </c>
      <c r="NT252" s="15">
        <f>IF(40&lt;=$G252, NK252+NS252, "")</f>
        <v/>
      </c>
      <c r="NU252" s="15">
        <f>IF(40&lt;=$G252, NO252+NS252, "")</f>
        <v/>
      </c>
      <c r="NV252" s="15">
        <f>IF(40&lt;=$G252, ($G252-40)*$N252, "")</f>
        <v/>
      </c>
      <c r="NW252" s="15">
        <f>IF(41&lt;=$G252, NR252, "")</f>
        <v/>
      </c>
      <c r="NX252" s="15">
        <f>IF(41&lt;=$G252, ROUND(NW252*$Q252, 2), "")</f>
        <v/>
      </c>
      <c r="NY252" s="15">
        <f>IF(41&lt;=$G252, $N252, "")</f>
        <v/>
      </c>
      <c r="NZ252" s="15">
        <f>IF(41&lt;=$G252, NY252-NX252, "")</f>
        <v/>
      </c>
      <c r="OA252" s="15">
        <f>IF(41&lt;=$G252, NW252-NZ252, "")</f>
        <v/>
      </c>
      <c r="OB252" s="15">
        <f>IF(41&lt;=$G252, ROUND(NT252*$Q252, 2), "")</f>
        <v/>
      </c>
      <c r="OC252" s="15">
        <f>IF(41&lt;=$G252, NT252+OB252, "")</f>
        <v/>
      </c>
      <c r="OD252" s="15">
        <f>IF(41&lt;=$G252, NX252+OB252, "")</f>
        <v/>
      </c>
      <c r="OE252" s="15">
        <f>IF(41&lt;=$G252, ($G252-41)*$N252, "")</f>
        <v/>
      </c>
      <c r="OF252" s="15">
        <f>IF(42&lt;=$G252, OA252, "")</f>
        <v/>
      </c>
      <c r="OG252" s="15">
        <f>IF(42&lt;=$G252, ROUND(OF252*$Q252, 2), "")</f>
        <v/>
      </c>
      <c r="OH252" s="15">
        <f>IF(42&lt;=$G252, $N252, "")</f>
        <v/>
      </c>
      <c r="OI252" s="15">
        <f>IF(42&lt;=$G252, OH252-OG252, "")</f>
        <v/>
      </c>
      <c r="OJ252" s="15">
        <f>IF(42&lt;=$G252, OF252-OI252, "")</f>
        <v/>
      </c>
      <c r="OK252" s="15">
        <f>IF(42&lt;=$G252, ROUND(OC252*$Q252, 2), "")</f>
        <v/>
      </c>
      <c r="OL252" s="15">
        <f>IF(42&lt;=$G252, OC252+OK252, "")</f>
        <v/>
      </c>
      <c r="OM252" s="15">
        <f>IF(42&lt;=$G252, OG252+OK252, "")</f>
        <v/>
      </c>
      <c r="ON252" s="15">
        <f>IF(42&lt;=$G252, ($G252-42)*$N252, "")</f>
        <v/>
      </c>
      <c r="OO252" s="15">
        <f>IF(43&lt;=$G252, OJ252, "")</f>
        <v/>
      </c>
      <c r="OP252" s="15">
        <f>IF(43&lt;=$G252, ROUND(OO252*$Q252, 2), "")</f>
        <v/>
      </c>
      <c r="OQ252" s="15">
        <f>IF(43&lt;=$G252, $N252, "")</f>
        <v/>
      </c>
      <c r="OR252" s="15">
        <f>IF(43&lt;=$G252, OQ252-OP252, "")</f>
        <v/>
      </c>
      <c r="OS252" s="15">
        <f>IF(43&lt;=$G252, OO252-OR252, "")</f>
        <v/>
      </c>
      <c r="OT252" s="15">
        <f>IF(43&lt;=$G252, ROUND(OL252*$Q252, 2), "")</f>
        <v/>
      </c>
      <c r="OU252" s="15">
        <f>IF(43&lt;=$G252, OL252+OT252, "")</f>
        <v/>
      </c>
      <c r="OV252" s="15">
        <f>IF(43&lt;=$G252, OP252+OT252, "")</f>
        <v/>
      </c>
      <c r="OW252" s="15">
        <f>IF(43&lt;=$G252, ($G252-43)*$N252, "")</f>
        <v/>
      </c>
      <c r="OX252" s="15">
        <f>IF(44&lt;=$G252, OS252, "")</f>
        <v/>
      </c>
      <c r="OY252" s="15">
        <f>IF(44&lt;=$G252, ROUND(OX252*$Q252, 2), "")</f>
        <v/>
      </c>
      <c r="OZ252" s="15">
        <f>IF(44&lt;=$G252, $N252, "")</f>
        <v/>
      </c>
      <c r="PA252" s="15">
        <f>IF(44&lt;=$G252, OZ252-OY252, "")</f>
        <v/>
      </c>
      <c r="PB252" s="15">
        <f>IF(44&lt;=$G252, OX252-PA252, "")</f>
        <v/>
      </c>
      <c r="PC252" s="15">
        <f>IF(44&lt;=$G252, ROUND(OU252*$Q252, 2), "")</f>
        <v/>
      </c>
      <c r="PD252" s="15">
        <f>IF(44&lt;=$G252, OU252+PC252, "")</f>
        <v/>
      </c>
      <c r="PE252" s="15">
        <f>IF(44&lt;=$G252, OY252+PC252, "")</f>
        <v/>
      </c>
      <c r="PF252" s="15">
        <f>IF(44&lt;=$G252, ($G252-44)*$N252, "")</f>
        <v/>
      </c>
      <c r="PG252" s="15">
        <f>IF(45&lt;=$G252, PB252, "")</f>
        <v/>
      </c>
      <c r="PH252" s="15">
        <f>IF(45&lt;=$G252, ROUND(PG252*$Q252, 2), "")</f>
        <v/>
      </c>
      <c r="PI252" s="15">
        <f>IF(45&lt;=$G252, $N252, "")</f>
        <v/>
      </c>
      <c r="PJ252" s="15">
        <f>IF(45&lt;=$G252, PI252-PH252, "")</f>
        <v/>
      </c>
      <c r="PK252" s="15">
        <f>IF(45&lt;=$G252, PG252-PJ252, "")</f>
        <v/>
      </c>
      <c r="PL252" s="15">
        <f>IF(45&lt;=$G252, ROUND(PD252*$Q252, 2), "")</f>
        <v/>
      </c>
      <c r="PM252" s="15">
        <f>IF(45&lt;=$G252, PD252+PL252, "")</f>
        <v/>
      </c>
      <c r="PN252" s="15">
        <f>IF(45&lt;=$G252, PH252+PL252, "")</f>
        <v/>
      </c>
      <c r="PO252" s="15">
        <f>IF(45&lt;=$G252, ($G252-45)*$N252, "")</f>
        <v/>
      </c>
      <c r="PP252" s="15">
        <f>IF(46&lt;=$G252, PK252, "")</f>
        <v/>
      </c>
      <c r="PQ252" s="15">
        <f>IF(46&lt;=$G252, ROUND(PP252*$Q252, 2), "")</f>
        <v/>
      </c>
      <c r="PR252" s="15">
        <f>IF(46&lt;=$G252, $N252, "")</f>
        <v/>
      </c>
      <c r="PS252" s="15">
        <f>IF(46&lt;=$G252, PR252-PQ252, "")</f>
        <v/>
      </c>
      <c r="PT252" s="15">
        <f>IF(46&lt;=$G252, PP252-PS252, "")</f>
        <v/>
      </c>
      <c r="PU252" s="15">
        <f>IF(46&lt;=$G252, ROUND(PM252*$Q252, 2), "")</f>
        <v/>
      </c>
      <c r="PV252" s="15">
        <f>IF(46&lt;=$G252, PM252+PU252, "")</f>
        <v/>
      </c>
      <c r="PW252" s="15">
        <f>IF(46&lt;=$G252, PQ252+PU252, "")</f>
        <v/>
      </c>
      <c r="PX252" s="15">
        <f>IF(46&lt;=$G252, ($G252-46)*$N252, "")</f>
        <v/>
      </c>
      <c r="PY252" s="15">
        <f>IF(47&lt;=$G252, PT252, "")</f>
        <v/>
      </c>
      <c r="PZ252" s="15">
        <f>IF(47&lt;=$G252, ROUND(PY252*$Q252, 2), "")</f>
        <v/>
      </c>
      <c r="QA252" s="15">
        <f>IF(47&lt;=$G252, $N252, "")</f>
        <v/>
      </c>
      <c r="QB252" s="15">
        <f>IF(47&lt;=$G252, QA252-PZ252, "")</f>
        <v/>
      </c>
      <c r="QC252" s="15">
        <f>IF(47&lt;=$G252, PY252-QB252, "")</f>
        <v/>
      </c>
      <c r="QD252" s="15">
        <f>IF(47&lt;=$G252, ROUND(PV252*$Q252, 2), "")</f>
        <v/>
      </c>
      <c r="QE252" s="15">
        <f>IF(47&lt;=$G252, PV252+QD252, "")</f>
        <v/>
      </c>
      <c r="QF252" s="15">
        <f>IF(47&lt;=$G252, PZ252+QD252, "")</f>
        <v/>
      </c>
      <c r="QG252" s="15">
        <f>IF(47&lt;=$G252, ($G252-47)*$N252, "")</f>
        <v/>
      </c>
      <c r="QH252" s="15">
        <f>IF(48&lt;=$G252, QC252, "")</f>
        <v/>
      </c>
      <c r="QI252" s="15">
        <f>IF(48&lt;=$G252, ROUND(QH252*$Q252, 2), "")</f>
        <v/>
      </c>
      <c r="QJ252" s="15">
        <f>IF(48&lt;=$G252, $N252, "")</f>
        <v/>
      </c>
      <c r="QK252" s="15">
        <f>IF(48&lt;=$G252, QJ252-QI252, "")</f>
        <v/>
      </c>
      <c r="QL252" s="15">
        <f>IF(48&lt;=$G252, QH252-QK252, "")</f>
        <v/>
      </c>
      <c r="QM252" s="15">
        <f>IF(48&lt;=$G252, ROUND(QE252*$Q252, 2), "")</f>
        <v/>
      </c>
      <c r="QN252" s="15">
        <f>IF(48&lt;=$G252, QE252+QM252, "")</f>
        <v/>
      </c>
      <c r="QO252" s="15">
        <f>IF(48&lt;=$G252, QI252+QM252, "")</f>
        <v/>
      </c>
      <c r="QP252" s="15">
        <f>IF(48&lt;=$G252, ($G252-48)*$N252, "")</f>
        <v/>
      </c>
    </row>
    <row r="253">
      <c r="A253" s="6" t="inlineStr">
        <is>
          <t>0759-0002</t>
        </is>
      </c>
      <c r="B253" s="7" t="inlineStr">
        <is>
          <t>Construcciones Ligeras Frin, S.A. de C.V.</t>
        </is>
      </c>
      <c r="C253" s="7" t="inlineStr">
        <is>
          <t>700 TRADESMAN CREW CAB</t>
        </is>
      </c>
      <c r="D253" s="6" t="inlineStr">
        <is>
          <t>ACTIVO</t>
        </is>
      </c>
      <c r="E253" s="6" t="inlineStr">
        <is>
          <t>2026-05-14</t>
        </is>
      </c>
      <c r="F253" s="6" t="inlineStr">
        <is>
          <t>2029-05-14</t>
        </is>
      </c>
      <c r="G253" s="8" t="n">
        <v>36</v>
      </c>
      <c r="H253" s="9" t="n">
        <v>359900</v>
      </c>
      <c r="I253" s="10" t="n">
        <v>0.2</v>
      </c>
      <c r="J253" s="9">
        <f>ROUND(H253*I253, 2)</f>
        <v/>
      </c>
      <c r="K253" s="9">
        <f>ROUND(H253-J253, 2)</f>
        <v/>
      </c>
      <c r="L253" s="10" t="n">
        <v>0.02</v>
      </c>
      <c r="M253" s="9">
        <f>ROUND(H253*L253, 2)</f>
        <v/>
      </c>
      <c r="N253" s="9" t="n">
        <v>11919.52</v>
      </c>
      <c r="O253" s="10" t="n">
        <v>0.1</v>
      </c>
      <c r="P253" s="9">
        <f>ROUND(H253*O253, 2)</f>
        <v/>
      </c>
      <c r="Q253" s="11" t="n">
        <v>0.02660348</v>
      </c>
      <c r="R253" s="11">
        <f>RATE(G253, -N253, K253, -P253)</f>
        <v/>
      </c>
      <c r="S253" s="11">
        <f>ROUND(Q253*12, 8)</f>
        <v/>
      </c>
      <c r="T253" s="11">
        <f>ROUND(((1+Q253)^12)-1, 8)</f>
        <v/>
      </c>
      <c r="U253" s="9">
        <f>ROUND(PV(Q253, G253, 0, -P253), 2)</f>
        <v/>
      </c>
      <c r="V253" s="9">
        <f>SUMIF($AA$4:$QP$4, "Interes_Leasing", AA253:QP253)</f>
        <v/>
      </c>
      <c r="W253" s="9">
        <f>SUMIF($AA$4:$QP$4, "Interes_Residual", AA253:QP253)</f>
        <v/>
      </c>
      <c r="X253" s="9">
        <f>ROUND(V253+W253, 2)</f>
        <v/>
      </c>
      <c r="Y253" s="9">
        <f>ROUND((N253*G253+P253+M253)-K253, 2)</f>
        <v/>
      </c>
      <c r="Z253" s="10">
        <f>ROUND(Y253/K253, 4)</f>
        <v/>
      </c>
      <c r="AA253" s="9">
        <f>IF(1&lt;=$G253, $K253, "")</f>
        <v/>
      </c>
      <c r="AB253" s="9">
        <f>IF(1&lt;=$G253, ROUND(AA253*$Q253, 2), "")</f>
        <v/>
      </c>
      <c r="AC253" s="9">
        <f>IF(1&lt;=$G253, $N253, "")</f>
        <v/>
      </c>
      <c r="AD253" s="9">
        <f>IF(1&lt;=$G253, AC253-AB253, "")</f>
        <v/>
      </c>
      <c r="AE253" s="9">
        <f>IF(1&lt;=$G253, AA253-AD253, "")</f>
        <v/>
      </c>
      <c r="AF253" s="9">
        <f>IF(1&lt;=$G253, ROUND($U253*$Q253, 2), "")</f>
        <v/>
      </c>
      <c r="AG253" s="9">
        <f>IF(1&lt;=$G253, $U253+AF253, "")</f>
        <v/>
      </c>
      <c r="AH253" s="9">
        <f>IF(1&lt;=$G253, AB253+AF253, "")</f>
        <v/>
      </c>
      <c r="AI253" s="9">
        <f>IF(1&lt;=$G253, ($G253-1)*$N253, "")</f>
        <v/>
      </c>
      <c r="AJ253" s="9">
        <f>IF(2&lt;=$G253, AE253, "")</f>
        <v/>
      </c>
      <c r="AK253" s="9">
        <f>IF(2&lt;=$G253, ROUND(AJ253*$Q253, 2), "")</f>
        <v/>
      </c>
      <c r="AL253" s="9">
        <f>IF(2&lt;=$G253, $N253, "")</f>
        <v/>
      </c>
      <c r="AM253" s="9">
        <f>IF(2&lt;=$G253, AL253-AK253, "")</f>
        <v/>
      </c>
      <c r="AN253" s="9">
        <f>IF(2&lt;=$G253, AJ253-AM253, "")</f>
        <v/>
      </c>
      <c r="AO253" s="9">
        <f>IF(2&lt;=$G253, ROUND(AG253*$Q253, 2), "")</f>
        <v/>
      </c>
      <c r="AP253" s="9">
        <f>IF(2&lt;=$G253, AG253+AO253, "")</f>
        <v/>
      </c>
      <c r="AQ253" s="9">
        <f>IF(2&lt;=$G253, AK253+AO253, "")</f>
        <v/>
      </c>
      <c r="AR253" s="9">
        <f>IF(2&lt;=$G253, ($G253-2)*$N253, "")</f>
        <v/>
      </c>
      <c r="AS253" s="9">
        <f>IF(3&lt;=$G253, AN253, "")</f>
        <v/>
      </c>
      <c r="AT253" s="9">
        <f>IF(3&lt;=$G253, ROUND(AS253*$Q253, 2), "")</f>
        <v/>
      </c>
      <c r="AU253" s="9">
        <f>IF(3&lt;=$G253, $N253, "")</f>
        <v/>
      </c>
      <c r="AV253" s="9">
        <f>IF(3&lt;=$G253, AU253-AT253, "")</f>
        <v/>
      </c>
      <c r="AW253" s="9">
        <f>IF(3&lt;=$G253, AS253-AV253, "")</f>
        <v/>
      </c>
      <c r="AX253" s="9">
        <f>IF(3&lt;=$G253, ROUND(AP253*$Q253, 2), "")</f>
        <v/>
      </c>
      <c r="AY253" s="9">
        <f>IF(3&lt;=$G253, AP253+AX253, "")</f>
        <v/>
      </c>
      <c r="AZ253" s="9">
        <f>IF(3&lt;=$G253, AT253+AX253, "")</f>
        <v/>
      </c>
      <c r="BA253" s="9">
        <f>IF(3&lt;=$G253, ($G253-3)*$N253, "")</f>
        <v/>
      </c>
      <c r="BB253" s="9">
        <f>IF(4&lt;=$G253, AW253, "")</f>
        <v/>
      </c>
      <c r="BC253" s="9">
        <f>IF(4&lt;=$G253, ROUND(BB253*$Q253, 2), "")</f>
        <v/>
      </c>
      <c r="BD253" s="9">
        <f>IF(4&lt;=$G253, $N253, "")</f>
        <v/>
      </c>
      <c r="BE253" s="9">
        <f>IF(4&lt;=$G253, BD253-BC253, "")</f>
        <v/>
      </c>
      <c r="BF253" s="9">
        <f>IF(4&lt;=$G253, BB253-BE253, "")</f>
        <v/>
      </c>
      <c r="BG253" s="9">
        <f>IF(4&lt;=$G253, ROUND(AY253*$Q253, 2), "")</f>
        <v/>
      </c>
      <c r="BH253" s="9">
        <f>IF(4&lt;=$G253, AY253+BG253, "")</f>
        <v/>
      </c>
      <c r="BI253" s="9">
        <f>IF(4&lt;=$G253, BC253+BG253, "")</f>
        <v/>
      </c>
      <c r="BJ253" s="9">
        <f>IF(4&lt;=$G253, ($G253-4)*$N253, "")</f>
        <v/>
      </c>
      <c r="BK253" s="9">
        <f>IF(5&lt;=$G253, BF253, "")</f>
        <v/>
      </c>
      <c r="BL253" s="9">
        <f>IF(5&lt;=$G253, ROUND(BK253*$Q253, 2), "")</f>
        <v/>
      </c>
      <c r="BM253" s="9">
        <f>IF(5&lt;=$G253, $N253, "")</f>
        <v/>
      </c>
      <c r="BN253" s="9">
        <f>IF(5&lt;=$G253, BM253-BL253, "")</f>
        <v/>
      </c>
      <c r="BO253" s="9">
        <f>IF(5&lt;=$G253, BK253-BN253, "")</f>
        <v/>
      </c>
      <c r="BP253" s="9">
        <f>IF(5&lt;=$G253, ROUND(BH253*$Q253, 2), "")</f>
        <v/>
      </c>
      <c r="BQ253" s="9">
        <f>IF(5&lt;=$G253, BH253+BP253, "")</f>
        <v/>
      </c>
      <c r="BR253" s="9">
        <f>IF(5&lt;=$G253, BL253+BP253, "")</f>
        <v/>
      </c>
      <c r="BS253" s="9">
        <f>IF(5&lt;=$G253, ($G253-5)*$N253, "")</f>
        <v/>
      </c>
      <c r="BT253" s="9">
        <f>IF(6&lt;=$G253, BO253, "")</f>
        <v/>
      </c>
      <c r="BU253" s="9">
        <f>IF(6&lt;=$G253, ROUND(BT253*$Q253, 2), "")</f>
        <v/>
      </c>
      <c r="BV253" s="9">
        <f>IF(6&lt;=$G253, $N253, "")</f>
        <v/>
      </c>
      <c r="BW253" s="9">
        <f>IF(6&lt;=$G253, BV253-BU253, "")</f>
        <v/>
      </c>
      <c r="BX253" s="9">
        <f>IF(6&lt;=$G253, BT253-BW253, "")</f>
        <v/>
      </c>
      <c r="BY253" s="9">
        <f>IF(6&lt;=$G253, ROUND(BQ253*$Q253, 2), "")</f>
        <v/>
      </c>
      <c r="BZ253" s="9">
        <f>IF(6&lt;=$G253, BQ253+BY253, "")</f>
        <v/>
      </c>
      <c r="CA253" s="9">
        <f>IF(6&lt;=$G253, BU253+BY253, "")</f>
        <v/>
      </c>
      <c r="CB253" s="9">
        <f>IF(6&lt;=$G253, ($G253-6)*$N253, "")</f>
        <v/>
      </c>
      <c r="CC253" s="9">
        <f>IF(7&lt;=$G253, BX253, "")</f>
        <v/>
      </c>
      <c r="CD253" s="9">
        <f>IF(7&lt;=$G253, ROUND(CC253*$Q253, 2), "")</f>
        <v/>
      </c>
      <c r="CE253" s="9">
        <f>IF(7&lt;=$G253, $N253, "")</f>
        <v/>
      </c>
      <c r="CF253" s="9">
        <f>IF(7&lt;=$G253, CE253-CD253, "")</f>
        <v/>
      </c>
      <c r="CG253" s="9">
        <f>IF(7&lt;=$G253, CC253-CF253, "")</f>
        <v/>
      </c>
      <c r="CH253" s="9">
        <f>IF(7&lt;=$G253, ROUND(BZ253*$Q253, 2), "")</f>
        <v/>
      </c>
      <c r="CI253" s="9">
        <f>IF(7&lt;=$G253, BZ253+CH253, "")</f>
        <v/>
      </c>
      <c r="CJ253" s="9">
        <f>IF(7&lt;=$G253, CD253+CH253, "")</f>
        <v/>
      </c>
      <c r="CK253" s="9">
        <f>IF(7&lt;=$G253, ($G253-7)*$N253, "")</f>
        <v/>
      </c>
      <c r="CL253" s="9">
        <f>IF(8&lt;=$G253, CG253, "")</f>
        <v/>
      </c>
      <c r="CM253" s="9">
        <f>IF(8&lt;=$G253, ROUND(CL253*$Q253, 2), "")</f>
        <v/>
      </c>
      <c r="CN253" s="9">
        <f>IF(8&lt;=$G253, $N253, "")</f>
        <v/>
      </c>
      <c r="CO253" s="9">
        <f>IF(8&lt;=$G253, CN253-CM253, "")</f>
        <v/>
      </c>
      <c r="CP253" s="9">
        <f>IF(8&lt;=$G253, CL253-CO253, "")</f>
        <v/>
      </c>
      <c r="CQ253" s="9">
        <f>IF(8&lt;=$G253, ROUND(CI253*$Q253, 2), "")</f>
        <v/>
      </c>
      <c r="CR253" s="9">
        <f>IF(8&lt;=$G253, CI253+CQ253, "")</f>
        <v/>
      </c>
      <c r="CS253" s="9">
        <f>IF(8&lt;=$G253, CM253+CQ253, "")</f>
        <v/>
      </c>
      <c r="CT253" s="9">
        <f>IF(8&lt;=$G253, ($G253-8)*$N253, "")</f>
        <v/>
      </c>
      <c r="CU253" s="9">
        <f>IF(9&lt;=$G253, CP253, "")</f>
        <v/>
      </c>
      <c r="CV253" s="9">
        <f>IF(9&lt;=$G253, ROUND(CU253*$Q253, 2), "")</f>
        <v/>
      </c>
      <c r="CW253" s="9">
        <f>IF(9&lt;=$G253, $N253, "")</f>
        <v/>
      </c>
      <c r="CX253" s="9">
        <f>IF(9&lt;=$G253, CW253-CV253, "")</f>
        <v/>
      </c>
      <c r="CY253" s="9">
        <f>IF(9&lt;=$G253, CU253-CX253, "")</f>
        <v/>
      </c>
      <c r="CZ253" s="9">
        <f>IF(9&lt;=$G253, ROUND(CR253*$Q253, 2), "")</f>
        <v/>
      </c>
      <c r="DA253" s="9">
        <f>IF(9&lt;=$G253, CR253+CZ253, "")</f>
        <v/>
      </c>
      <c r="DB253" s="9">
        <f>IF(9&lt;=$G253, CV253+CZ253, "")</f>
        <v/>
      </c>
      <c r="DC253" s="9">
        <f>IF(9&lt;=$G253, ($G253-9)*$N253, "")</f>
        <v/>
      </c>
      <c r="DD253" s="9">
        <f>IF(10&lt;=$G253, CY253, "")</f>
        <v/>
      </c>
      <c r="DE253" s="9">
        <f>IF(10&lt;=$G253, ROUND(DD253*$Q253, 2), "")</f>
        <v/>
      </c>
      <c r="DF253" s="9">
        <f>IF(10&lt;=$G253, $N253, "")</f>
        <v/>
      </c>
      <c r="DG253" s="9">
        <f>IF(10&lt;=$G253, DF253-DE253, "")</f>
        <v/>
      </c>
      <c r="DH253" s="9">
        <f>IF(10&lt;=$G253, DD253-DG253, "")</f>
        <v/>
      </c>
      <c r="DI253" s="9">
        <f>IF(10&lt;=$G253, ROUND(DA253*$Q253, 2), "")</f>
        <v/>
      </c>
      <c r="DJ253" s="9">
        <f>IF(10&lt;=$G253, DA253+DI253, "")</f>
        <v/>
      </c>
      <c r="DK253" s="9">
        <f>IF(10&lt;=$G253, DE253+DI253, "")</f>
        <v/>
      </c>
      <c r="DL253" s="9">
        <f>IF(10&lt;=$G253, ($G253-10)*$N253, "")</f>
        <v/>
      </c>
      <c r="DM253" s="9">
        <f>IF(11&lt;=$G253, DH253, "")</f>
        <v/>
      </c>
      <c r="DN253" s="9">
        <f>IF(11&lt;=$G253, ROUND(DM253*$Q253, 2), "")</f>
        <v/>
      </c>
      <c r="DO253" s="9">
        <f>IF(11&lt;=$G253, $N253, "")</f>
        <v/>
      </c>
      <c r="DP253" s="9">
        <f>IF(11&lt;=$G253, DO253-DN253, "")</f>
        <v/>
      </c>
      <c r="DQ253" s="9">
        <f>IF(11&lt;=$G253, DM253-DP253, "")</f>
        <v/>
      </c>
      <c r="DR253" s="9">
        <f>IF(11&lt;=$G253, ROUND(DJ253*$Q253, 2), "")</f>
        <v/>
      </c>
      <c r="DS253" s="9">
        <f>IF(11&lt;=$G253, DJ253+DR253, "")</f>
        <v/>
      </c>
      <c r="DT253" s="9">
        <f>IF(11&lt;=$G253, DN253+DR253, "")</f>
        <v/>
      </c>
      <c r="DU253" s="9">
        <f>IF(11&lt;=$G253, ($G253-11)*$N253, "")</f>
        <v/>
      </c>
      <c r="DV253" s="9">
        <f>IF(12&lt;=$G253, DQ253, "")</f>
        <v/>
      </c>
      <c r="DW253" s="9">
        <f>IF(12&lt;=$G253, ROUND(DV253*$Q253, 2), "")</f>
        <v/>
      </c>
      <c r="DX253" s="9">
        <f>IF(12&lt;=$G253, $N253, "")</f>
        <v/>
      </c>
      <c r="DY253" s="9">
        <f>IF(12&lt;=$G253, DX253-DW253, "")</f>
        <v/>
      </c>
      <c r="DZ253" s="9">
        <f>IF(12&lt;=$G253, DV253-DY253, "")</f>
        <v/>
      </c>
      <c r="EA253" s="9">
        <f>IF(12&lt;=$G253, ROUND(DS253*$Q253, 2), "")</f>
        <v/>
      </c>
      <c r="EB253" s="9">
        <f>IF(12&lt;=$G253, DS253+EA253, "")</f>
        <v/>
      </c>
      <c r="EC253" s="9">
        <f>IF(12&lt;=$G253, DW253+EA253, "")</f>
        <v/>
      </c>
      <c r="ED253" s="9">
        <f>IF(12&lt;=$G253, ($G253-12)*$N253, "")</f>
        <v/>
      </c>
      <c r="EE253" s="9">
        <f>IF(13&lt;=$G253, DZ253, "")</f>
        <v/>
      </c>
      <c r="EF253" s="9">
        <f>IF(13&lt;=$G253, ROUND(EE253*$Q253, 2), "")</f>
        <v/>
      </c>
      <c r="EG253" s="9">
        <f>IF(13&lt;=$G253, $N253, "")</f>
        <v/>
      </c>
      <c r="EH253" s="9">
        <f>IF(13&lt;=$G253, EG253-EF253, "")</f>
        <v/>
      </c>
      <c r="EI253" s="9">
        <f>IF(13&lt;=$G253, EE253-EH253, "")</f>
        <v/>
      </c>
      <c r="EJ253" s="9">
        <f>IF(13&lt;=$G253, ROUND(EB253*$Q253, 2), "")</f>
        <v/>
      </c>
      <c r="EK253" s="9">
        <f>IF(13&lt;=$G253, EB253+EJ253, "")</f>
        <v/>
      </c>
      <c r="EL253" s="9">
        <f>IF(13&lt;=$G253, EF253+EJ253, "")</f>
        <v/>
      </c>
      <c r="EM253" s="9">
        <f>IF(13&lt;=$G253, ($G253-13)*$N253, "")</f>
        <v/>
      </c>
      <c r="EN253" s="9">
        <f>IF(14&lt;=$G253, EI253, "")</f>
        <v/>
      </c>
      <c r="EO253" s="9">
        <f>IF(14&lt;=$G253, ROUND(EN253*$Q253, 2), "")</f>
        <v/>
      </c>
      <c r="EP253" s="9">
        <f>IF(14&lt;=$G253, $N253, "")</f>
        <v/>
      </c>
      <c r="EQ253" s="9">
        <f>IF(14&lt;=$G253, EP253-EO253, "")</f>
        <v/>
      </c>
      <c r="ER253" s="9">
        <f>IF(14&lt;=$G253, EN253-EQ253, "")</f>
        <v/>
      </c>
      <c r="ES253" s="9">
        <f>IF(14&lt;=$G253, ROUND(EK253*$Q253, 2), "")</f>
        <v/>
      </c>
      <c r="ET253" s="9">
        <f>IF(14&lt;=$G253, EK253+ES253, "")</f>
        <v/>
      </c>
      <c r="EU253" s="9">
        <f>IF(14&lt;=$G253, EO253+ES253, "")</f>
        <v/>
      </c>
      <c r="EV253" s="9">
        <f>IF(14&lt;=$G253, ($G253-14)*$N253, "")</f>
        <v/>
      </c>
      <c r="EW253" s="9">
        <f>IF(15&lt;=$G253, ER253, "")</f>
        <v/>
      </c>
      <c r="EX253" s="9">
        <f>IF(15&lt;=$G253, ROUND(EW253*$Q253, 2), "")</f>
        <v/>
      </c>
      <c r="EY253" s="9">
        <f>IF(15&lt;=$G253, $N253, "")</f>
        <v/>
      </c>
      <c r="EZ253" s="9">
        <f>IF(15&lt;=$G253, EY253-EX253, "")</f>
        <v/>
      </c>
      <c r="FA253" s="9">
        <f>IF(15&lt;=$G253, EW253-EZ253, "")</f>
        <v/>
      </c>
      <c r="FB253" s="9">
        <f>IF(15&lt;=$G253, ROUND(ET253*$Q253, 2), "")</f>
        <v/>
      </c>
      <c r="FC253" s="9">
        <f>IF(15&lt;=$G253, ET253+FB253, "")</f>
        <v/>
      </c>
      <c r="FD253" s="9">
        <f>IF(15&lt;=$G253, EX253+FB253, "")</f>
        <v/>
      </c>
      <c r="FE253" s="9">
        <f>IF(15&lt;=$G253, ($G253-15)*$N253, "")</f>
        <v/>
      </c>
      <c r="FF253" s="9">
        <f>IF(16&lt;=$G253, FA253, "")</f>
        <v/>
      </c>
      <c r="FG253" s="9">
        <f>IF(16&lt;=$G253, ROUND(FF253*$Q253, 2), "")</f>
        <v/>
      </c>
      <c r="FH253" s="9">
        <f>IF(16&lt;=$G253, $N253, "")</f>
        <v/>
      </c>
      <c r="FI253" s="9">
        <f>IF(16&lt;=$G253, FH253-FG253, "")</f>
        <v/>
      </c>
      <c r="FJ253" s="9">
        <f>IF(16&lt;=$G253, FF253-FI253, "")</f>
        <v/>
      </c>
      <c r="FK253" s="9">
        <f>IF(16&lt;=$G253, ROUND(FC253*$Q253, 2), "")</f>
        <v/>
      </c>
      <c r="FL253" s="9">
        <f>IF(16&lt;=$G253, FC253+FK253, "")</f>
        <v/>
      </c>
      <c r="FM253" s="9">
        <f>IF(16&lt;=$G253, FG253+FK253, "")</f>
        <v/>
      </c>
      <c r="FN253" s="9">
        <f>IF(16&lt;=$G253, ($G253-16)*$N253, "")</f>
        <v/>
      </c>
      <c r="FO253" s="9">
        <f>IF(17&lt;=$G253, FJ253, "")</f>
        <v/>
      </c>
      <c r="FP253" s="9">
        <f>IF(17&lt;=$G253, ROUND(FO253*$Q253, 2), "")</f>
        <v/>
      </c>
      <c r="FQ253" s="9">
        <f>IF(17&lt;=$G253, $N253, "")</f>
        <v/>
      </c>
      <c r="FR253" s="9">
        <f>IF(17&lt;=$G253, FQ253-FP253, "")</f>
        <v/>
      </c>
      <c r="FS253" s="9">
        <f>IF(17&lt;=$G253, FO253-FR253, "")</f>
        <v/>
      </c>
      <c r="FT253" s="9">
        <f>IF(17&lt;=$G253, ROUND(FL253*$Q253, 2), "")</f>
        <v/>
      </c>
      <c r="FU253" s="9">
        <f>IF(17&lt;=$G253, FL253+FT253, "")</f>
        <v/>
      </c>
      <c r="FV253" s="9">
        <f>IF(17&lt;=$G253, FP253+FT253, "")</f>
        <v/>
      </c>
      <c r="FW253" s="9">
        <f>IF(17&lt;=$G253, ($G253-17)*$N253, "")</f>
        <v/>
      </c>
      <c r="FX253" s="9">
        <f>IF(18&lt;=$G253, FS253, "")</f>
        <v/>
      </c>
      <c r="FY253" s="9">
        <f>IF(18&lt;=$G253, ROUND(FX253*$Q253, 2), "")</f>
        <v/>
      </c>
      <c r="FZ253" s="9">
        <f>IF(18&lt;=$G253, $N253, "")</f>
        <v/>
      </c>
      <c r="GA253" s="9">
        <f>IF(18&lt;=$G253, FZ253-FY253, "")</f>
        <v/>
      </c>
      <c r="GB253" s="9">
        <f>IF(18&lt;=$G253, FX253-GA253, "")</f>
        <v/>
      </c>
      <c r="GC253" s="9">
        <f>IF(18&lt;=$G253, ROUND(FU253*$Q253, 2), "")</f>
        <v/>
      </c>
      <c r="GD253" s="9">
        <f>IF(18&lt;=$G253, FU253+GC253, "")</f>
        <v/>
      </c>
      <c r="GE253" s="9">
        <f>IF(18&lt;=$G253, FY253+GC253, "")</f>
        <v/>
      </c>
      <c r="GF253" s="9">
        <f>IF(18&lt;=$G253, ($G253-18)*$N253, "")</f>
        <v/>
      </c>
      <c r="GG253" s="9">
        <f>IF(19&lt;=$G253, GB253, "")</f>
        <v/>
      </c>
      <c r="GH253" s="9">
        <f>IF(19&lt;=$G253, ROUND(GG253*$Q253, 2), "")</f>
        <v/>
      </c>
      <c r="GI253" s="9">
        <f>IF(19&lt;=$G253, $N253, "")</f>
        <v/>
      </c>
      <c r="GJ253" s="9">
        <f>IF(19&lt;=$G253, GI253-GH253, "")</f>
        <v/>
      </c>
      <c r="GK253" s="9">
        <f>IF(19&lt;=$G253, GG253-GJ253, "")</f>
        <v/>
      </c>
      <c r="GL253" s="9">
        <f>IF(19&lt;=$G253, ROUND(GD253*$Q253, 2), "")</f>
        <v/>
      </c>
      <c r="GM253" s="9">
        <f>IF(19&lt;=$G253, GD253+GL253, "")</f>
        <v/>
      </c>
      <c r="GN253" s="9">
        <f>IF(19&lt;=$G253, GH253+GL253, "")</f>
        <v/>
      </c>
      <c r="GO253" s="9">
        <f>IF(19&lt;=$G253, ($G253-19)*$N253, "")</f>
        <v/>
      </c>
      <c r="GP253" s="9">
        <f>IF(20&lt;=$G253, GK253, "")</f>
        <v/>
      </c>
      <c r="GQ253" s="9">
        <f>IF(20&lt;=$G253, ROUND(GP253*$Q253, 2), "")</f>
        <v/>
      </c>
      <c r="GR253" s="9">
        <f>IF(20&lt;=$G253, $N253, "")</f>
        <v/>
      </c>
      <c r="GS253" s="9">
        <f>IF(20&lt;=$G253, GR253-GQ253, "")</f>
        <v/>
      </c>
      <c r="GT253" s="9">
        <f>IF(20&lt;=$G253, GP253-GS253, "")</f>
        <v/>
      </c>
      <c r="GU253" s="9">
        <f>IF(20&lt;=$G253, ROUND(GM253*$Q253, 2), "")</f>
        <v/>
      </c>
      <c r="GV253" s="9">
        <f>IF(20&lt;=$G253, GM253+GU253, "")</f>
        <v/>
      </c>
      <c r="GW253" s="9">
        <f>IF(20&lt;=$G253, GQ253+GU253, "")</f>
        <v/>
      </c>
      <c r="GX253" s="9">
        <f>IF(20&lt;=$G253, ($G253-20)*$N253, "")</f>
        <v/>
      </c>
      <c r="GY253" s="9">
        <f>IF(21&lt;=$G253, GT253, "")</f>
        <v/>
      </c>
      <c r="GZ253" s="9">
        <f>IF(21&lt;=$G253, ROUND(GY253*$Q253, 2), "")</f>
        <v/>
      </c>
      <c r="HA253" s="9">
        <f>IF(21&lt;=$G253, $N253, "")</f>
        <v/>
      </c>
      <c r="HB253" s="9">
        <f>IF(21&lt;=$G253, HA253-GZ253, "")</f>
        <v/>
      </c>
      <c r="HC253" s="9">
        <f>IF(21&lt;=$G253, GY253-HB253, "")</f>
        <v/>
      </c>
      <c r="HD253" s="9">
        <f>IF(21&lt;=$G253, ROUND(GV253*$Q253, 2), "")</f>
        <v/>
      </c>
      <c r="HE253" s="9">
        <f>IF(21&lt;=$G253, GV253+HD253, "")</f>
        <v/>
      </c>
      <c r="HF253" s="9">
        <f>IF(21&lt;=$G253, GZ253+HD253, "")</f>
        <v/>
      </c>
      <c r="HG253" s="9">
        <f>IF(21&lt;=$G253, ($G253-21)*$N253, "")</f>
        <v/>
      </c>
      <c r="HH253" s="9">
        <f>IF(22&lt;=$G253, HC253, "")</f>
        <v/>
      </c>
      <c r="HI253" s="9">
        <f>IF(22&lt;=$G253, ROUND(HH253*$Q253, 2), "")</f>
        <v/>
      </c>
      <c r="HJ253" s="9">
        <f>IF(22&lt;=$G253, $N253, "")</f>
        <v/>
      </c>
      <c r="HK253" s="9">
        <f>IF(22&lt;=$G253, HJ253-HI253, "")</f>
        <v/>
      </c>
      <c r="HL253" s="9">
        <f>IF(22&lt;=$G253, HH253-HK253, "")</f>
        <v/>
      </c>
      <c r="HM253" s="9">
        <f>IF(22&lt;=$G253, ROUND(HE253*$Q253, 2), "")</f>
        <v/>
      </c>
      <c r="HN253" s="9">
        <f>IF(22&lt;=$G253, HE253+HM253, "")</f>
        <v/>
      </c>
      <c r="HO253" s="9">
        <f>IF(22&lt;=$G253, HI253+HM253, "")</f>
        <v/>
      </c>
      <c r="HP253" s="9">
        <f>IF(22&lt;=$G253, ($G253-22)*$N253, "")</f>
        <v/>
      </c>
      <c r="HQ253" s="9">
        <f>IF(23&lt;=$G253, HL253, "")</f>
        <v/>
      </c>
      <c r="HR253" s="9">
        <f>IF(23&lt;=$G253, ROUND(HQ253*$Q253, 2), "")</f>
        <v/>
      </c>
      <c r="HS253" s="9">
        <f>IF(23&lt;=$G253, $N253, "")</f>
        <v/>
      </c>
      <c r="HT253" s="9">
        <f>IF(23&lt;=$G253, HS253-HR253, "")</f>
        <v/>
      </c>
      <c r="HU253" s="9">
        <f>IF(23&lt;=$G253, HQ253-HT253, "")</f>
        <v/>
      </c>
      <c r="HV253" s="9">
        <f>IF(23&lt;=$G253, ROUND(HN253*$Q253, 2), "")</f>
        <v/>
      </c>
      <c r="HW253" s="9">
        <f>IF(23&lt;=$G253, HN253+HV253, "")</f>
        <v/>
      </c>
      <c r="HX253" s="9">
        <f>IF(23&lt;=$G253, HR253+HV253, "")</f>
        <v/>
      </c>
      <c r="HY253" s="9">
        <f>IF(23&lt;=$G253, ($G253-23)*$N253, "")</f>
        <v/>
      </c>
      <c r="HZ253" s="9">
        <f>IF(24&lt;=$G253, HU253, "")</f>
        <v/>
      </c>
      <c r="IA253" s="9">
        <f>IF(24&lt;=$G253, ROUND(HZ253*$Q253, 2), "")</f>
        <v/>
      </c>
      <c r="IB253" s="9">
        <f>IF(24&lt;=$G253, $N253, "")</f>
        <v/>
      </c>
      <c r="IC253" s="9">
        <f>IF(24&lt;=$G253, IB253-IA253, "")</f>
        <v/>
      </c>
      <c r="ID253" s="9">
        <f>IF(24&lt;=$G253, HZ253-IC253, "")</f>
        <v/>
      </c>
      <c r="IE253" s="9">
        <f>IF(24&lt;=$G253, ROUND(HW253*$Q253, 2), "")</f>
        <v/>
      </c>
      <c r="IF253" s="9">
        <f>IF(24&lt;=$G253, HW253+IE253, "")</f>
        <v/>
      </c>
      <c r="IG253" s="9">
        <f>IF(24&lt;=$G253, IA253+IE253, "")</f>
        <v/>
      </c>
      <c r="IH253" s="9">
        <f>IF(24&lt;=$G253, ($G253-24)*$N253, "")</f>
        <v/>
      </c>
      <c r="II253" s="9">
        <f>IF(25&lt;=$G253, ID253, "")</f>
        <v/>
      </c>
      <c r="IJ253" s="9">
        <f>IF(25&lt;=$G253, ROUND(II253*$Q253, 2), "")</f>
        <v/>
      </c>
      <c r="IK253" s="9">
        <f>IF(25&lt;=$G253, $N253, "")</f>
        <v/>
      </c>
      <c r="IL253" s="9">
        <f>IF(25&lt;=$G253, IK253-IJ253, "")</f>
        <v/>
      </c>
      <c r="IM253" s="9">
        <f>IF(25&lt;=$G253, II253-IL253, "")</f>
        <v/>
      </c>
      <c r="IN253" s="9">
        <f>IF(25&lt;=$G253, ROUND(IF253*$Q253, 2), "")</f>
        <v/>
      </c>
      <c r="IO253" s="9">
        <f>IF(25&lt;=$G253, IF253+IN253, "")</f>
        <v/>
      </c>
      <c r="IP253" s="9">
        <f>IF(25&lt;=$G253, IJ253+IN253, "")</f>
        <v/>
      </c>
      <c r="IQ253" s="9">
        <f>IF(25&lt;=$G253, ($G253-25)*$N253, "")</f>
        <v/>
      </c>
      <c r="IR253" s="9">
        <f>IF(26&lt;=$G253, IM253, "")</f>
        <v/>
      </c>
      <c r="IS253" s="9">
        <f>IF(26&lt;=$G253, ROUND(IR253*$Q253, 2), "")</f>
        <v/>
      </c>
      <c r="IT253" s="9">
        <f>IF(26&lt;=$G253, $N253, "")</f>
        <v/>
      </c>
      <c r="IU253" s="9">
        <f>IF(26&lt;=$G253, IT253-IS253, "")</f>
        <v/>
      </c>
      <c r="IV253" s="9">
        <f>IF(26&lt;=$G253, IR253-IU253, "")</f>
        <v/>
      </c>
      <c r="IW253" s="9">
        <f>IF(26&lt;=$G253, ROUND(IO253*$Q253, 2), "")</f>
        <v/>
      </c>
      <c r="IX253" s="9">
        <f>IF(26&lt;=$G253, IO253+IW253, "")</f>
        <v/>
      </c>
      <c r="IY253" s="9">
        <f>IF(26&lt;=$G253, IS253+IW253, "")</f>
        <v/>
      </c>
      <c r="IZ253" s="9">
        <f>IF(26&lt;=$G253, ($G253-26)*$N253, "")</f>
        <v/>
      </c>
      <c r="JA253" s="9">
        <f>IF(27&lt;=$G253, IV253, "")</f>
        <v/>
      </c>
      <c r="JB253" s="9">
        <f>IF(27&lt;=$G253, ROUND(JA253*$Q253, 2), "")</f>
        <v/>
      </c>
      <c r="JC253" s="9">
        <f>IF(27&lt;=$G253, $N253, "")</f>
        <v/>
      </c>
      <c r="JD253" s="9">
        <f>IF(27&lt;=$G253, JC253-JB253, "")</f>
        <v/>
      </c>
      <c r="JE253" s="9">
        <f>IF(27&lt;=$G253, JA253-JD253, "")</f>
        <v/>
      </c>
      <c r="JF253" s="9">
        <f>IF(27&lt;=$G253, ROUND(IX253*$Q253, 2), "")</f>
        <v/>
      </c>
      <c r="JG253" s="9">
        <f>IF(27&lt;=$G253, IX253+JF253, "")</f>
        <v/>
      </c>
      <c r="JH253" s="9">
        <f>IF(27&lt;=$G253, JB253+JF253, "")</f>
        <v/>
      </c>
      <c r="JI253" s="9">
        <f>IF(27&lt;=$G253, ($G253-27)*$N253, "")</f>
        <v/>
      </c>
      <c r="JJ253" s="9">
        <f>IF(28&lt;=$G253, JE253, "")</f>
        <v/>
      </c>
      <c r="JK253" s="9">
        <f>IF(28&lt;=$G253, ROUND(JJ253*$Q253, 2), "")</f>
        <v/>
      </c>
      <c r="JL253" s="9">
        <f>IF(28&lt;=$G253, $N253, "")</f>
        <v/>
      </c>
      <c r="JM253" s="9">
        <f>IF(28&lt;=$G253, JL253-JK253, "")</f>
        <v/>
      </c>
      <c r="JN253" s="9">
        <f>IF(28&lt;=$G253, JJ253-JM253, "")</f>
        <v/>
      </c>
      <c r="JO253" s="9">
        <f>IF(28&lt;=$G253, ROUND(JG253*$Q253, 2), "")</f>
        <v/>
      </c>
      <c r="JP253" s="9">
        <f>IF(28&lt;=$G253, JG253+JO253, "")</f>
        <v/>
      </c>
      <c r="JQ253" s="9">
        <f>IF(28&lt;=$G253, JK253+JO253, "")</f>
        <v/>
      </c>
      <c r="JR253" s="9">
        <f>IF(28&lt;=$G253, ($G253-28)*$N253, "")</f>
        <v/>
      </c>
      <c r="JS253" s="9">
        <f>IF(29&lt;=$G253, JN253, "")</f>
        <v/>
      </c>
      <c r="JT253" s="9">
        <f>IF(29&lt;=$G253, ROUND(JS253*$Q253, 2), "")</f>
        <v/>
      </c>
      <c r="JU253" s="9">
        <f>IF(29&lt;=$G253, $N253, "")</f>
        <v/>
      </c>
      <c r="JV253" s="9">
        <f>IF(29&lt;=$G253, JU253-JT253, "")</f>
        <v/>
      </c>
      <c r="JW253" s="9">
        <f>IF(29&lt;=$G253, JS253-JV253, "")</f>
        <v/>
      </c>
      <c r="JX253" s="9">
        <f>IF(29&lt;=$G253, ROUND(JP253*$Q253, 2), "")</f>
        <v/>
      </c>
      <c r="JY253" s="9">
        <f>IF(29&lt;=$G253, JP253+JX253, "")</f>
        <v/>
      </c>
      <c r="JZ253" s="9">
        <f>IF(29&lt;=$G253, JT253+JX253, "")</f>
        <v/>
      </c>
      <c r="KA253" s="9">
        <f>IF(29&lt;=$G253, ($G253-29)*$N253, "")</f>
        <v/>
      </c>
      <c r="KB253" s="9">
        <f>IF(30&lt;=$G253, JW253, "")</f>
        <v/>
      </c>
      <c r="KC253" s="9">
        <f>IF(30&lt;=$G253, ROUND(KB253*$Q253, 2), "")</f>
        <v/>
      </c>
      <c r="KD253" s="9">
        <f>IF(30&lt;=$G253, $N253, "")</f>
        <v/>
      </c>
      <c r="KE253" s="9">
        <f>IF(30&lt;=$G253, KD253-KC253, "")</f>
        <v/>
      </c>
      <c r="KF253" s="9">
        <f>IF(30&lt;=$G253, KB253-KE253, "")</f>
        <v/>
      </c>
      <c r="KG253" s="9">
        <f>IF(30&lt;=$G253, ROUND(JY253*$Q253, 2), "")</f>
        <v/>
      </c>
      <c r="KH253" s="9">
        <f>IF(30&lt;=$G253, JY253+KG253, "")</f>
        <v/>
      </c>
      <c r="KI253" s="9">
        <f>IF(30&lt;=$G253, KC253+KG253, "")</f>
        <v/>
      </c>
      <c r="KJ253" s="9">
        <f>IF(30&lt;=$G253, ($G253-30)*$N253, "")</f>
        <v/>
      </c>
      <c r="KK253" s="9">
        <f>IF(31&lt;=$G253, KF253, "")</f>
        <v/>
      </c>
      <c r="KL253" s="9">
        <f>IF(31&lt;=$G253, ROUND(KK253*$Q253, 2), "")</f>
        <v/>
      </c>
      <c r="KM253" s="9">
        <f>IF(31&lt;=$G253, $N253, "")</f>
        <v/>
      </c>
      <c r="KN253" s="9">
        <f>IF(31&lt;=$G253, KM253-KL253, "")</f>
        <v/>
      </c>
      <c r="KO253" s="9">
        <f>IF(31&lt;=$G253, KK253-KN253, "")</f>
        <v/>
      </c>
      <c r="KP253" s="9">
        <f>IF(31&lt;=$G253, ROUND(KH253*$Q253, 2), "")</f>
        <v/>
      </c>
      <c r="KQ253" s="9">
        <f>IF(31&lt;=$G253, KH253+KP253, "")</f>
        <v/>
      </c>
      <c r="KR253" s="9">
        <f>IF(31&lt;=$G253, KL253+KP253, "")</f>
        <v/>
      </c>
      <c r="KS253" s="9">
        <f>IF(31&lt;=$G253, ($G253-31)*$N253, "")</f>
        <v/>
      </c>
      <c r="KT253" s="9">
        <f>IF(32&lt;=$G253, KO253, "")</f>
        <v/>
      </c>
      <c r="KU253" s="9">
        <f>IF(32&lt;=$G253, ROUND(KT253*$Q253, 2), "")</f>
        <v/>
      </c>
      <c r="KV253" s="9">
        <f>IF(32&lt;=$G253, $N253, "")</f>
        <v/>
      </c>
      <c r="KW253" s="9">
        <f>IF(32&lt;=$G253, KV253-KU253, "")</f>
        <v/>
      </c>
      <c r="KX253" s="9">
        <f>IF(32&lt;=$G253, KT253-KW253, "")</f>
        <v/>
      </c>
      <c r="KY253" s="9">
        <f>IF(32&lt;=$G253, ROUND(KQ253*$Q253, 2), "")</f>
        <v/>
      </c>
      <c r="KZ253" s="9">
        <f>IF(32&lt;=$G253, KQ253+KY253, "")</f>
        <v/>
      </c>
      <c r="LA253" s="9">
        <f>IF(32&lt;=$G253, KU253+KY253, "")</f>
        <v/>
      </c>
      <c r="LB253" s="9">
        <f>IF(32&lt;=$G253, ($G253-32)*$N253, "")</f>
        <v/>
      </c>
      <c r="LC253" s="9">
        <f>IF(33&lt;=$G253, KX253, "")</f>
        <v/>
      </c>
      <c r="LD253" s="9">
        <f>IF(33&lt;=$G253, ROUND(LC253*$Q253, 2), "")</f>
        <v/>
      </c>
      <c r="LE253" s="9">
        <f>IF(33&lt;=$G253, $N253, "")</f>
        <v/>
      </c>
      <c r="LF253" s="9">
        <f>IF(33&lt;=$G253, LE253-LD253, "")</f>
        <v/>
      </c>
      <c r="LG253" s="9">
        <f>IF(33&lt;=$G253, LC253-LF253, "")</f>
        <v/>
      </c>
      <c r="LH253" s="9">
        <f>IF(33&lt;=$G253, ROUND(KZ253*$Q253, 2), "")</f>
        <v/>
      </c>
      <c r="LI253" s="9">
        <f>IF(33&lt;=$G253, KZ253+LH253, "")</f>
        <v/>
      </c>
      <c r="LJ253" s="9">
        <f>IF(33&lt;=$G253, LD253+LH253, "")</f>
        <v/>
      </c>
      <c r="LK253" s="9">
        <f>IF(33&lt;=$G253, ($G253-33)*$N253, "")</f>
        <v/>
      </c>
      <c r="LL253" s="9">
        <f>IF(34&lt;=$G253, LG253, "")</f>
        <v/>
      </c>
      <c r="LM253" s="9">
        <f>IF(34&lt;=$G253, ROUND(LL253*$Q253, 2), "")</f>
        <v/>
      </c>
      <c r="LN253" s="9">
        <f>IF(34&lt;=$G253, $N253, "")</f>
        <v/>
      </c>
      <c r="LO253" s="9">
        <f>IF(34&lt;=$G253, LN253-LM253, "")</f>
        <v/>
      </c>
      <c r="LP253" s="9">
        <f>IF(34&lt;=$G253, LL253-LO253, "")</f>
        <v/>
      </c>
      <c r="LQ253" s="9">
        <f>IF(34&lt;=$G253, ROUND(LI253*$Q253, 2), "")</f>
        <v/>
      </c>
      <c r="LR253" s="9">
        <f>IF(34&lt;=$G253, LI253+LQ253, "")</f>
        <v/>
      </c>
      <c r="LS253" s="9">
        <f>IF(34&lt;=$G253, LM253+LQ253, "")</f>
        <v/>
      </c>
      <c r="LT253" s="9">
        <f>IF(34&lt;=$G253, ($G253-34)*$N253, "")</f>
        <v/>
      </c>
      <c r="LU253" s="9">
        <f>IF(35&lt;=$G253, LP253, "")</f>
        <v/>
      </c>
      <c r="LV253" s="9">
        <f>IF(35&lt;=$G253, ROUND(LU253*$Q253, 2), "")</f>
        <v/>
      </c>
      <c r="LW253" s="9">
        <f>IF(35&lt;=$G253, $N253, "")</f>
        <v/>
      </c>
      <c r="LX253" s="9">
        <f>IF(35&lt;=$G253, LW253-LV253, "")</f>
        <v/>
      </c>
      <c r="LY253" s="9">
        <f>IF(35&lt;=$G253, LU253-LX253, "")</f>
        <v/>
      </c>
      <c r="LZ253" s="9">
        <f>IF(35&lt;=$G253, ROUND(LR253*$Q253, 2), "")</f>
        <v/>
      </c>
      <c r="MA253" s="9">
        <f>IF(35&lt;=$G253, LR253+LZ253, "")</f>
        <v/>
      </c>
      <c r="MB253" s="9">
        <f>IF(35&lt;=$G253, LV253+LZ253, "")</f>
        <v/>
      </c>
      <c r="MC253" s="9">
        <f>IF(35&lt;=$G253, ($G253-35)*$N253, "")</f>
        <v/>
      </c>
      <c r="MD253" s="9">
        <f>IF(36&lt;=$G253, LY253, "")</f>
        <v/>
      </c>
      <c r="ME253" s="9">
        <f>IF(36&lt;=$G253, ROUND(MD253*$Q253, 2), "")</f>
        <v/>
      </c>
      <c r="MF253" s="9">
        <f>IF(36&lt;=$G253, $N253, "")</f>
        <v/>
      </c>
      <c r="MG253" s="9">
        <f>IF(36&lt;=$G253, MF253-ME253, "")</f>
        <v/>
      </c>
      <c r="MH253" s="9">
        <f>IF(36&lt;=$G253, MD253-MG253, "")</f>
        <v/>
      </c>
      <c r="MI253" s="9">
        <f>IF(36&lt;=$G253, ROUND(MA253*$Q253, 2), "")</f>
        <v/>
      </c>
      <c r="MJ253" s="9">
        <f>IF(36&lt;=$G253, MA253+MI253, "")</f>
        <v/>
      </c>
      <c r="MK253" s="9">
        <f>IF(36&lt;=$G253, ME253+MI253, "")</f>
        <v/>
      </c>
      <c r="ML253" s="9">
        <f>IF(36&lt;=$G253, ($G253-36)*$N253, "")</f>
        <v/>
      </c>
      <c r="MM253" s="9">
        <f>IF(37&lt;=$G253, MH253, "")</f>
        <v/>
      </c>
      <c r="MN253" s="9">
        <f>IF(37&lt;=$G253, ROUND(MM253*$Q253, 2), "")</f>
        <v/>
      </c>
      <c r="MO253" s="9">
        <f>IF(37&lt;=$G253, $N253, "")</f>
        <v/>
      </c>
      <c r="MP253" s="9">
        <f>IF(37&lt;=$G253, MO253-MN253, "")</f>
        <v/>
      </c>
      <c r="MQ253" s="9">
        <f>IF(37&lt;=$G253, MM253-MP253, "")</f>
        <v/>
      </c>
      <c r="MR253" s="9">
        <f>IF(37&lt;=$G253, ROUND(MJ253*$Q253, 2), "")</f>
        <v/>
      </c>
      <c r="MS253" s="9">
        <f>IF(37&lt;=$G253, MJ253+MR253, "")</f>
        <v/>
      </c>
      <c r="MT253" s="9">
        <f>IF(37&lt;=$G253, MN253+MR253, "")</f>
        <v/>
      </c>
      <c r="MU253" s="9">
        <f>IF(37&lt;=$G253, ($G253-37)*$N253, "")</f>
        <v/>
      </c>
      <c r="MV253" s="9">
        <f>IF(38&lt;=$G253, MQ253, "")</f>
        <v/>
      </c>
      <c r="MW253" s="9">
        <f>IF(38&lt;=$G253, ROUND(MV253*$Q253, 2), "")</f>
        <v/>
      </c>
      <c r="MX253" s="9">
        <f>IF(38&lt;=$G253, $N253, "")</f>
        <v/>
      </c>
      <c r="MY253" s="9">
        <f>IF(38&lt;=$G253, MX253-MW253, "")</f>
        <v/>
      </c>
      <c r="MZ253" s="9">
        <f>IF(38&lt;=$G253, MV253-MY253, "")</f>
        <v/>
      </c>
      <c r="NA253" s="9">
        <f>IF(38&lt;=$G253, ROUND(MS253*$Q253, 2), "")</f>
        <v/>
      </c>
      <c r="NB253" s="9">
        <f>IF(38&lt;=$G253, MS253+NA253, "")</f>
        <v/>
      </c>
      <c r="NC253" s="9">
        <f>IF(38&lt;=$G253, MW253+NA253, "")</f>
        <v/>
      </c>
      <c r="ND253" s="9">
        <f>IF(38&lt;=$G253, ($G253-38)*$N253, "")</f>
        <v/>
      </c>
      <c r="NE253" s="9">
        <f>IF(39&lt;=$G253, MZ253, "")</f>
        <v/>
      </c>
      <c r="NF253" s="9">
        <f>IF(39&lt;=$G253, ROUND(NE253*$Q253, 2), "")</f>
        <v/>
      </c>
      <c r="NG253" s="9">
        <f>IF(39&lt;=$G253, $N253, "")</f>
        <v/>
      </c>
      <c r="NH253" s="9">
        <f>IF(39&lt;=$G253, NG253-NF253, "")</f>
        <v/>
      </c>
      <c r="NI253" s="9">
        <f>IF(39&lt;=$G253, NE253-NH253, "")</f>
        <v/>
      </c>
      <c r="NJ253" s="9">
        <f>IF(39&lt;=$G253, ROUND(NB253*$Q253, 2), "")</f>
        <v/>
      </c>
      <c r="NK253" s="9">
        <f>IF(39&lt;=$G253, NB253+NJ253, "")</f>
        <v/>
      </c>
      <c r="NL253" s="9">
        <f>IF(39&lt;=$G253, NF253+NJ253, "")</f>
        <v/>
      </c>
      <c r="NM253" s="9">
        <f>IF(39&lt;=$G253, ($G253-39)*$N253, "")</f>
        <v/>
      </c>
      <c r="NN253" s="9">
        <f>IF(40&lt;=$G253, NI253, "")</f>
        <v/>
      </c>
      <c r="NO253" s="9">
        <f>IF(40&lt;=$G253, ROUND(NN253*$Q253, 2), "")</f>
        <v/>
      </c>
      <c r="NP253" s="9">
        <f>IF(40&lt;=$G253, $N253, "")</f>
        <v/>
      </c>
      <c r="NQ253" s="9">
        <f>IF(40&lt;=$G253, NP253-NO253, "")</f>
        <v/>
      </c>
      <c r="NR253" s="9">
        <f>IF(40&lt;=$G253, NN253-NQ253, "")</f>
        <v/>
      </c>
      <c r="NS253" s="9">
        <f>IF(40&lt;=$G253, ROUND(NK253*$Q253, 2), "")</f>
        <v/>
      </c>
      <c r="NT253" s="9">
        <f>IF(40&lt;=$G253, NK253+NS253, "")</f>
        <v/>
      </c>
      <c r="NU253" s="9">
        <f>IF(40&lt;=$G253, NO253+NS253, "")</f>
        <v/>
      </c>
      <c r="NV253" s="9">
        <f>IF(40&lt;=$G253, ($G253-40)*$N253, "")</f>
        <v/>
      </c>
      <c r="NW253" s="9">
        <f>IF(41&lt;=$G253, NR253, "")</f>
        <v/>
      </c>
      <c r="NX253" s="9">
        <f>IF(41&lt;=$G253, ROUND(NW253*$Q253, 2), "")</f>
        <v/>
      </c>
      <c r="NY253" s="9">
        <f>IF(41&lt;=$G253, $N253, "")</f>
        <v/>
      </c>
      <c r="NZ253" s="9">
        <f>IF(41&lt;=$G253, NY253-NX253, "")</f>
        <v/>
      </c>
      <c r="OA253" s="9">
        <f>IF(41&lt;=$G253, NW253-NZ253, "")</f>
        <v/>
      </c>
      <c r="OB253" s="9">
        <f>IF(41&lt;=$G253, ROUND(NT253*$Q253, 2), "")</f>
        <v/>
      </c>
      <c r="OC253" s="9">
        <f>IF(41&lt;=$G253, NT253+OB253, "")</f>
        <v/>
      </c>
      <c r="OD253" s="9">
        <f>IF(41&lt;=$G253, NX253+OB253, "")</f>
        <v/>
      </c>
      <c r="OE253" s="9">
        <f>IF(41&lt;=$G253, ($G253-41)*$N253, "")</f>
        <v/>
      </c>
      <c r="OF253" s="9">
        <f>IF(42&lt;=$G253, OA253, "")</f>
        <v/>
      </c>
      <c r="OG253" s="9">
        <f>IF(42&lt;=$G253, ROUND(OF253*$Q253, 2), "")</f>
        <v/>
      </c>
      <c r="OH253" s="9">
        <f>IF(42&lt;=$G253, $N253, "")</f>
        <v/>
      </c>
      <c r="OI253" s="9">
        <f>IF(42&lt;=$G253, OH253-OG253, "")</f>
        <v/>
      </c>
      <c r="OJ253" s="9">
        <f>IF(42&lt;=$G253, OF253-OI253, "")</f>
        <v/>
      </c>
      <c r="OK253" s="9">
        <f>IF(42&lt;=$G253, ROUND(OC253*$Q253, 2), "")</f>
        <v/>
      </c>
      <c r="OL253" s="9">
        <f>IF(42&lt;=$G253, OC253+OK253, "")</f>
        <v/>
      </c>
      <c r="OM253" s="9">
        <f>IF(42&lt;=$G253, OG253+OK253, "")</f>
        <v/>
      </c>
      <c r="ON253" s="9">
        <f>IF(42&lt;=$G253, ($G253-42)*$N253, "")</f>
        <v/>
      </c>
      <c r="OO253" s="9">
        <f>IF(43&lt;=$G253, OJ253, "")</f>
        <v/>
      </c>
      <c r="OP253" s="9">
        <f>IF(43&lt;=$G253, ROUND(OO253*$Q253, 2), "")</f>
        <v/>
      </c>
      <c r="OQ253" s="9">
        <f>IF(43&lt;=$G253, $N253, "")</f>
        <v/>
      </c>
      <c r="OR253" s="9">
        <f>IF(43&lt;=$G253, OQ253-OP253, "")</f>
        <v/>
      </c>
      <c r="OS253" s="9">
        <f>IF(43&lt;=$G253, OO253-OR253, "")</f>
        <v/>
      </c>
      <c r="OT253" s="9">
        <f>IF(43&lt;=$G253, ROUND(OL253*$Q253, 2), "")</f>
        <v/>
      </c>
      <c r="OU253" s="9">
        <f>IF(43&lt;=$G253, OL253+OT253, "")</f>
        <v/>
      </c>
      <c r="OV253" s="9">
        <f>IF(43&lt;=$G253, OP253+OT253, "")</f>
        <v/>
      </c>
      <c r="OW253" s="9">
        <f>IF(43&lt;=$G253, ($G253-43)*$N253, "")</f>
        <v/>
      </c>
      <c r="OX253" s="9">
        <f>IF(44&lt;=$G253, OS253, "")</f>
        <v/>
      </c>
      <c r="OY253" s="9">
        <f>IF(44&lt;=$G253, ROUND(OX253*$Q253, 2), "")</f>
        <v/>
      </c>
      <c r="OZ253" s="9">
        <f>IF(44&lt;=$G253, $N253, "")</f>
        <v/>
      </c>
      <c r="PA253" s="9">
        <f>IF(44&lt;=$G253, OZ253-OY253, "")</f>
        <v/>
      </c>
      <c r="PB253" s="9">
        <f>IF(44&lt;=$G253, OX253-PA253, "")</f>
        <v/>
      </c>
      <c r="PC253" s="9">
        <f>IF(44&lt;=$G253, ROUND(OU253*$Q253, 2), "")</f>
        <v/>
      </c>
      <c r="PD253" s="9">
        <f>IF(44&lt;=$G253, OU253+PC253, "")</f>
        <v/>
      </c>
      <c r="PE253" s="9">
        <f>IF(44&lt;=$G253, OY253+PC253, "")</f>
        <v/>
      </c>
      <c r="PF253" s="9">
        <f>IF(44&lt;=$G253, ($G253-44)*$N253, "")</f>
        <v/>
      </c>
      <c r="PG253" s="9">
        <f>IF(45&lt;=$G253, PB253, "")</f>
        <v/>
      </c>
      <c r="PH253" s="9">
        <f>IF(45&lt;=$G253, ROUND(PG253*$Q253, 2), "")</f>
        <v/>
      </c>
      <c r="PI253" s="9">
        <f>IF(45&lt;=$G253, $N253, "")</f>
        <v/>
      </c>
      <c r="PJ253" s="9">
        <f>IF(45&lt;=$G253, PI253-PH253, "")</f>
        <v/>
      </c>
      <c r="PK253" s="9">
        <f>IF(45&lt;=$G253, PG253-PJ253, "")</f>
        <v/>
      </c>
      <c r="PL253" s="9">
        <f>IF(45&lt;=$G253, ROUND(PD253*$Q253, 2), "")</f>
        <v/>
      </c>
      <c r="PM253" s="9">
        <f>IF(45&lt;=$G253, PD253+PL253, "")</f>
        <v/>
      </c>
      <c r="PN253" s="9">
        <f>IF(45&lt;=$G253, PH253+PL253, "")</f>
        <v/>
      </c>
      <c r="PO253" s="9">
        <f>IF(45&lt;=$G253, ($G253-45)*$N253, "")</f>
        <v/>
      </c>
      <c r="PP253" s="9">
        <f>IF(46&lt;=$G253, PK253, "")</f>
        <v/>
      </c>
      <c r="PQ253" s="9">
        <f>IF(46&lt;=$G253, ROUND(PP253*$Q253, 2), "")</f>
        <v/>
      </c>
      <c r="PR253" s="9">
        <f>IF(46&lt;=$G253, $N253, "")</f>
        <v/>
      </c>
      <c r="PS253" s="9">
        <f>IF(46&lt;=$G253, PR253-PQ253, "")</f>
        <v/>
      </c>
      <c r="PT253" s="9">
        <f>IF(46&lt;=$G253, PP253-PS253, "")</f>
        <v/>
      </c>
      <c r="PU253" s="9">
        <f>IF(46&lt;=$G253, ROUND(PM253*$Q253, 2), "")</f>
        <v/>
      </c>
      <c r="PV253" s="9">
        <f>IF(46&lt;=$G253, PM253+PU253, "")</f>
        <v/>
      </c>
      <c r="PW253" s="9">
        <f>IF(46&lt;=$G253, PQ253+PU253, "")</f>
        <v/>
      </c>
      <c r="PX253" s="9">
        <f>IF(46&lt;=$G253, ($G253-46)*$N253, "")</f>
        <v/>
      </c>
      <c r="PY253" s="9">
        <f>IF(47&lt;=$G253, PT253, "")</f>
        <v/>
      </c>
      <c r="PZ253" s="9">
        <f>IF(47&lt;=$G253, ROUND(PY253*$Q253, 2), "")</f>
        <v/>
      </c>
      <c r="QA253" s="9">
        <f>IF(47&lt;=$G253, $N253, "")</f>
        <v/>
      </c>
      <c r="QB253" s="9">
        <f>IF(47&lt;=$G253, QA253-PZ253, "")</f>
        <v/>
      </c>
      <c r="QC253" s="9">
        <f>IF(47&lt;=$G253, PY253-QB253, "")</f>
        <v/>
      </c>
      <c r="QD253" s="9">
        <f>IF(47&lt;=$G253, ROUND(PV253*$Q253, 2), "")</f>
        <v/>
      </c>
      <c r="QE253" s="9">
        <f>IF(47&lt;=$G253, PV253+QD253, "")</f>
        <v/>
      </c>
      <c r="QF253" s="9">
        <f>IF(47&lt;=$G253, PZ253+QD253, "")</f>
        <v/>
      </c>
      <c r="QG253" s="9">
        <f>IF(47&lt;=$G253, ($G253-47)*$N253, "")</f>
        <v/>
      </c>
      <c r="QH253" s="9">
        <f>IF(48&lt;=$G253, QC253, "")</f>
        <v/>
      </c>
      <c r="QI253" s="9">
        <f>IF(48&lt;=$G253, ROUND(QH253*$Q253, 2), "")</f>
        <v/>
      </c>
      <c r="QJ253" s="9">
        <f>IF(48&lt;=$G253, $N253, "")</f>
        <v/>
      </c>
      <c r="QK253" s="9">
        <f>IF(48&lt;=$G253, QJ253-QI253, "")</f>
        <v/>
      </c>
      <c r="QL253" s="9">
        <f>IF(48&lt;=$G253, QH253-QK253, "")</f>
        <v/>
      </c>
      <c r="QM253" s="9">
        <f>IF(48&lt;=$G253, ROUND(QE253*$Q253, 2), "")</f>
        <v/>
      </c>
      <c r="QN253" s="9">
        <f>IF(48&lt;=$G253, QE253+QM253, "")</f>
        <v/>
      </c>
      <c r="QO253" s="9">
        <f>IF(48&lt;=$G253, QI253+QM253, "")</f>
        <v/>
      </c>
      <c r="QP253" s="9">
        <f>IF(48&lt;=$G253, ($G253-48)*$N253, "")</f>
        <v/>
      </c>
    </row>
    <row r="254">
      <c r="A254" s="12" t="inlineStr">
        <is>
          <t>0760-0001</t>
        </is>
      </c>
      <c r="B254" s="13" t="inlineStr">
        <is>
          <t>Armando Candelario Figueroa</t>
        </is>
      </c>
      <c r="C254" s="13" t="inlineStr">
        <is>
          <t>1200 TRADESMAN CHASIS CABINA</t>
        </is>
      </c>
      <c r="D254" s="12" t="inlineStr">
        <is>
          <t>ACTIVO</t>
        </is>
      </c>
      <c r="E254" s="12" t="inlineStr">
        <is>
          <t>2026-05-18</t>
        </is>
      </c>
      <c r="F254" s="12" t="inlineStr">
        <is>
          <t>2030-05-18</t>
        </is>
      </c>
      <c r="G254" s="14" t="n">
        <v>48</v>
      </c>
      <c r="H254" s="15" t="n">
        <v>417003</v>
      </c>
      <c r="I254" s="16" t="n">
        <v>0.3</v>
      </c>
      <c r="J254" s="15">
        <f>ROUND(H254*I254, 2)</f>
        <v/>
      </c>
      <c r="K254" s="15">
        <f>ROUND(H254-J254, 2)</f>
        <v/>
      </c>
      <c r="L254" s="16" t="n">
        <v>0.02</v>
      </c>
      <c r="M254" s="15">
        <f>ROUND(H254*L254, 2)</f>
        <v/>
      </c>
      <c r="N254" s="15" t="n">
        <v>10472.96</v>
      </c>
      <c r="O254" s="16" t="n">
        <v>0.1</v>
      </c>
      <c r="P254" s="15">
        <f>ROUND(H254*O254, 2)</f>
        <v/>
      </c>
      <c r="Q254" s="17" t="n">
        <v>0.02693492</v>
      </c>
      <c r="R254" s="17">
        <f>RATE(G254, -N254, K254, -P254)</f>
        <v/>
      </c>
      <c r="S254" s="17">
        <f>ROUND(Q254*12, 8)</f>
        <v/>
      </c>
      <c r="T254" s="17">
        <f>ROUND(((1+Q254)^12)-1, 8)</f>
        <v/>
      </c>
      <c r="U254" s="15">
        <f>ROUND(PV(Q254, G254, 0, -P254), 2)</f>
        <v/>
      </c>
      <c r="V254" s="15">
        <f>SUMIF($AA$4:$QP$4, "Interes_Leasing", AA254:QP254)</f>
        <v/>
      </c>
      <c r="W254" s="15">
        <f>SUMIF($AA$4:$QP$4, "Interes_Residual", AA254:QP254)</f>
        <v/>
      </c>
      <c r="X254" s="15">
        <f>ROUND(V254+W254, 2)</f>
        <v/>
      </c>
      <c r="Y254" s="15">
        <f>ROUND((N254*G254+P254+M254)-K254, 2)</f>
        <v/>
      </c>
      <c r="Z254" s="16">
        <f>ROUND(Y254/K254, 4)</f>
        <v/>
      </c>
      <c r="AA254" s="15">
        <f>IF(1&lt;=$G254, $K254, "")</f>
        <v/>
      </c>
      <c r="AB254" s="15">
        <f>IF(1&lt;=$G254, ROUND(AA254*$Q254, 2), "")</f>
        <v/>
      </c>
      <c r="AC254" s="15">
        <f>IF(1&lt;=$G254, $N254, "")</f>
        <v/>
      </c>
      <c r="AD254" s="15">
        <f>IF(1&lt;=$G254, AC254-AB254, "")</f>
        <v/>
      </c>
      <c r="AE254" s="15">
        <f>IF(1&lt;=$G254, AA254-AD254, "")</f>
        <v/>
      </c>
      <c r="AF254" s="15">
        <f>IF(1&lt;=$G254, ROUND($U254*$Q254, 2), "")</f>
        <v/>
      </c>
      <c r="AG254" s="15">
        <f>IF(1&lt;=$G254, $U254+AF254, "")</f>
        <v/>
      </c>
      <c r="AH254" s="15">
        <f>IF(1&lt;=$G254, AB254+AF254, "")</f>
        <v/>
      </c>
      <c r="AI254" s="15">
        <f>IF(1&lt;=$G254, ($G254-1)*$N254, "")</f>
        <v/>
      </c>
      <c r="AJ254" s="15">
        <f>IF(2&lt;=$G254, AE254, "")</f>
        <v/>
      </c>
      <c r="AK254" s="15">
        <f>IF(2&lt;=$G254, ROUND(AJ254*$Q254, 2), "")</f>
        <v/>
      </c>
      <c r="AL254" s="15">
        <f>IF(2&lt;=$G254, $N254, "")</f>
        <v/>
      </c>
      <c r="AM254" s="15">
        <f>IF(2&lt;=$G254, AL254-AK254, "")</f>
        <v/>
      </c>
      <c r="AN254" s="15">
        <f>IF(2&lt;=$G254, AJ254-AM254, "")</f>
        <v/>
      </c>
      <c r="AO254" s="15">
        <f>IF(2&lt;=$G254, ROUND(AG254*$Q254, 2), "")</f>
        <v/>
      </c>
      <c r="AP254" s="15">
        <f>IF(2&lt;=$G254, AG254+AO254, "")</f>
        <v/>
      </c>
      <c r="AQ254" s="15">
        <f>IF(2&lt;=$G254, AK254+AO254, "")</f>
        <v/>
      </c>
      <c r="AR254" s="15">
        <f>IF(2&lt;=$G254, ($G254-2)*$N254, "")</f>
        <v/>
      </c>
      <c r="AS254" s="15">
        <f>IF(3&lt;=$G254, AN254, "")</f>
        <v/>
      </c>
      <c r="AT254" s="15">
        <f>IF(3&lt;=$G254, ROUND(AS254*$Q254, 2), "")</f>
        <v/>
      </c>
      <c r="AU254" s="15">
        <f>IF(3&lt;=$G254, $N254, "")</f>
        <v/>
      </c>
      <c r="AV254" s="15">
        <f>IF(3&lt;=$G254, AU254-AT254, "")</f>
        <v/>
      </c>
      <c r="AW254" s="15">
        <f>IF(3&lt;=$G254, AS254-AV254, "")</f>
        <v/>
      </c>
      <c r="AX254" s="15">
        <f>IF(3&lt;=$G254, ROUND(AP254*$Q254, 2), "")</f>
        <v/>
      </c>
      <c r="AY254" s="15">
        <f>IF(3&lt;=$G254, AP254+AX254, "")</f>
        <v/>
      </c>
      <c r="AZ254" s="15">
        <f>IF(3&lt;=$G254, AT254+AX254, "")</f>
        <v/>
      </c>
      <c r="BA254" s="15">
        <f>IF(3&lt;=$G254, ($G254-3)*$N254, "")</f>
        <v/>
      </c>
      <c r="BB254" s="15">
        <f>IF(4&lt;=$G254, AW254, "")</f>
        <v/>
      </c>
      <c r="BC254" s="15">
        <f>IF(4&lt;=$G254, ROUND(BB254*$Q254, 2), "")</f>
        <v/>
      </c>
      <c r="BD254" s="15">
        <f>IF(4&lt;=$G254, $N254, "")</f>
        <v/>
      </c>
      <c r="BE254" s="15">
        <f>IF(4&lt;=$G254, BD254-BC254, "")</f>
        <v/>
      </c>
      <c r="BF254" s="15">
        <f>IF(4&lt;=$G254, BB254-BE254, "")</f>
        <v/>
      </c>
      <c r="BG254" s="15">
        <f>IF(4&lt;=$G254, ROUND(AY254*$Q254, 2), "")</f>
        <v/>
      </c>
      <c r="BH254" s="15">
        <f>IF(4&lt;=$G254, AY254+BG254, "")</f>
        <v/>
      </c>
      <c r="BI254" s="15">
        <f>IF(4&lt;=$G254, BC254+BG254, "")</f>
        <v/>
      </c>
      <c r="BJ254" s="15">
        <f>IF(4&lt;=$G254, ($G254-4)*$N254, "")</f>
        <v/>
      </c>
      <c r="BK254" s="15">
        <f>IF(5&lt;=$G254, BF254, "")</f>
        <v/>
      </c>
      <c r="BL254" s="15">
        <f>IF(5&lt;=$G254, ROUND(BK254*$Q254, 2), "")</f>
        <v/>
      </c>
      <c r="BM254" s="15">
        <f>IF(5&lt;=$G254, $N254, "")</f>
        <v/>
      </c>
      <c r="BN254" s="15">
        <f>IF(5&lt;=$G254, BM254-BL254, "")</f>
        <v/>
      </c>
      <c r="BO254" s="15">
        <f>IF(5&lt;=$G254, BK254-BN254, "")</f>
        <v/>
      </c>
      <c r="BP254" s="15">
        <f>IF(5&lt;=$G254, ROUND(BH254*$Q254, 2), "")</f>
        <v/>
      </c>
      <c r="BQ254" s="15">
        <f>IF(5&lt;=$G254, BH254+BP254, "")</f>
        <v/>
      </c>
      <c r="BR254" s="15">
        <f>IF(5&lt;=$G254, BL254+BP254, "")</f>
        <v/>
      </c>
      <c r="BS254" s="15">
        <f>IF(5&lt;=$G254, ($G254-5)*$N254, "")</f>
        <v/>
      </c>
      <c r="BT254" s="15">
        <f>IF(6&lt;=$G254, BO254, "")</f>
        <v/>
      </c>
      <c r="BU254" s="15">
        <f>IF(6&lt;=$G254, ROUND(BT254*$Q254, 2), "")</f>
        <v/>
      </c>
      <c r="BV254" s="15">
        <f>IF(6&lt;=$G254, $N254, "")</f>
        <v/>
      </c>
      <c r="BW254" s="15">
        <f>IF(6&lt;=$G254, BV254-BU254, "")</f>
        <v/>
      </c>
      <c r="BX254" s="15">
        <f>IF(6&lt;=$G254, BT254-BW254, "")</f>
        <v/>
      </c>
      <c r="BY254" s="15">
        <f>IF(6&lt;=$G254, ROUND(BQ254*$Q254, 2), "")</f>
        <v/>
      </c>
      <c r="BZ254" s="15">
        <f>IF(6&lt;=$G254, BQ254+BY254, "")</f>
        <v/>
      </c>
      <c r="CA254" s="15">
        <f>IF(6&lt;=$G254, BU254+BY254, "")</f>
        <v/>
      </c>
      <c r="CB254" s="15">
        <f>IF(6&lt;=$G254, ($G254-6)*$N254, "")</f>
        <v/>
      </c>
      <c r="CC254" s="15">
        <f>IF(7&lt;=$G254, BX254, "")</f>
        <v/>
      </c>
      <c r="CD254" s="15">
        <f>IF(7&lt;=$G254, ROUND(CC254*$Q254, 2), "")</f>
        <v/>
      </c>
      <c r="CE254" s="15">
        <f>IF(7&lt;=$G254, $N254, "")</f>
        <v/>
      </c>
      <c r="CF254" s="15">
        <f>IF(7&lt;=$G254, CE254-CD254, "")</f>
        <v/>
      </c>
      <c r="CG254" s="15">
        <f>IF(7&lt;=$G254, CC254-CF254, "")</f>
        <v/>
      </c>
      <c r="CH254" s="15">
        <f>IF(7&lt;=$G254, ROUND(BZ254*$Q254, 2), "")</f>
        <v/>
      </c>
      <c r="CI254" s="15">
        <f>IF(7&lt;=$G254, BZ254+CH254, "")</f>
        <v/>
      </c>
      <c r="CJ254" s="15">
        <f>IF(7&lt;=$G254, CD254+CH254, "")</f>
        <v/>
      </c>
      <c r="CK254" s="15">
        <f>IF(7&lt;=$G254, ($G254-7)*$N254, "")</f>
        <v/>
      </c>
      <c r="CL254" s="15">
        <f>IF(8&lt;=$G254, CG254, "")</f>
        <v/>
      </c>
      <c r="CM254" s="15">
        <f>IF(8&lt;=$G254, ROUND(CL254*$Q254, 2), "")</f>
        <v/>
      </c>
      <c r="CN254" s="15">
        <f>IF(8&lt;=$G254, $N254, "")</f>
        <v/>
      </c>
      <c r="CO254" s="15">
        <f>IF(8&lt;=$G254, CN254-CM254, "")</f>
        <v/>
      </c>
      <c r="CP254" s="15">
        <f>IF(8&lt;=$G254, CL254-CO254, "")</f>
        <v/>
      </c>
      <c r="CQ254" s="15">
        <f>IF(8&lt;=$G254, ROUND(CI254*$Q254, 2), "")</f>
        <v/>
      </c>
      <c r="CR254" s="15">
        <f>IF(8&lt;=$G254, CI254+CQ254, "")</f>
        <v/>
      </c>
      <c r="CS254" s="15">
        <f>IF(8&lt;=$G254, CM254+CQ254, "")</f>
        <v/>
      </c>
      <c r="CT254" s="15">
        <f>IF(8&lt;=$G254, ($G254-8)*$N254, "")</f>
        <v/>
      </c>
      <c r="CU254" s="15">
        <f>IF(9&lt;=$G254, CP254, "")</f>
        <v/>
      </c>
      <c r="CV254" s="15">
        <f>IF(9&lt;=$G254, ROUND(CU254*$Q254, 2), "")</f>
        <v/>
      </c>
      <c r="CW254" s="15">
        <f>IF(9&lt;=$G254, $N254, "")</f>
        <v/>
      </c>
      <c r="CX254" s="15">
        <f>IF(9&lt;=$G254, CW254-CV254, "")</f>
        <v/>
      </c>
      <c r="CY254" s="15">
        <f>IF(9&lt;=$G254, CU254-CX254, "")</f>
        <v/>
      </c>
      <c r="CZ254" s="15">
        <f>IF(9&lt;=$G254, ROUND(CR254*$Q254, 2), "")</f>
        <v/>
      </c>
      <c r="DA254" s="15">
        <f>IF(9&lt;=$G254, CR254+CZ254, "")</f>
        <v/>
      </c>
      <c r="DB254" s="15">
        <f>IF(9&lt;=$G254, CV254+CZ254, "")</f>
        <v/>
      </c>
      <c r="DC254" s="15">
        <f>IF(9&lt;=$G254, ($G254-9)*$N254, "")</f>
        <v/>
      </c>
      <c r="DD254" s="15">
        <f>IF(10&lt;=$G254, CY254, "")</f>
        <v/>
      </c>
      <c r="DE254" s="15">
        <f>IF(10&lt;=$G254, ROUND(DD254*$Q254, 2), "")</f>
        <v/>
      </c>
      <c r="DF254" s="15">
        <f>IF(10&lt;=$G254, $N254, "")</f>
        <v/>
      </c>
      <c r="DG254" s="15">
        <f>IF(10&lt;=$G254, DF254-DE254, "")</f>
        <v/>
      </c>
      <c r="DH254" s="15">
        <f>IF(10&lt;=$G254, DD254-DG254, "")</f>
        <v/>
      </c>
      <c r="DI254" s="15">
        <f>IF(10&lt;=$G254, ROUND(DA254*$Q254, 2), "")</f>
        <v/>
      </c>
      <c r="DJ254" s="15">
        <f>IF(10&lt;=$G254, DA254+DI254, "")</f>
        <v/>
      </c>
      <c r="DK254" s="15">
        <f>IF(10&lt;=$G254, DE254+DI254, "")</f>
        <v/>
      </c>
      <c r="DL254" s="15">
        <f>IF(10&lt;=$G254, ($G254-10)*$N254, "")</f>
        <v/>
      </c>
      <c r="DM254" s="15">
        <f>IF(11&lt;=$G254, DH254, "")</f>
        <v/>
      </c>
      <c r="DN254" s="15">
        <f>IF(11&lt;=$G254, ROUND(DM254*$Q254, 2), "")</f>
        <v/>
      </c>
      <c r="DO254" s="15">
        <f>IF(11&lt;=$G254, $N254, "")</f>
        <v/>
      </c>
      <c r="DP254" s="15">
        <f>IF(11&lt;=$G254, DO254-DN254, "")</f>
        <v/>
      </c>
      <c r="DQ254" s="15">
        <f>IF(11&lt;=$G254, DM254-DP254, "")</f>
        <v/>
      </c>
      <c r="DR254" s="15">
        <f>IF(11&lt;=$G254, ROUND(DJ254*$Q254, 2), "")</f>
        <v/>
      </c>
      <c r="DS254" s="15">
        <f>IF(11&lt;=$G254, DJ254+DR254, "")</f>
        <v/>
      </c>
      <c r="DT254" s="15">
        <f>IF(11&lt;=$G254, DN254+DR254, "")</f>
        <v/>
      </c>
      <c r="DU254" s="15">
        <f>IF(11&lt;=$G254, ($G254-11)*$N254, "")</f>
        <v/>
      </c>
      <c r="DV254" s="15">
        <f>IF(12&lt;=$G254, DQ254, "")</f>
        <v/>
      </c>
      <c r="DW254" s="15">
        <f>IF(12&lt;=$G254, ROUND(DV254*$Q254, 2), "")</f>
        <v/>
      </c>
      <c r="DX254" s="15">
        <f>IF(12&lt;=$G254, $N254, "")</f>
        <v/>
      </c>
      <c r="DY254" s="15">
        <f>IF(12&lt;=$G254, DX254-DW254, "")</f>
        <v/>
      </c>
      <c r="DZ254" s="15">
        <f>IF(12&lt;=$G254, DV254-DY254, "")</f>
        <v/>
      </c>
      <c r="EA254" s="15">
        <f>IF(12&lt;=$G254, ROUND(DS254*$Q254, 2), "")</f>
        <v/>
      </c>
      <c r="EB254" s="15">
        <f>IF(12&lt;=$G254, DS254+EA254, "")</f>
        <v/>
      </c>
      <c r="EC254" s="15">
        <f>IF(12&lt;=$G254, DW254+EA254, "")</f>
        <v/>
      </c>
      <c r="ED254" s="15">
        <f>IF(12&lt;=$G254, ($G254-12)*$N254, "")</f>
        <v/>
      </c>
      <c r="EE254" s="15">
        <f>IF(13&lt;=$G254, DZ254, "")</f>
        <v/>
      </c>
      <c r="EF254" s="15">
        <f>IF(13&lt;=$G254, ROUND(EE254*$Q254, 2), "")</f>
        <v/>
      </c>
      <c r="EG254" s="15">
        <f>IF(13&lt;=$G254, $N254, "")</f>
        <v/>
      </c>
      <c r="EH254" s="15">
        <f>IF(13&lt;=$G254, EG254-EF254, "")</f>
        <v/>
      </c>
      <c r="EI254" s="15">
        <f>IF(13&lt;=$G254, EE254-EH254, "")</f>
        <v/>
      </c>
      <c r="EJ254" s="15">
        <f>IF(13&lt;=$G254, ROUND(EB254*$Q254, 2), "")</f>
        <v/>
      </c>
      <c r="EK254" s="15">
        <f>IF(13&lt;=$G254, EB254+EJ254, "")</f>
        <v/>
      </c>
      <c r="EL254" s="15">
        <f>IF(13&lt;=$G254, EF254+EJ254, "")</f>
        <v/>
      </c>
      <c r="EM254" s="15">
        <f>IF(13&lt;=$G254, ($G254-13)*$N254, "")</f>
        <v/>
      </c>
      <c r="EN254" s="15">
        <f>IF(14&lt;=$G254, EI254, "")</f>
        <v/>
      </c>
      <c r="EO254" s="15">
        <f>IF(14&lt;=$G254, ROUND(EN254*$Q254, 2), "")</f>
        <v/>
      </c>
      <c r="EP254" s="15">
        <f>IF(14&lt;=$G254, $N254, "")</f>
        <v/>
      </c>
      <c r="EQ254" s="15">
        <f>IF(14&lt;=$G254, EP254-EO254, "")</f>
        <v/>
      </c>
      <c r="ER254" s="15">
        <f>IF(14&lt;=$G254, EN254-EQ254, "")</f>
        <v/>
      </c>
      <c r="ES254" s="15">
        <f>IF(14&lt;=$G254, ROUND(EK254*$Q254, 2), "")</f>
        <v/>
      </c>
      <c r="ET254" s="15">
        <f>IF(14&lt;=$G254, EK254+ES254, "")</f>
        <v/>
      </c>
      <c r="EU254" s="15">
        <f>IF(14&lt;=$G254, EO254+ES254, "")</f>
        <v/>
      </c>
      <c r="EV254" s="15">
        <f>IF(14&lt;=$G254, ($G254-14)*$N254, "")</f>
        <v/>
      </c>
      <c r="EW254" s="15">
        <f>IF(15&lt;=$G254, ER254, "")</f>
        <v/>
      </c>
      <c r="EX254" s="15">
        <f>IF(15&lt;=$G254, ROUND(EW254*$Q254, 2), "")</f>
        <v/>
      </c>
      <c r="EY254" s="15">
        <f>IF(15&lt;=$G254, $N254, "")</f>
        <v/>
      </c>
      <c r="EZ254" s="15">
        <f>IF(15&lt;=$G254, EY254-EX254, "")</f>
        <v/>
      </c>
      <c r="FA254" s="15">
        <f>IF(15&lt;=$G254, EW254-EZ254, "")</f>
        <v/>
      </c>
      <c r="FB254" s="15">
        <f>IF(15&lt;=$G254, ROUND(ET254*$Q254, 2), "")</f>
        <v/>
      </c>
      <c r="FC254" s="15">
        <f>IF(15&lt;=$G254, ET254+FB254, "")</f>
        <v/>
      </c>
      <c r="FD254" s="15">
        <f>IF(15&lt;=$G254, EX254+FB254, "")</f>
        <v/>
      </c>
      <c r="FE254" s="15">
        <f>IF(15&lt;=$G254, ($G254-15)*$N254, "")</f>
        <v/>
      </c>
      <c r="FF254" s="15">
        <f>IF(16&lt;=$G254, FA254, "")</f>
        <v/>
      </c>
      <c r="FG254" s="15">
        <f>IF(16&lt;=$G254, ROUND(FF254*$Q254, 2), "")</f>
        <v/>
      </c>
      <c r="FH254" s="15">
        <f>IF(16&lt;=$G254, $N254, "")</f>
        <v/>
      </c>
      <c r="FI254" s="15">
        <f>IF(16&lt;=$G254, FH254-FG254, "")</f>
        <v/>
      </c>
      <c r="FJ254" s="15">
        <f>IF(16&lt;=$G254, FF254-FI254, "")</f>
        <v/>
      </c>
      <c r="FK254" s="15">
        <f>IF(16&lt;=$G254, ROUND(FC254*$Q254, 2), "")</f>
        <v/>
      </c>
      <c r="FL254" s="15">
        <f>IF(16&lt;=$G254, FC254+FK254, "")</f>
        <v/>
      </c>
      <c r="FM254" s="15">
        <f>IF(16&lt;=$G254, FG254+FK254, "")</f>
        <v/>
      </c>
      <c r="FN254" s="15">
        <f>IF(16&lt;=$G254, ($G254-16)*$N254, "")</f>
        <v/>
      </c>
      <c r="FO254" s="15">
        <f>IF(17&lt;=$G254, FJ254, "")</f>
        <v/>
      </c>
      <c r="FP254" s="15">
        <f>IF(17&lt;=$G254, ROUND(FO254*$Q254, 2), "")</f>
        <v/>
      </c>
      <c r="FQ254" s="15">
        <f>IF(17&lt;=$G254, $N254, "")</f>
        <v/>
      </c>
      <c r="FR254" s="15">
        <f>IF(17&lt;=$G254, FQ254-FP254, "")</f>
        <v/>
      </c>
      <c r="FS254" s="15">
        <f>IF(17&lt;=$G254, FO254-FR254, "")</f>
        <v/>
      </c>
      <c r="FT254" s="15">
        <f>IF(17&lt;=$G254, ROUND(FL254*$Q254, 2), "")</f>
        <v/>
      </c>
      <c r="FU254" s="15">
        <f>IF(17&lt;=$G254, FL254+FT254, "")</f>
        <v/>
      </c>
      <c r="FV254" s="15">
        <f>IF(17&lt;=$G254, FP254+FT254, "")</f>
        <v/>
      </c>
      <c r="FW254" s="15">
        <f>IF(17&lt;=$G254, ($G254-17)*$N254, "")</f>
        <v/>
      </c>
      <c r="FX254" s="15">
        <f>IF(18&lt;=$G254, FS254, "")</f>
        <v/>
      </c>
      <c r="FY254" s="15">
        <f>IF(18&lt;=$G254, ROUND(FX254*$Q254, 2), "")</f>
        <v/>
      </c>
      <c r="FZ254" s="15">
        <f>IF(18&lt;=$G254, $N254, "")</f>
        <v/>
      </c>
      <c r="GA254" s="15">
        <f>IF(18&lt;=$G254, FZ254-FY254, "")</f>
        <v/>
      </c>
      <c r="GB254" s="15">
        <f>IF(18&lt;=$G254, FX254-GA254, "")</f>
        <v/>
      </c>
      <c r="GC254" s="15">
        <f>IF(18&lt;=$G254, ROUND(FU254*$Q254, 2), "")</f>
        <v/>
      </c>
      <c r="GD254" s="15">
        <f>IF(18&lt;=$G254, FU254+GC254, "")</f>
        <v/>
      </c>
      <c r="GE254" s="15">
        <f>IF(18&lt;=$G254, FY254+GC254, "")</f>
        <v/>
      </c>
      <c r="GF254" s="15">
        <f>IF(18&lt;=$G254, ($G254-18)*$N254, "")</f>
        <v/>
      </c>
      <c r="GG254" s="15">
        <f>IF(19&lt;=$G254, GB254, "")</f>
        <v/>
      </c>
      <c r="GH254" s="15">
        <f>IF(19&lt;=$G254, ROUND(GG254*$Q254, 2), "")</f>
        <v/>
      </c>
      <c r="GI254" s="15">
        <f>IF(19&lt;=$G254, $N254, "")</f>
        <v/>
      </c>
      <c r="GJ254" s="15">
        <f>IF(19&lt;=$G254, GI254-GH254, "")</f>
        <v/>
      </c>
      <c r="GK254" s="15">
        <f>IF(19&lt;=$G254, GG254-GJ254, "")</f>
        <v/>
      </c>
      <c r="GL254" s="15">
        <f>IF(19&lt;=$G254, ROUND(GD254*$Q254, 2), "")</f>
        <v/>
      </c>
      <c r="GM254" s="15">
        <f>IF(19&lt;=$G254, GD254+GL254, "")</f>
        <v/>
      </c>
      <c r="GN254" s="15">
        <f>IF(19&lt;=$G254, GH254+GL254, "")</f>
        <v/>
      </c>
      <c r="GO254" s="15">
        <f>IF(19&lt;=$G254, ($G254-19)*$N254, "")</f>
        <v/>
      </c>
      <c r="GP254" s="15">
        <f>IF(20&lt;=$G254, GK254, "")</f>
        <v/>
      </c>
      <c r="GQ254" s="15">
        <f>IF(20&lt;=$G254, ROUND(GP254*$Q254, 2), "")</f>
        <v/>
      </c>
      <c r="GR254" s="15">
        <f>IF(20&lt;=$G254, $N254, "")</f>
        <v/>
      </c>
      <c r="GS254" s="15">
        <f>IF(20&lt;=$G254, GR254-GQ254, "")</f>
        <v/>
      </c>
      <c r="GT254" s="15">
        <f>IF(20&lt;=$G254, GP254-GS254, "")</f>
        <v/>
      </c>
      <c r="GU254" s="15">
        <f>IF(20&lt;=$G254, ROUND(GM254*$Q254, 2), "")</f>
        <v/>
      </c>
      <c r="GV254" s="15">
        <f>IF(20&lt;=$G254, GM254+GU254, "")</f>
        <v/>
      </c>
      <c r="GW254" s="15">
        <f>IF(20&lt;=$G254, GQ254+GU254, "")</f>
        <v/>
      </c>
      <c r="GX254" s="15">
        <f>IF(20&lt;=$G254, ($G254-20)*$N254, "")</f>
        <v/>
      </c>
      <c r="GY254" s="15">
        <f>IF(21&lt;=$G254, GT254, "")</f>
        <v/>
      </c>
      <c r="GZ254" s="15">
        <f>IF(21&lt;=$G254, ROUND(GY254*$Q254, 2), "")</f>
        <v/>
      </c>
      <c r="HA254" s="15">
        <f>IF(21&lt;=$G254, $N254, "")</f>
        <v/>
      </c>
      <c r="HB254" s="15">
        <f>IF(21&lt;=$G254, HA254-GZ254, "")</f>
        <v/>
      </c>
      <c r="HC254" s="15">
        <f>IF(21&lt;=$G254, GY254-HB254, "")</f>
        <v/>
      </c>
      <c r="HD254" s="15">
        <f>IF(21&lt;=$G254, ROUND(GV254*$Q254, 2), "")</f>
        <v/>
      </c>
      <c r="HE254" s="15">
        <f>IF(21&lt;=$G254, GV254+HD254, "")</f>
        <v/>
      </c>
      <c r="HF254" s="15">
        <f>IF(21&lt;=$G254, GZ254+HD254, "")</f>
        <v/>
      </c>
      <c r="HG254" s="15">
        <f>IF(21&lt;=$G254, ($G254-21)*$N254, "")</f>
        <v/>
      </c>
      <c r="HH254" s="15">
        <f>IF(22&lt;=$G254, HC254, "")</f>
        <v/>
      </c>
      <c r="HI254" s="15">
        <f>IF(22&lt;=$G254, ROUND(HH254*$Q254, 2), "")</f>
        <v/>
      </c>
      <c r="HJ254" s="15">
        <f>IF(22&lt;=$G254, $N254, "")</f>
        <v/>
      </c>
      <c r="HK254" s="15">
        <f>IF(22&lt;=$G254, HJ254-HI254, "")</f>
        <v/>
      </c>
      <c r="HL254" s="15">
        <f>IF(22&lt;=$G254, HH254-HK254, "")</f>
        <v/>
      </c>
      <c r="HM254" s="15">
        <f>IF(22&lt;=$G254, ROUND(HE254*$Q254, 2), "")</f>
        <v/>
      </c>
      <c r="HN254" s="15">
        <f>IF(22&lt;=$G254, HE254+HM254, "")</f>
        <v/>
      </c>
      <c r="HO254" s="15">
        <f>IF(22&lt;=$G254, HI254+HM254, "")</f>
        <v/>
      </c>
      <c r="HP254" s="15">
        <f>IF(22&lt;=$G254, ($G254-22)*$N254, "")</f>
        <v/>
      </c>
      <c r="HQ254" s="15">
        <f>IF(23&lt;=$G254, HL254, "")</f>
        <v/>
      </c>
      <c r="HR254" s="15">
        <f>IF(23&lt;=$G254, ROUND(HQ254*$Q254, 2), "")</f>
        <v/>
      </c>
      <c r="HS254" s="15">
        <f>IF(23&lt;=$G254, $N254, "")</f>
        <v/>
      </c>
      <c r="HT254" s="15">
        <f>IF(23&lt;=$G254, HS254-HR254, "")</f>
        <v/>
      </c>
      <c r="HU254" s="15">
        <f>IF(23&lt;=$G254, HQ254-HT254, "")</f>
        <v/>
      </c>
      <c r="HV254" s="15">
        <f>IF(23&lt;=$G254, ROUND(HN254*$Q254, 2), "")</f>
        <v/>
      </c>
      <c r="HW254" s="15">
        <f>IF(23&lt;=$G254, HN254+HV254, "")</f>
        <v/>
      </c>
      <c r="HX254" s="15">
        <f>IF(23&lt;=$G254, HR254+HV254, "")</f>
        <v/>
      </c>
      <c r="HY254" s="15">
        <f>IF(23&lt;=$G254, ($G254-23)*$N254, "")</f>
        <v/>
      </c>
      <c r="HZ254" s="15">
        <f>IF(24&lt;=$G254, HU254, "")</f>
        <v/>
      </c>
      <c r="IA254" s="15">
        <f>IF(24&lt;=$G254, ROUND(HZ254*$Q254, 2), "")</f>
        <v/>
      </c>
      <c r="IB254" s="15">
        <f>IF(24&lt;=$G254, $N254, "")</f>
        <v/>
      </c>
      <c r="IC254" s="15">
        <f>IF(24&lt;=$G254, IB254-IA254, "")</f>
        <v/>
      </c>
      <c r="ID254" s="15">
        <f>IF(24&lt;=$G254, HZ254-IC254, "")</f>
        <v/>
      </c>
      <c r="IE254" s="15">
        <f>IF(24&lt;=$G254, ROUND(HW254*$Q254, 2), "")</f>
        <v/>
      </c>
      <c r="IF254" s="15">
        <f>IF(24&lt;=$G254, HW254+IE254, "")</f>
        <v/>
      </c>
      <c r="IG254" s="15">
        <f>IF(24&lt;=$G254, IA254+IE254, "")</f>
        <v/>
      </c>
      <c r="IH254" s="15">
        <f>IF(24&lt;=$G254, ($G254-24)*$N254, "")</f>
        <v/>
      </c>
      <c r="II254" s="15">
        <f>IF(25&lt;=$G254, ID254, "")</f>
        <v/>
      </c>
      <c r="IJ254" s="15">
        <f>IF(25&lt;=$G254, ROUND(II254*$Q254, 2), "")</f>
        <v/>
      </c>
      <c r="IK254" s="15">
        <f>IF(25&lt;=$G254, $N254, "")</f>
        <v/>
      </c>
      <c r="IL254" s="15">
        <f>IF(25&lt;=$G254, IK254-IJ254, "")</f>
        <v/>
      </c>
      <c r="IM254" s="15">
        <f>IF(25&lt;=$G254, II254-IL254, "")</f>
        <v/>
      </c>
      <c r="IN254" s="15">
        <f>IF(25&lt;=$G254, ROUND(IF254*$Q254, 2), "")</f>
        <v/>
      </c>
      <c r="IO254" s="15">
        <f>IF(25&lt;=$G254, IF254+IN254, "")</f>
        <v/>
      </c>
      <c r="IP254" s="15">
        <f>IF(25&lt;=$G254, IJ254+IN254, "")</f>
        <v/>
      </c>
      <c r="IQ254" s="15">
        <f>IF(25&lt;=$G254, ($G254-25)*$N254, "")</f>
        <v/>
      </c>
      <c r="IR254" s="15">
        <f>IF(26&lt;=$G254, IM254, "")</f>
        <v/>
      </c>
      <c r="IS254" s="15">
        <f>IF(26&lt;=$G254, ROUND(IR254*$Q254, 2), "")</f>
        <v/>
      </c>
      <c r="IT254" s="15">
        <f>IF(26&lt;=$G254, $N254, "")</f>
        <v/>
      </c>
      <c r="IU254" s="15">
        <f>IF(26&lt;=$G254, IT254-IS254, "")</f>
        <v/>
      </c>
      <c r="IV254" s="15">
        <f>IF(26&lt;=$G254, IR254-IU254, "")</f>
        <v/>
      </c>
      <c r="IW254" s="15">
        <f>IF(26&lt;=$G254, ROUND(IO254*$Q254, 2), "")</f>
        <v/>
      </c>
      <c r="IX254" s="15">
        <f>IF(26&lt;=$G254, IO254+IW254, "")</f>
        <v/>
      </c>
      <c r="IY254" s="15">
        <f>IF(26&lt;=$G254, IS254+IW254, "")</f>
        <v/>
      </c>
      <c r="IZ254" s="15">
        <f>IF(26&lt;=$G254, ($G254-26)*$N254, "")</f>
        <v/>
      </c>
      <c r="JA254" s="15">
        <f>IF(27&lt;=$G254, IV254, "")</f>
        <v/>
      </c>
      <c r="JB254" s="15">
        <f>IF(27&lt;=$G254, ROUND(JA254*$Q254, 2), "")</f>
        <v/>
      </c>
      <c r="JC254" s="15">
        <f>IF(27&lt;=$G254, $N254, "")</f>
        <v/>
      </c>
      <c r="JD254" s="15">
        <f>IF(27&lt;=$G254, JC254-JB254, "")</f>
        <v/>
      </c>
      <c r="JE254" s="15">
        <f>IF(27&lt;=$G254, JA254-JD254, "")</f>
        <v/>
      </c>
      <c r="JF254" s="15">
        <f>IF(27&lt;=$G254, ROUND(IX254*$Q254, 2), "")</f>
        <v/>
      </c>
      <c r="JG254" s="15">
        <f>IF(27&lt;=$G254, IX254+JF254, "")</f>
        <v/>
      </c>
      <c r="JH254" s="15">
        <f>IF(27&lt;=$G254, JB254+JF254, "")</f>
        <v/>
      </c>
      <c r="JI254" s="15">
        <f>IF(27&lt;=$G254, ($G254-27)*$N254, "")</f>
        <v/>
      </c>
      <c r="JJ254" s="15">
        <f>IF(28&lt;=$G254, JE254, "")</f>
        <v/>
      </c>
      <c r="JK254" s="15">
        <f>IF(28&lt;=$G254, ROUND(JJ254*$Q254, 2), "")</f>
        <v/>
      </c>
      <c r="JL254" s="15">
        <f>IF(28&lt;=$G254, $N254, "")</f>
        <v/>
      </c>
      <c r="JM254" s="15">
        <f>IF(28&lt;=$G254, JL254-JK254, "")</f>
        <v/>
      </c>
      <c r="JN254" s="15">
        <f>IF(28&lt;=$G254, JJ254-JM254, "")</f>
        <v/>
      </c>
      <c r="JO254" s="15">
        <f>IF(28&lt;=$G254, ROUND(JG254*$Q254, 2), "")</f>
        <v/>
      </c>
      <c r="JP254" s="15">
        <f>IF(28&lt;=$G254, JG254+JO254, "")</f>
        <v/>
      </c>
      <c r="JQ254" s="15">
        <f>IF(28&lt;=$G254, JK254+JO254, "")</f>
        <v/>
      </c>
      <c r="JR254" s="15">
        <f>IF(28&lt;=$G254, ($G254-28)*$N254, "")</f>
        <v/>
      </c>
      <c r="JS254" s="15">
        <f>IF(29&lt;=$G254, JN254, "")</f>
        <v/>
      </c>
      <c r="JT254" s="15">
        <f>IF(29&lt;=$G254, ROUND(JS254*$Q254, 2), "")</f>
        <v/>
      </c>
      <c r="JU254" s="15">
        <f>IF(29&lt;=$G254, $N254, "")</f>
        <v/>
      </c>
      <c r="JV254" s="15">
        <f>IF(29&lt;=$G254, JU254-JT254, "")</f>
        <v/>
      </c>
      <c r="JW254" s="15">
        <f>IF(29&lt;=$G254, JS254-JV254, "")</f>
        <v/>
      </c>
      <c r="JX254" s="15">
        <f>IF(29&lt;=$G254, ROUND(JP254*$Q254, 2), "")</f>
        <v/>
      </c>
      <c r="JY254" s="15">
        <f>IF(29&lt;=$G254, JP254+JX254, "")</f>
        <v/>
      </c>
      <c r="JZ254" s="15">
        <f>IF(29&lt;=$G254, JT254+JX254, "")</f>
        <v/>
      </c>
      <c r="KA254" s="15">
        <f>IF(29&lt;=$G254, ($G254-29)*$N254, "")</f>
        <v/>
      </c>
      <c r="KB254" s="15">
        <f>IF(30&lt;=$G254, JW254, "")</f>
        <v/>
      </c>
      <c r="KC254" s="15">
        <f>IF(30&lt;=$G254, ROUND(KB254*$Q254, 2), "")</f>
        <v/>
      </c>
      <c r="KD254" s="15">
        <f>IF(30&lt;=$G254, $N254, "")</f>
        <v/>
      </c>
      <c r="KE254" s="15">
        <f>IF(30&lt;=$G254, KD254-KC254, "")</f>
        <v/>
      </c>
      <c r="KF254" s="15">
        <f>IF(30&lt;=$G254, KB254-KE254, "")</f>
        <v/>
      </c>
      <c r="KG254" s="15">
        <f>IF(30&lt;=$G254, ROUND(JY254*$Q254, 2), "")</f>
        <v/>
      </c>
      <c r="KH254" s="15">
        <f>IF(30&lt;=$G254, JY254+KG254, "")</f>
        <v/>
      </c>
      <c r="KI254" s="15">
        <f>IF(30&lt;=$G254, KC254+KG254, "")</f>
        <v/>
      </c>
      <c r="KJ254" s="15">
        <f>IF(30&lt;=$G254, ($G254-30)*$N254, "")</f>
        <v/>
      </c>
      <c r="KK254" s="15">
        <f>IF(31&lt;=$G254, KF254, "")</f>
        <v/>
      </c>
      <c r="KL254" s="15">
        <f>IF(31&lt;=$G254, ROUND(KK254*$Q254, 2), "")</f>
        <v/>
      </c>
      <c r="KM254" s="15">
        <f>IF(31&lt;=$G254, $N254, "")</f>
        <v/>
      </c>
      <c r="KN254" s="15">
        <f>IF(31&lt;=$G254, KM254-KL254, "")</f>
        <v/>
      </c>
      <c r="KO254" s="15">
        <f>IF(31&lt;=$G254, KK254-KN254, "")</f>
        <v/>
      </c>
      <c r="KP254" s="15">
        <f>IF(31&lt;=$G254, ROUND(KH254*$Q254, 2), "")</f>
        <v/>
      </c>
      <c r="KQ254" s="15">
        <f>IF(31&lt;=$G254, KH254+KP254, "")</f>
        <v/>
      </c>
      <c r="KR254" s="15">
        <f>IF(31&lt;=$G254, KL254+KP254, "")</f>
        <v/>
      </c>
      <c r="KS254" s="15">
        <f>IF(31&lt;=$G254, ($G254-31)*$N254, "")</f>
        <v/>
      </c>
      <c r="KT254" s="15">
        <f>IF(32&lt;=$G254, KO254, "")</f>
        <v/>
      </c>
      <c r="KU254" s="15">
        <f>IF(32&lt;=$G254, ROUND(KT254*$Q254, 2), "")</f>
        <v/>
      </c>
      <c r="KV254" s="15">
        <f>IF(32&lt;=$G254, $N254, "")</f>
        <v/>
      </c>
      <c r="KW254" s="15">
        <f>IF(32&lt;=$G254, KV254-KU254, "")</f>
        <v/>
      </c>
      <c r="KX254" s="15">
        <f>IF(32&lt;=$G254, KT254-KW254, "")</f>
        <v/>
      </c>
      <c r="KY254" s="15">
        <f>IF(32&lt;=$G254, ROUND(KQ254*$Q254, 2), "")</f>
        <v/>
      </c>
      <c r="KZ254" s="15">
        <f>IF(32&lt;=$G254, KQ254+KY254, "")</f>
        <v/>
      </c>
      <c r="LA254" s="15">
        <f>IF(32&lt;=$G254, KU254+KY254, "")</f>
        <v/>
      </c>
      <c r="LB254" s="15">
        <f>IF(32&lt;=$G254, ($G254-32)*$N254, "")</f>
        <v/>
      </c>
      <c r="LC254" s="15">
        <f>IF(33&lt;=$G254, KX254, "")</f>
        <v/>
      </c>
      <c r="LD254" s="15">
        <f>IF(33&lt;=$G254, ROUND(LC254*$Q254, 2), "")</f>
        <v/>
      </c>
      <c r="LE254" s="15">
        <f>IF(33&lt;=$G254, $N254, "")</f>
        <v/>
      </c>
      <c r="LF254" s="15">
        <f>IF(33&lt;=$G254, LE254-LD254, "")</f>
        <v/>
      </c>
      <c r="LG254" s="15">
        <f>IF(33&lt;=$G254, LC254-LF254, "")</f>
        <v/>
      </c>
      <c r="LH254" s="15">
        <f>IF(33&lt;=$G254, ROUND(KZ254*$Q254, 2), "")</f>
        <v/>
      </c>
      <c r="LI254" s="15">
        <f>IF(33&lt;=$G254, KZ254+LH254, "")</f>
        <v/>
      </c>
      <c r="LJ254" s="15">
        <f>IF(33&lt;=$G254, LD254+LH254, "")</f>
        <v/>
      </c>
      <c r="LK254" s="15">
        <f>IF(33&lt;=$G254, ($G254-33)*$N254, "")</f>
        <v/>
      </c>
      <c r="LL254" s="15">
        <f>IF(34&lt;=$G254, LG254, "")</f>
        <v/>
      </c>
      <c r="LM254" s="15">
        <f>IF(34&lt;=$G254, ROUND(LL254*$Q254, 2), "")</f>
        <v/>
      </c>
      <c r="LN254" s="15">
        <f>IF(34&lt;=$G254, $N254, "")</f>
        <v/>
      </c>
      <c r="LO254" s="15">
        <f>IF(34&lt;=$G254, LN254-LM254, "")</f>
        <v/>
      </c>
      <c r="LP254" s="15">
        <f>IF(34&lt;=$G254, LL254-LO254, "")</f>
        <v/>
      </c>
      <c r="LQ254" s="15">
        <f>IF(34&lt;=$G254, ROUND(LI254*$Q254, 2), "")</f>
        <v/>
      </c>
      <c r="LR254" s="15">
        <f>IF(34&lt;=$G254, LI254+LQ254, "")</f>
        <v/>
      </c>
      <c r="LS254" s="15">
        <f>IF(34&lt;=$G254, LM254+LQ254, "")</f>
        <v/>
      </c>
      <c r="LT254" s="15">
        <f>IF(34&lt;=$G254, ($G254-34)*$N254, "")</f>
        <v/>
      </c>
      <c r="LU254" s="15">
        <f>IF(35&lt;=$G254, LP254, "")</f>
        <v/>
      </c>
      <c r="LV254" s="15">
        <f>IF(35&lt;=$G254, ROUND(LU254*$Q254, 2), "")</f>
        <v/>
      </c>
      <c r="LW254" s="15">
        <f>IF(35&lt;=$G254, $N254, "")</f>
        <v/>
      </c>
      <c r="LX254" s="15">
        <f>IF(35&lt;=$G254, LW254-LV254, "")</f>
        <v/>
      </c>
      <c r="LY254" s="15">
        <f>IF(35&lt;=$G254, LU254-LX254, "")</f>
        <v/>
      </c>
      <c r="LZ254" s="15">
        <f>IF(35&lt;=$G254, ROUND(LR254*$Q254, 2), "")</f>
        <v/>
      </c>
      <c r="MA254" s="15">
        <f>IF(35&lt;=$G254, LR254+LZ254, "")</f>
        <v/>
      </c>
      <c r="MB254" s="15">
        <f>IF(35&lt;=$G254, LV254+LZ254, "")</f>
        <v/>
      </c>
      <c r="MC254" s="15">
        <f>IF(35&lt;=$G254, ($G254-35)*$N254, "")</f>
        <v/>
      </c>
      <c r="MD254" s="15">
        <f>IF(36&lt;=$G254, LY254, "")</f>
        <v/>
      </c>
      <c r="ME254" s="15">
        <f>IF(36&lt;=$G254, ROUND(MD254*$Q254, 2), "")</f>
        <v/>
      </c>
      <c r="MF254" s="15">
        <f>IF(36&lt;=$G254, $N254, "")</f>
        <v/>
      </c>
      <c r="MG254" s="15">
        <f>IF(36&lt;=$G254, MF254-ME254, "")</f>
        <v/>
      </c>
      <c r="MH254" s="15">
        <f>IF(36&lt;=$G254, MD254-MG254, "")</f>
        <v/>
      </c>
      <c r="MI254" s="15">
        <f>IF(36&lt;=$G254, ROUND(MA254*$Q254, 2), "")</f>
        <v/>
      </c>
      <c r="MJ254" s="15">
        <f>IF(36&lt;=$G254, MA254+MI254, "")</f>
        <v/>
      </c>
      <c r="MK254" s="15">
        <f>IF(36&lt;=$G254, ME254+MI254, "")</f>
        <v/>
      </c>
      <c r="ML254" s="15">
        <f>IF(36&lt;=$G254, ($G254-36)*$N254, "")</f>
        <v/>
      </c>
      <c r="MM254" s="15">
        <f>IF(37&lt;=$G254, MH254, "")</f>
        <v/>
      </c>
      <c r="MN254" s="15">
        <f>IF(37&lt;=$G254, ROUND(MM254*$Q254, 2), "")</f>
        <v/>
      </c>
      <c r="MO254" s="15">
        <f>IF(37&lt;=$G254, $N254, "")</f>
        <v/>
      </c>
      <c r="MP254" s="15">
        <f>IF(37&lt;=$G254, MO254-MN254, "")</f>
        <v/>
      </c>
      <c r="MQ254" s="15">
        <f>IF(37&lt;=$G254, MM254-MP254, "")</f>
        <v/>
      </c>
      <c r="MR254" s="15">
        <f>IF(37&lt;=$G254, ROUND(MJ254*$Q254, 2), "")</f>
        <v/>
      </c>
      <c r="MS254" s="15">
        <f>IF(37&lt;=$G254, MJ254+MR254, "")</f>
        <v/>
      </c>
      <c r="MT254" s="15">
        <f>IF(37&lt;=$G254, MN254+MR254, "")</f>
        <v/>
      </c>
      <c r="MU254" s="15">
        <f>IF(37&lt;=$G254, ($G254-37)*$N254, "")</f>
        <v/>
      </c>
      <c r="MV254" s="15">
        <f>IF(38&lt;=$G254, MQ254, "")</f>
        <v/>
      </c>
      <c r="MW254" s="15">
        <f>IF(38&lt;=$G254, ROUND(MV254*$Q254, 2), "")</f>
        <v/>
      </c>
      <c r="MX254" s="15">
        <f>IF(38&lt;=$G254, $N254, "")</f>
        <v/>
      </c>
      <c r="MY254" s="15">
        <f>IF(38&lt;=$G254, MX254-MW254, "")</f>
        <v/>
      </c>
      <c r="MZ254" s="15">
        <f>IF(38&lt;=$G254, MV254-MY254, "")</f>
        <v/>
      </c>
      <c r="NA254" s="15">
        <f>IF(38&lt;=$G254, ROUND(MS254*$Q254, 2), "")</f>
        <v/>
      </c>
      <c r="NB254" s="15">
        <f>IF(38&lt;=$G254, MS254+NA254, "")</f>
        <v/>
      </c>
      <c r="NC254" s="15">
        <f>IF(38&lt;=$G254, MW254+NA254, "")</f>
        <v/>
      </c>
      <c r="ND254" s="15">
        <f>IF(38&lt;=$G254, ($G254-38)*$N254, "")</f>
        <v/>
      </c>
      <c r="NE254" s="15">
        <f>IF(39&lt;=$G254, MZ254, "")</f>
        <v/>
      </c>
      <c r="NF254" s="15">
        <f>IF(39&lt;=$G254, ROUND(NE254*$Q254, 2), "")</f>
        <v/>
      </c>
      <c r="NG254" s="15">
        <f>IF(39&lt;=$G254, $N254, "")</f>
        <v/>
      </c>
      <c r="NH254" s="15">
        <f>IF(39&lt;=$G254, NG254-NF254, "")</f>
        <v/>
      </c>
      <c r="NI254" s="15">
        <f>IF(39&lt;=$G254, NE254-NH254, "")</f>
        <v/>
      </c>
      <c r="NJ254" s="15">
        <f>IF(39&lt;=$G254, ROUND(NB254*$Q254, 2), "")</f>
        <v/>
      </c>
      <c r="NK254" s="15">
        <f>IF(39&lt;=$G254, NB254+NJ254, "")</f>
        <v/>
      </c>
      <c r="NL254" s="15">
        <f>IF(39&lt;=$G254, NF254+NJ254, "")</f>
        <v/>
      </c>
      <c r="NM254" s="15">
        <f>IF(39&lt;=$G254, ($G254-39)*$N254, "")</f>
        <v/>
      </c>
      <c r="NN254" s="15">
        <f>IF(40&lt;=$G254, NI254, "")</f>
        <v/>
      </c>
      <c r="NO254" s="15">
        <f>IF(40&lt;=$G254, ROUND(NN254*$Q254, 2), "")</f>
        <v/>
      </c>
      <c r="NP254" s="15">
        <f>IF(40&lt;=$G254, $N254, "")</f>
        <v/>
      </c>
      <c r="NQ254" s="15">
        <f>IF(40&lt;=$G254, NP254-NO254, "")</f>
        <v/>
      </c>
      <c r="NR254" s="15">
        <f>IF(40&lt;=$G254, NN254-NQ254, "")</f>
        <v/>
      </c>
      <c r="NS254" s="15">
        <f>IF(40&lt;=$G254, ROUND(NK254*$Q254, 2), "")</f>
        <v/>
      </c>
      <c r="NT254" s="15">
        <f>IF(40&lt;=$G254, NK254+NS254, "")</f>
        <v/>
      </c>
      <c r="NU254" s="15">
        <f>IF(40&lt;=$G254, NO254+NS254, "")</f>
        <v/>
      </c>
      <c r="NV254" s="15">
        <f>IF(40&lt;=$G254, ($G254-40)*$N254, "")</f>
        <v/>
      </c>
      <c r="NW254" s="15">
        <f>IF(41&lt;=$G254, NR254, "")</f>
        <v/>
      </c>
      <c r="NX254" s="15">
        <f>IF(41&lt;=$G254, ROUND(NW254*$Q254, 2), "")</f>
        <v/>
      </c>
      <c r="NY254" s="15">
        <f>IF(41&lt;=$G254, $N254, "")</f>
        <v/>
      </c>
      <c r="NZ254" s="15">
        <f>IF(41&lt;=$G254, NY254-NX254, "")</f>
        <v/>
      </c>
      <c r="OA254" s="15">
        <f>IF(41&lt;=$G254, NW254-NZ254, "")</f>
        <v/>
      </c>
      <c r="OB254" s="15">
        <f>IF(41&lt;=$G254, ROUND(NT254*$Q254, 2), "")</f>
        <v/>
      </c>
      <c r="OC254" s="15">
        <f>IF(41&lt;=$G254, NT254+OB254, "")</f>
        <v/>
      </c>
      <c r="OD254" s="15">
        <f>IF(41&lt;=$G254, NX254+OB254, "")</f>
        <v/>
      </c>
      <c r="OE254" s="15">
        <f>IF(41&lt;=$G254, ($G254-41)*$N254, "")</f>
        <v/>
      </c>
      <c r="OF254" s="15">
        <f>IF(42&lt;=$G254, OA254, "")</f>
        <v/>
      </c>
      <c r="OG254" s="15">
        <f>IF(42&lt;=$G254, ROUND(OF254*$Q254, 2), "")</f>
        <v/>
      </c>
      <c r="OH254" s="15">
        <f>IF(42&lt;=$G254, $N254, "")</f>
        <v/>
      </c>
      <c r="OI254" s="15">
        <f>IF(42&lt;=$G254, OH254-OG254, "")</f>
        <v/>
      </c>
      <c r="OJ254" s="15">
        <f>IF(42&lt;=$G254, OF254-OI254, "")</f>
        <v/>
      </c>
      <c r="OK254" s="15">
        <f>IF(42&lt;=$G254, ROUND(OC254*$Q254, 2), "")</f>
        <v/>
      </c>
      <c r="OL254" s="15">
        <f>IF(42&lt;=$G254, OC254+OK254, "")</f>
        <v/>
      </c>
      <c r="OM254" s="15">
        <f>IF(42&lt;=$G254, OG254+OK254, "")</f>
        <v/>
      </c>
      <c r="ON254" s="15">
        <f>IF(42&lt;=$G254, ($G254-42)*$N254, "")</f>
        <v/>
      </c>
      <c r="OO254" s="15">
        <f>IF(43&lt;=$G254, OJ254, "")</f>
        <v/>
      </c>
      <c r="OP254" s="15">
        <f>IF(43&lt;=$G254, ROUND(OO254*$Q254, 2), "")</f>
        <v/>
      </c>
      <c r="OQ254" s="15">
        <f>IF(43&lt;=$G254, $N254, "")</f>
        <v/>
      </c>
      <c r="OR254" s="15">
        <f>IF(43&lt;=$G254, OQ254-OP254, "")</f>
        <v/>
      </c>
      <c r="OS254" s="15">
        <f>IF(43&lt;=$G254, OO254-OR254, "")</f>
        <v/>
      </c>
      <c r="OT254" s="15">
        <f>IF(43&lt;=$G254, ROUND(OL254*$Q254, 2), "")</f>
        <v/>
      </c>
      <c r="OU254" s="15">
        <f>IF(43&lt;=$G254, OL254+OT254, "")</f>
        <v/>
      </c>
      <c r="OV254" s="15">
        <f>IF(43&lt;=$G254, OP254+OT254, "")</f>
        <v/>
      </c>
      <c r="OW254" s="15">
        <f>IF(43&lt;=$G254, ($G254-43)*$N254, "")</f>
        <v/>
      </c>
      <c r="OX254" s="15">
        <f>IF(44&lt;=$G254, OS254, "")</f>
        <v/>
      </c>
      <c r="OY254" s="15">
        <f>IF(44&lt;=$G254, ROUND(OX254*$Q254, 2), "")</f>
        <v/>
      </c>
      <c r="OZ254" s="15">
        <f>IF(44&lt;=$G254, $N254, "")</f>
        <v/>
      </c>
      <c r="PA254" s="15">
        <f>IF(44&lt;=$G254, OZ254-OY254, "")</f>
        <v/>
      </c>
      <c r="PB254" s="15">
        <f>IF(44&lt;=$G254, OX254-PA254, "")</f>
        <v/>
      </c>
      <c r="PC254" s="15">
        <f>IF(44&lt;=$G254, ROUND(OU254*$Q254, 2), "")</f>
        <v/>
      </c>
      <c r="PD254" s="15">
        <f>IF(44&lt;=$G254, OU254+PC254, "")</f>
        <v/>
      </c>
      <c r="PE254" s="15">
        <f>IF(44&lt;=$G254, OY254+PC254, "")</f>
        <v/>
      </c>
      <c r="PF254" s="15">
        <f>IF(44&lt;=$G254, ($G254-44)*$N254, "")</f>
        <v/>
      </c>
      <c r="PG254" s="15">
        <f>IF(45&lt;=$G254, PB254, "")</f>
        <v/>
      </c>
      <c r="PH254" s="15">
        <f>IF(45&lt;=$G254, ROUND(PG254*$Q254, 2), "")</f>
        <v/>
      </c>
      <c r="PI254" s="15">
        <f>IF(45&lt;=$G254, $N254, "")</f>
        <v/>
      </c>
      <c r="PJ254" s="15">
        <f>IF(45&lt;=$G254, PI254-PH254, "")</f>
        <v/>
      </c>
      <c r="PK254" s="15">
        <f>IF(45&lt;=$G254, PG254-PJ254, "")</f>
        <v/>
      </c>
      <c r="PL254" s="15">
        <f>IF(45&lt;=$G254, ROUND(PD254*$Q254, 2), "")</f>
        <v/>
      </c>
      <c r="PM254" s="15">
        <f>IF(45&lt;=$G254, PD254+PL254, "")</f>
        <v/>
      </c>
      <c r="PN254" s="15">
        <f>IF(45&lt;=$G254, PH254+PL254, "")</f>
        <v/>
      </c>
      <c r="PO254" s="15">
        <f>IF(45&lt;=$G254, ($G254-45)*$N254, "")</f>
        <v/>
      </c>
      <c r="PP254" s="15">
        <f>IF(46&lt;=$G254, PK254, "")</f>
        <v/>
      </c>
      <c r="PQ254" s="15">
        <f>IF(46&lt;=$G254, ROUND(PP254*$Q254, 2), "")</f>
        <v/>
      </c>
      <c r="PR254" s="15">
        <f>IF(46&lt;=$G254, $N254, "")</f>
        <v/>
      </c>
      <c r="PS254" s="15">
        <f>IF(46&lt;=$G254, PR254-PQ254, "")</f>
        <v/>
      </c>
      <c r="PT254" s="15">
        <f>IF(46&lt;=$G254, PP254-PS254, "")</f>
        <v/>
      </c>
      <c r="PU254" s="15">
        <f>IF(46&lt;=$G254, ROUND(PM254*$Q254, 2), "")</f>
        <v/>
      </c>
      <c r="PV254" s="15">
        <f>IF(46&lt;=$G254, PM254+PU254, "")</f>
        <v/>
      </c>
      <c r="PW254" s="15">
        <f>IF(46&lt;=$G254, PQ254+PU254, "")</f>
        <v/>
      </c>
      <c r="PX254" s="15">
        <f>IF(46&lt;=$G254, ($G254-46)*$N254, "")</f>
        <v/>
      </c>
      <c r="PY254" s="15">
        <f>IF(47&lt;=$G254, PT254, "")</f>
        <v/>
      </c>
      <c r="PZ254" s="15">
        <f>IF(47&lt;=$G254, ROUND(PY254*$Q254, 2), "")</f>
        <v/>
      </c>
      <c r="QA254" s="15">
        <f>IF(47&lt;=$G254, $N254, "")</f>
        <v/>
      </c>
      <c r="QB254" s="15">
        <f>IF(47&lt;=$G254, QA254-PZ254, "")</f>
        <v/>
      </c>
      <c r="QC254" s="15">
        <f>IF(47&lt;=$G254, PY254-QB254, "")</f>
        <v/>
      </c>
      <c r="QD254" s="15">
        <f>IF(47&lt;=$G254, ROUND(PV254*$Q254, 2), "")</f>
        <v/>
      </c>
      <c r="QE254" s="15">
        <f>IF(47&lt;=$G254, PV254+QD254, "")</f>
        <v/>
      </c>
      <c r="QF254" s="15">
        <f>IF(47&lt;=$G254, PZ254+QD254, "")</f>
        <v/>
      </c>
      <c r="QG254" s="15">
        <f>IF(47&lt;=$G254, ($G254-47)*$N254, "")</f>
        <v/>
      </c>
      <c r="QH254" s="15">
        <f>IF(48&lt;=$G254, QC254, "")</f>
        <v/>
      </c>
      <c r="QI254" s="15">
        <f>IF(48&lt;=$G254, ROUND(QH254*$Q254, 2), "")</f>
        <v/>
      </c>
      <c r="QJ254" s="15">
        <f>IF(48&lt;=$G254, $N254, "")</f>
        <v/>
      </c>
      <c r="QK254" s="15">
        <f>IF(48&lt;=$G254, QJ254-QI254, "")</f>
        <v/>
      </c>
      <c r="QL254" s="15">
        <f>IF(48&lt;=$G254, QH254-QK254, "")</f>
        <v/>
      </c>
      <c r="QM254" s="15">
        <f>IF(48&lt;=$G254, ROUND(QE254*$Q254, 2), "")</f>
        <v/>
      </c>
      <c r="QN254" s="15">
        <f>IF(48&lt;=$G254, QE254+QM254, "")</f>
        <v/>
      </c>
      <c r="QO254" s="15">
        <f>IF(48&lt;=$G254, QI254+QM254, "")</f>
        <v/>
      </c>
      <c r="QP254" s="15">
        <f>IF(48&lt;=$G254, ($G254-48)*$N254, "")</f>
        <v/>
      </c>
    </row>
    <row r="255">
      <c r="A255" s="6" t="inlineStr">
        <is>
          <t>0761-0001</t>
        </is>
      </c>
      <c r="B255" s="7" t="inlineStr">
        <is>
          <t>Total Experience Produce, S.A.P.I. de C.V.</t>
        </is>
      </c>
      <c r="C255" s="7" t="inlineStr">
        <is>
          <t>700 BIGHORN CREW CAB</t>
        </is>
      </c>
      <c r="D255" s="6" t="inlineStr">
        <is>
          <t>ACTIVO</t>
        </is>
      </c>
      <c r="E255" s="6" t="inlineStr">
        <is>
          <t>2026-05-18</t>
        </is>
      </c>
      <c r="F255" s="6" t="inlineStr">
        <is>
          <t>2030-05-18</t>
        </is>
      </c>
      <c r="G255" s="8" t="n">
        <v>48</v>
      </c>
      <c r="H255" s="9" t="n">
        <v>400900</v>
      </c>
      <c r="I255" s="10" t="n">
        <v>0.1</v>
      </c>
      <c r="J255" s="9">
        <f>ROUND(H255*I255, 2)</f>
        <v/>
      </c>
      <c r="K255" s="9">
        <f>ROUND(H255-J255, 2)</f>
        <v/>
      </c>
      <c r="L255" s="10" t="n">
        <v>0.02</v>
      </c>
      <c r="M255" s="9">
        <f>ROUND(H255*L255, 2)</f>
        <v/>
      </c>
      <c r="N255" s="9" t="n">
        <v>13060.21</v>
      </c>
      <c r="O255" s="10" t="n">
        <v>0.1</v>
      </c>
      <c r="P255" s="9">
        <f>ROUND(H255*O255, 2)</f>
        <v/>
      </c>
      <c r="Q255" s="11" t="n">
        <v>0.0269179</v>
      </c>
      <c r="R255" s="11">
        <f>RATE(G255, -N255, K255, -P255)</f>
        <v/>
      </c>
      <c r="S255" s="11">
        <f>ROUND(Q255*12, 8)</f>
        <v/>
      </c>
      <c r="T255" s="11">
        <f>ROUND(((1+Q255)^12)-1, 8)</f>
        <v/>
      </c>
      <c r="U255" s="9">
        <f>ROUND(PV(Q255, G255, 0, -P255), 2)</f>
        <v/>
      </c>
      <c r="V255" s="9">
        <f>SUMIF($AA$4:$QP$4, "Interes_Leasing", AA255:QP255)</f>
        <v/>
      </c>
      <c r="W255" s="9">
        <f>SUMIF($AA$4:$QP$4, "Interes_Residual", AA255:QP255)</f>
        <v/>
      </c>
      <c r="X255" s="9">
        <f>ROUND(V255+W255, 2)</f>
        <v/>
      </c>
      <c r="Y255" s="9">
        <f>ROUND((N255*G255+P255+M255)-K255, 2)</f>
        <v/>
      </c>
      <c r="Z255" s="10">
        <f>ROUND(Y255/K255, 4)</f>
        <v/>
      </c>
      <c r="AA255" s="9">
        <f>IF(1&lt;=$G255, $K255, "")</f>
        <v/>
      </c>
      <c r="AB255" s="9">
        <f>IF(1&lt;=$G255, ROUND(AA255*$Q255, 2), "")</f>
        <v/>
      </c>
      <c r="AC255" s="9">
        <f>IF(1&lt;=$G255, $N255, "")</f>
        <v/>
      </c>
      <c r="AD255" s="9">
        <f>IF(1&lt;=$G255, AC255-AB255, "")</f>
        <v/>
      </c>
      <c r="AE255" s="9">
        <f>IF(1&lt;=$G255, AA255-AD255, "")</f>
        <v/>
      </c>
      <c r="AF255" s="9">
        <f>IF(1&lt;=$G255, ROUND($U255*$Q255, 2), "")</f>
        <v/>
      </c>
      <c r="AG255" s="9">
        <f>IF(1&lt;=$G255, $U255+AF255, "")</f>
        <v/>
      </c>
      <c r="AH255" s="9">
        <f>IF(1&lt;=$G255, AB255+AF255, "")</f>
        <v/>
      </c>
      <c r="AI255" s="9">
        <f>IF(1&lt;=$G255, ($G255-1)*$N255, "")</f>
        <v/>
      </c>
      <c r="AJ255" s="9">
        <f>IF(2&lt;=$G255, AE255, "")</f>
        <v/>
      </c>
      <c r="AK255" s="9">
        <f>IF(2&lt;=$G255, ROUND(AJ255*$Q255, 2), "")</f>
        <v/>
      </c>
      <c r="AL255" s="9">
        <f>IF(2&lt;=$G255, $N255, "")</f>
        <v/>
      </c>
      <c r="AM255" s="9">
        <f>IF(2&lt;=$G255, AL255-AK255, "")</f>
        <v/>
      </c>
      <c r="AN255" s="9">
        <f>IF(2&lt;=$G255, AJ255-AM255, "")</f>
        <v/>
      </c>
      <c r="AO255" s="9">
        <f>IF(2&lt;=$G255, ROUND(AG255*$Q255, 2), "")</f>
        <v/>
      </c>
      <c r="AP255" s="9">
        <f>IF(2&lt;=$G255, AG255+AO255, "")</f>
        <v/>
      </c>
      <c r="AQ255" s="9">
        <f>IF(2&lt;=$G255, AK255+AO255, "")</f>
        <v/>
      </c>
      <c r="AR255" s="9">
        <f>IF(2&lt;=$G255, ($G255-2)*$N255, "")</f>
        <v/>
      </c>
      <c r="AS255" s="9">
        <f>IF(3&lt;=$G255, AN255, "")</f>
        <v/>
      </c>
      <c r="AT255" s="9">
        <f>IF(3&lt;=$G255, ROUND(AS255*$Q255, 2), "")</f>
        <v/>
      </c>
      <c r="AU255" s="9">
        <f>IF(3&lt;=$G255, $N255, "")</f>
        <v/>
      </c>
      <c r="AV255" s="9">
        <f>IF(3&lt;=$G255, AU255-AT255, "")</f>
        <v/>
      </c>
      <c r="AW255" s="9">
        <f>IF(3&lt;=$G255, AS255-AV255, "")</f>
        <v/>
      </c>
      <c r="AX255" s="9">
        <f>IF(3&lt;=$G255, ROUND(AP255*$Q255, 2), "")</f>
        <v/>
      </c>
      <c r="AY255" s="9">
        <f>IF(3&lt;=$G255, AP255+AX255, "")</f>
        <v/>
      </c>
      <c r="AZ255" s="9">
        <f>IF(3&lt;=$G255, AT255+AX255, "")</f>
        <v/>
      </c>
      <c r="BA255" s="9">
        <f>IF(3&lt;=$G255, ($G255-3)*$N255, "")</f>
        <v/>
      </c>
      <c r="BB255" s="9">
        <f>IF(4&lt;=$G255, AW255, "")</f>
        <v/>
      </c>
      <c r="BC255" s="9">
        <f>IF(4&lt;=$G255, ROUND(BB255*$Q255, 2), "")</f>
        <v/>
      </c>
      <c r="BD255" s="9">
        <f>IF(4&lt;=$G255, $N255, "")</f>
        <v/>
      </c>
      <c r="BE255" s="9">
        <f>IF(4&lt;=$G255, BD255-BC255, "")</f>
        <v/>
      </c>
      <c r="BF255" s="9">
        <f>IF(4&lt;=$G255, BB255-BE255, "")</f>
        <v/>
      </c>
      <c r="BG255" s="9">
        <f>IF(4&lt;=$G255, ROUND(AY255*$Q255, 2), "")</f>
        <v/>
      </c>
      <c r="BH255" s="9">
        <f>IF(4&lt;=$G255, AY255+BG255, "")</f>
        <v/>
      </c>
      <c r="BI255" s="9">
        <f>IF(4&lt;=$G255, BC255+BG255, "")</f>
        <v/>
      </c>
      <c r="BJ255" s="9">
        <f>IF(4&lt;=$G255, ($G255-4)*$N255, "")</f>
        <v/>
      </c>
      <c r="BK255" s="9">
        <f>IF(5&lt;=$G255, BF255, "")</f>
        <v/>
      </c>
      <c r="BL255" s="9">
        <f>IF(5&lt;=$G255, ROUND(BK255*$Q255, 2), "")</f>
        <v/>
      </c>
      <c r="BM255" s="9">
        <f>IF(5&lt;=$G255, $N255, "")</f>
        <v/>
      </c>
      <c r="BN255" s="9">
        <f>IF(5&lt;=$G255, BM255-BL255, "")</f>
        <v/>
      </c>
      <c r="BO255" s="9">
        <f>IF(5&lt;=$G255, BK255-BN255, "")</f>
        <v/>
      </c>
      <c r="BP255" s="9">
        <f>IF(5&lt;=$G255, ROUND(BH255*$Q255, 2), "")</f>
        <v/>
      </c>
      <c r="BQ255" s="9">
        <f>IF(5&lt;=$G255, BH255+BP255, "")</f>
        <v/>
      </c>
      <c r="BR255" s="9">
        <f>IF(5&lt;=$G255, BL255+BP255, "")</f>
        <v/>
      </c>
      <c r="BS255" s="9">
        <f>IF(5&lt;=$G255, ($G255-5)*$N255, "")</f>
        <v/>
      </c>
      <c r="BT255" s="9">
        <f>IF(6&lt;=$G255, BO255, "")</f>
        <v/>
      </c>
      <c r="BU255" s="9">
        <f>IF(6&lt;=$G255, ROUND(BT255*$Q255, 2), "")</f>
        <v/>
      </c>
      <c r="BV255" s="9">
        <f>IF(6&lt;=$G255, $N255, "")</f>
        <v/>
      </c>
      <c r="BW255" s="9">
        <f>IF(6&lt;=$G255, BV255-BU255, "")</f>
        <v/>
      </c>
      <c r="BX255" s="9">
        <f>IF(6&lt;=$G255, BT255-BW255, "")</f>
        <v/>
      </c>
      <c r="BY255" s="9">
        <f>IF(6&lt;=$G255, ROUND(BQ255*$Q255, 2), "")</f>
        <v/>
      </c>
      <c r="BZ255" s="9">
        <f>IF(6&lt;=$G255, BQ255+BY255, "")</f>
        <v/>
      </c>
      <c r="CA255" s="9">
        <f>IF(6&lt;=$G255, BU255+BY255, "")</f>
        <v/>
      </c>
      <c r="CB255" s="9">
        <f>IF(6&lt;=$G255, ($G255-6)*$N255, "")</f>
        <v/>
      </c>
      <c r="CC255" s="9">
        <f>IF(7&lt;=$G255, BX255, "")</f>
        <v/>
      </c>
      <c r="CD255" s="9">
        <f>IF(7&lt;=$G255, ROUND(CC255*$Q255, 2), "")</f>
        <v/>
      </c>
      <c r="CE255" s="9">
        <f>IF(7&lt;=$G255, $N255, "")</f>
        <v/>
      </c>
      <c r="CF255" s="9">
        <f>IF(7&lt;=$G255, CE255-CD255, "")</f>
        <v/>
      </c>
      <c r="CG255" s="9">
        <f>IF(7&lt;=$G255, CC255-CF255, "")</f>
        <v/>
      </c>
      <c r="CH255" s="9">
        <f>IF(7&lt;=$G255, ROUND(BZ255*$Q255, 2), "")</f>
        <v/>
      </c>
      <c r="CI255" s="9">
        <f>IF(7&lt;=$G255, BZ255+CH255, "")</f>
        <v/>
      </c>
      <c r="CJ255" s="9">
        <f>IF(7&lt;=$G255, CD255+CH255, "")</f>
        <v/>
      </c>
      <c r="CK255" s="9">
        <f>IF(7&lt;=$G255, ($G255-7)*$N255, "")</f>
        <v/>
      </c>
      <c r="CL255" s="9">
        <f>IF(8&lt;=$G255, CG255, "")</f>
        <v/>
      </c>
      <c r="CM255" s="9">
        <f>IF(8&lt;=$G255, ROUND(CL255*$Q255, 2), "")</f>
        <v/>
      </c>
      <c r="CN255" s="9">
        <f>IF(8&lt;=$G255, $N255, "")</f>
        <v/>
      </c>
      <c r="CO255" s="9">
        <f>IF(8&lt;=$G255, CN255-CM255, "")</f>
        <v/>
      </c>
      <c r="CP255" s="9">
        <f>IF(8&lt;=$G255, CL255-CO255, "")</f>
        <v/>
      </c>
      <c r="CQ255" s="9">
        <f>IF(8&lt;=$G255, ROUND(CI255*$Q255, 2), "")</f>
        <v/>
      </c>
      <c r="CR255" s="9">
        <f>IF(8&lt;=$G255, CI255+CQ255, "")</f>
        <v/>
      </c>
      <c r="CS255" s="9">
        <f>IF(8&lt;=$G255, CM255+CQ255, "")</f>
        <v/>
      </c>
      <c r="CT255" s="9">
        <f>IF(8&lt;=$G255, ($G255-8)*$N255, "")</f>
        <v/>
      </c>
      <c r="CU255" s="9">
        <f>IF(9&lt;=$G255, CP255, "")</f>
        <v/>
      </c>
      <c r="CV255" s="9">
        <f>IF(9&lt;=$G255, ROUND(CU255*$Q255, 2), "")</f>
        <v/>
      </c>
      <c r="CW255" s="9">
        <f>IF(9&lt;=$G255, $N255, "")</f>
        <v/>
      </c>
      <c r="CX255" s="9">
        <f>IF(9&lt;=$G255, CW255-CV255, "")</f>
        <v/>
      </c>
      <c r="CY255" s="9">
        <f>IF(9&lt;=$G255, CU255-CX255, "")</f>
        <v/>
      </c>
      <c r="CZ255" s="9">
        <f>IF(9&lt;=$G255, ROUND(CR255*$Q255, 2), "")</f>
        <v/>
      </c>
      <c r="DA255" s="9">
        <f>IF(9&lt;=$G255, CR255+CZ255, "")</f>
        <v/>
      </c>
      <c r="DB255" s="9">
        <f>IF(9&lt;=$G255, CV255+CZ255, "")</f>
        <v/>
      </c>
      <c r="DC255" s="9">
        <f>IF(9&lt;=$G255, ($G255-9)*$N255, "")</f>
        <v/>
      </c>
      <c r="DD255" s="9">
        <f>IF(10&lt;=$G255, CY255, "")</f>
        <v/>
      </c>
      <c r="DE255" s="9">
        <f>IF(10&lt;=$G255, ROUND(DD255*$Q255, 2), "")</f>
        <v/>
      </c>
      <c r="DF255" s="9">
        <f>IF(10&lt;=$G255, $N255, "")</f>
        <v/>
      </c>
      <c r="DG255" s="9">
        <f>IF(10&lt;=$G255, DF255-DE255, "")</f>
        <v/>
      </c>
      <c r="DH255" s="9">
        <f>IF(10&lt;=$G255, DD255-DG255, "")</f>
        <v/>
      </c>
      <c r="DI255" s="9">
        <f>IF(10&lt;=$G255, ROUND(DA255*$Q255, 2), "")</f>
        <v/>
      </c>
      <c r="DJ255" s="9">
        <f>IF(10&lt;=$G255, DA255+DI255, "")</f>
        <v/>
      </c>
      <c r="DK255" s="9">
        <f>IF(10&lt;=$G255, DE255+DI255, "")</f>
        <v/>
      </c>
      <c r="DL255" s="9">
        <f>IF(10&lt;=$G255, ($G255-10)*$N255, "")</f>
        <v/>
      </c>
      <c r="DM255" s="9">
        <f>IF(11&lt;=$G255, DH255, "")</f>
        <v/>
      </c>
      <c r="DN255" s="9">
        <f>IF(11&lt;=$G255, ROUND(DM255*$Q255, 2), "")</f>
        <v/>
      </c>
      <c r="DO255" s="9">
        <f>IF(11&lt;=$G255, $N255, "")</f>
        <v/>
      </c>
      <c r="DP255" s="9">
        <f>IF(11&lt;=$G255, DO255-DN255, "")</f>
        <v/>
      </c>
      <c r="DQ255" s="9">
        <f>IF(11&lt;=$G255, DM255-DP255, "")</f>
        <v/>
      </c>
      <c r="DR255" s="9">
        <f>IF(11&lt;=$G255, ROUND(DJ255*$Q255, 2), "")</f>
        <v/>
      </c>
      <c r="DS255" s="9">
        <f>IF(11&lt;=$G255, DJ255+DR255, "")</f>
        <v/>
      </c>
      <c r="DT255" s="9">
        <f>IF(11&lt;=$G255, DN255+DR255, "")</f>
        <v/>
      </c>
      <c r="DU255" s="9">
        <f>IF(11&lt;=$G255, ($G255-11)*$N255, "")</f>
        <v/>
      </c>
      <c r="DV255" s="9">
        <f>IF(12&lt;=$G255, DQ255, "")</f>
        <v/>
      </c>
      <c r="DW255" s="9">
        <f>IF(12&lt;=$G255, ROUND(DV255*$Q255, 2), "")</f>
        <v/>
      </c>
      <c r="DX255" s="9">
        <f>IF(12&lt;=$G255, $N255, "")</f>
        <v/>
      </c>
      <c r="DY255" s="9">
        <f>IF(12&lt;=$G255, DX255-DW255, "")</f>
        <v/>
      </c>
      <c r="DZ255" s="9">
        <f>IF(12&lt;=$G255, DV255-DY255, "")</f>
        <v/>
      </c>
      <c r="EA255" s="9">
        <f>IF(12&lt;=$G255, ROUND(DS255*$Q255, 2), "")</f>
        <v/>
      </c>
      <c r="EB255" s="9">
        <f>IF(12&lt;=$G255, DS255+EA255, "")</f>
        <v/>
      </c>
      <c r="EC255" s="9">
        <f>IF(12&lt;=$G255, DW255+EA255, "")</f>
        <v/>
      </c>
      <c r="ED255" s="9">
        <f>IF(12&lt;=$G255, ($G255-12)*$N255, "")</f>
        <v/>
      </c>
      <c r="EE255" s="9">
        <f>IF(13&lt;=$G255, DZ255, "")</f>
        <v/>
      </c>
      <c r="EF255" s="9">
        <f>IF(13&lt;=$G255, ROUND(EE255*$Q255, 2), "")</f>
        <v/>
      </c>
      <c r="EG255" s="9">
        <f>IF(13&lt;=$G255, $N255, "")</f>
        <v/>
      </c>
      <c r="EH255" s="9">
        <f>IF(13&lt;=$G255, EG255-EF255, "")</f>
        <v/>
      </c>
      <c r="EI255" s="9">
        <f>IF(13&lt;=$G255, EE255-EH255, "")</f>
        <v/>
      </c>
      <c r="EJ255" s="9">
        <f>IF(13&lt;=$G255, ROUND(EB255*$Q255, 2), "")</f>
        <v/>
      </c>
      <c r="EK255" s="9">
        <f>IF(13&lt;=$G255, EB255+EJ255, "")</f>
        <v/>
      </c>
      <c r="EL255" s="9">
        <f>IF(13&lt;=$G255, EF255+EJ255, "")</f>
        <v/>
      </c>
      <c r="EM255" s="9">
        <f>IF(13&lt;=$G255, ($G255-13)*$N255, "")</f>
        <v/>
      </c>
      <c r="EN255" s="9">
        <f>IF(14&lt;=$G255, EI255, "")</f>
        <v/>
      </c>
      <c r="EO255" s="9">
        <f>IF(14&lt;=$G255, ROUND(EN255*$Q255, 2), "")</f>
        <v/>
      </c>
      <c r="EP255" s="9">
        <f>IF(14&lt;=$G255, $N255, "")</f>
        <v/>
      </c>
      <c r="EQ255" s="9">
        <f>IF(14&lt;=$G255, EP255-EO255, "")</f>
        <v/>
      </c>
      <c r="ER255" s="9">
        <f>IF(14&lt;=$G255, EN255-EQ255, "")</f>
        <v/>
      </c>
      <c r="ES255" s="9">
        <f>IF(14&lt;=$G255, ROUND(EK255*$Q255, 2), "")</f>
        <v/>
      </c>
      <c r="ET255" s="9">
        <f>IF(14&lt;=$G255, EK255+ES255, "")</f>
        <v/>
      </c>
      <c r="EU255" s="9">
        <f>IF(14&lt;=$G255, EO255+ES255, "")</f>
        <v/>
      </c>
      <c r="EV255" s="9">
        <f>IF(14&lt;=$G255, ($G255-14)*$N255, "")</f>
        <v/>
      </c>
      <c r="EW255" s="9">
        <f>IF(15&lt;=$G255, ER255, "")</f>
        <v/>
      </c>
      <c r="EX255" s="9">
        <f>IF(15&lt;=$G255, ROUND(EW255*$Q255, 2), "")</f>
        <v/>
      </c>
      <c r="EY255" s="9">
        <f>IF(15&lt;=$G255, $N255, "")</f>
        <v/>
      </c>
      <c r="EZ255" s="9">
        <f>IF(15&lt;=$G255, EY255-EX255, "")</f>
        <v/>
      </c>
      <c r="FA255" s="9">
        <f>IF(15&lt;=$G255, EW255-EZ255, "")</f>
        <v/>
      </c>
      <c r="FB255" s="9">
        <f>IF(15&lt;=$G255, ROUND(ET255*$Q255, 2), "")</f>
        <v/>
      </c>
      <c r="FC255" s="9">
        <f>IF(15&lt;=$G255, ET255+FB255, "")</f>
        <v/>
      </c>
      <c r="FD255" s="9">
        <f>IF(15&lt;=$G255, EX255+FB255, "")</f>
        <v/>
      </c>
      <c r="FE255" s="9">
        <f>IF(15&lt;=$G255, ($G255-15)*$N255, "")</f>
        <v/>
      </c>
      <c r="FF255" s="9">
        <f>IF(16&lt;=$G255, FA255, "")</f>
        <v/>
      </c>
      <c r="FG255" s="9">
        <f>IF(16&lt;=$G255, ROUND(FF255*$Q255, 2), "")</f>
        <v/>
      </c>
      <c r="FH255" s="9">
        <f>IF(16&lt;=$G255, $N255, "")</f>
        <v/>
      </c>
      <c r="FI255" s="9">
        <f>IF(16&lt;=$G255, FH255-FG255, "")</f>
        <v/>
      </c>
      <c r="FJ255" s="9">
        <f>IF(16&lt;=$G255, FF255-FI255, "")</f>
        <v/>
      </c>
      <c r="FK255" s="9">
        <f>IF(16&lt;=$G255, ROUND(FC255*$Q255, 2), "")</f>
        <v/>
      </c>
      <c r="FL255" s="9">
        <f>IF(16&lt;=$G255, FC255+FK255, "")</f>
        <v/>
      </c>
      <c r="FM255" s="9">
        <f>IF(16&lt;=$G255, FG255+FK255, "")</f>
        <v/>
      </c>
      <c r="FN255" s="9">
        <f>IF(16&lt;=$G255, ($G255-16)*$N255, "")</f>
        <v/>
      </c>
      <c r="FO255" s="9">
        <f>IF(17&lt;=$G255, FJ255, "")</f>
        <v/>
      </c>
      <c r="FP255" s="9">
        <f>IF(17&lt;=$G255, ROUND(FO255*$Q255, 2), "")</f>
        <v/>
      </c>
      <c r="FQ255" s="9">
        <f>IF(17&lt;=$G255, $N255, "")</f>
        <v/>
      </c>
      <c r="FR255" s="9">
        <f>IF(17&lt;=$G255, FQ255-FP255, "")</f>
        <v/>
      </c>
      <c r="FS255" s="9">
        <f>IF(17&lt;=$G255, FO255-FR255, "")</f>
        <v/>
      </c>
      <c r="FT255" s="9">
        <f>IF(17&lt;=$G255, ROUND(FL255*$Q255, 2), "")</f>
        <v/>
      </c>
      <c r="FU255" s="9">
        <f>IF(17&lt;=$G255, FL255+FT255, "")</f>
        <v/>
      </c>
      <c r="FV255" s="9">
        <f>IF(17&lt;=$G255, FP255+FT255, "")</f>
        <v/>
      </c>
      <c r="FW255" s="9">
        <f>IF(17&lt;=$G255, ($G255-17)*$N255, "")</f>
        <v/>
      </c>
      <c r="FX255" s="9">
        <f>IF(18&lt;=$G255, FS255, "")</f>
        <v/>
      </c>
      <c r="FY255" s="9">
        <f>IF(18&lt;=$G255, ROUND(FX255*$Q255, 2), "")</f>
        <v/>
      </c>
      <c r="FZ255" s="9">
        <f>IF(18&lt;=$G255, $N255, "")</f>
        <v/>
      </c>
      <c r="GA255" s="9">
        <f>IF(18&lt;=$G255, FZ255-FY255, "")</f>
        <v/>
      </c>
      <c r="GB255" s="9">
        <f>IF(18&lt;=$G255, FX255-GA255, "")</f>
        <v/>
      </c>
      <c r="GC255" s="9">
        <f>IF(18&lt;=$G255, ROUND(FU255*$Q255, 2), "")</f>
        <v/>
      </c>
      <c r="GD255" s="9">
        <f>IF(18&lt;=$G255, FU255+GC255, "")</f>
        <v/>
      </c>
      <c r="GE255" s="9">
        <f>IF(18&lt;=$G255, FY255+GC255, "")</f>
        <v/>
      </c>
      <c r="GF255" s="9">
        <f>IF(18&lt;=$G255, ($G255-18)*$N255, "")</f>
        <v/>
      </c>
      <c r="GG255" s="9">
        <f>IF(19&lt;=$G255, GB255, "")</f>
        <v/>
      </c>
      <c r="GH255" s="9">
        <f>IF(19&lt;=$G255, ROUND(GG255*$Q255, 2), "")</f>
        <v/>
      </c>
      <c r="GI255" s="9">
        <f>IF(19&lt;=$G255, $N255, "")</f>
        <v/>
      </c>
      <c r="GJ255" s="9">
        <f>IF(19&lt;=$G255, GI255-GH255, "")</f>
        <v/>
      </c>
      <c r="GK255" s="9">
        <f>IF(19&lt;=$G255, GG255-GJ255, "")</f>
        <v/>
      </c>
      <c r="GL255" s="9">
        <f>IF(19&lt;=$G255, ROUND(GD255*$Q255, 2), "")</f>
        <v/>
      </c>
      <c r="GM255" s="9">
        <f>IF(19&lt;=$G255, GD255+GL255, "")</f>
        <v/>
      </c>
      <c r="GN255" s="9">
        <f>IF(19&lt;=$G255, GH255+GL255, "")</f>
        <v/>
      </c>
      <c r="GO255" s="9">
        <f>IF(19&lt;=$G255, ($G255-19)*$N255, "")</f>
        <v/>
      </c>
      <c r="GP255" s="9">
        <f>IF(20&lt;=$G255, GK255, "")</f>
        <v/>
      </c>
      <c r="GQ255" s="9">
        <f>IF(20&lt;=$G255, ROUND(GP255*$Q255, 2), "")</f>
        <v/>
      </c>
      <c r="GR255" s="9">
        <f>IF(20&lt;=$G255, $N255, "")</f>
        <v/>
      </c>
      <c r="GS255" s="9">
        <f>IF(20&lt;=$G255, GR255-GQ255, "")</f>
        <v/>
      </c>
      <c r="GT255" s="9">
        <f>IF(20&lt;=$G255, GP255-GS255, "")</f>
        <v/>
      </c>
      <c r="GU255" s="9">
        <f>IF(20&lt;=$G255, ROUND(GM255*$Q255, 2), "")</f>
        <v/>
      </c>
      <c r="GV255" s="9">
        <f>IF(20&lt;=$G255, GM255+GU255, "")</f>
        <v/>
      </c>
      <c r="GW255" s="9">
        <f>IF(20&lt;=$G255, GQ255+GU255, "")</f>
        <v/>
      </c>
      <c r="GX255" s="9">
        <f>IF(20&lt;=$G255, ($G255-20)*$N255, "")</f>
        <v/>
      </c>
      <c r="GY255" s="9">
        <f>IF(21&lt;=$G255, GT255, "")</f>
        <v/>
      </c>
      <c r="GZ255" s="9">
        <f>IF(21&lt;=$G255, ROUND(GY255*$Q255, 2), "")</f>
        <v/>
      </c>
      <c r="HA255" s="9">
        <f>IF(21&lt;=$G255, $N255, "")</f>
        <v/>
      </c>
      <c r="HB255" s="9">
        <f>IF(21&lt;=$G255, HA255-GZ255, "")</f>
        <v/>
      </c>
      <c r="HC255" s="9">
        <f>IF(21&lt;=$G255, GY255-HB255, "")</f>
        <v/>
      </c>
      <c r="HD255" s="9">
        <f>IF(21&lt;=$G255, ROUND(GV255*$Q255, 2), "")</f>
        <v/>
      </c>
      <c r="HE255" s="9">
        <f>IF(21&lt;=$G255, GV255+HD255, "")</f>
        <v/>
      </c>
      <c r="HF255" s="9">
        <f>IF(21&lt;=$G255, GZ255+HD255, "")</f>
        <v/>
      </c>
      <c r="HG255" s="9">
        <f>IF(21&lt;=$G255, ($G255-21)*$N255, "")</f>
        <v/>
      </c>
      <c r="HH255" s="9">
        <f>IF(22&lt;=$G255, HC255, "")</f>
        <v/>
      </c>
      <c r="HI255" s="9">
        <f>IF(22&lt;=$G255, ROUND(HH255*$Q255, 2), "")</f>
        <v/>
      </c>
      <c r="HJ255" s="9">
        <f>IF(22&lt;=$G255, $N255, "")</f>
        <v/>
      </c>
      <c r="HK255" s="9">
        <f>IF(22&lt;=$G255, HJ255-HI255, "")</f>
        <v/>
      </c>
      <c r="HL255" s="9">
        <f>IF(22&lt;=$G255, HH255-HK255, "")</f>
        <v/>
      </c>
      <c r="HM255" s="9">
        <f>IF(22&lt;=$G255, ROUND(HE255*$Q255, 2), "")</f>
        <v/>
      </c>
      <c r="HN255" s="9">
        <f>IF(22&lt;=$G255, HE255+HM255, "")</f>
        <v/>
      </c>
      <c r="HO255" s="9">
        <f>IF(22&lt;=$G255, HI255+HM255, "")</f>
        <v/>
      </c>
      <c r="HP255" s="9">
        <f>IF(22&lt;=$G255, ($G255-22)*$N255, "")</f>
        <v/>
      </c>
      <c r="HQ255" s="9">
        <f>IF(23&lt;=$G255, HL255, "")</f>
        <v/>
      </c>
      <c r="HR255" s="9">
        <f>IF(23&lt;=$G255, ROUND(HQ255*$Q255, 2), "")</f>
        <v/>
      </c>
      <c r="HS255" s="9">
        <f>IF(23&lt;=$G255, $N255, "")</f>
        <v/>
      </c>
      <c r="HT255" s="9">
        <f>IF(23&lt;=$G255, HS255-HR255, "")</f>
        <v/>
      </c>
      <c r="HU255" s="9">
        <f>IF(23&lt;=$G255, HQ255-HT255, "")</f>
        <v/>
      </c>
      <c r="HV255" s="9">
        <f>IF(23&lt;=$G255, ROUND(HN255*$Q255, 2), "")</f>
        <v/>
      </c>
      <c r="HW255" s="9">
        <f>IF(23&lt;=$G255, HN255+HV255, "")</f>
        <v/>
      </c>
      <c r="HX255" s="9">
        <f>IF(23&lt;=$G255, HR255+HV255, "")</f>
        <v/>
      </c>
      <c r="HY255" s="9">
        <f>IF(23&lt;=$G255, ($G255-23)*$N255, "")</f>
        <v/>
      </c>
      <c r="HZ255" s="9">
        <f>IF(24&lt;=$G255, HU255, "")</f>
        <v/>
      </c>
      <c r="IA255" s="9">
        <f>IF(24&lt;=$G255, ROUND(HZ255*$Q255, 2), "")</f>
        <v/>
      </c>
      <c r="IB255" s="9">
        <f>IF(24&lt;=$G255, $N255, "")</f>
        <v/>
      </c>
      <c r="IC255" s="9">
        <f>IF(24&lt;=$G255, IB255-IA255, "")</f>
        <v/>
      </c>
      <c r="ID255" s="9">
        <f>IF(24&lt;=$G255, HZ255-IC255, "")</f>
        <v/>
      </c>
      <c r="IE255" s="9">
        <f>IF(24&lt;=$G255, ROUND(HW255*$Q255, 2), "")</f>
        <v/>
      </c>
      <c r="IF255" s="9">
        <f>IF(24&lt;=$G255, HW255+IE255, "")</f>
        <v/>
      </c>
      <c r="IG255" s="9">
        <f>IF(24&lt;=$G255, IA255+IE255, "")</f>
        <v/>
      </c>
      <c r="IH255" s="9">
        <f>IF(24&lt;=$G255, ($G255-24)*$N255, "")</f>
        <v/>
      </c>
      <c r="II255" s="9">
        <f>IF(25&lt;=$G255, ID255, "")</f>
        <v/>
      </c>
      <c r="IJ255" s="9">
        <f>IF(25&lt;=$G255, ROUND(II255*$Q255, 2), "")</f>
        <v/>
      </c>
      <c r="IK255" s="9">
        <f>IF(25&lt;=$G255, $N255, "")</f>
        <v/>
      </c>
      <c r="IL255" s="9">
        <f>IF(25&lt;=$G255, IK255-IJ255, "")</f>
        <v/>
      </c>
      <c r="IM255" s="9">
        <f>IF(25&lt;=$G255, II255-IL255, "")</f>
        <v/>
      </c>
      <c r="IN255" s="9">
        <f>IF(25&lt;=$G255, ROUND(IF255*$Q255, 2), "")</f>
        <v/>
      </c>
      <c r="IO255" s="9">
        <f>IF(25&lt;=$G255, IF255+IN255, "")</f>
        <v/>
      </c>
      <c r="IP255" s="9">
        <f>IF(25&lt;=$G255, IJ255+IN255, "")</f>
        <v/>
      </c>
      <c r="IQ255" s="9">
        <f>IF(25&lt;=$G255, ($G255-25)*$N255, "")</f>
        <v/>
      </c>
      <c r="IR255" s="9">
        <f>IF(26&lt;=$G255, IM255, "")</f>
        <v/>
      </c>
      <c r="IS255" s="9">
        <f>IF(26&lt;=$G255, ROUND(IR255*$Q255, 2), "")</f>
        <v/>
      </c>
      <c r="IT255" s="9">
        <f>IF(26&lt;=$G255, $N255, "")</f>
        <v/>
      </c>
      <c r="IU255" s="9">
        <f>IF(26&lt;=$G255, IT255-IS255, "")</f>
        <v/>
      </c>
      <c r="IV255" s="9">
        <f>IF(26&lt;=$G255, IR255-IU255, "")</f>
        <v/>
      </c>
      <c r="IW255" s="9">
        <f>IF(26&lt;=$G255, ROUND(IO255*$Q255, 2), "")</f>
        <v/>
      </c>
      <c r="IX255" s="9">
        <f>IF(26&lt;=$G255, IO255+IW255, "")</f>
        <v/>
      </c>
      <c r="IY255" s="9">
        <f>IF(26&lt;=$G255, IS255+IW255, "")</f>
        <v/>
      </c>
      <c r="IZ255" s="9">
        <f>IF(26&lt;=$G255, ($G255-26)*$N255, "")</f>
        <v/>
      </c>
      <c r="JA255" s="9">
        <f>IF(27&lt;=$G255, IV255, "")</f>
        <v/>
      </c>
      <c r="JB255" s="9">
        <f>IF(27&lt;=$G255, ROUND(JA255*$Q255, 2), "")</f>
        <v/>
      </c>
      <c r="JC255" s="9">
        <f>IF(27&lt;=$G255, $N255, "")</f>
        <v/>
      </c>
      <c r="JD255" s="9">
        <f>IF(27&lt;=$G255, JC255-JB255, "")</f>
        <v/>
      </c>
      <c r="JE255" s="9">
        <f>IF(27&lt;=$G255, JA255-JD255, "")</f>
        <v/>
      </c>
      <c r="JF255" s="9">
        <f>IF(27&lt;=$G255, ROUND(IX255*$Q255, 2), "")</f>
        <v/>
      </c>
      <c r="JG255" s="9">
        <f>IF(27&lt;=$G255, IX255+JF255, "")</f>
        <v/>
      </c>
      <c r="JH255" s="9">
        <f>IF(27&lt;=$G255, JB255+JF255, "")</f>
        <v/>
      </c>
      <c r="JI255" s="9">
        <f>IF(27&lt;=$G255, ($G255-27)*$N255, "")</f>
        <v/>
      </c>
      <c r="JJ255" s="9">
        <f>IF(28&lt;=$G255, JE255, "")</f>
        <v/>
      </c>
      <c r="JK255" s="9">
        <f>IF(28&lt;=$G255, ROUND(JJ255*$Q255, 2), "")</f>
        <v/>
      </c>
      <c r="JL255" s="9">
        <f>IF(28&lt;=$G255, $N255, "")</f>
        <v/>
      </c>
      <c r="JM255" s="9">
        <f>IF(28&lt;=$G255, JL255-JK255, "")</f>
        <v/>
      </c>
      <c r="JN255" s="9">
        <f>IF(28&lt;=$G255, JJ255-JM255, "")</f>
        <v/>
      </c>
      <c r="JO255" s="9">
        <f>IF(28&lt;=$G255, ROUND(JG255*$Q255, 2), "")</f>
        <v/>
      </c>
      <c r="JP255" s="9">
        <f>IF(28&lt;=$G255, JG255+JO255, "")</f>
        <v/>
      </c>
      <c r="JQ255" s="9">
        <f>IF(28&lt;=$G255, JK255+JO255, "")</f>
        <v/>
      </c>
      <c r="JR255" s="9">
        <f>IF(28&lt;=$G255, ($G255-28)*$N255, "")</f>
        <v/>
      </c>
      <c r="JS255" s="9">
        <f>IF(29&lt;=$G255, JN255, "")</f>
        <v/>
      </c>
      <c r="JT255" s="9">
        <f>IF(29&lt;=$G255, ROUND(JS255*$Q255, 2), "")</f>
        <v/>
      </c>
      <c r="JU255" s="9">
        <f>IF(29&lt;=$G255, $N255, "")</f>
        <v/>
      </c>
      <c r="JV255" s="9">
        <f>IF(29&lt;=$G255, JU255-JT255, "")</f>
        <v/>
      </c>
      <c r="JW255" s="9">
        <f>IF(29&lt;=$G255, JS255-JV255, "")</f>
        <v/>
      </c>
      <c r="JX255" s="9">
        <f>IF(29&lt;=$G255, ROUND(JP255*$Q255, 2), "")</f>
        <v/>
      </c>
      <c r="JY255" s="9">
        <f>IF(29&lt;=$G255, JP255+JX255, "")</f>
        <v/>
      </c>
      <c r="JZ255" s="9">
        <f>IF(29&lt;=$G255, JT255+JX255, "")</f>
        <v/>
      </c>
      <c r="KA255" s="9">
        <f>IF(29&lt;=$G255, ($G255-29)*$N255, "")</f>
        <v/>
      </c>
      <c r="KB255" s="9">
        <f>IF(30&lt;=$G255, JW255, "")</f>
        <v/>
      </c>
      <c r="KC255" s="9">
        <f>IF(30&lt;=$G255, ROUND(KB255*$Q255, 2), "")</f>
        <v/>
      </c>
      <c r="KD255" s="9">
        <f>IF(30&lt;=$G255, $N255, "")</f>
        <v/>
      </c>
      <c r="KE255" s="9">
        <f>IF(30&lt;=$G255, KD255-KC255, "")</f>
        <v/>
      </c>
      <c r="KF255" s="9">
        <f>IF(30&lt;=$G255, KB255-KE255, "")</f>
        <v/>
      </c>
      <c r="KG255" s="9">
        <f>IF(30&lt;=$G255, ROUND(JY255*$Q255, 2), "")</f>
        <v/>
      </c>
      <c r="KH255" s="9">
        <f>IF(30&lt;=$G255, JY255+KG255, "")</f>
        <v/>
      </c>
      <c r="KI255" s="9">
        <f>IF(30&lt;=$G255, KC255+KG255, "")</f>
        <v/>
      </c>
      <c r="KJ255" s="9">
        <f>IF(30&lt;=$G255, ($G255-30)*$N255, "")</f>
        <v/>
      </c>
      <c r="KK255" s="9">
        <f>IF(31&lt;=$G255, KF255, "")</f>
        <v/>
      </c>
      <c r="KL255" s="9">
        <f>IF(31&lt;=$G255, ROUND(KK255*$Q255, 2), "")</f>
        <v/>
      </c>
      <c r="KM255" s="9">
        <f>IF(31&lt;=$G255, $N255, "")</f>
        <v/>
      </c>
      <c r="KN255" s="9">
        <f>IF(31&lt;=$G255, KM255-KL255, "")</f>
        <v/>
      </c>
      <c r="KO255" s="9">
        <f>IF(31&lt;=$G255, KK255-KN255, "")</f>
        <v/>
      </c>
      <c r="KP255" s="9">
        <f>IF(31&lt;=$G255, ROUND(KH255*$Q255, 2), "")</f>
        <v/>
      </c>
      <c r="KQ255" s="9">
        <f>IF(31&lt;=$G255, KH255+KP255, "")</f>
        <v/>
      </c>
      <c r="KR255" s="9">
        <f>IF(31&lt;=$G255, KL255+KP255, "")</f>
        <v/>
      </c>
      <c r="KS255" s="9">
        <f>IF(31&lt;=$G255, ($G255-31)*$N255, "")</f>
        <v/>
      </c>
      <c r="KT255" s="9">
        <f>IF(32&lt;=$G255, KO255, "")</f>
        <v/>
      </c>
      <c r="KU255" s="9">
        <f>IF(32&lt;=$G255, ROUND(KT255*$Q255, 2), "")</f>
        <v/>
      </c>
      <c r="KV255" s="9">
        <f>IF(32&lt;=$G255, $N255, "")</f>
        <v/>
      </c>
      <c r="KW255" s="9">
        <f>IF(32&lt;=$G255, KV255-KU255, "")</f>
        <v/>
      </c>
      <c r="KX255" s="9">
        <f>IF(32&lt;=$G255, KT255-KW255, "")</f>
        <v/>
      </c>
      <c r="KY255" s="9">
        <f>IF(32&lt;=$G255, ROUND(KQ255*$Q255, 2), "")</f>
        <v/>
      </c>
      <c r="KZ255" s="9">
        <f>IF(32&lt;=$G255, KQ255+KY255, "")</f>
        <v/>
      </c>
      <c r="LA255" s="9">
        <f>IF(32&lt;=$G255, KU255+KY255, "")</f>
        <v/>
      </c>
      <c r="LB255" s="9">
        <f>IF(32&lt;=$G255, ($G255-32)*$N255, "")</f>
        <v/>
      </c>
      <c r="LC255" s="9">
        <f>IF(33&lt;=$G255, KX255, "")</f>
        <v/>
      </c>
      <c r="LD255" s="9">
        <f>IF(33&lt;=$G255, ROUND(LC255*$Q255, 2), "")</f>
        <v/>
      </c>
      <c r="LE255" s="9">
        <f>IF(33&lt;=$G255, $N255, "")</f>
        <v/>
      </c>
      <c r="LF255" s="9">
        <f>IF(33&lt;=$G255, LE255-LD255, "")</f>
        <v/>
      </c>
      <c r="LG255" s="9">
        <f>IF(33&lt;=$G255, LC255-LF255, "")</f>
        <v/>
      </c>
      <c r="LH255" s="9">
        <f>IF(33&lt;=$G255, ROUND(KZ255*$Q255, 2), "")</f>
        <v/>
      </c>
      <c r="LI255" s="9">
        <f>IF(33&lt;=$G255, KZ255+LH255, "")</f>
        <v/>
      </c>
      <c r="LJ255" s="9">
        <f>IF(33&lt;=$G255, LD255+LH255, "")</f>
        <v/>
      </c>
      <c r="LK255" s="9">
        <f>IF(33&lt;=$G255, ($G255-33)*$N255, "")</f>
        <v/>
      </c>
      <c r="LL255" s="9">
        <f>IF(34&lt;=$G255, LG255, "")</f>
        <v/>
      </c>
      <c r="LM255" s="9">
        <f>IF(34&lt;=$G255, ROUND(LL255*$Q255, 2), "")</f>
        <v/>
      </c>
      <c r="LN255" s="9">
        <f>IF(34&lt;=$G255, $N255, "")</f>
        <v/>
      </c>
      <c r="LO255" s="9">
        <f>IF(34&lt;=$G255, LN255-LM255, "")</f>
        <v/>
      </c>
      <c r="LP255" s="9">
        <f>IF(34&lt;=$G255, LL255-LO255, "")</f>
        <v/>
      </c>
      <c r="LQ255" s="9">
        <f>IF(34&lt;=$G255, ROUND(LI255*$Q255, 2), "")</f>
        <v/>
      </c>
      <c r="LR255" s="9">
        <f>IF(34&lt;=$G255, LI255+LQ255, "")</f>
        <v/>
      </c>
      <c r="LS255" s="9">
        <f>IF(34&lt;=$G255, LM255+LQ255, "")</f>
        <v/>
      </c>
      <c r="LT255" s="9">
        <f>IF(34&lt;=$G255, ($G255-34)*$N255, "")</f>
        <v/>
      </c>
      <c r="LU255" s="9">
        <f>IF(35&lt;=$G255, LP255, "")</f>
        <v/>
      </c>
      <c r="LV255" s="9">
        <f>IF(35&lt;=$G255, ROUND(LU255*$Q255, 2), "")</f>
        <v/>
      </c>
      <c r="LW255" s="9">
        <f>IF(35&lt;=$G255, $N255, "")</f>
        <v/>
      </c>
      <c r="LX255" s="9">
        <f>IF(35&lt;=$G255, LW255-LV255, "")</f>
        <v/>
      </c>
      <c r="LY255" s="9">
        <f>IF(35&lt;=$G255, LU255-LX255, "")</f>
        <v/>
      </c>
      <c r="LZ255" s="9">
        <f>IF(35&lt;=$G255, ROUND(LR255*$Q255, 2), "")</f>
        <v/>
      </c>
      <c r="MA255" s="9">
        <f>IF(35&lt;=$G255, LR255+LZ255, "")</f>
        <v/>
      </c>
      <c r="MB255" s="9">
        <f>IF(35&lt;=$G255, LV255+LZ255, "")</f>
        <v/>
      </c>
      <c r="MC255" s="9">
        <f>IF(35&lt;=$G255, ($G255-35)*$N255, "")</f>
        <v/>
      </c>
      <c r="MD255" s="9">
        <f>IF(36&lt;=$G255, LY255, "")</f>
        <v/>
      </c>
      <c r="ME255" s="9">
        <f>IF(36&lt;=$G255, ROUND(MD255*$Q255, 2), "")</f>
        <v/>
      </c>
      <c r="MF255" s="9">
        <f>IF(36&lt;=$G255, $N255, "")</f>
        <v/>
      </c>
      <c r="MG255" s="9">
        <f>IF(36&lt;=$G255, MF255-ME255, "")</f>
        <v/>
      </c>
      <c r="MH255" s="9">
        <f>IF(36&lt;=$G255, MD255-MG255, "")</f>
        <v/>
      </c>
      <c r="MI255" s="9">
        <f>IF(36&lt;=$G255, ROUND(MA255*$Q255, 2), "")</f>
        <v/>
      </c>
      <c r="MJ255" s="9">
        <f>IF(36&lt;=$G255, MA255+MI255, "")</f>
        <v/>
      </c>
      <c r="MK255" s="9">
        <f>IF(36&lt;=$G255, ME255+MI255, "")</f>
        <v/>
      </c>
      <c r="ML255" s="9">
        <f>IF(36&lt;=$G255, ($G255-36)*$N255, "")</f>
        <v/>
      </c>
      <c r="MM255" s="9">
        <f>IF(37&lt;=$G255, MH255, "")</f>
        <v/>
      </c>
      <c r="MN255" s="9">
        <f>IF(37&lt;=$G255, ROUND(MM255*$Q255, 2), "")</f>
        <v/>
      </c>
      <c r="MO255" s="9">
        <f>IF(37&lt;=$G255, $N255, "")</f>
        <v/>
      </c>
      <c r="MP255" s="9">
        <f>IF(37&lt;=$G255, MO255-MN255, "")</f>
        <v/>
      </c>
      <c r="MQ255" s="9">
        <f>IF(37&lt;=$G255, MM255-MP255, "")</f>
        <v/>
      </c>
      <c r="MR255" s="9">
        <f>IF(37&lt;=$G255, ROUND(MJ255*$Q255, 2), "")</f>
        <v/>
      </c>
      <c r="MS255" s="9">
        <f>IF(37&lt;=$G255, MJ255+MR255, "")</f>
        <v/>
      </c>
      <c r="MT255" s="9">
        <f>IF(37&lt;=$G255, MN255+MR255, "")</f>
        <v/>
      </c>
      <c r="MU255" s="9">
        <f>IF(37&lt;=$G255, ($G255-37)*$N255, "")</f>
        <v/>
      </c>
      <c r="MV255" s="9">
        <f>IF(38&lt;=$G255, MQ255, "")</f>
        <v/>
      </c>
      <c r="MW255" s="9">
        <f>IF(38&lt;=$G255, ROUND(MV255*$Q255, 2), "")</f>
        <v/>
      </c>
      <c r="MX255" s="9">
        <f>IF(38&lt;=$G255, $N255, "")</f>
        <v/>
      </c>
      <c r="MY255" s="9">
        <f>IF(38&lt;=$G255, MX255-MW255, "")</f>
        <v/>
      </c>
      <c r="MZ255" s="9">
        <f>IF(38&lt;=$G255, MV255-MY255, "")</f>
        <v/>
      </c>
      <c r="NA255" s="9">
        <f>IF(38&lt;=$G255, ROUND(MS255*$Q255, 2), "")</f>
        <v/>
      </c>
      <c r="NB255" s="9">
        <f>IF(38&lt;=$G255, MS255+NA255, "")</f>
        <v/>
      </c>
      <c r="NC255" s="9">
        <f>IF(38&lt;=$G255, MW255+NA255, "")</f>
        <v/>
      </c>
      <c r="ND255" s="9">
        <f>IF(38&lt;=$G255, ($G255-38)*$N255, "")</f>
        <v/>
      </c>
      <c r="NE255" s="9">
        <f>IF(39&lt;=$G255, MZ255, "")</f>
        <v/>
      </c>
      <c r="NF255" s="9">
        <f>IF(39&lt;=$G255, ROUND(NE255*$Q255, 2), "")</f>
        <v/>
      </c>
      <c r="NG255" s="9">
        <f>IF(39&lt;=$G255, $N255, "")</f>
        <v/>
      </c>
      <c r="NH255" s="9">
        <f>IF(39&lt;=$G255, NG255-NF255, "")</f>
        <v/>
      </c>
      <c r="NI255" s="9">
        <f>IF(39&lt;=$G255, NE255-NH255, "")</f>
        <v/>
      </c>
      <c r="NJ255" s="9">
        <f>IF(39&lt;=$G255, ROUND(NB255*$Q255, 2), "")</f>
        <v/>
      </c>
      <c r="NK255" s="9">
        <f>IF(39&lt;=$G255, NB255+NJ255, "")</f>
        <v/>
      </c>
      <c r="NL255" s="9">
        <f>IF(39&lt;=$G255, NF255+NJ255, "")</f>
        <v/>
      </c>
      <c r="NM255" s="9">
        <f>IF(39&lt;=$G255, ($G255-39)*$N255, "")</f>
        <v/>
      </c>
      <c r="NN255" s="9">
        <f>IF(40&lt;=$G255, NI255, "")</f>
        <v/>
      </c>
      <c r="NO255" s="9">
        <f>IF(40&lt;=$G255, ROUND(NN255*$Q255, 2), "")</f>
        <v/>
      </c>
      <c r="NP255" s="9">
        <f>IF(40&lt;=$G255, $N255, "")</f>
        <v/>
      </c>
      <c r="NQ255" s="9">
        <f>IF(40&lt;=$G255, NP255-NO255, "")</f>
        <v/>
      </c>
      <c r="NR255" s="9">
        <f>IF(40&lt;=$G255, NN255-NQ255, "")</f>
        <v/>
      </c>
      <c r="NS255" s="9">
        <f>IF(40&lt;=$G255, ROUND(NK255*$Q255, 2), "")</f>
        <v/>
      </c>
      <c r="NT255" s="9">
        <f>IF(40&lt;=$G255, NK255+NS255, "")</f>
        <v/>
      </c>
      <c r="NU255" s="9">
        <f>IF(40&lt;=$G255, NO255+NS255, "")</f>
        <v/>
      </c>
      <c r="NV255" s="9">
        <f>IF(40&lt;=$G255, ($G255-40)*$N255, "")</f>
        <v/>
      </c>
      <c r="NW255" s="9">
        <f>IF(41&lt;=$G255, NR255, "")</f>
        <v/>
      </c>
      <c r="NX255" s="9">
        <f>IF(41&lt;=$G255, ROUND(NW255*$Q255, 2), "")</f>
        <v/>
      </c>
      <c r="NY255" s="9">
        <f>IF(41&lt;=$G255, $N255, "")</f>
        <v/>
      </c>
      <c r="NZ255" s="9">
        <f>IF(41&lt;=$G255, NY255-NX255, "")</f>
        <v/>
      </c>
      <c r="OA255" s="9">
        <f>IF(41&lt;=$G255, NW255-NZ255, "")</f>
        <v/>
      </c>
      <c r="OB255" s="9">
        <f>IF(41&lt;=$G255, ROUND(NT255*$Q255, 2), "")</f>
        <v/>
      </c>
      <c r="OC255" s="9">
        <f>IF(41&lt;=$G255, NT255+OB255, "")</f>
        <v/>
      </c>
      <c r="OD255" s="9">
        <f>IF(41&lt;=$G255, NX255+OB255, "")</f>
        <v/>
      </c>
      <c r="OE255" s="9">
        <f>IF(41&lt;=$G255, ($G255-41)*$N255, "")</f>
        <v/>
      </c>
      <c r="OF255" s="9">
        <f>IF(42&lt;=$G255, OA255, "")</f>
        <v/>
      </c>
      <c r="OG255" s="9">
        <f>IF(42&lt;=$G255, ROUND(OF255*$Q255, 2), "")</f>
        <v/>
      </c>
      <c r="OH255" s="9">
        <f>IF(42&lt;=$G255, $N255, "")</f>
        <v/>
      </c>
      <c r="OI255" s="9">
        <f>IF(42&lt;=$G255, OH255-OG255, "")</f>
        <v/>
      </c>
      <c r="OJ255" s="9">
        <f>IF(42&lt;=$G255, OF255-OI255, "")</f>
        <v/>
      </c>
      <c r="OK255" s="9">
        <f>IF(42&lt;=$G255, ROUND(OC255*$Q255, 2), "")</f>
        <v/>
      </c>
      <c r="OL255" s="9">
        <f>IF(42&lt;=$G255, OC255+OK255, "")</f>
        <v/>
      </c>
      <c r="OM255" s="9">
        <f>IF(42&lt;=$G255, OG255+OK255, "")</f>
        <v/>
      </c>
      <c r="ON255" s="9">
        <f>IF(42&lt;=$G255, ($G255-42)*$N255, "")</f>
        <v/>
      </c>
      <c r="OO255" s="9">
        <f>IF(43&lt;=$G255, OJ255, "")</f>
        <v/>
      </c>
      <c r="OP255" s="9">
        <f>IF(43&lt;=$G255, ROUND(OO255*$Q255, 2), "")</f>
        <v/>
      </c>
      <c r="OQ255" s="9">
        <f>IF(43&lt;=$G255, $N255, "")</f>
        <v/>
      </c>
      <c r="OR255" s="9">
        <f>IF(43&lt;=$G255, OQ255-OP255, "")</f>
        <v/>
      </c>
      <c r="OS255" s="9">
        <f>IF(43&lt;=$G255, OO255-OR255, "")</f>
        <v/>
      </c>
      <c r="OT255" s="9">
        <f>IF(43&lt;=$G255, ROUND(OL255*$Q255, 2), "")</f>
        <v/>
      </c>
      <c r="OU255" s="9">
        <f>IF(43&lt;=$G255, OL255+OT255, "")</f>
        <v/>
      </c>
      <c r="OV255" s="9">
        <f>IF(43&lt;=$G255, OP255+OT255, "")</f>
        <v/>
      </c>
      <c r="OW255" s="9">
        <f>IF(43&lt;=$G255, ($G255-43)*$N255, "")</f>
        <v/>
      </c>
      <c r="OX255" s="9">
        <f>IF(44&lt;=$G255, OS255, "")</f>
        <v/>
      </c>
      <c r="OY255" s="9">
        <f>IF(44&lt;=$G255, ROUND(OX255*$Q255, 2), "")</f>
        <v/>
      </c>
      <c r="OZ255" s="9">
        <f>IF(44&lt;=$G255, $N255, "")</f>
        <v/>
      </c>
      <c r="PA255" s="9">
        <f>IF(44&lt;=$G255, OZ255-OY255, "")</f>
        <v/>
      </c>
      <c r="PB255" s="9">
        <f>IF(44&lt;=$G255, OX255-PA255, "")</f>
        <v/>
      </c>
      <c r="PC255" s="9">
        <f>IF(44&lt;=$G255, ROUND(OU255*$Q255, 2), "")</f>
        <v/>
      </c>
      <c r="PD255" s="9">
        <f>IF(44&lt;=$G255, OU255+PC255, "")</f>
        <v/>
      </c>
      <c r="PE255" s="9">
        <f>IF(44&lt;=$G255, OY255+PC255, "")</f>
        <v/>
      </c>
      <c r="PF255" s="9">
        <f>IF(44&lt;=$G255, ($G255-44)*$N255, "")</f>
        <v/>
      </c>
      <c r="PG255" s="9">
        <f>IF(45&lt;=$G255, PB255, "")</f>
        <v/>
      </c>
      <c r="PH255" s="9">
        <f>IF(45&lt;=$G255, ROUND(PG255*$Q255, 2), "")</f>
        <v/>
      </c>
      <c r="PI255" s="9">
        <f>IF(45&lt;=$G255, $N255, "")</f>
        <v/>
      </c>
      <c r="PJ255" s="9">
        <f>IF(45&lt;=$G255, PI255-PH255, "")</f>
        <v/>
      </c>
      <c r="PK255" s="9">
        <f>IF(45&lt;=$G255, PG255-PJ255, "")</f>
        <v/>
      </c>
      <c r="PL255" s="9">
        <f>IF(45&lt;=$G255, ROUND(PD255*$Q255, 2), "")</f>
        <v/>
      </c>
      <c r="PM255" s="9">
        <f>IF(45&lt;=$G255, PD255+PL255, "")</f>
        <v/>
      </c>
      <c r="PN255" s="9">
        <f>IF(45&lt;=$G255, PH255+PL255, "")</f>
        <v/>
      </c>
      <c r="PO255" s="9">
        <f>IF(45&lt;=$G255, ($G255-45)*$N255, "")</f>
        <v/>
      </c>
      <c r="PP255" s="9">
        <f>IF(46&lt;=$G255, PK255, "")</f>
        <v/>
      </c>
      <c r="PQ255" s="9">
        <f>IF(46&lt;=$G255, ROUND(PP255*$Q255, 2), "")</f>
        <v/>
      </c>
      <c r="PR255" s="9">
        <f>IF(46&lt;=$G255, $N255, "")</f>
        <v/>
      </c>
      <c r="PS255" s="9">
        <f>IF(46&lt;=$G255, PR255-PQ255, "")</f>
        <v/>
      </c>
      <c r="PT255" s="9">
        <f>IF(46&lt;=$G255, PP255-PS255, "")</f>
        <v/>
      </c>
      <c r="PU255" s="9">
        <f>IF(46&lt;=$G255, ROUND(PM255*$Q255, 2), "")</f>
        <v/>
      </c>
      <c r="PV255" s="9">
        <f>IF(46&lt;=$G255, PM255+PU255, "")</f>
        <v/>
      </c>
      <c r="PW255" s="9">
        <f>IF(46&lt;=$G255, PQ255+PU255, "")</f>
        <v/>
      </c>
      <c r="PX255" s="9">
        <f>IF(46&lt;=$G255, ($G255-46)*$N255, "")</f>
        <v/>
      </c>
      <c r="PY255" s="9">
        <f>IF(47&lt;=$G255, PT255, "")</f>
        <v/>
      </c>
      <c r="PZ255" s="9">
        <f>IF(47&lt;=$G255, ROUND(PY255*$Q255, 2), "")</f>
        <v/>
      </c>
      <c r="QA255" s="9">
        <f>IF(47&lt;=$G255, $N255, "")</f>
        <v/>
      </c>
      <c r="QB255" s="9">
        <f>IF(47&lt;=$G255, QA255-PZ255, "")</f>
        <v/>
      </c>
      <c r="QC255" s="9">
        <f>IF(47&lt;=$G255, PY255-QB255, "")</f>
        <v/>
      </c>
      <c r="QD255" s="9">
        <f>IF(47&lt;=$G255, ROUND(PV255*$Q255, 2), "")</f>
        <v/>
      </c>
      <c r="QE255" s="9">
        <f>IF(47&lt;=$G255, PV255+QD255, "")</f>
        <v/>
      </c>
      <c r="QF255" s="9">
        <f>IF(47&lt;=$G255, PZ255+QD255, "")</f>
        <v/>
      </c>
      <c r="QG255" s="9">
        <f>IF(47&lt;=$G255, ($G255-47)*$N255, "")</f>
        <v/>
      </c>
      <c r="QH255" s="9">
        <f>IF(48&lt;=$G255, QC255, "")</f>
        <v/>
      </c>
      <c r="QI255" s="9">
        <f>IF(48&lt;=$G255, ROUND(QH255*$Q255, 2), "")</f>
        <v/>
      </c>
      <c r="QJ255" s="9">
        <f>IF(48&lt;=$G255, $N255, "")</f>
        <v/>
      </c>
      <c r="QK255" s="9">
        <f>IF(48&lt;=$G255, QJ255-QI255, "")</f>
        <v/>
      </c>
      <c r="QL255" s="9">
        <f>IF(48&lt;=$G255, QH255-QK255, "")</f>
        <v/>
      </c>
      <c r="QM255" s="9">
        <f>IF(48&lt;=$G255, ROUND(QE255*$Q255, 2), "")</f>
        <v/>
      </c>
      <c r="QN255" s="9">
        <f>IF(48&lt;=$G255, QE255+QM255, "")</f>
        <v/>
      </c>
      <c r="QO255" s="9">
        <f>IF(48&lt;=$G255, QI255+QM255, "")</f>
        <v/>
      </c>
      <c r="QP255" s="9">
        <f>IF(48&lt;=$G255, ($G255-48)*$N255, "")</f>
        <v/>
      </c>
    </row>
    <row r="256">
      <c r="A256" s="12" t="inlineStr">
        <is>
          <t>0763-0001</t>
        </is>
      </c>
      <c r="B256" s="13" t="inlineStr">
        <is>
          <t>Francisco Javier Fernández Gutiérrez</t>
        </is>
      </c>
      <c r="C256" s="13" t="inlineStr">
        <is>
          <t>1500 RHO</t>
        </is>
      </c>
      <c r="D256" s="12" t="inlineStr">
        <is>
          <t>ACTIVO</t>
        </is>
      </c>
      <c r="E256" s="12" t="inlineStr">
        <is>
          <t>2026-05-28</t>
        </is>
      </c>
      <c r="F256" s="12" t="inlineStr">
        <is>
          <t>2029-05-28</t>
        </is>
      </c>
      <c r="G256" s="14" t="n">
        <v>36</v>
      </c>
      <c r="H256" s="15" t="n">
        <v>2330000</v>
      </c>
      <c r="I256" s="16" t="n">
        <v>0.2</v>
      </c>
      <c r="J256" s="15">
        <f>ROUND(H256*I256, 2)</f>
        <v/>
      </c>
      <c r="K256" s="15">
        <f>ROUND(H256-J256, 2)</f>
        <v/>
      </c>
      <c r="L256" s="16" t="n">
        <v>0.02</v>
      </c>
      <c r="M256" s="15">
        <f>ROUND(H256*L256, 2)</f>
        <v/>
      </c>
      <c r="N256" s="15" t="n">
        <v>70058.7</v>
      </c>
      <c r="O256" s="16" t="n">
        <v>0.2</v>
      </c>
      <c r="P256" s="15">
        <f>ROUND(H256*O256, 2)</f>
        <v/>
      </c>
      <c r="Q256" s="17" t="n">
        <v>0.02432099</v>
      </c>
      <c r="R256" s="17">
        <f>RATE(G256, -N256, K256, -P256)</f>
        <v/>
      </c>
      <c r="S256" s="17">
        <f>ROUND(Q256*12, 8)</f>
        <v/>
      </c>
      <c r="T256" s="17">
        <f>ROUND(((1+Q256)^12)-1, 8)</f>
        <v/>
      </c>
      <c r="U256" s="15">
        <f>ROUND(PV(Q256, G256, 0, -P256), 2)</f>
        <v/>
      </c>
      <c r="V256" s="15">
        <f>SUMIF($AA$4:$QP$4, "Interes_Leasing", AA256:QP256)</f>
        <v/>
      </c>
      <c r="W256" s="15">
        <f>SUMIF($AA$4:$QP$4, "Interes_Residual", AA256:QP256)</f>
        <v/>
      </c>
      <c r="X256" s="15">
        <f>ROUND(V256+W256, 2)</f>
        <v/>
      </c>
      <c r="Y256" s="15">
        <f>ROUND((N256*G256+P256+M256)-K256, 2)</f>
        <v/>
      </c>
      <c r="Z256" s="16">
        <f>ROUND(Y256/K256, 4)</f>
        <v/>
      </c>
      <c r="AA256" s="15">
        <f>IF(1&lt;=$G256, $K256, "")</f>
        <v/>
      </c>
      <c r="AB256" s="15">
        <f>IF(1&lt;=$G256, ROUND(AA256*$Q256, 2), "")</f>
        <v/>
      </c>
      <c r="AC256" s="15">
        <f>IF(1&lt;=$G256, $N256, "")</f>
        <v/>
      </c>
      <c r="AD256" s="15">
        <f>IF(1&lt;=$G256, AC256-AB256, "")</f>
        <v/>
      </c>
      <c r="AE256" s="15">
        <f>IF(1&lt;=$G256, AA256-AD256, "")</f>
        <v/>
      </c>
      <c r="AF256" s="15">
        <f>IF(1&lt;=$G256, ROUND($U256*$Q256, 2), "")</f>
        <v/>
      </c>
      <c r="AG256" s="15">
        <f>IF(1&lt;=$G256, $U256+AF256, "")</f>
        <v/>
      </c>
      <c r="AH256" s="15">
        <f>IF(1&lt;=$G256, AB256+AF256, "")</f>
        <v/>
      </c>
      <c r="AI256" s="15">
        <f>IF(1&lt;=$G256, ($G256-1)*$N256, "")</f>
        <v/>
      </c>
      <c r="AJ256" s="15">
        <f>IF(2&lt;=$G256, AE256, "")</f>
        <v/>
      </c>
      <c r="AK256" s="15">
        <f>IF(2&lt;=$G256, ROUND(AJ256*$Q256, 2), "")</f>
        <v/>
      </c>
      <c r="AL256" s="15">
        <f>IF(2&lt;=$G256, $N256, "")</f>
        <v/>
      </c>
      <c r="AM256" s="15">
        <f>IF(2&lt;=$G256, AL256-AK256, "")</f>
        <v/>
      </c>
      <c r="AN256" s="15">
        <f>IF(2&lt;=$G256, AJ256-AM256, "")</f>
        <v/>
      </c>
      <c r="AO256" s="15">
        <f>IF(2&lt;=$G256, ROUND(AG256*$Q256, 2), "")</f>
        <v/>
      </c>
      <c r="AP256" s="15">
        <f>IF(2&lt;=$G256, AG256+AO256, "")</f>
        <v/>
      </c>
      <c r="AQ256" s="15">
        <f>IF(2&lt;=$G256, AK256+AO256, "")</f>
        <v/>
      </c>
      <c r="AR256" s="15">
        <f>IF(2&lt;=$G256, ($G256-2)*$N256, "")</f>
        <v/>
      </c>
      <c r="AS256" s="15">
        <f>IF(3&lt;=$G256, AN256, "")</f>
        <v/>
      </c>
      <c r="AT256" s="15">
        <f>IF(3&lt;=$G256, ROUND(AS256*$Q256, 2), "")</f>
        <v/>
      </c>
      <c r="AU256" s="15">
        <f>IF(3&lt;=$G256, $N256, "")</f>
        <v/>
      </c>
      <c r="AV256" s="15">
        <f>IF(3&lt;=$G256, AU256-AT256, "")</f>
        <v/>
      </c>
      <c r="AW256" s="15">
        <f>IF(3&lt;=$G256, AS256-AV256, "")</f>
        <v/>
      </c>
      <c r="AX256" s="15">
        <f>IF(3&lt;=$G256, ROUND(AP256*$Q256, 2), "")</f>
        <v/>
      </c>
      <c r="AY256" s="15">
        <f>IF(3&lt;=$G256, AP256+AX256, "")</f>
        <v/>
      </c>
      <c r="AZ256" s="15">
        <f>IF(3&lt;=$G256, AT256+AX256, "")</f>
        <v/>
      </c>
      <c r="BA256" s="15">
        <f>IF(3&lt;=$G256, ($G256-3)*$N256, "")</f>
        <v/>
      </c>
      <c r="BB256" s="15">
        <f>IF(4&lt;=$G256, AW256, "")</f>
        <v/>
      </c>
      <c r="BC256" s="15">
        <f>IF(4&lt;=$G256, ROUND(BB256*$Q256, 2), "")</f>
        <v/>
      </c>
      <c r="BD256" s="15">
        <f>IF(4&lt;=$G256, $N256, "")</f>
        <v/>
      </c>
      <c r="BE256" s="15">
        <f>IF(4&lt;=$G256, BD256-BC256, "")</f>
        <v/>
      </c>
      <c r="BF256" s="15">
        <f>IF(4&lt;=$G256, BB256-BE256, "")</f>
        <v/>
      </c>
      <c r="BG256" s="15">
        <f>IF(4&lt;=$G256, ROUND(AY256*$Q256, 2), "")</f>
        <v/>
      </c>
      <c r="BH256" s="15">
        <f>IF(4&lt;=$G256, AY256+BG256, "")</f>
        <v/>
      </c>
      <c r="BI256" s="15">
        <f>IF(4&lt;=$G256, BC256+BG256, "")</f>
        <v/>
      </c>
      <c r="BJ256" s="15">
        <f>IF(4&lt;=$G256, ($G256-4)*$N256, "")</f>
        <v/>
      </c>
      <c r="BK256" s="15">
        <f>IF(5&lt;=$G256, BF256, "")</f>
        <v/>
      </c>
      <c r="BL256" s="15">
        <f>IF(5&lt;=$G256, ROUND(BK256*$Q256, 2), "")</f>
        <v/>
      </c>
      <c r="BM256" s="15">
        <f>IF(5&lt;=$G256, $N256, "")</f>
        <v/>
      </c>
      <c r="BN256" s="15">
        <f>IF(5&lt;=$G256, BM256-BL256, "")</f>
        <v/>
      </c>
      <c r="BO256" s="15">
        <f>IF(5&lt;=$G256, BK256-BN256, "")</f>
        <v/>
      </c>
      <c r="BP256" s="15">
        <f>IF(5&lt;=$G256, ROUND(BH256*$Q256, 2), "")</f>
        <v/>
      </c>
      <c r="BQ256" s="15">
        <f>IF(5&lt;=$G256, BH256+BP256, "")</f>
        <v/>
      </c>
      <c r="BR256" s="15">
        <f>IF(5&lt;=$G256, BL256+BP256, "")</f>
        <v/>
      </c>
      <c r="BS256" s="15">
        <f>IF(5&lt;=$G256, ($G256-5)*$N256, "")</f>
        <v/>
      </c>
      <c r="BT256" s="15">
        <f>IF(6&lt;=$G256, BO256, "")</f>
        <v/>
      </c>
      <c r="BU256" s="15">
        <f>IF(6&lt;=$G256, ROUND(BT256*$Q256, 2), "")</f>
        <v/>
      </c>
      <c r="BV256" s="15">
        <f>IF(6&lt;=$G256, $N256, "")</f>
        <v/>
      </c>
      <c r="BW256" s="15">
        <f>IF(6&lt;=$G256, BV256-BU256, "")</f>
        <v/>
      </c>
      <c r="BX256" s="15">
        <f>IF(6&lt;=$G256, BT256-BW256, "")</f>
        <v/>
      </c>
      <c r="BY256" s="15">
        <f>IF(6&lt;=$G256, ROUND(BQ256*$Q256, 2), "")</f>
        <v/>
      </c>
      <c r="BZ256" s="15">
        <f>IF(6&lt;=$G256, BQ256+BY256, "")</f>
        <v/>
      </c>
      <c r="CA256" s="15">
        <f>IF(6&lt;=$G256, BU256+BY256, "")</f>
        <v/>
      </c>
      <c r="CB256" s="15">
        <f>IF(6&lt;=$G256, ($G256-6)*$N256, "")</f>
        <v/>
      </c>
      <c r="CC256" s="15">
        <f>IF(7&lt;=$G256, BX256, "")</f>
        <v/>
      </c>
      <c r="CD256" s="15">
        <f>IF(7&lt;=$G256, ROUND(CC256*$Q256, 2), "")</f>
        <v/>
      </c>
      <c r="CE256" s="15">
        <f>IF(7&lt;=$G256, $N256, "")</f>
        <v/>
      </c>
      <c r="CF256" s="15">
        <f>IF(7&lt;=$G256, CE256-CD256, "")</f>
        <v/>
      </c>
      <c r="CG256" s="15">
        <f>IF(7&lt;=$G256, CC256-CF256, "")</f>
        <v/>
      </c>
      <c r="CH256" s="15">
        <f>IF(7&lt;=$G256, ROUND(BZ256*$Q256, 2), "")</f>
        <v/>
      </c>
      <c r="CI256" s="15">
        <f>IF(7&lt;=$G256, BZ256+CH256, "")</f>
        <v/>
      </c>
      <c r="CJ256" s="15">
        <f>IF(7&lt;=$G256, CD256+CH256, "")</f>
        <v/>
      </c>
      <c r="CK256" s="15">
        <f>IF(7&lt;=$G256, ($G256-7)*$N256, "")</f>
        <v/>
      </c>
      <c r="CL256" s="15">
        <f>IF(8&lt;=$G256, CG256, "")</f>
        <v/>
      </c>
      <c r="CM256" s="15">
        <f>IF(8&lt;=$G256, ROUND(CL256*$Q256, 2), "")</f>
        <v/>
      </c>
      <c r="CN256" s="15">
        <f>IF(8&lt;=$G256, $N256, "")</f>
        <v/>
      </c>
      <c r="CO256" s="15">
        <f>IF(8&lt;=$G256, CN256-CM256, "")</f>
        <v/>
      </c>
      <c r="CP256" s="15">
        <f>IF(8&lt;=$G256, CL256-CO256, "")</f>
        <v/>
      </c>
      <c r="CQ256" s="15">
        <f>IF(8&lt;=$G256, ROUND(CI256*$Q256, 2), "")</f>
        <v/>
      </c>
      <c r="CR256" s="15">
        <f>IF(8&lt;=$G256, CI256+CQ256, "")</f>
        <v/>
      </c>
      <c r="CS256" s="15">
        <f>IF(8&lt;=$G256, CM256+CQ256, "")</f>
        <v/>
      </c>
      <c r="CT256" s="15">
        <f>IF(8&lt;=$G256, ($G256-8)*$N256, "")</f>
        <v/>
      </c>
      <c r="CU256" s="15">
        <f>IF(9&lt;=$G256, CP256, "")</f>
        <v/>
      </c>
      <c r="CV256" s="15">
        <f>IF(9&lt;=$G256, ROUND(CU256*$Q256, 2), "")</f>
        <v/>
      </c>
      <c r="CW256" s="15">
        <f>IF(9&lt;=$G256, $N256, "")</f>
        <v/>
      </c>
      <c r="CX256" s="15">
        <f>IF(9&lt;=$G256, CW256-CV256, "")</f>
        <v/>
      </c>
      <c r="CY256" s="15">
        <f>IF(9&lt;=$G256, CU256-CX256, "")</f>
        <v/>
      </c>
      <c r="CZ256" s="15">
        <f>IF(9&lt;=$G256, ROUND(CR256*$Q256, 2), "")</f>
        <v/>
      </c>
      <c r="DA256" s="15">
        <f>IF(9&lt;=$G256, CR256+CZ256, "")</f>
        <v/>
      </c>
      <c r="DB256" s="15">
        <f>IF(9&lt;=$G256, CV256+CZ256, "")</f>
        <v/>
      </c>
      <c r="DC256" s="15">
        <f>IF(9&lt;=$G256, ($G256-9)*$N256, "")</f>
        <v/>
      </c>
      <c r="DD256" s="15">
        <f>IF(10&lt;=$G256, CY256, "")</f>
        <v/>
      </c>
      <c r="DE256" s="15">
        <f>IF(10&lt;=$G256, ROUND(DD256*$Q256, 2), "")</f>
        <v/>
      </c>
      <c r="DF256" s="15">
        <f>IF(10&lt;=$G256, $N256, "")</f>
        <v/>
      </c>
      <c r="DG256" s="15">
        <f>IF(10&lt;=$G256, DF256-DE256, "")</f>
        <v/>
      </c>
      <c r="DH256" s="15">
        <f>IF(10&lt;=$G256, DD256-DG256, "")</f>
        <v/>
      </c>
      <c r="DI256" s="15">
        <f>IF(10&lt;=$G256, ROUND(DA256*$Q256, 2), "")</f>
        <v/>
      </c>
      <c r="DJ256" s="15">
        <f>IF(10&lt;=$G256, DA256+DI256, "")</f>
        <v/>
      </c>
      <c r="DK256" s="15">
        <f>IF(10&lt;=$G256, DE256+DI256, "")</f>
        <v/>
      </c>
      <c r="DL256" s="15">
        <f>IF(10&lt;=$G256, ($G256-10)*$N256, "")</f>
        <v/>
      </c>
      <c r="DM256" s="15">
        <f>IF(11&lt;=$G256, DH256, "")</f>
        <v/>
      </c>
      <c r="DN256" s="15">
        <f>IF(11&lt;=$G256, ROUND(DM256*$Q256, 2), "")</f>
        <v/>
      </c>
      <c r="DO256" s="15">
        <f>IF(11&lt;=$G256, $N256, "")</f>
        <v/>
      </c>
      <c r="DP256" s="15">
        <f>IF(11&lt;=$G256, DO256-DN256, "")</f>
        <v/>
      </c>
      <c r="DQ256" s="15">
        <f>IF(11&lt;=$G256, DM256-DP256, "")</f>
        <v/>
      </c>
      <c r="DR256" s="15">
        <f>IF(11&lt;=$G256, ROUND(DJ256*$Q256, 2), "")</f>
        <v/>
      </c>
      <c r="DS256" s="15">
        <f>IF(11&lt;=$G256, DJ256+DR256, "")</f>
        <v/>
      </c>
      <c r="DT256" s="15">
        <f>IF(11&lt;=$G256, DN256+DR256, "")</f>
        <v/>
      </c>
      <c r="DU256" s="15">
        <f>IF(11&lt;=$G256, ($G256-11)*$N256, "")</f>
        <v/>
      </c>
      <c r="DV256" s="15">
        <f>IF(12&lt;=$G256, DQ256, "")</f>
        <v/>
      </c>
      <c r="DW256" s="15">
        <f>IF(12&lt;=$G256, ROUND(DV256*$Q256, 2), "")</f>
        <v/>
      </c>
      <c r="DX256" s="15">
        <f>IF(12&lt;=$G256, $N256, "")</f>
        <v/>
      </c>
      <c r="DY256" s="15">
        <f>IF(12&lt;=$G256, DX256-DW256, "")</f>
        <v/>
      </c>
      <c r="DZ256" s="15">
        <f>IF(12&lt;=$G256, DV256-DY256, "")</f>
        <v/>
      </c>
      <c r="EA256" s="15">
        <f>IF(12&lt;=$G256, ROUND(DS256*$Q256, 2), "")</f>
        <v/>
      </c>
      <c r="EB256" s="15">
        <f>IF(12&lt;=$G256, DS256+EA256, "")</f>
        <v/>
      </c>
      <c r="EC256" s="15">
        <f>IF(12&lt;=$G256, DW256+EA256, "")</f>
        <v/>
      </c>
      <c r="ED256" s="15">
        <f>IF(12&lt;=$G256, ($G256-12)*$N256, "")</f>
        <v/>
      </c>
      <c r="EE256" s="15">
        <f>IF(13&lt;=$G256, DZ256, "")</f>
        <v/>
      </c>
      <c r="EF256" s="15">
        <f>IF(13&lt;=$G256, ROUND(EE256*$Q256, 2), "")</f>
        <v/>
      </c>
      <c r="EG256" s="15">
        <f>IF(13&lt;=$G256, $N256, "")</f>
        <v/>
      </c>
      <c r="EH256" s="15">
        <f>IF(13&lt;=$G256, EG256-EF256, "")</f>
        <v/>
      </c>
      <c r="EI256" s="15">
        <f>IF(13&lt;=$G256, EE256-EH256, "")</f>
        <v/>
      </c>
      <c r="EJ256" s="15">
        <f>IF(13&lt;=$G256, ROUND(EB256*$Q256, 2), "")</f>
        <v/>
      </c>
      <c r="EK256" s="15">
        <f>IF(13&lt;=$G256, EB256+EJ256, "")</f>
        <v/>
      </c>
      <c r="EL256" s="15">
        <f>IF(13&lt;=$G256, EF256+EJ256, "")</f>
        <v/>
      </c>
      <c r="EM256" s="15">
        <f>IF(13&lt;=$G256, ($G256-13)*$N256, "")</f>
        <v/>
      </c>
      <c r="EN256" s="15">
        <f>IF(14&lt;=$G256, EI256, "")</f>
        <v/>
      </c>
      <c r="EO256" s="15">
        <f>IF(14&lt;=$G256, ROUND(EN256*$Q256, 2), "")</f>
        <v/>
      </c>
      <c r="EP256" s="15">
        <f>IF(14&lt;=$G256, $N256, "")</f>
        <v/>
      </c>
      <c r="EQ256" s="15">
        <f>IF(14&lt;=$G256, EP256-EO256, "")</f>
        <v/>
      </c>
      <c r="ER256" s="15">
        <f>IF(14&lt;=$G256, EN256-EQ256, "")</f>
        <v/>
      </c>
      <c r="ES256" s="15">
        <f>IF(14&lt;=$G256, ROUND(EK256*$Q256, 2), "")</f>
        <v/>
      </c>
      <c r="ET256" s="15">
        <f>IF(14&lt;=$G256, EK256+ES256, "")</f>
        <v/>
      </c>
      <c r="EU256" s="15">
        <f>IF(14&lt;=$G256, EO256+ES256, "")</f>
        <v/>
      </c>
      <c r="EV256" s="15">
        <f>IF(14&lt;=$G256, ($G256-14)*$N256, "")</f>
        <v/>
      </c>
      <c r="EW256" s="15">
        <f>IF(15&lt;=$G256, ER256, "")</f>
        <v/>
      </c>
      <c r="EX256" s="15">
        <f>IF(15&lt;=$G256, ROUND(EW256*$Q256, 2), "")</f>
        <v/>
      </c>
      <c r="EY256" s="15">
        <f>IF(15&lt;=$G256, $N256, "")</f>
        <v/>
      </c>
      <c r="EZ256" s="15">
        <f>IF(15&lt;=$G256, EY256-EX256, "")</f>
        <v/>
      </c>
      <c r="FA256" s="15">
        <f>IF(15&lt;=$G256, EW256-EZ256, "")</f>
        <v/>
      </c>
      <c r="FB256" s="15">
        <f>IF(15&lt;=$G256, ROUND(ET256*$Q256, 2), "")</f>
        <v/>
      </c>
      <c r="FC256" s="15">
        <f>IF(15&lt;=$G256, ET256+FB256, "")</f>
        <v/>
      </c>
      <c r="FD256" s="15">
        <f>IF(15&lt;=$G256, EX256+FB256, "")</f>
        <v/>
      </c>
      <c r="FE256" s="15">
        <f>IF(15&lt;=$G256, ($G256-15)*$N256, "")</f>
        <v/>
      </c>
      <c r="FF256" s="15">
        <f>IF(16&lt;=$G256, FA256, "")</f>
        <v/>
      </c>
      <c r="FG256" s="15">
        <f>IF(16&lt;=$G256, ROUND(FF256*$Q256, 2), "")</f>
        <v/>
      </c>
      <c r="FH256" s="15">
        <f>IF(16&lt;=$G256, $N256, "")</f>
        <v/>
      </c>
      <c r="FI256" s="15">
        <f>IF(16&lt;=$G256, FH256-FG256, "")</f>
        <v/>
      </c>
      <c r="FJ256" s="15">
        <f>IF(16&lt;=$G256, FF256-FI256, "")</f>
        <v/>
      </c>
      <c r="FK256" s="15">
        <f>IF(16&lt;=$G256, ROUND(FC256*$Q256, 2), "")</f>
        <v/>
      </c>
      <c r="FL256" s="15">
        <f>IF(16&lt;=$G256, FC256+FK256, "")</f>
        <v/>
      </c>
      <c r="FM256" s="15">
        <f>IF(16&lt;=$G256, FG256+FK256, "")</f>
        <v/>
      </c>
      <c r="FN256" s="15">
        <f>IF(16&lt;=$G256, ($G256-16)*$N256, "")</f>
        <v/>
      </c>
      <c r="FO256" s="15">
        <f>IF(17&lt;=$G256, FJ256, "")</f>
        <v/>
      </c>
      <c r="FP256" s="15">
        <f>IF(17&lt;=$G256, ROUND(FO256*$Q256, 2), "")</f>
        <v/>
      </c>
      <c r="FQ256" s="15">
        <f>IF(17&lt;=$G256, $N256, "")</f>
        <v/>
      </c>
      <c r="FR256" s="15">
        <f>IF(17&lt;=$G256, FQ256-FP256, "")</f>
        <v/>
      </c>
      <c r="FS256" s="15">
        <f>IF(17&lt;=$G256, FO256-FR256, "")</f>
        <v/>
      </c>
      <c r="FT256" s="15">
        <f>IF(17&lt;=$G256, ROUND(FL256*$Q256, 2), "")</f>
        <v/>
      </c>
      <c r="FU256" s="15">
        <f>IF(17&lt;=$G256, FL256+FT256, "")</f>
        <v/>
      </c>
      <c r="FV256" s="15">
        <f>IF(17&lt;=$G256, FP256+FT256, "")</f>
        <v/>
      </c>
      <c r="FW256" s="15">
        <f>IF(17&lt;=$G256, ($G256-17)*$N256, "")</f>
        <v/>
      </c>
      <c r="FX256" s="15">
        <f>IF(18&lt;=$G256, FS256, "")</f>
        <v/>
      </c>
      <c r="FY256" s="15">
        <f>IF(18&lt;=$G256, ROUND(FX256*$Q256, 2), "")</f>
        <v/>
      </c>
      <c r="FZ256" s="15">
        <f>IF(18&lt;=$G256, $N256, "")</f>
        <v/>
      </c>
      <c r="GA256" s="15">
        <f>IF(18&lt;=$G256, FZ256-FY256, "")</f>
        <v/>
      </c>
      <c r="GB256" s="15">
        <f>IF(18&lt;=$G256, FX256-GA256, "")</f>
        <v/>
      </c>
      <c r="GC256" s="15">
        <f>IF(18&lt;=$G256, ROUND(FU256*$Q256, 2), "")</f>
        <v/>
      </c>
      <c r="GD256" s="15">
        <f>IF(18&lt;=$G256, FU256+GC256, "")</f>
        <v/>
      </c>
      <c r="GE256" s="15">
        <f>IF(18&lt;=$G256, FY256+GC256, "")</f>
        <v/>
      </c>
      <c r="GF256" s="15">
        <f>IF(18&lt;=$G256, ($G256-18)*$N256, "")</f>
        <v/>
      </c>
      <c r="GG256" s="15">
        <f>IF(19&lt;=$G256, GB256, "")</f>
        <v/>
      </c>
      <c r="GH256" s="15">
        <f>IF(19&lt;=$G256, ROUND(GG256*$Q256, 2), "")</f>
        <v/>
      </c>
      <c r="GI256" s="15">
        <f>IF(19&lt;=$G256, $N256, "")</f>
        <v/>
      </c>
      <c r="GJ256" s="15">
        <f>IF(19&lt;=$G256, GI256-GH256, "")</f>
        <v/>
      </c>
      <c r="GK256" s="15">
        <f>IF(19&lt;=$G256, GG256-GJ256, "")</f>
        <v/>
      </c>
      <c r="GL256" s="15">
        <f>IF(19&lt;=$G256, ROUND(GD256*$Q256, 2), "")</f>
        <v/>
      </c>
      <c r="GM256" s="15">
        <f>IF(19&lt;=$G256, GD256+GL256, "")</f>
        <v/>
      </c>
      <c r="GN256" s="15">
        <f>IF(19&lt;=$G256, GH256+GL256, "")</f>
        <v/>
      </c>
      <c r="GO256" s="15">
        <f>IF(19&lt;=$G256, ($G256-19)*$N256, "")</f>
        <v/>
      </c>
      <c r="GP256" s="15">
        <f>IF(20&lt;=$G256, GK256, "")</f>
        <v/>
      </c>
      <c r="GQ256" s="15">
        <f>IF(20&lt;=$G256, ROUND(GP256*$Q256, 2), "")</f>
        <v/>
      </c>
      <c r="GR256" s="15">
        <f>IF(20&lt;=$G256, $N256, "")</f>
        <v/>
      </c>
      <c r="GS256" s="15">
        <f>IF(20&lt;=$G256, GR256-GQ256, "")</f>
        <v/>
      </c>
      <c r="GT256" s="15">
        <f>IF(20&lt;=$G256, GP256-GS256, "")</f>
        <v/>
      </c>
      <c r="GU256" s="15">
        <f>IF(20&lt;=$G256, ROUND(GM256*$Q256, 2), "")</f>
        <v/>
      </c>
      <c r="GV256" s="15">
        <f>IF(20&lt;=$G256, GM256+GU256, "")</f>
        <v/>
      </c>
      <c r="GW256" s="15">
        <f>IF(20&lt;=$G256, GQ256+GU256, "")</f>
        <v/>
      </c>
      <c r="GX256" s="15">
        <f>IF(20&lt;=$G256, ($G256-20)*$N256, "")</f>
        <v/>
      </c>
      <c r="GY256" s="15">
        <f>IF(21&lt;=$G256, GT256, "")</f>
        <v/>
      </c>
      <c r="GZ256" s="15">
        <f>IF(21&lt;=$G256, ROUND(GY256*$Q256, 2), "")</f>
        <v/>
      </c>
      <c r="HA256" s="15">
        <f>IF(21&lt;=$G256, $N256, "")</f>
        <v/>
      </c>
      <c r="HB256" s="15">
        <f>IF(21&lt;=$G256, HA256-GZ256, "")</f>
        <v/>
      </c>
      <c r="HC256" s="15">
        <f>IF(21&lt;=$G256, GY256-HB256, "")</f>
        <v/>
      </c>
      <c r="HD256" s="15">
        <f>IF(21&lt;=$G256, ROUND(GV256*$Q256, 2), "")</f>
        <v/>
      </c>
      <c r="HE256" s="15">
        <f>IF(21&lt;=$G256, GV256+HD256, "")</f>
        <v/>
      </c>
      <c r="HF256" s="15">
        <f>IF(21&lt;=$G256, GZ256+HD256, "")</f>
        <v/>
      </c>
      <c r="HG256" s="15">
        <f>IF(21&lt;=$G256, ($G256-21)*$N256, "")</f>
        <v/>
      </c>
      <c r="HH256" s="15">
        <f>IF(22&lt;=$G256, HC256, "")</f>
        <v/>
      </c>
      <c r="HI256" s="15">
        <f>IF(22&lt;=$G256, ROUND(HH256*$Q256, 2), "")</f>
        <v/>
      </c>
      <c r="HJ256" s="15">
        <f>IF(22&lt;=$G256, $N256, "")</f>
        <v/>
      </c>
      <c r="HK256" s="15">
        <f>IF(22&lt;=$G256, HJ256-HI256, "")</f>
        <v/>
      </c>
      <c r="HL256" s="15">
        <f>IF(22&lt;=$G256, HH256-HK256, "")</f>
        <v/>
      </c>
      <c r="HM256" s="15">
        <f>IF(22&lt;=$G256, ROUND(HE256*$Q256, 2), "")</f>
        <v/>
      </c>
      <c r="HN256" s="15">
        <f>IF(22&lt;=$G256, HE256+HM256, "")</f>
        <v/>
      </c>
      <c r="HO256" s="15">
        <f>IF(22&lt;=$G256, HI256+HM256, "")</f>
        <v/>
      </c>
      <c r="HP256" s="15">
        <f>IF(22&lt;=$G256, ($G256-22)*$N256, "")</f>
        <v/>
      </c>
      <c r="HQ256" s="15">
        <f>IF(23&lt;=$G256, HL256, "")</f>
        <v/>
      </c>
      <c r="HR256" s="15">
        <f>IF(23&lt;=$G256, ROUND(HQ256*$Q256, 2), "")</f>
        <v/>
      </c>
      <c r="HS256" s="15">
        <f>IF(23&lt;=$G256, $N256, "")</f>
        <v/>
      </c>
      <c r="HT256" s="15">
        <f>IF(23&lt;=$G256, HS256-HR256, "")</f>
        <v/>
      </c>
      <c r="HU256" s="15">
        <f>IF(23&lt;=$G256, HQ256-HT256, "")</f>
        <v/>
      </c>
      <c r="HV256" s="15">
        <f>IF(23&lt;=$G256, ROUND(HN256*$Q256, 2), "")</f>
        <v/>
      </c>
      <c r="HW256" s="15">
        <f>IF(23&lt;=$G256, HN256+HV256, "")</f>
        <v/>
      </c>
      <c r="HX256" s="15">
        <f>IF(23&lt;=$G256, HR256+HV256, "")</f>
        <v/>
      </c>
      <c r="HY256" s="15">
        <f>IF(23&lt;=$G256, ($G256-23)*$N256, "")</f>
        <v/>
      </c>
      <c r="HZ256" s="15">
        <f>IF(24&lt;=$G256, HU256, "")</f>
        <v/>
      </c>
      <c r="IA256" s="15">
        <f>IF(24&lt;=$G256, ROUND(HZ256*$Q256, 2), "")</f>
        <v/>
      </c>
      <c r="IB256" s="15">
        <f>IF(24&lt;=$G256, $N256, "")</f>
        <v/>
      </c>
      <c r="IC256" s="15">
        <f>IF(24&lt;=$G256, IB256-IA256, "")</f>
        <v/>
      </c>
      <c r="ID256" s="15">
        <f>IF(24&lt;=$G256, HZ256-IC256, "")</f>
        <v/>
      </c>
      <c r="IE256" s="15">
        <f>IF(24&lt;=$G256, ROUND(HW256*$Q256, 2), "")</f>
        <v/>
      </c>
      <c r="IF256" s="15">
        <f>IF(24&lt;=$G256, HW256+IE256, "")</f>
        <v/>
      </c>
      <c r="IG256" s="15">
        <f>IF(24&lt;=$G256, IA256+IE256, "")</f>
        <v/>
      </c>
      <c r="IH256" s="15">
        <f>IF(24&lt;=$G256, ($G256-24)*$N256, "")</f>
        <v/>
      </c>
      <c r="II256" s="15">
        <f>IF(25&lt;=$G256, ID256, "")</f>
        <v/>
      </c>
      <c r="IJ256" s="15">
        <f>IF(25&lt;=$G256, ROUND(II256*$Q256, 2), "")</f>
        <v/>
      </c>
      <c r="IK256" s="15">
        <f>IF(25&lt;=$G256, $N256, "")</f>
        <v/>
      </c>
      <c r="IL256" s="15">
        <f>IF(25&lt;=$G256, IK256-IJ256, "")</f>
        <v/>
      </c>
      <c r="IM256" s="15">
        <f>IF(25&lt;=$G256, II256-IL256, "")</f>
        <v/>
      </c>
      <c r="IN256" s="15">
        <f>IF(25&lt;=$G256, ROUND(IF256*$Q256, 2), "")</f>
        <v/>
      </c>
      <c r="IO256" s="15">
        <f>IF(25&lt;=$G256, IF256+IN256, "")</f>
        <v/>
      </c>
      <c r="IP256" s="15">
        <f>IF(25&lt;=$G256, IJ256+IN256, "")</f>
        <v/>
      </c>
      <c r="IQ256" s="15">
        <f>IF(25&lt;=$G256, ($G256-25)*$N256, "")</f>
        <v/>
      </c>
      <c r="IR256" s="15">
        <f>IF(26&lt;=$G256, IM256, "")</f>
        <v/>
      </c>
      <c r="IS256" s="15">
        <f>IF(26&lt;=$G256, ROUND(IR256*$Q256, 2), "")</f>
        <v/>
      </c>
      <c r="IT256" s="15">
        <f>IF(26&lt;=$G256, $N256, "")</f>
        <v/>
      </c>
      <c r="IU256" s="15">
        <f>IF(26&lt;=$G256, IT256-IS256, "")</f>
        <v/>
      </c>
      <c r="IV256" s="15">
        <f>IF(26&lt;=$G256, IR256-IU256, "")</f>
        <v/>
      </c>
      <c r="IW256" s="15">
        <f>IF(26&lt;=$G256, ROUND(IO256*$Q256, 2), "")</f>
        <v/>
      </c>
      <c r="IX256" s="15">
        <f>IF(26&lt;=$G256, IO256+IW256, "")</f>
        <v/>
      </c>
      <c r="IY256" s="15">
        <f>IF(26&lt;=$G256, IS256+IW256, "")</f>
        <v/>
      </c>
      <c r="IZ256" s="15">
        <f>IF(26&lt;=$G256, ($G256-26)*$N256, "")</f>
        <v/>
      </c>
      <c r="JA256" s="15">
        <f>IF(27&lt;=$G256, IV256, "")</f>
        <v/>
      </c>
      <c r="JB256" s="15">
        <f>IF(27&lt;=$G256, ROUND(JA256*$Q256, 2), "")</f>
        <v/>
      </c>
      <c r="JC256" s="15">
        <f>IF(27&lt;=$G256, $N256, "")</f>
        <v/>
      </c>
      <c r="JD256" s="15">
        <f>IF(27&lt;=$G256, JC256-JB256, "")</f>
        <v/>
      </c>
      <c r="JE256" s="15">
        <f>IF(27&lt;=$G256, JA256-JD256, "")</f>
        <v/>
      </c>
      <c r="JF256" s="15">
        <f>IF(27&lt;=$G256, ROUND(IX256*$Q256, 2), "")</f>
        <v/>
      </c>
      <c r="JG256" s="15">
        <f>IF(27&lt;=$G256, IX256+JF256, "")</f>
        <v/>
      </c>
      <c r="JH256" s="15">
        <f>IF(27&lt;=$G256, JB256+JF256, "")</f>
        <v/>
      </c>
      <c r="JI256" s="15">
        <f>IF(27&lt;=$G256, ($G256-27)*$N256, "")</f>
        <v/>
      </c>
      <c r="JJ256" s="15">
        <f>IF(28&lt;=$G256, JE256, "")</f>
        <v/>
      </c>
      <c r="JK256" s="15">
        <f>IF(28&lt;=$G256, ROUND(JJ256*$Q256, 2), "")</f>
        <v/>
      </c>
      <c r="JL256" s="15">
        <f>IF(28&lt;=$G256, $N256, "")</f>
        <v/>
      </c>
      <c r="JM256" s="15">
        <f>IF(28&lt;=$G256, JL256-JK256, "")</f>
        <v/>
      </c>
      <c r="JN256" s="15">
        <f>IF(28&lt;=$G256, JJ256-JM256, "")</f>
        <v/>
      </c>
      <c r="JO256" s="15">
        <f>IF(28&lt;=$G256, ROUND(JG256*$Q256, 2), "")</f>
        <v/>
      </c>
      <c r="JP256" s="15">
        <f>IF(28&lt;=$G256, JG256+JO256, "")</f>
        <v/>
      </c>
      <c r="JQ256" s="15">
        <f>IF(28&lt;=$G256, JK256+JO256, "")</f>
        <v/>
      </c>
      <c r="JR256" s="15">
        <f>IF(28&lt;=$G256, ($G256-28)*$N256, "")</f>
        <v/>
      </c>
      <c r="JS256" s="15">
        <f>IF(29&lt;=$G256, JN256, "")</f>
        <v/>
      </c>
      <c r="JT256" s="15">
        <f>IF(29&lt;=$G256, ROUND(JS256*$Q256, 2), "")</f>
        <v/>
      </c>
      <c r="JU256" s="15">
        <f>IF(29&lt;=$G256, $N256, "")</f>
        <v/>
      </c>
      <c r="JV256" s="15">
        <f>IF(29&lt;=$G256, JU256-JT256, "")</f>
        <v/>
      </c>
      <c r="JW256" s="15">
        <f>IF(29&lt;=$G256, JS256-JV256, "")</f>
        <v/>
      </c>
      <c r="JX256" s="15">
        <f>IF(29&lt;=$G256, ROUND(JP256*$Q256, 2), "")</f>
        <v/>
      </c>
      <c r="JY256" s="15">
        <f>IF(29&lt;=$G256, JP256+JX256, "")</f>
        <v/>
      </c>
      <c r="JZ256" s="15">
        <f>IF(29&lt;=$G256, JT256+JX256, "")</f>
        <v/>
      </c>
      <c r="KA256" s="15">
        <f>IF(29&lt;=$G256, ($G256-29)*$N256, "")</f>
        <v/>
      </c>
      <c r="KB256" s="15">
        <f>IF(30&lt;=$G256, JW256, "")</f>
        <v/>
      </c>
      <c r="KC256" s="15">
        <f>IF(30&lt;=$G256, ROUND(KB256*$Q256, 2), "")</f>
        <v/>
      </c>
      <c r="KD256" s="15">
        <f>IF(30&lt;=$G256, $N256, "")</f>
        <v/>
      </c>
      <c r="KE256" s="15">
        <f>IF(30&lt;=$G256, KD256-KC256, "")</f>
        <v/>
      </c>
      <c r="KF256" s="15">
        <f>IF(30&lt;=$G256, KB256-KE256, "")</f>
        <v/>
      </c>
      <c r="KG256" s="15">
        <f>IF(30&lt;=$G256, ROUND(JY256*$Q256, 2), "")</f>
        <v/>
      </c>
      <c r="KH256" s="15">
        <f>IF(30&lt;=$G256, JY256+KG256, "")</f>
        <v/>
      </c>
      <c r="KI256" s="15">
        <f>IF(30&lt;=$G256, KC256+KG256, "")</f>
        <v/>
      </c>
      <c r="KJ256" s="15">
        <f>IF(30&lt;=$G256, ($G256-30)*$N256, "")</f>
        <v/>
      </c>
      <c r="KK256" s="15">
        <f>IF(31&lt;=$G256, KF256, "")</f>
        <v/>
      </c>
      <c r="KL256" s="15">
        <f>IF(31&lt;=$G256, ROUND(KK256*$Q256, 2), "")</f>
        <v/>
      </c>
      <c r="KM256" s="15">
        <f>IF(31&lt;=$G256, $N256, "")</f>
        <v/>
      </c>
      <c r="KN256" s="15">
        <f>IF(31&lt;=$G256, KM256-KL256, "")</f>
        <v/>
      </c>
      <c r="KO256" s="15">
        <f>IF(31&lt;=$G256, KK256-KN256, "")</f>
        <v/>
      </c>
      <c r="KP256" s="15">
        <f>IF(31&lt;=$G256, ROUND(KH256*$Q256, 2), "")</f>
        <v/>
      </c>
      <c r="KQ256" s="15">
        <f>IF(31&lt;=$G256, KH256+KP256, "")</f>
        <v/>
      </c>
      <c r="KR256" s="15">
        <f>IF(31&lt;=$G256, KL256+KP256, "")</f>
        <v/>
      </c>
      <c r="KS256" s="15">
        <f>IF(31&lt;=$G256, ($G256-31)*$N256, "")</f>
        <v/>
      </c>
      <c r="KT256" s="15">
        <f>IF(32&lt;=$G256, KO256, "")</f>
        <v/>
      </c>
      <c r="KU256" s="15">
        <f>IF(32&lt;=$G256, ROUND(KT256*$Q256, 2), "")</f>
        <v/>
      </c>
      <c r="KV256" s="15">
        <f>IF(32&lt;=$G256, $N256, "")</f>
        <v/>
      </c>
      <c r="KW256" s="15">
        <f>IF(32&lt;=$G256, KV256-KU256, "")</f>
        <v/>
      </c>
      <c r="KX256" s="15">
        <f>IF(32&lt;=$G256, KT256-KW256, "")</f>
        <v/>
      </c>
      <c r="KY256" s="15">
        <f>IF(32&lt;=$G256, ROUND(KQ256*$Q256, 2), "")</f>
        <v/>
      </c>
      <c r="KZ256" s="15">
        <f>IF(32&lt;=$G256, KQ256+KY256, "")</f>
        <v/>
      </c>
      <c r="LA256" s="15">
        <f>IF(32&lt;=$G256, KU256+KY256, "")</f>
        <v/>
      </c>
      <c r="LB256" s="15">
        <f>IF(32&lt;=$G256, ($G256-32)*$N256, "")</f>
        <v/>
      </c>
      <c r="LC256" s="15">
        <f>IF(33&lt;=$G256, KX256, "")</f>
        <v/>
      </c>
      <c r="LD256" s="15">
        <f>IF(33&lt;=$G256, ROUND(LC256*$Q256, 2), "")</f>
        <v/>
      </c>
      <c r="LE256" s="15">
        <f>IF(33&lt;=$G256, $N256, "")</f>
        <v/>
      </c>
      <c r="LF256" s="15">
        <f>IF(33&lt;=$G256, LE256-LD256, "")</f>
        <v/>
      </c>
      <c r="LG256" s="15">
        <f>IF(33&lt;=$G256, LC256-LF256, "")</f>
        <v/>
      </c>
      <c r="LH256" s="15">
        <f>IF(33&lt;=$G256, ROUND(KZ256*$Q256, 2), "")</f>
        <v/>
      </c>
      <c r="LI256" s="15">
        <f>IF(33&lt;=$G256, KZ256+LH256, "")</f>
        <v/>
      </c>
      <c r="LJ256" s="15">
        <f>IF(33&lt;=$G256, LD256+LH256, "")</f>
        <v/>
      </c>
      <c r="LK256" s="15">
        <f>IF(33&lt;=$G256, ($G256-33)*$N256, "")</f>
        <v/>
      </c>
      <c r="LL256" s="15">
        <f>IF(34&lt;=$G256, LG256, "")</f>
        <v/>
      </c>
      <c r="LM256" s="15">
        <f>IF(34&lt;=$G256, ROUND(LL256*$Q256, 2), "")</f>
        <v/>
      </c>
      <c r="LN256" s="15">
        <f>IF(34&lt;=$G256, $N256, "")</f>
        <v/>
      </c>
      <c r="LO256" s="15">
        <f>IF(34&lt;=$G256, LN256-LM256, "")</f>
        <v/>
      </c>
      <c r="LP256" s="15">
        <f>IF(34&lt;=$G256, LL256-LO256, "")</f>
        <v/>
      </c>
      <c r="LQ256" s="15">
        <f>IF(34&lt;=$G256, ROUND(LI256*$Q256, 2), "")</f>
        <v/>
      </c>
      <c r="LR256" s="15">
        <f>IF(34&lt;=$G256, LI256+LQ256, "")</f>
        <v/>
      </c>
      <c r="LS256" s="15">
        <f>IF(34&lt;=$G256, LM256+LQ256, "")</f>
        <v/>
      </c>
      <c r="LT256" s="15">
        <f>IF(34&lt;=$G256, ($G256-34)*$N256, "")</f>
        <v/>
      </c>
      <c r="LU256" s="15">
        <f>IF(35&lt;=$G256, LP256, "")</f>
        <v/>
      </c>
      <c r="LV256" s="15">
        <f>IF(35&lt;=$G256, ROUND(LU256*$Q256, 2), "")</f>
        <v/>
      </c>
      <c r="LW256" s="15">
        <f>IF(35&lt;=$G256, $N256, "")</f>
        <v/>
      </c>
      <c r="LX256" s="15">
        <f>IF(35&lt;=$G256, LW256-LV256, "")</f>
        <v/>
      </c>
      <c r="LY256" s="15">
        <f>IF(35&lt;=$G256, LU256-LX256, "")</f>
        <v/>
      </c>
      <c r="LZ256" s="15">
        <f>IF(35&lt;=$G256, ROUND(LR256*$Q256, 2), "")</f>
        <v/>
      </c>
      <c r="MA256" s="15">
        <f>IF(35&lt;=$G256, LR256+LZ256, "")</f>
        <v/>
      </c>
      <c r="MB256" s="15">
        <f>IF(35&lt;=$G256, LV256+LZ256, "")</f>
        <v/>
      </c>
      <c r="MC256" s="15">
        <f>IF(35&lt;=$G256, ($G256-35)*$N256, "")</f>
        <v/>
      </c>
      <c r="MD256" s="15">
        <f>IF(36&lt;=$G256, LY256, "")</f>
        <v/>
      </c>
      <c r="ME256" s="15">
        <f>IF(36&lt;=$G256, ROUND(MD256*$Q256, 2), "")</f>
        <v/>
      </c>
      <c r="MF256" s="15">
        <f>IF(36&lt;=$G256, $N256, "")</f>
        <v/>
      </c>
      <c r="MG256" s="15">
        <f>IF(36&lt;=$G256, MF256-ME256, "")</f>
        <v/>
      </c>
      <c r="MH256" s="15">
        <f>IF(36&lt;=$G256, MD256-MG256, "")</f>
        <v/>
      </c>
      <c r="MI256" s="15">
        <f>IF(36&lt;=$G256, ROUND(MA256*$Q256, 2), "")</f>
        <v/>
      </c>
      <c r="MJ256" s="15">
        <f>IF(36&lt;=$G256, MA256+MI256, "")</f>
        <v/>
      </c>
      <c r="MK256" s="15">
        <f>IF(36&lt;=$G256, ME256+MI256, "")</f>
        <v/>
      </c>
      <c r="ML256" s="15">
        <f>IF(36&lt;=$G256, ($G256-36)*$N256, "")</f>
        <v/>
      </c>
      <c r="MM256" s="15">
        <f>IF(37&lt;=$G256, MH256, "")</f>
        <v/>
      </c>
      <c r="MN256" s="15">
        <f>IF(37&lt;=$G256, ROUND(MM256*$Q256, 2), "")</f>
        <v/>
      </c>
      <c r="MO256" s="15">
        <f>IF(37&lt;=$G256, $N256, "")</f>
        <v/>
      </c>
      <c r="MP256" s="15">
        <f>IF(37&lt;=$G256, MO256-MN256, "")</f>
        <v/>
      </c>
      <c r="MQ256" s="15">
        <f>IF(37&lt;=$G256, MM256-MP256, "")</f>
        <v/>
      </c>
      <c r="MR256" s="15">
        <f>IF(37&lt;=$G256, ROUND(MJ256*$Q256, 2), "")</f>
        <v/>
      </c>
      <c r="MS256" s="15">
        <f>IF(37&lt;=$G256, MJ256+MR256, "")</f>
        <v/>
      </c>
      <c r="MT256" s="15">
        <f>IF(37&lt;=$G256, MN256+MR256, "")</f>
        <v/>
      </c>
      <c r="MU256" s="15">
        <f>IF(37&lt;=$G256, ($G256-37)*$N256, "")</f>
        <v/>
      </c>
      <c r="MV256" s="15">
        <f>IF(38&lt;=$G256, MQ256, "")</f>
        <v/>
      </c>
      <c r="MW256" s="15">
        <f>IF(38&lt;=$G256, ROUND(MV256*$Q256, 2), "")</f>
        <v/>
      </c>
      <c r="MX256" s="15">
        <f>IF(38&lt;=$G256, $N256, "")</f>
        <v/>
      </c>
      <c r="MY256" s="15">
        <f>IF(38&lt;=$G256, MX256-MW256, "")</f>
        <v/>
      </c>
      <c r="MZ256" s="15">
        <f>IF(38&lt;=$G256, MV256-MY256, "")</f>
        <v/>
      </c>
      <c r="NA256" s="15">
        <f>IF(38&lt;=$G256, ROUND(MS256*$Q256, 2), "")</f>
        <v/>
      </c>
      <c r="NB256" s="15">
        <f>IF(38&lt;=$G256, MS256+NA256, "")</f>
        <v/>
      </c>
      <c r="NC256" s="15">
        <f>IF(38&lt;=$G256, MW256+NA256, "")</f>
        <v/>
      </c>
      <c r="ND256" s="15">
        <f>IF(38&lt;=$G256, ($G256-38)*$N256, "")</f>
        <v/>
      </c>
      <c r="NE256" s="15">
        <f>IF(39&lt;=$G256, MZ256, "")</f>
        <v/>
      </c>
      <c r="NF256" s="15">
        <f>IF(39&lt;=$G256, ROUND(NE256*$Q256, 2), "")</f>
        <v/>
      </c>
      <c r="NG256" s="15">
        <f>IF(39&lt;=$G256, $N256, "")</f>
        <v/>
      </c>
      <c r="NH256" s="15">
        <f>IF(39&lt;=$G256, NG256-NF256, "")</f>
        <v/>
      </c>
      <c r="NI256" s="15">
        <f>IF(39&lt;=$G256, NE256-NH256, "")</f>
        <v/>
      </c>
      <c r="NJ256" s="15">
        <f>IF(39&lt;=$G256, ROUND(NB256*$Q256, 2), "")</f>
        <v/>
      </c>
      <c r="NK256" s="15">
        <f>IF(39&lt;=$G256, NB256+NJ256, "")</f>
        <v/>
      </c>
      <c r="NL256" s="15">
        <f>IF(39&lt;=$G256, NF256+NJ256, "")</f>
        <v/>
      </c>
      <c r="NM256" s="15">
        <f>IF(39&lt;=$G256, ($G256-39)*$N256, "")</f>
        <v/>
      </c>
      <c r="NN256" s="15">
        <f>IF(40&lt;=$G256, NI256, "")</f>
        <v/>
      </c>
      <c r="NO256" s="15">
        <f>IF(40&lt;=$G256, ROUND(NN256*$Q256, 2), "")</f>
        <v/>
      </c>
      <c r="NP256" s="15">
        <f>IF(40&lt;=$G256, $N256, "")</f>
        <v/>
      </c>
      <c r="NQ256" s="15">
        <f>IF(40&lt;=$G256, NP256-NO256, "")</f>
        <v/>
      </c>
      <c r="NR256" s="15">
        <f>IF(40&lt;=$G256, NN256-NQ256, "")</f>
        <v/>
      </c>
      <c r="NS256" s="15">
        <f>IF(40&lt;=$G256, ROUND(NK256*$Q256, 2), "")</f>
        <v/>
      </c>
      <c r="NT256" s="15">
        <f>IF(40&lt;=$G256, NK256+NS256, "")</f>
        <v/>
      </c>
      <c r="NU256" s="15">
        <f>IF(40&lt;=$G256, NO256+NS256, "")</f>
        <v/>
      </c>
      <c r="NV256" s="15">
        <f>IF(40&lt;=$G256, ($G256-40)*$N256, "")</f>
        <v/>
      </c>
      <c r="NW256" s="15">
        <f>IF(41&lt;=$G256, NR256, "")</f>
        <v/>
      </c>
      <c r="NX256" s="15">
        <f>IF(41&lt;=$G256, ROUND(NW256*$Q256, 2), "")</f>
        <v/>
      </c>
      <c r="NY256" s="15">
        <f>IF(41&lt;=$G256, $N256, "")</f>
        <v/>
      </c>
      <c r="NZ256" s="15">
        <f>IF(41&lt;=$G256, NY256-NX256, "")</f>
        <v/>
      </c>
      <c r="OA256" s="15">
        <f>IF(41&lt;=$G256, NW256-NZ256, "")</f>
        <v/>
      </c>
      <c r="OB256" s="15">
        <f>IF(41&lt;=$G256, ROUND(NT256*$Q256, 2), "")</f>
        <v/>
      </c>
      <c r="OC256" s="15">
        <f>IF(41&lt;=$G256, NT256+OB256, "")</f>
        <v/>
      </c>
      <c r="OD256" s="15">
        <f>IF(41&lt;=$G256, NX256+OB256, "")</f>
        <v/>
      </c>
      <c r="OE256" s="15">
        <f>IF(41&lt;=$G256, ($G256-41)*$N256, "")</f>
        <v/>
      </c>
      <c r="OF256" s="15">
        <f>IF(42&lt;=$G256, OA256, "")</f>
        <v/>
      </c>
      <c r="OG256" s="15">
        <f>IF(42&lt;=$G256, ROUND(OF256*$Q256, 2), "")</f>
        <v/>
      </c>
      <c r="OH256" s="15">
        <f>IF(42&lt;=$G256, $N256, "")</f>
        <v/>
      </c>
      <c r="OI256" s="15">
        <f>IF(42&lt;=$G256, OH256-OG256, "")</f>
        <v/>
      </c>
      <c r="OJ256" s="15">
        <f>IF(42&lt;=$G256, OF256-OI256, "")</f>
        <v/>
      </c>
      <c r="OK256" s="15">
        <f>IF(42&lt;=$G256, ROUND(OC256*$Q256, 2), "")</f>
        <v/>
      </c>
      <c r="OL256" s="15">
        <f>IF(42&lt;=$G256, OC256+OK256, "")</f>
        <v/>
      </c>
      <c r="OM256" s="15">
        <f>IF(42&lt;=$G256, OG256+OK256, "")</f>
        <v/>
      </c>
      <c r="ON256" s="15">
        <f>IF(42&lt;=$G256, ($G256-42)*$N256, "")</f>
        <v/>
      </c>
      <c r="OO256" s="15">
        <f>IF(43&lt;=$G256, OJ256, "")</f>
        <v/>
      </c>
      <c r="OP256" s="15">
        <f>IF(43&lt;=$G256, ROUND(OO256*$Q256, 2), "")</f>
        <v/>
      </c>
      <c r="OQ256" s="15">
        <f>IF(43&lt;=$G256, $N256, "")</f>
        <v/>
      </c>
      <c r="OR256" s="15">
        <f>IF(43&lt;=$G256, OQ256-OP256, "")</f>
        <v/>
      </c>
      <c r="OS256" s="15">
        <f>IF(43&lt;=$G256, OO256-OR256, "")</f>
        <v/>
      </c>
      <c r="OT256" s="15">
        <f>IF(43&lt;=$G256, ROUND(OL256*$Q256, 2), "")</f>
        <v/>
      </c>
      <c r="OU256" s="15">
        <f>IF(43&lt;=$G256, OL256+OT256, "")</f>
        <v/>
      </c>
      <c r="OV256" s="15">
        <f>IF(43&lt;=$G256, OP256+OT256, "")</f>
        <v/>
      </c>
      <c r="OW256" s="15">
        <f>IF(43&lt;=$G256, ($G256-43)*$N256, "")</f>
        <v/>
      </c>
      <c r="OX256" s="15">
        <f>IF(44&lt;=$G256, OS256, "")</f>
        <v/>
      </c>
      <c r="OY256" s="15">
        <f>IF(44&lt;=$G256, ROUND(OX256*$Q256, 2), "")</f>
        <v/>
      </c>
      <c r="OZ256" s="15">
        <f>IF(44&lt;=$G256, $N256, "")</f>
        <v/>
      </c>
      <c r="PA256" s="15">
        <f>IF(44&lt;=$G256, OZ256-OY256, "")</f>
        <v/>
      </c>
      <c r="PB256" s="15">
        <f>IF(44&lt;=$G256, OX256-PA256, "")</f>
        <v/>
      </c>
      <c r="PC256" s="15">
        <f>IF(44&lt;=$G256, ROUND(OU256*$Q256, 2), "")</f>
        <v/>
      </c>
      <c r="PD256" s="15">
        <f>IF(44&lt;=$G256, OU256+PC256, "")</f>
        <v/>
      </c>
      <c r="PE256" s="15">
        <f>IF(44&lt;=$G256, OY256+PC256, "")</f>
        <v/>
      </c>
      <c r="PF256" s="15">
        <f>IF(44&lt;=$G256, ($G256-44)*$N256, "")</f>
        <v/>
      </c>
      <c r="PG256" s="15">
        <f>IF(45&lt;=$G256, PB256, "")</f>
        <v/>
      </c>
      <c r="PH256" s="15">
        <f>IF(45&lt;=$G256, ROUND(PG256*$Q256, 2), "")</f>
        <v/>
      </c>
      <c r="PI256" s="15">
        <f>IF(45&lt;=$G256, $N256, "")</f>
        <v/>
      </c>
      <c r="PJ256" s="15">
        <f>IF(45&lt;=$G256, PI256-PH256, "")</f>
        <v/>
      </c>
      <c r="PK256" s="15">
        <f>IF(45&lt;=$G256, PG256-PJ256, "")</f>
        <v/>
      </c>
      <c r="PL256" s="15">
        <f>IF(45&lt;=$G256, ROUND(PD256*$Q256, 2), "")</f>
        <v/>
      </c>
      <c r="PM256" s="15">
        <f>IF(45&lt;=$G256, PD256+PL256, "")</f>
        <v/>
      </c>
      <c r="PN256" s="15">
        <f>IF(45&lt;=$G256, PH256+PL256, "")</f>
        <v/>
      </c>
      <c r="PO256" s="15">
        <f>IF(45&lt;=$G256, ($G256-45)*$N256, "")</f>
        <v/>
      </c>
      <c r="PP256" s="15">
        <f>IF(46&lt;=$G256, PK256, "")</f>
        <v/>
      </c>
      <c r="PQ256" s="15">
        <f>IF(46&lt;=$G256, ROUND(PP256*$Q256, 2), "")</f>
        <v/>
      </c>
      <c r="PR256" s="15">
        <f>IF(46&lt;=$G256, $N256, "")</f>
        <v/>
      </c>
      <c r="PS256" s="15">
        <f>IF(46&lt;=$G256, PR256-PQ256, "")</f>
        <v/>
      </c>
      <c r="PT256" s="15">
        <f>IF(46&lt;=$G256, PP256-PS256, "")</f>
        <v/>
      </c>
      <c r="PU256" s="15">
        <f>IF(46&lt;=$G256, ROUND(PM256*$Q256, 2), "")</f>
        <v/>
      </c>
      <c r="PV256" s="15">
        <f>IF(46&lt;=$G256, PM256+PU256, "")</f>
        <v/>
      </c>
      <c r="PW256" s="15">
        <f>IF(46&lt;=$G256, PQ256+PU256, "")</f>
        <v/>
      </c>
      <c r="PX256" s="15">
        <f>IF(46&lt;=$G256, ($G256-46)*$N256, "")</f>
        <v/>
      </c>
      <c r="PY256" s="15">
        <f>IF(47&lt;=$G256, PT256, "")</f>
        <v/>
      </c>
      <c r="PZ256" s="15">
        <f>IF(47&lt;=$G256, ROUND(PY256*$Q256, 2), "")</f>
        <v/>
      </c>
      <c r="QA256" s="15">
        <f>IF(47&lt;=$G256, $N256, "")</f>
        <v/>
      </c>
      <c r="QB256" s="15">
        <f>IF(47&lt;=$G256, QA256-PZ256, "")</f>
        <v/>
      </c>
      <c r="QC256" s="15">
        <f>IF(47&lt;=$G256, PY256-QB256, "")</f>
        <v/>
      </c>
      <c r="QD256" s="15">
        <f>IF(47&lt;=$G256, ROUND(PV256*$Q256, 2), "")</f>
        <v/>
      </c>
      <c r="QE256" s="15">
        <f>IF(47&lt;=$G256, PV256+QD256, "")</f>
        <v/>
      </c>
      <c r="QF256" s="15">
        <f>IF(47&lt;=$G256, PZ256+QD256, "")</f>
        <v/>
      </c>
      <c r="QG256" s="15">
        <f>IF(47&lt;=$G256, ($G256-47)*$N256, "")</f>
        <v/>
      </c>
      <c r="QH256" s="15">
        <f>IF(48&lt;=$G256, QC256, "")</f>
        <v/>
      </c>
      <c r="QI256" s="15">
        <f>IF(48&lt;=$G256, ROUND(QH256*$Q256, 2), "")</f>
        <v/>
      </c>
      <c r="QJ256" s="15">
        <f>IF(48&lt;=$G256, $N256, "")</f>
        <v/>
      </c>
      <c r="QK256" s="15">
        <f>IF(48&lt;=$G256, QJ256-QI256, "")</f>
        <v/>
      </c>
      <c r="QL256" s="15">
        <f>IF(48&lt;=$G256, QH256-QK256, "")</f>
        <v/>
      </c>
      <c r="QM256" s="15">
        <f>IF(48&lt;=$G256, ROUND(QE256*$Q256, 2), "")</f>
        <v/>
      </c>
      <c r="QN256" s="15">
        <f>IF(48&lt;=$G256, QE256+QM256, "")</f>
        <v/>
      </c>
      <c r="QO256" s="15">
        <f>IF(48&lt;=$G256, QI256+QM256, "")</f>
        <v/>
      </c>
      <c r="QP256" s="15">
        <f>IF(48&lt;=$G256, ($G256-48)*$N256, "")</f>
        <v/>
      </c>
    </row>
    <row r="257">
      <c r="A257" s="6" t="inlineStr">
        <is>
          <t>0764-0001</t>
        </is>
      </c>
      <c r="B257" s="7" t="inlineStr">
        <is>
          <t>Inspectores Marítimos de México, S. de R.L. de C.V.</t>
        </is>
      </c>
      <c r="C257" s="7" t="inlineStr">
        <is>
          <t>1200 Bighorn</t>
        </is>
      </c>
      <c r="D257" s="6" t="inlineStr">
        <is>
          <t>ACTIVO</t>
        </is>
      </c>
      <c r="E257" s="6" t="inlineStr">
        <is>
          <t>2026-06-30</t>
        </is>
      </c>
      <c r="F257" s="6" t="inlineStr">
        <is>
          <t>2029-06-30</t>
        </is>
      </c>
      <c r="G257" s="8" t="n">
        <v>36</v>
      </c>
      <c r="H257" s="9" t="n">
        <v>574900</v>
      </c>
      <c r="I257" s="10" t="n">
        <v>0.4</v>
      </c>
      <c r="J257" s="9">
        <f>ROUND(H257*I257, 2)</f>
        <v/>
      </c>
      <c r="K257" s="9">
        <f>ROUND(H257-J257, 2)</f>
        <v/>
      </c>
      <c r="L257" s="10" t="n">
        <v>0.02</v>
      </c>
      <c r="M257" s="9">
        <f>ROUND(H257*L257, 2)</f>
        <v/>
      </c>
      <c r="N257" s="9" t="n">
        <v>14045.25</v>
      </c>
      <c r="O257" s="10" t="n">
        <v>0.1</v>
      </c>
      <c r="P257" s="9">
        <f>ROUND(H257*O257, 2)</f>
        <v/>
      </c>
      <c r="Q257" s="11" t="n">
        <v>0.02663642</v>
      </c>
      <c r="R257" s="11">
        <f>RATE(G257, -N257, K257, -P257)</f>
        <v/>
      </c>
      <c r="S257" s="11">
        <f>ROUND(Q257*12, 8)</f>
        <v/>
      </c>
      <c r="T257" s="11">
        <f>ROUND(((1+Q257)^12)-1, 8)</f>
        <v/>
      </c>
      <c r="U257" s="9">
        <f>ROUND(PV(Q257, G257, 0, -P257), 2)</f>
        <v/>
      </c>
      <c r="V257" s="9">
        <f>SUMIF($AA$4:$QP$4, "Interes_Leasing", AA257:QP257)</f>
        <v/>
      </c>
      <c r="W257" s="9">
        <f>SUMIF($AA$4:$QP$4, "Interes_Residual", AA257:QP257)</f>
        <v/>
      </c>
      <c r="X257" s="9">
        <f>ROUND(V257+W257, 2)</f>
        <v/>
      </c>
      <c r="Y257" s="9">
        <f>ROUND((N257*G257+P257+M257)-K257, 2)</f>
        <v/>
      </c>
      <c r="Z257" s="10">
        <f>ROUND(Y257/K257, 4)</f>
        <v/>
      </c>
      <c r="AA257" s="9">
        <f>IF(1&lt;=$G257, $K257, "")</f>
        <v/>
      </c>
      <c r="AB257" s="9">
        <f>IF(1&lt;=$G257, ROUND(AA257*$Q257, 2), "")</f>
        <v/>
      </c>
      <c r="AC257" s="9">
        <f>IF(1&lt;=$G257, $N257, "")</f>
        <v/>
      </c>
      <c r="AD257" s="9">
        <f>IF(1&lt;=$G257, AC257-AB257, "")</f>
        <v/>
      </c>
      <c r="AE257" s="9">
        <f>IF(1&lt;=$G257, AA257-AD257, "")</f>
        <v/>
      </c>
      <c r="AF257" s="9">
        <f>IF(1&lt;=$G257, ROUND($U257*$Q257, 2), "")</f>
        <v/>
      </c>
      <c r="AG257" s="9">
        <f>IF(1&lt;=$G257, $U257+AF257, "")</f>
        <v/>
      </c>
      <c r="AH257" s="9">
        <f>IF(1&lt;=$G257, AB257+AF257, "")</f>
        <v/>
      </c>
      <c r="AI257" s="9">
        <f>IF(1&lt;=$G257, ($G257-1)*$N257, "")</f>
        <v/>
      </c>
      <c r="AJ257" s="9">
        <f>IF(2&lt;=$G257, AE257, "")</f>
        <v/>
      </c>
      <c r="AK257" s="9">
        <f>IF(2&lt;=$G257, ROUND(AJ257*$Q257, 2), "")</f>
        <v/>
      </c>
      <c r="AL257" s="9">
        <f>IF(2&lt;=$G257, $N257, "")</f>
        <v/>
      </c>
      <c r="AM257" s="9">
        <f>IF(2&lt;=$G257, AL257-AK257, "")</f>
        <v/>
      </c>
      <c r="AN257" s="9">
        <f>IF(2&lt;=$G257, AJ257-AM257, "")</f>
        <v/>
      </c>
      <c r="AO257" s="9">
        <f>IF(2&lt;=$G257, ROUND(AG257*$Q257, 2), "")</f>
        <v/>
      </c>
      <c r="AP257" s="9">
        <f>IF(2&lt;=$G257, AG257+AO257, "")</f>
        <v/>
      </c>
      <c r="AQ257" s="9">
        <f>IF(2&lt;=$G257, AK257+AO257, "")</f>
        <v/>
      </c>
      <c r="AR257" s="9">
        <f>IF(2&lt;=$G257, ($G257-2)*$N257, "")</f>
        <v/>
      </c>
      <c r="AS257" s="9">
        <f>IF(3&lt;=$G257, AN257, "")</f>
        <v/>
      </c>
      <c r="AT257" s="9">
        <f>IF(3&lt;=$G257, ROUND(AS257*$Q257, 2), "")</f>
        <v/>
      </c>
      <c r="AU257" s="9">
        <f>IF(3&lt;=$G257, $N257, "")</f>
        <v/>
      </c>
      <c r="AV257" s="9">
        <f>IF(3&lt;=$G257, AU257-AT257, "")</f>
        <v/>
      </c>
      <c r="AW257" s="9">
        <f>IF(3&lt;=$G257, AS257-AV257, "")</f>
        <v/>
      </c>
      <c r="AX257" s="9">
        <f>IF(3&lt;=$G257, ROUND(AP257*$Q257, 2), "")</f>
        <v/>
      </c>
      <c r="AY257" s="9">
        <f>IF(3&lt;=$G257, AP257+AX257, "")</f>
        <v/>
      </c>
      <c r="AZ257" s="9">
        <f>IF(3&lt;=$G257, AT257+AX257, "")</f>
        <v/>
      </c>
      <c r="BA257" s="9">
        <f>IF(3&lt;=$G257, ($G257-3)*$N257, "")</f>
        <v/>
      </c>
      <c r="BB257" s="9">
        <f>IF(4&lt;=$G257, AW257, "")</f>
        <v/>
      </c>
      <c r="BC257" s="9">
        <f>IF(4&lt;=$G257, ROUND(BB257*$Q257, 2), "")</f>
        <v/>
      </c>
      <c r="BD257" s="9">
        <f>IF(4&lt;=$G257, $N257, "")</f>
        <v/>
      </c>
      <c r="BE257" s="9">
        <f>IF(4&lt;=$G257, BD257-BC257, "")</f>
        <v/>
      </c>
      <c r="BF257" s="9">
        <f>IF(4&lt;=$G257, BB257-BE257, "")</f>
        <v/>
      </c>
      <c r="BG257" s="9">
        <f>IF(4&lt;=$G257, ROUND(AY257*$Q257, 2), "")</f>
        <v/>
      </c>
      <c r="BH257" s="9">
        <f>IF(4&lt;=$G257, AY257+BG257, "")</f>
        <v/>
      </c>
      <c r="BI257" s="9">
        <f>IF(4&lt;=$G257, BC257+BG257, "")</f>
        <v/>
      </c>
      <c r="BJ257" s="9">
        <f>IF(4&lt;=$G257, ($G257-4)*$N257, "")</f>
        <v/>
      </c>
      <c r="BK257" s="9">
        <f>IF(5&lt;=$G257, BF257, "")</f>
        <v/>
      </c>
      <c r="BL257" s="9">
        <f>IF(5&lt;=$G257, ROUND(BK257*$Q257, 2), "")</f>
        <v/>
      </c>
      <c r="BM257" s="9">
        <f>IF(5&lt;=$G257, $N257, "")</f>
        <v/>
      </c>
      <c r="BN257" s="9">
        <f>IF(5&lt;=$G257, BM257-BL257, "")</f>
        <v/>
      </c>
      <c r="BO257" s="9">
        <f>IF(5&lt;=$G257, BK257-BN257, "")</f>
        <v/>
      </c>
      <c r="BP257" s="9">
        <f>IF(5&lt;=$G257, ROUND(BH257*$Q257, 2), "")</f>
        <v/>
      </c>
      <c r="BQ257" s="9">
        <f>IF(5&lt;=$G257, BH257+BP257, "")</f>
        <v/>
      </c>
      <c r="BR257" s="9">
        <f>IF(5&lt;=$G257, BL257+BP257, "")</f>
        <v/>
      </c>
      <c r="BS257" s="9">
        <f>IF(5&lt;=$G257, ($G257-5)*$N257, "")</f>
        <v/>
      </c>
      <c r="BT257" s="9">
        <f>IF(6&lt;=$G257, BO257, "")</f>
        <v/>
      </c>
      <c r="BU257" s="9">
        <f>IF(6&lt;=$G257, ROUND(BT257*$Q257, 2), "")</f>
        <v/>
      </c>
      <c r="BV257" s="9">
        <f>IF(6&lt;=$G257, $N257, "")</f>
        <v/>
      </c>
      <c r="BW257" s="9">
        <f>IF(6&lt;=$G257, BV257-BU257, "")</f>
        <v/>
      </c>
      <c r="BX257" s="9">
        <f>IF(6&lt;=$G257, BT257-BW257, "")</f>
        <v/>
      </c>
      <c r="BY257" s="9">
        <f>IF(6&lt;=$G257, ROUND(BQ257*$Q257, 2), "")</f>
        <v/>
      </c>
      <c r="BZ257" s="9">
        <f>IF(6&lt;=$G257, BQ257+BY257, "")</f>
        <v/>
      </c>
      <c r="CA257" s="9">
        <f>IF(6&lt;=$G257, BU257+BY257, "")</f>
        <v/>
      </c>
      <c r="CB257" s="9">
        <f>IF(6&lt;=$G257, ($G257-6)*$N257, "")</f>
        <v/>
      </c>
      <c r="CC257" s="9">
        <f>IF(7&lt;=$G257, BX257, "")</f>
        <v/>
      </c>
      <c r="CD257" s="9">
        <f>IF(7&lt;=$G257, ROUND(CC257*$Q257, 2), "")</f>
        <v/>
      </c>
      <c r="CE257" s="9">
        <f>IF(7&lt;=$G257, $N257, "")</f>
        <v/>
      </c>
      <c r="CF257" s="9">
        <f>IF(7&lt;=$G257, CE257-CD257, "")</f>
        <v/>
      </c>
      <c r="CG257" s="9">
        <f>IF(7&lt;=$G257, CC257-CF257, "")</f>
        <v/>
      </c>
      <c r="CH257" s="9">
        <f>IF(7&lt;=$G257, ROUND(BZ257*$Q257, 2), "")</f>
        <v/>
      </c>
      <c r="CI257" s="9">
        <f>IF(7&lt;=$G257, BZ257+CH257, "")</f>
        <v/>
      </c>
      <c r="CJ257" s="9">
        <f>IF(7&lt;=$G257, CD257+CH257, "")</f>
        <v/>
      </c>
      <c r="CK257" s="9">
        <f>IF(7&lt;=$G257, ($G257-7)*$N257, "")</f>
        <v/>
      </c>
      <c r="CL257" s="9">
        <f>IF(8&lt;=$G257, CG257, "")</f>
        <v/>
      </c>
      <c r="CM257" s="9">
        <f>IF(8&lt;=$G257, ROUND(CL257*$Q257, 2), "")</f>
        <v/>
      </c>
      <c r="CN257" s="9">
        <f>IF(8&lt;=$G257, $N257, "")</f>
        <v/>
      </c>
      <c r="CO257" s="9">
        <f>IF(8&lt;=$G257, CN257-CM257, "")</f>
        <v/>
      </c>
      <c r="CP257" s="9">
        <f>IF(8&lt;=$G257, CL257-CO257, "")</f>
        <v/>
      </c>
      <c r="CQ257" s="9">
        <f>IF(8&lt;=$G257, ROUND(CI257*$Q257, 2), "")</f>
        <v/>
      </c>
      <c r="CR257" s="9">
        <f>IF(8&lt;=$G257, CI257+CQ257, "")</f>
        <v/>
      </c>
      <c r="CS257" s="9">
        <f>IF(8&lt;=$G257, CM257+CQ257, "")</f>
        <v/>
      </c>
      <c r="CT257" s="9">
        <f>IF(8&lt;=$G257, ($G257-8)*$N257, "")</f>
        <v/>
      </c>
      <c r="CU257" s="9">
        <f>IF(9&lt;=$G257, CP257, "")</f>
        <v/>
      </c>
      <c r="CV257" s="9">
        <f>IF(9&lt;=$G257, ROUND(CU257*$Q257, 2), "")</f>
        <v/>
      </c>
      <c r="CW257" s="9">
        <f>IF(9&lt;=$G257, $N257, "")</f>
        <v/>
      </c>
      <c r="CX257" s="9">
        <f>IF(9&lt;=$G257, CW257-CV257, "")</f>
        <v/>
      </c>
      <c r="CY257" s="9">
        <f>IF(9&lt;=$G257, CU257-CX257, "")</f>
        <v/>
      </c>
      <c r="CZ257" s="9">
        <f>IF(9&lt;=$G257, ROUND(CR257*$Q257, 2), "")</f>
        <v/>
      </c>
      <c r="DA257" s="9">
        <f>IF(9&lt;=$G257, CR257+CZ257, "")</f>
        <v/>
      </c>
      <c r="DB257" s="9">
        <f>IF(9&lt;=$G257, CV257+CZ257, "")</f>
        <v/>
      </c>
      <c r="DC257" s="9">
        <f>IF(9&lt;=$G257, ($G257-9)*$N257, "")</f>
        <v/>
      </c>
      <c r="DD257" s="9">
        <f>IF(10&lt;=$G257, CY257, "")</f>
        <v/>
      </c>
      <c r="DE257" s="9">
        <f>IF(10&lt;=$G257, ROUND(DD257*$Q257, 2), "")</f>
        <v/>
      </c>
      <c r="DF257" s="9">
        <f>IF(10&lt;=$G257, $N257, "")</f>
        <v/>
      </c>
      <c r="DG257" s="9">
        <f>IF(10&lt;=$G257, DF257-DE257, "")</f>
        <v/>
      </c>
      <c r="DH257" s="9">
        <f>IF(10&lt;=$G257, DD257-DG257, "")</f>
        <v/>
      </c>
      <c r="DI257" s="9">
        <f>IF(10&lt;=$G257, ROUND(DA257*$Q257, 2), "")</f>
        <v/>
      </c>
      <c r="DJ257" s="9">
        <f>IF(10&lt;=$G257, DA257+DI257, "")</f>
        <v/>
      </c>
      <c r="DK257" s="9">
        <f>IF(10&lt;=$G257, DE257+DI257, "")</f>
        <v/>
      </c>
      <c r="DL257" s="9">
        <f>IF(10&lt;=$G257, ($G257-10)*$N257, "")</f>
        <v/>
      </c>
      <c r="DM257" s="9">
        <f>IF(11&lt;=$G257, DH257, "")</f>
        <v/>
      </c>
      <c r="DN257" s="9">
        <f>IF(11&lt;=$G257, ROUND(DM257*$Q257, 2), "")</f>
        <v/>
      </c>
      <c r="DO257" s="9">
        <f>IF(11&lt;=$G257, $N257, "")</f>
        <v/>
      </c>
      <c r="DP257" s="9">
        <f>IF(11&lt;=$G257, DO257-DN257, "")</f>
        <v/>
      </c>
      <c r="DQ257" s="9">
        <f>IF(11&lt;=$G257, DM257-DP257, "")</f>
        <v/>
      </c>
      <c r="DR257" s="9">
        <f>IF(11&lt;=$G257, ROUND(DJ257*$Q257, 2), "")</f>
        <v/>
      </c>
      <c r="DS257" s="9">
        <f>IF(11&lt;=$G257, DJ257+DR257, "")</f>
        <v/>
      </c>
      <c r="DT257" s="9">
        <f>IF(11&lt;=$G257, DN257+DR257, "")</f>
        <v/>
      </c>
      <c r="DU257" s="9">
        <f>IF(11&lt;=$G257, ($G257-11)*$N257, "")</f>
        <v/>
      </c>
      <c r="DV257" s="9">
        <f>IF(12&lt;=$G257, DQ257, "")</f>
        <v/>
      </c>
      <c r="DW257" s="9">
        <f>IF(12&lt;=$G257, ROUND(DV257*$Q257, 2), "")</f>
        <v/>
      </c>
      <c r="DX257" s="9">
        <f>IF(12&lt;=$G257, $N257, "")</f>
        <v/>
      </c>
      <c r="DY257" s="9">
        <f>IF(12&lt;=$G257, DX257-DW257, "")</f>
        <v/>
      </c>
      <c r="DZ257" s="9">
        <f>IF(12&lt;=$G257, DV257-DY257, "")</f>
        <v/>
      </c>
      <c r="EA257" s="9">
        <f>IF(12&lt;=$G257, ROUND(DS257*$Q257, 2), "")</f>
        <v/>
      </c>
      <c r="EB257" s="9">
        <f>IF(12&lt;=$G257, DS257+EA257, "")</f>
        <v/>
      </c>
      <c r="EC257" s="9">
        <f>IF(12&lt;=$G257, DW257+EA257, "")</f>
        <v/>
      </c>
      <c r="ED257" s="9">
        <f>IF(12&lt;=$G257, ($G257-12)*$N257, "")</f>
        <v/>
      </c>
      <c r="EE257" s="9">
        <f>IF(13&lt;=$G257, DZ257, "")</f>
        <v/>
      </c>
      <c r="EF257" s="9">
        <f>IF(13&lt;=$G257, ROUND(EE257*$Q257, 2), "")</f>
        <v/>
      </c>
      <c r="EG257" s="9">
        <f>IF(13&lt;=$G257, $N257, "")</f>
        <v/>
      </c>
      <c r="EH257" s="9">
        <f>IF(13&lt;=$G257, EG257-EF257, "")</f>
        <v/>
      </c>
      <c r="EI257" s="9">
        <f>IF(13&lt;=$G257, EE257-EH257, "")</f>
        <v/>
      </c>
      <c r="EJ257" s="9">
        <f>IF(13&lt;=$G257, ROUND(EB257*$Q257, 2), "")</f>
        <v/>
      </c>
      <c r="EK257" s="9">
        <f>IF(13&lt;=$G257, EB257+EJ257, "")</f>
        <v/>
      </c>
      <c r="EL257" s="9">
        <f>IF(13&lt;=$G257, EF257+EJ257, "")</f>
        <v/>
      </c>
      <c r="EM257" s="9">
        <f>IF(13&lt;=$G257, ($G257-13)*$N257, "")</f>
        <v/>
      </c>
      <c r="EN257" s="9">
        <f>IF(14&lt;=$G257, EI257, "")</f>
        <v/>
      </c>
      <c r="EO257" s="9">
        <f>IF(14&lt;=$G257, ROUND(EN257*$Q257, 2), "")</f>
        <v/>
      </c>
      <c r="EP257" s="9">
        <f>IF(14&lt;=$G257, $N257, "")</f>
        <v/>
      </c>
      <c r="EQ257" s="9">
        <f>IF(14&lt;=$G257, EP257-EO257, "")</f>
        <v/>
      </c>
      <c r="ER257" s="9">
        <f>IF(14&lt;=$G257, EN257-EQ257, "")</f>
        <v/>
      </c>
      <c r="ES257" s="9">
        <f>IF(14&lt;=$G257, ROUND(EK257*$Q257, 2), "")</f>
        <v/>
      </c>
      <c r="ET257" s="9">
        <f>IF(14&lt;=$G257, EK257+ES257, "")</f>
        <v/>
      </c>
      <c r="EU257" s="9">
        <f>IF(14&lt;=$G257, EO257+ES257, "")</f>
        <v/>
      </c>
      <c r="EV257" s="9">
        <f>IF(14&lt;=$G257, ($G257-14)*$N257, "")</f>
        <v/>
      </c>
      <c r="EW257" s="9">
        <f>IF(15&lt;=$G257, ER257, "")</f>
        <v/>
      </c>
      <c r="EX257" s="9">
        <f>IF(15&lt;=$G257, ROUND(EW257*$Q257, 2), "")</f>
        <v/>
      </c>
      <c r="EY257" s="9">
        <f>IF(15&lt;=$G257, $N257, "")</f>
        <v/>
      </c>
      <c r="EZ257" s="9">
        <f>IF(15&lt;=$G257, EY257-EX257, "")</f>
        <v/>
      </c>
      <c r="FA257" s="9">
        <f>IF(15&lt;=$G257, EW257-EZ257, "")</f>
        <v/>
      </c>
      <c r="FB257" s="9">
        <f>IF(15&lt;=$G257, ROUND(ET257*$Q257, 2), "")</f>
        <v/>
      </c>
      <c r="FC257" s="9">
        <f>IF(15&lt;=$G257, ET257+FB257, "")</f>
        <v/>
      </c>
      <c r="FD257" s="9">
        <f>IF(15&lt;=$G257, EX257+FB257, "")</f>
        <v/>
      </c>
      <c r="FE257" s="9">
        <f>IF(15&lt;=$G257, ($G257-15)*$N257, "")</f>
        <v/>
      </c>
      <c r="FF257" s="9">
        <f>IF(16&lt;=$G257, FA257, "")</f>
        <v/>
      </c>
      <c r="FG257" s="9">
        <f>IF(16&lt;=$G257, ROUND(FF257*$Q257, 2), "")</f>
        <v/>
      </c>
      <c r="FH257" s="9">
        <f>IF(16&lt;=$G257, $N257, "")</f>
        <v/>
      </c>
      <c r="FI257" s="9">
        <f>IF(16&lt;=$G257, FH257-FG257, "")</f>
        <v/>
      </c>
      <c r="FJ257" s="9">
        <f>IF(16&lt;=$G257, FF257-FI257, "")</f>
        <v/>
      </c>
      <c r="FK257" s="9">
        <f>IF(16&lt;=$G257, ROUND(FC257*$Q257, 2), "")</f>
        <v/>
      </c>
      <c r="FL257" s="9">
        <f>IF(16&lt;=$G257, FC257+FK257, "")</f>
        <v/>
      </c>
      <c r="FM257" s="9">
        <f>IF(16&lt;=$G257, FG257+FK257, "")</f>
        <v/>
      </c>
      <c r="FN257" s="9">
        <f>IF(16&lt;=$G257, ($G257-16)*$N257, "")</f>
        <v/>
      </c>
      <c r="FO257" s="9">
        <f>IF(17&lt;=$G257, FJ257, "")</f>
        <v/>
      </c>
      <c r="FP257" s="9">
        <f>IF(17&lt;=$G257, ROUND(FO257*$Q257, 2), "")</f>
        <v/>
      </c>
      <c r="FQ257" s="9">
        <f>IF(17&lt;=$G257, $N257, "")</f>
        <v/>
      </c>
      <c r="FR257" s="9">
        <f>IF(17&lt;=$G257, FQ257-FP257, "")</f>
        <v/>
      </c>
      <c r="FS257" s="9">
        <f>IF(17&lt;=$G257, FO257-FR257, "")</f>
        <v/>
      </c>
      <c r="FT257" s="9">
        <f>IF(17&lt;=$G257, ROUND(FL257*$Q257, 2), "")</f>
        <v/>
      </c>
      <c r="FU257" s="9">
        <f>IF(17&lt;=$G257, FL257+FT257, "")</f>
        <v/>
      </c>
      <c r="FV257" s="9">
        <f>IF(17&lt;=$G257, FP257+FT257, "")</f>
        <v/>
      </c>
      <c r="FW257" s="9">
        <f>IF(17&lt;=$G257, ($G257-17)*$N257, "")</f>
        <v/>
      </c>
      <c r="FX257" s="9">
        <f>IF(18&lt;=$G257, FS257, "")</f>
        <v/>
      </c>
      <c r="FY257" s="9">
        <f>IF(18&lt;=$G257, ROUND(FX257*$Q257, 2), "")</f>
        <v/>
      </c>
      <c r="FZ257" s="9">
        <f>IF(18&lt;=$G257, $N257, "")</f>
        <v/>
      </c>
      <c r="GA257" s="9">
        <f>IF(18&lt;=$G257, FZ257-FY257, "")</f>
        <v/>
      </c>
      <c r="GB257" s="9">
        <f>IF(18&lt;=$G257, FX257-GA257, "")</f>
        <v/>
      </c>
      <c r="GC257" s="9">
        <f>IF(18&lt;=$G257, ROUND(FU257*$Q257, 2), "")</f>
        <v/>
      </c>
      <c r="GD257" s="9">
        <f>IF(18&lt;=$G257, FU257+GC257, "")</f>
        <v/>
      </c>
      <c r="GE257" s="9">
        <f>IF(18&lt;=$G257, FY257+GC257, "")</f>
        <v/>
      </c>
      <c r="GF257" s="9">
        <f>IF(18&lt;=$G257, ($G257-18)*$N257, "")</f>
        <v/>
      </c>
      <c r="GG257" s="9">
        <f>IF(19&lt;=$G257, GB257, "")</f>
        <v/>
      </c>
      <c r="GH257" s="9">
        <f>IF(19&lt;=$G257, ROUND(GG257*$Q257, 2), "")</f>
        <v/>
      </c>
      <c r="GI257" s="9">
        <f>IF(19&lt;=$G257, $N257, "")</f>
        <v/>
      </c>
      <c r="GJ257" s="9">
        <f>IF(19&lt;=$G257, GI257-GH257, "")</f>
        <v/>
      </c>
      <c r="GK257" s="9">
        <f>IF(19&lt;=$G257, GG257-GJ257, "")</f>
        <v/>
      </c>
      <c r="GL257" s="9">
        <f>IF(19&lt;=$G257, ROUND(GD257*$Q257, 2), "")</f>
        <v/>
      </c>
      <c r="GM257" s="9">
        <f>IF(19&lt;=$G257, GD257+GL257, "")</f>
        <v/>
      </c>
      <c r="GN257" s="9">
        <f>IF(19&lt;=$G257, GH257+GL257, "")</f>
        <v/>
      </c>
      <c r="GO257" s="9">
        <f>IF(19&lt;=$G257, ($G257-19)*$N257, "")</f>
        <v/>
      </c>
      <c r="GP257" s="9">
        <f>IF(20&lt;=$G257, GK257, "")</f>
        <v/>
      </c>
      <c r="GQ257" s="9">
        <f>IF(20&lt;=$G257, ROUND(GP257*$Q257, 2), "")</f>
        <v/>
      </c>
      <c r="GR257" s="9">
        <f>IF(20&lt;=$G257, $N257, "")</f>
        <v/>
      </c>
      <c r="GS257" s="9">
        <f>IF(20&lt;=$G257, GR257-GQ257, "")</f>
        <v/>
      </c>
      <c r="GT257" s="9">
        <f>IF(20&lt;=$G257, GP257-GS257, "")</f>
        <v/>
      </c>
      <c r="GU257" s="9">
        <f>IF(20&lt;=$G257, ROUND(GM257*$Q257, 2), "")</f>
        <v/>
      </c>
      <c r="GV257" s="9">
        <f>IF(20&lt;=$G257, GM257+GU257, "")</f>
        <v/>
      </c>
      <c r="GW257" s="9">
        <f>IF(20&lt;=$G257, GQ257+GU257, "")</f>
        <v/>
      </c>
      <c r="GX257" s="9">
        <f>IF(20&lt;=$G257, ($G257-20)*$N257, "")</f>
        <v/>
      </c>
      <c r="GY257" s="9">
        <f>IF(21&lt;=$G257, GT257, "")</f>
        <v/>
      </c>
      <c r="GZ257" s="9">
        <f>IF(21&lt;=$G257, ROUND(GY257*$Q257, 2), "")</f>
        <v/>
      </c>
      <c r="HA257" s="9">
        <f>IF(21&lt;=$G257, $N257, "")</f>
        <v/>
      </c>
      <c r="HB257" s="9">
        <f>IF(21&lt;=$G257, HA257-GZ257, "")</f>
        <v/>
      </c>
      <c r="HC257" s="9">
        <f>IF(21&lt;=$G257, GY257-HB257, "")</f>
        <v/>
      </c>
      <c r="HD257" s="9">
        <f>IF(21&lt;=$G257, ROUND(GV257*$Q257, 2), "")</f>
        <v/>
      </c>
      <c r="HE257" s="9">
        <f>IF(21&lt;=$G257, GV257+HD257, "")</f>
        <v/>
      </c>
      <c r="HF257" s="9">
        <f>IF(21&lt;=$G257, GZ257+HD257, "")</f>
        <v/>
      </c>
      <c r="HG257" s="9">
        <f>IF(21&lt;=$G257, ($G257-21)*$N257, "")</f>
        <v/>
      </c>
      <c r="HH257" s="9">
        <f>IF(22&lt;=$G257, HC257, "")</f>
        <v/>
      </c>
      <c r="HI257" s="9">
        <f>IF(22&lt;=$G257, ROUND(HH257*$Q257, 2), "")</f>
        <v/>
      </c>
      <c r="HJ257" s="9">
        <f>IF(22&lt;=$G257, $N257, "")</f>
        <v/>
      </c>
      <c r="HK257" s="9">
        <f>IF(22&lt;=$G257, HJ257-HI257, "")</f>
        <v/>
      </c>
      <c r="HL257" s="9">
        <f>IF(22&lt;=$G257, HH257-HK257, "")</f>
        <v/>
      </c>
      <c r="HM257" s="9">
        <f>IF(22&lt;=$G257, ROUND(HE257*$Q257, 2), "")</f>
        <v/>
      </c>
      <c r="HN257" s="9">
        <f>IF(22&lt;=$G257, HE257+HM257, "")</f>
        <v/>
      </c>
      <c r="HO257" s="9">
        <f>IF(22&lt;=$G257, HI257+HM257, "")</f>
        <v/>
      </c>
      <c r="HP257" s="9">
        <f>IF(22&lt;=$G257, ($G257-22)*$N257, "")</f>
        <v/>
      </c>
      <c r="HQ257" s="9">
        <f>IF(23&lt;=$G257, HL257, "")</f>
        <v/>
      </c>
      <c r="HR257" s="9">
        <f>IF(23&lt;=$G257, ROUND(HQ257*$Q257, 2), "")</f>
        <v/>
      </c>
      <c r="HS257" s="9">
        <f>IF(23&lt;=$G257, $N257, "")</f>
        <v/>
      </c>
      <c r="HT257" s="9">
        <f>IF(23&lt;=$G257, HS257-HR257, "")</f>
        <v/>
      </c>
      <c r="HU257" s="9">
        <f>IF(23&lt;=$G257, HQ257-HT257, "")</f>
        <v/>
      </c>
      <c r="HV257" s="9">
        <f>IF(23&lt;=$G257, ROUND(HN257*$Q257, 2), "")</f>
        <v/>
      </c>
      <c r="HW257" s="9">
        <f>IF(23&lt;=$G257, HN257+HV257, "")</f>
        <v/>
      </c>
      <c r="HX257" s="9">
        <f>IF(23&lt;=$G257, HR257+HV257, "")</f>
        <v/>
      </c>
      <c r="HY257" s="9">
        <f>IF(23&lt;=$G257, ($G257-23)*$N257, "")</f>
        <v/>
      </c>
      <c r="HZ257" s="9">
        <f>IF(24&lt;=$G257, HU257, "")</f>
        <v/>
      </c>
      <c r="IA257" s="9">
        <f>IF(24&lt;=$G257, ROUND(HZ257*$Q257, 2), "")</f>
        <v/>
      </c>
      <c r="IB257" s="9">
        <f>IF(24&lt;=$G257, $N257, "")</f>
        <v/>
      </c>
      <c r="IC257" s="9">
        <f>IF(24&lt;=$G257, IB257-IA257, "")</f>
        <v/>
      </c>
      <c r="ID257" s="9">
        <f>IF(24&lt;=$G257, HZ257-IC257, "")</f>
        <v/>
      </c>
      <c r="IE257" s="9">
        <f>IF(24&lt;=$G257, ROUND(HW257*$Q257, 2), "")</f>
        <v/>
      </c>
      <c r="IF257" s="9">
        <f>IF(24&lt;=$G257, HW257+IE257, "")</f>
        <v/>
      </c>
      <c r="IG257" s="9">
        <f>IF(24&lt;=$G257, IA257+IE257, "")</f>
        <v/>
      </c>
      <c r="IH257" s="9">
        <f>IF(24&lt;=$G257, ($G257-24)*$N257, "")</f>
        <v/>
      </c>
      <c r="II257" s="9">
        <f>IF(25&lt;=$G257, ID257, "")</f>
        <v/>
      </c>
      <c r="IJ257" s="9">
        <f>IF(25&lt;=$G257, ROUND(II257*$Q257, 2), "")</f>
        <v/>
      </c>
      <c r="IK257" s="9">
        <f>IF(25&lt;=$G257, $N257, "")</f>
        <v/>
      </c>
      <c r="IL257" s="9">
        <f>IF(25&lt;=$G257, IK257-IJ257, "")</f>
        <v/>
      </c>
      <c r="IM257" s="9">
        <f>IF(25&lt;=$G257, II257-IL257, "")</f>
        <v/>
      </c>
      <c r="IN257" s="9">
        <f>IF(25&lt;=$G257, ROUND(IF257*$Q257, 2), "")</f>
        <v/>
      </c>
      <c r="IO257" s="9">
        <f>IF(25&lt;=$G257, IF257+IN257, "")</f>
        <v/>
      </c>
      <c r="IP257" s="9">
        <f>IF(25&lt;=$G257, IJ257+IN257, "")</f>
        <v/>
      </c>
      <c r="IQ257" s="9">
        <f>IF(25&lt;=$G257, ($G257-25)*$N257, "")</f>
        <v/>
      </c>
      <c r="IR257" s="9">
        <f>IF(26&lt;=$G257, IM257, "")</f>
        <v/>
      </c>
      <c r="IS257" s="9">
        <f>IF(26&lt;=$G257, ROUND(IR257*$Q257, 2), "")</f>
        <v/>
      </c>
      <c r="IT257" s="9">
        <f>IF(26&lt;=$G257, $N257, "")</f>
        <v/>
      </c>
      <c r="IU257" s="9">
        <f>IF(26&lt;=$G257, IT257-IS257, "")</f>
        <v/>
      </c>
      <c r="IV257" s="9">
        <f>IF(26&lt;=$G257, IR257-IU257, "")</f>
        <v/>
      </c>
      <c r="IW257" s="9">
        <f>IF(26&lt;=$G257, ROUND(IO257*$Q257, 2), "")</f>
        <v/>
      </c>
      <c r="IX257" s="9">
        <f>IF(26&lt;=$G257, IO257+IW257, "")</f>
        <v/>
      </c>
      <c r="IY257" s="9">
        <f>IF(26&lt;=$G257, IS257+IW257, "")</f>
        <v/>
      </c>
      <c r="IZ257" s="9">
        <f>IF(26&lt;=$G257, ($G257-26)*$N257, "")</f>
        <v/>
      </c>
      <c r="JA257" s="9">
        <f>IF(27&lt;=$G257, IV257, "")</f>
        <v/>
      </c>
      <c r="JB257" s="9">
        <f>IF(27&lt;=$G257, ROUND(JA257*$Q257, 2), "")</f>
        <v/>
      </c>
      <c r="JC257" s="9">
        <f>IF(27&lt;=$G257, $N257, "")</f>
        <v/>
      </c>
      <c r="JD257" s="9">
        <f>IF(27&lt;=$G257, JC257-JB257, "")</f>
        <v/>
      </c>
      <c r="JE257" s="9">
        <f>IF(27&lt;=$G257, JA257-JD257, "")</f>
        <v/>
      </c>
      <c r="JF257" s="9">
        <f>IF(27&lt;=$G257, ROUND(IX257*$Q257, 2), "")</f>
        <v/>
      </c>
      <c r="JG257" s="9">
        <f>IF(27&lt;=$G257, IX257+JF257, "")</f>
        <v/>
      </c>
      <c r="JH257" s="9">
        <f>IF(27&lt;=$G257, JB257+JF257, "")</f>
        <v/>
      </c>
      <c r="JI257" s="9">
        <f>IF(27&lt;=$G257, ($G257-27)*$N257, "")</f>
        <v/>
      </c>
      <c r="JJ257" s="9">
        <f>IF(28&lt;=$G257, JE257, "")</f>
        <v/>
      </c>
      <c r="JK257" s="9">
        <f>IF(28&lt;=$G257, ROUND(JJ257*$Q257, 2), "")</f>
        <v/>
      </c>
      <c r="JL257" s="9">
        <f>IF(28&lt;=$G257, $N257, "")</f>
        <v/>
      </c>
      <c r="JM257" s="9">
        <f>IF(28&lt;=$G257, JL257-JK257, "")</f>
        <v/>
      </c>
      <c r="JN257" s="9">
        <f>IF(28&lt;=$G257, JJ257-JM257, "")</f>
        <v/>
      </c>
      <c r="JO257" s="9">
        <f>IF(28&lt;=$G257, ROUND(JG257*$Q257, 2), "")</f>
        <v/>
      </c>
      <c r="JP257" s="9">
        <f>IF(28&lt;=$G257, JG257+JO257, "")</f>
        <v/>
      </c>
      <c r="JQ257" s="9">
        <f>IF(28&lt;=$G257, JK257+JO257, "")</f>
        <v/>
      </c>
      <c r="JR257" s="9">
        <f>IF(28&lt;=$G257, ($G257-28)*$N257, "")</f>
        <v/>
      </c>
      <c r="JS257" s="9">
        <f>IF(29&lt;=$G257, JN257, "")</f>
        <v/>
      </c>
      <c r="JT257" s="9">
        <f>IF(29&lt;=$G257, ROUND(JS257*$Q257, 2), "")</f>
        <v/>
      </c>
      <c r="JU257" s="9">
        <f>IF(29&lt;=$G257, $N257, "")</f>
        <v/>
      </c>
      <c r="JV257" s="9">
        <f>IF(29&lt;=$G257, JU257-JT257, "")</f>
        <v/>
      </c>
      <c r="JW257" s="9">
        <f>IF(29&lt;=$G257, JS257-JV257, "")</f>
        <v/>
      </c>
      <c r="JX257" s="9">
        <f>IF(29&lt;=$G257, ROUND(JP257*$Q257, 2), "")</f>
        <v/>
      </c>
      <c r="JY257" s="9">
        <f>IF(29&lt;=$G257, JP257+JX257, "")</f>
        <v/>
      </c>
      <c r="JZ257" s="9">
        <f>IF(29&lt;=$G257, JT257+JX257, "")</f>
        <v/>
      </c>
      <c r="KA257" s="9">
        <f>IF(29&lt;=$G257, ($G257-29)*$N257, "")</f>
        <v/>
      </c>
      <c r="KB257" s="9">
        <f>IF(30&lt;=$G257, JW257, "")</f>
        <v/>
      </c>
      <c r="KC257" s="9">
        <f>IF(30&lt;=$G257, ROUND(KB257*$Q257, 2), "")</f>
        <v/>
      </c>
      <c r="KD257" s="9">
        <f>IF(30&lt;=$G257, $N257, "")</f>
        <v/>
      </c>
      <c r="KE257" s="9">
        <f>IF(30&lt;=$G257, KD257-KC257, "")</f>
        <v/>
      </c>
      <c r="KF257" s="9">
        <f>IF(30&lt;=$G257, KB257-KE257, "")</f>
        <v/>
      </c>
      <c r="KG257" s="9">
        <f>IF(30&lt;=$G257, ROUND(JY257*$Q257, 2), "")</f>
        <v/>
      </c>
      <c r="KH257" s="9">
        <f>IF(30&lt;=$G257, JY257+KG257, "")</f>
        <v/>
      </c>
      <c r="KI257" s="9">
        <f>IF(30&lt;=$G257, KC257+KG257, "")</f>
        <v/>
      </c>
      <c r="KJ257" s="9">
        <f>IF(30&lt;=$G257, ($G257-30)*$N257, "")</f>
        <v/>
      </c>
      <c r="KK257" s="9">
        <f>IF(31&lt;=$G257, KF257, "")</f>
        <v/>
      </c>
      <c r="KL257" s="9">
        <f>IF(31&lt;=$G257, ROUND(KK257*$Q257, 2), "")</f>
        <v/>
      </c>
      <c r="KM257" s="9">
        <f>IF(31&lt;=$G257, $N257, "")</f>
        <v/>
      </c>
      <c r="KN257" s="9">
        <f>IF(31&lt;=$G257, KM257-KL257, "")</f>
        <v/>
      </c>
      <c r="KO257" s="9">
        <f>IF(31&lt;=$G257, KK257-KN257, "")</f>
        <v/>
      </c>
      <c r="KP257" s="9">
        <f>IF(31&lt;=$G257, ROUND(KH257*$Q257, 2), "")</f>
        <v/>
      </c>
      <c r="KQ257" s="9">
        <f>IF(31&lt;=$G257, KH257+KP257, "")</f>
        <v/>
      </c>
      <c r="KR257" s="9">
        <f>IF(31&lt;=$G257, KL257+KP257, "")</f>
        <v/>
      </c>
      <c r="KS257" s="9">
        <f>IF(31&lt;=$G257, ($G257-31)*$N257, "")</f>
        <v/>
      </c>
      <c r="KT257" s="9">
        <f>IF(32&lt;=$G257, KO257, "")</f>
        <v/>
      </c>
      <c r="KU257" s="9">
        <f>IF(32&lt;=$G257, ROUND(KT257*$Q257, 2), "")</f>
        <v/>
      </c>
      <c r="KV257" s="9">
        <f>IF(32&lt;=$G257, $N257, "")</f>
        <v/>
      </c>
      <c r="KW257" s="9">
        <f>IF(32&lt;=$G257, KV257-KU257, "")</f>
        <v/>
      </c>
      <c r="KX257" s="9">
        <f>IF(32&lt;=$G257, KT257-KW257, "")</f>
        <v/>
      </c>
      <c r="KY257" s="9">
        <f>IF(32&lt;=$G257, ROUND(KQ257*$Q257, 2), "")</f>
        <v/>
      </c>
      <c r="KZ257" s="9">
        <f>IF(32&lt;=$G257, KQ257+KY257, "")</f>
        <v/>
      </c>
      <c r="LA257" s="9">
        <f>IF(32&lt;=$G257, KU257+KY257, "")</f>
        <v/>
      </c>
      <c r="LB257" s="9">
        <f>IF(32&lt;=$G257, ($G257-32)*$N257, "")</f>
        <v/>
      </c>
      <c r="LC257" s="9">
        <f>IF(33&lt;=$G257, KX257, "")</f>
        <v/>
      </c>
      <c r="LD257" s="9">
        <f>IF(33&lt;=$G257, ROUND(LC257*$Q257, 2), "")</f>
        <v/>
      </c>
      <c r="LE257" s="9">
        <f>IF(33&lt;=$G257, $N257, "")</f>
        <v/>
      </c>
      <c r="LF257" s="9">
        <f>IF(33&lt;=$G257, LE257-LD257, "")</f>
        <v/>
      </c>
      <c r="LG257" s="9">
        <f>IF(33&lt;=$G257, LC257-LF257, "")</f>
        <v/>
      </c>
      <c r="LH257" s="9">
        <f>IF(33&lt;=$G257, ROUND(KZ257*$Q257, 2), "")</f>
        <v/>
      </c>
      <c r="LI257" s="9">
        <f>IF(33&lt;=$G257, KZ257+LH257, "")</f>
        <v/>
      </c>
      <c r="LJ257" s="9">
        <f>IF(33&lt;=$G257, LD257+LH257, "")</f>
        <v/>
      </c>
      <c r="LK257" s="9">
        <f>IF(33&lt;=$G257, ($G257-33)*$N257, "")</f>
        <v/>
      </c>
      <c r="LL257" s="9">
        <f>IF(34&lt;=$G257, LG257, "")</f>
        <v/>
      </c>
      <c r="LM257" s="9">
        <f>IF(34&lt;=$G257, ROUND(LL257*$Q257, 2), "")</f>
        <v/>
      </c>
      <c r="LN257" s="9">
        <f>IF(34&lt;=$G257, $N257, "")</f>
        <v/>
      </c>
      <c r="LO257" s="9">
        <f>IF(34&lt;=$G257, LN257-LM257, "")</f>
        <v/>
      </c>
      <c r="LP257" s="9">
        <f>IF(34&lt;=$G257, LL257-LO257, "")</f>
        <v/>
      </c>
      <c r="LQ257" s="9">
        <f>IF(34&lt;=$G257, ROUND(LI257*$Q257, 2), "")</f>
        <v/>
      </c>
      <c r="LR257" s="9">
        <f>IF(34&lt;=$G257, LI257+LQ257, "")</f>
        <v/>
      </c>
      <c r="LS257" s="9">
        <f>IF(34&lt;=$G257, LM257+LQ257, "")</f>
        <v/>
      </c>
      <c r="LT257" s="9">
        <f>IF(34&lt;=$G257, ($G257-34)*$N257, "")</f>
        <v/>
      </c>
      <c r="LU257" s="9">
        <f>IF(35&lt;=$G257, LP257, "")</f>
        <v/>
      </c>
      <c r="LV257" s="9">
        <f>IF(35&lt;=$G257, ROUND(LU257*$Q257, 2), "")</f>
        <v/>
      </c>
      <c r="LW257" s="9">
        <f>IF(35&lt;=$G257, $N257, "")</f>
        <v/>
      </c>
      <c r="LX257" s="9">
        <f>IF(35&lt;=$G257, LW257-LV257, "")</f>
        <v/>
      </c>
      <c r="LY257" s="9">
        <f>IF(35&lt;=$G257, LU257-LX257, "")</f>
        <v/>
      </c>
      <c r="LZ257" s="9">
        <f>IF(35&lt;=$G257, ROUND(LR257*$Q257, 2), "")</f>
        <v/>
      </c>
      <c r="MA257" s="9">
        <f>IF(35&lt;=$G257, LR257+LZ257, "")</f>
        <v/>
      </c>
      <c r="MB257" s="9">
        <f>IF(35&lt;=$G257, LV257+LZ257, "")</f>
        <v/>
      </c>
      <c r="MC257" s="9">
        <f>IF(35&lt;=$G257, ($G257-35)*$N257, "")</f>
        <v/>
      </c>
      <c r="MD257" s="9">
        <f>IF(36&lt;=$G257, LY257, "")</f>
        <v/>
      </c>
      <c r="ME257" s="9">
        <f>IF(36&lt;=$G257, ROUND(MD257*$Q257, 2), "")</f>
        <v/>
      </c>
      <c r="MF257" s="9">
        <f>IF(36&lt;=$G257, $N257, "")</f>
        <v/>
      </c>
      <c r="MG257" s="9">
        <f>IF(36&lt;=$G257, MF257-ME257, "")</f>
        <v/>
      </c>
      <c r="MH257" s="9">
        <f>IF(36&lt;=$G257, MD257-MG257, "")</f>
        <v/>
      </c>
      <c r="MI257" s="9">
        <f>IF(36&lt;=$G257, ROUND(MA257*$Q257, 2), "")</f>
        <v/>
      </c>
      <c r="MJ257" s="9">
        <f>IF(36&lt;=$G257, MA257+MI257, "")</f>
        <v/>
      </c>
      <c r="MK257" s="9">
        <f>IF(36&lt;=$G257, ME257+MI257, "")</f>
        <v/>
      </c>
      <c r="ML257" s="9">
        <f>IF(36&lt;=$G257, ($G257-36)*$N257, "")</f>
        <v/>
      </c>
      <c r="MM257" s="9">
        <f>IF(37&lt;=$G257, MH257, "")</f>
        <v/>
      </c>
      <c r="MN257" s="9">
        <f>IF(37&lt;=$G257, ROUND(MM257*$Q257, 2), "")</f>
        <v/>
      </c>
      <c r="MO257" s="9">
        <f>IF(37&lt;=$G257, $N257, "")</f>
        <v/>
      </c>
      <c r="MP257" s="9">
        <f>IF(37&lt;=$G257, MO257-MN257, "")</f>
        <v/>
      </c>
      <c r="MQ257" s="9">
        <f>IF(37&lt;=$G257, MM257-MP257, "")</f>
        <v/>
      </c>
      <c r="MR257" s="9">
        <f>IF(37&lt;=$G257, ROUND(MJ257*$Q257, 2), "")</f>
        <v/>
      </c>
      <c r="MS257" s="9">
        <f>IF(37&lt;=$G257, MJ257+MR257, "")</f>
        <v/>
      </c>
      <c r="MT257" s="9">
        <f>IF(37&lt;=$G257, MN257+MR257, "")</f>
        <v/>
      </c>
      <c r="MU257" s="9">
        <f>IF(37&lt;=$G257, ($G257-37)*$N257, "")</f>
        <v/>
      </c>
      <c r="MV257" s="9">
        <f>IF(38&lt;=$G257, MQ257, "")</f>
        <v/>
      </c>
      <c r="MW257" s="9">
        <f>IF(38&lt;=$G257, ROUND(MV257*$Q257, 2), "")</f>
        <v/>
      </c>
      <c r="MX257" s="9">
        <f>IF(38&lt;=$G257, $N257, "")</f>
        <v/>
      </c>
      <c r="MY257" s="9">
        <f>IF(38&lt;=$G257, MX257-MW257, "")</f>
        <v/>
      </c>
      <c r="MZ257" s="9">
        <f>IF(38&lt;=$G257, MV257-MY257, "")</f>
        <v/>
      </c>
      <c r="NA257" s="9">
        <f>IF(38&lt;=$G257, ROUND(MS257*$Q257, 2), "")</f>
        <v/>
      </c>
      <c r="NB257" s="9">
        <f>IF(38&lt;=$G257, MS257+NA257, "")</f>
        <v/>
      </c>
      <c r="NC257" s="9">
        <f>IF(38&lt;=$G257, MW257+NA257, "")</f>
        <v/>
      </c>
      <c r="ND257" s="9">
        <f>IF(38&lt;=$G257, ($G257-38)*$N257, "")</f>
        <v/>
      </c>
      <c r="NE257" s="9">
        <f>IF(39&lt;=$G257, MZ257, "")</f>
        <v/>
      </c>
      <c r="NF257" s="9">
        <f>IF(39&lt;=$G257, ROUND(NE257*$Q257, 2), "")</f>
        <v/>
      </c>
      <c r="NG257" s="9">
        <f>IF(39&lt;=$G257, $N257, "")</f>
        <v/>
      </c>
      <c r="NH257" s="9">
        <f>IF(39&lt;=$G257, NG257-NF257, "")</f>
        <v/>
      </c>
      <c r="NI257" s="9">
        <f>IF(39&lt;=$G257, NE257-NH257, "")</f>
        <v/>
      </c>
      <c r="NJ257" s="9">
        <f>IF(39&lt;=$G257, ROUND(NB257*$Q257, 2), "")</f>
        <v/>
      </c>
      <c r="NK257" s="9">
        <f>IF(39&lt;=$G257, NB257+NJ257, "")</f>
        <v/>
      </c>
      <c r="NL257" s="9">
        <f>IF(39&lt;=$G257, NF257+NJ257, "")</f>
        <v/>
      </c>
      <c r="NM257" s="9">
        <f>IF(39&lt;=$G257, ($G257-39)*$N257, "")</f>
        <v/>
      </c>
      <c r="NN257" s="9">
        <f>IF(40&lt;=$G257, NI257, "")</f>
        <v/>
      </c>
      <c r="NO257" s="9">
        <f>IF(40&lt;=$G257, ROUND(NN257*$Q257, 2), "")</f>
        <v/>
      </c>
      <c r="NP257" s="9">
        <f>IF(40&lt;=$G257, $N257, "")</f>
        <v/>
      </c>
      <c r="NQ257" s="9">
        <f>IF(40&lt;=$G257, NP257-NO257, "")</f>
        <v/>
      </c>
      <c r="NR257" s="9">
        <f>IF(40&lt;=$G257, NN257-NQ257, "")</f>
        <v/>
      </c>
      <c r="NS257" s="9">
        <f>IF(40&lt;=$G257, ROUND(NK257*$Q257, 2), "")</f>
        <v/>
      </c>
      <c r="NT257" s="9">
        <f>IF(40&lt;=$G257, NK257+NS257, "")</f>
        <v/>
      </c>
      <c r="NU257" s="9">
        <f>IF(40&lt;=$G257, NO257+NS257, "")</f>
        <v/>
      </c>
      <c r="NV257" s="9">
        <f>IF(40&lt;=$G257, ($G257-40)*$N257, "")</f>
        <v/>
      </c>
      <c r="NW257" s="9">
        <f>IF(41&lt;=$G257, NR257, "")</f>
        <v/>
      </c>
      <c r="NX257" s="9">
        <f>IF(41&lt;=$G257, ROUND(NW257*$Q257, 2), "")</f>
        <v/>
      </c>
      <c r="NY257" s="9">
        <f>IF(41&lt;=$G257, $N257, "")</f>
        <v/>
      </c>
      <c r="NZ257" s="9">
        <f>IF(41&lt;=$G257, NY257-NX257, "")</f>
        <v/>
      </c>
      <c r="OA257" s="9">
        <f>IF(41&lt;=$G257, NW257-NZ257, "")</f>
        <v/>
      </c>
      <c r="OB257" s="9">
        <f>IF(41&lt;=$G257, ROUND(NT257*$Q257, 2), "")</f>
        <v/>
      </c>
      <c r="OC257" s="9">
        <f>IF(41&lt;=$G257, NT257+OB257, "")</f>
        <v/>
      </c>
      <c r="OD257" s="9">
        <f>IF(41&lt;=$G257, NX257+OB257, "")</f>
        <v/>
      </c>
      <c r="OE257" s="9">
        <f>IF(41&lt;=$G257, ($G257-41)*$N257, "")</f>
        <v/>
      </c>
      <c r="OF257" s="9">
        <f>IF(42&lt;=$G257, OA257, "")</f>
        <v/>
      </c>
      <c r="OG257" s="9">
        <f>IF(42&lt;=$G257, ROUND(OF257*$Q257, 2), "")</f>
        <v/>
      </c>
      <c r="OH257" s="9">
        <f>IF(42&lt;=$G257, $N257, "")</f>
        <v/>
      </c>
      <c r="OI257" s="9">
        <f>IF(42&lt;=$G257, OH257-OG257, "")</f>
        <v/>
      </c>
      <c r="OJ257" s="9">
        <f>IF(42&lt;=$G257, OF257-OI257, "")</f>
        <v/>
      </c>
      <c r="OK257" s="9">
        <f>IF(42&lt;=$G257, ROUND(OC257*$Q257, 2), "")</f>
        <v/>
      </c>
      <c r="OL257" s="9">
        <f>IF(42&lt;=$G257, OC257+OK257, "")</f>
        <v/>
      </c>
      <c r="OM257" s="9">
        <f>IF(42&lt;=$G257, OG257+OK257, "")</f>
        <v/>
      </c>
      <c r="ON257" s="9">
        <f>IF(42&lt;=$G257, ($G257-42)*$N257, "")</f>
        <v/>
      </c>
      <c r="OO257" s="9">
        <f>IF(43&lt;=$G257, OJ257, "")</f>
        <v/>
      </c>
      <c r="OP257" s="9">
        <f>IF(43&lt;=$G257, ROUND(OO257*$Q257, 2), "")</f>
        <v/>
      </c>
      <c r="OQ257" s="9">
        <f>IF(43&lt;=$G257, $N257, "")</f>
        <v/>
      </c>
      <c r="OR257" s="9">
        <f>IF(43&lt;=$G257, OQ257-OP257, "")</f>
        <v/>
      </c>
      <c r="OS257" s="9">
        <f>IF(43&lt;=$G257, OO257-OR257, "")</f>
        <v/>
      </c>
      <c r="OT257" s="9">
        <f>IF(43&lt;=$G257, ROUND(OL257*$Q257, 2), "")</f>
        <v/>
      </c>
      <c r="OU257" s="9">
        <f>IF(43&lt;=$G257, OL257+OT257, "")</f>
        <v/>
      </c>
      <c r="OV257" s="9">
        <f>IF(43&lt;=$G257, OP257+OT257, "")</f>
        <v/>
      </c>
      <c r="OW257" s="9">
        <f>IF(43&lt;=$G257, ($G257-43)*$N257, "")</f>
        <v/>
      </c>
      <c r="OX257" s="9">
        <f>IF(44&lt;=$G257, OS257, "")</f>
        <v/>
      </c>
      <c r="OY257" s="9">
        <f>IF(44&lt;=$G257, ROUND(OX257*$Q257, 2), "")</f>
        <v/>
      </c>
      <c r="OZ257" s="9">
        <f>IF(44&lt;=$G257, $N257, "")</f>
        <v/>
      </c>
      <c r="PA257" s="9">
        <f>IF(44&lt;=$G257, OZ257-OY257, "")</f>
        <v/>
      </c>
      <c r="PB257" s="9">
        <f>IF(44&lt;=$G257, OX257-PA257, "")</f>
        <v/>
      </c>
      <c r="PC257" s="9">
        <f>IF(44&lt;=$G257, ROUND(OU257*$Q257, 2), "")</f>
        <v/>
      </c>
      <c r="PD257" s="9">
        <f>IF(44&lt;=$G257, OU257+PC257, "")</f>
        <v/>
      </c>
      <c r="PE257" s="9">
        <f>IF(44&lt;=$G257, OY257+PC257, "")</f>
        <v/>
      </c>
      <c r="PF257" s="9">
        <f>IF(44&lt;=$G257, ($G257-44)*$N257, "")</f>
        <v/>
      </c>
      <c r="PG257" s="9">
        <f>IF(45&lt;=$G257, PB257, "")</f>
        <v/>
      </c>
      <c r="PH257" s="9">
        <f>IF(45&lt;=$G257, ROUND(PG257*$Q257, 2), "")</f>
        <v/>
      </c>
      <c r="PI257" s="9">
        <f>IF(45&lt;=$G257, $N257, "")</f>
        <v/>
      </c>
      <c r="PJ257" s="9">
        <f>IF(45&lt;=$G257, PI257-PH257, "")</f>
        <v/>
      </c>
      <c r="PK257" s="9">
        <f>IF(45&lt;=$G257, PG257-PJ257, "")</f>
        <v/>
      </c>
      <c r="PL257" s="9">
        <f>IF(45&lt;=$G257, ROUND(PD257*$Q257, 2), "")</f>
        <v/>
      </c>
      <c r="PM257" s="9">
        <f>IF(45&lt;=$G257, PD257+PL257, "")</f>
        <v/>
      </c>
      <c r="PN257" s="9">
        <f>IF(45&lt;=$G257, PH257+PL257, "")</f>
        <v/>
      </c>
      <c r="PO257" s="9">
        <f>IF(45&lt;=$G257, ($G257-45)*$N257, "")</f>
        <v/>
      </c>
      <c r="PP257" s="9">
        <f>IF(46&lt;=$G257, PK257, "")</f>
        <v/>
      </c>
      <c r="PQ257" s="9">
        <f>IF(46&lt;=$G257, ROUND(PP257*$Q257, 2), "")</f>
        <v/>
      </c>
      <c r="PR257" s="9">
        <f>IF(46&lt;=$G257, $N257, "")</f>
        <v/>
      </c>
      <c r="PS257" s="9">
        <f>IF(46&lt;=$G257, PR257-PQ257, "")</f>
        <v/>
      </c>
      <c r="PT257" s="9">
        <f>IF(46&lt;=$G257, PP257-PS257, "")</f>
        <v/>
      </c>
      <c r="PU257" s="9">
        <f>IF(46&lt;=$G257, ROUND(PM257*$Q257, 2), "")</f>
        <v/>
      </c>
      <c r="PV257" s="9">
        <f>IF(46&lt;=$G257, PM257+PU257, "")</f>
        <v/>
      </c>
      <c r="PW257" s="9">
        <f>IF(46&lt;=$G257, PQ257+PU257, "")</f>
        <v/>
      </c>
      <c r="PX257" s="9">
        <f>IF(46&lt;=$G257, ($G257-46)*$N257, "")</f>
        <v/>
      </c>
      <c r="PY257" s="9">
        <f>IF(47&lt;=$G257, PT257, "")</f>
        <v/>
      </c>
      <c r="PZ257" s="9">
        <f>IF(47&lt;=$G257, ROUND(PY257*$Q257, 2), "")</f>
        <v/>
      </c>
      <c r="QA257" s="9">
        <f>IF(47&lt;=$G257, $N257, "")</f>
        <v/>
      </c>
      <c r="QB257" s="9">
        <f>IF(47&lt;=$G257, QA257-PZ257, "")</f>
        <v/>
      </c>
      <c r="QC257" s="9">
        <f>IF(47&lt;=$G257, PY257-QB257, "")</f>
        <v/>
      </c>
      <c r="QD257" s="9">
        <f>IF(47&lt;=$G257, ROUND(PV257*$Q257, 2), "")</f>
        <v/>
      </c>
      <c r="QE257" s="9">
        <f>IF(47&lt;=$G257, PV257+QD257, "")</f>
        <v/>
      </c>
      <c r="QF257" s="9">
        <f>IF(47&lt;=$G257, PZ257+QD257, "")</f>
        <v/>
      </c>
      <c r="QG257" s="9">
        <f>IF(47&lt;=$G257, ($G257-47)*$N257, "")</f>
        <v/>
      </c>
      <c r="QH257" s="9">
        <f>IF(48&lt;=$G257, QC257, "")</f>
        <v/>
      </c>
      <c r="QI257" s="9">
        <f>IF(48&lt;=$G257, ROUND(QH257*$Q257, 2), "")</f>
        <v/>
      </c>
      <c r="QJ257" s="9">
        <f>IF(48&lt;=$G257, $N257, "")</f>
        <v/>
      </c>
      <c r="QK257" s="9">
        <f>IF(48&lt;=$G257, QJ257-QI257, "")</f>
        <v/>
      </c>
      <c r="QL257" s="9">
        <f>IF(48&lt;=$G257, QH257-QK257, "")</f>
        <v/>
      </c>
      <c r="QM257" s="9">
        <f>IF(48&lt;=$G257, ROUND(QE257*$Q257, 2), "")</f>
        <v/>
      </c>
      <c r="QN257" s="9">
        <f>IF(48&lt;=$G257, QE257+QM257, "")</f>
        <v/>
      </c>
      <c r="QO257" s="9">
        <f>IF(48&lt;=$G257, QI257+QM257, "")</f>
        <v/>
      </c>
      <c r="QP257" s="9">
        <f>IF(48&lt;=$G257, ($G257-48)*$N257, "")</f>
        <v/>
      </c>
    </row>
    <row r="258">
      <c r="A258" s="12" t="inlineStr">
        <is>
          <t>0765-0001</t>
        </is>
      </c>
      <c r="B258" s="13" t="inlineStr">
        <is>
          <t>Rafael Soltero Sánchez</t>
        </is>
      </c>
      <c r="C258" s="13" t="inlineStr">
        <is>
          <t>1200 Bighorn</t>
        </is>
      </c>
      <c r="D258" s="12" t="inlineStr">
        <is>
          <t>ACTIVO</t>
        </is>
      </c>
      <c r="E258" s="12" t="inlineStr">
        <is>
          <t>2026-06-30</t>
        </is>
      </c>
      <c r="F258" s="12" t="inlineStr">
        <is>
          <t>2030-06-30</t>
        </is>
      </c>
      <c r="G258" s="14" t="n">
        <v>48</v>
      </c>
      <c r="H258" s="15" t="n">
        <v>604900</v>
      </c>
      <c r="I258" s="16" t="n">
        <v>0.1</v>
      </c>
      <c r="J258" s="15">
        <f>ROUND(H258*I258, 2)</f>
        <v/>
      </c>
      <c r="K258" s="15">
        <f>ROUND(H258-J258, 2)</f>
        <v/>
      </c>
      <c r="L258" s="16" t="n">
        <v>0.02</v>
      </c>
      <c r="M258" s="15">
        <f>ROUND(H258*L258, 2)</f>
        <v/>
      </c>
      <c r="N258" s="15" t="n">
        <v>19705.97</v>
      </c>
      <c r="O258" s="16" t="n">
        <v>0.1</v>
      </c>
      <c r="P258" s="15">
        <f>ROUND(H258*O258, 2)</f>
        <v/>
      </c>
      <c r="Q258" s="17" t="n">
        <v>0.0269179</v>
      </c>
      <c r="R258" s="17">
        <f>RATE(G258, -N258, K258, -P258)</f>
        <v/>
      </c>
      <c r="S258" s="17">
        <f>ROUND(Q258*12, 8)</f>
        <v/>
      </c>
      <c r="T258" s="17">
        <f>ROUND(((1+Q258)^12)-1, 8)</f>
        <v/>
      </c>
      <c r="U258" s="15">
        <f>ROUND(PV(Q258, G258, 0, -P258), 2)</f>
        <v/>
      </c>
      <c r="V258" s="15">
        <f>SUMIF($AA$4:$QP$4, "Interes_Leasing", AA258:QP258)</f>
        <v/>
      </c>
      <c r="W258" s="15">
        <f>SUMIF($AA$4:$QP$4, "Interes_Residual", AA258:QP258)</f>
        <v/>
      </c>
      <c r="X258" s="15">
        <f>ROUND(V258+W258, 2)</f>
        <v/>
      </c>
      <c r="Y258" s="15">
        <f>ROUND((N258*G258+P258+M258)-K258, 2)</f>
        <v/>
      </c>
      <c r="Z258" s="16">
        <f>ROUND(Y258/K258, 4)</f>
        <v/>
      </c>
      <c r="AA258" s="15">
        <f>IF(1&lt;=$G258, $K258, "")</f>
        <v/>
      </c>
      <c r="AB258" s="15">
        <f>IF(1&lt;=$G258, ROUND(AA258*$Q258, 2), "")</f>
        <v/>
      </c>
      <c r="AC258" s="15">
        <f>IF(1&lt;=$G258, $N258, "")</f>
        <v/>
      </c>
      <c r="AD258" s="15">
        <f>IF(1&lt;=$G258, AC258-AB258, "")</f>
        <v/>
      </c>
      <c r="AE258" s="15">
        <f>IF(1&lt;=$G258, AA258-AD258, "")</f>
        <v/>
      </c>
      <c r="AF258" s="15">
        <f>IF(1&lt;=$G258, ROUND($U258*$Q258, 2), "")</f>
        <v/>
      </c>
      <c r="AG258" s="15">
        <f>IF(1&lt;=$G258, $U258+AF258, "")</f>
        <v/>
      </c>
      <c r="AH258" s="15">
        <f>IF(1&lt;=$G258, AB258+AF258, "")</f>
        <v/>
      </c>
      <c r="AI258" s="15">
        <f>IF(1&lt;=$G258, ($G258-1)*$N258, "")</f>
        <v/>
      </c>
      <c r="AJ258" s="15">
        <f>IF(2&lt;=$G258, AE258, "")</f>
        <v/>
      </c>
      <c r="AK258" s="15">
        <f>IF(2&lt;=$G258, ROUND(AJ258*$Q258, 2), "")</f>
        <v/>
      </c>
      <c r="AL258" s="15">
        <f>IF(2&lt;=$G258, $N258, "")</f>
        <v/>
      </c>
      <c r="AM258" s="15">
        <f>IF(2&lt;=$G258, AL258-AK258, "")</f>
        <v/>
      </c>
      <c r="AN258" s="15">
        <f>IF(2&lt;=$G258, AJ258-AM258, "")</f>
        <v/>
      </c>
      <c r="AO258" s="15">
        <f>IF(2&lt;=$G258, ROUND(AG258*$Q258, 2), "")</f>
        <v/>
      </c>
      <c r="AP258" s="15">
        <f>IF(2&lt;=$G258, AG258+AO258, "")</f>
        <v/>
      </c>
      <c r="AQ258" s="15">
        <f>IF(2&lt;=$G258, AK258+AO258, "")</f>
        <v/>
      </c>
      <c r="AR258" s="15">
        <f>IF(2&lt;=$G258, ($G258-2)*$N258, "")</f>
        <v/>
      </c>
      <c r="AS258" s="15">
        <f>IF(3&lt;=$G258, AN258, "")</f>
        <v/>
      </c>
      <c r="AT258" s="15">
        <f>IF(3&lt;=$G258, ROUND(AS258*$Q258, 2), "")</f>
        <v/>
      </c>
      <c r="AU258" s="15">
        <f>IF(3&lt;=$G258, $N258, "")</f>
        <v/>
      </c>
      <c r="AV258" s="15">
        <f>IF(3&lt;=$G258, AU258-AT258, "")</f>
        <v/>
      </c>
      <c r="AW258" s="15">
        <f>IF(3&lt;=$G258, AS258-AV258, "")</f>
        <v/>
      </c>
      <c r="AX258" s="15">
        <f>IF(3&lt;=$G258, ROUND(AP258*$Q258, 2), "")</f>
        <v/>
      </c>
      <c r="AY258" s="15">
        <f>IF(3&lt;=$G258, AP258+AX258, "")</f>
        <v/>
      </c>
      <c r="AZ258" s="15">
        <f>IF(3&lt;=$G258, AT258+AX258, "")</f>
        <v/>
      </c>
      <c r="BA258" s="15">
        <f>IF(3&lt;=$G258, ($G258-3)*$N258, "")</f>
        <v/>
      </c>
      <c r="BB258" s="15">
        <f>IF(4&lt;=$G258, AW258, "")</f>
        <v/>
      </c>
      <c r="BC258" s="15">
        <f>IF(4&lt;=$G258, ROUND(BB258*$Q258, 2), "")</f>
        <v/>
      </c>
      <c r="BD258" s="15">
        <f>IF(4&lt;=$G258, $N258, "")</f>
        <v/>
      </c>
      <c r="BE258" s="15">
        <f>IF(4&lt;=$G258, BD258-BC258, "")</f>
        <v/>
      </c>
      <c r="BF258" s="15">
        <f>IF(4&lt;=$G258, BB258-BE258, "")</f>
        <v/>
      </c>
      <c r="BG258" s="15">
        <f>IF(4&lt;=$G258, ROUND(AY258*$Q258, 2), "")</f>
        <v/>
      </c>
      <c r="BH258" s="15">
        <f>IF(4&lt;=$G258, AY258+BG258, "")</f>
        <v/>
      </c>
      <c r="BI258" s="15">
        <f>IF(4&lt;=$G258, BC258+BG258, "")</f>
        <v/>
      </c>
      <c r="BJ258" s="15">
        <f>IF(4&lt;=$G258, ($G258-4)*$N258, "")</f>
        <v/>
      </c>
      <c r="BK258" s="15">
        <f>IF(5&lt;=$G258, BF258, "")</f>
        <v/>
      </c>
      <c r="BL258" s="15">
        <f>IF(5&lt;=$G258, ROUND(BK258*$Q258, 2), "")</f>
        <v/>
      </c>
      <c r="BM258" s="15">
        <f>IF(5&lt;=$G258, $N258, "")</f>
        <v/>
      </c>
      <c r="BN258" s="15">
        <f>IF(5&lt;=$G258, BM258-BL258, "")</f>
        <v/>
      </c>
      <c r="BO258" s="15">
        <f>IF(5&lt;=$G258, BK258-BN258, "")</f>
        <v/>
      </c>
      <c r="BP258" s="15">
        <f>IF(5&lt;=$G258, ROUND(BH258*$Q258, 2), "")</f>
        <v/>
      </c>
      <c r="BQ258" s="15">
        <f>IF(5&lt;=$G258, BH258+BP258, "")</f>
        <v/>
      </c>
      <c r="BR258" s="15">
        <f>IF(5&lt;=$G258, BL258+BP258, "")</f>
        <v/>
      </c>
      <c r="BS258" s="15">
        <f>IF(5&lt;=$G258, ($G258-5)*$N258, "")</f>
        <v/>
      </c>
      <c r="BT258" s="15">
        <f>IF(6&lt;=$G258, BO258, "")</f>
        <v/>
      </c>
      <c r="BU258" s="15">
        <f>IF(6&lt;=$G258, ROUND(BT258*$Q258, 2), "")</f>
        <v/>
      </c>
      <c r="BV258" s="15">
        <f>IF(6&lt;=$G258, $N258, "")</f>
        <v/>
      </c>
      <c r="BW258" s="15">
        <f>IF(6&lt;=$G258, BV258-BU258, "")</f>
        <v/>
      </c>
      <c r="BX258" s="15">
        <f>IF(6&lt;=$G258, BT258-BW258, "")</f>
        <v/>
      </c>
      <c r="BY258" s="15">
        <f>IF(6&lt;=$G258, ROUND(BQ258*$Q258, 2), "")</f>
        <v/>
      </c>
      <c r="BZ258" s="15">
        <f>IF(6&lt;=$G258, BQ258+BY258, "")</f>
        <v/>
      </c>
      <c r="CA258" s="15">
        <f>IF(6&lt;=$G258, BU258+BY258, "")</f>
        <v/>
      </c>
      <c r="CB258" s="15">
        <f>IF(6&lt;=$G258, ($G258-6)*$N258, "")</f>
        <v/>
      </c>
      <c r="CC258" s="15">
        <f>IF(7&lt;=$G258, BX258, "")</f>
        <v/>
      </c>
      <c r="CD258" s="15">
        <f>IF(7&lt;=$G258, ROUND(CC258*$Q258, 2), "")</f>
        <v/>
      </c>
      <c r="CE258" s="15">
        <f>IF(7&lt;=$G258, $N258, "")</f>
        <v/>
      </c>
      <c r="CF258" s="15">
        <f>IF(7&lt;=$G258, CE258-CD258, "")</f>
        <v/>
      </c>
      <c r="CG258" s="15">
        <f>IF(7&lt;=$G258, CC258-CF258, "")</f>
        <v/>
      </c>
      <c r="CH258" s="15">
        <f>IF(7&lt;=$G258, ROUND(BZ258*$Q258, 2), "")</f>
        <v/>
      </c>
      <c r="CI258" s="15">
        <f>IF(7&lt;=$G258, BZ258+CH258, "")</f>
        <v/>
      </c>
      <c r="CJ258" s="15">
        <f>IF(7&lt;=$G258, CD258+CH258, "")</f>
        <v/>
      </c>
      <c r="CK258" s="15">
        <f>IF(7&lt;=$G258, ($G258-7)*$N258, "")</f>
        <v/>
      </c>
      <c r="CL258" s="15">
        <f>IF(8&lt;=$G258, CG258, "")</f>
        <v/>
      </c>
      <c r="CM258" s="15">
        <f>IF(8&lt;=$G258, ROUND(CL258*$Q258, 2), "")</f>
        <v/>
      </c>
      <c r="CN258" s="15">
        <f>IF(8&lt;=$G258, $N258, "")</f>
        <v/>
      </c>
      <c r="CO258" s="15">
        <f>IF(8&lt;=$G258, CN258-CM258, "")</f>
        <v/>
      </c>
      <c r="CP258" s="15">
        <f>IF(8&lt;=$G258, CL258-CO258, "")</f>
        <v/>
      </c>
      <c r="CQ258" s="15">
        <f>IF(8&lt;=$G258, ROUND(CI258*$Q258, 2), "")</f>
        <v/>
      </c>
      <c r="CR258" s="15">
        <f>IF(8&lt;=$G258, CI258+CQ258, "")</f>
        <v/>
      </c>
      <c r="CS258" s="15">
        <f>IF(8&lt;=$G258, CM258+CQ258, "")</f>
        <v/>
      </c>
      <c r="CT258" s="15">
        <f>IF(8&lt;=$G258, ($G258-8)*$N258, "")</f>
        <v/>
      </c>
      <c r="CU258" s="15">
        <f>IF(9&lt;=$G258, CP258, "")</f>
        <v/>
      </c>
      <c r="CV258" s="15">
        <f>IF(9&lt;=$G258, ROUND(CU258*$Q258, 2), "")</f>
        <v/>
      </c>
      <c r="CW258" s="15">
        <f>IF(9&lt;=$G258, $N258, "")</f>
        <v/>
      </c>
      <c r="CX258" s="15">
        <f>IF(9&lt;=$G258, CW258-CV258, "")</f>
        <v/>
      </c>
      <c r="CY258" s="15">
        <f>IF(9&lt;=$G258, CU258-CX258, "")</f>
        <v/>
      </c>
      <c r="CZ258" s="15">
        <f>IF(9&lt;=$G258, ROUND(CR258*$Q258, 2), "")</f>
        <v/>
      </c>
      <c r="DA258" s="15">
        <f>IF(9&lt;=$G258, CR258+CZ258, "")</f>
        <v/>
      </c>
      <c r="DB258" s="15">
        <f>IF(9&lt;=$G258, CV258+CZ258, "")</f>
        <v/>
      </c>
      <c r="DC258" s="15">
        <f>IF(9&lt;=$G258, ($G258-9)*$N258, "")</f>
        <v/>
      </c>
      <c r="DD258" s="15">
        <f>IF(10&lt;=$G258, CY258, "")</f>
        <v/>
      </c>
      <c r="DE258" s="15">
        <f>IF(10&lt;=$G258, ROUND(DD258*$Q258, 2), "")</f>
        <v/>
      </c>
      <c r="DF258" s="15">
        <f>IF(10&lt;=$G258, $N258, "")</f>
        <v/>
      </c>
      <c r="DG258" s="15">
        <f>IF(10&lt;=$G258, DF258-DE258, "")</f>
        <v/>
      </c>
      <c r="DH258" s="15">
        <f>IF(10&lt;=$G258, DD258-DG258, "")</f>
        <v/>
      </c>
      <c r="DI258" s="15">
        <f>IF(10&lt;=$G258, ROUND(DA258*$Q258, 2), "")</f>
        <v/>
      </c>
      <c r="DJ258" s="15">
        <f>IF(10&lt;=$G258, DA258+DI258, "")</f>
        <v/>
      </c>
      <c r="DK258" s="15">
        <f>IF(10&lt;=$G258, DE258+DI258, "")</f>
        <v/>
      </c>
      <c r="DL258" s="15">
        <f>IF(10&lt;=$G258, ($G258-10)*$N258, "")</f>
        <v/>
      </c>
      <c r="DM258" s="15">
        <f>IF(11&lt;=$G258, DH258, "")</f>
        <v/>
      </c>
      <c r="DN258" s="15">
        <f>IF(11&lt;=$G258, ROUND(DM258*$Q258, 2), "")</f>
        <v/>
      </c>
      <c r="DO258" s="15">
        <f>IF(11&lt;=$G258, $N258, "")</f>
        <v/>
      </c>
      <c r="DP258" s="15">
        <f>IF(11&lt;=$G258, DO258-DN258, "")</f>
        <v/>
      </c>
      <c r="DQ258" s="15">
        <f>IF(11&lt;=$G258, DM258-DP258, "")</f>
        <v/>
      </c>
      <c r="DR258" s="15">
        <f>IF(11&lt;=$G258, ROUND(DJ258*$Q258, 2), "")</f>
        <v/>
      </c>
      <c r="DS258" s="15">
        <f>IF(11&lt;=$G258, DJ258+DR258, "")</f>
        <v/>
      </c>
      <c r="DT258" s="15">
        <f>IF(11&lt;=$G258, DN258+DR258, "")</f>
        <v/>
      </c>
      <c r="DU258" s="15">
        <f>IF(11&lt;=$G258, ($G258-11)*$N258, "")</f>
        <v/>
      </c>
      <c r="DV258" s="15">
        <f>IF(12&lt;=$G258, DQ258, "")</f>
        <v/>
      </c>
      <c r="DW258" s="15">
        <f>IF(12&lt;=$G258, ROUND(DV258*$Q258, 2), "")</f>
        <v/>
      </c>
      <c r="DX258" s="15">
        <f>IF(12&lt;=$G258, $N258, "")</f>
        <v/>
      </c>
      <c r="DY258" s="15">
        <f>IF(12&lt;=$G258, DX258-DW258, "")</f>
        <v/>
      </c>
      <c r="DZ258" s="15">
        <f>IF(12&lt;=$G258, DV258-DY258, "")</f>
        <v/>
      </c>
      <c r="EA258" s="15">
        <f>IF(12&lt;=$G258, ROUND(DS258*$Q258, 2), "")</f>
        <v/>
      </c>
      <c r="EB258" s="15">
        <f>IF(12&lt;=$G258, DS258+EA258, "")</f>
        <v/>
      </c>
      <c r="EC258" s="15">
        <f>IF(12&lt;=$G258, DW258+EA258, "")</f>
        <v/>
      </c>
      <c r="ED258" s="15">
        <f>IF(12&lt;=$G258, ($G258-12)*$N258, "")</f>
        <v/>
      </c>
      <c r="EE258" s="15">
        <f>IF(13&lt;=$G258, DZ258, "")</f>
        <v/>
      </c>
      <c r="EF258" s="15">
        <f>IF(13&lt;=$G258, ROUND(EE258*$Q258, 2), "")</f>
        <v/>
      </c>
      <c r="EG258" s="15">
        <f>IF(13&lt;=$G258, $N258, "")</f>
        <v/>
      </c>
      <c r="EH258" s="15">
        <f>IF(13&lt;=$G258, EG258-EF258, "")</f>
        <v/>
      </c>
      <c r="EI258" s="15">
        <f>IF(13&lt;=$G258, EE258-EH258, "")</f>
        <v/>
      </c>
      <c r="EJ258" s="15">
        <f>IF(13&lt;=$G258, ROUND(EB258*$Q258, 2), "")</f>
        <v/>
      </c>
      <c r="EK258" s="15">
        <f>IF(13&lt;=$G258, EB258+EJ258, "")</f>
        <v/>
      </c>
      <c r="EL258" s="15">
        <f>IF(13&lt;=$G258, EF258+EJ258, "")</f>
        <v/>
      </c>
      <c r="EM258" s="15">
        <f>IF(13&lt;=$G258, ($G258-13)*$N258, "")</f>
        <v/>
      </c>
      <c r="EN258" s="15">
        <f>IF(14&lt;=$G258, EI258, "")</f>
        <v/>
      </c>
      <c r="EO258" s="15">
        <f>IF(14&lt;=$G258, ROUND(EN258*$Q258, 2), "")</f>
        <v/>
      </c>
      <c r="EP258" s="15">
        <f>IF(14&lt;=$G258, $N258, "")</f>
        <v/>
      </c>
      <c r="EQ258" s="15">
        <f>IF(14&lt;=$G258, EP258-EO258, "")</f>
        <v/>
      </c>
      <c r="ER258" s="15">
        <f>IF(14&lt;=$G258, EN258-EQ258, "")</f>
        <v/>
      </c>
      <c r="ES258" s="15">
        <f>IF(14&lt;=$G258, ROUND(EK258*$Q258, 2), "")</f>
        <v/>
      </c>
      <c r="ET258" s="15">
        <f>IF(14&lt;=$G258, EK258+ES258, "")</f>
        <v/>
      </c>
      <c r="EU258" s="15">
        <f>IF(14&lt;=$G258, EO258+ES258, "")</f>
        <v/>
      </c>
      <c r="EV258" s="15">
        <f>IF(14&lt;=$G258, ($G258-14)*$N258, "")</f>
        <v/>
      </c>
      <c r="EW258" s="15">
        <f>IF(15&lt;=$G258, ER258, "")</f>
        <v/>
      </c>
      <c r="EX258" s="15">
        <f>IF(15&lt;=$G258, ROUND(EW258*$Q258, 2), "")</f>
        <v/>
      </c>
      <c r="EY258" s="15">
        <f>IF(15&lt;=$G258, $N258, "")</f>
        <v/>
      </c>
      <c r="EZ258" s="15">
        <f>IF(15&lt;=$G258, EY258-EX258, "")</f>
        <v/>
      </c>
      <c r="FA258" s="15">
        <f>IF(15&lt;=$G258, EW258-EZ258, "")</f>
        <v/>
      </c>
      <c r="FB258" s="15">
        <f>IF(15&lt;=$G258, ROUND(ET258*$Q258, 2), "")</f>
        <v/>
      </c>
      <c r="FC258" s="15">
        <f>IF(15&lt;=$G258, ET258+FB258, "")</f>
        <v/>
      </c>
      <c r="FD258" s="15">
        <f>IF(15&lt;=$G258, EX258+FB258, "")</f>
        <v/>
      </c>
      <c r="FE258" s="15">
        <f>IF(15&lt;=$G258, ($G258-15)*$N258, "")</f>
        <v/>
      </c>
      <c r="FF258" s="15">
        <f>IF(16&lt;=$G258, FA258, "")</f>
        <v/>
      </c>
      <c r="FG258" s="15">
        <f>IF(16&lt;=$G258, ROUND(FF258*$Q258, 2), "")</f>
        <v/>
      </c>
      <c r="FH258" s="15">
        <f>IF(16&lt;=$G258, $N258, "")</f>
        <v/>
      </c>
      <c r="FI258" s="15">
        <f>IF(16&lt;=$G258, FH258-FG258, "")</f>
        <v/>
      </c>
      <c r="FJ258" s="15">
        <f>IF(16&lt;=$G258, FF258-FI258, "")</f>
        <v/>
      </c>
      <c r="FK258" s="15">
        <f>IF(16&lt;=$G258, ROUND(FC258*$Q258, 2), "")</f>
        <v/>
      </c>
      <c r="FL258" s="15">
        <f>IF(16&lt;=$G258, FC258+FK258, "")</f>
        <v/>
      </c>
      <c r="FM258" s="15">
        <f>IF(16&lt;=$G258, FG258+FK258, "")</f>
        <v/>
      </c>
      <c r="FN258" s="15">
        <f>IF(16&lt;=$G258, ($G258-16)*$N258, "")</f>
        <v/>
      </c>
      <c r="FO258" s="15">
        <f>IF(17&lt;=$G258, FJ258, "")</f>
        <v/>
      </c>
      <c r="FP258" s="15">
        <f>IF(17&lt;=$G258, ROUND(FO258*$Q258, 2), "")</f>
        <v/>
      </c>
      <c r="FQ258" s="15">
        <f>IF(17&lt;=$G258, $N258, "")</f>
        <v/>
      </c>
      <c r="FR258" s="15">
        <f>IF(17&lt;=$G258, FQ258-FP258, "")</f>
        <v/>
      </c>
      <c r="FS258" s="15">
        <f>IF(17&lt;=$G258, FO258-FR258, "")</f>
        <v/>
      </c>
      <c r="FT258" s="15">
        <f>IF(17&lt;=$G258, ROUND(FL258*$Q258, 2), "")</f>
        <v/>
      </c>
      <c r="FU258" s="15">
        <f>IF(17&lt;=$G258, FL258+FT258, "")</f>
        <v/>
      </c>
      <c r="FV258" s="15">
        <f>IF(17&lt;=$G258, FP258+FT258, "")</f>
        <v/>
      </c>
      <c r="FW258" s="15">
        <f>IF(17&lt;=$G258, ($G258-17)*$N258, "")</f>
        <v/>
      </c>
      <c r="FX258" s="15">
        <f>IF(18&lt;=$G258, FS258, "")</f>
        <v/>
      </c>
      <c r="FY258" s="15">
        <f>IF(18&lt;=$G258, ROUND(FX258*$Q258, 2), "")</f>
        <v/>
      </c>
      <c r="FZ258" s="15">
        <f>IF(18&lt;=$G258, $N258, "")</f>
        <v/>
      </c>
      <c r="GA258" s="15">
        <f>IF(18&lt;=$G258, FZ258-FY258, "")</f>
        <v/>
      </c>
      <c r="GB258" s="15">
        <f>IF(18&lt;=$G258, FX258-GA258, "")</f>
        <v/>
      </c>
      <c r="GC258" s="15">
        <f>IF(18&lt;=$G258, ROUND(FU258*$Q258, 2), "")</f>
        <v/>
      </c>
      <c r="GD258" s="15">
        <f>IF(18&lt;=$G258, FU258+GC258, "")</f>
        <v/>
      </c>
      <c r="GE258" s="15">
        <f>IF(18&lt;=$G258, FY258+GC258, "")</f>
        <v/>
      </c>
      <c r="GF258" s="15">
        <f>IF(18&lt;=$G258, ($G258-18)*$N258, "")</f>
        <v/>
      </c>
      <c r="GG258" s="15">
        <f>IF(19&lt;=$G258, GB258, "")</f>
        <v/>
      </c>
      <c r="GH258" s="15">
        <f>IF(19&lt;=$G258, ROUND(GG258*$Q258, 2), "")</f>
        <v/>
      </c>
      <c r="GI258" s="15">
        <f>IF(19&lt;=$G258, $N258, "")</f>
        <v/>
      </c>
      <c r="GJ258" s="15">
        <f>IF(19&lt;=$G258, GI258-GH258, "")</f>
        <v/>
      </c>
      <c r="GK258" s="15">
        <f>IF(19&lt;=$G258, GG258-GJ258, "")</f>
        <v/>
      </c>
      <c r="GL258" s="15">
        <f>IF(19&lt;=$G258, ROUND(GD258*$Q258, 2), "")</f>
        <v/>
      </c>
      <c r="GM258" s="15">
        <f>IF(19&lt;=$G258, GD258+GL258, "")</f>
        <v/>
      </c>
      <c r="GN258" s="15">
        <f>IF(19&lt;=$G258, GH258+GL258, "")</f>
        <v/>
      </c>
      <c r="GO258" s="15">
        <f>IF(19&lt;=$G258, ($G258-19)*$N258, "")</f>
        <v/>
      </c>
      <c r="GP258" s="15">
        <f>IF(20&lt;=$G258, GK258, "")</f>
        <v/>
      </c>
      <c r="GQ258" s="15">
        <f>IF(20&lt;=$G258, ROUND(GP258*$Q258, 2), "")</f>
        <v/>
      </c>
      <c r="GR258" s="15">
        <f>IF(20&lt;=$G258, $N258, "")</f>
        <v/>
      </c>
      <c r="GS258" s="15">
        <f>IF(20&lt;=$G258, GR258-GQ258, "")</f>
        <v/>
      </c>
      <c r="GT258" s="15">
        <f>IF(20&lt;=$G258, GP258-GS258, "")</f>
        <v/>
      </c>
      <c r="GU258" s="15">
        <f>IF(20&lt;=$G258, ROUND(GM258*$Q258, 2), "")</f>
        <v/>
      </c>
      <c r="GV258" s="15">
        <f>IF(20&lt;=$G258, GM258+GU258, "")</f>
        <v/>
      </c>
      <c r="GW258" s="15">
        <f>IF(20&lt;=$G258, GQ258+GU258, "")</f>
        <v/>
      </c>
      <c r="GX258" s="15">
        <f>IF(20&lt;=$G258, ($G258-20)*$N258, "")</f>
        <v/>
      </c>
      <c r="GY258" s="15">
        <f>IF(21&lt;=$G258, GT258, "")</f>
        <v/>
      </c>
      <c r="GZ258" s="15">
        <f>IF(21&lt;=$G258, ROUND(GY258*$Q258, 2), "")</f>
        <v/>
      </c>
      <c r="HA258" s="15">
        <f>IF(21&lt;=$G258, $N258, "")</f>
        <v/>
      </c>
      <c r="HB258" s="15">
        <f>IF(21&lt;=$G258, HA258-GZ258, "")</f>
        <v/>
      </c>
      <c r="HC258" s="15">
        <f>IF(21&lt;=$G258, GY258-HB258, "")</f>
        <v/>
      </c>
      <c r="HD258" s="15">
        <f>IF(21&lt;=$G258, ROUND(GV258*$Q258, 2), "")</f>
        <v/>
      </c>
      <c r="HE258" s="15">
        <f>IF(21&lt;=$G258, GV258+HD258, "")</f>
        <v/>
      </c>
      <c r="HF258" s="15">
        <f>IF(21&lt;=$G258, GZ258+HD258, "")</f>
        <v/>
      </c>
      <c r="HG258" s="15">
        <f>IF(21&lt;=$G258, ($G258-21)*$N258, "")</f>
        <v/>
      </c>
      <c r="HH258" s="15">
        <f>IF(22&lt;=$G258, HC258, "")</f>
        <v/>
      </c>
      <c r="HI258" s="15">
        <f>IF(22&lt;=$G258, ROUND(HH258*$Q258, 2), "")</f>
        <v/>
      </c>
      <c r="HJ258" s="15">
        <f>IF(22&lt;=$G258, $N258, "")</f>
        <v/>
      </c>
      <c r="HK258" s="15">
        <f>IF(22&lt;=$G258, HJ258-HI258, "")</f>
        <v/>
      </c>
      <c r="HL258" s="15">
        <f>IF(22&lt;=$G258, HH258-HK258, "")</f>
        <v/>
      </c>
      <c r="HM258" s="15">
        <f>IF(22&lt;=$G258, ROUND(HE258*$Q258, 2), "")</f>
        <v/>
      </c>
      <c r="HN258" s="15">
        <f>IF(22&lt;=$G258, HE258+HM258, "")</f>
        <v/>
      </c>
      <c r="HO258" s="15">
        <f>IF(22&lt;=$G258, HI258+HM258, "")</f>
        <v/>
      </c>
      <c r="HP258" s="15">
        <f>IF(22&lt;=$G258, ($G258-22)*$N258, "")</f>
        <v/>
      </c>
      <c r="HQ258" s="15">
        <f>IF(23&lt;=$G258, HL258, "")</f>
        <v/>
      </c>
      <c r="HR258" s="15">
        <f>IF(23&lt;=$G258, ROUND(HQ258*$Q258, 2), "")</f>
        <v/>
      </c>
      <c r="HS258" s="15">
        <f>IF(23&lt;=$G258, $N258, "")</f>
        <v/>
      </c>
      <c r="HT258" s="15">
        <f>IF(23&lt;=$G258, HS258-HR258, "")</f>
        <v/>
      </c>
      <c r="HU258" s="15">
        <f>IF(23&lt;=$G258, HQ258-HT258, "")</f>
        <v/>
      </c>
      <c r="HV258" s="15">
        <f>IF(23&lt;=$G258, ROUND(HN258*$Q258, 2), "")</f>
        <v/>
      </c>
      <c r="HW258" s="15">
        <f>IF(23&lt;=$G258, HN258+HV258, "")</f>
        <v/>
      </c>
      <c r="HX258" s="15">
        <f>IF(23&lt;=$G258, HR258+HV258, "")</f>
        <v/>
      </c>
      <c r="HY258" s="15">
        <f>IF(23&lt;=$G258, ($G258-23)*$N258, "")</f>
        <v/>
      </c>
      <c r="HZ258" s="15">
        <f>IF(24&lt;=$G258, HU258, "")</f>
        <v/>
      </c>
      <c r="IA258" s="15">
        <f>IF(24&lt;=$G258, ROUND(HZ258*$Q258, 2), "")</f>
        <v/>
      </c>
      <c r="IB258" s="15">
        <f>IF(24&lt;=$G258, $N258, "")</f>
        <v/>
      </c>
      <c r="IC258" s="15">
        <f>IF(24&lt;=$G258, IB258-IA258, "")</f>
        <v/>
      </c>
      <c r="ID258" s="15">
        <f>IF(24&lt;=$G258, HZ258-IC258, "")</f>
        <v/>
      </c>
      <c r="IE258" s="15">
        <f>IF(24&lt;=$G258, ROUND(HW258*$Q258, 2), "")</f>
        <v/>
      </c>
      <c r="IF258" s="15">
        <f>IF(24&lt;=$G258, HW258+IE258, "")</f>
        <v/>
      </c>
      <c r="IG258" s="15">
        <f>IF(24&lt;=$G258, IA258+IE258, "")</f>
        <v/>
      </c>
      <c r="IH258" s="15">
        <f>IF(24&lt;=$G258, ($G258-24)*$N258, "")</f>
        <v/>
      </c>
      <c r="II258" s="15">
        <f>IF(25&lt;=$G258, ID258, "")</f>
        <v/>
      </c>
      <c r="IJ258" s="15">
        <f>IF(25&lt;=$G258, ROUND(II258*$Q258, 2), "")</f>
        <v/>
      </c>
      <c r="IK258" s="15">
        <f>IF(25&lt;=$G258, $N258, "")</f>
        <v/>
      </c>
      <c r="IL258" s="15">
        <f>IF(25&lt;=$G258, IK258-IJ258, "")</f>
        <v/>
      </c>
      <c r="IM258" s="15">
        <f>IF(25&lt;=$G258, II258-IL258, "")</f>
        <v/>
      </c>
      <c r="IN258" s="15">
        <f>IF(25&lt;=$G258, ROUND(IF258*$Q258, 2), "")</f>
        <v/>
      </c>
      <c r="IO258" s="15">
        <f>IF(25&lt;=$G258, IF258+IN258, "")</f>
        <v/>
      </c>
      <c r="IP258" s="15">
        <f>IF(25&lt;=$G258, IJ258+IN258, "")</f>
        <v/>
      </c>
      <c r="IQ258" s="15">
        <f>IF(25&lt;=$G258, ($G258-25)*$N258, "")</f>
        <v/>
      </c>
      <c r="IR258" s="15">
        <f>IF(26&lt;=$G258, IM258, "")</f>
        <v/>
      </c>
      <c r="IS258" s="15">
        <f>IF(26&lt;=$G258, ROUND(IR258*$Q258, 2), "")</f>
        <v/>
      </c>
      <c r="IT258" s="15">
        <f>IF(26&lt;=$G258, $N258, "")</f>
        <v/>
      </c>
      <c r="IU258" s="15">
        <f>IF(26&lt;=$G258, IT258-IS258, "")</f>
        <v/>
      </c>
      <c r="IV258" s="15">
        <f>IF(26&lt;=$G258, IR258-IU258, "")</f>
        <v/>
      </c>
      <c r="IW258" s="15">
        <f>IF(26&lt;=$G258, ROUND(IO258*$Q258, 2), "")</f>
        <v/>
      </c>
      <c r="IX258" s="15">
        <f>IF(26&lt;=$G258, IO258+IW258, "")</f>
        <v/>
      </c>
      <c r="IY258" s="15">
        <f>IF(26&lt;=$G258, IS258+IW258, "")</f>
        <v/>
      </c>
      <c r="IZ258" s="15">
        <f>IF(26&lt;=$G258, ($G258-26)*$N258, "")</f>
        <v/>
      </c>
      <c r="JA258" s="15">
        <f>IF(27&lt;=$G258, IV258, "")</f>
        <v/>
      </c>
      <c r="JB258" s="15">
        <f>IF(27&lt;=$G258, ROUND(JA258*$Q258, 2), "")</f>
        <v/>
      </c>
      <c r="JC258" s="15">
        <f>IF(27&lt;=$G258, $N258, "")</f>
        <v/>
      </c>
      <c r="JD258" s="15">
        <f>IF(27&lt;=$G258, JC258-JB258, "")</f>
        <v/>
      </c>
      <c r="JE258" s="15">
        <f>IF(27&lt;=$G258, JA258-JD258, "")</f>
        <v/>
      </c>
      <c r="JF258" s="15">
        <f>IF(27&lt;=$G258, ROUND(IX258*$Q258, 2), "")</f>
        <v/>
      </c>
      <c r="JG258" s="15">
        <f>IF(27&lt;=$G258, IX258+JF258, "")</f>
        <v/>
      </c>
      <c r="JH258" s="15">
        <f>IF(27&lt;=$G258, JB258+JF258, "")</f>
        <v/>
      </c>
      <c r="JI258" s="15">
        <f>IF(27&lt;=$G258, ($G258-27)*$N258, "")</f>
        <v/>
      </c>
      <c r="JJ258" s="15">
        <f>IF(28&lt;=$G258, JE258, "")</f>
        <v/>
      </c>
      <c r="JK258" s="15">
        <f>IF(28&lt;=$G258, ROUND(JJ258*$Q258, 2), "")</f>
        <v/>
      </c>
      <c r="JL258" s="15">
        <f>IF(28&lt;=$G258, $N258, "")</f>
        <v/>
      </c>
      <c r="JM258" s="15">
        <f>IF(28&lt;=$G258, JL258-JK258, "")</f>
        <v/>
      </c>
      <c r="JN258" s="15">
        <f>IF(28&lt;=$G258, JJ258-JM258, "")</f>
        <v/>
      </c>
      <c r="JO258" s="15">
        <f>IF(28&lt;=$G258, ROUND(JG258*$Q258, 2), "")</f>
        <v/>
      </c>
      <c r="JP258" s="15">
        <f>IF(28&lt;=$G258, JG258+JO258, "")</f>
        <v/>
      </c>
      <c r="JQ258" s="15">
        <f>IF(28&lt;=$G258, JK258+JO258, "")</f>
        <v/>
      </c>
      <c r="JR258" s="15">
        <f>IF(28&lt;=$G258, ($G258-28)*$N258, "")</f>
        <v/>
      </c>
      <c r="JS258" s="15">
        <f>IF(29&lt;=$G258, JN258, "")</f>
        <v/>
      </c>
      <c r="JT258" s="15">
        <f>IF(29&lt;=$G258, ROUND(JS258*$Q258, 2), "")</f>
        <v/>
      </c>
      <c r="JU258" s="15">
        <f>IF(29&lt;=$G258, $N258, "")</f>
        <v/>
      </c>
      <c r="JV258" s="15">
        <f>IF(29&lt;=$G258, JU258-JT258, "")</f>
        <v/>
      </c>
      <c r="JW258" s="15">
        <f>IF(29&lt;=$G258, JS258-JV258, "")</f>
        <v/>
      </c>
      <c r="JX258" s="15">
        <f>IF(29&lt;=$G258, ROUND(JP258*$Q258, 2), "")</f>
        <v/>
      </c>
      <c r="JY258" s="15">
        <f>IF(29&lt;=$G258, JP258+JX258, "")</f>
        <v/>
      </c>
      <c r="JZ258" s="15">
        <f>IF(29&lt;=$G258, JT258+JX258, "")</f>
        <v/>
      </c>
      <c r="KA258" s="15">
        <f>IF(29&lt;=$G258, ($G258-29)*$N258, "")</f>
        <v/>
      </c>
      <c r="KB258" s="15">
        <f>IF(30&lt;=$G258, JW258, "")</f>
        <v/>
      </c>
      <c r="KC258" s="15">
        <f>IF(30&lt;=$G258, ROUND(KB258*$Q258, 2), "")</f>
        <v/>
      </c>
      <c r="KD258" s="15">
        <f>IF(30&lt;=$G258, $N258, "")</f>
        <v/>
      </c>
      <c r="KE258" s="15">
        <f>IF(30&lt;=$G258, KD258-KC258, "")</f>
        <v/>
      </c>
      <c r="KF258" s="15">
        <f>IF(30&lt;=$G258, KB258-KE258, "")</f>
        <v/>
      </c>
      <c r="KG258" s="15">
        <f>IF(30&lt;=$G258, ROUND(JY258*$Q258, 2), "")</f>
        <v/>
      </c>
      <c r="KH258" s="15">
        <f>IF(30&lt;=$G258, JY258+KG258, "")</f>
        <v/>
      </c>
      <c r="KI258" s="15">
        <f>IF(30&lt;=$G258, KC258+KG258, "")</f>
        <v/>
      </c>
      <c r="KJ258" s="15">
        <f>IF(30&lt;=$G258, ($G258-30)*$N258, "")</f>
        <v/>
      </c>
      <c r="KK258" s="15">
        <f>IF(31&lt;=$G258, KF258, "")</f>
        <v/>
      </c>
      <c r="KL258" s="15">
        <f>IF(31&lt;=$G258, ROUND(KK258*$Q258, 2), "")</f>
        <v/>
      </c>
      <c r="KM258" s="15">
        <f>IF(31&lt;=$G258, $N258, "")</f>
        <v/>
      </c>
      <c r="KN258" s="15">
        <f>IF(31&lt;=$G258, KM258-KL258, "")</f>
        <v/>
      </c>
      <c r="KO258" s="15">
        <f>IF(31&lt;=$G258, KK258-KN258, "")</f>
        <v/>
      </c>
      <c r="KP258" s="15">
        <f>IF(31&lt;=$G258, ROUND(KH258*$Q258, 2), "")</f>
        <v/>
      </c>
      <c r="KQ258" s="15">
        <f>IF(31&lt;=$G258, KH258+KP258, "")</f>
        <v/>
      </c>
      <c r="KR258" s="15">
        <f>IF(31&lt;=$G258, KL258+KP258, "")</f>
        <v/>
      </c>
      <c r="KS258" s="15">
        <f>IF(31&lt;=$G258, ($G258-31)*$N258, "")</f>
        <v/>
      </c>
      <c r="KT258" s="15">
        <f>IF(32&lt;=$G258, KO258, "")</f>
        <v/>
      </c>
      <c r="KU258" s="15">
        <f>IF(32&lt;=$G258, ROUND(KT258*$Q258, 2), "")</f>
        <v/>
      </c>
      <c r="KV258" s="15">
        <f>IF(32&lt;=$G258, $N258, "")</f>
        <v/>
      </c>
      <c r="KW258" s="15">
        <f>IF(32&lt;=$G258, KV258-KU258, "")</f>
        <v/>
      </c>
      <c r="KX258" s="15">
        <f>IF(32&lt;=$G258, KT258-KW258, "")</f>
        <v/>
      </c>
      <c r="KY258" s="15">
        <f>IF(32&lt;=$G258, ROUND(KQ258*$Q258, 2), "")</f>
        <v/>
      </c>
      <c r="KZ258" s="15">
        <f>IF(32&lt;=$G258, KQ258+KY258, "")</f>
        <v/>
      </c>
      <c r="LA258" s="15">
        <f>IF(32&lt;=$G258, KU258+KY258, "")</f>
        <v/>
      </c>
      <c r="LB258" s="15">
        <f>IF(32&lt;=$G258, ($G258-32)*$N258, "")</f>
        <v/>
      </c>
      <c r="LC258" s="15">
        <f>IF(33&lt;=$G258, KX258, "")</f>
        <v/>
      </c>
      <c r="LD258" s="15">
        <f>IF(33&lt;=$G258, ROUND(LC258*$Q258, 2), "")</f>
        <v/>
      </c>
      <c r="LE258" s="15">
        <f>IF(33&lt;=$G258, $N258, "")</f>
        <v/>
      </c>
      <c r="LF258" s="15">
        <f>IF(33&lt;=$G258, LE258-LD258, "")</f>
        <v/>
      </c>
      <c r="LG258" s="15">
        <f>IF(33&lt;=$G258, LC258-LF258, "")</f>
        <v/>
      </c>
      <c r="LH258" s="15">
        <f>IF(33&lt;=$G258, ROUND(KZ258*$Q258, 2), "")</f>
        <v/>
      </c>
      <c r="LI258" s="15">
        <f>IF(33&lt;=$G258, KZ258+LH258, "")</f>
        <v/>
      </c>
      <c r="LJ258" s="15">
        <f>IF(33&lt;=$G258, LD258+LH258, "")</f>
        <v/>
      </c>
      <c r="LK258" s="15">
        <f>IF(33&lt;=$G258, ($G258-33)*$N258, "")</f>
        <v/>
      </c>
      <c r="LL258" s="15">
        <f>IF(34&lt;=$G258, LG258, "")</f>
        <v/>
      </c>
      <c r="LM258" s="15">
        <f>IF(34&lt;=$G258, ROUND(LL258*$Q258, 2), "")</f>
        <v/>
      </c>
      <c r="LN258" s="15">
        <f>IF(34&lt;=$G258, $N258, "")</f>
        <v/>
      </c>
      <c r="LO258" s="15">
        <f>IF(34&lt;=$G258, LN258-LM258, "")</f>
        <v/>
      </c>
      <c r="LP258" s="15">
        <f>IF(34&lt;=$G258, LL258-LO258, "")</f>
        <v/>
      </c>
      <c r="LQ258" s="15">
        <f>IF(34&lt;=$G258, ROUND(LI258*$Q258, 2), "")</f>
        <v/>
      </c>
      <c r="LR258" s="15">
        <f>IF(34&lt;=$G258, LI258+LQ258, "")</f>
        <v/>
      </c>
      <c r="LS258" s="15">
        <f>IF(34&lt;=$G258, LM258+LQ258, "")</f>
        <v/>
      </c>
      <c r="LT258" s="15">
        <f>IF(34&lt;=$G258, ($G258-34)*$N258, "")</f>
        <v/>
      </c>
      <c r="LU258" s="15">
        <f>IF(35&lt;=$G258, LP258, "")</f>
        <v/>
      </c>
      <c r="LV258" s="15">
        <f>IF(35&lt;=$G258, ROUND(LU258*$Q258, 2), "")</f>
        <v/>
      </c>
      <c r="LW258" s="15">
        <f>IF(35&lt;=$G258, $N258, "")</f>
        <v/>
      </c>
      <c r="LX258" s="15">
        <f>IF(35&lt;=$G258, LW258-LV258, "")</f>
        <v/>
      </c>
      <c r="LY258" s="15">
        <f>IF(35&lt;=$G258, LU258-LX258, "")</f>
        <v/>
      </c>
      <c r="LZ258" s="15">
        <f>IF(35&lt;=$G258, ROUND(LR258*$Q258, 2), "")</f>
        <v/>
      </c>
      <c r="MA258" s="15">
        <f>IF(35&lt;=$G258, LR258+LZ258, "")</f>
        <v/>
      </c>
      <c r="MB258" s="15">
        <f>IF(35&lt;=$G258, LV258+LZ258, "")</f>
        <v/>
      </c>
      <c r="MC258" s="15">
        <f>IF(35&lt;=$G258, ($G258-35)*$N258, "")</f>
        <v/>
      </c>
      <c r="MD258" s="15">
        <f>IF(36&lt;=$G258, LY258, "")</f>
        <v/>
      </c>
      <c r="ME258" s="15">
        <f>IF(36&lt;=$G258, ROUND(MD258*$Q258, 2), "")</f>
        <v/>
      </c>
      <c r="MF258" s="15">
        <f>IF(36&lt;=$G258, $N258, "")</f>
        <v/>
      </c>
      <c r="MG258" s="15">
        <f>IF(36&lt;=$G258, MF258-ME258, "")</f>
        <v/>
      </c>
      <c r="MH258" s="15">
        <f>IF(36&lt;=$G258, MD258-MG258, "")</f>
        <v/>
      </c>
      <c r="MI258" s="15">
        <f>IF(36&lt;=$G258, ROUND(MA258*$Q258, 2), "")</f>
        <v/>
      </c>
      <c r="MJ258" s="15">
        <f>IF(36&lt;=$G258, MA258+MI258, "")</f>
        <v/>
      </c>
      <c r="MK258" s="15">
        <f>IF(36&lt;=$G258, ME258+MI258, "")</f>
        <v/>
      </c>
      <c r="ML258" s="15">
        <f>IF(36&lt;=$G258, ($G258-36)*$N258, "")</f>
        <v/>
      </c>
      <c r="MM258" s="15">
        <f>IF(37&lt;=$G258, MH258, "")</f>
        <v/>
      </c>
      <c r="MN258" s="15">
        <f>IF(37&lt;=$G258, ROUND(MM258*$Q258, 2), "")</f>
        <v/>
      </c>
      <c r="MO258" s="15">
        <f>IF(37&lt;=$G258, $N258, "")</f>
        <v/>
      </c>
      <c r="MP258" s="15">
        <f>IF(37&lt;=$G258, MO258-MN258, "")</f>
        <v/>
      </c>
      <c r="MQ258" s="15">
        <f>IF(37&lt;=$G258, MM258-MP258, "")</f>
        <v/>
      </c>
      <c r="MR258" s="15">
        <f>IF(37&lt;=$G258, ROUND(MJ258*$Q258, 2), "")</f>
        <v/>
      </c>
      <c r="MS258" s="15">
        <f>IF(37&lt;=$G258, MJ258+MR258, "")</f>
        <v/>
      </c>
      <c r="MT258" s="15">
        <f>IF(37&lt;=$G258, MN258+MR258, "")</f>
        <v/>
      </c>
      <c r="MU258" s="15">
        <f>IF(37&lt;=$G258, ($G258-37)*$N258, "")</f>
        <v/>
      </c>
      <c r="MV258" s="15">
        <f>IF(38&lt;=$G258, MQ258, "")</f>
        <v/>
      </c>
      <c r="MW258" s="15">
        <f>IF(38&lt;=$G258, ROUND(MV258*$Q258, 2), "")</f>
        <v/>
      </c>
      <c r="MX258" s="15">
        <f>IF(38&lt;=$G258, $N258, "")</f>
        <v/>
      </c>
      <c r="MY258" s="15">
        <f>IF(38&lt;=$G258, MX258-MW258, "")</f>
        <v/>
      </c>
      <c r="MZ258" s="15">
        <f>IF(38&lt;=$G258, MV258-MY258, "")</f>
        <v/>
      </c>
      <c r="NA258" s="15">
        <f>IF(38&lt;=$G258, ROUND(MS258*$Q258, 2), "")</f>
        <v/>
      </c>
      <c r="NB258" s="15">
        <f>IF(38&lt;=$G258, MS258+NA258, "")</f>
        <v/>
      </c>
      <c r="NC258" s="15">
        <f>IF(38&lt;=$G258, MW258+NA258, "")</f>
        <v/>
      </c>
      <c r="ND258" s="15">
        <f>IF(38&lt;=$G258, ($G258-38)*$N258, "")</f>
        <v/>
      </c>
      <c r="NE258" s="15">
        <f>IF(39&lt;=$G258, MZ258, "")</f>
        <v/>
      </c>
      <c r="NF258" s="15">
        <f>IF(39&lt;=$G258, ROUND(NE258*$Q258, 2), "")</f>
        <v/>
      </c>
      <c r="NG258" s="15">
        <f>IF(39&lt;=$G258, $N258, "")</f>
        <v/>
      </c>
      <c r="NH258" s="15">
        <f>IF(39&lt;=$G258, NG258-NF258, "")</f>
        <v/>
      </c>
      <c r="NI258" s="15">
        <f>IF(39&lt;=$G258, NE258-NH258, "")</f>
        <v/>
      </c>
      <c r="NJ258" s="15">
        <f>IF(39&lt;=$G258, ROUND(NB258*$Q258, 2), "")</f>
        <v/>
      </c>
      <c r="NK258" s="15">
        <f>IF(39&lt;=$G258, NB258+NJ258, "")</f>
        <v/>
      </c>
      <c r="NL258" s="15">
        <f>IF(39&lt;=$G258, NF258+NJ258, "")</f>
        <v/>
      </c>
      <c r="NM258" s="15">
        <f>IF(39&lt;=$G258, ($G258-39)*$N258, "")</f>
        <v/>
      </c>
      <c r="NN258" s="15">
        <f>IF(40&lt;=$G258, NI258, "")</f>
        <v/>
      </c>
      <c r="NO258" s="15">
        <f>IF(40&lt;=$G258, ROUND(NN258*$Q258, 2), "")</f>
        <v/>
      </c>
      <c r="NP258" s="15">
        <f>IF(40&lt;=$G258, $N258, "")</f>
        <v/>
      </c>
      <c r="NQ258" s="15">
        <f>IF(40&lt;=$G258, NP258-NO258, "")</f>
        <v/>
      </c>
      <c r="NR258" s="15">
        <f>IF(40&lt;=$G258, NN258-NQ258, "")</f>
        <v/>
      </c>
      <c r="NS258" s="15">
        <f>IF(40&lt;=$G258, ROUND(NK258*$Q258, 2), "")</f>
        <v/>
      </c>
      <c r="NT258" s="15">
        <f>IF(40&lt;=$G258, NK258+NS258, "")</f>
        <v/>
      </c>
      <c r="NU258" s="15">
        <f>IF(40&lt;=$G258, NO258+NS258, "")</f>
        <v/>
      </c>
      <c r="NV258" s="15">
        <f>IF(40&lt;=$G258, ($G258-40)*$N258, "")</f>
        <v/>
      </c>
      <c r="NW258" s="15">
        <f>IF(41&lt;=$G258, NR258, "")</f>
        <v/>
      </c>
      <c r="NX258" s="15">
        <f>IF(41&lt;=$G258, ROUND(NW258*$Q258, 2), "")</f>
        <v/>
      </c>
      <c r="NY258" s="15">
        <f>IF(41&lt;=$G258, $N258, "")</f>
        <v/>
      </c>
      <c r="NZ258" s="15">
        <f>IF(41&lt;=$G258, NY258-NX258, "")</f>
        <v/>
      </c>
      <c r="OA258" s="15">
        <f>IF(41&lt;=$G258, NW258-NZ258, "")</f>
        <v/>
      </c>
      <c r="OB258" s="15">
        <f>IF(41&lt;=$G258, ROUND(NT258*$Q258, 2), "")</f>
        <v/>
      </c>
      <c r="OC258" s="15">
        <f>IF(41&lt;=$G258, NT258+OB258, "")</f>
        <v/>
      </c>
      <c r="OD258" s="15">
        <f>IF(41&lt;=$G258, NX258+OB258, "")</f>
        <v/>
      </c>
      <c r="OE258" s="15">
        <f>IF(41&lt;=$G258, ($G258-41)*$N258, "")</f>
        <v/>
      </c>
      <c r="OF258" s="15">
        <f>IF(42&lt;=$G258, OA258, "")</f>
        <v/>
      </c>
      <c r="OG258" s="15">
        <f>IF(42&lt;=$G258, ROUND(OF258*$Q258, 2), "")</f>
        <v/>
      </c>
      <c r="OH258" s="15">
        <f>IF(42&lt;=$G258, $N258, "")</f>
        <v/>
      </c>
      <c r="OI258" s="15">
        <f>IF(42&lt;=$G258, OH258-OG258, "")</f>
        <v/>
      </c>
      <c r="OJ258" s="15">
        <f>IF(42&lt;=$G258, OF258-OI258, "")</f>
        <v/>
      </c>
      <c r="OK258" s="15">
        <f>IF(42&lt;=$G258, ROUND(OC258*$Q258, 2), "")</f>
        <v/>
      </c>
      <c r="OL258" s="15">
        <f>IF(42&lt;=$G258, OC258+OK258, "")</f>
        <v/>
      </c>
      <c r="OM258" s="15">
        <f>IF(42&lt;=$G258, OG258+OK258, "")</f>
        <v/>
      </c>
      <c r="ON258" s="15">
        <f>IF(42&lt;=$G258, ($G258-42)*$N258, "")</f>
        <v/>
      </c>
      <c r="OO258" s="15">
        <f>IF(43&lt;=$G258, OJ258, "")</f>
        <v/>
      </c>
      <c r="OP258" s="15">
        <f>IF(43&lt;=$G258, ROUND(OO258*$Q258, 2), "")</f>
        <v/>
      </c>
      <c r="OQ258" s="15">
        <f>IF(43&lt;=$G258, $N258, "")</f>
        <v/>
      </c>
      <c r="OR258" s="15">
        <f>IF(43&lt;=$G258, OQ258-OP258, "")</f>
        <v/>
      </c>
      <c r="OS258" s="15">
        <f>IF(43&lt;=$G258, OO258-OR258, "")</f>
        <v/>
      </c>
      <c r="OT258" s="15">
        <f>IF(43&lt;=$G258, ROUND(OL258*$Q258, 2), "")</f>
        <v/>
      </c>
      <c r="OU258" s="15">
        <f>IF(43&lt;=$G258, OL258+OT258, "")</f>
        <v/>
      </c>
      <c r="OV258" s="15">
        <f>IF(43&lt;=$G258, OP258+OT258, "")</f>
        <v/>
      </c>
      <c r="OW258" s="15">
        <f>IF(43&lt;=$G258, ($G258-43)*$N258, "")</f>
        <v/>
      </c>
      <c r="OX258" s="15">
        <f>IF(44&lt;=$G258, OS258, "")</f>
        <v/>
      </c>
      <c r="OY258" s="15">
        <f>IF(44&lt;=$G258, ROUND(OX258*$Q258, 2), "")</f>
        <v/>
      </c>
      <c r="OZ258" s="15">
        <f>IF(44&lt;=$G258, $N258, "")</f>
        <v/>
      </c>
      <c r="PA258" s="15">
        <f>IF(44&lt;=$G258, OZ258-OY258, "")</f>
        <v/>
      </c>
      <c r="PB258" s="15">
        <f>IF(44&lt;=$G258, OX258-PA258, "")</f>
        <v/>
      </c>
      <c r="PC258" s="15">
        <f>IF(44&lt;=$G258, ROUND(OU258*$Q258, 2), "")</f>
        <v/>
      </c>
      <c r="PD258" s="15">
        <f>IF(44&lt;=$G258, OU258+PC258, "")</f>
        <v/>
      </c>
      <c r="PE258" s="15">
        <f>IF(44&lt;=$G258, OY258+PC258, "")</f>
        <v/>
      </c>
      <c r="PF258" s="15">
        <f>IF(44&lt;=$G258, ($G258-44)*$N258, "")</f>
        <v/>
      </c>
      <c r="PG258" s="15">
        <f>IF(45&lt;=$G258, PB258, "")</f>
        <v/>
      </c>
      <c r="PH258" s="15">
        <f>IF(45&lt;=$G258, ROUND(PG258*$Q258, 2), "")</f>
        <v/>
      </c>
      <c r="PI258" s="15">
        <f>IF(45&lt;=$G258, $N258, "")</f>
        <v/>
      </c>
      <c r="PJ258" s="15">
        <f>IF(45&lt;=$G258, PI258-PH258, "")</f>
        <v/>
      </c>
      <c r="PK258" s="15">
        <f>IF(45&lt;=$G258, PG258-PJ258, "")</f>
        <v/>
      </c>
      <c r="PL258" s="15">
        <f>IF(45&lt;=$G258, ROUND(PD258*$Q258, 2), "")</f>
        <v/>
      </c>
      <c r="PM258" s="15">
        <f>IF(45&lt;=$G258, PD258+PL258, "")</f>
        <v/>
      </c>
      <c r="PN258" s="15">
        <f>IF(45&lt;=$G258, PH258+PL258, "")</f>
        <v/>
      </c>
      <c r="PO258" s="15">
        <f>IF(45&lt;=$G258, ($G258-45)*$N258, "")</f>
        <v/>
      </c>
      <c r="PP258" s="15">
        <f>IF(46&lt;=$G258, PK258, "")</f>
        <v/>
      </c>
      <c r="PQ258" s="15">
        <f>IF(46&lt;=$G258, ROUND(PP258*$Q258, 2), "")</f>
        <v/>
      </c>
      <c r="PR258" s="15">
        <f>IF(46&lt;=$G258, $N258, "")</f>
        <v/>
      </c>
      <c r="PS258" s="15">
        <f>IF(46&lt;=$G258, PR258-PQ258, "")</f>
        <v/>
      </c>
      <c r="PT258" s="15">
        <f>IF(46&lt;=$G258, PP258-PS258, "")</f>
        <v/>
      </c>
      <c r="PU258" s="15">
        <f>IF(46&lt;=$G258, ROUND(PM258*$Q258, 2), "")</f>
        <v/>
      </c>
      <c r="PV258" s="15">
        <f>IF(46&lt;=$G258, PM258+PU258, "")</f>
        <v/>
      </c>
      <c r="PW258" s="15">
        <f>IF(46&lt;=$G258, PQ258+PU258, "")</f>
        <v/>
      </c>
      <c r="PX258" s="15">
        <f>IF(46&lt;=$G258, ($G258-46)*$N258, "")</f>
        <v/>
      </c>
      <c r="PY258" s="15">
        <f>IF(47&lt;=$G258, PT258, "")</f>
        <v/>
      </c>
      <c r="PZ258" s="15">
        <f>IF(47&lt;=$G258, ROUND(PY258*$Q258, 2), "")</f>
        <v/>
      </c>
      <c r="QA258" s="15">
        <f>IF(47&lt;=$G258, $N258, "")</f>
        <v/>
      </c>
      <c r="QB258" s="15">
        <f>IF(47&lt;=$G258, QA258-PZ258, "")</f>
        <v/>
      </c>
      <c r="QC258" s="15">
        <f>IF(47&lt;=$G258, PY258-QB258, "")</f>
        <v/>
      </c>
      <c r="QD258" s="15">
        <f>IF(47&lt;=$G258, ROUND(PV258*$Q258, 2), "")</f>
        <v/>
      </c>
      <c r="QE258" s="15">
        <f>IF(47&lt;=$G258, PV258+QD258, "")</f>
        <v/>
      </c>
      <c r="QF258" s="15">
        <f>IF(47&lt;=$G258, PZ258+QD258, "")</f>
        <v/>
      </c>
      <c r="QG258" s="15">
        <f>IF(47&lt;=$G258, ($G258-47)*$N258, "")</f>
        <v/>
      </c>
      <c r="QH258" s="15">
        <f>IF(48&lt;=$G258, QC258, "")</f>
        <v/>
      </c>
      <c r="QI258" s="15">
        <f>IF(48&lt;=$G258, ROUND(QH258*$Q258, 2), "")</f>
        <v/>
      </c>
      <c r="QJ258" s="15">
        <f>IF(48&lt;=$G258, $N258, "")</f>
        <v/>
      </c>
      <c r="QK258" s="15">
        <f>IF(48&lt;=$G258, QJ258-QI258, "")</f>
        <v/>
      </c>
      <c r="QL258" s="15">
        <f>IF(48&lt;=$G258, QH258-QK258, "")</f>
        <v/>
      </c>
      <c r="QM258" s="15">
        <f>IF(48&lt;=$G258, ROUND(QE258*$Q258, 2), "")</f>
        <v/>
      </c>
      <c r="QN258" s="15">
        <f>IF(48&lt;=$G258, QE258+QM258, "")</f>
        <v/>
      </c>
      <c r="QO258" s="15">
        <f>IF(48&lt;=$G258, QI258+QM258, "")</f>
        <v/>
      </c>
      <c r="QP258" s="15">
        <f>IF(48&lt;=$G258, ($G258-48)*$N258, "")</f>
        <v/>
      </c>
    </row>
    <row r="259">
      <c r="A259" s="6" t="inlineStr">
        <is>
          <t>0766-0001</t>
        </is>
      </c>
      <c r="B259" s="7" t="inlineStr">
        <is>
          <t>Javier Alejandro Carbajal Chávez</t>
        </is>
      </c>
      <c r="C259" s="7" t="inlineStr">
        <is>
          <t>Jt Rubicon</t>
        </is>
      </c>
      <c r="D259" s="6" t="inlineStr">
        <is>
          <t>ACTIVO</t>
        </is>
      </c>
      <c r="E259" s="6" t="inlineStr">
        <is>
          <t>2026-06-30</t>
        </is>
      </c>
      <c r="F259" s="6" t="inlineStr">
        <is>
          <t>2030-06-30</t>
        </is>
      </c>
      <c r="G259" s="8" t="n">
        <v>48</v>
      </c>
      <c r="H259" s="9" t="n">
        <v>1576900</v>
      </c>
      <c r="I259" s="10" t="n">
        <v>0.1</v>
      </c>
      <c r="J259" s="9">
        <f>ROUND(H259*I259, 2)</f>
        <v/>
      </c>
      <c r="K259" s="9">
        <f>ROUND(H259-J259, 2)</f>
        <v/>
      </c>
      <c r="L259" s="10" t="n">
        <v>0.02</v>
      </c>
      <c r="M259" s="9">
        <f>ROUND(H259*L259, 2)</f>
        <v/>
      </c>
      <c r="N259" s="9" t="n">
        <v>51371.04</v>
      </c>
      <c r="O259" s="10" t="n">
        <v>0.1</v>
      </c>
      <c r="P259" s="9">
        <f>ROUND(H259*O259, 2)</f>
        <v/>
      </c>
      <c r="Q259" s="11" t="n">
        <v>0.0269179</v>
      </c>
      <c r="R259" s="11">
        <f>RATE(G259, -N259, K259, -P259)</f>
        <v/>
      </c>
      <c r="S259" s="11">
        <f>ROUND(Q259*12, 8)</f>
        <v/>
      </c>
      <c r="T259" s="11">
        <f>ROUND(((1+Q259)^12)-1, 8)</f>
        <v/>
      </c>
      <c r="U259" s="9">
        <f>ROUND(PV(Q259, G259, 0, -P259), 2)</f>
        <v/>
      </c>
      <c r="V259" s="9">
        <f>SUMIF($AA$4:$QP$4, "Interes_Leasing", AA259:QP259)</f>
        <v/>
      </c>
      <c r="W259" s="9">
        <f>SUMIF($AA$4:$QP$4, "Interes_Residual", AA259:QP259)</f>
        <v/>
      </c>
      <c r="X259" s="9">
        <f>ROUND(V259+W259, 2)</f>
        <v/>
      </c>
      <c r="Y259" s="9">
        <f>ROUND((N259*G259+P259+M259)-K259, 2)</f>
        <v/>
      </c>
      <c r="Z259" s="10">
        <f>ROUND(Y259/K259, 4)</f>
        <v/>
      </c>
      <c r="AA259" s="9">
        <f>IF(1&lt;=$G259, $K259, "")</f>
        <v/>
      </c>
      <c r="AB259" s="9">
        <f>IF(1&lt;=$G259, ROUND(AA259*$Q259, 2), "")</f>
        <v/>
      </c>
      <c r="AC259" s="9">
        <f>IF(1&lt;=$G259, $N259, "")</f>
        <v/>
      </c>
      <c r="AD259" s="9">
        <f>IF(1&lt;=$G259, AC259-AB259, "")</f>
        <v/>
      </c>
      <c r="AE259" s="9">
        <f>IF(1&lt;=$G259, AA259-AD259, "")</f>
        <v/>
      </c>
      <c r="AF259" s="9">
        <f>IF(1&lt;=$G259, ROUND($U259*$Q259, 2), "")</f>
        <v/>
      </c>
      <c r="AG259" s="9">
        <f>IF(1&lt;=$G259, $U259+AF259, "")</f>
        <v/>
      </c>
      <c r="AH259" s="9">
        <f>IF(1&lt;=$G259, AB259+AF259, "")</f>
        <v/>
      </c>
      <c r="AI259" s="9">
        <f>IF(1&lt;=$G259, ($G259-1)*$N259, "")</f>
        <v/>
      </c>
      <c r="AJ259" s="9">
        <f>IF(2&lt;=$G259, AE259, "")</f>
        <v/>
      </c>
      <c r="AK259" s="9">
        <f>IF(2&lt;=$G259, ROUND(AJ259*$Q259, 2), "")</f>
        <v/>
      </c>
      <c r="AL259" s="9">
        <f>IF(2&lt;=$G259, $N259, "")</f>
        <v/>
      </c>
      <c r="AM259" s="9">
        <f>IF(2&lt;=$G259, AL259-AK259, "")</f>
        <v/>
      </c>
      <c r="AN259" s="9">
        <f>IF(2&lt;=$G259, AJ259-AM259, "")</f>
        <v/>
      </c>
      <c r="AO259" s="9">
        <f>IF(2&lt;=$G259, ROUND(AG259*$Q259, 2), "")</f>
        <v/>
      </c>
      <c r="AP259" s="9">
        <f>IF(2&lt;=$G259, AG259+AO259, "")</f>
        <v/>
      </c>
      <c r="AQ259" s="9">
        <f>IF(2&lt;=$G259, AK259+AO259, "")</f>
        <v/>
      </c>
      <c r="AR259" s="9">
        <f>IF(2&lt;=$G259, ($G259-2)*$N259, "")</f>
        <v/>
      </c>
      <c r="AS259" s="9">
        <f>IF(3&lt;=$G259, AN259, "")</f>
        <v/>
      </c>
      <c r="AT259" s="9">
        <f>IF(3&lt;=$G259, ROUND(AS259*$Q259, 2), "")</f>
        <v/>
      </c>
      <c r="AU259" s="9">
        <f>IF(3&lt;=$G259, $N259, "")</f>
        <v/>
      </c>
      <c r="AV259" s="9">
        <f>IF(3&lt;=$G259, AU259-AT259, "")</f>
        <v/>
      </c>
      <c r="AW259" s="9">
        <f>IF(3&lt;=$G259, AS259-AV259, "")</f>
        <v/>
      </c>
      <c r="AX259" s="9">
        <f>IF(3&lt;=$G259, ROUND(AP259*$Q259, 2), "")</f>
        <v/>
      </c>
      <c r="AY259" s="9">
        <f>IF(3&lt;=$G259, AP259+AX259, "")</f>
        <v/>
      </c>
      <c r="AZ259" s="9">
        <f>IF(3&lt;=$G259, AT259+AX259, "")</f>
        <v/>
      </c>
      <c r="BA259" s="9">
        <f>IF(3&lt;=$G259, ($G259-3)*$N259, "")</f>
        <v/>
      </c>
      <c r="BB259" s="9">
        <f>IF(4&lt;=$G259, AW259, "")</f>
        <v/>
      </c>
      <c r="BC259" s="9">
        <f>IF(4&lt;=$G259, ROUND(BB259*$Q259, 2), "")</f>
        <v/>
      </c>
      <c r="BD259" s="9">
        <f>IF(4&lt;=$G259, $N259, "")</f>
        <v/>
      </c>
      <c r="BE259" s="9">
        <f>IF(4&lt;=$G259, BD259-BC259, "")</f>
        <v/>
      </c>
      <c r="BF259" s="9">
        <f>IF(4&lt;=$G259, BB259-BE259, "")</f>
        <v/>
      </c>
      <c r="BG259" s="9">
        <f>IF(4&lt;=$G259, ROUND(AY259*$Q259, 2), "")</f>
        <v/>
      </c>
      <c r="BH259" s="9">
        <f>IF(4&lt;=$G259, AY259+BG259, "")</f>
        <v/>
      </c>
      <c r="BI259" s="9">
        <f>IF(4&lt;=$G259, BC259+BG259, "")</f>
        <v/>
      </c>
      <c r="BJ259" s="9">
        <f>IF(4&lt;=$G259, ($G259-4)*$N259, "")</f>
        <v/>
      </c>
      <c r="BK259" s="9">
        <f>IF(5&lt;=$G259, BF259, "")</f>
        <v/>
      </c>
      <c r="BL259" s="9">
        <f>IF(5&lt;=$G259, ROUND(BK259*$Q259, 2), "")</f>
        <v/>
      </c>
      <c r="BM259" s="9">
        <f>IF(5&lt;=$G259, $N259, "")</f>
        <v/>
      </c>
      <c r="BN259" s="9">
        <f>IF(5&lt;=$G259, BM259-BL259, "")</f>
        <v/>
      </c>
      <c r="BO259" s="9">
        <f>IF(5&lt;=$G259, BK259-BN259, "")</f>
        <v/>
      </c>
      <c r="BP259" s="9">
        <f>IF(5&lt;=$G259, ROUND(BH259*$Q259, 2), "")</f>
        <v/>
      </c>
      <c r="BQ259" s="9">
        <f>IF(5&lt;=$G259, BH259+BP259, "")</f>
        <v/>
      </c>
      <c r="BR259" s="9">
        <f>IF(5&lt;=$G259, BL259+BP259, "")</f>
        <v/>
      </c>
      <c r="BS259" s="9">
        <f>IF(5&lt;=$G259, ($G259-5)*$N259, "")</f>
        <v/>
      </c>
      <c r="BT259" s="9">
        <f>IF(6&lt;=$G259, BO259, "")</f>
        <v/>
      </c>
      <c r="BU259" s="9">
        <f>IF(6&lt;=$G259, ROUND(BT259*$Q259, 2), "")</f>
        <v/>
      </c>
      <c r="BV259" s="9">
        <f>IF(6&lt;=$G259, $N259, "")</f>
        <v/>
      </c>
      <c r="BW259" s="9">
        <f>IF(6&lt;=$G259, BV259-BU259, "")</f>
        <v/>
      </c>
      <c r="BX259" s="9">
        <f>IF(6&lt;=$G259, BT259-BW259, "")</f>
        <v/>
      </c>
      <c r="BY259" s="9">
        <f>IF(6&lt;=$G259, ROUND(BQ259*$Q259, 2), "")</f>
        <v/>
      </c>
      <c r="BZ259" s="9">
        <f>IF(6&lt;=$G259, BQ259+BY259, "")</f>
        <v/>
      </c>
      <c r="CA259" s="9">
        <f>IF(6&lt;=$G259, BU259+BY259, "")</f>
        <v/>
      </c>
      <c r="CB259" s="9">
        <f>IF(6&lt;=$G259, ($G259-6)*$N259, "")</f>
        <v/>
      </c>
      <c r="CC259" s="9">
        <f>IF(7&lt;=$G259, BX259, "")</f>
        <v/>
      </c>
      <c r="CD259" s="9">
        <f>IF(7&lt;=$G259, ROUND(CC259*$Q259, 2), "")</f>
        <v/>
      </c>
      <c r="CE259" s="9">
        <f>IF(7&lt;=$G259, $N259, "")</f>
        <v/>
      </c>
      <c r="CF259" s="9">
        <f>IF(7&lt;=$G259, CE259-CD259, "")</f>
        <v/>
      </c>
      <c r="CG259" s="9">
        <f>IF(7&lt;=$G259, CC259-CF259, "")</f>
        <v/>
      </c>
      <c r="CH259" s="9">
        <f>IF(7&lt;=$G259, ROUND(BZ259*$Q259, 2), "")</f>
        <v/>
      </c>
      <c r="CI259" s="9">
        <f>IF(7&lt;=$G259, BZ259+CH259, "")</f>
        <v/>
      </c>
      <c r="CJ259" s="9">
        <f>IF(7&lt;=$G259, CD259+CH259, "")</f>
        <v/>
      </c>
      <c r="CK259" s="9">
        <f>IF(7&lt;=$G259, ($G259-7)*$N259, "")</f>
        <v/>
      </c>
      <c r="CL259" s="9">
        <f>IF(8&lt;=$G259, CG259, "")</f>
        <v/>
      </c>
      <c r="CM259" s="9">
        <f>IF(8&lt;=$G259, ROUND(CL259*$Q259, 2), "")</f>
        <v/>
      </c>
      <c r="CN259" s="9">
        <f>IF(8&lt;=$G259, $N259, "")</f>
        <v/>
      </c>
      <c r="CO259" s="9">
        <f>IF(8&lt;=$G259, CN259-CM259, "")</f>
        <v/>
      </c>
      <c r="CP259" s="9">
        <f>IF(8&lt;=$G259, CL259-CO259, "")</f>
        <v/>
      </c>
      <c r="CQ259" s="9">
        <f>IF(8&lt;=$G259, ROUND(CI259*$Q259, 2), "")</f>
        <v/>
      </c>
      <c r="CR259" s="9">
        <f>IF(8&lt;=$G259, CI259+CQ259, "")</f>
        <v/>
      </c>
      <c r="CS259" s="9">
        <f>IF(8&lt;=$G259, CM259+CQ259, "")</f>
        <v/>
      </c>
      <c r="CT259" s="9">
        <f>IF(8&lt;=$G259, ($G259-8)*$N259, "")</f>
        <v/>
      </c>
      <c r="CU259" s="9">
        <f>IF(9&lt;=$G259, CP259, "")</f>
        <v/>
      </c>
      <c r="CV259" s="9">
        <f>IF(9&lt;=$G259, ROUND(CU259*$Q259, 2), "")</f>
        <v/>
      </c>
      <c r="CW259" s="9">
        <f>IF(9&lt;=$G259, $N259, "")</f>
        <v/>
      </c>
      <c r="CX259" s="9">
        <f>IF(9&lt;=$G259, CW259-CV259, "")</f>
        <v/>
      </c>
      <c r="CY259" s="9">
        <f>IF(9&lt;=$G259, CU259-CX259, "")</f>
        <v/>
      </c>
      <c r="CZ259" s="9">
        <f>IF(9&lt;=$G259, ROUND(CR259*$Q259, 2), "")</f>
        <v/>
      </c>
      <c r="DA259" s="9">
        <f>IF(9&lt;=$G259, CR259+CZ259, "")</f>
        <v/>
      </c>
      <c r="DB259" s="9">
        <f>IF(9&lt;=$G259, CV259+CZ259, "")</f>
        <v/>
      </c>
      <c r="DC259" s="9">
        <f>IF(9&lt;=$G259, ($G259-9)*$N259, "")</f>
        <v/>
      </c>
      <c r="DD259" s="9">
        <f>IF(10&lt;=$G259, CY259, "")</f>
        <v/>
      </c>
      <c r="DE259" s="9">
        <f>IF(10&lt;=$G259, ROUND(DD259*$Q259, 2), "")</f>
        <v/>
      </c>
      <c r="DF259" s="9">
        <f>IF(10&lt;=$G259, $N259, "")</f>
        <v/>
      </c>
      <c r="DG259" s="9">
        <f>IF(10&lt;=$G259, DF259-DE259, "")</f>
        <v/>
      </c>
      <c r="DH259" s="9">
        <f>IF(10&lt;=$G259, DD259-DG259, "")</f>
        <v/>
      </c>
      <c r="DI259" s="9">
        <f>IF(10&lt;=$G259, ROUND(DA259*$Q259, 2), "")</f>
        <v/>
      </c>
      <c r="DJ259" s="9">
        <f>IF(10&lt;=$G259, DA259+DI259, "")</f>
        <v/>
      </c>
      <c r="DK259" s="9">
        <f>IF(10&lt;=$G259, DE259+DI259, "")</f>
        <v/>
      </c>
      <c r="DL259" s="9">
        <f>IF(10&lt;=$G259, ($G259-10)*$N259, "")</f>
        <v/>
      </c>
      <c r="DM259" s="9">
        <f>IF(11&lt;=$G259, DH259, "")</f>
        <v/>
      </c>
      <c r="DN259" s="9">
        <f>IF(11&lt;=$G259, ROUND(DM259*$Q259, 2), "")</f>
        <v/>
      </c>
      <c r="DO259" s="9">
        <f>IF(11&lt;=$G259, $N259, "")</f>
        <v/>
      </c>
      <c r="DP259" s="9">
        <f>IF(11&lt;=$G259, DO259-DN259, "")</f>
        <v/>
      </c>
      <c r="DQ259" s="9">
        <f>IF(11&lt;=$G259, DM259-DP259, "")</f>
        <v/>
      </c>
      <c r="DR259" s="9">
        <f>IF(11&lt;=$G259, ROUND(DJ259*$Q259, 2), "")</f>
        <v/>
      </c>
      <c r="DS259" s="9">
        <f>IF(11&lt;=$G259, DJ259+DR259, "")</f>
        <v/>
      </c>
      <c r="DT259" s="9">
        <f>IF(11&lt;=$G259, DN259+DR259, "")</f>
        <v/>
      </c>
      <c r="DU259" s="9">
        <f>IF(11&lt;=$G259, ($G259-11)*$N259, "")</f>
        <v/>
      </c>
      <c r="DV259" s="9">
        <f>IF(12&lt;=$G259, DQ259, "")</f>
        <v/>
      </c>
      <c r="DW259" s="9">
        <f>IF(12&lt;=$G259, ROUND(DV259*$Q259, 2), "")</f>
        <v/>
      </c>
      <c r="DX259" s="9">
        <f>IF(12&lt;=$G259, $N259, "")</f>
        <v/>
      </c>
      <c r="DY259" s="9">
        <f>IF(12&lt;=$G259, DX259-DW259, "")</f>
        <v/>
      </c>
      <c r="DZ259" s="9">
        <f>IF(12&lt;=$G259, DV259-DY259, "")</f>
        <v/>
      </c>
      <c r="EA259" s="9">
        <f>IF(12&lt;=$G259, ROUND(DS259*$Q259, 2), "")</f>
        <v/>
      </c>
      <c r="EB259" s="9">
        <f>IF(12&lt;=$G259, DS259+EA259, "")</f>
        <v/>
      </c>
      <c r="EC259" s="9">
        <f>IF(12&lt;=$G259, DW259+EA259, "")</f>
        <v/>
      </c>
      <c r="ED259" s="9">
        <f>IF(12&lt;=$G259, ($G259-12)*$N259, "")</f>
        <v/>
      </c>
      <c r="EE259" s="9">
        <f>IF(13&lt;=$G259, DZ259, "")</f>
        <v/>
      </c>
      <c r="EF259" s="9">
        <f>IF(13&lt;=$G259, ROUND(EE259*$Q259, 2), "")</f>
        <v/>
      </c>
      <c r="EG259" s="9">
        <f>IF(13&lt;=$G259, $N259, "")</f>
        <v/>
      </c>
      <c r="EH259" s="9">
        <f>IF(13&lt;=$G259, EG259-EF259, "")</f>
        <v/>
      </c>
      <c r="EI259" s="9">
        <f>IF(13&lt;=$G259, EE259-EH259, "")</f>
        <v/>
      </c>
      <c r="EJ259" s="9">
        <f>IF(13&lt;=$G259, ROUND(EB259*$Q259, 2), "")</f>
        <v/>
      </c>
      <c r="EK259" s="9">
        <f>IF(13&lt;=$G259, EB259+EJ259, "")</f>
        <v/>
      </c>
      <c r="EL259" s="9">
        <f>IF(13&lt;=$G259, EF259+EJ259, "")</f>
        <v/>
      </c>
      <c r="EM259" s="9">
        <f>IF(13&lt;=$G259, ($G259-13)*$N259, "")</f>
        <v/>
      </c>
      <c r="EN259" s="9">
        <f>IF(14&lt;=$G259, EI259, "")</f>
        <v/>
      </c>
      <c r="EO259" s="9">
        <f>IF(14&lt;=$G259, ROUND(EN259*$Q259, 2), "")</f>
        <v/>
      </c>
      <c r="EP259" s="9">
        <f>IF(14&lt;=$G259, $N259, "")</f>
        <v/>
      </c>
      <c r="EQ259" s="9">
        <f>IF(14&lt;=$G259, EP259-EO259, "")</f>
        <v/>
      </c>
      <c r="ER259" s="9">
        <f>IF(14&lt;=$G259, EN259-EQ259, "")</f>
        <v/>
      </c>
      <c r="ES259" s="9">
        <f>IF(14&lt;=$G259, ROUND(EK259*$Q259, 2), "")</f>
        <v/>
      </c>
      <c r="ET259" s="9">
        <f>IF(14&lt;=$G259, EK259+ES259, "")</f>
        <v/>
      </c>
      <c r="EU259" s="9">
        <f>IF(14&lt;=$G259, EO259+ES259, "")</f>
        <v/>
      </c>
      <c r="EV259" s="9">
        <f>IF(14&lt;=$G259, ($G259-14)*$N259, "")</f>
        <v/>
      </c>
      <c r="EW259" s="9">
        <f>IF(15&lt;=$G259, ER259, "")</f>
        <v/>
      </c>
      <c r="EX259" s="9">
        <f>IF(15&lt;=$G259, ROUND(EW259*$Q259, 2), "")</f>
        <v/>
      </c>
      <c r="EY259" s="9">
        <f>IF(15&lt;=$G259, $N259, "")</f>
        <v/>
      </c>
      <c r="EZ259" s="9">
        <f>IF(15&lt;=$G259, EY259-EX259, "")</f>
        <v/>
      </c>
      <c r="FA259" s="9">
        <f>IF(15&lt;=$G259, EW259-EZ259, "")</f>
        <v/>
      </c>
      <c r="FB259" s="9">
        <f>IF(15&lt;=$G259, ROUND(ET259*$Q259, 2), "")</f>
        <v/>
      </c>
      <c r="FC259" s="9">
        <f>IF(15&lt;=$G259, ET259+FB259, "")</f>
        <v/>
      </c>
      <c r="FD259" s="9">
        <f>IF(15&lt;=$G259, EX259+FB259, "")</f>
        <v/>
      </c>
      <c r="FE259" s="9">
        <f>IF(15&lt;=$G259, ($G259-15)*$N259, "")</f>
        <v/>
      </c>
      <c r="FF259" s="9">
        <f>IF(16&lt;=$G259, FA259, "")</f>
        <v/>
      </c>
      <c r="FG259" s="9">
        <f>IF(16&lt;=$G259, ROUND(FF259*$Q259, 2), "")</f>
        <v/>
      </c>
      <c r="FH259" s="9">
        <f>IF(16&lt;=$G259, $N259, "")</f>
        <v/>
      </c>
      <c r="FI259" s="9">
        <f>IF(16&lt;=$G259, FH259-FG259, "")</f>
        <v/>
      </c>
      <c r="FJ259" s="9">
        <f>IF(16&lt;=$G259, FF259-FI259, "")</f>
        <v/>
      </c>
      <c r="FK259" s="9">
        <f>IF(16&lt;=$G259, ROUND(FC259*$Q259, 2), "")</f>
        <v/>
      </c>
      <c r="FL259" s="9">
        <f>IF(16&lt;=$G259, FC259+FK259, "")</f>
        <v/>
      </c>
      <c r="FM259" s="9">
        <f>IF(16&lt;=$G259, FG259+FK259, "")</f>
        <v/>
      </c>
      <c r="FN259" s="9">
        <f>IF(16&lt;=$G259, ($G259-16)*$N259, "")</f>
        <v/>
      </c>
      <c r="FO259" s="9">
        <f>IF(17&lt;=$G259, FJ259, "")</f>
        <v/>
      </c>
      <c r="FP259" s="9">
        <f>IF(17&lt;=$G259, ROUND(FO259*$Q259, 2), "")</f>
        <v/>
      </c>
      <c r="FQ259" s="9">
        <f>IF(17&lt;=$G259, $N259, "")</f>
        <v/>
      </c>
      <c r="FR259" s="9">
        <f>IF(17&lt;=$G259, FQ259-FP259, "")</f>
        <v/>
      </c>
      <c r="FS259" s="9">
        <f>IF(17&lt;=$G259, FO259-FR259, "")</f>
        <v/>
      </c>
      <c r="FT259" s="9">
        <f>IF(17&lt;=$G259, ROUND(FL259*$Q259, 2), "")</f>
        <v/>
      </c>
      <c r="FU259" s="9">
        <f>IF(17&lt;=$G259, FL259+FT259, "")</f>
        <v/>
      </c>
      <c r="FV259" s="9">
        <f>IF(17&lt;=$G259, FP259+FT259, "")</f>
        <v/>
      </c>
      <c r="FW259" s="9">
        <f>IF(17&lt;=$G259, ($G259-17)*$N259, "")</f>
        <v/>
      </c>
      <c r="FX259" s="9">
        <f>IF(18&lt;=$G259, FS259, "")</f>
        <v/>
      </c>
      <c r="FY259" s="9">
        <f>IF(18&lt;=$G259, ROUND(FX259*$Q259, 2), "")</f>
        <v/>
      </c>
      <c r="FZ259" s="9">
        <f>IF(18&lt;=$G259, $N259, "")</f>
        <v/>
      </c>
      <c r="GA259" s="9">
        <f>IF(18&lt;=$G259, FZ259-FY259, "")</f>
        <v/>
      </c>
      <c r="GB259" s="9">
        <f>IF(18&lt;=$G259, FX259-GA259, "")</f>
        <v/>
      </c>
      <c r="GC259" s="9">
        <f>IF(18&lt;=$G259, ROUND(FU259*$Q259, 2), "")</f>
        <v/>
      </c>
      <c r="GD259" s="9">
        <f>IF(18&lt;=$G259, FU259+GC259, "")</f>
        <v/>
      </c>
      <c r="GE259" s="9">
        <f>IF(18&lt;=$G259, FY259+GC259, "")</f>
        <v/>
      </c>
      <c r="GF259" s="9">
        <f>IF(18&lt;=$G259, ($G259-18)*$N259, "")</f>
        <v/>
      </c>
      <c r="GG259" s="9">
        <f>IF(19&lt;=$G259, GB259, "")</f>
        <v/>
      </c>
      <c r="GH259" s="9">
        <f>IF(19&lt;=$G259, ROUND(GG259*$Q259, 2), "")</f>
        <v/>
      </c>
      <c r="GI259" s="9">
        <f>IF(19&lt;=$G259, $N259, "")</f>
        <v/>
      </c>
      <c r="GJ259" s="9">
        <f>IF(19&lt;=$G259, GI259-GH259, "")</f>
        <v/>
      </c>
      <c r="GK259" s="9">
        <f>IF(19&lt;=$G259, GG259-GJ259, "")</f>
        <v/>
      </c>
      <c r="GL259" s="9">
        <f>IF(19&lt;=$G259, ROUND(GD259*$Q259, 2), "")</f>
        <v/>
      </c>
      <c r="GM259" s="9">
        <f>IF(19&lt;=$G259, GD259+GL259, "")</f>
        <v/>
      </c>
      <c r="GN259" s="9">
        <f>IF(19&lt;=$G259, GH259+GL259, "")</f>
        <v/>
      </c>
      <c r="GO259" s="9">
        <f>IF(19&lt;=$G259, ($G259-19)*$N259, "")</f>
        <v/>
      </c>
      <c r="GP259" s="9">
        <f>IF(20&lt;=$G259, GK259, "")</f>
        <v/>
      </c>
      <c r="GQ259" s="9">
        <f>IF(20&lt;=$G259, ROUND(GP259*$Q259, 2), "")</f>
        <v/>
      </c>
      <c r="GR259" s="9">
        <f>IF(20&lt;=$G259, $N259, "")</f>
        <v/>
      </c>
      <c r="GS259" s="9">
        <f>IF(20&lt;=$G259, GR259-GQ259, "")</f>
        <v/>
      </c>
      <c r="GT259" s="9">
        <f>IF(20&lt;=$G259, GP259-GS259, "")</f>
        <v/>
      </c>
      <c r="GU259" s="9">
        <f>IF(20&lt;=$G259, ROUND(GM259*$Q259, 2), "")</f>
        <v/>
      </c>
      <c r="GV259" s="9">
        <f>IF(20&lt;=$G259, GM259+GU259, "")</f>
        <v/>
      </c>
      <c r="GW259" s="9">
        <f>IF(20&lt;=$G259, GQ259+GU259, "")</f>
        <v/>
      </c>
      <c r="GX259" s="9">
        <f>IF(20&lt;=$G259, ($G259-20)*$N259, "")</f>
        <v/>
      </c>
      <c r="GY259" s="9">
        <f>IF(21&lt;=$G259, GT259, "")</f>
        <v/>
      </c>
      <c r="GZ259" s="9">
        <f>IF(21&lt;=$G259, ROUND(GY259*$Q259, 2), "")</f>
        <v/>
      </c>
      <c r="HA259" s="9">
        <f>IF(21&lt;=$G259, $N259, "")</f>
        <v/>
      </c>
      <c r="HB259" s="9">
        <f>IF(21&lt;=$G259, HA259-GZ259, "")</f>
        <v/>
      </c>
      <c r="HC259" s="9">
        <f>IF(21&lt;=$G259, GY259-HB259, "")</f>
        <v/>
      </c>
      <c r="HD259" s="9">
        <f>IF(21&lt;=$G259, ROUND(GV259*$Q259, 2), "")</f>
        <v/>
      </c>
      <c r="HE259" s="9">
        <f>IF(21&lt;=$G259, GV259+HD259, "")</f>
        <v/>
      </c>
      <c r="HF259" s="9">
        <f>IF(21&lt;=$G259, GZ259+HD259, "")</f>
        <v/>
      </c>
      <c r="HG259" s="9">
        <f>IF(21&lt;=$G259, ($G259-21)*$N259, "")</f>
        <v/>
      </c>
      <c r="HH259" s="9">
        <f>IF(22&lt;=$G259, HC259, "")</f>
        <v/>
      </c>
      <c r="HI259" s="9">
        <f>IF(22&lt;=$G259, ROUND(HH259*$Q259, 2), "")</f>
        <v/>
      </c>
      <c r="HJ259" s="9">
        <f>IF(22&lt;=$G259, $N259, "")</f>
        <v/>
      </c>
      <c r="HK259" s="9">
        <f>IF(22&lt;=$G259, HJ259-HI259, "")</f>
        <v/>
      </c>
      <c r="HL259" s="9">
        <f>IF(22&lt;=$G259, HH259-HK259, "")</f>
        <v/>
      </c>
      <c r="HM259" s="9">
        <f>IF(22&lt;=$G259, ROUND(HE259*$Q259, 2), "")</f>
        <v/>
      </c>
      <c r="HN259" s="9">
        <f>IF(22&lt;=$G259, HE259+HM259, "")</f>
        <v/>
      </c>
      <c r="HO259" s="9">
        <f>IF(22&lt;=$G259, HI259+HM259, "")</f>
        <v/>
      </c>
      <c r="HP259" s="9">
        <f>IF(22&lt;=$G259, ($G259-22)*$N259, "")</f>
        <v/>
      </c>
      <c r="HQ259" s="9">
        <f>IF(23&lt;=$G259, HL259, "")</f>
        <v/>
      </c>
      <c r="HR259" s="9">
        <f>IF(23&lt;=$G259, ROUND(HQ259*$Q259, 2), "")</f>
        <v/>
      </c>
      <c r="HS259" s="9">
        <f>IF(23&lt;=$G259, $N259, "")</f>
        <v/>
      </c>
      <c r="HT259" s="9">
        <f>IF(23&lt;=$G259, HS259-HR259, "")</f>
        <v/>
      </c>
      <c r="HU259" s="9">
        <f>IF(23&lt;=$G259, HQ259-HT259, "")</f>
        <v/>
      </c>
      <c r="HV259" s="9">
        <f>IF(23&lt;=$G259, ROUND(HN259*$Q259, 2), "")</f>
        <v/>
      </c>
      <c r="HW259" s="9">
        <f>IF(23&lt;=$G259, HN259+HV259, "")</f>
        <v/>
      </c>
      <c r="HX259" s="9">
        <f>IF(23&lt;=$G259, HR259+HV259, "")</f>
        <v/>
      </c>
      <c r="HY259" s="9">
        <f>IF(23&lt;=$G259, ($G259-23)*$N259, "")</f>
        <v/>
      </c>
      <c r="HZ259" s="9">
        <f>IF(24&lt;=$G259, HU259, "")</f>
        <v/>
      </c>
      <c r="IA259" s="9">
        <f>IF(24&lt;=$G259, ROUND(HZ259*$Q259, 2), "")</f>
        <v/>
      </c>
      <c r="IB259" s="9">
        <f>IF(24&lt;=$G259, $N259, "")</f>
        <v/>
      </c>
      <c r="IC259" s="9">
        <f>IF(24&lt;=$G259, IB259-IA259, "")</f>
        <v/>
      </c>
      <c r="ID259" s="9">
        <f>IF(24&lt;=$G259, HZ259-IC259, "")</f>
        <v/>
      </c>
      <c r="IE259" s="9">
        <f>IF(24&lt;=$G259, ROUND(HW259*$Q259, 2), "")</f>
        <v/>
      </c>
      <c r="IF259" s="9">
        <f>IF(24&lt;=$G259, HW259+IE259, "")</f>
        <v/>
      </c>
      <c r="IG259" s="9">
        <f>IF(24&lt;=$G259, IA259+IE259, "")</f>
        <v/>
      </c>
      <c r="IH259" s="9">
        <f>IF(24&lt;=$G259, ($G259-24)*$N259, "")</f>
        <v/>
      </c>
      <c r="II259" s="9">
        <f>IF(25&lt;=$G259, ID259, "")</f>
        <v/>
      </c>
      <c r="IJ259" s="9">
        <f>IF(25&lt;=$G259, ROUND(II259*$Q259, 2), "")</f>
        <v/>
      </c>
      <c r="IK259" s="9">
        <f>IF(25&lt;=$G259, $N259, "")</f>
        <v/>
      </c>
      <c r="IL259" s="9">
        <f>IF(25&lt;=$G259, IK259-IJ259, "")</f>
        <v/>
      </c>
      <c r="IM259" s="9">
        <f>IF(25&lt;=$G259, II259-IL259, "")</f>
        <v/>
      </c>
      <c r="IN259" s="9">
        <f>IF(25&lt;=$G259, ROUND(IF259*$Q259, 2), "")</f>
        <v/>
      </c>
      <c r="IO259" s="9">
        <f>IF(25&lt;=$G259, IF259+IN259, "")</f>
        <v/>
      </c>
      <c r="IP259" s="9">
        <f>IF(25&lt;=$G259, IJ259+IN259, "")</f>
        <v/>
      </c>
      <c r="IQ259" s="9">
        <f>IF(25&lt;=$G259, ($G259-25)*$N259, "")</f>
        <v/>
      </c>
      <c r="IR259" s="9">
        <f>IF(26&lt;=$G259, IM259, "")</f>
        <v/>
      </c>
      <c r="IS259" s="9">
        <f>IF(26&lt;=$G259, ROUND(IR259*$Q259, 2), "")</f>
        <v/>
      </c>
      <c r="IT259" s="9">
        <f>IF(26&lt;=$G259, $N259, "")</f>
        <v/>
      </c>
      <c r="IU259" s="9">
        <f>IF(26&lt;=$G259, IT259-IS259, "")</f>
        <v/>
      </c>
      <c r="IV259" s="9">
        <f>IF(26&lt;=$G259, IR259-IU259, "")</f>
        <v/>
      </c>
      <c r="IW259" s="9">
        <f>IF(26&lt;=$G259, ROUND(IO259*$Q259, 2), "")</f>
        <v/>
      </c>
      <c r="IX259" s="9">
        <f>IF(26&lt;=$G259, IO259+IW259, "")</f>
        <v/>
      </c>
      <c r="IY259" s="9">
        <f>IF(26&lt;=$G259, IS259+IW259, "")</f>
        <v/>
      </c>
      <c r="IZ259" s="9">
        <f>IF(26&lt;=$G259, ($G259-26)*$N259, "")</f>
        <v/>
      </c>
      <c r="JA259" s="9">
        <f>IF(27&lt;=$G259, IV259, "")</f>
        <v/>
      </c>
      <c r="JB259" s="9">
        <f>IF(27&lt;=$G259, ROUND(JA259*$Q259, 2), "")</f>
        <v/>
      </c>
      <c r="JC259" s="9">
        <f>IF(27&lt;=$G259, $N259, "")</f>
        <v/>
      </c>
      <c r="JD259" s="9">
        <f>IF(27&lt;=$G259, JC259-JB259, "")</f>
        <v/>
      </c>
      <c r="JE259" s="9">
        <f>IF(27&lt;=$G259, JA259-JD259, "")</f>
        <v/>
      </c>
      <c r="JF259" s="9">
        <f>IF(27&lt;=$G259, ROUND(IX259*$Q259, 2), "")</f>
        <v/>
      </c>
      <c r="JG259" s="9">
        <f>IF(27&lt;=$G259, IX259+JF259, "")</f>
        <v/>
      </c>
      <c r="JH259" s="9">
        <f>IF(27&lt;=$G259, JB259+JF259, "")</f>
        <v/>
      </c>
      <c r="JI259" s="9">
        <f>IF(27&lt;=$G259, ($G259-27)*$N259, "")</f>
        <v/>
      </c>
      <c r="JJ259" s="9">
        <f>IF(28&lt;=$G259, JE259, "")</f>
        <v/>
      </c>
      <c r="JK259" s="9">
        <f>IF(28&lt;=$G259, ROUND(JJ259*$Q259, 2), "")</f>
        <v/>
      </c>
      <c r="JL259" s="9">
        <f>IF(28&lt;=$G259, $N259, "")</f>
        <v/>
      </c>
      <c r="JM259" s="9">
        <f>IF(28&lt;=$G259, JL259-JK259, "")</f>
        <v/>
      </c>
      <c r="JN259" s="9">
        <f>IF(28&lt;=$G259, JJ259-JM259, "")</f>
        <v/>
      </c>
      <c r="JO259" s="9">
        <f>IF(28&lt;=$G259, ROUND(JG259*$Q259, 2), "")</f>
        <v/>
      </c>
      <c r="JP259" s="9">
        <f>IF(28&lt;=$G259, JG259+JO259, "")</f>
        <v/>
      </c>
      <c r="JQ259" s="9">
        <f>IF(28&lt;=$G259, JK259+JO259, "")</f>
        <v/>
      </c>
      <c r="JR259" s="9">
        <f>IF(28&lt;=$G259, ($G259-28)*$N259, "")</f>
        <v/>
      </c>
      <c r="JS259" s="9">
        <f>IF(29&lt;=$G259, JN259, "")</f>
        <v/>
      </c>
      <c r="JT259" s="9">
        <f>IF(29&lt;=$G259, ROUND(JS259*$Q259, 2), "")</f>
        <v/>
      </c>
      <c r="JU259" s="9">
        <f>IF(29&lt;=$G259, $N259, "")</f>
        <v/>
      </c>
      <c r="JV259" s="9">
        <f>IF(29&lt;=$G259, JU259-JT259, "")</f>
        <v/>
      </c>
      <c r="JW259" s="9">
        <f>IF(29&lt;=$G259, JS259-JV259, "")</f>
        <v/>
      </c>
      <c r="JX259" s="9">
        <f>IF(29&lt;=$G259, ROUND(JP259*$Q259, 2), "")</f>
        <v/>
      </c>
      <c r="JY259" s="9">
        <f>IF(29&lt;=$G259, JP259+JX259, "")</f>
        <v/>
      </c>
      <c r="JZ259" s="9">
        <f>IF(29&lt;=$G259, JT259+JX259, "")</f>
        <v/>
      </c>
      <c r="KA259" s="9">
        <f>IF(29&lt;=$G259, ($G259-29)*$N259, "")</f>
        <v/>
      </c>
      <c r="KB259" s="9">
        <f>IF(30&lt;=$G259, JW259, "")</f>
        <v/>
      </c>
      <c r="KC259" s="9">
        <f>IF(30&lt;=$G259, ROUND(KB259*$Q259, 2), "")</f>
        <v/>
      </c>
      <c r="KD259" s="9">
        <f>IF(30&lt;=$G259, $N259, "")</f>
        <v/>
      </c>
      <c r="KE259" s="9">
        <f>IF(30&lt;=$G259, KD259-KC259, "")</f>
        <v/>
      </c>
      <c r="KF259" s="9">
        <f>IF(30&lt;=$G259, KB259-KE259, "")</f>
        <v/>
      </c>
      <c r="KG259" s="9">
        <f>IF(30&lt;=$G259, ROUND(JY259*$Q259, 2), "")</f>
        <v/>
      </c>
      <c r="KH259" s="9">
        <f>IF(30&lt;=$G259, JY259+KG259, "")</f>
        <v/>
      </c>
      <c r="KI259" s="9">
        <f>IF(30&lt;=$G259, KC259+KG259, "")</f>
        <v/>
      </c>
      <c r="KJ259" s="9">
        <f>IF(30&lt;=$G259, ($G259-30)*$N259, "")</f>
        <v/>
      </c>
      <c r="KK259" s="9">
        <f>IF(31&lt;=$G259, KF259, "")</f>
        <v/>
      </c>
      <c r="KL259" s="9">
        <f>IF(31&lt;=$G259, ROUND(KK259*$Q259, 2), "")</f>
        <v/>
      </c>
      <c r="KM259" s="9">
        <f>IF(31&lt;=$G259, $N259, "")</f>
        <v/>
      </c>
      <c r="KN259" s="9">
        <f>IF(31&lt;=$G259, KM259-KL259, "")</f>
        <v/>
      </c>
      <c r="KO259" s="9">
        <f>IF(31&lt;=$G259, KK259-KN259, "")</f>
        <v/>
      </c>
      <c r="KP259" s="9">
        <f>IF(31&lt;=$G259, ROUND(KH259*$Q259, 2), "")</f>
        <v/>
      </c>
      <c r="KQ259" s="9">
        <f>IF(31&lt;=$G259, KH259+KP259, "")</f>
        <v/>
      </c>
      <c r="KR259" s="9">
        <f>IF(31&lt;=$G259, KL259+KP259, "")</f>
        <v/>
      </c>
      <c r="KS259" s="9">
        <f>IF(31&lt;=$G259, ($G259-31)*$N259, "")</f>
        <v/>
      </c>
      <c r="KT259" s="9">
        <f>IF(32&lt;=$G259, KO259, "")</f>
        <v/>
      </c>
      <c r="KU259" s="9">
        <f>IF(32&lt;=$G259, ROUND(KT259*$Q259, 2), "")</f>
        <v/>
      </c>
      <c r="KV259" s="9">
        <f>IF(32&lt;=$G259, $N259, "")</f>
        <v/>
      </c>
      <c r="KW259" s="9">
        <f>IF(32&lt;=$G259, KV259-KU259, "")</f>
        <v/>
      </c>
      <c r="KX259" s="9">
        <f>IF(32&lt;=$G259, KT259-KW259, "")</f>
        <v/>
      </c>
      <c r="KY259" s="9">
        <f>IF(32&lt;=$G259, ROUND(KQ259*$Q259, 2), "")</f>
        <v/>
      </c>
      <c r="KZ259" s="9">
        <f>IF(32&lt;=$G259, KQ259+KY259, "")</f>
        <v/>
      </c>
      <c r="LA259" s="9">
        <f>IF(32&lt;=$G259, KU259+KY259, "")</f>
        <v/>
      </c>
      <c r="LB259" s="9">
        <f>IF(32&lt;=$G259, ($G259-32)*$N259, "")</f>
        <v/>
      </c>
      <c r="LC259" s="9">
        <f>IF(33&lt;=$G259, KX259, "")</f>
        <v/>
      </c>
      <c r="LD259" s="9">
        <f>IF(33&lt;=$G259, ROUND(LC259*$Q259, 2), "")</f>
        <v/>
      </c>
      <c r="LE259" s="9">
        <f>IF(33&lt;=$G259, $N259, "")</f>
        <v/>
      </c>
      <c r="LF259" s="9">
        <f>IF(33&lt;=$G259, LE259-LD259, "")</f>
        <v/>
      </c>
      <c r="LG259" s="9">
        <f>IF(33&lt;=$G259, LC259-LF259, "")</f>
        <v/>
      </c>
      <c r="LH259" s="9">
        <f>IF(33&lt;=$G259, ROUND(KZ259*$Q259, 2), "")</f>
        <v/>
      </c>
      <c r="LI259" s="9">
        <f>IF(33&lt;=$G259, KZ259+LH259, "")</f>
        <v/>
      </c>
      <c r="LJ259" s="9">
        <f>IF(33&lt;=$G259, LD259+LH259, "")</f>
        <v/>
      </c>
      <c r="LK259" s="9">
        <f>IF(33&lt;=$G259, ($G259-33)*$N259, "")</f>
        <v/>
      </c>
      <c r="LL259" s="9">
        <f>IF(34&lt;=$G259, LG259, "")</f>
        <v/>
      </c>
      <c r="LM259" s="9">
        <f>IF(34&lt;=$G259, ROUND(LL259*$Q259, 2), "")</f>
        <v/>
      </c>
      <c r="LN259" s="9">
        <f>IF(34&lt;=$G259, $N259, "")</f>
        <v/>
      </c>
      <c r="LO259" s="9">
        <f>IF(34&lt;=$G259, LN259-LM259, "")</f>
        <v/>
      </c>
      <c r="LP259" s="9">
        <f>IF(34&lt;=$G259, LL259-LO259, "")</f>
        <v/>
      </c>
      <c r="LQ259" s="9">
        <f>IF(34&lt;=$G259, ROUND(LI259*$Q259, 2), "")</f>
        <v/>
      </c>
      <c r="LR259" s="9">
        <f>IF(34&lt;=$G259, LI259+LQ259, "")</f>
        <v/>
      </c>
      <c r="LS259" s="9">
        <f>IF(34&lt;=$G259, LM259+LQ259, "")</f>
        <v/>
      </c>
      <c r="LT259" s="9">
        <f>IF(34&lt;=$G259, ($G259-34)*$N259, "")</f>
        <v/>
      </c>
      <c r="LU259" s="9">
        <f>IF(35&lt;=$G259, LP259, "")</f>
        <v/>
      </c>
      <c r="LV259" s="9">
        <f>IF(35&lt;=$G259, ROUND(LU259*$Q259, 2), "")</f>
        <v/>
      </c>
      <c r="LW259" s="9">
        <f>IF(35&lt;=$G259, $N259, "")</f>
        <v/>
      </c>
      <c r="LX259" s="9">
        <f>IF(35&lt;=$G259, LW259-LV259, "")</f>
        <v/>
      </c>
      <c r="LY259" s="9">
        <f>IF(35&lt;=$G259, LU259-LX259, "")</f>
        <v/>
      </c>
      <c r="LZ259" s="9">
        <f>IF(35&lt;=$G259, ROUND(LR259*$Q259, 2), "")</f>
        <v/>
      </c>
      <c r="MA259" s="9">
        <f>IF(35&lt;=$G259, LR259+LZ259, "")</f>
        <v/>
      </c>
      <c r="MB259" s="9">
        <f>IF(35&lt;=$G259, LV259+LZ259, "")</f>
        <v/>
      </c>
      <c r="MC259" s="9">
        <f>IF(35&lt;=$G259, ($G259-35)*$N259, "")</f>
        <v/>
      </c>
      <c r="MD259" s="9">
        <f>IF(36&lt;=$G259, LY259, "")</f>
        <v/>
      </c>
      <c r="ME259" s="9">
        <f>IF(36&lt;=$G259, ROUND(MD259*$Q259, 2), "")</f>
        <v/>
      </c>
      <c r="MF259" s="9">
        <f>IF(36&lt;=$G259, $N259, "")</f>
        <v/>
      </c>
      <c r="MG259" s="9">
        <f>IF(36&lt;=$G259, MF259-ME259, "")</f>
        <v/>
      </c>
      <c r="MH259" s="9">
        <f>IF(36&lt;=$G259, MD259-MG259, "")</f>
        <v/>
      </c>
      <c r="MI259" s="9">
        <f>IF(36&lt;=$G259, ROUND(MA259*$Q259, 2), "")</f>
        <v/>
      </c>
      <c r="MJ259" s="9">
        <f>IF(36&lt;=$G259, MA259+MI259, "")</f>
        <v/>
      </c>
      <c r="MK259" s="9">
        <f>IF(36&lt;=$G259, ME259+MI259, "")</f>
        <v/>
      </c>
      <c r="ML259" s="9">
        <f>IF(36&lt;=$G259, ($G259-36)*$N259, "")</f>
        <v/>
      </c>
      <c r="MM259" s="9">
        <f>IF(37&lt;=$G259, MH259, "")</f>
        <v/>
      </c>
      <c r="MN259" s="9">
        <f>IF(37&lt;=$G259, ROUND(MM259*$Q259, 2), "")</f>
        <v/>
      </c>
      <c r="MO259" s="9">
        <f>IF(37&lt;=$G259, $N259, "")</f>
        <v/>
      </c>
      <c r="MP259" s="9">
        <f>IF(37&lt;=$G259, MO259-MN259, "")</f>
        <v/>
      </c>
      <c r="MQ259" s="9">
        <f>IF(37&lt;=$G259, MM259-MP259, "")</f>
        <v/>
      </c>
      <c r="MR259" s="9">
        <f>IF(37&lt;=$G259, ROUND(MJ259*$Q259, 2), "")</f>
        <v/>
      </c>
      <c r="MS259" s="9">
        <f>IF(37&lt;=$G259, MJ259+MR259, "")</f>
        <v/>
      </c>
      <c r="MT259" s="9">
        <f>IF(37&lt;=$G259, MN259+MR259, "")</f>
        <v/>
      </c>
      <c r="MU259" s="9">
        <f>IF(37&lt;=$G259, ($G259-37)*$N259, "")</f>
        <v/>
      </c>
      <c r="MV259" s="9">
        <f>IF(38&lt;=$G259, MQ259, "")</f>
        <v/>
      </c>
      <c r="MW259" s="9">
        <f>IF(38&lt;=$G259, ROUND(MV259*$Q259, 2), "")</f>
        <v/>
      </c>
      <c r="MX259" s="9">
        <f>IF(38&lt;=$G259, $N259, "")</f>
        <v/>
      </c>
      <c r="MY259" s="9">
        <f>IF(38&lt;=$G259, MX259-MW259, "")</f>
        <v/>
      </c>
      <c r="MZ259" s="9">
        <f>IF(38&lt;=$G259, MV259-MY259, "")</f>
        <v/>
      </c>
      <c r="NA259" s="9">
        <f>IF(38&lt;=$G259, ROUND(MS259*$Q259, 2), "")</f>
        <v/>
      </c>
      <c r="NB259" s="9">
        <f>IF(38&lt;=$G259, MS259+NA259, "")</f>
        <v/>
      </c>
      <c r="NC259" s="9">
        <f>IF(38&lt;=$G259, MW259+NA259, "")</f>
        <v/>
      </c>
      <c r="ND259" s="9">
        <f>IF(38&lt;=$G259, ($G259-38)*$N259, "")</f>
        <v/>
      </c>
      <c r="NE259" s="9">
        <f>IF(39&lt;=$G259, MZ259, "")</f>
        <v/>
      </c>
      <c r="NF259" s="9">
        <f>IF(39&lt;=$G259, ROUND(NE259*$Q259, 2), "")</f>
        <v/>
      </c>
      <c r="NG259" s="9">
        <f>IF(39&lt;=$G259, $N259, "")</f>
        <v/>
      </c>
      <c r="NH259" s="9">
        <f>IF(39&lt;=$G259, NG259-NF259, "")</f>
        <v/>
      </c>
      <c r="NI259" s="9">
        <f>IF(39&lt;=$G259, NE259-NH259, "")</f>
        <v/>
      </c>
      <c r="NJ259" s="9">
        <f>IF(39&lt;=$G259, ROUND(NB259*$Q259, 2), "")</f>
        <v/>
      </c>
      <c r="NK259" s="9">
        <f>IF(39&lt;=$G259, NB259+NJ259, "")</f>
        <v/>
      </c>
      <c r="NL259" s="9">
        <f>IF(39&lt;=$G259, NF259+NJ259, "")</f>
        <v/>
      </c>
      <c r="NM259" s="9">
        <f>IF(39&lt;=$G259, ($G259-39)*$N259, "")</f>
        <v/>
      </c>
      <c r="NN259" s="9">
        <f>IF(40&lt;=$G259, NI259, "")</f>
        <v/>
      </c>
      <c r="NO259" s="9">
        <f>IF(40&lt;=$G259, ROUND(NN259*$Q259, 2), "")</f>
        <v/>
      </c>
      <c r="NP259" s="9">
        <f>IF(40&lt;=$G259, $N259, "")</f>
        <v/>
      </c>
      <c r="NQ259" s="9">
        <f>IF(40&lt;=$G259, NP259-NO259, "")</f>
        <v/>
      </c>
      <c r="NR259" s="9">
        <f>IF(40&lt;=$G259, NN259-NQ259, "")</f>
        <v/>
      </c>
      <c r="NS259" s="9">
        <f>IF(40&lt;=$G259, ROUND(NK259*$Q259, 2), "")</f>
        <v/>
      </c>
      <c r="NT259" s="9">
        <f>IF(40&lt;=$G259, NK259+NS259, "")</f>
        <v/>
      </c>
      <c r="NU259" s="9">
        <f>IF(40&lt;=$G259, NO259+NS259, "")</f>
        <v/>
      </c>
      <c r="NV259" s="9">
        <f>IF(40&lt;=$G259, ($G259-40)*$N259, "")</f>
        <v/>
      </c>
      <c r="NW259" s="9">
        <f>IF(41&lt;=$G259, NR259, "")</f>
        <v/>
      </c>
      <c r="NX259" s="9">
        <f>IF(41&lt;=$G259, ROUND(NW259*$Q259, 2), "")</f>
        <v/>
      </c>
      <c r="NY259" s="9">
        <f>IF(41&lt;=$G259, $N259, "")</f>
        <v/>
      </c>
      <c r="NZ259" s="9">
        <f>IF(41&lt;=$G259, NY259-NX259, "")</f>
        <v/>
      </c>
      <c r="OA259" s="9">
        <f>IF(41&lt;=$G259, NW259-NZ259, "")</f>
        <v/>
      </c>
      <c r="OB259" s="9">
        <f>IF(41&lt;=$G259, ROUND(NT259*$Q259, 2), "")</f>
        <v/>
      </c>
      <c r="OC259" s="9">
        <f>IF(41&lt;=$G259, NT259+OB259, "")</f>
        <v/>
      </c>
      <c r="OD259" s="9">
        <f>IF(41&lt;=$G259, NX259+OB259, "")</f>
        <v/>
      </c>
      <c r="OE259" s="9">
        <f>IF(41&lt;=$G259, ($G259-41)*$N259, "")</f>
        <v/>
      </c>
      <c r="OF259" s="9">
        <f>IF(42&lt;=$G259, OA259, "")</f>
        <v/>
      </c>
      <c r="OG259" s="9">
        <f>IF(42&lt;=$G259, ROUND(OF259*$Q259, 2), "")</f>
        <v/>
      </c>
      <c r="OH259" s="9">
        <f>IF(42&lt;=$G259, $N259, "")</f>
        <v/>
      </c>
      <c r="OI259" s="9">
        <f>IF(42&lt;=$G259, OH259-OG259, "")</f>
        <v/>
      </c>
      <c r="OJ259" s="9">
        <f>IF(42&lt;=$G259, OF259-OI259, "")</f>
        <v/>
      </c>
      <c r="OK259" s="9">
        <f>IF(42&lt;=$G259, ROUND(OC259*$Q259, 2), "")</f>
        <v/>
      </c>
      <c r="OL259" s="9">
        <f>IF(42&lt;=$G259, OC259+OK259, "")</f>
        <v/>
      </c>
      <c r="OM259" s="9">
        <f>IF(42&lt;=$G259, OG259+OK259, "")</f>
        <v/>
      </c>
      <c r="ON259" s="9">
        <f>IF(42&lt;=$G259, ($G259-42)*$N259, "")</f>
        <v/>
      </c>
      <c r="OO259" s="9">
        <f>IF(43&lt;=$G259, OJ259, "")</f>
        <v/>
      </c>
      <c r="OP259" s="9">
        <f>IF(43&lt;=$G259, ROUND(OO259*$Q259, 2), "")</f>
        <v/>
      </c>
      <c r="OQ259" s="9">
        <f>IF(43&lt;=$G259, $N259, "")</f>
        <v/>
      </c>
      <c r="OR259" s="9">
        <f>IF(43&lt;=$G259, OQ259-OP259, "")</f>
        <v/>
      </c>
      <c r="OS259" s="9">
        <f>IF(43&lt;=$G259, OO259-OR259, "")</f>
        <v/>
      </c>
      <c r="OT259" s="9">
        <f>IF(43&lt;=$G259, ROUND(OL259*$Q259, 2), "")</f>
        <v/>
      </c>
      <c r="OU259" s="9">
        <f>IF(43&lt;=$G259, OL259+OT259, "")</f>
        <v/>
      </c>
      <c r="OV259" s="9">
        <f>IF(43&lt;=$G259, OP259+OT259, "")</f>
        <v/>
      </c>
      <c r="OW259" s="9">
        <f>IF(43&lt;=$G259, ($G259-43)*$N259, "")</f>
        <v/>
      </c>
      <c r="OX259" s="9">
        <f>IF(44&lt;=$G259, OS259, "")</f>
        <v/>
      </c>
      <c r="OY259" s="9">
        <f>IF(44&lt;=$G259, ROUND(OX259*$Q259, 2), "")</f>
        <v/>
      </c>
      <c r="OZ259" s="9">
        <f>IF(44&lt;=$G259, $N259, "")</f>
        <v/>
      </c>
      <c r="PA259" s="9">
        <f>IF(44&lt;=$G259, OZ259-OY259, "")</f>
        <v/>
      </c>
      <c r="PB259" s="9">
        <f>IF(44&lt;=$G259, OX259-PA259, "")</f>
        <v/>
      </c>
      <c r="PC259" s="9">
        <f>IF(44&lt;=$G259, ROUND(OU259*$Q259, 2), "")</f>
        <v/>
      </c>
      <c r="PD259" s="9">
        <f>IF(44&lt;=$G259, OU259+PC259, "")</f>
        <v/>
      </c>
      <c r="PE259" s="9">
        <f>IF(44&lt;=$G259, OY259+PC259, "")</f>
        <v/>
      </c>
      <c r="PF259" s="9">
        <f>IF(44&lt;=$G259, ($G259-44)*$N259, "")</f>
        <v/>
      </c>
      <c r="PG259" s="9">
        <f>IF(45&lt;=$G259, PB259, "")</f>
        <v/>
      </c>
      <c r="PH259" s="9">
        <f>IF(45&lt;=$G259, ROUND(PG259*$Q259, 2), "")</f>
        <v/>
      </c>
      <c r="PI259" s="9">
        <f>IF(45&lt;=$G259, $N259, "")</f>
        <v/>
      </c>
      <c r="PJ259" s="9">
        <f>IF(45&lt;=$G259, PI259-PH259, "")</f>
        <v/>
      </c>
      <c r="PK259" s="9">
        <f>IF(45&lt;=$G259, PG259-PJ259, "")</f>
        <v/>
      </c>
      <c r="PL259" s="9">
        <f>IF(45&lt;=$G259, ROUND(PD259*$Q259, 2), "")</f>
        <v/>
      </c>
      <c r="PM259" s="9">
        <f>IF(45&lt;=$G259, PD259+PL259, "")</f>
        <v/>
      </c>
      <c r="PN259" s="9">
        <f>IF(45&lt;=$G259, PH259+PL259, "")</f>
        <v/>
      </c>
      <c r="PO259" s="9">
        <f>IF(45&lt;=$G259, ($G259-45)*$N259, "")</f>
        <v/>
      </c>
      <c r="PP259" s="9">
        <f>IF(46&lt;=$G259, PK259, "")</f>
        <v/>
      </c>
      <c r="PQ259" s="9">
        <f>IF(46&lt;=$G259, ROUND(PP259*$Q259, 2), "")</f>
        <v/>
      </c>
      <c r="PR259" s="9">
        <f>IF(46&lt;=$G259, $N259, "")</f>
        <v/>
      </c>
      <c r="PS259" s="9">
        <f>IF(46&lt;=$G259, PR259-PQ259, "")</f>
        <v/>
      </c>
      <c r="PT259" s="9">
        <f>IF(46&lt;=$G259, PP259-PS259, "")</f>
        <v/>
      </c>
      <c r="PU259" s="9">
        <f>IF(46&lt;=$G259, ROUND(PM259*$Q259, 2), "")</f>
        <v/>
      </c>
      <c r="PV259" s="9">
        <f>IF(46&lt;=$G259, PM259+PU259, "")</f>
        <v/>
      </c>
      <c r="PW259" s="9">
        <f>IF(46&lt;=$G259, PQ259+PU259, "")</f>
        <v/>
      </c>
      <c r="PX259" s="9">
        <f>IF(46&lt;=$G259, ($G259-46)*$N259, "")</f>
        <v/>
      </c>
      <c r="PY259" s="9">
        <f>IF(47&lt;=$G259, PT259, "")</f>
        <v/>
      </c>
      <c r="PZ259" s="9">
        <f>IF(47&lt;=$G259, ROUND(PY259*$Q259, 2), "")</f>
        <v/>
      </c>
      <c r="QA259" s="9">
        <f>IF(47&lt;=$G259, $N259, "")</f>
        <v/>
      </c>
      <c r="QB259" s="9">
        <f>IF(47&lt;=$G259, QA259-PZ259, "")</f>
        <v/>
      </c>
      <c r="QC259" s="9">
        <f>IF(47&lt;=$G259, PY259-QB259, "")</f>
        <v/>
      </c>
      <c r="QD259" s="9">
        <f>IF(47&lt;=$G259, ROUND(PV259*$Q259, 2), "")</f>
        <v/>
      </c>
      <c r="QE259" s="9">
        <f>IF(47&lt;=$G259, PV259+QD259, "")</f>
        <v/>
      </c>
      <c r="QF259" s="9">
        <f>IF(47&lt;=$G259, PZ259+QD259, "")</f>
        <v/>
      </c>
      <c r="QG259" s="9">
        <f>IF(47&lt;=$G259, ($G259-47)*$N259, "")</f>
        <v/>
      </c>
      <c r="QH259" s="9">
        <f>IF(48&lt;=$G259, QC259, "")</f>
        <v/>
      </c>
      <c r="QI259" s="9">
        <f>IF(48&lt;=$G259, ROUND(QH259*$Q259, 2), "")</f>
        <v/>
      </c>
      <c r="QJ259" s="9">
        <f>IF(48&lt;=$G259, $N259, "")</f>
        <v/>
      </c>
      <c r="QK259" s="9">
        <f>IF(48&lt;=$G259, QJ259-QI259, "")</f>
        <v/>
      </c>
      <c r="QL259" s="9">
        <f>IF(48&lt;=$G259, QH259-QK259, "")</f>
        <v/>
      </c>
      <c r="QM259" s="9">
        <f>IF(48&lt;=$G259, ROUND(QE259*$Q259, 2), "")</f>
        <v/>
      </c>
      <c r="QN259" s="9">
        <f>IF(48&lt;=$G259, QE259+QM259, "")</f>
        <v/>
      </c>
      <c r="QO259" s="9">
        <f>IF(48&lt;=$G259, QI259+QM259, "")</f>
        <v/>
      </c>
      <c r="QP259" s="9">
        <f>IF(48&lt;=$G259, ($G259-48)*$N259, "")</f>
        <v/>
      </c>
    </row>
    <row r="260">
      <c r="A260" s="12" t="inlineStr">
        <is>
          <t>0767-0001</t>
        </is>
      </c>
      <c r="B260" s="13" t="inlineStr">
        <is>
          <t>Carlos Alberto Gutiérrez Hermosillo López</t>
        </is>
      </c>
      <c r="C260" s="13" t="inlineStr">
        <is>
          <t>Commander Overland</t>
        </is>
      </c>
      <c r="D260" s="12" t="inlineStr">
        <is>
          <t>ACTIVO</t>
        </is>
      </c>
      <c r="E260" s="12" t="inlineStr">
        <is>
          <t>2026-06-30</t>
        </is>
      </c>
      <c r="F260" s="12" t="inlineStr">
        <is>
          <t>2030-06-30</t>
        </is>
      </c>
      <c r="G260" s="14" t="n">
        <v>48</v>
      </c>
      <c r="H260" s="15" t="n">
        <v>718900</v>
      </c>
      <c r="I260" s="16" t="n">
        <v>0.3</v>
      </c>
      <c r="J260" s="15">
        <f>ROUND(H260*I260, 2)</f>
        <v/>
      </c>
      <c r="K260" s="15">
        <f>ROUND(H260-J260, 2)</f>
        <v/>
      </c>
      <c r="L260" s="16" t="n">
        <v>0.02</v>
      </c>
      <c r="M260" s="15">
        <f>ROUND(H260*L260, 2)</f>
        <v/>
      </c>
      <c r="N260" s="15" t="n">
        <v>18055.05</v>
      </c>
      <c r="O260" s="16" t="n">
        <v>0.1</v>
      </c>
      <c r="P260" s="15">
        <f>ROUND(H260*O260, 2)</f>
        <v/>
      </c>
      <c r="Q260" s="17" t="n">
        <v>0.02693491</v>
      </c>
      <c r="R260" s="17">
        <f>RATE(G260, -N260, K260, -P260)</f>
        <v/>
      </c>
      <c r="S260" s="17">
        <f>ROUND(Q260*12, 8)</f>
        <v/>
      </c>
      <c r="T260" s="17">
        <f>ROUND(((1+Q260)^12)-1, 8)</f>
        <v/>
      </c>
      <c r="U260" s="15">
        <f>ROUND(PV(Q260, G260, 0, -P260), 2)</f>
        <v/>
      </c>
      <c r="V260" s="15">
        <f>SUMIF($AA$4:$QP$4, "Interes_Leasing", AA260:QP260)</f>
        <v/>
      </c>
      <c r="W260" s="15">
        <f>SUMIF($AA$4:$QP$4, "Interes_Residual", AA260:QP260)</f>
        <v/>
      </c>
      <c r="X260" s="15">
        <f>ROUND(V260+W260, 2)</f>
        <v/>
      </c>
      <c r="Y260" s="15">
        <f>ROUND((N260*G260+P260+M260)-K260, 2)</f>
        <v/>
      </c>
      <c r="Z260" s="16">
        <f>ROUND(Y260/K260, 4)</f>
        <v/>
      </c>
      <c r="AA260" s="15">
        <f>IF(1&lt;=$G260, $K260, "")</f>
        <v/>
      </c>
      <c r="AB260" s="15">
        <f>IF(1&lt;=$G260, ROUND(AA260*$Q260, 2), "")</f>
        <v/>
      </c>
      <c r="AC260" s="15">
        <f>IF(1&lt;=$G260, $N260, "")</f>
        <v/>
      </c>
      <c r="AD260" s="15">
        <f>IF(1&lt;=$G260, AC260-AB260, "")</f>
        <v/>
      </c>
      <c r="AE260" s="15">
        <f>IF(1&lt;=$G260, AA260-AD260, "")</f>
        <v/>
      </c>
      <c r="AF260" s="15">
        <f>IF(1&lt;=$G260, ROUND($U260*$Q260, 2), "")</f>
        <v/>
      </c>
      <c r="AG260" s="15">
        <f>IF(1&lt;=$G260, $U260+AF260, "")</f>
        <v/>
      </c>
      <c r="AH260" s="15">
        <f>IF(1&lt;=$G260, AB260+AF260, "")</f>
        <v/>
      </c>
      <c r="AI260" s="15">
        <f>IF(1&lt;=$G260, ($G260-1)*$N260, "")</f>
        <v/>
      </c>
      <c r="AJ260" s="15">
        <f>IF(2&lt;=$G260, AE260, "")</f>
        <v/>
      </c>
      <c r="AK260" s="15">
        <f>IF(2&lt;=$G260, ROUND(AJ260*$Q260, 2), "")</f>
        <v/>
      </c>
      <c r="AL260" s="15">
        <f>IF(2&lt;=$G260, $N260, "")</f>
        <v/>
      </c>
      <c r="AM260" s="15">
        <f>IF(2&lt;=$G260, AL260-AK260, "")</f>
        <v/>
      </c>
      <c r="AN260" s="15">
        <f>IF(2&lt;=$G260, AJ260-AM260, "")</f>
        <v/>
      </c>
      <c r="AO260" s="15">
        <f>IF(2&lt;=$G260, ROUND(AG260*$Q260, 2), "")</f>
        <v/>
      </c>
      <c r="AP260" s="15">
        <f>IF(2&lt;=$G260, AG260+AO260, "")</f>
        <v/>
      </c>
      <c r="AQ260" s="15">
        <f>IF(2&lt;=$G260, AK260+AO260, "")</f>
        <v/>
      </c>
      <c r="AR260" s="15">
        <f>IF(2&lt;=$G260, ($G260-2)*$N260, "")</f>
        <v/>
      </c>
      <c r="AS260" s="15">
        <f>IF(3&lt;=$G260, AN260, "")</f>
        <v/>
      </c>
      <c r="AT260" s="15">
        <f>IF(3&lt;=$G260, ROUND(AS260*$Q260, 2), "")</f>
        <v/>
      </c>
      <c r="AU260" s="15">
        <f>IF(3&lt;=$G260, $N260, "")</f>
        <v/>
      </c>
      <c r="AV260" s="15">
        <f>IF(3&lt;=$G260, AU260-AT260, "")</f>
        <v/>
      </c>
      <c r="AW260" s="15">
        <f>IF(3&lt;=$G260, AS260-AV260, "")</f>
        <v/>
      </c>
      <c r="AX260" s="15">
        <f>IF(3&lt;=$G260, ROUND(AP260*$Q260, 2), "")</f>
        <v/>
      </c>
      <c r="AY260" s="15">
        <f>IF(3&lt;=$G260, AP260+AX260, "")</f>
        <v/>
      </c>
      <c r="AZ260" s="15">
        <f>IF(3&lt;=$G260, AT260+AX260, "")</f>
        <v/>
      </c>
      <c r="BA260" s="15">
        <f>IF(3&lt;=$G260, ($G260-3)*$N260, "")</f>
        <v/>
      </c>
      <c r="BB260" s="15">
        <f>IF(4&lt;=$G260, AW260, "")</f>
        <v/>
      </c>
      <c r="BC260" s="15">
        <f>IF(4&lt;=$G260, ROUND(BB260*$Q260, 2), "")</f>
        <v/>
      </c>
      <c r="BD260" s="15">
        <f>IF(4&lt;=$G260, $N260, "")</f>
        <v/>
      </c>
      <c r="BE260" s="15">
        <f>IF(4&lt;=$G260, BD260-BC260, "")</f>
        <v/>
      </c>
      <c r="BF260" s="15">
        <f>IF(4&lt;=$G260, BB260-BE260, "")</f>
        <v/>
      </c>
      <c r="BG260" s="15">
        <f>IF(4&lt;=$G260, ROUND(AY260*$Q260, 2), "")</f>
        <v/>
      </c>
      <c r="BH260" s="15">
        <f>IF(4&lt;=$G260, AY260+BG260, "")</f>
        <v/>
      </c>
      <c r="BI260" s="15">
        <f>IF(4&lt;=$G260, BC260+BG260, "")</f>
        <v/>
      </c>
      <c r="BJ260" s="15">
        <f>IF(4&lt;=$G260, ($G260-4)*$N260, "")</f>
        <v/>
      </c>
      <c r="BK260" s="15">
        <f>IF(5&lt;=$G260, BF260, "")</f>
        <v/>
      </c>
      <c r="BL260" s="15">
        <f>IF(5&lt;=$G260, ROUND(BK260*$Q260, 2), "")</f>
        <v/>
      </c>
      <c r="BM260" s="15">
        <f>IF(5&lt;=$G260, $N260, "")</f>
        <v/>
      </c>
      <c r="BN260" s="15">
        <f>IF(5&lt;=$G260, BM260-BL260, "")</f>
        <v/>
      </c>
      <c r="BO260" s="15">
        <f>IF(5&lt;=$G260, BK260-BN260, "")</f>
        <v/>
      </c>
      <c r="BP260" s="15">
        <f>IF(5&lt;=$G260, ROUND(BH260*$Q260, 2), "")</f>
        <v/>
      </c>
      <c r="BQ260" s="15">
        <f>IF(5&lt;=$G260, BH260+BP260, "")</f>
        <v/>
      </c>
      <c r="BR260" s="15">
        <f>IF(5&lt;=$G260, BL260+BP260, "")</f>
        <v/>
      </c>
      <c r="BS260" s="15">
        <f>IF(5&lt;=$G260, ($G260-5)*$N260, "")</f>
        <v/>
      </c>
      <c r="BT260" s="15">
        <f>IF(6&lt;=$G260, BO260, "")</f>
        <v/>
      </c>
      <c r="BU260" s="15">
        <f>IF(6&lt;=$G260, ROUND(BT260*$Q260, 2), "")</f>
        <v/>
      </c>
      <c r="BV260" s="15">
        <f>IF(6&lt;=$G260, $N260, "")</f>
        <v/>
      </c>
      <c r="BW260" s="15">
        <f>IF(6&lt;=$G260, BV260-BU260, "")</f>
        <v/>
      </c>
      <c r="BX260" s="15">
        <f>IF(6&lt;=$G260, BT260-BW260, "")</f>
        <v/>
      </c>
      <c r="BY260" s="15">
        <f>IF(6&lt;=$G260, ROUND(BQ260*$Q260, 2), "")</f>
        <v/>
      </c>
      <c r="BZ260" s="15">
        <f>IF(6&lt;=$G260, BQ260+BY260, "")</f>
        <v/>
      </c>
      <c r="CA260" s="15">
        <f>IF(6&lt;=$G260, BU260+BY260, "")</f>
        <v/>
      </c>
      <c r="CB260" s="15">
        <f>IF(6&lt;=$G260, ($G260-6)*$N260, "")</f>
        <v/>
      </c>
      <c r="CC260" s="15">
        <f>IF(7&lt;=$G260, BX260, "")</f>
        <v/>
      </c>
      <c r="CD260" s="15">
        <f>IF(7&lt;=$G260, ROUND(CC260*$Q260, 2), "")</f>
        <v/>
      </c>
      <c r="CE260" s="15">
        <f>IF(7&lt;=$G260, $N260, "")</f>
        <v/>
      </c>
      <c r="CF260" s="15">
        <f>IF(7&lt;=$G260, CE260-CD260, "")</f>
        <v/>
      </c>
      <c r="CG260" s="15">
        <f>IF(7&lt;=$G260, CC260-CF260, "")</f>
        <v/>
      </c>
      <c r="CH260" s="15">
        <f>IF(7&lt;=$G260, ROUND(BZ260*$Q260, 2), "")</f>
        <v/>
      </c>
      <c r="CI260" s="15">
        <f>IF(7&lt;=$G260, BZ260+CH260, "")</f>
        <v/>
      </c>
      <c r="CJ260" s="15">
        <f>IF(7&lt;=$G260, CD260+CH260, "")</f>
        <v/>
      </c>
      <c r="CK260" s="15">
        <f>IF(7&lt;=$G260, ($G260-7)*$N260, "")</f>
        <v/>
      </c>
      <c r="CL260" s="15">
        <f>IF(8&lt;=$G260, CG260, "")</f>
        <v/>
      </c>
      <c r="CM260" s="15">
        <f>IF(8&lt;=$G260, ROUND(CL260*$Q260, 2), "")</f>
        <v/>
      </c>
      <c r="CN260" s="15">
        <f>IF(8&lt;=$G260, $N260, "")</f>
        <v/>
      </c>
      <c r="CO260" s="15">
        <f>IF(8&lt;=$G260, CN260-CM260, "")</f>
        <v/>
      </c>
      <c r="CP260" s="15">
        <f>IF(8&lt;=$G260, CL260-CO260, "")</f>
        <v/>
      </c>
      <c r="CQ260" s="15">
        <f>IF(8&lt;=$G260, ROUND(CI260*$Q260, 2), "")</f>
        <v/>
      </c>
      <c r="CR260" s="15">
        <f>IF(8&lt;=$G260, CI260+CQ260, "")</f>
        <v/>
      </c>
      <c r="CS260" s="15">
        <f>IF(8&lt;=$G260, CM260+CQ260, "")</f>
        <v/>
      </c>
      <c r="CT260" s="15">
        <f>IF(8&lt;=$G260, ($G260-8)*$N260, "")</f>
        <v/>
      </c>
      <c r="CU260" s="15">
        <f>IF(9&lt;=$G260, CP260, "")</f>
        <v/>
      </c>
      <c r="CV260" s="15">
        <f>IF(9&lt;=$G260, ROUND(CU260*$Q260, 2), "")</f>
        <v/>
      </c>
      <c r="CW260" s="15">
        <f>IF(9&lt;=$G260, $N260, "")</f>
        <v/>
      </c>
      <c r="CX260" s="15">
        <f>IF(9&lt;=$G260, CW260-CV260, "")</f>
        <v/>
      </c>
      <c r="CY260" s="15">
        <f>IF(9&lt;=$G260, CU260-CX260, "")</f>
        <v/>
      </c>
      <c r="CZ260" s="15">
        <f>IF(9&lt;=$G260, ROUND(CR260*$Q260, 2), "")</f>
        <v/>
      </c>
      <c r="DA260" s="15">
        <f>IF(9&lt;=$G260, CR260+CZ260, "")</f>
        <v/>
      </c>
      <c r="DB260" s="15">
        <f>IF(9&lt;=$G260, CV260+CZ260, "")</f>
        <v/>
      </c>
      <c r="DC260" s="15">
        <f>IF(9&lt;=$G260, ($G260-9)*$N260, "")</f>
        <v/>
      </c>
      <c r="DD260" s="15">
        <f>IF(10&lt;=$G260, CY260, "")</f>
        <v/>
      </c>
      <c r="DE260" s="15">
        <f>IF(10&lt;=$G260, ROUND(DD260*$Q260, 2), "")</f>
        <v/>
      </c>
      <c r="DF260" s="15">
        <f>IF(10&lt;=$G260, $N260, "")</f>
        <v/>
      </c>
      <c r="DG260" s="15">
        <f>IF(10&lt;=$G260, DF260-DE260, "")</f>
        <v/>
      </c>
      <c r="DH260" s="15">
        <f>IF(10&lt;=$G260, DD260-DG260, "")</f>
        <v/>
      </c>
      <c r="DI260" s="15">
        <f>IF(10&lt;=$G260, ROUND(DA260*$Q260, 2), "")</f>
        <v/>
      </c>
      <c r="DJ260" s="15">
        <f>IF(10&lt;=$G260, DA260+DI260, "")</f>
        <v/>
      </c>
      <c r="DK260" s="15">
        <f>IF(10&lt;=$G260, DE260+DI260, "")</f>
        <v/>
      </c>
      <c r="DL260" s="15">
        <f>IF(10&lt;=$G260, ($G260-10)*$N260, "")</f>
        <v/>
      </c>
      <c r="DM260" s="15">
        <f>IF(11&lt;=$G260, DH260, "")</f>
        <v/>
      </c>
      <c r="DN260" s="15">
        <f>IF(11&lt;=$G260, ROUND(DM260*$Q260, 2), "")</f>
        <v/>
      </c>
      <c r="DO260" s="15">
        <f>IF(11&lt;=$G260, $N260, "")</f>
        <v/>
      </c>
      <c r="DP260" s="15">
        <f>IF(11&lt;=$G260, DO260-DN260, "")</f>
        <v/>
      </c>
      <c r="DQ260" s="15">
        <f>IF(11&lt;=$G260, DM260-DP260, "")</f>
        <v/>
      </c>
      <c r="DR260" s="15">
        <f>IF(11&lt;=$G260, ROUND(DJ260*$Q260, 2), "")</f>
        <v/>
      </c>
      <c r="DS260" s="15">
        <f>IF(11&lt;=$G260, DJ260+DR260, "")</f>
        <v/>
      </c>
      <c r="DT260" s="15">
        <f>IF(11&lt;=$G260, DN260+DR260, "")</f>
        <v/>
      </c>
      <c r="DU260" s="15">
        <f>IF(11&lt;=$G260, ($G260-11)*$N260, "")</f>
        <v/>
      </c>
      <c r="DV260" s="15">
        <f>IF(12&lt;=$G260, DQ260, "")</f>
        <v/>
      </c>
      <c r="DW260" s="15">
        <f>IF(12&lt;=$G260, ROUND(DV260*$Q260, 2), "")</f>
        <v/>
      </c>
      <c r="DX260" s="15">
        <f>IF(12&lt;=$G260, $N260, "")</f>
        <v/>
      </c>
      <c r="DY260" s="15">
        <f>IF(12&lt;=$G260, DX260-DW260, "")</f>
        <v/>
      </c>
      <c r="DZ260" s="15">
        <f>IF(12&lt;=$G260, DV260-DY260, "")</f>
        <v/>
      </c>
      <c r="EA260" s="15">
        <f>IF(12&lt;=$G260, ROUND(DS260*$Q260, 2), "")</f>
        <v/>
      </c>
      <c r="EB260" s="15">
        <f>IF(12&lt;=$G260, DS260+EA260, "")</f>
        <v/>
      </c>
      <c r="EC260" s="15">
        <f>IF(12&lt;=$G260, DW260+EA260, "")</f>
        <v/>
      </c>
      <c r="ED260" s="15">
        <f>IF(12&lt;=$G260, ($G260-12)*$N260, "")</f>
        <v/>
      </c>
      <c r="EE260" s="15">
        <f>IF(13&lt;=$G260, DZ260, "")</f>
        <v/>
      </c>
      <c r="EF260" s="15">
        <f>IF(13&lt;=$G260, ROUND(EE260*$Q260, 2), "")</f>
        <v/>
      </c>
      <c r="EG260" s="15">
        <f>IF(13&lt;=$G260, $N260, "")</f>
        <v/>
      </c>
      <c r="EH260" s="15">
        <f>IF(13&lt;=$G260, EG260-EF260, "")</f>
        <v/>
      </c>
      <c r="EI260" s="15">
        <f>IF(13&lt;=$G260, EE260-EH260, "")</f>
        <v/>
      </c>
      <c r="EJ260" s="15">
        <f>IF(13&lt;=$G260, ROUND(EB260*$Q260, 2), "")</f>
        <v/>
      </c>
      <c r="EK260" s="15">
        <f>IF(13&lt;=$G260, EB260+EJ260, "")</f>
        <v/>
      </c>
      <c r="EL260" s="15">
        <f>IF(13&lt;=$G260, EF260+EJ260, "")</f>
        <v/>
      </c>
      <c r="EM260" s="15">
        <f>IF(13&lt;=$G260, ($G260-13)*$N260, "")</f>
        <v/>
      </c>
      <c r="EN260" s="15">
        <f>IF(14&lt;=$G260, EI260, "")</f>
        <v/>
      </c>
      <c r="EO260" s="15">
        <f>IF(14&lt;=$G260, ROUND(EN260*$Q260, 2), "")</f>
        <v/>
      </c>
      <c r="EP260" s="15">
        <f>IF(14&lt;=$G260, $N260, "")</f>
        <v/>
      </c>
      <c r="EQ260" s="15">
        <f>IF(14&lt;=$G260, EP260-EO260, "")</f>
        <v/>
      </c>
      <c r="ER260" s="15">
        <f>IF(14&lt;=$G260, EN260-EQ260, "")</f>
        <v/>
      </c>
      <c r="ES260" s="15">
        <f>IF(14&lt;=$G260, ROUND(EK260*$Q260, 2), "")</f>
        <v/>
      </c>
      <c r="ET260" s="15">
        <f>IF(14&lt;=$G260, EK260+ES260, "")</f>
        <v/>
      </c>
      <c r="EU260" s="15">
        <f>IF(14&lt;=$G260, EO260+ES260, "")</f>
        <v/>
      </c>
      <c r="EV260" s="15">
        <f>IF(14&lt;=$G260, ($G260-14)*$N260, "")</f>
        <v/>
      </c>
      <c r="EW260" s="15">
        <f>IF(15&lt;=$G260, ER260, "")</f>
        <v/>
      </c>
      <c r="EX260" s="15">
        <f>IF(15&lt;=$G260, ROUND(EW260*$Q260, 2), "")</f>
        <v/>
      </c>
      <c r="EY260" s="15">
        <f>IF(15&lt;=$G260, $N260, "")</f>
        <v/>
      </c>
      <c r="EZ260" s="15">
        <f>IF(15&lt;=$G260, EY260-EX260, "")</f>
        <v/>
      </c>
      <c r="FA260" s="15">
        <f>IF(15&lt;=$G260, EW260-EZ260, "")</f>
        <v/>
      </c>
      <c r="FB260" s="15">
        <f>IF(15&lt;=$G260, ROUND(ET260*$Q260, 2), "")</f>
        <v/>
      </c>
      <c r="FC260" s="15">
        <f>IF(15&lt;=$G260, ET260+FB260, "")</f>
        <v/>
      </c>
      <c r="FD260" s="15">
        <f>IF(15&lt;=$G260, EX260+FB260, "")</f>
        <v/>
      </c>
      <c r="FE260" s="15">
        <f>IF(15&lt;=$G260, ($G260-15)*$N260, "")</f>
        <v/>
      </c>
      <c r="FF260" s="15">
        <f>IF(16&lt;=$G260, FA260, "")</f>
        <v/>
      </c>
      <c r="FG260" s="15">
        <f>IF(16&lt;=$G260, ROUND(FF260*$Q260, 2), "")</f>
        <v/>
      </c>
      <c r="FH260" s="15">
        <f>IF(16&lt;=$G260, $N260, "")</f>
        <v/>
      </c>
      <c r="FI260" s="15">
        <f>IF(16&lt;=$G260, FH260-FG260, "")</f>
        <v/>
      </c>
      <c r="FJ260" s="15">
        <f>IF(16&lt;=$G260, FF260-FI260, "")</f>
        <v/>
      </c>
      <c r="FK260" s="15">
        <f>IF(16&lt;=$G260, ROUND(FC260*$Q260, 2), "")</f>
        <v/>
      </c>
      <c r="FL260" s="15">
        <f>IF(16&lt;=$G260, FC260+FK260, "")</f>
        <v/>
      </c>
      <c r="FM260" s="15">
        <f>IF(16&lt;=$G260, FG260+FK260, "")</f>
        <v/>
      </c>
      <c r="FN260" s="15">
        <f>IF(16&lt;=$G260, ($G260-16)*$N260, "")</f>
        <v/>
      </c>
      <c r="FO260" s="15">
        <f>IF(17&lt;=$G260, FJ260, "")</f>
        <v/>
      </c>
      <c r="FP260" s="15">
        <f>IF(17&lt;=$G260, ROUND(FO260*$Q260, 2), "")</f>
        <v/>
      </c>
      <c r="FQ260" s="15">
        <f>IF(17&lt;=$G260, $N260, "")</f>
        <v/>
      </c>
      <c r="FR260" s="15">
        <f>IF(17&lt;=$G260, FQ260-FP260, "")</f>
        <v/>
      </c>
      <c r="FS260" s="15">
        <f>IF(17&lt;=$G260, FO260-FR260, "")</f>
        <v/>
      </c>
      <c r="FT260" s="15">
        <f>IF(17&lt;=$G260, ROUND(FL260*$Q260, 2), "")</f>
        <v/>
      </c>
      <c r="FU260" s="15">
        <f>IF(17&lt;=$G260, FL260+FT260, "")</f>
        <v/>
      </c>
      <c r="FV260" s="15">
        <f>IF(17&lt;=$G260, FP260+FT260, "")</f>
        <v/>
      </c>
      <c r="FW260" s="15">
        <f>IF(17&lt;=$G260, ($G260-17)*$N260, "")</f>
        <v/>
      </c>
      <c r="FX260" s="15">
        <f>IF(18&lt;=$G260, FS260, "")</f>
        <v/>
      </c>
      <c r="FY260" s="15">
        <f>IF(18&lt;=$G260, ROUND(FX260*$Q260, 2), "")</f>
        <v/>
      </c>
      <c r="FZ260" s="15">
        <f>IF(18&lt;=$G260, $N260, "")</f>
        <v/>
      </c>
      <c r="GA260" s="15">
        <f>IF(18&lt;=$G260, FZ260-FY260, "")</f>
        <v/>
      </c>
      <c r="GB260" s="15">
        <f>IF(18&lt;=$G260, FX260-GA260, "")</f>
        <v/>
      </c>
      <c r="GC260" s="15">
        <f>IF(18&lt;=$G260, ROUND(FU260*$Q260, 2), "")</f>
        <v/>
      </c>
      <c r="GD260" s="15">
        <f>IF(18&lt;=$G260, FU260+GC260, "")</f>
        <v/>
      </c>
      <c r="GE260" s="15">
        <f>IF(18&lt;=$G260, FY260+GC260, "")</f>
        <v/>
      </c>
      <c r="GF260" s="15">
        <f>IF(18&lt;=$G260, ($G260-18)*$N260, "")</f>
        <v/>
      </c>
      <c r="GG260" s="15">
        <f>IF(19&lt;=$G260, GB260, "")</f>
        <v/>
      </c>
      <c r="GH260" s="15">
        <f>IF(19&lt;=$G260, ROUND(GG260*$Q260, 2), "")</f>
        <v/>
      </c>
      <c r="GI260" s="15">
        <f>IF(19&lt;=$G260, $N260, "")</f>
        <v/>
      </c>
      <c r="GJ260" s="15">
        <f>IF(19&lt;=$G260, GI260-GH260, "")</f>
        <v/>
      </c>
      <c r="GK260" s="15">
        <f>IF(19&lt;=$G260, GG260-GJ260, "")</f>
        <v/>
      </c>
      <c r="GL260" s="15">
        <f>IF(19&lt;=$G260, ROUND(GD260*$Q260, 2), "")</f>
        <v/>
      </c>
      <c r="GM260" s="15">
        <f>IF(19&lt;=$G260, GD260+GL260, "")</f>
        <v/>
      </c>
      <c r="GN260" s="15">
        <f>IF(19&lt;=$G260, GH260+GL260, "")</f>
        <v/>
      </c>
      <c r="GO260" s="15">
        <f>IF(19&lt;=$G260, ($G260-19)*$N260, "")</f>
        <v/>
      </c>
      <c r="GP260" s="15">
        <f>IF(20&lt;=$G260, GK260, "")</f>
        <v/>
      </c>
      <c r="GQ260" s="15">
        <f>IF(20&lt;=$G260, ROUND(GP260*$Q260, 2), "")</f>
        <v/>
      </c>
      <c r="GR260" s="15">
        <f>IF(20&lt;=$G260, $N260, "")</f>
        <v/>
      </c>
      <c r="GS260" s="15">
        <f>IF(20&lt;=$G260, GR260-GQ260, "")</f>
        <v/>
      </c>
      <c r="GT260" s="15">
        <f>IF(20&lt;=$G260, GP260-GS260, "")</f>
        <v/>
      </c>
      <c r="GU260" s="15">
        <f>IF(20&lt;=$G260, ROUND(GM260*$Q260, 2), "")</f>
        <v/>
      </c>
      <c r="GV260" s="15">
        <f>IF(20&lt;=$G260, GM260+GU260, "")</f>
        <v/>
      </c>
      <c r="GW260" s="15">
        <f>IF(20&lt;=$G260, GQ260+GU260, "")</f>
        <v/>
      </c>
      <c r="GX260" s="15">
        <f>IF(20&lt;=$G260, ($G260-20)*$N260, "")</f>
        <v/>
      </c>
      <c r="GY260" s="15">
        <f>IF(21&lt;=$G260, GT260, "")</f>
        <v/>
      </c>
      <c r="GZ260" s="15">
        <f>IF(21&lt;=$G260, ROUND(GY260*$Q260, 2), "")</f>
        <v/>
      </c>
      <c r="HA260" s="15">
        <f>IF(21&lt;=$G260, $N260, "")</f>
        <v/>
      </c>
      <c r="HB260" s="15">
        <f>IF(21&lt;=$G260, HA260-GZ260, "")</f>
        <v/>
      </c>
      <c r="HC260" s="15">
        <f>IF(21&lt;=$G260, GY260-HB260, "")</f>
        <v/>
      </c>
      <c r="HD260" s="15">
        <f>IF(21&lt;=$G260, ROUND(GV260*$Q260, 2), "")</f>
        <v/>
      </c>
      <c r="HE260" s="15">
        <f>IF(21&lt;=$G260, GV260+HD260, "")</f>
        <v/>
      </c>
      <c r="HF260" s="15">
        <f>IF(21&lt;=$G260, GZ260+HD260, "")</f>
        <v/>
      </c>
      <c r="HG260" s="15">
        <f>IF(21&lt;=$G260, ($G260-21)*$N260, "")</f>
        <v/>
      </c>
      <c r="HH260" s="15">
        <f>IF(22&lt;=$G260, HC260, "")</f>
        <v/>
      </c>
      <c r="HI260" s="15">
        <f>IF(22&lt;=$G260, ROUND(HH260*$Q260, 2), "")</f>
        <v/>
      </c>
      <c r="HJ260" s="15">
        <f>IF(22&lt;=$G260, $N260, "")</f>
        <v/>
      </c>
      <c r="HK260" s="15">
        <f>IF(22&lt;=$G260, HJ260-HI260, "")</f>
        <v/>
      </c>
      <c r="HL260" s="15">
        <f>IF(22&lt;=$G260, HH260-HK260, "")</f>
        <v/>
      </c>
      <c r="HM260" s="15">
        <f>IF(22&lt;=$G260, ROUND(HE260*$Q260, 2), "")</f>
        <v/>
      </c>
      <c r="HN260" s="15">
        <f>IF(22&lt;=$G260, HE260+HM260, "")</f>
        <v/>
      </c>
      <c r="HO260" s="15">
        <f>IF(22&lt;=$G260, HI260+HM260, "")</f>
        <v/>
      </c>
      <c r="HP260" s="15">
        <f>IF(22&lt;=$G260, ($G260-22)*$N260, "")</f>
        <v/>
      </c>
      <c r="HQ260" s="15">
        <f>IF(23&lt;=$G260, HL260, "")</f>
        <v/>
      </c>
      <c r="HR260" s="15">
        <f>IF(23&lt;=$G260, ROUND(HQ260*$Q260, 2), "")</f>
        <v/>
      </c>
      <c r="HS260" s="15">
        <f>IF(23&lt;=$G260, $N260, "")</f>
        <v/>
      </c>
      <c r="HT260" s="15">
        <f>IF(23&lt;=$G260, HS260-HR260, "")</f>
        <v/>
      </c>
      <c r="HU260" s="15">
        <f>IF(23&lt;=$G260, HQ260-HT260, "")</f>
        <v/>
      </c>
      <c r="HV260" s="15">
        <f>IF(23&lt;=$G260, ROUND(HN260*$Q260, 2), "")</f>
        <v/>
      </c>
      <c r="HW260" s="15">
        <f>IF(23&lt;=$G260, HN260+HV260, "")</f>
        <v/>
      </c>
      <c r="HX260" s="15">
        <f>IF(23&lt;=$G260, HR260+HV260, "")</f>
        <v/>
      </c>
      <c r="HY260" s="15">
        <f>IF(23&lt;=$G260, ($G260-23)*$N260, "")</f>
        <v/>
      </c>
      <c r="HZ260" s="15">
        <f>IF(24&lt;=$G260, HU260, "")</f>
        <v/>
      </c>
      <c r="IA260" s="15">
        <f>IF(24&lt;=$G260, ROUND(HZ260*$Q260, 2), "")</f>
        <v/>
      </c>
      <c r="IB260" s="15">
        <f>IF(24&lt;=$G260, $N260, "")</f>
        <v/>
      </c>
      <c r="IC260" s="15">
        <f>IF(24&lt;=$G260, IB260-IA260, "")</f>
        <v/>
      </c>
      <c r="ID260" s="15">
        <f>IF(24&lt;=$G260, HZ260-IC260, "")</f>
        <v/>
      </c>
      <c r="IE260" s="15">
        <f>IF(24&lt;=$G260, ROUND(HW260*$Q260, 2), "")</f>
        <v/>
      </c>
      <c r="IF260" s="15">
        <f>IF(24&lt;=$G260, HW260+IE260, "")</f>
        <v/>
      </c>
      <c r="IG260" s="15">
        <f>IF(24&lt;=$G260, IA260+IE260, "")</f>
        <v/>
      </c>
      <c r="IH260" s="15">
        <f>IF(24&lt;=$G260, ($G260-24)*$N260, "")</f>
        <v/>
      </c>
      <c r="II260" s="15">
        <f>IF(25&lt;=$G260, ID260, "")</f>
        <v/>
      </c>
      <c r="IJ260" s="15">
        <f>IF(25&lt;=$G260, ROUND(II260*$Q260, 2), "")</f>
        <v/>
      </c>
      <c r="IK260" s="15">
        <f>IF(25&lt;=$G260, $N260, "")</f>
        <v/>
      </c>
      <c r="IL260" s="15">
        <f>IF(25&lt;=$G260, IK260-IJ260, "")</f>
        <v/>
      </c>
      <c r="IM260" s="15">
        <f>IF(25&lt;=$G260, II260-IL260, "")</f>
        <v/>
      </c>
      <c r="IN260" s="15">
        <f>IF(25&lt;=$G260, ROUND(IF260*$Q260, 2), "")</f>
        <v/>
      </c>
      <c r="IO260" s="15">
        <f>IF(25&lt;=$G260, IF260+IN260, "")</f>
        <v/>
      </c>
      <c r="IP260" s="15">
        <f>IF(25&lt;=$G260, IJ260+IN260, "")</f>
        <v/>
      </c>
      <c r="IQ260" s="15">
        <f>IF(25&lt;=$G260, ($G260-25)*$N260, "")</f>
        <v/>
      </c>
      <c r="IR260" s="15">
        <f>IF(26&lt;=$G260, IM260, "")</f>
        <v/>
      </c>
      <c r="IS260" s="15">
        <f>IF(26&lt;=$G260, ROUND(IR260*$Q260, 2), "")</f>
        <v/>
      </c>
      <c r="IT260" s="15">
        <f>IF(26&lt;=$G260, $N260, "")</f>
        <v/>
      </c>
      <c r="IU260" s="15">
        <f>IF(26&lt;=$G260, IT260-IS260, "")</f>
        <v/>
      </c>
      <c r="IV260" s="15">
        <f>IF(26&lt;=$G260, IR260-IU260, "")</f>
        <v/>
      </c>
      <c r="IW260" s="15">
        <f>IF(26&lt;=$G260, ROUND(IO260*$Q260, 2), "")</f>
        <v/>
      </c>
      <c r="IX260" s="15">
        <f>IF(26&lt;=$G260, IO260+IW260, "")</f>
        <v/>
      </c>
      <c r="IY260" s="15">
        <f>IF(26&lt;=$G260, IS260+IW260, "")</f>
        <v/>
      </c>
      <c r="IZ260" s="15">
        <f>IF(26&lt;=$G260, ($G260-26)*$N260, "")</f>
        <v/>
      </c>
      <c r="JA260" s="15">
        <f>IF(27&lt;=$G260, IV260, "")</f>
        <v/>
      </c>
      <c r="JB260" s="15">
        <f>IF(27&lt;=$G260, ROUND(JA260*$Q260, 2), "")</f>
        <v/>
      </c>
      <c r="JC260" s="15">
        <f>IF(27&lt;=$G260, $N260, "")</f>
        <v/>
      </c>
      <c r="JD260" s="15">
        <f>IF(27&lt;=$G260, JC260-JB260, "")</f>
        <v/>
      </c>
      <c r="JE260" s="15">
        <f>IF(27&lt;=$G260, JA260-JD260, "")</f>
        <v/>
      </c>
      <c r="JF260" s="15">
        <f>IF(27&lt;=$G260, ROUND(IX260*$Q260, 2), "")</f>
        <v/>
      </c>
      <c r="JG260" s="15">
        <f>IF(27&lt;=$G260, IX260+JF260, "")</f>
        <v/>
      </c>
      <c r="JH260" s="15">
        <f>IF(27&lt;=$G260, JB260+JF260, "")</f>
        <v/>
      </c>
      <c r="JI260" s="15">
        <f>IF(27&lt;=$G260, ($G260-27)*$N260, "")</f>
        <v/>
      </c>
      <c r="JJ260" s="15">
        <f>IF(28&lt;=$G260, JE260, "")</f>
        <v/>
      </c>
      <c r="JK260" s="15">
        <f>IF(28&lt;=$G260, ROUND(JJ260*$Q260, 2), "")</f>
        <v/>
      </c>
      <c r="JL260" s="15">
        <f>IF(28&lt;=$G260, $N260, "")</f>
        <v/>
      </c>
      <c r="JM260" s="15">
        <f>IF(28&lt;=$G260, JL260-JK260, "")</f>
        <v/>
      </c>
      <c r="JN260" s="15">
        <f>IF(28&lt;=$G260, JJ260-JM260, "")</f>
        <v/>
      </c>
      <c r="JO260" s="15">
        <f>IF(28&lt;=$G260, ROUND(JG260*$Q260, 2), "")</f>
        <v/>
      </c>
      <c r="JP260" s="15">
        <f>IF(28&lt;=$G260, JG260+JO260, "")</f>
        <v/>
      </c>
      <c r="JQ260" s="15">
        <f>IF(28&lt;=$G260, JK260+JO260, "")</f>
        <v/>
      </c>
      <c r="JR260" s="15">
        <f>IF(28&lt;=$G260, ($G260-28)*$N260, "")</f>
        <v/>
      </c>
      <c r="JS260" s="15">
        <f>IF(29&lt;=$G260, JN260, "")</f>
        <v/>
      </c>
      <c r="JT260" s="15">
        <f>IF(29&lt;=$G260, ROUND(JS260*$Q260, 2), "")</f>
        <v/>
      </c>
      <c r="JU260" s="15">
        <f>IF(29&lt;=$G260, $N260, "")</f>
        <v/>
      </c>
      <c r="JV260" s="15">
        <f>IF(29&lt;=$G260, JU260-JT260, "")</f>
        <v/>
      </c>
      <c r="JW260" s="15">
        <f>IF(29&lt;=$G260, JS260-JV260, "")</f>
        <v/>
      </c>
      <c r="JX260" s="15">
        <f>IF(29&lt;=$G260, ROUND(JP260*$Q260, 2), "")</f>
        <v/>
      </c>
      <c r="JY260" s="15">
        <f>IF(29&lt;=$G260, JP260+JX260, "")</f>
        <v/>
      </c>
      <c r="JZ260" s="15">
        <f>IF(29&lt;=$G260, JT260+JX260, "")</f>
        <v/>
      </c>
      <c r="KA260" s="15">
        <f>IF(29&lt;=$G260, ($G260-29)*$N260, "")</f>
        <v/>
      </c>
      <c r="KB260" s="15">
        <f>IF(30&lt;=$G260, JW260, "")</f>
        <v/>
      </c>
      <c r="KC260" s="15">
        <f>IF(30&lt;=$G260, ROUND(KB260*$Q260, 2), "")</f>
        <v/>
      </c>
      <c r="KD260" s="15">
        <f>IF(30&lt;=$G260, $N260, "")</f>
        <v/>
      </c>
      <c r="KE260" s="15">
        <f>IF(30&lt;=$G260, KD260-KC260, "")</f>
        <v/>
      </c>
      <c r="KF260" s="15">
        <f>IF(30&lt;=$G260, KB260-KE260, "")</f>
        <v/>
      </c>
      <c r="KG260" s="15">
        <f>IF(30&lt;=$G260, ROUND(JY260*$Q260, 2), "")</f>
        <v/>
      </c>
      <c r="KH260" s="15">
        <f>IF(30&lt;=$G260, JY260+KG260, "")</f>
        <v/>
      </c>
      <c r="KI260" s="15">
        <f>IF(30&lt;=$G260, KC260+KG260, "")</f>
        <v/>
      </c>
      <c r="KJ260" s="15">
        <f>IF(30&lt;=$G260, ($G260-30)*$N260, "")</f>
        <v/>
      </c>
      <c r="KK260" s="15">
        <f>IF(31&lt;=$G260, KF260, "")</f>
        <v/>
      </c>
      <c r="KL260" s="15">
        <f>IF(31&lt;=$G260, ROUND(KK260*$Q260, 2), "")</f>
        <v/>
      </c>
      <c r="KM260" s="15">
        <f>IF(31&lt;=$G260, $N260, "")</f>
        <v/>
      </c>
      <c r="KN260" s="15">
        <f>IF(31&lt;=$G260, KM260-KL260, "")</f>
        <v/>
      </c>
      <c r="KO260" s="15">
        <f>IF(31&lt;=$G260, KK260-KN260, "")</f>
        <v/>
      </c>
      <c r="KP260" s="15">
        <f>IF(31&lt;=$G260, ROUND(KH260*$Q260, 2), "")</f>
        <v/>
      </c>
      <c r="KQ260" s="15">
        <f>IF(31&lt;=$G260, KH260+KP260, "")</f>
        <v/>
      </c>
      <c r="KR260" s="15">
        <f>IF(31&lt;=$G260, KL260+KP260, "")</f>
        <v/>
      </c>
      <c r="KS260" s="15">
        <f>IF(31&lt;=$G260, ($G260-31)*$N260, "")</f>
        <v/>
      </c>
      <c r="KT260" s="15">
        <f>IF(32&lt;=$G260, KO260, "")</f>
        <v/>
      </c>
      <c r="KU260" s="15">
        <f>IF(32&lt;=$G260, ROUND(KT260*$Q260, 2), "")</f>
        <v/>
      </c>
      <c r="KV260" s="15">
        <f>IF(32&lt;=$G260, $N260, "")</f>
        <v/>
      </c>
      <c r="KW260" s="15">
        <f>IF(32&lt;=$G260, KV260-KU260, "")</f>
        <v/>
      </c>
      <c r="KX260" s="15">
        <f>IF(32&lt;=$G260, KT260-KW260, "")</f>
        <v/>
      </c>
      <c r="KY260" s="15">
        <f>IF(32&lt;=$G260, ROUND(KQ260*$Q260, 2), "")</f>
        <v/>
      </c>
      <c r="KZ260" s="15">
        <f>IF(32&lt;=$G260, KQ260+KY260, "")</f>
        <v/>
      </c>
      <c r="LA260" s="15">
        <f>IF(32&lt;=$G260, KU260+KY260, "")</f>
        <v/>
      </c>
      <c r="LB260" s="15">
        <f>IF(32&lt;=$G260, ($G260-32)*$N260, "")</f>
        <v/>
      </c>
      <c r="LC260" s="15">
        <f>IF(33&lt;=$G260, KX260, "")</f>
        <v/>
      </c>
      <c r="LD260" s="15">
        <f>IF(33&lt;=$G260, ROUND(LC260*$Q260, 2), "")</f>
        <v/>
      </c>
      <c r="LE260" s="15">
        <f>IF(33&lt;=$G260, $N260, "")</f>
        <v/>
      </c>
      <c r="LF260" s="15">
        <f>IF(33&lt;=$G260, LE260-LD260, "")</f>
        <v/>
      </c>
      <c r="LG260" s="15">
        <f>IF(33&lt;=$G260, LC260-LF260, "")</f>
        <v/>
      </c>
      <c r="LH260" s="15">
        <f>IF(33&lt;=$G260, ROUND(KZ260*$Q260, 2), "")</f>
        <v/>
      </c>
      <c r="LI260" s="15">
        <f>IF(33&lt;=$G260, KZ260+LH260, "")</f>
        <v/>
      </c>
      <c r="LJ260" s="15">
        <f>IF(33&lt;=$G260, LD260+LH260, "")</f>
        <v/>
      </c>
      <c r="LK260" s="15">
        <f>IF(33&lt;=$G260, ($G260-33)*$N260, "")</f>
        <v/>
      </c>
      <c r="LL260" s="15">
        <f>IF(34&lt;=$G260, LG260, "")</f>
        <v/>
      </c>
      <c r="LM260" s="15">
        <f>IF(34&lt;=$G260, ROUND(LL260*$Q260, 2), "")</f>
        <v/>
      </c>
      <c r="LN260" s="15">
        <f>IF(34&lt;=$G260, $N260, "")</f>
        <v/>
      </c>
      <c r="LO260" s="15">
        <f>IF(34&lt;=$G260, LN260-LM260, "")</f>
        <v/>
      </c>
      <c r="LP260" s="15">
        <f>IF(34&lt;=$G260, LL260-LO260, "")</f>
        <v/>
      </c>
      <c r="LQ260" s="15">
        <f>IF(34&lt;=$G260, ROUND(LI260*$Q260, 2), "")</f>
        <v/>
      </c>
      <c r="LR260" s="15">
        <f>IF(34&lt;=$G260, LI260+LQ260, "")</f>
        <v/>
      </c>
      <c r="LS260" s="15">
        <f>IF(34&lt;=$G260, LM260+LQ260, "")</f>
        <v/>
      </c>
      <c r="LT260" s="15">
        <f>IF(34&lt;=$G260, ($G260-34)*$N260, "")</f>
        <v/>
      </c>
      <c r="LU260" s="15">
        <f>IF(35&lt;=$G260, LP260, "")</f>
        <v/>
      </c>
      <c r="LV260" s="15">
        <f>IF(35&lt;=$G260, ROUND(LU260*$Q260, 2), "")</f>
        <v/>
      </c>
      <c r="LW260" s="15">
        <f>IF(35&lt;=$G260, $N260, "")</f>
        <v/>
      </c>
      <c r="LX260" s="15">
        <f>IF(35&lt;=$G260, LW260-LV260, "")</f>
        <v/>
      </c>
      <c r="LY260" s="15">
        <f>IF(35&lt;=$G260, LU260-LX260, "")</f>
        <v/>
      </c>
      <c r="LZ260" s="15">
        <f>IF(35&lt;=$G260, ROUND(LR260*$Q260, 2), "")</f>
        <v/>
      </c>
      <c r="MA260" s="15">
        <f>IF(35&lt;=$G260, LR260+LZ260, "")</f>
        <v/>
      </c>
      <c r="MB260" s="15">
        <f>IF(35&lt;=$G260, LV260+LZ260, "")</f>
        <v/>
      </c>
      <c r="MC260" s="15">
        <f>IF(35&lt;=$G260, ($G260-35)*$N260, "")</f>
        <v/>
      </c>
      <c r="MD260" s="15">
        <f>IF(36&lt;=$G260, LY260, "")</f>
        <v/>
      </c>
      <c r="ME260" s="15">
        <f>IF(36&lt;=$G260, ROUND(MD260*$Q260, 2), "")</f>
        <v/>
      </c>
      <c r="MF260" s="15">
        <f>IF(36&lt;=$G260, $N260, "")</f>
        <v/>
      </c>
      <c r="MG260" s="15">
        <f>IF(36&lt;=$G260, MF260-ME260, "")</f>
        <v/>
      </c>
      <c r="MH260" s="15">
        <f>IF(36&lt;=$G260, MD260-MG260, "")</f>
        <v/>
      </c>
      <c r="MI260" s="15">
        <f>IF(36&lt;=$G260, ROUND(MA260*$Q260, 2), "")</f>
        <v/>
      </c>
      <c r="MJ260" s="15">
        <f>IF(36&lt;=$G260, MA260+MI260, "")</f>
        <v/>
      </c>
      <c r="MK260" s="15">
        <f>IF(36&lt;=$G260, ME260+MI260, "")</f>
        <v/>
      </c>
      <c r="ML260" s="15">
        <f>IF(36&lt;=$G260, ($G260-36)*$N260, "")</f>
        <v/>
      </c>
      <c r="MM260" s="15">
        <f>IF(37&lt;=$G260, MH260, "")</f>
        <v/>
      </c>
      <c r="MN260" s="15">
        <f>IF(37&lt;=$G260, ROUND(MM260*$Q260, 2), "")</f>
        <v/>
      </c>
      <c r="MO260" s="15">
        <f>IF(37&lt;=$G260, $N260, "")</f>
        <v/>
      </c>
      <c r="MP260" s="15">
        <f>IF(37&lt;=$G260, MO260-MN260, "")</f>
        <v/>
      </c>
      <c r="MQ260" s="15">
        <f>IF(37&lt;=$G260, MM260-MP260, "")</f>
        <v/>
      </c>
      <c r="MR260" s="15">
        <f>IF(37&lt;=$G260, ROUND(MJ260*$Q260, 2), "")</f>
        <v/>
      </c>
      <c r="MS260" s="15">
        <f>IF(37&lt;=$G260, MJ260+MR260, "")</f>
        <v/>
      </c>
      <c r="MT260" s="15">
        <f>IF(37&lt;=$G260, MN260+MR260, "")</f>
        <v/>
      </c>
      <c r="MU260" s="15">
        <f>IF(37&lt;=$G260, ($G260-37)*$N260, "")</f>
        <v/>
      </c>
      <c r="MV260" s="15">
        <f>IF(38&lt;=$G260, MQ260, "")</f>
        <v/>
      </c>
      <c r="MW260" s="15">
        <f>IF(38&lt;=$G260, ROUND(MV260*$Q260, 2), "")</f>
        <v/>
      </c>
      <c r="MX260" s="15">
        <f>IF(38&lt;=$G260, $N260, "")</f>
        <v/>
      </c>
      <c r="MY260" s="15">
        <f>IF(38&lt;=$G260, MX260-MW260, "")</f>
        <v/>
      </c>
      <c r="MZ260" s="15">
        <f>IF(38&lt;=$G260, MV260-MY260, "")</f>
        <v/>
      </c>
      <c r="NA260" s="15">
        <f>IF(38&lt;=$G260, ROUND(MS260*$Q260, 2), "")</f>
        <v/>
      </c>
      <c r="NB260" s="15">
        <f>IF(38&lt;=$G260, MS260+NA260, "")</f>
        <v/>
      </c>
      <c r="NC260" s="15">
        <f>IF(38&lt;=$G260, MW260+NA260, "")</f>
        <v/>
      </c>
      <c r="ND260" s="15">
        <f>IF(38&lt;=$G260, ($G260-38)*$N260, "")</f>
        <v/>
      </c>
      <c r="NE260" s="15">
        <f>IF(39&lt;=$G260, MZ260, "")</f>
        <v/>
      </c>
      <c r="NF260" s="15">
        <f>IF(39&lt;=$G260, ROUND(NE260*$Q260, 2), "")</f>
        <v/>
      </c>
      <c r="NG260" s="15">
        <f>IF(39&lt;=$G260, $N260, "")</f>
        <v/>
      </c>
      <c r="NH260" s="15">
        <f>IF(39&lt;=$G260, NG260-NF260, "")</f>
        <v/>
      </c>
      <c r="NI260" s="15">
        <f>IF(39&lt;=$G260, NE260-NH260, "")</f>
        <v/>
      </c>
      <c r="NJ260" s="15">
        <f>IF(39&lt;=$G260, ROUND(NB260*$Q260, 2), "")</f>
        <v/>
      </c>
      <c r="NK260" s="15">
        <f>IF(39&lt;=$G260, NB260+NJ260, "")</f>
        <v/>
      </c>
      <c r="NL260" s="15">
        <f>IF(39&lt;=$G260, NF260+NJ260, "")</f>
        <v/>
      </c>
      <c r="NM260" s="15">
        <f>IF(39&lt;=$G260, ($G260-39)*$N260, "")</f>
        <v/>
      </c>
      <c r="NN260" s="15">
        <f>IF(40&lt;=$G260, NI260, "")</f>
        <v/>
      </c>
      <c r="NO260" s="15">
        <f>IF(40&lt;=$G260, ROUND(NN260*$Q260, 2), "")</f>
        <v/>
      </c>
      <c r="NP260" s="15">
        <f>IF(40&lt;=$G260, $N260, "")</f>
        <v/>
      </c>
      <c r="NQ260" s="15">
        <f>IF(40&lt;=$G260, NP260-NO260, "")</f>
        <v/>
      </c>
      <c r="NR260" s="15">
        <f>IF(40&lt;=$G260, NN260-NQ260, "")</f>
        <v/>
      </c>
      <c r="NS260" s="15">
        <f>IF(40&lt;=$G260, ROUND(NK260*$Q260, 2), "")</f>
        <v/>
      </c>
      <c r="NT260" s="15">
        <f>IF(40&lt;=$G260, NK260+NS260, "")</f>
        <v/>
      </c>
      <c r="NU260" s="15">
        <f>IF(40&lt;=$G260, NO260+NS260, "")</f>
        <v/>
      </c>
      <c r="NV260" s="15">
        <f>IF(40&lt;=$G260, ($G260-40)*$N260, "")</f>
        <v/>
      </c>
      <c r="NW260" s="15">
        <f>IF(41&lt;=$G260, NR260, "")</f>
        <v/>
      </c>
      <c r="NX260" s="15">
        <f>IF(41&lt;=$G260, ROUND(NW260*$Q260, 2), "")</f>
        <v/>
      </c>
      <c r="NY260" s="15">
        <f>IF(41&lt;=$G260, $N260, "")</f>
        <v/>
      </c>
      <c r="NZ260" s="15">
        <f>IF(41&lt;=$G260, NY260-NX260, "")</f>
        <v/>
      </c>
      <c r="OA260" s="15">
        <f>IF(41&lt;=$G260, NW260-NZ260, "")</f>
        <v/>
      </c>
      <c r="OB260" s="15">
        <f>IF(41&lt;=$G260, ROUND(NT260*$Q260, 2), "")</f>
        <v/>
      </c>
      <c r="OC260" s="15">
        <f>IF(41&lt;=$G260, NT260+OB260, "")</f>
        <v/>
      </c>
      <c r="OD260" s="15">
        <f>IF(41&lt;=$G260, NX260+OB260, "")</f>
        <v/>
      </c>
      <c r="OE260" s="15">
        <f>IF(41&lt;=$G260, ($G260-41)*$N260, "")</f>
        <v/>
      </c>
      <c r="OF260" s="15">
        <f>IF(42&lt;=$G260, OA260, "")</f>
        <v/>
      </c>
      <c r="OG260" s="15">
        <f>IF(42&lt;=$G260, ROUND(OF260*$Q260, 2), "")</f>
        <v/>
      </c>
      <c r="OH260" s="15">
        <f>IF(42&lt;=$G260, $N260, "")</f>
        <v/>
      </c>
      <c r="OI260" s="15">
        <f>IF(42&lt;=$G260, OH260-OG260, "")</f>
        <v/>
      </c>
      <c r="OJ260" s="15">
        <f>IF(42&lt;=$G260, OF260-OI260, "")</f>
        <v/>
      </c>
      <c r="OK260" s="15">
        <f>IF(42&lt;=$G260, ROUND(OC260*$Q260, 2), "")</f>
        <v/>
      </c>
      <c r="OL260" s="15">
        <f>IF(42&lt;=$G260, OC260+OK260, "")</f>
        <v/>
      </c>
      <c r="OM260" s="15">
        <f>IF(42&lt;=$G260, OG260+OK260, "")</f>
        <v/>
      </c>
      <c r="ON260" s="15">
        <f>IF(42&lt;=$G260, ($G260-42)*$N260, "")</f>
        <v/>
      </c>
      <c r="OO260" s="15">
        <f>IF(43&lt;=$G260, OJ260, "")</f>
        <v/>
      </c>
      <c r="OP260" s="15">
        <f>IF(43&lt;=$G260, ROUND(OO260*$Q260, 2), "")</f>
        <v/>
      </c>
      <c r="OQ260" s="15">
        <f>IF(43&lt;=$G260, $N260, "")</f>
        <v/>
      </c>
      <c r="OR260" s="15">
        <f>IF(43&lt;=$G260, OQ260-OP260, "")</f>
        <v/>
      </c>
      <c r="OS260" s="15">
        <f>IF(43&lt;=$G260, OO260-OR260, "")</f>
        <v/>
      </c>
      <c r="OT260" s="15">
        <f>IF(43&lt;=$G260, ROUND(OL260*$Q260, 2), "")</f>
        <v/>
      </c>
      <c r="OU260" s="15">
        <f>IF(43&lt;=$G260, OL260+OT260, "")</f>
        <v/>
      </c>
      <c r="OV260" s="15">
        <f>IF(43&lt;=$G260, OP260+OT260, "")</f>
        <v/>
      </c>
      <c r="OW260" s="15">
        <f>IF(43&lt;=$G260, ($G260-43)*$N260, "")</f>
        <v/>
      </c>
      <c r="OX260" s="15">
        <f>IF(44&lt;=$G260, OS260, "")</f>
        <v/>
      </c>
      <c r="OY260" s="15">
        <f>IF(44&lt;=$G260, ROUND(OX260*$Q260, 2), "")</f>
        <v/>
      </c>
      <c r="OZ260" s="15">
        <f>IF(44&lt;=$G260, $N260, "")</f>
        <v/>
      </c>
      <c r="PA260" s="15">
        <f>IF(44&lt;=$G260, OZ260-OY260, "")</f>
        <v/>
      </c>
      <c r="PB260" s="15">
        <f>IF(44&lt;=$G260, OX260-PA260, "")</f>
        <v/>
      </c>
      <c r="PC260" s="15">
        <f>IF(44&lt;=$G260, ROUND(OU260*$Q260, 2), "")</f>
        <v/>
      </c>
      <c r="PD260" s="15">
        <f>IF(44&lt;=$G260, OU260+PC260, "")</f>
        <v/>
      </c>
      <c r="PE260" s="15">
        <f>IF(44&lt;=$G260, OY260+PC260, "")</f>
        <v/>
      </c>
      <c r="PF260" s="15">
        <f>IF(44&lt;=$G260, ($G260-44)*$N260, "")</f>
        <v/>
      </c>
      <c r="PG260" s="15">
        <f>IF(45&lt;=$G260, PB260, "")</f>
        <v/>
      </c>
      <c r="PH260" s="15">
        <f>IF(45&lt;=$G260, ROUND(PG260*$Q260, 2), "")</f>
        <v/>
      </c>
      <c r="PI260" s="15">
        <f>IF(45&lt;=$G260, $N260, "")</f>
        <v/>
      </c>
      <c r="PJ260" s="15">
        <f>IF(45&lt;=$G260, PI260-PH260, "")</f>
        <v/>
      </c>
      <c r="PK260" s="15">
        <f>IF(45&lt;=$G260, PG260-PJ260, "")</f>
        <v/>
      </c>
      <c r="PL260" s="15">
        <f>IF(45&lt;=$G260, ROUND(PD260*$Q260, 2), "")</f>
        <v/>
      </c>
      <c r="PM260" s="15">
        <f>IF(45&lt;=$G260, PD260+PL260, "")</f>
        <v/>
      </c>
      <c r="PN260" s="15">
        <f>IF(45&lt;=$G260, PH260+PL260, "")</f>
        <v/>
      </c>
      <c r="PO260" s="15">
        <f>IF(45&lt;=$G260, ($G260-45)*$N260, "")</f>
        <v/>
      </c>
      <c r="PP260" s="15">
        <f>IF(46&lt;=$G260, PK260, "")</f>
        <v/>
      </c>
      <c r="PQ260" s="15">
        <f>IF(46&lt;=$G260, ROUND(PP260*$Q260, 2), "")</f>
        <v/>
      </c>
      <c r="PR260" s="15">
        <f>IF(46&lt;=$G260, $N260, "")</f>
        <v/>
      </c>
      <c r="PS260" s="15">
        <f>IF(46&lt;=$G260, PR260-PQ260, "")</f>
        <v/>
      </c>
      <c r="PT260" s="15">
        <f>IF(46&lt;=$G260, PP260-PS260, "")</f>
        <v/>
      </c>
      <c r="PU260" s="15">
        <f>IF(46&lt;=$G260, ROUND(PM260*$Q260, 2), "")</f>
        <v/>
      </c>
      <c r="PV260" s="15">
        <f>IF(46&lt;=$G260, PM260+PU260, "")</f>
        <v/>
      </c>
      <c r="PW260" s="15">
        <f>IF(46&lt;=$G260, PQ260+PU260, "")</f>
        <v/>
      </c>
      <c r="PX260" s="15">
        <f>IF(46&lt;=$G260, ($G260-46)*$N260, "")</f>
        <v/>
      </c>
      <c r="PY260" s="15">
        <f>IF(47&lt;=$G260, PT260, "")</f>
        <v/>
      </c>
      <c r="PZ260" s="15">
        <f>IF(47&lt;=$G260, ROUND(PY260*$Q260, 2), "")</f>
        <v/>
      </c>
      <c r="QA260" s="15">
        <f>IF(47&lt;=$G260, $N260, "")</f>
        <v/>
      </c>
      <c r="QB260" s="15">
        <f>IF(47&lt;=$G260, QA260-PZ260, "")</f>
        <v/>
      </c>
      <c r="QC260" s="15">
        <f>IF(47&lt;=$G260, PY260-QB260, "")</f>
        <v/>
      </c>
      <c r="QD260" s="15">
        <f>IF(47&lt;=$G260, ROUND(PV260*$Q260, 2), "")</f>
        <v/>
      </c>
      <c r="QE260" s="15">
        <f>IF(47&lt;=$G260, PV260+QD260, "")</f>
        <v/>
      </c>
      <c r="QF260" s="15">
        <f>IF(47&lt;=$G260, PZ260+QD260, "")</f>
        <v/>
      </c>
      <c r="QG260" s="15">
        <f>IF(47&lt;=$G260, ($G260-47)*$N260, "")</f>
        <v/>
      </c>
      <c r="QH260" s="15">
        <f>IF(48&lt;=$G260, QC260, "")</f>
        <v/>
      </c>
      <c r="QI260" s="15">
        <f>IF(48&lt;=$G260, ROUND(QH260*$Q260, 2), "")</f>
        <v/>
      </c>
      <c r="QJ260" s="15">
        <f>IF(48&lt;=$G260, $N260, "")</f>
        <v/>
      </c>
      <c r="QK260" s="15">
        <f>IF(48&lt;=$G260, QJ260-QI260, "")</f>
        <v/>
      </c>
      <c r="QL260" s="15">
        <f>IF(48&lt;=$G260, QH260-QK260, "")</f>
        <v/>
      </c>
      <c r="QM260" s="15">
        <f>IF(48&lt;=$G260, ROUND(QE260*$Q260, 2), "")</f>
        <v/>
      </c>
      <c r="QN260" s="15">
        <f>IF(48&lt;=$G260, QE260+QM260, "")</f>
        <v/>
      </c>
      <c r="QO260" s="15">
        <f>IF(48&lt;=$G260, QI260+QM260, "")</f>
        <v/>
      </c>
      <c r="QP260" s="15">
        <f>IF(48&lt;=$G260, ($G260-48)*$N260, "")</f>
        <v/>
      </c>
    </row>
    <row r="261">
      <c r="A261" s="6" t="inlineStr">
        <is>
          <t>0768-0001</t>
        </is>
      </c>
      <c r="B261" s="7" t="inlineStr">
        <is>
          <t>Distribuidora y Comercializadora 2000, S.A. de C.V.</t>
        </is>
      </c>
      <c r="C261" s="7" t="inlineStr">
        <is>
          <t>Manager Furgon L4H2</t>
        </is>
      </c>
      <c r="D261" s="6" t="inlineStr">
        <is>
          <t>ACTIVO</t>
        </is>
      </c>
      <c r="E261" s="6" t="inlineStr">
        <is>
          <t>2026-06-29</t>
        </is>
      </c>
      <c r="F261" s="6" t="inlineStr">
        <is>
          <t>2027-06-29</t>
        </is>
      </c>
      <c r="G261" s="8" t="n">
        <v>12</v>
      </c>
      <c r="H261" s="9" t="n">
        <v>831300</v>
      </c>
      <c r="I261" s="10" t="n">
        <v>0.1</v>
      </c>
      <c r="J261" s="9">
        <f>ROUND(H261*I261, 2)</f>
        <v/>
      </c>
      <c r="K261" s="9">
        <f>ROUND(H261-J261, 2)</f>
        <v/>
      </c>
      <c r="L261" s="10" t="n">
        <v>0.02</v>
      </c>
      <c r="M261" s="9">
        <f>ROUND(H261*L261, 2)</f>
        <v/>
      </c>
      <c r="N261" s="9" t="n">
        <v>47248.21</v>
      </c>
      <c r="O261" s="10" t="n">
        <v>0.4</v>
      </c>
      <c r="P261" s="9">
        <f>ROUND(H261*O261, 2)</f>
        <v/>
      </c>
      <c r="Q261" s="11" t="n">
        <v>0.02225143</v>
      </c>
      <c r="R261" s="11">
        <f>RATE(G261, -N261, K261, -P261)</f>
        <v/>
      </c>
      <c r="S261" s="11">
        <f>ROUND(Q261*12, 8)</f>
        <v/>
      </c>
      <c r="T261" s="11">
        <f>ROUND(((1+Q261)^12)-1, 8)</f>
        <v/>
      </c>
      <c r="U261" s="9">
        <f>ROUND(PV(Q261, G261, 0, -P261), 2)</f>
        <v/>
      </c>
      <c r="V261" s="9">
        <f>SUMIF($AA$4:$QP$4, "Interes_Leasing", AA261:QP261)</f>
        <v/>
      </c>
      <c r="W261" s="9">
        <f>SUMIF($AA$4:$QP$4, "Interes_Residual", AA261:QP261)</f>
        <v/>
      </c>
      <c r="X261" s="9">
        <f>ROUND(V261+W261, 2)</f>
        <v/>
      </c>
      <c r="Y261" s="9">
        <f>ROUND((N261*G261+P261+M261)-K261, 2)</f>
        <v/>
      </c>
      <c r="Z261" s="10">
        <f>ROUND(Y261/K261, 4)</f>
        <v/>
      </c>
      <c r="AA261" s="9">
        <f>IF(1&lt;=$G261, $K261, "")</f>
        <v/>
      </c>
      <c r="AB261" s="9">
        <f>IF(1&lt;=$G261, ROUND(AA261*$Q261, 2), "")</f>
        <v/>
      </c>
      <c r="AC261" s="9">
        <f>IF(1&lt;=$G261, $N261, "")</f>
        <v/>
      </c>
      <c r="AD261" s="9">
        <f>IF(1&lt;=$G261, AC261-AB261, "")</f>
        <v/>
      </c>
      <c r="AE261" s="9">
        <f>IF(1&lt;=$G261, AA261-AD261, "")</f>
        <v/>
      </c>
      <c r="AF261" s="9">
        <f>IF(1&lt;=$G261, ROUND($U261*$Q261, 2), "")</f>
        <v/>
      </c>
      <c r="AG261" s="9">
        <f>IF(1&lt;=$G261, $U261+AF261, "")</f>
        <v/>
      </c>
      <c r="AH261" s="9">
        <f>IF(1&lt;=$G261, AB261+AF261, "")</f>
        <v/>
      </c>
      <c r="AI261" s="9">
        <f>IF(1&lt;=$G261, ($G261-1)*$N261, "")</f>
        <v/>
      </c>
      <c r="AJ261" s="9">
        <f>IF(2&lt;=$G261, AE261, "")</f>
        <v/>
      </c>
      <c r="AK261" s="9">
        <f>IF(2&lt;=$G261, ROUND(AJ261*$Q261, 2), "")</f>
        <v/>
      </c>
      <c r="AL261" s="9">
        <f>IF(2&lt;=$G261, $N261, "")</f>
        <v/>
      </c>
      <c r="AM261" s="9">
        <f>IF(2&lt;=$G261, AL261-AK261, "")</f>
        <v/>
      </c>
      <c r="AN261" s="9">
        <f>IF(2&lt;=$G261, AJ261-AM261, "")</f>
        <v/>
      </c>
      <c r="AO261" s="9">
        <f>IF(2&lt;=$G261, ROUND(AG261*$Q261, 2), "")</f>
        <v/>
      </c>
      <c r="AP261" s="9">
        <f>IF(2&lt;=$G261, AG261+AO261, "")</f>
        <v/>
      </c>
      <c r="AQ261" s="9">
        <f>IF(2&lt;=$G261, AK261+AO261, "")</f>
        <v/>
      </c>
      <c r="AR261" s="9">
        <f>IF(2&lt;=$G261, ($G261-2)*$N261, "")</f>
        <v/>
      </c>
      <c r="AS261" s="9">
        <f>IF(3&lt;=$G261, AN261, "")</f>
        <v/>
      </c>
      <c r="AT261" s="9">
        <f>IF(3&lt;=$G261, ROUND(AS261*$Q261, 2), "")</f>
        <v/>
      </c>
      <c r="AU261" s="9">
        <f>IF(3&lt;=$G261, $N261, "")</f>
        <v/>
      </c>
      <c r="AV261" s="9">
        <f>IF(3&lt;=$G261, AU261-AT261, "")</f>
        <v/>
      </c>
      <c r="AW261" s="9">
        <f>IF(3&lt;=$G261, AS261-AV261, "")</f>
        <v/>
      </c>
      <c r="AX261" s="9">
        <f>IF(3&lt;=$G261, ROUND(AP261*$Q261, 2), "")</f>
        <v/>
      </c>
      <c r="AY261" s="9">
        <f>IF(3&lt;=$G261, AP261+AX261, "")</f>
        <v/>
      </c>
      <c r="AZ261" s="9">
        <f>IF(3&lt;=$G261, AT261+AX261, "")</f>
        <v/>
      </c>
      <c r="BA261" s="9">
        <f>IF(3&lt;=$G261, ($G261-3)*$N261, "")</f>
        <v/>
      </c>
      <c r="BB261" s="9">
        <f>IF(4&lt;=$G261, AW261, "")</f>
        <v/>
      </c>
      <c r="BC261" s="9">
        <f>IF(4&lt;=$G261, ROUND(BB261*$Q261, 2), "")</f>
        <v/>
      </c>
      <c r="BD261" s="9">
        <f>IF(4&lt;=$G261, $N261, "")</f>
        <v/>
      </c>
      <c r="BE261" s="9">
        <f>IF(4&lt;=$G261, BD261-BC261, "")</f>
        <v/>
      </c>
      <c r="BF261" s="9">
        <f>IF(4&lt;=$G261, BB261-BE261, "")</f>
        <v/>
      </c>
      <c r="BG261" s="9">
        <f>IF(4&lt;=$G261, ROUND(AY261*$Q261, 2), "")</f>
        <v/>
      </c>
      <c r="BH261" s="9">
        <f>IF(4&lt;=$G261, AY261+BG261, "")</f>
        <v/>
      </c>
      <c r="BI261" s="9">
        <f>IF(4&lt;=$G261, BC261+BG261, "")</f>
        <v/>
      </c>
      <c r="BJ261" s="9">
        <f>IF(4&lt;=$G261, ($G261-4)*$N261, "")</f>
        <v/>
      </c>
      <c r="BK261" s="9">
        <f>IF(5&lt;=$G261, BF261, "")</f>
        <v/>
      </c>
      <c r="BL261" s="9">
        <f>IF(5&lt;=$G261, ROUND(BK261*$Q261, 2), "")</f>
        <v/>
      </c>
      <c r="BM261" s="9">
        <f>IF(5&lt;=$G261, $N261, "")</f>
        <v/>
      </c>
      <c r="BN261" s="9">
        <f>IF(5&lt;=$G261, BM261-BL261, "")</f>
        <v/>
      </c>
      <c r="BO261" s="9">
        <f>IF(5&lt;=$G261, BK261-BN261, "")</f>
        <v/>
      </c>
      <c r="BP261" s="9">
        <f>IF(5&lt;=$G261, ROUND(BH261*$Q261, 2), "")</f>
        <v/>
      </c>
      <c r="BQ261" s="9">
        <f>IF(5&lt;=$G261, BH261+BP261, "")</f>
        <v/>
      </c>
      <c r="BR261" s="9">
        <f>IF(5&lt;=$G261, BL261+BP261, "")</f>
        <v/>
      </c>
      <c r="BS261" s="9">
        <f>IF(5&lt;=$G261, ($G261-5)*$N261, "")</f>
        <v/>
      </c>
      <c r="BT261" s="9">
        <f>IF(6&lt;=$G261, BO261, "")</f>
        <v/>
      </c>
      <c r="BU261" s="9">
        <f>IF(6&lt;=$G261, ROUND(BT261*$Q261, 2), "")</f>
        <v/>
      </c>
      <c r="BV261" s="9">
        <f>IF(6&lt;=$G261, $N261, "")</f>
        <v/>
      </c>
      <c r="BW261" s="9">
        <f>IF(6&lt;=$G261, BV261-BU261, "")</f>
        <v/>
      </c>
      <c r="BX261" s="9">
        <f>IF(6&lt;=$G261, BT261-BW261, "")</f>
        <v/>
      </c>
      <c r="BY261" s="9">
        <f>IF(6&lt;=$G261, ROUND(BQ261*$Q261, 2), "")</f>
        <v/>
      </c>
      <c r="BZ261" s="9">
        <f>IF(6&lt;=$G261, BQ261+BY261, "")</f>
        <v/>
      </c>
      <c r="CA261" s="9">
        <f>IF(6&lt;=$G261, BU261+BY261, "")</f>
        <v/>
      </c>
      <c r="CB261" s="9">
        <f>IF(6&lt;=$G261, ($G261-6)*$N261, "")</f>
        <v/>
      </c>
      <c r="CC261" s="9">
        <f>IF(7&lt;=$G261, BX261, "")</f>
        <v/>
      </c>
      <c r="CD261" s="9">
        <f>IF(7&lt;=$G261, ROUND(CC261*$Q261, 2), "")</f>
        <v/>
      </c>
      <c r="CE261" s="9">
        <f>IF(7&lt;=$G261, $N261, "")</f>
        <v/>
      </c>
      <c r="CF261" s="9">
        <f>IF(7&lt;=$G261, CE261-CD261, "")</f>
        <v/>
      </c>
      <c r="CG261" s="9">
        <f>IF(7&lt;=$G261, CC261-CF261, "")</f>
        <v/>
      </c>
      <c r="CH261" s="9">
        <f>IF(7&lt;=$G261, ROUND(BZ261*$Q261, 2), "")</f>
        <v/>
      </c>
      <c r="CI261" s="9">
        <f>IF(7&lt;=$G261, BZ261+CH261, "")</f>
        <v/>
      </c>
      <c r="CJ261" s="9">
        <f>IF(7&lt;=$G261, CD261+CH261, "")</f>
        <v/>
      </c>
      <c r="CK261" s="9">
        <f>IF(7&lt;=$G261, ($G261-7)*$N261, "")</f>
        <v/>
      </c>
      <c r="CL261" s="9">
        <f>IF(8&lt;=$G261, CG261, "")</f>
        <v/>
      </c>
      <c r="CM261" s="9">
        <f>IF(8&lt;=$G261, ROUND(CL261*$Q261, 2), "")</f>
        <v/>
      </c>
      <c r="CN261" s="9">
        <f>IF(8&lt;=$G261, $N261, "")</f>
        <v/>
      </c>
      <c r="CO261" s="9">
        <f>IF(8&lt;=$G261, CN261-CM261, "")</f>
        <v/>
      </c>
      <c r="CP261" s="9">
        <f>IF(8&lt;=$G261, CL261-CO261, "")</f>
        <v/>
      </c>
      <c r="CQ261" s="9">
        <f>IF(8&lt;=$G261, ROUND(CI261*$Q261, 2), "")</f>
        <v/>
      </c>
      <c r="CR261" s="9">
        <f>IF(8&lt;=$G261, CI261+CQ261, "")</f>
        <v/>
      </c>
      <c r="CS261" s="9">
        <f>IF(8&lt;=$G261, CM261+CQ261, "")</f>
        <v/>
      </c>
      <c r="CT261" s="9">
        <f>IF(8&lt;=$G261, ($G261-8)*$N261, "")</f>
        <v/>
      </c>
      <c r="CU261" s="9">
        <f>IF(9&lt;=$G261, CP261, "")</f>
        <v/>
      </c>
      <c r="CV261" s="9">
        <f>IF(9&lt;=$G261, ROUND(CU261*$Q261, 2), "")</f>
        <v/>
      </c>
      <c r="CW261" s="9">
        <f>IF(9&lt;=$G261, $N261, "")</f>
        <v/>
      </c>
      <c r="CX261" s="9">
        <f>IF(9&lt;=$G261, CW261-CV261, "")</f>
        <v/>
      </c>
      <c r="CY261" s="9">
        <f>IF(9&lt;=$G261, CU261-CX261, "")</f>
        <v/>
      </c>
      <c r="CZ261" s="9">
        <f>IF(9&lt;=$G261, ROUND(CR261*$Q261, 2), "")</f>
        <v/>
      </c>
      <c r="DA261" s="9">
        <f>IF(9&lt;=$G261, CR261+CZ261, "")</f>
        <v/>
      </c>
      <c r="DB261" s="9">
        <f>IF(9&lt;=$G261, CV261+CZ261, "")</f>
        <v/>
      </c>
      <c r="DC261" s="9">
        <f>IF(9&lt;=$G261, ($G261-9)*$N261, "")</f>
        <v/>
      </c>
      <c r="DD261" s="9">
        <f>IF(10&lt;=$G261, CY261, "")</f>
        <v/>
      </c>
      <c r="DE261" s="9">
        <f>IF(10&lt;=$G261, ROUND(DD261*$Q261, 2), "")</f>
        <v/>
      </c>
      <c r="DF261" s="9">
        <f>IF(10&lt;=$G261, $N261, "")</f>
        <v/>
      </c>
      <c r="DG261" s="9">
        <f>IF(10&lt;=$G261, DF261-DE261, "")</f>
        <v/>
      </c>
      <c r="DH261" s="9">
        <f>IF(10&lt;=$G261, DD261-DG261, "")</f>
        <v/>
      </c>
      <c r="DI261" s="9">
        <f>IF(10&lt;=$G261, ROUND(DA261*$Q261, 2), "")</f>
        <v/>
      </c>
      <c r="DJ261" s="9">
        <f>IF(10&lt;=$G261, DA261+DI261, "")</f>
        <v/>
      </c>
      <c r="DK261" s="9">
        <f>IF(10&lt;=$G261, DE261+DI261, "")</f>
        <v/>
      </c>
      <c r="DL261" s="9">
        <f>IF(10&lt;=$G261, ($G261-10)*$N261, "")</f>
        <v/>
      </c>
      <c r="DM261" s="9">
        <f>IF(11&lt;=$G261, DH261, "")</f>
        <v/>
      </c>
      <c r="DN261" s="9">
        <f>IF(11&lt;=$G261, ROUND(DM261*$Q261, 2), "")</f>
        <v/>
      </c>
      <c r="DO261" s="9">
        <f>IF(11&lt;=$G261, $N261, "")</f>
        <v/>
      </c>
      <c r="DP261" s="9">
        <f>IF(11&lt;=$G261, DO261-DN261, "")</f>
        <v/>
      </c>
      <c r="DQ261" s="9">
        <f>IF(11&lt;=$G261, DM261-DP261, "")</f>
        <v/>
      </c>
      <c r="DR261" s="9">
        <f>IF(11&lt;=$G261, ROUND(DJ261*$Q261, 2), "")</f>
        <v/>
      </c>
      <c r="DS261" s="9">
        <f>IF(11&lt;=$G261, DJ261+DR261, "")</f>
        <v/>
      </c>
      <c r="DT261" s="9">
        <f>IF(11&lt;=$G261, DN261+DR261, "")</f>
        <v/>
      </c>
      <c r="DU261" s="9">
        <f>IF(11&lt;=$G261, ($G261-11)*$N261, "")</f>
        <v/>
      </c>
      <c r="DV261" s="9">
        <f>IF(12&lt;=$G261, DQ261, "")</f>
        <v/>
      </c>
      <c r="DW261" s="9">
        <f>IF(12&lt;=$G261, ROUND(DV261*$Q261, 2), "")</f>
        <v/>
      </c>
      <c r="DX261" s="9">
        <f>IF(12&lt;=$G261, $N261, "")</f>
        <v/>
      </c>
      <c r="DY261" s="9">
        <f>IF(12&lt;=$G261, DX261-DW261, "")</f>
        <v/>
      </c>
      <c r="DZ261" s="9">
        <f>IF(12&lt;=$G261, DV261-DY261, "")</f>
        <v/>
      </c>
      <c r="EA261" s="9">
        <f>IF(12&lt;=$G261, ROUND(DS261*$Q261, 2), "")</f>
        <v/>
      </c>
      <c r="EB261" s="9">
        <f>IF(12&lt;=$G261, DS261+EA261, "")</f>
        <v/>
      </c>
      <c r="EC261" s="9">
        <f>IF(12&lt;=$G261, DW261+EA261, "")</f>
        <v/>
      </c>
      <c r="ED261" s="9">
        <f>IF(12&lt;=$G261, ($G261-12)*$N261, "")</f>
        <v/>
      </c>
      <c r="EE261" s="9">
        <f>IF(13&lt;=$G261, DZ261, "")</f>
        <v/>
      </c>
      <c r="EF261" s="9">
        <f>IF(13&lt;=$G261, ROUND(EE261*$Q261, 2), "")</f>
        <v/>
      </c>
      <c r="EG261" s="9">
        <f>IF(13&lt;=$G261, $N261, "")</f>
        <v/>
      </c>
      <c r="EH261" s="9">
        <f>IF(13&lt;=$G261, EG261-EF261, "")</f>
        <v/>
      </c>
      <c r="EI261" s="9">
        <f>IF(13&lt;=$G261, EE261-EH261, "")</f>
        <v/>
      </c>
      <c r="EJ261" s="9">
        <f>IF(13&lt;=$G261, ROUND(EB261*$Q261, 2), "")</f>
        <v/>
      </c>
      <c r="EK261" s="9">
        <f>IF(13&lt;=$G261, EB261+EJ261, "")</f>
        <v/>
      </c>
      <c r="EL261" s="9">
        <f>IF(13&lt;=$G261, EF261+EJ261, "")</f>
        <v/>
      </c>
      <c r="EM261" s="9">
        <f>IF(13&lt;=$G261, ($G261-13)*$N261, "")</f>
        <v/>
      </c>
      <c r="EN261" s="9">
        <f>IF(14&lt;=$G261, EI261, "")</f>
        <v/>
      </c>
      <c r="EO261" s="9">
        <f>IF(14&lt;=$G261, ROUND(EN261*$Q261, 2), "")</f>
        <v/>
      </c>
      <c r="EP261" s="9">
        <f>IF(14&lt;=$G261, $N261, "")</f>
        <v/>
      </c>
      <c r="EQ261" s="9">
        <f>IF(14&lt;=$G261, EP261-EO261, "")</f>
        <v/>
      </c>
      <c r="ER261" s="9">
        <f>IF(14&lt;=$G261, EN261-EQ261, "")</f>
        <v/>
      </c>
      <c r="ES261" s="9">
        <f>IF(14&lt;=$G261, ROUND(EK261*$Q261, 2), "")</f>
        <v/>
      </c>
      <c r="ET261" s="9">
        <f>IF(14&lt;=$G261, EK261+ES261, "")</f>
        <v/>
      </c>
      <c r="EU261" s="9">
        <f>IF(14&lt;=$G261, EO261+ES261, "")</f>
        <v/>
      </c>
      <c r="EV261" s="9">
        <f>IF(14&lt;=$G261, ($G261-14)*$N261, "")</f>
        <v/>
      </c>
      <c r="EW261" s="9">
        <f>IF(15&lt;=$G261, ER261, "")</f>
        <v/>
      </c>
      <c r="EX261" s="9">
        <f>IF(15&lt;=$G261, ROUND(EW261*$Q261, 2), "")</f>
        <v/>
      </c>
      <c r="EY261" s="9">
        <f>IF(15&lt;=$G261, $N261, "")</f>
        <v/>
      </c>
      <c r="EZ261" s="9">
        <f>IF(15&lt;=$G261, EY261-EX261, "")</f>
        <v/>
      </c>
      <c r="FA261" s="9">
        <f>IF(15&lt;=$G261, EW261-EZ261, "")</f>
        <v/>
      </c>
      <c r="FB261" s="9">
        <f>IF(15&lt;=$G261, ROUND(ET261*$Q261, 2), "")</f>
        <v/>
      </c>
      <c r="FC261" s="9">
        <f>IF(15&lt;=$G261, ET261+FB261, "")</f>
        <v/>
      </c>
      <c r="FD261" s="9">
        <f>IF(15&lt;=$G261, EX261+FB261, "")</f>
        <v/>
      </c>
      <c r="FE261" s="9">
        <f>IF(15&lt;=$G261, ($G261-15)*$N261, "")</f>
        <v/>
      </c>
      <c r="FF261" s="9">
        <f>IF(16&lt;=$G261, FA261, "")</f>
        <v/>
      </c>
      <c r="FG261" s="9">
        <f>IF(16&lt;=$G261, ROUND(FF261*$Q261, 2), "")</f>
        <v/>
      </c>
      <c r="FH261" s="9">
        <f>IF(16&lt;=$G261, $N261, "")</f>
        <v/>
      </c>
      <c r="FI261" s="9">
        <f>IF(16&lt;=$G261, FH261-FG261, "")</f>
        <v/>
      </c>
      <c r="FJ261" s="9">
        <f>IF(16&lt;=$G261, FF261-FI261, "")</f>
        <v/>
      </c>
      <c r="FK261" s="9">
        <f>IF(16&lt;=$G261, ROUND(FC261*$Q261, 2), "")</f>
        <v/>
      </c>
      <c r="FL261" s="9">
        <f>IF(16&lt;=$G261, FC261+FK261, "")</f>
        <v/>
      </c>
      <c r="FM261" s="9">
        <f>IF(16&lt;=$G261, FG261+FK261, "")</f>
        <v/>
      </c>
      <c r="FN261" s="9">
        <f>IF(16&lt;=$G261, ($G261-16)*$N261, "")</f>
        <v/>
      </c>
      <c r="FO261" s="9">
        <f>IF(17&lt;=$G261, FJ261, "")</f>
        <v/>
      </c>
      <c r="FP261" s="9">
        <f>IF(17&lt;=$G261, ROUND(FO261*$Q261, 2), "")</f>
        <v/>
      </c>
      <c r="FQ261" s="9">
        <f>IF(17&lt;=$G261, $N261, "")</f>
        <v/>
      </c>
      <c r="FR261" s="9">
        <f>IF(17&lt;=$G261, FQ261-FP261, "")</f>
        <v/>
      </c>
      <c r="FS261" s="9">
        <f>IF(17&lt;=$G261, FO261-FR261, "")</f>
        <v/>
      </c>
      <c r="FT261" s="9">
        <f>IF(17&lt;=$G261, ROUND(FL261*$Q261, 2), "")</f>
        <v/>
      </c>
      <c r="FU261" s="9">
        <f>IF(17&lt;=$G261, FL261+FT261, "")</f>
        <v/>
      </c>
      <c r="FV261" s="9">
        <f>IF(17&lt;=$G261, FP261+FT261, "")</f>
        <v/>
      </c>
      <c r="FW261" s="9">
        <f>IF(17&lt;=$G261, ($G261-17)*$N261, "")</f>
        <v/>
      </c>
      <c r="FX261" s="9">
        <f>IF(18&lt;=$G261, FS261, "")</f>
        <v/>
      </c>
      <c r="FY261" s="9">
        <f>IF(18&lt;=$G261, ROUND(FX261*$Q261, 2), "")</f>
        <v/>
      </c>
      <c r="FZ261" s="9">
        <f>IF(18&lt;=$G261, $N261, "")</f>
        <v/>
      </c>
      <c r="GA261" s="9">
        <f>IF(18&lt;=$G261, FZ261-FY261, "")</f>
        <v/>
      </c>
      <c r="GB261" s="9">
        <f>IF(18&lt;=$G261, FX261-GA261, "")</f>
        <v/>
      </c>
      <c r="GC261" s="9">
        <f>IF(18&lt;=$G261, ROUND(FU261*$Q261, 2), "")</f>
        <v/>
      </c>
      <c r="GD261" s="9">
        <f>IF(18&lt;=$G261, FU261+GC261, "")</f>
        <v/>
      </c>
      <c r="GE261" s="9">
        <f>IF(18&lt;=$G261, FY261+GC261, "")</f>
        <v/>
      </c>
      <c r="GF261" s="9">
        <f>IF(18&lt;=$G261, ($G261-18)*$N261, "")</f>
        <v/>
      </c>
      <c r="GG261" s="9">
        <f>IF(19&lt;=$G261, GB261, "")</f>
        <v/>
      </c>
      <c r="GH261" s="9">
        <f>IF(19&lt;=$G261, ROUND(GG261*$Q261, 2), "")</f>
        <v/>
      </c>
      <c r="GI261" s="9">
        <f>IF(19&lt;=$G261, $N261, "")</f>
        <v/>
      </c>
      <c r="GJ261" s="9">
        <f>IF(19&lt;=$G261, GI261-GH261, "")</f>
        <v/>
      </c>
      <c r="GK261" s="9">
        <f>IF(19&lt;=$G261, GG261-GJ261, "")</f>
        <v/>
      </c>
      <c r="GL261" s="9">
        <f>IF(19&lt;=$G261, ROUND(GD261*$Q261, 2), "")</f>
        <v/>
      </c>
      <c r="GM261" s="9">
        <f>IF(19&lt;=$G261, GD261+GL261, "")</f>
        <v/>
      </c>
      <c r="GN261" s="9">
        <f>IF(19&lt;=$G261, GH261+GL261, "")</f>
        <v/>
      </c>
      <c r="GO261" s="9">
        <f>IF(19&lt;=$G261, ($G261-19)*$N261, "")</f>
        <v/>
      </c>
      <c r="GP261" s="9">
        <f>IF(20&lt;=$G261, GK261, "")</f>
        <v/>
      </c>
      <c r="GQ261" s="9">
        <f>IF(20&lt;=$G261, ROUND(GP261*$Q261, 2), "")</f>
        <v/>
      </c>
      <c r="GR261" s="9">
        <f>IF(20&lt;=$G261, $N261, "")</f>
        <v/>
      </c>
      <c r="GS261" s="9">
        <f>IF(20&lt;=$G261, GR261-GQ261, "")</f>
        <v/>
      </c>
      <c r="GT261" s="9">
        <f>IF(20&lt;=$G261, GP261-GS261, "")</f>
        <v/>
      </c>
      <c r="GU261" s="9">
        <f>IF(20&lt;=$G261, ROUND(GM261*$Q261, 2), "")</f>
        <v/>
      </c>
      <c r="GV261" s="9">
        <f>IF(20&lt;=$G261, GM261+GU261, "")</f>
        <v/>
      </c>
      <c r="GW261" s="9">
        <f>IF(20&lt;=$G261, GQ261+GU261, "")</f>
        <v/>
      </c>
      <c r="GX261" s="9">
        <f>IF(20&lt;=$G261, ($G261-20)*$N261, "")</f>
        <v/>
      </c>
      <c r="GY261" s="9">
        <f>IF(21&lt;=$G261, GT261, "")</f>
        <v/>
      </c>
      <c r="GZ261" s="9">
        <f>IF(21&lt;=$G261, ROUND(GY261*$Q261, 2), "")</f>
        <v/>
      </c>
      <c r="HA261" s="9">
        <f>IF(21&lt;=$G261, $N261, "")</f>
        <v/>
      </c>
      <c r="HB261" s="9">
        <f>IF(21&lt;=$G261, HA261-GZ261, "")</f>
        <v/>
      </c>
      <c r="HC261" s="9">
        <f>IF(21&lt;=$G261, GY261-HB261, "")</f>
        <v/>
      </c>
      <c r="HD261" s="9">
        <f>IF(21&lt;=$G261, ROUND(GV261*$Q261, 2), "")</f>
        <v/>
      </c>
      <c r="HE261" s="9">
        <f>IF(21&lt;=$G261, GV261+HD261, "")</f>
        <v/>
      </c>
      <c r="HF261" s="9">
        <f>IF(21&lt;=$G261, GZ261+HD261, "")</f>
        <v/>
      </c>
      <c r="HG261" s="9">
        <f>IF(21&lt;=$G261, ($G261-21)*$N261, "")</f>
        <v/>
      </c>
      <c r="HH261" s="9">
        <f>IF(22&lt;=$G261, HC261, "")</f>
        <v/>
      </c>
      <c r="HI261" s="9">
        <f>IF(22&lt;=$G261, ROUND(HH261*$Q261, 2), "")</f>
        <v/>
      </c>
      <c r="HJ261" s="9">
        <f>IF(22&lt;=$G261, $N261, "")</f>
        <v/>
      </c>
      <c r="HK261" s="9">
        <f>IF(22&lt;=$G261, HJ261-HI261, "")</f>
        <v/>
      </c>
      <c r="HL261" s="9">
        <f>IF(22&lt;=$G261, HH261-HK261, "")</f>
        <v/>
      </c>
      <c r="HM261" s="9">
        <f>IF(22&lt;=$G261, ROUND(HE261*$Q261, 2), "")</f>
        <v/>
      </c>
      <c r="HN261" s="9">
        <f>IF(22&lt;=$G261, HE261+HM261, "")</f>
        <v/>
      </c>
      <c r="HO261" s="9">
        <f>IF(22&lt;=$G261, HI261+HM261, "")</f>
        <v/>
      </c>
      <c r="HP261" s="9">
        <f>IF(22&lt;=$G261, ($G261-22)*$N261, "")</f>
        <v/>
      </c>
      <c r="HQ261" s="9">
        <f>IF(23&lt;=$G261, HL261, "")</f>
        <v/>
      </c>
      <c r="HR261" s="9">
        <f>IF(23&lt;=$G261, ROUND(HQ261*$Q261, 2), "")</f>
        <v/>
      </c>
      <c r="HS261" s="9">
        <f>IF(23&lt;=$G261, $N261, "")</f>
        <v/>
      </c>
      <c r="HT261" s="9">
        <f>IF(23&lt;=$G261, HS261-HR261, "")</f>
        <v/>
      </c>
      <c r="HU261" s="9">
        <f>IF(23&lt;=$G261, HQ261-HT261, "")</f>
        <v/>
      </c>
      <c r="HV261" s="9">
        <f>IF(23&lt;=$G261, ROUND(HN261*$Q261, 2), "")</f>
        <v/>
      </c>
      <c r="HW261" s="9">
        <f>IF(23&lt;=$G261, HN261+HV261, "")</f>
        <v/>
      </c>
      <c r="HX261" s="9">
        <f>IF(23&lt;=$G261, HR261+HV261, "")</f>
        <v/>
      </c>
      <c r="HY261" s="9">
        <f>IF(23&lt;=$G261, ($G261-23)*$N261, "")</f>
        <v/>
      </c>
      <c r="HZ261" s="9">
        <f>IF(24&lt;=$G261, HU261, "")</f>
        <v/>
      </c>
      <c r="IA261" s="9">
        <f>IF(24&lt;=$G261, ROUND(HZ261*$Q261, 2), "")</f>
        <v/>
      </c>
      <c r="IB261" s="9">
        <f>IF(24&lt;=$G261, $N261, "")</f>
        <v/>
      </c>
      <c r="IC261" s="9">
        <f>IF(24&lt;=$G261, IB261-IA261, "")</f>
        <v/>
      </c>
      <c r="ID261" s="9">
        <f>IF(24&lt;=$G261, HZ261-IC261, "")</f>
        <v/>
      </c>
      <c r="IE261" s="9">
        <f>IF(24&lt;=$G261, ROUND(HW261*$Q261, 2), "")</f>
        <v/>
      </c>
      <c r="IF261" s="9">
        <f>IF(24&lt;=$G261, HW261+IE261, "")</f>
        <v/>
      </c>
      <c r="IG261" s="9">
        <f>IF(24&lt;=$G261, IA261+IE261, "")</f>
        <v/>
      </c>
      <c r="IH261" s="9">
        <f>IF(24&lt;=$G261, ($G261-24)*$N261, "")</f>
        <v/>
      </c>
      <c r="II261" s="9">
        <f>IF(25&lt;=$G261, ID261, "")</f>
        <v/>
      </c>
      <c r="IJ261" s="9">
        <f>IF(25&lt;=$G261, ROUND(II261*$Q261, 2), "")</f>
        <v/>
      </c>
      <c r="IK261" s="9">
        <f>IF(25&lt;=$G261, $N261, "")</f>
        <v/>
      </c>
      <c r="IL261" s="9">
        <f>IF(25&lt;=$G261, IK261-IJ261, "")</f>
        <v/>
      </c>
      <c r="IM261" s="9">
        <f>IF(25&lt;=$G261, II261-IL261, "")</f>
        <v/>
      </c>
      <c r="IN261" s="9">
        <f>IF(25&lt;=$G261, ROUND(IF261*$Q261, 2), "")</f>
        <v/>
      </c>
      <c r="IO261" s="9">
        <f>IF(25&lt;=$G261, IF261+IN261, "")</f>
        <v/>
      </c>
      <c r="IP261" s="9">
        <f>IF(25&lt;=$G261, IJ261+IN261, "")</f>
        <v/>
      </c>
      <c r="IQ261" s="9">
        <f>IF(25&lt;=$G261, ($G261-25)*$N261, "")</f>
        <v/>
      </c>
      <c r="IR261" s="9">
        <f>IF(26&lt;=$G261, IM261, "")</f>
        <v/>
      </c>
      <c r="IS261" s="9">
        <f>IF(26&lt;=$G261, ROUND(IR261*$Q261, 2), "")</f>
        <v/>
      </c>
      <c r="IT261" s="9">
        <f>IF(26&lt;=$G261, $N261, "")</f>
        <v/>
      </c>
      <c r="IU261" s="9">
        <f>IF(26&lt;=$G261, IT261-IS261, "")</f>
        <v/>
      </c>
      <c r="IV261" s="9">
        <f>IF(26&lt;=$G261, IR261-IU261, "")</f>
        <v/>
      </c>
      <c r="IW261" s="9">
        <f>IF(26&lt;=$G261, ROUND(IO261*$Q261, 2), "")</f>
        <v/>
      </c>
      <c r="IX261" s="9">
        <f>IF(26&lt;=$G261, IO261+IW261, "")</f>
        <v/>
      </c>
      <c r="IY261" s="9">
        <f>IF(26&lt;=$G261, IS261+IW261, "")</f>
        <v/>
      </c>
      <c r="IZ261" s="9">
        <f>IF(26&lt;=$G261, ($G261-26)*$N261, "")</f>
        <v/>
      </c>
      <c r="JA261" s="9">
        <f>IF(27&lt;=$G261, IV261, "")</f>
        <v/>
      </c>
      <c r="JB261" s="9">
        <f>IF(27&lt;=$G261, ROUND(JA261*$Q261, 2), "")</f>
        <v/>
      </c>
      <c r="JC261" s="9">
        <f>IF(27&lt;=$G261, $N261, "")</f>
        <v/>
      </c>
      <c r="JD261" s="9">
        <f>IF(27&lt;=$G261, JC261-JB261, "")</f>
        <v/>
      </c>
      <c r="JE261" s="9">
        <f>IF(27&lt;=$G261, JA261-JD261, "")</f>
        <v/>
      </c>
      <c r="JF261" s="9">
        <f>IF(27&lt;=$G261, ROUND(IX261*$Q261, 2), "")</f>
        <v/>
      </c>
      <c r="JG261" s="9">
        <f>IF(27&lt;=$G261, IX261+JF261, "")</f>
        <v/>
      </c>
      <c r="JH261" s="9">
        <f>IF(27&lt;=$G261, JB261+JF261, "")</f>
        <v/>
      </c>
      <c r="JI261" s="9">
        <f>IF(27&lt;=$G261, ($G261-27)*$N261, "")</f>
        <v/>
      </c>
      <c r="JJ261" s="9">
        <f>IF(28&lt;=$G261, JE261, "")</f>
        <v/>
      </c>
      <c r="JK261" s="9">
        <f>IF(28&lt;=$G261, ROUND(JJ261*$Q261, 2), "")</f>
        <v/>
      </c>
      <c r="JL261" s="9">
        <f>IF(28&lt;=$G261, $N261, "")</f>
        <v/>
      </c>
      <c r="JM261" s="9">
        <f>IF(28&lt;=$G261, JL261-JK261, "")</f>
        <v/>
      </c>
      <c r="JN261" s="9">
        <f>IF(28&lt;=$G261, JJ261-JM261, "")</f>
        <v/>
      </c>
      <c r="JO261" s="9">
        <f>IF(28&lt;=$G261, ROUND(JG261*$Q261, 2), "")</f>
        <v/>
      </c>
      <c r="JP261" s="9">
        <f>IF(28&lt;=$G261, JG261+JO261, "")</f>
        <v/>
      </c>
      <c r="JQ261" s="9">
        <f>IF(28&lt;=$G261, JK261+JO261, "")</f>
        <v/>
      </c>
      <c r="JR261" s="9">
        <f>IF(28&lt;=$G261, ($G261-28)*$N261, "")</f>
        <v/>
      </c>
      <c r="JS261" s="9">
        <f>IF(29&lt;=$G261, JN261, "")</f>
        <v/>
      </c>
      <c r="JT261" s="9">
        <f>IF(29&lt;=$G261, ROUND(JS261*$Q261, 2), "")</f>
        <v/>
      </c>
      <c r="JU261" s="9">
        <f>IF(29&lt;=$G261, $N261, "")</f>
        <v/>
      </c>
      <c r="JV261" s="9">
        <f>IF(29&lt;=$G261, JU261-JT261, "")</f>
        <v/>
      </c>
      <c r="JW261" s="9">
        <f>IF(29&lt;=$G261, JS261-JV261, "")</f>
        <v/>
      </c>
      <c r="JX261" s="9">
        <f>IF(29&lt;=$G261, ROUND(JP261*$Q261, 2), "")</f>
        <v/>
      </c>
      <c r="JY261" s="9">
        <f>IF(29&lt;=$G261, JP261+JX261, "")</f>
        <v/>
      </c>
      <c r="JZ261" s="9">
        <f>IF(29&lt;=$G261, JT261+JX261, "")</f>
        <v/>
      </c>
      <c r="KA261" s="9">
        <f>IF(29&lt;=$G261, ($G261-29)*$N261, "")</f>
        <v/>
      </c>
      <c r="KB261" s="9">
        <f>IF(30&lt;=$G261, JW261, "")</f>
        <v/>
      </c>
      <c r="KC261" s="9">
        <f>IF(30&lt;=$G261, ROUND(KB261*$Q261, 2), "")</f>
        <v/>
      </c>
      <c r="KD261" s="9">
        <f>IF(30&lt;=$G261, $N261, "")</f>
        <v/>
      </c>
      <c r="KE261" s="9">
        <f>IF(30&lt;=$G261, KD261-KC261, "")</f>
        <v/>
      </c>
      <c r="KF261" s="9">
        <f>IF(30&lt;=$G261, KB261-KE261, "")</f>
        <v/>
      </c>
      <c r="KG261" s="9">
        <f>IF(30&lt;=$G261, ROUND(JY261*$Q261, 2), "")</f>
        <v/>
      </c>
      <c r="KH261" s="9">
        <f>IF(30&lt;=$G261, JY261+KG261, "")</f>
        <v/>
      </c>
      <c r="KI261" s="9">
        <f>IF(30&lt;=$G261, KC261+KG261, "")</f>
        <v/>
      </c>
      <c r="KJ261" s="9">
        <f>IF(30&lt;=$G261, ($G261-30)*$N261, "")</f>
        <v/>
      </c>
      <c r="KK261" s="9">
        <f>IF(31&lt;=$G261, KF261, "")</f>
        <v/>
      </c>
      <c r="KL261" s="9">
        <f>IF(31&lt;=$G261, ROUND(KK261*$Q261, 2), "")</f>
        <v/>
      </c>
      <c r="KM261" s="9">
        <f>IF(31&lt;=$G261, $N261, "")</f>
        <v/>
      </c>
      <c r="KN261" s="9">
        <f>IF(31&lt;=$G261, KM261-KL261, "")</f>
        <v/>
      </c>
      <c r="KO261" s="9">
        <f>IF(31&lt;=$G261, KK261-KN261, "")</f>
        <v/>
      </c>
      <c r="KP261" s="9">
        <f>IF(31&lt;=$G261, ROUND(KH261*$Q261, 2), "")</f>
        <v/>
      </c>
      <c r="KQ261" s="9">
        <f>IF(31&lt;=$G261, KH261+KP261, "")</f>
        <v/>
      </c>
      <c r="KR261" s="9">
        <f>IF(31&lt;=$G261, KL261+KP261, "")</f>
        <v/>
      </c>
      <c r="KS261" s="9">
        <f>IF(31&lt;=$G261, ($G261-31)*$N261, "")</f>
        <v/>
      </c>
      <c r="KT261" s="9">
        <f>IF(32&lt;=$G261, KO261, "")</f>
        <v/>
      </c>
      <c r="KU261" s="9">
        <f>IF(32&lt;=$G261, ROUND(KT261*$Q261, 2), "")</f>
        <v/>
      </c>
      <c r="KV261" s="9">
        <f>IF(32&lt;=$G261, $N261, "")</f>
        <v/>
      </c>
      <c r="KW261" s="9">
        <f>IF(32&lt;=$G261, KV261-KU261, "")</f>
        <v/>
      </c>
      <c r="KX261" s="9">
        <f>IF(32&lt;=$G261, KT261-KW261, "")</f>
        <v/>
      </c>
      <c r="KY261" s="9">
        <f>IF(32&lt;=$G261, ROUND(KQ261*$Q261, 2), "")</f>
        <v/>
      </c>
      <c r="KZ261" s="9">
        <f>IF(32&lt;=$G261, KQ261+KY261, "")</f>
        <v/>
      </c>
      <c r="LA261" s="9">
        <f>IF(32&lt;=$G261, KU261+KY261, "")</f>
        <v/>
      </c>
      <c r="LB261" s="9">
        <f>IF(32&lt;=$G261, ($G261-32)*$N261, "")</f>
        <v/>
      </c>
      <c r="LC261" s="9">
        <f>IF(33&lt;=$G261, KX261, "")</f>
        <v/>
      </c>
      <c r="LD261" s="9">
        <f>IF(33&lt;=$G261, ROUND(LC261*$Q261, 2), "")</f>
        <v/>
      </c>
      <c r="LE261" s="9">
        <f>IF(33&lt;=$G261, $N261, "")</f>
        <v/>
      </c>
      <c r="LF261" s="9">
        <f>IF(33&lt;=$G261, LE261-LD261, "")</f>
        <v/>
      </c>
      <c r="LG261" s="9">
        <f>IF(33&lt;=$G261, LC261-LF261, "")</f>
        <v/>
      </c>
      <c r="LH261" s="9">
        <f>IF(33&lt;=$G261, ROUND(KZ261*$Q261, 2), "")</f>
        <v/>
      </c>
      <c r="LI261" s="9">
        <f>IF(33&lt;=$G261, KZ261+LH261, "")</f>
        <v/>
      </c>
      <c r="LJ261" s="9">
        <f>IF(33&lt;=$G261, LD261+LH261, "")</f>
        <v/>
      </c>
      <c r="LK261" s="9">
        <f>IF(33&lt;=$G261, ($G261-33)*$N261, "")</f>
        <v/>
      </c>
      <c r="LL261" s="9">
        <f>IF(34&lt;=$G261, LG261, "")</f>
        <v/>
      </c>
      <c r="LM261" s="9">
        <f>IF(34&lt;=$G261, ROUND(LL261*$Q261, 2), "")</f>
        <v/>
      </c>
      <c r="LN261" s="9">
        <f>IF(34&lt;=$G261, $N261, "")</f>
        <v/>
      </c>
      <c r="LO261" s="9">
        <f>IF(34&lt;=$G261, LN261-LM261, "")</f>
        <v/>
      </c>
      <c r="LP261" s="9">
        <f>IF(34&lt;=$G261, LL261-LO261, "")</f>
        <v/>
      </c>
      <c r="LQ261" s="9">
        <f>IF(34&lt;=$G261, ROUND(LI261*$Q261, 2), "")</f>
        <v/>
      </c>
      <c r="LR261" s="9">
        <f>IF(34&lt;=$G261, LI261+LQ261, "")</f>
        <v/>
      </c>
      <c r="LS261" s="9">
        <f>IF(34&lt;=$G261, LM261+LQ261, "")</f>
        <v/>
      </c>
      <c r="LT261" s="9">
        <f>IF(34&lt;=$G261, ($G261-34)*$N261, "")</f>
        <v/>
      </c>
      <c r="LU261" s="9">
        <f>IF(35&lt;=$G261, LP261, "")</f>
        <v/>
      </c>
      <c r="LV261" s="9">
        <f>IF(35&lt;=$G261, ROUND(LU261*$Q261, 2), "")</f>
        <v/>
      </c>
      <c r="LW261" s="9">
        <f>IF(35&lt;=$G261, $N261, "")</f>
        <v/>
      </c>
      <c r="LX261" s="9">
        <f>IF(35&lt;=$G261, LW261-LV261, "")</f>
        <v/>
      </c>
      <c r="LY261" s="9">
        <f>IF(35&lt;=$G261, LU261-LX261, "")</f>
        <v/>
      </c>
      <c r="LZ261" s="9">
        <f>IF(35&lt;=$G261, ROUND(LR261*$Q261, 2), "")</f>
        <v/>
      </c>
      <c r="MA261" s="9">
        <f>IF(35&lt;=$G261, LR261+LZ261, "")</f>
        <v/>
      </c>
      <c r="MB261" s="9">
        <f>IF(35&lt;=$G261, LV261+LZ261, "")</f>
        <v/>
      </c>
      <c r="MC261" s="9">
        <f>IF(35&lt;=$G261, ($G261-35)*$N261, "")</f>
        <v/>
      </c>
      <c r="MD261" s="9">
        <f>IF(36&lt;=$G261, LY261, "")</f>
        <v/>
      </c>
      <c r="ME261" s="9">
        <f>IF(36&lt;=$G261, ROUND(MD261*$Q261, 2), "")</f>
        <v/>
      </c>
      <c r="MF261" s="9">
        <f>IF(36&lt;=$G261, $N261, "")</f>
        <v/>
      </c>
      <c r="MG261" s="9">
        <f>IF(36&lt;=$G261, MF261-ME261, "")</f>
        <v/>
      </c>
      <c r="MH261" s="9">
        <f>IF(36&lt;=$G261, MD261-MG261, "")</f>
        <v/>
      </c>
      <c r="MI261" s="9">
        <f>IF(36&lt;=$G261, ROUND(MA261*$Q261, 2), "")</f>
        <v/>
      </c>
      <c r="MJ261" s="9">
        <f>IF(36&lt;=$G261, MA261+MI261, "")</f>
        <v/>
      </c>
      <c r="MK261" s="9">
        <f>IF(36&lt;=$G261, ME261+MI261, "")</f>
        <v/>
      </c>
      <c r="ML261" s="9">
        <f>IF(36&lt;=$G261, ($G261-36)*$N261, "")</f>
        <v/>
      </c>
      <c r="MM261" s="9">
        <f>IF(37&lt;=$G261, MH261, "")</f>
        <v/>
      </c>
      <c r="MN261" s="9">
        <f>IF(37&lt;=$G261, ROUND(MM261*$Q261, 2), "")</f>
        <v/>
      </c>
      <c r="MO261" s="9">
        <f>IF(37&lt;=$G261, $N261, "")</f>
        <v/>
      </c>
      <c r="MP261" s="9">
        <f>IF(37&lt;=$G261, MO261-MN261, "")</f>
        <v/>
      </c>
      <c r="MQ261" s="9">
        <f>IF(37&lt;=$G261, MM261-MP261, "")</f>
        <v/>
      </c>
      <c r="MR261" s="9">
        <f>IF(37&lt;=$G261, ROUND(MJ261*$Q261, 2), "")</f>
        <v/>
      </c>
      <c r="MS261" s="9">
        <f>IF(37&lt;=$G261, MJ261+MR261, "")</f>
        <v/>
      </c>
      <c r="MT261" s="9">
        <f>IF(37&lt;=$G261, MN261+MR261, "")</f>
        <v/>
      </c>
      <c r="MU261" s="9">
        <f>IF(37&lt;=$G261, ($G261-37)*$N261, "")</f>
        <v/>
      </c>
      <c r="MV261" s="9">
        <f>IF(38&lt;=$G261, MQ261, "")</f>
        <v/>
      </c>
      <c r="MW261" s="9">
        <f>IF(38&lt;=$G261, ROUND(MV261*$Q261, 2), "")</f>
        <v/>
      </c>
      <c r="MX261" s="9">
        <f>IF(38&lt;=$G261, $N261, "")</f>
        <v/>
      </c>
      <c r="MY261" s="9">
        <f>IF(38&lt;=$G261, MX261-MW261, "")</f>
        <v/>
      </c>
      <c r="MZ261" s="9">
        <f>IF(38&lt;=$G261, MV261-MY261, "")</f>
        <v/>
      </c>
      <c r="NA261" s="9">
        <f>IF(38&lt;=$G261, ROUND(MS261*$Q261, 2), "")</f>
        <v/>
      </c>
      <c r="NB261" s="9">
        <f>IF(38&lt;=$G261, MS261+NA261, "")</f>
        <v/>
      </c>
      <c r="NC261" s="9">
        <f>IF(38&lt;=$G261, MW261+NA261, "")</f>
        <v/>
      </c>
      <c r="ND261" s="9">
        <f>IF(38&lt;=$G261, ($G261-38)*$N261, "")</f>
        <v/>
      </c>
      <c r="NE261" s="9">
        <f>IF(39&lt;=$G261, MZ261, "")</f>
        <v/>
      </c>
      <c r="NF261" s="9">
        <f>IF(39&lt;=$G261, ROUND(NE261*$Q261, 2), "")</f>
        <v/>
      </c>
      <c r="NG261" s="9">
        <f>IF(39&lt;=$G261, $N261, "")</f>
        <v/>
      </c>
      <c r="NH261" s="9">
        <f>IF(39&lt;=$G261, NG261-NF261, "")</f>
        <v/>
      </c>
      <c r="NI261" s="9">
        <f>IF(39&lt;=$G261, NE261-NH261, "")</f>
        <v/>
      </c>
      <c r="NJ261" s="9">
        <f>IF(39&lt;=$G261, ROUND(NB261*$Q261, 2), "")</f>
        <v/>
      </c>
      <c r="NK261" s="9">
        <f>IF(39&lt;=$G261, NB261+NJ261, "")</f>
        <v/>
      </c>
      <c r="NL261" s="9">
        <f>IF(39&lt;=$G261, NF261+NJ261, "")</f>
        <v/>
      </c>
      <c r="NM261" s="9">
        <f>IF(39&lt;=$G261, ($G261-39)*$N261, "")</f>
        <v/>
      </c>
      <c r="NN261" s="9">
        <f>IF(40&lt;=$G261, NI261, "")</f>
        <v/>
      </c>
      <c r="NO261" s="9">
        <f>IF(40&lt;=$G261, ROUND(NN261*$Q261, 2), "")</f>
        <v/>
      </c>
      <c r="NP261" s="9">
        <f>IF(40&lt;=$G261, $N261, "")</f>
        <v/>
      </c>
      <c r="NQ261" s="9">
        <f>IF(40&lt;=$G261, NP261-NO261, "")</f>
        <v/>
      </c>
      <c r="NR261" s="9">
        <f>IF(40&lt;=$G261, NN261-NQ261, "")</f>
        <v/>
      </c>
      <c r="NS261" s="9">
        <f>IF(40&lt;=$G261, ROUND(NK261*$Q261, 2), "")</f>
        <v/>
      </c>
      <c r="NT261" s="9">
        <f>IF(40&lt;=$G261, NK261+NS261, "")</f>
        <v/>
      </c>
      <c r="NU261" s="9">
        <f>IF(40&lt;=$G261, NO261+NS261, "")</f>
        <v/>
      </c>
      <c r="NV261" s="9">
        <f>IF(40&lt;=$G261, ($G261-40)*$N261, "")</f>
        <v/>
      </c>
      <c r="NW261" s="9">
        <f>IF(41&lt;=$G261, NR261, "")</f>
        <v/>
      </c>
      <c r="NX261" s="9">
        <f>IF(41&lt;=$G261, ROUND(NW261*$Q261, 2), "")</f>
        <v/>
      </c>
      <c r="NY261" s="9">
        <f>IF(41&lt;=$G261, $N261, "")</f>
        <v/>
      </c>
      <c r="NZ261" s="9">
        <f>IF(41&lt;=$G261, NY261-NX261, "")</f>
        <v/>
      </c>
      <c r="OA261" s="9">
        <f>IF(41&lt;=$G261, NW261-NZ261, "")</f>
        <v/>
      </c>
      <c r="OB261" s="9">
        <f>IF(41&lt;=$G261, ROUND(NT261*$Q261, 2), "")</f>
        <v/>
      </c>
      <c r="OC261" s="9">
        <f>IF(41&lt;=$G261, NT261+OB261, "")</f>
        <v/>
      </c>
      <c r="OD261" s="9">
        <f>IF(41&lt;=$G261, NX261+OB261, "")</f>
        <v/>
      </c>
      <c r="OE261" s="9">
        <f>IF(41&lt;=$G261, ($G261-41)*$N261, "")</f>
        <v/>
      </c>
      <c r="OF261" s="9">
        <f>IF(42&lt;=$G261, OA261, "")</f>
        <v/>
      </c>
      <c r="OG261" s="9">
        <f>IF(42&lt;=$G261, ROUND(OF261*$Q261, 2), "")</f>
        <v/>
      </c>
      <c r="OH261" s="9">
        <f>IF(42&lt;=$G261, $N261, "")</f>
        <v/>
      </c>
      <c r="OI261" s="9">
        <f>IF(42&lt;=$G261, OH261-OG261, "")</f>
        <v/>
      </c>
      <c r="OJ261" s="9">
        <f>IF(42&lt;=$G261, OF261-OI261, "")</f>
        <v/>
      </c>
      <c r="OK261" s="9">
        <f>IF(42&lt;=$G261, ROUND(OC261*$Q261, 2), "")</f>
        <v/>
      </c>
      <c r="OL261" s="9">
        <f>IF(42&lt;=$G261, OC261+OK261, "")</f>
        <v/>
      </c>
      <c r="OM261" s="9">
        <f>IF(42&lt;=$G261, OG261+OK261, "")</f>
        <v/>
      </c>
      <c r="ON261" s="9">
        <f>IF(42&lt;=$G261, ($G261-42)*$N261, "")</f>
        <v/>
      </c>
      <c r="OO261" s="9">
        <f>IF(43&lt;=$G261, OJ261, "")</f>
        <v/>
      </c>
      <c r="OP261" s="9">
        <f>IF(43&lt;=$G261, ROUND(OO261*$Q261, 2), "")</f>
        <v/>
      </c>
      <c r="OQ261" s="9">
        <f>IF(43&lt;=$G261, $N261, "")</f>
        <v/>
      </c>
      <c r="OR261" s="9">
        <f>IF(43&lt;=$G261, OQ261-OP261, "")</f>
        <v/>
      </c>
      <c r="OS261" s="9">
        <f>IF(43&lt;=$G261, OO261-OR261, "")</f>
        <v/>
      </c>
      <c r="OT261" s="9">
        <f>IF(43&lt;=$G261, ROUND(OL261*$Q261, 2), "")</f>
        <v/>
      </c>
      <c r="OU261" s="9">
        <f>IF(43&lt;=$G261, OL261+OT261, "")</f>
        <v/>
      </c>
      <c r="OV261" s="9">
        <f>IF(43&lt;=$G261, OP261+OT261, "")</f>
        <v/>
      </c>
      <c r="OW261" s="9">
        <f>IF(43&lt;=$G261, ($G261-43)*$N261, "")</f>
        <v/>
      </c>
      <c r="OX261" s="9">
        <f>IF(44&lt;=$G261, OS261, "")</f>
        <v/>
      </c>
      <c r="OY261" s="9">
        <f>IF(44&lt;=$G261, ROUND(OX261*$Q261, 2), "")</f>
        <v/>
      </c>
      <c r="OZ261" s="9">
        <f>IF(44&lt;=$G261, $N261, "")</f>
        <v/>
      </c>
      <c r="PA261" s="9">
        <f>IF(44&lt;=$G261, OZ261-OY261, "")</f>
        <v/>
      </c>
      <c r="PB261" s="9">
        <f>IF(44&lt;=$G261, OX261-PA261, "")</f>
        <v/>
      </c>
      <c r="PC261" s="9">
        <f>IF(44&lt;=$G261, ROUND(OU261*$Q261, 2), "")</f>
        <v/>
      </c>
      <c r="PD261" s="9">
        <f>IF(44&lt;=$G261, OU261+PC261, "")</f>
        <v/>
      </c>
      <c r="PE261" s="9">
        <f>IF(44&lt;=$G261, OY261+PC261, "")</f>
        <v/>
      </c>
      <c r="PF261" s="9">
        <f>IF(44&lt;=$G261, ($G261-44)*$N261, "")</f>
        <v/>
      </c>
      <c r="PG261" s="9">
        <f>IF(45&lt;=$G261, PB261, "")</f>
        <v/>
      </c>
      <c r="PH261" s="9">
        <f>IF(45&lt;=$G261, ROUND(PG261*$Q261, 2), "")</f>
        <v/>
      </c>
      <c r="PI261" s="9">
        <f>IF(45&lt;=$G261, $N261, "")</f>
        <v/>
      </c>
      <c r="PJ261" s="9">
        <f>IF(45&lt;=$G261, PI261-PH261, "")</f>
        <v/>
      </c>
      <c r="PK261" s="9">
        <f>IF(45&lt;=$G261, PG261-PJ261, "")</f>
        <v/>
      </c>
      <c r="PL261" s="9">
        <f>IF(45&lt;=$G261, ROUND(PD261*$Q261, 2), "")</f>
        <v/>
      </c>
      <c r="PM261" s="9">
        <f>IF(45&lt;=$G261, PD261+PL261, "")</f>
        <v/>
      </c>
      <c r="PN261" s="9">
        <f>IF(45&lt;=$G261, PH261+PL261, "")</f>
        <v/>
      </c>
      <c r="PO261" s="9">
        <f>IF(45&lt;=$G261, ($G261-45)*$N261, "")</f>
        <v/>
      </c>
      <c r="PP261" s="9">
        <f>IF(46&lt;=$G261, PK261, "")</f>
        <v/>
      </c>
      <c r="PQ261" s="9">
        <f>IF(46&lt;=$G261, ROUND(PP261*$Q261, 2), "")</f>
        <v/>
      </c>
      <c r="PR261" s="9">
        <f>IF(46&lt;=$G261, $N261, "")</f>
        <v/>
      </c>
      <c r="PS261" s="9">
        <f>IF(46&lt;=$G261, PR261-PQ261, "")</f>
        <v/>
      </c>
      <c r="PT261" s="9">
        <f>IF(46&lt;=$G261, PP261-PS261, "")</f>
        <v/>
      </c>
      <c r="PU261" s="9">
        <f>IF(46&lt;=$G261, ROUND(PM261*$Q261, 2), "")</f>
        <v/>
      </c>
      <c r="PV261" s="9">
        <f>IF(46&lt;=$G261, PM261+PU261, "")</f>
        <v/>
      </c>
      <c r="PW261" s="9">
        <f>IF(46&lt;=$G261, PQ261+PU261, "")</f>
        <v/>
      </c>
      <c r="PX261" s="9">
        <f>IF(46&lt;=$G261, ($G261-46)*$N261, "")</f>
        <v/>
      </c>
      <c r="PY261" s="9">
        <f>IF(47&lt;=$G261, PT261, "")</f>
        <v/>
      </c>
      <c r="PZ261" s="9">
        <f>IF(47&lt;=$G261, ROUND(PY261*$Q261, 2), "")</f>
        <v/>
      </c>
      <c r="QA261" s="9">
        <f>IF(47&lt;=$G261, $N261, "")</f>
        <v/>
      </c>
      <c r="QB261" s="9">
        <f>IF(47&lt;=$G261, QA261-PZ261, "")</f>
        <v/>
      </c>
      <c r="QC261" s="9">
        <f>IF(47&lt;=$G261, PY261-QB261, "")</f>
        <v/>
      </c>
      <c r="QD261" s="9">
        <f>IF(47&lt;=$G261, ROUND(PV261*$Q261, 2), "")</f>
        <v/>
      </c>
      <c r="QE261" s="9">
        <f>IF(47&lt;=$G261, PV261+QD261, "")</f>
        <v/>
      </c>
      <c r="QF261" s="9">
        <f>IF(47&lt;=$G261, PZ261+QD261, "")</f>
        <v/>
      </c>
      <c r="QG261" s="9">
        <f>IF(47&lt;=$G261, ($G261-47)*$N261, "")</f>
        <v/>
      </c>
      <c r="QH261" s="9">
        <f>IF(48&lt;=$G261, QC261, "")</f>
        <v/>
      </c>
      <c r="QI261" s="9">
        <f>IF(48&lt;=$G261, ROUND(QH261*$Q261, 2), "")</f>
        <v/>
      </c>
      <c r="QJ261" s="9">
        <f>IF(48&lt;=$G261, $N261, "")</f>
        <v/>
      </c>
      <c r="QK261" s="9">
        <f>IF(48&lt;=$G261, QJ261-QI261, "")</f>
        <v/>
      </c>
      <c r="QL261" s="9">
        <f>IF(48&lt;=$G261, QH261-QK261, "")</f>
        <v/>
      </c>
      <c r="QM261" s="9">
        <f>IF(48&lt;=$G261, ROUND(QE261*$Q261, 2), "")</f>
        <v/>
      </c>
      <c r="QN261" s="9">
        <f>IF(48&lt;=$G261, QE261+QM261, "")</f>
        <v/>
      </c>
      <c r="QO261" s="9">
        <f>IF(48&lt;=$G261, QI261+QM261, "")</f>
        <v/>
      </c>
      <c r="QP261" s="9">
        <f>IF(48&lt;=$G261, ($G261-48)*$N261, "")</f>
        <v/>
      </c>
    </row>
    <row r="262">
      <c r="A262" s="12" t="inlineStr">
        <is>
          <t>0768-0002</t>
        </is>
      </c>
      <c r="B262" s="13" t="inlineStr">
        <is>
          <t>Distribuidora y Comercializadora 2000, S.A. de C.V.</t>
        </is>
      </c>
      <c r="C262" s="13" t="inlineStr">
        <is>
          <t>Manager Furgon L4H2</t>
        </is>
      </c>
      <c r="D262" s="12" t="inlineStr">
        <is>
          <t>ACTIVO</t>
        </is>
      </c>
      <c r="E262" s="12" t="inlineStr">
        <is>
          <t>2026-06-29</t>
        </is>
      </c>
      <c r="F262" s="12" t="inlineStr">
        <is>
          <t>2027-06-29</t>
        </is>
      </c>
      <c r="G262" s="14" t="n">
        <v>12</v>
      </c>
      <c r="H262" s="15" t="n">
        <v>856500</v>
      </c>
      <c r="I262" s="16" t="n">
        <v>0.1</v>
      </c>
      <c r="J262" s="15">
        <f>ROUND(H262*I262, 2)</f>
        <v/>
      </c>
      <c r="K262" s="15">
        <f>ROUND(H262-J262, 2)</f>
        <v/>
      </c>
      <c r="L262" s="16" t="n">
        <v>0.02</v>
      </c>
      <c r="M262" s="15">
        <f>ROUND(H262*L262, 2)</f>
        <v/>
      </c>
      <c r="N262" s="15" t="n">
        <v>48680.69</v>
      </c>
      <c r="O262" s="16" t="n">
        <v>0.4</v>
      </c>
      <c r="P262" s="15">
        <f>ROUND(H262*O262, 2)</f>
        <v/>
      </c>
      <c r="Q262" s="17" t="n">
        <v>0.02225177</v>
      </c>
      <c r="R262" s="17">
        <f>RATE(G262, -N262, K262, -P262)</f>
        <v/>
      </c>
      <c r="S262" s="17">
        <f>ROUND(Q262*12, 8)</f>
        <v/>
      </c>
      <c r="T262" s="17">
        <f>ROUND(((1+Q262)^12)-1, 8)</f>
        <v/>
      </c>
      <c r="U262" s="15">
        <f>ROUND(PV(Q262, G262, 0, -P262), 2)</f>
        <v/>
      </c>
      <c r="V262" s="15">
        <f>SUMIF($AA$4:$QP$4, "Interes_Leasing", AA262:QP262)</f>
        <v/>
      </c>
      <c r="W262" s="15">
        <f>SUMIF($AA$4:$QP$4, "Interes_Residual", AA262:QP262)</f>
        <v/>
      </c>
      <c r="X262" s="15">
        <f>ROUND(V262+W262, 2)</f>
        <v/>
      </c>
      <c r="Y262" s="15">
        <f>ROUND((N262*G262+P262+M262)-K262, 2)</f>
        <v/>
      </c>
      <c r="Z262" s="16">
        <f>ROUND(Y262/K262, 4)</f>
        <v/>
      </c>
      <c r="AA262" s="15">
        <f>IF(1&lt;=$G262, $K262, "")</f>
        <v/>
      </c>
      <c r="AB262" s="15">
        <f>IF(1&lt;=$G262, ROUND(AA262*$Q262, 2), "")</f>
        <v/>
      </c>
      <c r="AC262" s="15">
        <f>IF(1&lt;=$G262, $N262, "")</f>
        <v/>
      </c>
      <c r="AD262" s="15">
        <f>IF(1&lt;=$G262, AC262-AB262, "")</f>
        <v/>
      </c>
      <c r="AE262" s="15">
        <f>IF(1&lt;=$G262, AA262-AD262, "")</f>
        <v/>
      </c>
      <c r="AF262" s="15">
        <f>IF(1&lt;=$G262, ROUND($U262*$Q262, 2), "")</f>
        <v/>
      </c>
      <c r="AG262" s="15">
        <f>IF(1&lt;=$G262, $U262+AF262, "")</f>
        <v/>
      </c>
      <c r="AH262" s="15">
        <f>IF(1&lt;=$G262, AB262+AF262, "")</f>
        <v/>
      </c>
      <c r="AI262" s="15">
        <f>IF(1&lt;=$G262, ($G262-1)*$N262, "")</f>
        <v/>
      </c>
      <c r="AJ262" s="15">
        <f>IF(2&lt;=$G262, AE262, "")</f>
        <v/>
      </c>
      <c r="AK262" s="15">
        <f>IF(2&lt;=$G262, ROUND(AJ262*$Q262, 2), "")</f>
        <v/>
      </c>
      <c r="AL262" s="15">
        <f>IF(2&lt;=$G262, $N262, "")</f>
        <v/>
      </c>
      <c r="AM262" s="15">
        <f>IF(2&lt;=$G262, AL262-AK262, "")</f>
        <v/>
      </c>
      <c r="AN262" s="15">
        <f>IF(2&lt;=$G262, AJ262-AM262, "")</f>
        <v/>
      </c>
      <c r="AO262" s="15">
        <f>IF(2&lt;=$G262, ROUND(AG262*$Q262, 2), "")</f>
        <v/>
      </c>
      <c r="AP262" s="15">
        <f>IF(2&lt;=$G262, AG262+AO262, "")</f>
        <v/>
      </c>
      <c r="AQ262" s="15">
        <f>IF(2&lt;=$G262, AK262+AO262, "")</f>
        <v/>
      </c>
      <c r="AR262" s="15">
        <f>IF(2&lt;=$G262, ($G262-2)*$N262, "")</f>
        <v/>
      </c>
      <c r="AS262" s="15">
        <f>IF(3&lt;=$G262, AN262, "")</f>
        <v/>
      </c>
      <c r="AT262" s="15">
        <f>IF(3&lt;=$G262, ROUND(AS262*$Q262, 2), "")</f>
        <v/>
      </c>
      <c r="AU262" s="15">
        <f>IF(3&lt;=$G262, $N262, "")</f>
        <v/>
      </c>
      <c r="AV262" s="15">
        <f>IF(3&lt;=$G262, AU262-AT262, "")</f>
        <v/>
      </c>
      <c r="AW262" s="15">
        <f>IF(3&lt;=$G262, AS262-AV262, "")</f>
        <v/>
      </c>
      <c r="AX262" s="15">
        <f>IF(3&lt;=$G262, ROUND(AP262*$Q262, 2), "")</f>
        <v/>
      </c>
      <c r="AY262" s="15">
        <f>IF(3&lt;=$G262, AP262+AX262, "")</f>
        <v/>
      </c>
      <c r="AZ262" s="15">
        <f>IF(3&lt;=$G262, AT262+AX262, "")</f>
        <v/>
      </c>
      <c r="BA262" s="15">
        <f>IF(3&lt;=$G262, ($G262-3)*$N262, "")</f>
        <v/>
      </c>
      <c r="BB262" s="15">
        <f>IF(4&lt;=$G262, AW262, "")</f>
        <v/>
      </c>
      <c r="BC262" s="15">
        <f>IF(4&lt;=$G262, ROUND(BB262*$Q262, 2), "")</f>
        <v/>
      </c>
      <c r="BD262" s="15">
        <f>IF(4&lt;=$G262, $N262, "")</f>
        <v/>
      </c>
      <c r="BE262" s="15">
        <f>IF(4&lt;=$G262, BD262-BC262, "")</f>
        <v/>
      </c>
      <c r="BF262" s="15">
        <f>IF(4&lt;=$G262, BB262-BE262, "")</f>
        <v/>
      </c>
      <c r="BG262" s="15">
        <f>IF(4&lt;=$G262, ROUND(AY262*$Q262, 2), "")</f>
        <v/>
      </c>
      <c r="BH262" s="15">
        <f>IF(4&lt;=$G262, AY262+BG262, "")</f>
        <v/>
      </c>
      <c r="BI262" s="15">
        <f>IF(4&lt;=$G262, BC262+BG262, "")</f>
        <v/>
      </c>
      <c r="BJ262" s="15">
        <f>IF(4&lt;=$G262, ($G262-4)*$N262, "")</f>
        <v/>
      </c>
      <c r="BK262" s="15">
        <f>IF(5&lt;=$G262, BF262, "")</f>
        <v/>
      </c>
      <c r="BL262" s="15">
        <f>IF(5&lt;=$G262, ROUND(BK262*$Q262, 2), "")</f>
        <v/>
      </c>
      <c r="BM262" s="15">
        <f>IF(5&lt;=$G262, $N262, "")</f>
        <v/>
      </c>
      <c r="BN262" s="15">
        <f>IF(5&lt;=$G262, BM262-BL262, "")</f>
        <v/>
      </c>
      <c r="BO262" s="15">
        <f>IF(5&lt;=$G262, BK262-BN262, "")</f>
        <v/>
      </c>
      <c r="BP262" s="15">
        <f>IF(5&lt;=$G262, ROUND(BH262*$Q262, 2), "")</f>
        <v/>
      </c>
      <c r="BQ262" s="15">
        <f>IF(5&lt;=$G262, BH262+BP262, "")</f>
        <v/>
      </c>
      <c r="BR262" s="15">
        <f>IF(5&lt;=$G262, BL262+BP262, "")</f>
        <v/>
      </c>
      <c r="BS262" s="15">
        <f>IF(5&lt;=$G262, ($G262-5)*$N262, "")</f>
        <v/>
      </c>
      <c r="BT262" s="15">
        <f>IF(6&lt;=$G262, BO262, "")</f>
        <v/>
      </c>
      <c r="BU262" s="15">
        <f>IF(6&lt;=$G262, ROUND(BT262*$Q262, 2), "")</f>
        <v/>
      </c>
      <c r="BV262" s="15">
        <f>IF(6&lt;=$G262, $N262, "")</f>
        <v/>
      </c>
      <c r="BW262" s="15">
        <f>IF(6&lt;=$G262, BV262-BU262, "")</f>
        <v/>
      </c>
      <c r="BX262" s="15">
        <f>IF(6&lt;=$G262, BT262-BW262, "")</f>
        <v/>
      </c>
      <c r="BY262" s="15">
        <f>IF(6&lt;=$G262, ROUND(BQ262*$Q262, 2), "")</f>
        <v/>
      </c>
      <c r="BZ262" s="15">
        <f>IF(6&lt;=$G262, BQ262+BY262, "")</f>
        <v/>
      </c>
      <c r="CA262" s="15">
        <f>IF(6&lt;=$G262, BU262+BY262, "")</f>
        <v/>
      </c>
      <c r="CB262" s="15">
        <f>IF(6&lt;=$G262, ($G262-6)*$N262, "")</f>
        <v/>
      </c>
      <c r="CC262" s="15">
        <f>IF(7&lt;=$G262, BX262, "")</f>
        <v/>
      </c>
      <c r="CD262" s="15">
        <f>IF(7&lt;=$G262, ROUND(CC262*$Q262, 2), "")</f>
        <v/>
      </c>
      <c r="CE262" s="15">
        <f>IF(7&lt;=$G262, $N262, "")</f>
        <v/>
      </c>
      <c r="CF262" s="15">
        <f>IF(7&lt;=$G262, CE262-CD262, "")</f>
        <v/>
      </c>
      <c r="CG262" s="15">
        <f>IF(7&lt;=$G262, CC262-CF262, "")</f>
        <v/>
      </c>
      <c r="CH262" s="15">
        <f>IF(7&lt;=$G262, ROUND(BZ262*$Q262, 2), "")</f>
        <v/>
      </c>
      <c r="CI262" s="15">
        <f>IF(7&lt;=$G262, BZ262+CH262, "")</f>
        <v/>
      </c>
      <c r="CJ262" s="15">
        <f>IF(7&lt;=$G262, CD262+CH262, "")</f>
        <v/>
      </c>
      <c r="CK262" s="15">
        <f>IF(7&lt;=$G262, ($G262-7)*$N262, "")</f>
        <v/>
      </c>
      <c r="CL262" s="15">
        <f>IF(8&lt;=$G262, CG262, "")</f>
        <v/>
      </c>
      <c r="CM262" s="15">
        <f>IF(8&lt;=$G262, ROUND(CL262*$Q262, 2), "")</f>
        <v/>
      </c>
      <c r="CN262" s="15">
        <f>IF(8&lt;=$G262, $N262, "")</f>
        <v/>
      </c>
      <c r="CO262" s="15">
        <f>IF(8&lt;=$G262, CN262-CM262, "")</f>
        <v/>
      </c>
      <c r="CP262" s="15">
        <f>IF(8&lt;=$G262, CL262-CO262, "")</f>
        <v/>
      </c>
      <c r="CQ262" s="15">
        <f>IF(8&lt;=$G262, ROUND(CI262*$Q262, 2), "")</f>
        <v/>
      </c>
      <c r="CR262" s="15">
        <f>IF(8&lt;=$G262, CI262+CQ262, "")</f>
        <v/>
      </c>
      <c r="CS262" s="15">
        <f>IF(8&lt;=$G262, CM262+CQ262, "")</f>
        <v/>
      </c>
      <c r="CT262" s="15">
        <f>IF(8&lt;=$G262, ($G262-8)*$N262, "")</f>
        <v/>
      </c>
      <c r="CU262" s="15">
        <f>IF(9&lt;=$G262, CP262, "")</f>
        <v/>
      </c>
      <c r="CV262" s="15">
        <f>IF(9&lt;=$G262, ROUND(CU262*$Q262, 2), "")</f>
        <v/>
      </c>
      <c r="CW262" s="15">
        <f>IF(9&lt;=$G262, $N262, "")</f>
        <v/>
      </c>
      <c r="CX262" s="15">
        <f>IF(9&lt;=$G262, CW262-CV262, "")</f>
        <v/>
      </c>
      <c r="CY262" s="15">
        <f>IF(9&lt;=$G262, CU262-CX262, "")</f>
        <v/>
      </c>
      <c r="CZ262" s="15">
        <f>IF(9&lt;=$G262, ROUND(CR262*$Q262, 2), "")</f>
        <v/>
      </c>
      <c r="DA262" s="15">
        <f>IF(9&lt;=$G262, CR262+CZ262, "")</f>
        <v/>
      </c>
      <c r="DB262" s="15">
        <f>IF(9&lt;=$G262, CV262+CZ262, "")</f>
        <v/>
      </c>
      <c r="DC262" s="15">
        <f>IF(9&lt;=$G262, ($G262-9)*$N262, "")</f>
        <v/>
      </c>
      <c r="DD262" s="15">
        <f>IF(10&lt;=$G262, CY262, "")</f>
        <v/>
      </c>
      <c r="DE262" s="15">
        <f>IF(10&lt;=$G262, ROUND(DD262*$Q262, 2), "")</f>
        <v/>
      </c>
      <c r="DF262" s="15">
        <f>IF(10&lt;=$G262, $N262, "")</f>
        <v/>
      </c>
      <c r="DG262" s="15">
        <f>IF(10&lt;=$G262, DF262-DE262, "")</f>
        <v/>
      </c>
      <c r="DH262" s="15">
        <f>IF(10&lt;=$G262, DD262-DG262, "")</f>
        <v/>
      </c>
      <c r="DI262" s="15">
        <f>IF(10&lt;=$G262, ROUND(DA262*$Q262, 2), "")</f>
        <v/>
      </c>
      <c r="DJ262" s="15">
        <f>IF(10&lt;=$G262, DA262+DI262, "")</f>
        <v/>
      </c>
      <c r="DK262" s="15">
        <f>IF(10&lt;=$G262, DE262+DI262, "")</f>
        <v/>
      </c>
      <c r="DL262" s="15">
        <f>IF(10&lt;=$G262, ($G262-10)*$N262, "")</f>
        <v/>
      </c>
      <c r="DM262" s="15">
        <f>IF(11&lt;=$G262, DH262, "")</f>
        <v/>
      </c>
      <c r="DN262" s="15">
        <f>IF(11&lt;=$G262, ROUND(DM262*$Q262, 2), "")</f>
        <v/>
      </c>
      <c r="DO262" s="15">
        <f>IF(11&lt;=$G262, $N262, "")</f>
        <v/>
      </c>
      <c r="DP262" s="15">
        <f>IF(11&lt;=$G262, DO262-DN262, "")</f>
        <v/>
      </c>
      <c r="DQ262" s="15">
        <f>IF(11&lt;=$G262, DM262-DP262, "")</f>
        <v/>
      </c>
      <c r="DR262" s="15">
        <f>IF(11&lt;=$G262, ROUND(DJ262*$Q262, 2), "")</f>
        <v/>
      </c>
      <c r="DS262" s="15">
        <f>IF(11&lt;=$G262, DJ262+DR262, "")</f>
        <v/>
      </c>
      <c r="DT262" s="15">
        <f>IF(11&lt;=$G262, DN262+DR262, "")</f>
        <v/>
      </c>
      <c r="DU262" s="15">
        <f>IF(11&lt;=$G262, ($G262-11)*$N262, "")</f>
        <v/>
      </c>
      <c r="DV262" s="15">
        <f>IF(12&lt;=$G262, DQ262, "")</f>
        <v/>
      </c>
      <c r="DW262" s="15">
        <f>IF(12&lt;=$G262, ROUND(DV262*$Q262, 2), "")</f>
        <v/>
      </c>
      <c r="DX262" s="15">
        <f>IF(12&lt;=$G262, $N262, "")</f>
        <v/>
      </c>
      <c r="DY262" s="15">
        <f>IF(12&lt;=$G262, DX262-DW262, "")</f>
        <v/>
      </c>
      <c r="DZ262" s="15">
        <f>IF(12&lt;=$G262, DV262-DY262, "")</f>
        <v/>
      </c>
      <c r="EA262" s="15">
        <f>IF(12&lt;=$G262, ROUND(DS262*$Q262, 2), "")</f>
        <v/>
      </c>
      <c r="EB262" s="15">
        <f>IF(12&lt;=$G262, DS262+EA262, "")</f>
        <v/>
      </c>
      <c r="EC262" s="15">
        <f>IF(12&lt;=$G262, DW262+EA262, "")</f>
        <v/>
      </c>
      <c r="ED262" s="15">
        <f>IF(12&lt;=$G262, ($G262-12)*$N262, "")</f>
        <v/>
      </c>
      <c r="EE262" s="15">
        <f>IF(13&lt;=$G262, DZ262, "")</f>
        <v/>
      </c>
      <c r="EF262" s="15">
        <f>IF(13&lt;=$G262, ROUND(EE262*$Q262, 2), "")</f>
        <v/>
      </c>
      <c r="EG262" s="15">
        <f>IF(13&lt;=$G262, $N262, "")</f>
        <v/>
      </c>
      <c r="EH262" s="15">
        <f>IF(13&lt;=$G262, EG262-EF262, "")</f>
        <v/>
      </c>
      <c r="EI262" s="15">
        <f>IF(13&lt;=$G262, EE262-EH262, "")</f>
        <v/>
      </c>
      <c r="EJ262" s="15">
        <f>IF(13&lt;=$G262, ROUND(EB262*$Q262, 2), "")</f>
        <v/>
      </c>
      <c r="EK262" s="15">
        <f>IF(13&lt;=$G262, EB262+EJ262, "")</f>
        <v/>
      </c>
      <c r="EL262" s="15">
        <f>IF(13&lt;=$G262, EF262+EJ262, "")</f>
        <v/>
      </c>
      <c r="EM262" s="15">
        <f>IF(13&lt;=$G262, ($G262-13)*$N262, "")</f>
        <v/>
      </c>
      <c r="EN262" s="15">
        <f>IF(14&lt;=$G262, EI262, "")</f>
        <v/>
      </c>
      <c r="EO262" s="15">
        <f>IF(14&lt;=$G262, ROUND(EN262*$Q262, 2), "")</f>
        <v/>
      </c>
      <c r="EP262" s="15">
        <f>IF(14&lt;=$G262, $N262, "")</f>
        <v/>
      </c>
      <c r="EQ262" s="15">
        <f>IF(14&lt;=$G262, EP262-EO262, "")</f>
        <v/>
      </c>
      <c r="ER262" s="15">
        <f>IF(14&lt;=$G262, EN262-EQ262, "")</f>
        <v/>
      </c>
      <c r="ES262" s="15">
        <f>IF(14&lt;=$G262, ROUND(EK262*$Q262, 2), "")</f>
        <v/>
      </c>
      <c r="ET262" s="15">
        <f>IF(14&lt;=$G262, EK262+ES262, "")</f>
        <v/>
      </c>
      <c r="EU262" s="15">
        <f>IF(14&lt;=$G262, EO262+ES262, "")</f>
        <v/>
      </c>
      <c r="EV262" s="15">
        <f>IF(14&lt;=$G262, ($G262-14)*$N262, "")</f>
        <v/>
      </c>
      <c r="EW262" s="15">
        <f>IF(15&lt;=$G262, ER262, "")</f>
        <v/>
      </c>
      <c r="EX262" s="15">
        <f>IF(15&lt;=$G262, ROUND(EW262*$Q262, 2), "")</f>
        <v/>
      </c>
      <c r="EY262" s="15">
        <f>IF(15&lt;=$G262, $N262, "")</f>
        <v/>
      </c>
      <c r="EZ262" s="15">
        <f>IF(15&lt;=$G262, EY262-EX262, "")</f>
        <v/>
      </c>
      <c r="FA262" s="15">
        <f>IF(15&lt;=$G262, EW262-EZ262, "")</f>
        <v/>
      </c>
      <c r="FB262" s="15">
        <f>IF(15&lt;=$G262, ROUND(ET262*$Q262, 2), "")</f>
        <v/>
      </c>
      <c r="FC262" s="15">
        <f>IF(15&lt;=$G262, ET262+FB262, "")</f>
        <v/>
      </c>
      <c r="FD262" s="15">
        <f>IF(15&lt;=$G262, EX262+FB262, "")</f>
        <v/>
      </c>
      <c r="FE262" s="15">
        <f>IF(15&lt;=$G262, ($G262-15)*$N262, "")</f>
        <v/>
      </c>
      <c r="FF262" s="15">
        <f>IF(16&lt;=$G262, FA262, "")</f>
        <v/>
      </c>
      <c r="FG262" s="15">
        <f>IF(16&lt;=$G262, ROUND(FF262*$Q262, 2), "")</f>
        <v/>
      </c>
      <c r="FH262" s="15">
        <f>IF(16&lt;=$G262, $N262, "")</f>
        <v/>
      </c>
      <c r="FI262" s="15">
        <f>IF(16&lt;=$G262, FH262-FG262, "")</f>
        <v/>
      </c>
      <c r="FJ262" s="15">
        <f>IF(16&lt;=$G262, FF262-FI262, "")</f>
        <v/>
      </c>
      <c r="FK262" s="15">
        <f>IF(16&lt;=$G262, ROUND(FC262*$Q262, 2), "")</f>
        <v/>
      </c>
      <c r="FL262" s="15">
        <f>IF(16&lt;=$G262, FC262+FK262, "")</f>
        <v/>
      </c>
      <c r="FM262" s="15">
        <f>IF(16&lt;=$G262, FG262+FK262, "")</f>
        <v/>
      </c>
      <c r="FN262" s="15">
        <f>IF(16&lt;=$G262, ($G262-16)*$N262, "")</f>
        <v/>
      </c>
      <c r="FO262" s="15">
        <f>IF(17&lt;=$G262, FJ262, "")</f>
        <v/>
      </c>
      <c r="FP262" s="15">
        <f>IF(17&lt;=$G262, ROUND(FO262*$Q262, 2), "")</f>
        <v/>
      </c>
      <c r="FQ262" s="15">
        <f>IF(17&lt;=$G262, $N262, "")</f>
        <v/>
      </c>
      <c r="FR262" s="15">
        <f>IF(17&lt;=$G262, FQ262-FP262, "")</f>
        <v/>
      </c>
      <c r="FS262" s="15">
        <f>IF(17&lt;=$G262, FO262-FR262, "")</f>
        <v/>
      </c>
      <c r="FT262" s="15">
        <f>IF(17&lt;=$G262, ROUND(FL262*$Q262, 2), "")</f>
        <v/>
      </c>
      <c r="FU262" s="15">
        <f>IF(17&lt;=$G262, FL262+FT262, "")</f>
        <v/>
      </c>
      <c r="FV262" s="15">
        <f>IF(17&lt;=$G262, FP262+FT262, "")</f>
        <v/>
      </c>
      <c r="FW262" s="15">
        <f>IF(17&lt;=$G262, ($G262-17)*$N262, "")</f>
        <v/>
      </c>
      <c r="FX262" s="15">
        <f>IF(18&lt;=$G262, FS262, "")</f>
        <v/>
      </c>
      <c r="FY262" s="15">
        <f>IF(18&lt;=$G262, ROUND(FX262*$Q262, 2), "")</f>
        <v/>
      </c>
      <c r="FZ262" s="15">
        <f>IF(18&lt;=$G262, $N262, "")</f>
        <v/>
      </c>
      <c r="GA262" s="15">
        <f>IF(18&lt;=$G262, FZ262-FY262, "")</f>
        <v/>
      </c>
      <c r="GB262" s="15">
        <f>IF(18&lt;=$G262, FX262-GA262, "")</f>
        <v/>
      </c>
      <c r="GC262" s="15">
        <f>IF(18&lt;=$G262, ROUND(FU262*$Q262, 2), "")</f>
        <v/>
      </c>
      <c r="GD262" s="15">
        <f>IF(18&lt;=$G262, FU262+GC262, "")</f>
        <v/>
      </c>
      <c r="GE262" s="15">
        <f>IF(18&lt;=$G262, FY262+GC262, "")</f>
        <v/>
      </c>
      <c r="GF262" s="15">
        <f>IF(18&lt;=$G262, ($G262-18)*$N262, "")</f>
        <v/>
      </c>
      <c r="GG262" s="15">
        <f>IF(19&lt;=$G262, GB262, "")</f>
        <v/>
      </c>
      <c r="GH262" s="15">
        <f>IF(19&lt;=$G262, ROUND(GG262*$Q262, 2), "")</f>
        <v/>
      </c>
      <c r="GI262" s="15">
        <f>IF(19&lt;=$G262, $N262, "")</f>
        <v/>
      </c>
      <c r="GJ262" s="15">
        <f>IF(19&lt;=$G262, GI262-GH262, "")</f>
        <v/>
      </c>
      <c r="GK262" s="15">
        <f>IF(19&lt;=$G262, GG262-GJ262, "")</f>
        <v/>
      </c>
      <c r="GL262" s="15">
        <f>IF(19&lt;=$G262, ROUND(GD262*$Q262, 2), "")</f>
        <v/>
      </c>
      <c r="GM262" s="15">
        <f>IF(19&lt;=$G262, GD262+GL262, "")</f>
        <v/>
      </c>
      <c r="GN262" s="15">
        <f>IF(19&lt;=$G262, GH262+GL262, "")</f>
        <v/>
      </c>
      <c r="GO262" s="15">
        <f>IF(19&lt;=$G262, ($G262-19)*$N262, "")</f>
        <v/>
      </c>
      <c r="GP262" s="15">
        <f>IF(20&lt;=$G262, GK262, "")</f>
        <v/>
      </c>
      <c r="GQ262" s="15">
        <f>IF(20&lt;=$G262, ROUND(GP262*$Q262, 2), "")</f>
        <v/>
      </c>
      <c r="GR262" s="15">
        <f>IF(20&lt;=$G262, $N262, "")</f>
        <v/>
      </c>
      <c r="GS262" s="15">
        <f>IF(20&lt;=$G262, GR262-GQ262, "")</f>
        <v/>
      </c>
      <c r="GT262" s="15">
        <f>IF(20&lt;=$G262, GP262-GS262, "")</f>
        <v/>
      </c>
      <c r="GU262" s="15">
        <f>IF(20&lt;=$G262, ROUND(GM262*$Q262, 2), "")</f>
        <v/>
      </c>
      <c r="GV262" s="15">
        <f>IF(20&lt;=$G262, GM262+GU262, "")</f>
        <v/>
      </c>
      <c r="GW262" s="15">
        <f>IF(20&lt;=$G262, GQ262+GU262, "")</f>
        <v/>
      </c>
      <c r="GX262" s="15">
        <f>IF(20&lt;=$G262, ($G262-20)*$N262, "")</f>
        <v/>
      </c>
      <c r="GY262" s="15">
        <f>IF(21&lt;=$G262, GT262, "")</f>
        <v/>
      </c>
      <c r="GZ262" s="15">
        <f>IF(21&lt;=$G262, ROUND(GY262*$Q262, 2), "")</f>
        <v/>
      </c>
      <c r="HA262" s="15">
        <f>IF(21&lt;=$G262, $N262, "")</f>
        <v/>
      </c>
      <c r="HB262" s="15">
        <f>IF(21&lt;=$G262, HA262-GZ262, "")</f>
        <v/>
      </c>
      <c r="HC262" s="15">
        <f>IF(21&lt;=$G262, GY262-HB262, "")</f>
        <v/>
      </c>
      <c r="HD262" s="15">
        <f>IF(21&lt;=$G262, ROUND(GV262*$Q262, 2), "")</f>
        <v/>
      </c>
      <c r="HE262" s="15">
        <f>IF(21&lt;=$G262, GV262+HD262, "")</f>
        <v/>
      </c>
      <c r="HF262" s="15">
        <f>IF(21&lt;=$G262, GZ262+HD262, "")</f>
        <v/>
      </c>
      <c r="HG262" s="15">
        <f>IF(21&lt;=$G262, ($G262-21)*$N262, "")</f>
        <v/>
      </c>
      <c r="HH262" s="15">
        <f>IF(22&lt;=$G262, HC262, "")</f>
        <v/>
      </c>
      <c r="HI262" s="15">
        <f>IF(22&lt;=$G262, ROUND(HH262*$Q262, 2), "")</f>
        <v/>
      </c>
      <c r="HJ262" s="15">
        <f>IF(22&lt;=$G262, $N262, "")</f>
        <v/>
      </c>
      <c r="HK262" s="15">
        <f>IF(22&lt;=$G262, HJ262-HI262, "")</f>
        <v/>
      </c>
      <c r="HL262" s="15">
        <f>IF(22&lt;=$G262, HH262-HK262, "")</f>
        <v/>
      </c>
      <c r="HM262" s="15">
        <f>IF(22&lt;=$G262, ROUND(HE262*$Q262, 2), "")</f>
        <v/>
      </c>
      <c r="HN262" s="15">
        <f>IF(22&lt;=$G262, HE262+HM262, "")</f>
        <v/>
      </c>
      <c r="HO262" s="15">
        <f>IF(22&lt;=$G262, HI262+HM262, "")</f>
        <v/>
      </c>
      <c r="HP262" s="15">
        <f>IF(22&lt;=$G262, ($G262-22)*$N262, "")</f>
        <v/>
      </c>
      <c r="HQ262" s="15">
        <f>IF(23&lt;=$G262, HL262, "")</f>
        <v/>
      </c>
      <c r="HR262" s="15">
        <f>IF(23&lt;=$G262, ROUND(HQ262*$Q262, 2), "")</f>
        <v/>
      </c>
      <c r="HS262" s="15">
        <f>IF(23&lt;=$G262, $N262, "")</f>
        <v/>
      </c>
      <c r="HT262" s="15">
        <f>IF(23&lt;=$G262, HS262-HR262, "")</f>
        <v/>
      </c>
      <c r="HU262" s="15">
        <f>IF(23&lt;=$G262, HQ262-HT262, "")</f>
        <v/>
      </c>
      <c r="HV262" s="15">
        <f>IF(23&lt;=$G262, ROUND(HN262*$Q262, 2), "")</f>
        <v/>
      </c>
      <c r="HW262" s="15">
        <f>IF(23&lt;=$G262, HN262+HV262, "")</f>
        <v/>
      </c>
      <c r="HX262" s="15">
        <f>IF(23&lt;=$G262, HR262+HV262, "")</f>
        <v/>
      </c>
      <c r="HY262" s="15">
        <f>IF(23&lt;=$G262, ($G262-23)*$N262, "")</f>
        <v/>
      </c>
      <c r="HZ262" s="15">
        <f>IF(24&lt;=$G262, HU262, "")</f>
        <v/>
      </c>
      <c r="IA262" s="15">
        <f>IF(24&lt;=$G262, ROUND(HZ262*$Q262, 2), "")</f>
        <v/>
      </c>
      <c r="IB262" s="15">
        <f>IF(24&lt;=$G262, $N262, "")</f>
        <v/>
      </c>
      <c r="IC262" s="15">
        <f>IF(24&lt;=$G262, IB262-IA262, "")</f>
        <v/>
      </c>
      <c r="ID262" s="15">
        <f>IF(24&lt;=$G262, HZ262-IC262, "")</f>
        <v/>
      </c>
      <c r="IE262" s="15">
        <f>IF(24&lt;=$G262, ROUND(HW262*$Q262, 2), "")</f>
        <v/>
      </c>
      <c r="IF262" s="15">
        <f>IF(24&lt;=$G262, HW262+IE262, "")</f>
        <v/>
      </c>
      <c r="IG262" s="15">
        <f>IF(24&lt;=$G262, IA262+IE262, "")</f>
        <v/>
      </c>
      <c r="IH262" s="15">
        <f>IF(24&lt;=$G262, ($G262-24)*$N262, "")</f>
        <v/>
      </c>
      <c r="II262" s="15">
        <f>IF(25&lt;=$G262, ID262, "")</f>
        <v/>
      </c>
      <c r="IJ262" s="15">
        <f>IF(25&lt;=$G262, ROUND(II262*$Q262, 2), "")</f>
        <v/>
      </c>
      <c r="IK262" s="15">
        <f>IF(25&lt;=$G262, $N262, "")</f>
        <v/>
      </c>
      <c r="IL262" s="15">
        <f>IF(25&lt;=$G262, IK262-IJ262, "")</f>
        <v/>
      </c>
      <c r="IM262" s="15">
        <f>IF(25&lt;=$G262, II262-IL262, "")</f>
        <v/>
      </c>
      <c r="IN262" s="15">
        <f>IF(25&lt;=$G262, ROUND(IF262*$Q262, 2), "")</f>
        <v/>
      </c>
      <c r="IO262" s="15">
        <f>IF(25&lt;=$G262, IF262+IN262, "")</f>
        <v/>
      </c>
      <c r="IP262" s="15">
        <f>IF(25&lt;=$G262, IJ262+IN262, "")</f>
        <v/>
      </c>
      <c r="IQ262" s="15">
        <f>IF(25&lt;=$G262, ($G262-25)*$N262, "")</f>
        <v/>
      </c>
      <c r="IR262" s="15">
        <f>IF(26&lt;=$G262, IM262, "")</f>
        <v/>
      </c>
      <c r="IS262" s="15">
        <f>IF(26&lt;=$G262, ROUND(IR262*$Q262, 2), "")</f>
        <v/>
      </c>
      <c r="IT262" s="15">
        <f>IF(26&lt;=$G262, $N262, "")</f>
        <v/>
      </c>
      <c r="IU262" s="15">
        <f>IF(26&lt;=$G262, IT262-IS262, "")</f>
        <v/>
      </c>
      <c r="IV262" s="15">
        <f>IF(26&lt;=$G262, IR262-IU262, "")</f>
        <v/>
      </c>
      <c r="IW262" s="15">
        <f>IF(26&lt;=$G262, ROUND(IO262*$Q262, 2), "")</f>
        <v/>
      </c>
      <c r="IX262" s="15">
        <f>IF(26&lt;=$G262, IO262+IW262, "")</f>
        <v/>
      </c>
      <c r="IY262" s="15">
        <f>IF(26&lt;=$G262, IS262+IW262, "")</f>
        <v/>
      </c>
      <c r="IZ262" s="15">
        <f>IF(26&lt;=$G262, ($G262-26)*$N262, "")</f>
        <v/>
      </c>
      <c r="JA262" s="15">
        <f>IF(27&lt;=$G262, IV262, "")</f>
        <v/>
      </c>
      <c r="JB262" s="15">
        <f>IF(27&lt;=$G262, ROUND(JA262*$Q262, 2), "")</f>
        <v/>
      </c>
      <c r="JC262" s="15">
        <f>IF(27&lt;=$G262, $N262, "")</f>
        <v/>
      </c>
      <c r="JD262" s="15">
        <f>IF(27&lt;=$G262, JC262-JB262, "")</f>
        <v/>
      </c>
      <c r="JE262" s="15">
        <f>IF(27&lt;=$G262, JA262-JD262, "")</f>
        <v/>
      </c>
      <c r="JF262" s="15">
        <f>IF(27&lt;=$G262, ROUND(IX262*$Q262, 2), "")</f>
        <v/>
      </c>
      <c r="JG262" s="15">
        <f>IF(27&lt;=$G262, IX262+JF262, "")</f>
        <v/>
      </c>
      <c r="JH262" s="15">
        <f>IF(27&lt;=$G262, JB262+JF262, "")</f>
        <v/>
      </c>
      <c r="JI262" s="15">
        <f>IF(27&lt;=$G262, ($G262-27)*$N262, "")</f>
        <v/>
      </c>
      <c r="JJ262" s="15">
        <f>IF(28&lt;=$G262, JE262, "")</f>
        <v/>
      </c>
      <c r="JK262" s="15">
        <f>IF(28&lt;=$G262, ROUND(JJ262*$Q262, 2), "")</f>
        <v/>
      </c>
      <c r="JL262" s="15">
        <f>IF(28&lt;=$G262, $N262, "")</f>
        <v/>
      </c>
      <c r="JM262" s="15">
        <f>IF(28&lt;=$G262, JL262-JK262, "")</f>
        <v/>
      </c>
      <c r="JN262" s="15">
        <f>IF(28&lt;=$G262, JJ262-JM262, "")</f>
        <v/>
      </c>
      <c r="JO262" s="15">
        <f>IF(28&lt;=$G262, ROUND(JG262*$Q262, 2), "")</f>
        <v/>
      </c>
      <c r="JP262" s="15">
        <f>IF(28&lt;=$G262, JG262+JO262, "")</f>
        <v/>
      </c>
      <c r="JQ262" s="15">
        <f>IF(28&lt;=$G262, JK262+JO262, "")</f>
        <v/>
      </c>
      <c r="JR262" s="15">
        <f>IF(28&lt;=$G262, ($G262-28)*$N262, "")</f>
        <v/>
      </c>
      <c r="JS262" s="15">
        <f>IF(29&lt;=$G262, JN262, "")</f>
        <v/>
      </c>
      <c r="JT262" s="15">
        <f>IF(29&lt;=$G262, ROUND(JS262*$Q262, 2), "")</f>
        <v/>
      </c>
      <c r="JU262" s="15">
        <f>IF(29&lt;=$G262, $N262, "")</f>
        <v/>
      </c>
      <c r="JV262" s="15">
        <f>IF(29&lt;=$G262, JU262-JT262, "")</f>
        <v/>
      </c>
      <c r="JW262" s="15">
        <f>IF(29&lt;=$G262, JS262-JV262, "")</f>
        <v/>
      </c>
      <c r="JX262" s="15">
        <f>IF(29&lt;=$G262, ROUND(JP262*$Q262, 2), "")</f>
        <v/>
      </c>
      <c r="JY262" s="15">
        <f>IF(29&lt;=$G262, JP262+JX262, "")</f>
        <v/>
      </c>
      <c r="JZ262" s="15">
        <f>IF(29&lt;=$G262, JT262+JX262, "")</f>
        <v/>
      </c>
      <c r="KA262" s="15">
        <f>IF(29&lt;=$G262, ($G262-29)*$N262, "")</f>
        <v/>
      </c>
      <c r="KB262" s="15">
        <f>IF(30&lt;=$G262, JW262, "")</f>
        <v/>
      </c>
      <c r="KC262" s="15">
        <f>IF(30&lt;=$G262, ROUND(KB262*$Q262, 2), "")</f>
        <v/>
      </c>
      <c r="KD262" s="15">
        <f>IF(30&lt;=$G262, $N262, "")</f>
        <v/>
      </c>
      <c r="KE262" s="15">
        <f>IF(30&lt;=$G262, KD262-KC262, "")</f>
        <v/>
      </c>
      <c r="KF262" s="15">
        <f>IF(30&lt;=$G262, KB262-KE262, "")</f>
        <v/>
      </c>
      <c r="KG262" s="15">
        <f>IF(30&lt;=$G262, ROUND(JY262*$Q262, 2), "")</f>
        <v/>
      </c>
      <c r="KH262" s="15">
        <f>IF(30&lt;=$G262, JY262+KG262, "")</f>
        <v/>
      </c>
      <c r="KI262" s="15">
        <f>IF(30&lt;=$G262, KC262+KG262, "")</f>
        <v/>
      </c>
      <c r="KJ262" s="15">
        <f>IF(30&lt;=$G262, ($G262-30)*$N262, "")</f>
        <v/>
      </c>
      <c r="KK262" s="15">
        <f>IF(31&lt;=$G262, KF262, "")</f>
        <v/>
      </c>
      <c r="KL262" s="15">
        <f>IF(31&lt;=$G262, ROUND(KK262*$Q262, 2), "")</f>
        <v/>
      </c>
      <c r="KM262" s="15">
        <f>IF(31&lt;=$G262, $N262, "")</f>
        <v/>
      </c>
      <c r="KN262" s="15">
        <f>IF(31&lt;=$G262, KM262-KL262, "")</f>
        <v/>
      </c>
      <c r="KO262" s="15">
        <f>IF(31&lt;=$G262, KK262-KN262, "")</f>
        <v/>
      </c>
      <c r="KP262" s="15">
        <f>IF(31&lt;=$G262, ROUND(KH262*$Q262, 2), "")</f>
        <v/>
      </c>
      <c r="KQ262" s="15">
        <f>IF(31&lt;=$G262, KH262+KP262, "")</f>
        <v/>
      </c>
      <c r="KR262" s="15">
        <f>IF(31&lt;=$G262, KL262+KP262, "")</f>
        <v/>
      </c>
      <c r="KS262" s="15">
        <f>IF(31&lt;=$G262, ($G262-31)*$N262, "")</f>
        <v/>
      </c>
      <c r="KT262" s="15">
        <f>IF(32&lt;=$G262, KO262, "")</f>
        <v/>
      </c>
      <c r="KU262" s="15">
        <f>IF(32&lt;=$G262, ROUND(KT262*$Q262, 2), "")</f>
        <v/>
      </c>
      <c r="KV262" s="15">
        <f>IF(32&lt;=$G262, $N262, "")</f>
        <v/>
      </c>
      <c r="KW262" s="15">
        <f>IF(32&lt;=$G262, KV262-KU262, "")</f>
        <v/>
      </c>
      <c r="KX262" s="15">
        <f>IF(32&lt;=$G262, KT262-KW262, "")</f>
        <v/>
      </c>
      <c r="KY262" s="15">
        <f>IF(32&lt;=$G262, ROUND(KQ262*$Q262, 2), "")</f>
        <v/>
      </c>
      <c r="KZ262" s="15">
        <f>IF(32&lt;=$G262, KQ262+KY262, "")</f>
        <v/>
      </c>
      <c r="LA262" s="15">
        <f>IF(32&lt;=$G262, KU262+KY262, "")</f>
        <v/>
      </c>
      <c r="LB262" s="15">
        <f>IF(32&lt;=$G262, ($G262-32)*$N262, "")</f>
        <v/>
      </c>
      <c r="LC262" s="15">
        <f>IF(33&lt;=$G262, KX262, "")</f>
        <v/>
      </c>
      <c r="LD262" s="15">
        <f>IF(33&lt;=$G262, ROUND(LC262*$Q262, 2), "")</f>
        <v/>
      </c>
      <c r="LE262" s="15">
        <f>IF(33&lt;=$G262, $N262, "")</f>
        <v/>
      </c>
      <c r="LF262" s="15">
        <f>IF(33&lt;=$G262, LE262-LD262, "")</f>
        <v/>
      </c>
      <c r="LG262" s="15">
        <f>IF(33&lt;=$G262, LC262-LF262, "")</f>
        <v/>
      </c>
      <c r="LH262" s="15">
        <f>IF(33&lt;=$G262, ROUND(KZ262*$Q262, 2), "")</f>
        <v/>
      </c>
      <c r="LI262" s="15">
        <f>IF(33&lt;=$G262, KZ262+LH262, "")</f>
        <v/>
      </c>
      <c r="LJ262" s="15">
        <f>IF(33&lt;=$G262, LD262+LH262, "")</f>
        <v/>
      </c>
      <c r="LK262" s="15">
        <f>IF(33&lt;=$G262, ($G262-33)*$N262, "")</f>
        <v/>
      </c>
      <c r="LL262" s="15">
        <f>IF(34&lt;=$G262, LG262, "")</f>
        <v/>
      </c>
      <c r="LM262" s="15">
        <f>IF(34&lt;=$G262, ROUND(LL262*$Q262, 2), "")</f>
        <v/>
      </c>
      <c r="LN262" s="15">
        <f>IF(34&lt;=$G262, $N262, "")</f>
        <v/>
      </c>
      <c r="LO262" s="15">
        <f>IF(34&lt;=$G262, LN262-LM262, "")</f>
        <v/>
      </c>
      <c r="LP262" s="15">
        <f>IF(34&lt;=$G262, LL262-LO262, "")</f>
        <v/>
      </c>
      <c r="LQ262" s="15">
        <f>IF(34&lt;=$G262, ROUND(LI262*$Q262, 2), "")</f>
        <v/>
      </c>
      <c r="LR262" s="15">
        <f>IF(34&lt;=$G262, LI262+LQ262, "")</f>
        <v/>
      </c>
      <c r="LS262" s="15">
        <f>IF(34&lt;=$G262, LM262+LQ262, "")</f>
        <v/>
      </c>
      <c r="LT262" s="15">
        <f>IF(34&lt;=$G262, ($G262-34)*$N262, "")</f>
        <v/>
      </c>
      <c r="LU262" s="15">
        <f>IF(35&lt;=$G262, LP262, "")</f>
        <v/>
      </c>
      <c r="LV262" s="15">
        <f>IF(35&lt;=$G262, ROUND(LU262*$Q262, 2), "")</f>
        <v/>
      </c>
      <c r="LW262" s="15">
        <f>IF(35&lt;=$G262, $N262, "")</f>
        <v/>
      </c>
      <c r="LX262" s="15">
        <f>IF(35&lt;=$G262, LW262-LV262, "")</f>
        <v/>
      </c>
      <c r="LY262" s="15">
        <f>IF(35&lt;=$G262, LU262-LX262, "")</f>
        <v/>
      </c>
      <c r="LZ262" s="15">
        <f>IF(35&lt;=$G262, ROUND(LR262*$Q262, 2), "")</f>
        <v/>
      </c>
      <c r="MA262" s="15">
        <f>IF(35&lt;=$G262, LR262+LZ262, "")</f>
        <v/>
      </c>
      <c r="MB262" s="15">
        <f>IF(35&lt;=$G262, LV262+LZ262, "")</f>
        <v/>
      </c>
      <c r="MC262" s="15">
        <f>IF(35&lt;=$G262, ($G262-35)*$N262, "")</f>
        <v/>
      </c>
      <c r="MD262" s="15">
        <f>IF(36&lt;=$G262, LY262, "")</f>
        <v/>
      </c>
      <c r="ME262" s="15">
        <f>IF(36&lt;=$G262, ROUND(MD262*$Q262, 2), "")</f>
        <v/>
      </c>
      <c r="MF262" s="15">
        <f>IF(36&lt;=$G262, $N262, "")</f>
        <v/>
      </c>
      <c r="MG262" s="15">
        <f>IF(36&lt;=$G262, MF262-ME262, "")</f>
        <v/>
      </c>
      <c r="MH262" s="15">
        <f>IF(36&lt;=$G262, MD262-MG262, "")</f>
        <v/>
      </c>
      <c r="MI262" s="15">
        <f>IF(36&lt;=$G262, ROUND(MA262*$Q262, 2), "")</f>
        <v/>
      </c>
      <c r="MJ262" s="15">
        <f>IF(36&lt;=$G262, MA262+MI262, "")</f>
        <v/>
      </c>
      <c r="MK262" s="15">
        <f>IF(36&lt;=$G262, ME262+MI262, "")</f>
        <v/>
      </c>
      <c r="ML262" s="15">
        <f>IF(36&lt;=$G262, ($G262-36)*$N262, "")</f>
        <v/>
      </c>
      <c r="MM262" s="15">
        <f>IF(37&lt;=$G262, MH262, "")</f>
        <v/>
      </c>
      <c r="MN262" s="15">
        <f>IF(37&lt;=$G262, ROUND(MM262*$Q262, 2), "")</f>
        <v/>
      </c>
      <c r="MO262" s="15">
        <f>IF(37&lt;=$G262, $N262, "")</f>
        <v/>
      </c>
      <c r="MP262" s="15">
        <f>IF(37&lt;=$G262, MO262-MN262, "")</f>
        <v/>
      </c>
      <c r="MQ262" s="15">
        <f>IF(37&lt;=$G262, MM262-MP262, "")</f>
        <v/>
      </c>
      <c r="MR262" s="15">
        <f>IF(37&lt;=$G262, ROUND(MJ262*$Q262, 2), "")</f>
        <v/>
      </c>
      <c r="MS262" s="15">
        <f>IF(37&lt;=$G262, MJ262+MR262, "")</f>
        <v/>
      </c>
      <c r="MT262" s="15">
        <f>IF(37&lt;=$G262, MN262+MR262, "")</f>
        <v/>
      </c>
      <c r="MU262" s="15">
        <f>IF(37&lt;=$G262, ($G262-37)*$N262, "")</f>
        <v/>
      </c>
      <c r="MV262" s="15">
        <f>IF(38&lt;=$G262, MQ262, "")</f>
        <v/>
      </c>
      <c r="MW262" s="15">
        <f>IF(38&lt;=$G262, ROUND(MV262*$Q262, 2), "")</f>
        <v/>
      </c>
      <c r="MX262" s="15">
        <f>IF(38&lt;=$G262, $N262, "")</f>
        <v/>
      </c>
      <c r="MY262" s="15">
        <f>IF(38&lt;=$G262, MX262-MW262, "")</f>
        <v/>
      </c>
      <c r="MZ262" s="15">
        <f>IF(38&lt;=$G262, MV262-MY262, "")</f>
        <v/>
      </c>
      <c r="NA262" s="15">
        <f>IF(38&lt;=$G262, ROUND(MS262*$Q262, 2), "")</f>
        <v/>
      </c>
      <c r="NB262" s="15">
        <f>IF(38&lt;=$G262, MS262+NA262, "")</f>
        <v/>
      </c>
      <c r="NC262" s="15">
        <f>IF(38&lt;=$G262, MW262+NA262, "")</f>
        <v/>
      </c>
      <c r="ND262" s="15">
        <f>IF(38&lt;=$G262, ($G262-38)*$N262, "")</f>
        <v/>
      </c>
      <c r="NE262" s="15">
        <f>IF(39&lt;=$G262, MZ262, "")</f>
        <v/>
      </c>
      <c r="NF262" s="15">
        <f>IF(39&lt;=$G262, ROUND(NE262*$Q262, 2), "")</f>
        <v/>
      </c>
      <c r="NG262" s="15">
        <f>IF(39&lt;=$G262, $N262, "")</f>
        <v/>
      </c>
      <c r="NH262" s="15">
        <f>IF(39&lt;=$G262, NG262-NF262, "")</f>
        <v/>
      </c>
      <c r="NI262" s="15">
        <f>IF(39&lt;=$G262, NE262-NH262, "")</f>
        <v/>
      </c>
      <c r="NJ262" s="15">
        <f>IF(39&lt;=$G262, ROUND(NB262*$Q262, 2), "")</f>
        <v/>
      </c>
      <c r="NK262" s="15">
        <f>IF(39&lt;=$G262, NB262+NJ262, "")</f>
        <v/>
      </c>
      <c r="NL262" s="15">
        <f>IF(39&lt;=$G262, NF262+NJ262, "")</f>
        <v/>
      </c>
      <c r="NM262" s="15">
        <f>IF(39&lt;=$G262, ($G262-39)*$N262, "")</f>
        <v/>
      </c>
      <c r="NN262" s="15">
        <f>IF(40&lt;=$G262, NI262, "")</f>
        <v/>
      </c>
      <c r="NO262" s="15">
        <f>IF(40&lt;=$G262, ROUND(NN262*$Q262, 2), "")</f>
        <v/>
      </c>
      <c r="NP262" s="15">
        <f>IF(40&lt;=$G262, $N262, "")</f>
        <v/>
      </c>
      <c r="NQ262" s="15">
        <f>IF(40&lt;=$G262, NP262-NO262, "")</f>
        <v/>
      </c>
      <c r="NR262" s="15">
        <f>IF(40&lt;=$G262, NN262-NQ262, "")</f>
        <v/>
      </c>
      <c r="NS262" s="15">
        <f>IF(40&lt;=$G262, ROUND(NK262*$Q262, 2), "")</f>
        <v/>
      </c>
      <c r="NT262" s="15">
        <f>IF(40&lt;=$G262, NK262+NS262, "")</f>
        <v/>
      </c>
      <c r="NU262" s="15">
        <f>IF(40&lt;=$G262, NO262+NS262, "")</f>
        <v/>
      </c>
      <c r="NV262" s="15">
        <f>IF(40&lt;=$G262, ($G262-40)*$N262, "")</f>
        <v/>
      </c>
      <c r="NW262" s="15">
        <f>IF(41&lt;=$G262, NR262, "")</f>
        <v/>
      </c>
      <c r="NX262" s="15">
        <f>IF(41&lt;=$G262, ROUND(NW262*$Q262, 2), "")</f>
        <v/>
      </c>
      <c r="NY262" s="15">
        <f>IF(41&lt;=$G262, $N262, "")</f>
        <v/>
      </c>
      <c r="NZ262" s="15">
        <f>IF(41&lt;=$G262, NY262-NX262, "")</f>
        <v/>
      </c>
      <c r="OA262" s="15">
        <f>IF(41&lt;=$G262, NW262-NZ262, "")</f>
        <v/>
      </c>
      <c r="OB262" s="15">
        <f>IF(41&lt;=$G262, ROUND(NT262*$Q262, 2), "")</f>
        <v/>
      </c>
      <c r="OC262" s="15">
        <f>IF(41&lt;=$G262, NT262+OB262, "")</f>
        <v/>
      </c>
      <c r="OD262" s="15">
        <f>IF(41&lt;=$G262, NX262+OB262, "")</f>
        <v/>
      </c>
      <c r="OE262" s="15">
        <f>IF(41&lt;=$G262, ($G262-41)*$N262, "")</f>
        <v/>
      </c>
      <c r="OF262" s="15">
        <f>IF(42&lt;=$G262, OA262, "")</f>
        <v/>
      </c>
      <c r="OG262" s="15">
        <f>IF(42&lt;=$G262, ROUND(OF262*$Q262, 2), "")</f>
        <v/>
      </c>
      <c r="OH262" s="15">
        <f>IF(42&lt;=$G262, $N262, "")</f>
        <v/>
      </c>
      <c r="OI262" s="15">
        <f>IF(42&lt;=$G262, OH262-OG262, "")</f>
        <v/>
      </c>
      <c r="OJ262" s="15">
        <f>IF(42&lt;=$G262, OF262-OI262, "")</f>
        <v/>
      </c>
      <c r="OK262" s="15">
        <f>IF(42&lt;=$G262, ROUND(OC262*$Q262, 2), "")</f>
        <v/>
      </c>
      <c r="OL262" s="15">
        <f>IF(42&lt;=$G262, OC262+OK262, "")</f>
        <v/>
      </c>
      <c r="OM262" s="15">
        <f>IF(42&lt;=$G262, OG262+OK262, "")</f>
        <v/>
      </c>
      <c r="ON262" s="15">
        <f>IF(42&lt;=$G262, ($G262-42)*$N262, "")</f>
        <v/>
      </c>
      <c r="OO262" s="15">
        <f>IF(43&lt;=$G262, OJ262, "")</f>
        <v/>
      </c>
      <c r="OP262" s="15">
        <f>IF(43&lt;=$G262, ROUND(OO262*$Q262, 2), "")</f>
        <v/>
      </c>
      <c r="OQ262" s="15">
        <f>IF(43&lt;=$G262, $N262, "")</f>
        <v/>
      </c>
      <c r="OR262" s="15">
        <f>IF(43&lt;=$G262, OQ262-OP262, "")</f>
        <v/>
      </c>
      <c r="OS262" s="15">
        <f>IF(43&lt;=$G262, OO262-OR262, "")</f>
        <v/>
      </c>
      <c r="OT262" s="15">
        <f>IF(43&lt;=$G262, ROUND(OL262*$Q262, 2), "")</f>
        <v/>
      </c>
      <c r="OU262" s="15">
        <f>IF(43&lt;=$G262, OL262+OT262, "")</f>
        <v/>
      </c>
      <c r="OV262" s="15">
        <f>IF(43&lt;=$G262, OP262+OT262, "")</f>
        <v/>
      </c>
      <c r="OW262" s="15">
        <f>IF(43&lt;=$G262, ($G262-43)*$N262, "")</f>
        <v/>
      </c>
      <c r="OX262" s="15">
        <f>IF(44&lt;=$G262, OS262, "")</f>
        <v/>
      </c>
      <c r="OY262" s="15">
        <f>IF(44&lt;=$G262, ROUND(OX262*$Q262, 2), "")</f>
        <v/>
      </c>
      <c r="OZ262" s="15">
        <f>IF(44&lt;=$G262, $N262, "")</f>
        <v/>
      </c>
      <c r="PA262" s="15">
        <f>IF(44&lt;=$G262, OZ262-OY262, "")</f>
        <v/>
      </c>
      <c r="PB262" s="15">
        <f>IF(44&lt;=$G262, OX262-PA262, "")</f>
        <v/>
      </c>
      <c r="PC262" s="15">
        <f>IF(44&lt;=$G262, ROUND(OU262*$Q262, 2), "")</f>
        <v/>
      </c>
      <c r="PD262" s="15">
        <f>IF(44&lt;=$G262, OU262+PC262, "")</f>
        <v/>
      </c>
      <c r="PE262" s="15">
        <f>IF(44&lt;=$G262, OY262+PC262, "")</f>
        <v/>
      </c>
      <c r="PF262" s="15">
        <f>IF(44&lt;=$G262, ($G262-44)*$N262, "")</f>
        <v/>
      </c>
      <c r="PG262" s="15">
        <f>IF(45&lt;=$G262, PB262, "")</f>
        <v/>
      </c>
      <c r="PH262" s="15">
        <f>IF(45&lt;=$G262, ROUND(PG262*$Q262, 2), "")</f>
        <v/>
      </c>
      <c r="PI262" s="15">
        <f>IF(45&lt;=$G262, $N262, "")</f>
        <v/>
      </c>
      <c r="PJ262" s="15">
        <f>IF(45&lt;=$G262, PI262-PH262, "")</f>
        <v/>
      </c>
      <c r="PK262" s="15">
        <f>IF(45&lt;=$G262, PG262-PJ262, "")</f>
        <v/>
      </c>
      <c r="PL262" s="15">
        <f>IF(45&lt;=$G262, ROUND(PD262*$Q262, 2), "")</f>
        <v/>
      </c>
      <c r="PM262" s="15">
        <f>IF(45&lt;=$G262, PD262+PL262, "")</f>
        <v/>
      </c>
      <c r="PN262" s="15">
        <f>IF(45&lt;=$G262, PH262+PL262, "")</f>
        <v/>
      </c>
      <c r="PO262" s="15">
        <f>IF(45&lt;=$G262, ($G262-45)*$N262, "")</f>
        <v/>
      </c>
      <c r="PP262" s="15">
        <f>IF(46&lt;=$G262, PK262, "")</f>
        <v/>
      </c>
      <c r="PQ262" s="15">
        <f>IF(46&lt;=$G262, ROUND(PP262*$Q262, 2), "")</f>
        <v/>
      </c>
      <c r="PR262" s="15">
        <f>IF(46&lt;=$G262, $N262, "")</f>
        <v/>
      </c>
      <c r="PS262" s="15">
        <f>IF(46&lt;=$G262, PR262-PQ262, "")</f>
        <v/>
      </c>
      <c r="PT262" s="15">
        <f>IF(46&lt;=$G262, PP262-PS262, "")</f>
        <v/>
      </c>
      <c r="PU262" s="15">
        <f>IF(46&lt;=$G262, ROUND(PM262*$Q262, 2), "")</f>
        <v/>
      </c>
      <c r="PV262" s="15">
        <f>IF(46&lt;=$G262, PM262+PU262, "")</f>
        <v/>
      </c>
      <c r="PW262" s="15">
        <f>IF(46&lt;=$G262, PQ262+PU262, "")</f>
        <v/>
      </c>
      <c r="PX262" s="15">
        <f>IF(46&lt;=$G262, ($G262-46)*$N262, "")</f>
        <v/>
      </c>
      <c r="PY262" s="15">
        <f>IF(47&lt;=$G262, PT262, "")</f>
        <v/>
      </c>
      <c r="PZ262" s="15">
        <f>IF(47&lt;=$G262, ROUND(PY262*$Q262, 2), "")</f>
        <v/>
      </c>
      <c r="QA262" s="15">
        <f>IF(47&lt;=$G262, $N262, "")</f>
        <v/>
      </c>
      <c r="QB262" s="15">
        <f>IF(47&lt;=$G262, QA262-PZ262, "")</f>
        <v/>
      </c>
      <c r="QC262" s="15">
        <f>IF(47&lt;=$G262, PY262-QB262, "")</f>
        <v/>
      </c>
      <c r="QD262" s="15">
        <f>IF(47&lt;=$G262, ROUND(PV262*$Q262, 2), "")</f>
        <v/>
      </c>
      <c r="QE262" s="15">
        <f>IF(47&lt;=$G262, PV262+QD262, "")</f>
        <v/>
      </c>
      <c r="QF262" s="15">
        <f>IF(47&lt;=$G262, PZ262+QD262, "")</f>
        <v/>
      </c>
      <c r="QG262" s="15">
        <f>IF(47&lt;=$G262, ($G262-47)*$N262, "")</f>
        <v/>
      </c>
      <c r="QH262" s="15">
        <f>IF(48&lt;=$G262, QC262, "")</f>
        <v/>
      </c>
      <c r="QI262" s="15">
        <f>IF(48&lt;=$G262, ROUND(QH262*$Q262, 2), "")</f>
        <v/>
      </c>
      <c r="QJ262" s="15">
        <f>IF(48&lt;=$G262, $N262, "")</f>
        <v/>
      </c>
      <c r="QK262" s="15">
        <f>IF(48&lt;=$G262, QJ262-QI262, "")</f>
        <v/>
      </c>
      <c r="QL262" s="15">
        <f>IF(48&lt;=$G262, QH262-QK262, "")</f>
        <v/>
      </c>
      <c r="QM262" s="15">
        <f>IF(48&lt;=$G262, ROUND(QE262*$Q262, 2), "")</f>
        <v/>
      </c>
      <c r="QN262" s="15">
        <f>IF(48&lt;=$G262, QE262+QM262, "")</f>
        <v/>
      </c>
      <c r="QO262" s="15">
        <f>IF(48&lt;=$G262, QI262+QM262, "")</f>
        <v/>
      </c>
      <c r="QP262" s="15">
        <f>IF(48&lt;=$G262, ($G262-48)*$N262, "")</f>
        <v/>
      </c>
    </row>
    <row r="263">
      <c r="A263" s="6" t="inlineStr">
        <is>
          <t>0769-0001</t>
        </is>
      </c>
      <c r="B263" s="7" t="inlineStr">
        <is>
          <t>Paloma Bernhardt Partida</t>
        </is>
      </c>
      <c r="C263" s="7" t="inlineStr">
        <is>
          <t>700 TRADESMAN CREW CAB</t>
        </is>
      </c>
      <c r="D263" s="6" t="inlineStr">
        <is>
          <t>ACTIVO</t>
        </is>
      </c>
      <c r="E263" s="6" t="inlineStr">
        <is>
          <t>2026-06-29</t>
        </is>
      </c>
      <c r="F263" s="6" t="inlineStr">
        <is>
          <t>2029-06-29</t>
        </is>
      </c>
      <c r="G263" s="8" t="n">
        <v>36</v>
      </c>
      <c r="H263" s="9" t="n">
        <v>383053</v>
      </c>
      <c r="I263" s="10" t="n">
        <v>0.1</v>
      </c>
      <c r="J263" s="9">
        <f>ROUND(H263*I263, 2)</f>
        <v/>
      </c>
      <c r="K263" s="9">
        <f>ROUND(H263-J263, 2)</f>
        <v/>
      </c>
      <c r="L263" s="10" t="n">
        <v>0.02</v>
      </c>
      <c r="M263" s="9">
        <f>ROUND(H263*L263, 2)</f>
        <v/>
      </c>
      <c r="N263" s="9" t="n">
        <v>13724.5</v>
      </c>
      <c r="O263" s="10" t="n">
        <v>0.1</v>
      </c>
      <c r="P263" s="9">
        <f>ROUND(H263*O263, 2)</f>
        <v/>
      </c>
      <c r="Q263" s="11" t="n">
        <v>0.02398657</v>
      </c>
      <c r="R263" s="11">
        <f>RATE(G263, -N263, K263, -P263)</f>
        <v/>
      </c>
      <c r="S263" s="11">
        <f>ROUND(Q263*12, 8)</f>
        <v/>
      </c>
      <c r="T263" s="11">
        <f>ROUND(((1+Q263)^12)-1, 8)</f>
        <v/>
      </c>
      <c r="U263" s="9">
        <f>ROUND(PV(Q263, G263, 0, -P263), 2)</f>
        <v/>
      </c>
      <c r="V263" s="9">
        <f>SUMIF($AA$4:$QP$4, "Interes_Leasing", AA263:QP263)</f>
        <v/>
      </c>
      <c r="W263" s="9">
        <f>SUMIF($AA$4:$QP$4, "Interes_Residual", AA263:QP263)</f>
        <v/>
      </c>
      <c r="X263" s="9">
        <f>ROUND(V263+W263, 2)</f>
        <v/>
      </c>
      <c r="Y263" s="9">
        <f>ROUND((N263*G263+P263+M263)-K263, 2)</f>
        <v/>
      </c>
      <c r="Z263" s="10">
        <f>ROUND(Y263/K263, 4)</f>
        <v/>
      </c>
      <c r="AA263" s="9">
        <f>IF(1&lt;=$G263, $K263, "")</f>
        <v/>
      </c>
      <c r="AB263" s="9">
        <f>IF(1&lt;=$G263, ROUND(AA263*$Q263, 2), "")</f>
        <v/>
      </c>
      <c r="AC263" s="9">
        <f>IF(1&lt;=$G263, $N263, "")</f>
        <v/>
      </c>
      <c r="AD263" s="9">
        <f>IF(1&lt;=$G263, AC263-AB263, "")</f>
        <v/>
      </c>
      <c r="AE263" s="9">
        <f>IF(1&lt;=$G263, AA263-AD263, "")</f>
        <v/>
      </c>
      <c r="AF263" s="9">
        <f>IF(1&lt;=$G263, ROUND($U263*$Q263, 2), "")</f>
        <v/>
      </c>
      <c r="AG263" s="9">
        <f>IF(1&lt;=$G263, $U263+AF263, "")</f>
        <v/>
      </c>
      <c r="AH263" s="9">
        <f>IF(1&lt;=$G263, AB263+AF263, "")</f>
        <v/>
      </c>
      <c r="AI263" s="9">
        <f>IF(1&lt;=$G263, ($G263-1)*$N263, "")</f>
        <v/>
      </c>
      <c r="AJ263" s="9">
        <f>IF(2&lt;=$G263, AE263, "")</f>
        <v/>
      </c>
      <c r="AK263" s="9">
        <f>IF(2&lt;=$G263, ROUND(AJ263*$Q263, 2), "")</f>
        <v/>
      </c>
      <c r="AL263" s="9">
        <f>IF(2&lt;=$G263, $N263, "")</f>
        <v/>
      </c>
      <c r="AM263" s="9">
        <f>IF(2&lt;=$G263, AL263-AK263, "")</f>
        <v/>
      </c>
      <c r="AN263" s="9">
        <f>IF(2&lt;=$G263, AJ263-AM263, "")</f>
        <v/>
      </c>
      <c r="AO263" s="9">
        <f>IF(2&lt;=$G263, ROUND(AG263*$Q263, 2), "")</f>
        <v/>
      </c>
      <c r="AP263" s="9">
        <f>IF(2&lt;=$G263, AG263+AO263, "")</f>
        <v/>
      </c>
      <c r="AQ263" s="9">
        <f>IF(2&lt;=$G263, AK263+AO263, "")</f>
        <v/>
      </c>
      <c r="AR263" s="9">
        <f>IF(2&lt;=$G263, ($G263-2)*$N263, "")</f>
        <v/>
      </c>
      <c r="AS263" s="9">
        <f>IF(3&lt;=$G263, AN263, "")</f>
        <v/>
      </c>
      <c r="AT263" s="9">
        <f>IF(3&lt;=$G263, ROUND(AS263*$Q263, 2), "")</f>
        <v/>
      </c>
      <c r="AU263" s="9">
        <f>IF(3&lt;=$G263, $N263, "")</f>
        <v/>
      </c>
      <c r="AV263" s="9">
        <f>IF(3&lt;=$G263, AU263-AT263, "")</f>
        <v/>
      </c>
      <c r="AW263" s="9">
        <f>IF(3&lt;=$G263, AS263-AV263, "")</f>
        <v/>
      </c>
      <c r="AX263" s="9">
        <f>IF(3&lt;=$G263, ROUND(AP263*$Q263, 2), "")</f>
        <v/>
      </c>
      <c r="AY263" s="9">
        <f>IF(3&lt;=$G263, AP263+AX263, "")</f>
        <v/>
      </c>
      <c r="AZ263" s="9">
        <f>IF(3&lt;=$G263, AT263+AX263, "")</f>
        <v/>
      </c>
      <c r="BA263" s="9">
        <f>IF(3&lt;=$G263, ($G263-3)*$N263, "")</f>
        <v/>
      </c>
      <c r="BB263" s="9">
        <f>IF(4&lt;=$G263, AW263, "")</f>
        <v/>
      </c>
      <c r="BC263" s="9">
        <f>IF(4&lt;=$G263, ROUND(BB263*$Q263, 2), "")</f>
        <v/>
      </c>
      <c r="BD263" s="9">
        <f>IF(4&lt;=$G263, $N263, "")</f>
        <v/>
      </c>
      <c r="BE263" s="9">
        <f>IF(4&lt;=$G263, BD263-BC263, "")</f>
        <v/>
      </c>
      <c r="BF263" s="9">
        <f>IF(4&lt;=$G263, BB263-BE263, "")</f>
        <v/>
      </c>
      <c r="BG263" s="9">
        <f>IF(4&lt;=$G263, ROUND(AY263*$Q263, 2), "")</f>
        <v/>
      </c>
      <c r="BH263" s="9">
        <f>IF(4&lt;=$G263, AY263+BG263, "")</f>
        <v/>
      </c>
      <c r="BI263" s="9">
        <f>IF(4&lt;=$G263, BC263+BG263, "")</f>
        <v/>
      </c>
      <c r="BJ263" s="9">
        <f>IF(4&lt;=$G263, ($G263-4)*$N263, "")</f>
        <v/>
      </c>
      <c r="BK263" s="9">
        <f>IF(5&lt;=$G263, BF263, "")</f>
        <v/>
      </c>
      <c r="BL263" s="9">
        <f>IF(5&lt;=$G263, ROUND(BK263*$Q263, 2), "")</f>
        <v/>
      </c>
      <c r="BM263" s="9">
        <f>IF(5&lt;=$G263, $N263, "")</f>
        <v/>
      </c>
      <c r="BN263" s="9">
        <f>IF(5&lt;=$G263, BM263-BL263, "")</f>
        <v/>
      </c>
      <c r="BO263" s="9">
        <f>IF(5&lt;=$G263, BK263-BN263, "")</f>
        <v/>
      </c>
      <c r="BP263" s="9">
        <f>IF(5&lt;=$G263, ROUND(BH263*$Q263, 2), "")</f>
        <v/>
      </c>
      <c r="BQ263" s="9">
        <f>IF(5&lt;=$G263, BH263+BP263, "")</f>
        <v/>
      </c>
      <c r="BR263" s="9">
        <f>IF(5&lt;=$G263, BL263+BP263, "")</f>
        <v/>
      </c>
      <c r="BS263" s="9">
        <f>IF(5&lt;=$G263, ($G263-5)*$N263, "")</f>
        <v/>
      </c>
      <c r="BT263" s="9">
        <f>IF(6&lt;=$G263, BO263, "")</f>
        <v/>
      </c>
      <c r="BU263" s="9">
        <f>IF(6&lt;=$G263, ROUND(BT263*$Q263, 2), "")</f>
        <v/>
      </c>
      <c r="BV263" s="9">
        <f>IF(6&lt;=$G263, $N263, "")</f>
        <v/>
      </c>
      <c r="BW263" s="9">
        <f>IF(6&lt;=$G263, BV263-BU263, "")</f>
        <v/>
      </c>
      <c r="BX263" s="9">
        <f>IF(6&lt;=$G263, BT263-BW263, "")</f>
        <v/>
      </c>
      <c r="BY263" s="9">
        <f>IF(6&lt;=$G263, ROUND(BQ263*$Q263, 2), "")</f>
        <v/>
      </c>
      <c r="BZ263" s="9">
        <f>IF(6&lt;=$G263, BQ263+BY263, "")</f>
        <v/>
      </c>
      <c r="CA263" s="9">
        <f>IF(6&lt;=$G263, BU263+BY263, "")</f>
        <v/>
      </c>
      <c r="CB263" s="9">
        <f>IF(6&lt;=$G263, ($G263-6)*$N263, "")</f>
        <v/>
      </c>
      <c r="CC263" s="9">
        <f>IF(7&lt;=$G263, BX263, "")</f>
        <v/>
      </c>
      <c r="CD263" s="9">
        <f>IF(7&lt;=$G263, ROUND(CC263*$Q263, 2), "")</f>
        <v/>
      </c>
      <c r="CE263" s="9">
        <f>IF(7&lt;=$G263, $N263, "")</f>
        <v/>
      </c>
      <c r="CF263" s="9">
        <f>IF(7&lt;=$G263, CE263-CD263, "")</f>
        <v/>
      </c>
      <c r="CG263" s="9">
        <f>IF(7&lt;=$G263, CC263-CF263, "")</f>
        <v/>
      </c>
      <c r="CH263" s="9">
        <f>IF(7&lt;=$G263, ROUND(BZ263*$Q263, 2), "")</f>
        <v/>
      </c>
      <c r="CI263" s="9">
        <f>IF(7&lt;=$G263, BZ263+CH263, "")</f>
        <v/>
      </c>
      <c r="CJ263" s="9">
        <f>IF(7&lt;=$G263, CD263+CH263, "")</f>
        <v/>
      </c>
      <c r="CK263" s="9">
        <f>IF(7&lt;=$G263, ($G263-7)*$N263, "")</f>
        <v/>
      </c>
      <c r="CL263" s="9">
        <f>IF(8&lt;=$G263, CG263, "")</f>
        <v/>
      </c>
      <c r="CM263" s="9">
        <f>IF(8&lt;=$G263, ROUND(CL263*$Q263, 2), "")</f>
        <v/>
      </c>
      <c r="CN263" s="9">
        <f>IF(8&lt;=$G263, $N263, "")</f>
        <v/>
      </c>
      <c r="CO263" s="9">
        <f>IF(8&lt;=$G263, CN263-CM263, "")</f>
        <v/>
      </c>
      <c r="CP263" s="9">
        <f>IF(8&lt;=$G263, CL263-CO263, "")</f>
        <v/>
      </c>
      <c r="CQ263" s="9">
        <f>IF(8&lt;=$G263, ROUND(CI263*$Q263, 2), "")</f>
        <v/>
      </c>
      <c r="CR263" s="9">
        <f>IF(8&lt;=$G263, CI263+CQ263, "")</f>
        <v/>
      </c>
      <c r="CS263" s="9">
        <f>IF(8&lt;=$G263, CM263+CQ263, "")</f>
        <v/>
      </c>
      <c r="CT263" s="9">
        <f>IF(8&lt;=$G263, ($G263-8)*$N263, "")</f>
        <v/>
      </c>
      <c r="CU263" s="9">
        <f>IF(9&lt;=$G263, CP263, "")</f>
        <v/>
      </c>
      <c r="CV263" s="9">
        <f>IF(9&lt;=$G263, ROUND(CU263*$Q263, 2), "")</f>
        <v/>
      </c>
      <c r="CW263" s="9">
        <f>IF(9&lt;=$G263, $N263, "")</f>
        <v/>
      </c>
      <c r="CX263" s="9">
        <f>IF(9&lt;=$G263, CW263-CV263, "")</f>
        <v/>
      </c>
      <c r="CY263" s="9">
        <f>IF(9&lt;=$G263, CU263-CX263, "")</f>
        <v/>
      </c>
      <c r="CZ263" s="9">
        <f>IF(9&lt;=$G263, ROUND(CR263*$Q263, 2), "")</f>
        <v/>
      </c>
      <c r="DA263" s="9">
        <f>IF(9&lt;=$G263, CR263+CZ263, "")</f>
        <v/>
      </c>
      <c r="DB263" s="9">
        <f>IF(9&lt;=$G263, CV263+CZ263, "")</f>
        <v/>
      </c>
      <c r="DC263" s="9">
        <f>IF(9&lt;=$G263, ($G263-9)*$N263, "")</f>
        <v/>
      </c>
      <c r="DD263" s="9">
        <f>IF(10&lt;=$G263, CY263, "")</f>
        <v/>
      </c>
      <c r="DE263" s="9">
        <f>IF(10&lt;=$G263, ROUND(DD263*$Q263, 2), "")</f>
        <v/>
      </c>
      <c r="DF263" s="9">
        <f>IF(10&lt;=$G263, $N263, "")</f>
        <v/>
      </c>
      <c r="DG263" s="9">
        <f>IF(10&lt;=$G263, DF263-DE263, "")</f>
        <v/>
      </c>
      <c r="DH263" s="9">
        <f>IF(10&lt;=$G263, DD263-DG263, "")</f>
        <v/>
      </c>
      <c r="DI263" s="9">
        <f>IF(10&lt;=$G263, ROUND(DA263*$Q263, 2), "")</f>
        <v/>
      </c>
      <c r="DJ263" s="9">
        <f>IF(10&lt;=$G263, DA263+DI263, "")</f>
        <v/>
      </c>
      <c r="DK263" s="9">
        <f>IF(10&lt;=$G263, DE263+DI263, "")</f>
        <v/>
      </c>
      <c r="DL263" s="9">
        <f>IF(10&lt;=$G263, ($G263-10)*$N263, "")</f>
        <v/>
      </c>
      <c r="DM263" s="9">
        <f>IF(11&lt;=$G263, DH263, "")</f>
        <v/>
      </c>
      <c r="DN263" s="9">
        <f>IF(11&lt;=$G263, ROUND(DM263*$Q263, 2), "")</f>
        <v/>
      </c>
      <c r="DO263" s="9">
        <f>IF(11&lt;=$G263, $N263, "")</f>
        <v/>
      </c>
      <c r="DP263" s="9">
        <f>IF(11&lt;=$G263, DO263-DN263, "")</f>
        <v/>
      </c>
      <c r="DQ263" s="9">
        <f>IF(11&lt;=$G263, DM263-DP263, "")</f>
        <v/>
      </c>
      <c r="DR263" s="9">
        <f>IF(11&lt;=$G263, ROUND(DJ263*$Q263, 2), "")</f>
        <v/>
      </c>
      <c r="DS263" s="9">
        <f>IF(11&lt;=$G263, DJ263+DR263, "")</f>
        <v/>
      </c>
      <c r="DT263" s="9">
        <f>IF(11&lt;=$G263, DN263+DR263, "")</f>
        <v/>
      </c>
      <c r="DU263" s="9">
        <f>IF(11&lt;=$G263, ($G263-11)*$N263, "")</f>
        <v/>
      </c>
      <c r="DV263" s="9">
        <f>IF(12&lt;=$G263, DQ263, "")</f>
        <v/>
      </c>
      <c r="DW263" s="9">
        <f>IF(12&lt;=$G263, ROUND(DV263*$Q263, 2), "")</f>
        <v/>
      </c>
      <c r="DX263" s="9">
        <f>IF(12&lt;=$G263, $N263, "")</f>
        <v/>
      </c>
      <c r="DY263" s="9">
        <f>IF(12&lt;=$G263, DX263-DW263, "")</f>
        <v/>
      </c>
      <c r="DZ263" s="9">
        <f>IF(12&lt;=$G263, DV263-DY263, "")</f>
        <v/>
      </c>
      <c r="EA263" s="9">
        <f>IF(12&lt;=$G263, ROUND(DS263*$Q263, 2), "")</f>
        <v/>
      </c>
      <c r="EB263" s="9">
        <f>IF(12&lt;=$G263, DS263+EA263, "")</f>
        <v/>
      </c>
      <c r="EC263" s="9">
        <f>IF(12&lt;=$G263, DW263+EA263, "")</f>
        <v/>
      </c>
      <c r="ED263" s="9">
        <f>IF(12&lt;=$G263, ($G263-12)*$N263, "")</f>
        <v/>
      </c>
      <c r="EE263" s="9">
        <f>IF(13&lt;=$G263, DZ263, "")</f>
        <v/>
      </c>
      <c r="EF263" s="9">
        <f>IF(13&lt;=$G263, ROUND(EE263*$Q263, 2), "")</f>
        <v/>
      </c>
      <c r="EG263" s="9">
        <f>IF(13&lt;=$G263, $N263, "")</f>
        <v/>
      </c>
      <c r="EH263" s="9">
        <f>IF(13&lt;=$G263, EG263-EF263, "")</f>
        <v/>
      </c>
      <c r="EI263" s="9">
        <f>IF(13&lt;=$G263, EE263-EH263, "")</f>
        <v/>
      </c>
      <c r="EJ263" s="9">
        <f>IF(13&lt;=$G263, ROUND(EB263*$Q263, 2), "")</f>
        <v/>
      </c>
      <c r="EK263" s="9">
        <f>IF(13&lt;=$G263, EB263+EJ263, "")</f>
        <v/>
      </c>
      <c r="EL263" s="9">
        <f>IF(13&lt;=$G263, EF263+EJ263, "")</f>
        <v/>
      </c>
      <c r="EM263" s="9">
        <f>IF(13&lt;=$G263, ($G263-13)*$N263, "")</f>
        <v/>
      </c>
      <c r="EN263" s="9">
        <f>IF(14&lt;=$G263, EI263, "")</f>
        <v/>
      </c>
      <c r="EO263" s="9">
        <f>IF(14&lt;=$G263, ROUND(EN263*$Q263, 2), "")</f>
        <v/>
      </c>
      <c r="EP263" s="9">
        <f>IF(14&lt;=$G263, $N263, "")</f>
        <v/>
      </c>
      <c r="EQ263" s="9">
        <f>IF(14&lt;=$G263, EP263-EO263, "")</f>
        <v/>
      </c>
      <c r="ER263" s="9">
        <f>IF(14&lt;=$G263, EN263-EQ263, "")</f>
        <v/>
      </c>
      <c r="ES263" s="9">
        <f>IF(14&lt;=$G263, ROUND(EK263*$Q263, 2), "")</f>
        <v/>
      </c>
      <c r="ET263" s="9">
        <f>IF(14&lt;=$G263, EK263+ES263, "")</f>
        <v/>
      </c>
      <c r="EU263" s="9">
        <f>IF(14&lt;=$G263, EO263+ES263, "")</f>
        <v/>
      </c>
      <c r="EV263" s="9">
        <f>IF(14&lt;=$G263, ($G263-14)*$N263, "")</f>
        <v/>
      </c>
      <c r="EW263" s="9">
        <f>IF(15&lt;=$G263, ER263, "")</f>
        <v/>
      </c>
      <c r="EX263" s="9">
        <f>IF(15&lt;=$G263, ROUND(EW263*$Q263, 2), "")</f>
        <v/>
      </c>
      <c r="EY263" s="9">
        <f>IF(15&lt;=$G263, $N263, "")</f>
        <v/>
      </c>
      <c r="EZ263" s="9">
        <f>IF(15&lt;=$G263, EY263-EX263, "")</f>
        <v/>
      </c>
      <c r="FA263" s="9">
        <f>IF(15&lt;=$G263, EW263-EZ263, "")</f>
        <v/>
      </c>
      <c r="FB263" s="9">
        <f>IF(15&lt;=$G263, ROUND(ET263*$Q263, 2), "")</f>
        <v/>
      </c>
      <c r="FC263" s="9">
        <f>IF(15&lt;=$G263, ET263+FB263, "")</f>
        <v/>
      </c>
      <c r="FD263" s="9">
        <f>IF(15&lt;=$G263, EX263+FB263, "")</f>
        <v/>
      </c>
      <c r="FE263" s="9">
        <f>IF(15&lt;=$G263, ($G263-15)*$N263, "")</f>
        <v/>
      </c>
      <c r="FF263" s="9">
        <f>IF(16&lt;=$G263, FA263, "")</f>
        <v/>
      </c>
      <c r="FG263" s="9">
        <f>IF(16&lt;=$G263, ROUND(FF263*$Q263, 2), "")</f>
        <v/>
      </c>
      <c r="FH263" s="9">
        <f>IF(16&lt;=$G263, $N263, "")</f>
        <v/>
      </c>
      <c r="FI263" s="9">
        <f>IF(16&lt;=$G263, FH263-FG263, "")</f>
        <v/>
      </c>
      <c r="FJ263" s="9">
        <f>IF(16&lt;=$G263, FF263-FI263, "")</f>
        <v/>
      </c>
      <c r="FK263" s="9">
        <f>IF(16&lt;=$G263, ROUND(FC263*$Q263, 2), "")</f>
        <v/>
      </c>
      <c r="FL263" s="9">
        <f>IF(16&lt;=$G263, FC263+FK263, "")</f>
        <v/>
      </c>
      <c r="FM263" s="9">
        <f>IF(16&lt;=$G263, FG263+FK263, "")</f>
        <v/>
      </c>
      <c r="FN263" s="9">
        <f>IF(16&lt;=$G263, ($G263-16)*$N263, "")</f>
        <v/>
      </c>
      <c r="FO263" s="9">
        <f>IF(17&lt;=$G263, FJ263, "")</f>
        <v/>
      </c>
      <c r="FP263" s="9">
        <f>IF(17&lt;=$G263, ROUND(FO263*$Q263, 2), "")</f>
        <v/>
      </c>
      <c r="FQ263" s="9">
        <f>IF(17&lt;=$G263, $N263, "")</f>
        <v/>
      </c>
      <c r="FR263" s="9">
        <f>IF(17&lt;=$G263, FQ263-FP263, "")</f>
        <v/>
      </c>
      <c r="FS263" s="9">
        <f>IF(17&lt;=$G263, FO263-FR263, "")</f>
        <v/>
      </c>
      <c r="FT263" s="9">
        <f>IF(17&lt;=$G263, ROUND(FL263*$Q263, 2), "")</f>
        <v/>
      </c>
      <c r="FU263" s="9">
        <f>IF(17&lt;=$G263, FL263+FT263, "")</f>
        <v/>
      </c>
      <c r="FV263" s="9">
        <f>IF(17&lt;=$G263, FP263+FT263, "")</f>
        <v/>
      </c>
      <c r="FW263" s="9">
        <f>IF(17&lt;=$G263, ($G263-17)*$N263, "")</f>
        <v/>
      </c>
      <c r="FX263" s="9">
        <f>IF(18&lt;=$G263, FS263, "")</f>
        <v/>
      </c>
      <c r="FY263" s="9">
        <f>IF(18&lt;=$G263, ROUND(FX263*$Q263, 2), "")</f>
        <v/>
      </c>
      <c r="FZ263" s="9">
        <f>IF(18&lt;=$G263, $N263, "")</f>
        <v/>
      </c>
      <c r="GA263" s="9">
        <f>IF(18&lt;=$G263, FZ263-FY263, "")</f>
        <v/>
      </c>
      <c r="GB263" s="9">
        <f>IF(18&lt;=$G263, FX263-GA263, "")</f>
        <v/>
      </c>
      <c r="GC263" s="9">
        <f>IF(18&lt;=$G263, ROUND(FU263*$Q263, 2), "")</f>
        <v/>
      </c>
      <c r="GD263" s="9">
        <f>IF(18&lt;=$G263, FU263+GC263, "")</f>
        <v/>
      </c>
      <c r="GE263" s="9">
        <f>IF(18&lt;=$G263, FY263+GC263, "")</f>
        <v/>
      </c>
      <c r="GF263" s="9">
        <f>IF(18&lt;=$G263, ($G263-18)*$N263, "")</f>
        <v/>
      </c>
      <c r="GG263" s="9">
        <f>IF(19&lt;=$G263, GB263, "")</f>
        <v/>
      </c>
      <c r="GH263" s="9">
        <f>IF(19&lt;=$G263, ROUND(GG263*$Q263, 2), "")</f>
        <v/>
      </c>
      <c r="GI263" s="9">
        <f>IF(19&lt;=$G263, $N263, "")</f>
        <v/>
      </c>
      <c r="GJ263" s="9">
        <f>IF(19&lt;=$G263, GI263-GH263, "")</f>
        <v/>
      </c>
      <c r="GK263" s="9">
        <f>IF(19&lt;=$G263, GG263-GJ263, "")</f>
        <v/>
      </c>
      <c r="GL263" s="9">
        <f>IF(19&lt;=$G263, ROUND(GD263*$Q263, 2), "")</f>
        <v/>
      </c>
      <c r="GM263" s="9">
        <f>IF(19&lt;=$G263, GD263+GL263, "")</f>
        <v/>
      </c>
      <c r="GN263" s="9">
        <f>IF(19&lt;=$G263, GH263+GL263, "")</f>
        <v/>
      </c>
      <c r="GO263" s="9">
        <f>IF(19&lt;=$G263, ($G263-19)*$N263, "")</f>
        <v/>
      </c>
      <c r="GP263" s="9">
        <f>IF(20&lt;=$G263, GK263, "")</f>
        <v/>
      </c>
      <c r="GQ263" s="9">
        <f>IF(20&lt;=$G263, ROUND(GP263*$Q263, 2), "")</f>
        <v/>
      </c>
      <c r="GR263" s="9">
        <f>IF(20&lt;=$G263, $N263, "")</f>
        <v/>
      </c>
      <c r="GS263" s="9">
        <f>IF(20&lt;=$G263, GR263-GQ263, "")</f>
        <v/>
      </c>
      <c r="GT263" s="9">
        <f>IF(20&lt;=$G263, GP263-GS263, "")</f>
        <v/>
      </c>
      <c r="GU263" s="9">
        <f>IF(20&lt;=$G263, ROUND(GM263*$Q263, 2), "")</f>
        <v/>
      </c>
      <c r="GV263" s="9">
        <f>IF(20&lt;=$G263, GM263+GU263, "")</f>
        <v/>
      </c>
      <c r="GW263" s="9">
        <f>IF(20&lt;=$G263, GQ263+GU263, "")</f>
        <v/>
      </c>
      <c r="GX263" s="9">
        <f>IF(20&lt;=$G263, ($G263-20)*$N263, "")</f>
        <v/>
      </c>
      <c r="GY263" s="9">
        <f>IF(21&lt;=$G263, GT263, "")</f>
        <v/>
      </c>
      <c r="GZ263" s="9">
        <f>IF(21&lt;=$G263, ROUND(GY263*$Q263, 2), "")</f>
        <v/>
      </c>
      <c r="HA263" s="9">
        <f>IF(21&lt;=$G263, $N263, "")</f>
        <v/>
      </c>
      <c r="HB263" s="9">
        <f>IF(21&lt;=$G263, HA263-GZ263, "")</f>
        <v/>
      </c>
      <c r="HC263" s="9">
        <f>IF(21&lt;=$G263, GY263-HB263, "")</f>
        <v/>
      </c>
      <c r="HD263" s="9">
        <f>IF(21&lt;=$G263, ROUND(GV263*$Q263, 2), "")</f>
        <v/>
      </c>
      <c r="HE263" s="9">
        <f>IF(21&lt;=$G263, GV263+HD263, "")</f>
        <v/>
      </c>
      <c r="HF263" s="9">
        <f>IF(21&lt;=$G263, GZ263+HD263, "")</f>
        <v/>
      </c>
      <c r="HG263" s="9">
        <f>IF(21&lt;=$G263, ($G263-21)*$N263, "")</f>
        <v/>
      </c>
      <c r="HH263" s="9">
        <f>IF(22&lt;=$G263, HC263, "")</f>
        <v/>
      </c>
      <c r="HI263" s="9">
        <f>IF(22&lt;=$G263, ROUND(HH263*$Q263, 2), "")</f>
        <v/>
      </c>
      <c r="HJ263" s="9">
        <f>IF(22&lt;=$G263, $N263, "")</f>
        <v/>
      </c>
      <c r="HK263" s="9">
        <f>IF(22&lt;=$G263, HJ263-HI263, "")</f>
        <v/>
      </c>
      <c r="HL263" s="9">
        <f>IF(22&lt;=$G263, HH263-HK263, "")</f>
        <v/>
      </c>
      <c r="HM263" s="9">
        <f>IF(22&lt;=$G263, ROUND(HE263*$Q263, 2), "")</f>
        <v/>
      </c>
      <c r="HN263" s="9">
        <f>IF(22&lt;=$G263, HE263+HM263, "")</f>
        <v/>
      </c>
      <c r="HO263" s="9">
        <f>IF(22&lt;=$G263, HI263+HM263, "")</f>
        <v/>
      </c>
      <c r="HP263" s="9">
        <f>IF(22&lt;=$G263, ($G263-22)*$N263, "")</f>
        <v/>
      </c>
      <c r="HQ263" s="9">
        <f>IF(23&lt;=$G263, HL263, "")</f>
        <v/>
      </c>
      <c r="HR263" s="9">
        <f>IF(23&lt;=$G263, ROUND(HQ263*$Q263, 2), "")</f>
        <v/>
      </c>
      <c r="HS263" s="9">
        <f>IF(23&lt;=$G263, $N263, "")</f>
        <v/>
      </c>
      <c r="HT263" s="9">
        <f>IF(23&lt;=$G263, HS263-HR263, "")</f>
        <v/>
      </c>
      <c r="HU263" s="9">
        <f>IF(23&lt;=$G263, HQ263-HT263, "")</f>
        <v/>
      </c>
      <c r="HV263" s="9">
        <f>IF(23&lt;=$G263, ROUND(HN263*$Q263, 2), "")</f>
        <v/>
      </c>
      <c r="HW263" s="9">
        <f>IF(23&lt;=$G263, HN263+HV263, "")</f>
        <v/>
      </c>
      <c r="HX263" s="9">
        <f>IF(23&lt;=$G263, HR263+HV263, "")</f>
        <v/>
      </c>
      <c r="HY263" s="9">
        <f>IF(23&lt;=$G263, ($G263-23)*$N263, "")</f>
        <v/>
      </c>
      <c r="HZ263" s="9">
        <f>IF(24&lt;=$G263, HU263, "")</f>
        <v/>
      </c>
      <c r="IA263" s="9">
        <f>IF(24&lt;=$G263, ROUND(HZ263*$Q263, 2), "")</f>
        <v/>
      </c>
      <c r="IB263" s="9">
        <f>IF(24&lt;=$G263, $N263, "")</f>
        <v/>
      </c>
      <c r="IC263" s="9">
        <f>IF(24&lt;=$G263, IB263-IA263, "")</f>
        <v/>
      </c>
      <c r="ID263" s="9">
        <f>IF(24&lt;=$G263, HZ263-IC263, "")</f>
        <v/>
      </c>
      <c r="IE263" s="9">
        <f>IF(24&lt;=$G263, ROUND(HW263*$Q263, 2), "")</f>
        <v/>
      </c>
      <c r="IF263" s="9">
        <f>IF(24&lt;=$G263, HW263+IE263, "")</f>
        <v/>
      </c>
      <c r="IG263" s="9">
        <f>IF(24&lt;=$G263, IA263+IE263, "")</f>
        <v/>
      </c>
      <c r="IH263" s="9">
        <f>IF(24&lt;=$G263, ($G263-24)*$N263, "")</f>
        <v/>
      </c>
      <c r="II263" s="9">
        <f>IF(25&lt;=$G263, ID263, "")</f>
        <v/>
      </c>
      <c r="IJ263" s="9">
        <f>IF(25&lt;=$G263, ROUND(II263*$Q263, 2), "")</f>
        <v/>
      </c>
      <c r="IK263" s="9">
        <f>IF(25&lt;=$G263, $N263, "")</f>
        <v/>
      </c>
      <c r="IL263" s="9">
        <f>IF(25&lt;=$G263, IK263-IJ263, "")</f>
        <v/>
      </c>
      <c r="IM263" s="9">
        <f>IF(25&lt;=$G263, II263-IL263, "")</f>
        <v/>
      </c>
      <c r="IN263" s="9">
        <f>IF(25&lt;=$G263, ROUND(IF263*$Q263, 2), "")</f>
        <v/>
      </c>
      <c r="IO263" s="9">
        <f>IF(25&lt;=$G263, IF263+IN263, "")</f>
        <v/>
      </c>
      <c r="IP263" s="9">
        <f>IF(25&lt;=$G263, IJ263+IN263, "")</f>
        <v/>
      </c>
      <c r="IQ263" s="9">
        <f>IF(25&lt;=$G263, ($G263-25)*$N263, "")</f>
        <v/>
      </c>
      <c r="IR263" s="9">
        <f>IF(26&lt;=$G263, IM263, "")</f>
        <v/>
      </c>
      <c r="IS263" s="9">
        <f>IF(26&lt;=$G263, ROUND(IR263*$Q263, 2), "")</f>
        <v/>
      </c>
      <c r="IT263" s="9">
        <f>IF(26&lt;=$G263, $N263, "")</f>
        <v/>
      </c>
      <c r="IU263" s="9">
        <f>IF(26&lt;=$G263, IT263-IS263, "")</f>
        <v/>
      </c>
      <c r="IV263" s="9">
        <f>IF(26&lt;=$G263, IR263-IU263, "")</f>
        <v/>
      </c>
      <c r="IW263" s="9">
        <f>IF(26&lt;=$G263, ROUND(IO263*$Q263, 2), "")</f>
        <v/>
      </c>
      <c r="IX263" s="9">
        <f>IF(26&lt;=$G263, IO263+IW263, "")</f>
        <v/>
      </c>
      <c r="IY263" s="9">
        <f>IF(26&lt;=$G263, IS263+IW263, "")</f>
        <v/>
      </c>
      <c r="IZ263" s="9">
        <f>IF(26&lt;=$G263, ($G263-26)*$N263, "")</f>
        <v/>
      </c>
      <c r="JA263" s="9">
        <f>IF(27&lt;=$G263, IV263, "")</f>
        <v/>
      </c>
      <c r="JB263" s="9">
        <f>IF(27&lt;=$G263, ROUND(JA263*$Q263, 2), "")</f>
        <v/>
      </c>
      <c r="JC263" s="9">
        <f>IF(27&lt;=$G263, $N263, "")</f>
        <v/>
      </c>
      <c r="JD263" s="9">
        <f>IF(27&lt;=$G263, JC263-JB263, "")</f>
        <v/>
      </c>
      <c r="JE263" s="9">
        <f>IF(27&lt;=$G263, JA263-JD263, "")</f>
        <v/>
      </c>
      <c r="JF263" s="9">
        <f>IF(27&lt;=$G263, ROUND(IX263*$Q263, 2), "")</f>
        <v/>
      </c>
      <c r="JG263" s="9">
        <f>IF(27&lt;=$G263, IX263+JF263, "")</f>
        <v/>
      </c>
      <c r="JH263" s="9">
        <f>IF(27&lt;=$G263, JB263+JF263, "")</f>
        <v/>
      </c>
      <c r="JI263" s="9">
        <f>IF(27&lt;=$G263, ($G263-27)*$N263, "")</f>
        <v/>
      </c>
      <c r="JJ263" s="9">
        <f>IF(28&lt;=$G263, JE263, "")</f>
        <v/>
      </c>
      <c r="JK263" s="9">
        <f>IF(28&lt;=$G263, ROUND(JJ263*$Q263, 2), "")</f>
        <v/>
      </c>
      <c r="JL263" s="9">
        <f>IF(28&lt;=$G263, $N263, "")</f>
        <v/>
      </c>
      <c r="JM263" s="9">
        <f>IF(28&lt;=$G263, JL263-JK263, "")</f>
        <v/>
      </c>
      <c r="JN263" s="9">
        <f>IF(28&lt;=$G263, JJ263-JM263, "")</f>
        <v/>
      </c>
      <c r="JO263" s="9">
        <f>IF(28&lt;=$G263, ROUND(JG263*$Q263, 2), "")</f>
        <v/>
      </c>
      <c r="JP263" s="9">
        <f>IF(28&lt;=$G263, JG263+JO263, "")</f>
        <v/>
      </c>
      <c r="JQ263" s="9">
        <f>IF(28&lt;=$G263, JK263+JO263, "")</f>
        <v/>
      </c>
      <c r="JR263" s="9">
        <f>IF(28&lt;=$G263, ($G263-28)*$N263, "")</f>
        <v/>
      </c>
      <c r="JS263" s="9">
        <f>IF(29&lt;=$G263, JN263, "")</f>
        <v/>
      </c>
      <c r="JT263" s="9">
        <f>IF(29&lt;=$G263, ROUND(JS263*$Q263, 2), "")</f>
        <v/>
      </c>
      <c r="JU263" s="9">
        <f>IF(29&lt;=$G263, $N263, "")</f>
        <v/>
      </c>
      <c r="JV263" s="9">
        <f>IF(29&lt;=$G263, JU263-JT263, "")</f>
        <v/>
      </c>
      <c r="JW263" s="9">
        <f>IF(29&lt;=$G263, JS263-JV263, "")</f>
        <v/>
      </c>
      <c r="JX263" s="9">
        <f>IF(29&lt;=$G263, ROUND(JP263*$Q263, 2), "")</f>
        <v/>
      </c>
      <c r="JY263" s="9">
        <f>IF(29&lt;=$G263, JP263+JX263, "")</f>
        <v/>
      </c>
      <c r="JZ263" s="9">
        <f>IF(29&lt;=$G263, JT263+JX263, "")</f>
        <v/>
      </c>
      <c r="KA263" s="9">
        <f>IF(29&lt;=$G263, ($G263-29)*$N263, "")</f>
        <v/>
      </c>
      <c r="KB263" s="9">
        <f>IF(30&lt;=$G263, JW263, "")</f>
        <v/>
      </c>
      <c r="KC263" s="9">
        <f>IF(30&lt;=$G263, ROUND(KB263*$Q263, 2), "")</f>
        <v/>
      </c>
      <c r="KD263" s="9">
        <f>IF(30&lt;=$G263, $N263, "")</f>
        <v/>
      </c>
      <c r="KE263" s="9">
        <f>IF(30&lt;=$G263, KD263-KC263, "")</f>
        <v/>
      </c>
      <c r="KF263" s="9">
        <f>IF(30&lt;=$G263, KB263-KE263, "")</f>
        <v/>
      </c>
      <c r="KG263" s="9">
        <f>IF(30&lt;=$G263, ROUND(JY263*$Q263, 2), "")</f>
        <v/>
      </c>
      <c r="KH263" s="9">
        <f>IF(30&lt;=$G263, JY263+KG263, "")</f>
        <v/>
      </c>
      <c r="KI263" s="9">
        <f>IF(30&lt;=$G263, KC263+KG263, "")</f>
        <v/>
      </c>
      <c r="KJ263" s="9">
        <f>IF(30&lt;=$G263, ($G263-30)*$N263, "")</f>
        <v/>
      </c>
      <c r="KK263" s="9">
        <f>IF(31&lt;=$G263, KF263, "")</f>
        <v/>
      </c>
      <c r="KL263" s="9">
        <f>IF(31&lt;=$G263, ROUND(KK263*$Q263, 2), "")</f>
        <v/>
      </c>
      <c r="KM263" s="9">
        <f>IF(31&lt;=$G263, $N263, "")</f>
        <v/>
      </c>
      <c r="KN263" s="9">
        <f>IF(31&lt;=$G263, KM263-KL263, "")</f>
        <v/>
      </c>
      <c r="KO263" s="9">
        <f>IF(31&lt;=$G263, KK263-KN263, "")</f>
        <v/>
      </c>
      <c r="KP263" s="9">
        <f>IF(31&lt;=$G263, ROUND(KH263*$Q263, 2), "")</f>
        <v/>
      </c>
      <c r="KQ263" s="9">
        <f>IF(31&lt;=$G263, KH263+KP263, "")</f>
        <v/>
      </c>
      <c r="KR263" s="9">
        <f>IF(31&lt;=$G263, KL263+KP263, "")</f>
        <v/>
      </c>
      <c r="KS263" s="9">
        <f>IF(31&lt;=$G263, ($G263-31)*$N263, "")</f>
        <v/>
      </c>
      <c r="KT263" s="9">
        <f>IF(32&lt;=$G263, KO263, "")</f>
        <v/>
      </c>
      <c r="KU263" s="9">
        <f>IF(32&lt;=$G263, ROUND(KT263*$Q263, 2), "")</f>
        <v/>
      </c>
      <c r="KV263" s="9">
        <f>IF(32&lt;=$G263, $N263, "")</f>
        <v/>
      </c>
      <c r="KW263" s="9">
        <f>IF(32&lt;=$G263, KV263-KU263, "")</f>
        <v/>
      </c>
      <c r="KX263" s="9">
        <f>IF(32&lt;=$G263, KT263-KW263, "")</f>
        <v/>
      </c>
      <c r="KY263" s="9">
        <f>IF(32&lt;=$G263, ROUND(KQ263*$Q263, 2), "")</f>
        <v/>
      </c>
      <c r="KZ263" s="9">
        <f>IF(32&lt;=$G263, KQ263+KY263, "")</f>
        <v/>
      </c>
      <c r="LA263" s="9">
        <f>IF(32&lt;=$G263, KU263+KY263, "")</f>
        <v/>
      </c>
      <c r="LB263" s="9">
        <f>IF(32&lt;=$G263, ($G263-32)*$N263, "")</f>
        <v/>
      </c>
      <c r="LC263" s="9">
        <f>IF(33&lt;=$G263, KX263, "")</f>
        <v/>
      </c>
      <c r="LD263" s="9">
        <f>IF(33&lt;=$G263, ROUND(LC263*$Q263, 2), "")</f>
        <v/>
      </c>
      <c r="LE263" s="9">
        <f>IF(33&lt;=$G263, $N263, "")</f>
        <v/>
      </c>
      <c r="LF263" s="9">
        <f>IF(33&lt;=$G263, LE263-LD263, "")</f>
        <v/>
      </c>
      <c r="LG263" s="9">
        <f>IF(33&lt;=$G263, LC263-LF263, "")</f>
        <v/>
      </c>
      <c r="LH263" s="9">
        <f>IF(33&lt;=$G263, ROUND(KZ263*$Q263, 2), "")</f>
        <v/>
      </c>
      <c r="LI263" s="9">
        <f>IF(33&lt;=$G263, KZ263+LH263, "")</f>
        <v/>
      </c>
      <c r="LJ263" s="9">
        <f>IF(33&lt;=$G263, LD263+LH263, "")</f>
        <v/>
      </c>
      <c r="LK263" s="9">
        <f>IF(33&lt;=$G263, ($G263-33)*$N263, "")</f>
        <v/>
      </c>
      <c r="LL263" s="9">
        <f>IF(34&lt;=$G263, LG263, "")</f>
        <v/>
      </c>
      <c r="LM263" s="9">
        <f>IF(34&lt;=$G263, ROUND(LL263*$Q263, 2), "")</f>
        <v/>
      </c>
      <c r="LN263" s="9">
        <f>IF(34&lt;=$G263, $N263, "")</f>
        <v/>
      </c>
      <c r="LO263" s="9">
        <f>IF(34&lt;=$G263, LN263-LM263, "")</f>
        <v/>
      </c>
      <c r="LP263" s="9">
        <f>IF(34&lt;=$G263, LL263-LO263, "")</f>
        <v/>
      </c>
      <c r="LQ263" s="9">
        <f>IF(34&lt;=$G263, ROUND(LI263*$Q263, 2), "")</f>
        <v/>
      </c>
      <c r="LR263" s="9">
        <f>IF(34&lt;=$G263, LI263+LQ263, "")</f>
        <v/>
      </c>
      <c r="LS263" s="9">
        <f>IF(34&lt;=$G263, LM263+LQ263, "")</f>
        <v/>
      </c>
      <c r="LT263" s="9">
        <f>IF(34&lt;=$G263, ($G263-34)*$N263, "")</f>
        <v/>
      </c>
      <c r="LU263" s="9">
        <f>IF(35&lt;=$G263, LP263, "")</f>
        <v/>
      </c>
      <c r="LV263" s="9">
        <f>IF(35&lt;=$G263, ROUND(LU263*$Q263, 2), "")</f>
        <v/>
      </c>
      <c r="LW263" s="9">
        <f>IF(35&lt;=$G263, $N263, "")</f>
        <v/>
      </c>
      <c r="LX263" s="9">
        <f>IF(35&lt;=$G263, LW263-LV263, "")</f>
        <v/>
      </c>
      <c r="LY263" s="9">
        <f>IF(35&lt;=$G263, LU263-LX263, "")</f>
        <v/>
      </c>
      <c r="LZ263" s="9">
        <f>IF(35&lt;=$G263, ROUND(LR263*$Q263, 2), "")</f>
        <v/>
      </c>
      <c r="MA263" s="9">
        <f>IF(35&lt;=$G263, LR263+LZ263, "")</f>
        <v/>
      </c>
      <c r="MB263" s="9">
        <f>IF(35&lt;=$G263, LV263+LZ263, "")</f>
        <v/>
      </c>
      <c r="MC263" s="9">
        <f>IF(35&lt;=$G263, ($G263-35)*$N263, "")</f>
        <v/>
      </c>
      <c r="MD263" s="9">
        <f>IF(36&lt;=$G263, LY263, "")</f>
        <v/>
      </c>
      <c r="ME263" s="9">
        <f>IF(36&lt;=$G263, ROUND(MD263*$Q263, 2), "")</f>
        <v/>
      </c>
      <c r="MF263" s="9">
        <f>IF(36&lt;=$G263, $N263, "")</f>
        <v/>
      </c>
      <c r="MG263" s="9">
        <f>IF(36&lt;=$G263, MF263-ME263, "")</f>
        <v/>
      </c>
      <c r="MH263" s="9">
        <f>IF(36&lt;=$G263, MD263-MG263, "")</f>
        <v/>
      </c>
      <c r="MI263" s="9">
        <f>IF(36&lt;=$G263, ROUND(MA263*$Q263, 2), "")</f>
        <v/>
      </c>
      <c r="MJ263" s="9">
        <f>IF(36&lt;=$G263, MA263+MI263, "")</f>
        <v/>
      </c>
      <c r="MK263" s="9">
        <f>IF(36&lt;=$G263, ME263+MI263, "")</f>
        <v/>
      </c>
      <c r="ML263" s="9">
        <f>IF(36&lt;=$G263, ($G263-36)*$N263, "")</f>
        <v/>
      </c>
      <c r="MM263" s="9">
        <f>IF(37&lt;=$G263, MH263, "")</f>
        <v/>
      </c>
      <c r="MN263" s="9">
        <f>IF(37&lt;=$G263, ROUND(MM263*$Q263, 2), "")</f>
        <v/>
      </c>
      <c r="MO263" s="9">
        <f>IF(37&lt;=$G263, $N263, "")</f>
        <v/>
      </c>
      <c r="MP263" s="9">
        <f>IF(37&lt;=$G263, MO263-MN263, "")</f>
        <v/>
      </c>
      <c r="MQ263" s="9">
        <f>IF(37&lt;=$G263, MM263-MP263, "")</f>
        <v/>
      </c>
      <c r="MR263" s="9">
        <f>IF(37&lt;=$G263, ROUND(MJ263*$Q263, 2), "")</f>
        <v/>
      </c>
      <c r="MS263" s="9">
        <f>IF(37&lt;=$G263, MJ263+MR263, "")</f>
        <v/>
      </c>
      <c r="MT263" s="9">
        <f>IF(37&lt;=$G263, MN263+MR263, "")</f>
        <v/>
      </c>
      <c r="MU263" s="9">
        <f>IF(37&lt;=$G263, ($G263-37)*$N263, "")</f>
        <v/>
      </c>
      <c r="MV263" s="9">
        <f>IF(38&lt;=$G263, MQ263, "")</f>
        <v/>
      </c>
      <c r="MW263" s="9">
        <f>IF(38&lt;=$G263, ROUND(MV263*$Q263, 2), "")</f>
        <v/>
      </c>
      <c r="MX263" s="9">
        <f>IF(38&lt;=$G263, $N263, "")</f>
        <v/>
      </c>
      <c r="MY263" s="9">
        <f>IF(38&lt;=$G263, MX263-MW263, "")</f>
        <v/>
      </c>
      <c r="MZ263" s="9">
        <f>IF(38&lt;=$G263, MV263-MY263, "")</f>
        <v/>
      </c>
      <c r="NA263" s="9">
        <f>IF(38&lt;=$G263, ROUND(MS263*$Q263, 2), "")</f>
        <v/>
      </c>
      <c r="NB263" s="9">
        <f>IF(38&lt;=$G263, MS263+NA263, "")</f>
        <v/>
      </c>
      <c r="NC263" s="9">
        <f>IF(38&lt;=$G263, MW263+NA263, "")</f>
        <v/>
      </c>
      <c r="ND263" s="9">
        <f>IF(38&lt;=$G263, ($G263-38)*$N263, "")</f>
        <v/>
      </c>
      <c r="NE263" s="9">
        <f>IF(39&lt;=$G263, MZ263, "")</f>
        <v/>
      </c>
      <c r="NF263" s="9">
        <f>IF(39&lt;=$G263, ROUND(NE263*$Q263, 2), "")</f>
        <v/>
      </c>
      <c r="NG263" s="9">
        <f>IF(39&lt;=$G263, $N263, "")</f>
        <v/>
      </c>
      <c r="NH263" s="9">
        <f>IF(39&lt;=$G263, NG263-NF263, "")</f>
        <v/>
      </c>
      <c r="NI263" s="9">
        <f>IF(39&lt;=$G263, NE263-NH263, "")</f>
        <v/>
      </c>
      <c r="NJ263" s="9">
        <f>IF(39&lt;=$G263, ROUND(NB263*$Q263, 2), "")</f>
        <v/>
      </c>
      <c r="NK263" s="9">
        <f>IF(39&lt;=$G263, NB263+NJ263, "")</f>
        <v/>
      </c>
      <c r="NL263" s="9">
        <f>IF(39&lt;=$G263, NF263+NJ263, "")</f>
        <v/>
      </c>
      <c r="NM263" s="9">
        <f>IF(39&lt;=$G263, ($G263-39)*$N263, "")</f>
        <v/>
      </c>
      <c r="NN263" s="9">
        <f>IF(40&lt;=$G263, NI263, "")</f>
        <v/>
      </c>
      <c r="NO263" s="9">
        <f>IF(40&lt;=$G263, ROUND(NN263*$Q263, 2), "")</f>
        <v/>
      </c>
      <c r="NP263" s="9">
        <f>IF(40&lt;=$G263, $N263, "")</f>
        <v/>
      </c>
      <c r="NQ263" s="9">
        <f>IF(40&lt;=$G263, NP263-NO263, "")</f>
        <v/>
      </c>
      <c r="NR263" s="9">
        <f>IF(40&lt;=$G263, NN263-NQ263, "")</f>
        <v/>
      </c>
      <c r="NS263" s="9">
        <f>IF(40&lt;=$G263, ROUND(NK263*$Q263, 2), "")</f>
        <v/>
      </c>
      <c r="NT263" s="9">
        <f>IF(40&lt;=$G263, NK263+NS263, "")</f>
        <v/>
      </c>
      <c r="NU263" s="9">
        <f>IF(40&lt;=$G263, NO263+NS263, "")</f>
        <v/>
      </c>
      <c r="NV263" s="9">
        <f>IF(40&lt;=$G263, ($G263-40)*$N263, "")</f>
        <v/>
      </c>
      <c r="NW263" s="9">
        <f>IF(41&lt;=$G263, NR263, "")</f>
        <v/>
      </c>
      <c r="NX263" s="9">
        <f>IF(41&lt;=$G263, ROUND(NW263*$Q263, 2), "")</f>
        <v/>
      </c>
      <c r="NY263" s="9">
        <f>IF(41&lt;=$G263, $N263, "")</f>
        <v/>
      </c>
      <c r="NZ263" s="9">
        <f>IF(41&lt;=$G263, NY263-NX263, "")</f>
        <v/>
      </c>
      <c r="OA263" s="9">
        <f>IF(41&lt;=$G263, NW263-NZ263, "")</f>
        <v/>
      </c>
      <c r="OB263" s="9">
        <f>IF(41&lt;=$G263, ROUND(NT263*$Q263, 2), "")</f>
        <v/>
      </c>
      <c r="OC263" s="9">
        <f>IF(41&lt;=$G263, NT263+OB263, "")</f>
        <v/>
      </c>
      <c r="OD263" s="9">
        <f>IF(41&lt;=$G263, NX263+OB263, "")</f>
        <v/>
      </c>
      <c r="OE263" s="9">
        <f>IF(41&lt;=$G263, ($G263-41)*$N263, "")</f>
        <v/>
      </c>
      <c r="OF263" s="9">
        <f>IF(42&lt;=$G263, OA263, "")</f>
        <v/>
      </c>
      <c r="OG263" s="9">
        <f>IF(42&lt;=$G263, ROUND(OF263*$Q263, 2), "")</f>
        <v/>
      </c>
      <c r="OH263" s="9">
        <f>IF(42&lt;=$G263, $N263, "")</f>
        <v/>
      </c>
      <c r="OI263" s="9">
        <f>IF(42&lt;=$G263, OH263-OG263, "")</f>
        <v/>
      </c>
      <c r="OJ263" s="9">
        <f>IF(42&lt;=$G263, OF263-OI263, "")</f>
        <v/>
      </c>
      <c r="OK263" s="9">
        <f>IF(42&lt;=$G263, ROUND(OC263*$Q263, 2), "")</f>
        <v/>
      </c>
      <c r="OL263" s="9">
        <f>IF(42&lt;=$G263, OC263+OK263, "")</f>
        <v/>
      </c>
      <c r="OM263" s="9">
        <f>IF(42&lt;=$G263, OG263+OK263, "")</f>
        <v/>
      </c>
      <c r="ON263" s="9">
        <f>IF(42&lt;=$G263, ($G263-42)*$N263, "")</f>
        <v/>
      </c>
      <c r="OO263" s="9">
        <f>IF(43&lt;=$G263, OJ263, "")</f>
        <v/>
      </c>
      <c r="OP263" s="9">
        <f>IF(43&lt;=$G263, ROUND(OO263*$Q263, 2), "")</f>
        <v/>
      </c>
      <c r="OQ263" s="9">
        <f>IF(43&lt;=$G263, $N263, "")</f>
        <v/>
      </c>
      <c r="OR263" s="9">
        <f>IF(43&lt;=$G263, OQ263-OP263, "")</f>
        <v/>
      </c>
      <c r="OS263" s="9">
        <f>IF(43&lt;=$G263, OO263-OR263, "")</f>
        <v/>
      </c>
      <c r="OT263" s="9">
        <f>IF(43&lt;=$G263, ROUND(OL263*$Q263, 2), "")</f>
        <v/>
      </c>
      <c r="OU263" s="9">
        <f>IF(43&lt;=$G263, OL263+OT263, "")</f>
        <v/>
      </c>
      <c r="OV263" s="9">
        <f>IF(43&lt;=$G263, OP263+OT263, "")</f>
        <v/>
      </c>
      <c r="OW263" s="9">
        <f>IF(43&lt;=$G263, ($G263-43)*$N263, "")</f>
        <v/>
      </c>
      <c r="OX263" s="9">
        <f>IF(44&lt;=$G263, OS263, "")</f>
        <v/>
      </c>
      <c r="OY263" s="9">
        <f>IF(44&lt;=$G263, ROUND(OX263*$Q263, 2), "")</f>
        <v/>
      </c>
      <c r="OZ263" s="9">
        <f>IF(44&lt;=$G263, $N263, "")</f>
        <v/>
      </c>
      <c r="PA263" s="9">
        <f>IF(44&lt;=$G263, OZ263-OY263, "")</f>
        <v/>
      </c>
      <c r="PB263" s="9">
        <f>IF(44&lt;=$G263, OX263-PA263, "")</f>
        <v/>
      </c>
      <c r="PC263" s="9">
        <f>IF(44&lt;=$G263, ROUND(OU263*$Q263, 2), "")</f>
        <v/>
      </c>
      <c r="PD263" s="9">
        <f>IF(44&lt;=$G263, OU263+PC263, "")</f>
        <v/>
      </c>
      <c r="PE263" s="9">
        <f>IF(44&lt;=$G263, OY263+PC263, "")</f>
        <v/>
      </c>
      <c r="PF263" s="9">
        <f>IF(44&lt;=$G263, ($G263-44)*$N263, "")</f>
        <v/>
      </c>
      <c r="PG263" s="9">
        <f>IF(45&lt;=$G263, PB263, "")</f>
        <v/>
      </c>
      <c r="PH263" s="9">
        <f>IF(45&lt;=$G263, ROUND(PG263*$Q263, 2), "")</f>
        <v/>
      </c>
      <c r="PI263" s="9">
        <f>IF(45&lt;=$G263, $N263, "")</f>
        <v/>
      </c>
      <c r="PJ263" s="9">
        <f>IF(45&lt;=$G263, PI263-PH263, "")</f>
        <v/>
      </c>
      <c r="PK263" s="9">
        <f>IF(45&lt;=$G263, PG263-PJ263, "")</f>
        <v/>
      </c>
      <c r="PL263" s="9">
        <f>IF(45&lt;=$G263, ROUND(PD263*$Q263, 2), "")</f>
        <v/>
      </c>
      <c r="PM263" s="9">
        <f>IF(45&lt;=$G263, PD263+PL263, "")</f>
        <v/>
      </c>
      <c r="PN263" s="9">
        <f>IF(45&lt;=$G263, PH263+PL263, "")</f>
        <v/>
      </c>
      <c r="PO263" s="9">
        <f>IF(45&lt;=$G263, ($G263-45)*$N263, "")</f>
        <v/>
      </c>
      <c r="PP263" s="9">
        <f>IF(46&lt;=$G263, PK263, "")</f>
        <v/>
      </c>
      <c r="PQ263" s="9">
        <f>IF(46&lt;=$G263, ROUND(PP263*$Q263, 2), "")</f>
        <v/>
      </c>
      <c r="PR263" s="9">
        <f>IF(46&lt;=$G263, $N263, "")</f>
        <v/>
      </c>
      <c r="PS263" s="9">
        <f>IF(46&lt;=$G263, PR263-PQ263, "")</f>
        <v/>
      </c>
      <c r="PT263" s="9">
        <f>IF(46&lt;=$G263, PP263-PS263, "")</f>
        <v/>
      </c>
      <c r="PU263" s="9">
        <f>IF(46&lt;=$G263, ROUND(PM263*$Q263, 2), "")</f>
        <v/>
      </c>
      <c r="PV263" s="9">
        <f>IF(46&lt;=$G263, PM263+PU263, "")</f>
        <v/>
      </c>
      <c r="PW263" s="9">
        <f>IF(46&lt;=$G263, PQ263+PU263, "")</f>
        <v/>
      </c>
      <c r="PX263" s="9">
        <f>IF(46&lt;=$G263, ($G263-46)*$N263, "")</f>
        <v/>
      </c>
      <c r="PY263" s="9">
        <f>IF(47&lt;=$G263, PT263, "")</f>
        <v/>
      </c>
      <c r="PZ263" s="9">
        <f>IF(47&lt;=$G263, ROUND(PY263*$Q263, 2), "")</f>
        <v/>
      </c>
      <c r="QA263" s="9">
        <f>IF(47&lt;=$G263, $N263, "")</f>
        <v/>
      </c>
      <c r="QB263" s="9">
        <f>IF(47&lt;=$G263, QA263-PZ263, "")</f>
        <v/>
      </c>
      <c r="QC263" s="9">
        <f>IF(47&lt;=$G263, PY263-QB263, "")</f>
        <v/>
      </c>
      <c r="QD263" s="9">
        <f>IF(47&lt;=$G263, ROUND(PV263*$Q263, 2), "")</f>
        <v/>
      </c>
      <c r="QE263" s="9">
        <f>IF(47&lt;=$G263, PV263+QD263, "")</f>
        <v/>
      </c>
      <c r="QF263" s="9">
        <f>IF(47&lt;=$G263, PZ263+QD263, "")</f>
        <v/>
      </c>
      <c r="QG263" s="9">
        <f>IF(47&lt;=$G263, ($G263-47)*$N263, "")</f>
        <v/>
      </c>
      <c r="QH263" s="9">
        <f>IF(48&lt;=$G263, QC263, "")</f>
        <v/>
      </c>
      <c r="QI263" s="9">
        <f>IF(48&lt;=$G263, ROUND(QH263*$Q263, 2), "")</f>
        <v/>
      </c>
      <c r="QJ263" s="9">
        <f>IF(48&lt;=$G263, $N263, "")</f>
        <v/>
      </c>
      <c r="QK263" s="9">
        <f>IF(48&lt;=$G263, QJ263-QI263, "")</f>
        <v/>
      </c>
      <c r="QL263" s="9">
        <f>IF(48&lt;=$G263, QH263-QK263, "")</f>
        <v/>
      </c>
      <c r="QM263" s="9">
        <f>IF(48&lt;=$G263, ROUND(QE263*$Q263, 2), "")</f>
        <v/>
      </c>
      <c r="QN263" s="9">
        <f>IF(48&lt;=$G263, QE263+QM263, "")</f>
        <v/>
      </c>
      <c r="QO263" s="9">
        <f>IF(48&lt;=$G263, QI263+QM263, "")</f>
        <v/>
      </c>
      <c r="QP263" s="9">
        <f>IF(48&lt;=$G263, ($G263-48)*$N263, "")</f>
        <v/>
      </c>
    </row>
    <row r="264">
      <c r="A264" s="12" t="inlineStr">
        <is>
          <t>0769-0002</t>
        </is>
      </c>
      <c r="B264" s="13" t="inlineStr">
        <is>
          <t>Paloma Bernhardt Partida</t>
        </is>
      </c>
      <c r="C264" s="13" t="inlineStr">
        <is>
          <t>Ram 700 Tradesman 2026</t>
        </is>
      </c>
      <c r="D264" s="12" t="inlineStr">
        <is>
          <t>ACTIVO</t>
        </is>
      </c>
      <c r="E264" s="12" t="inlineStr">
        <is>
          <t>2026-09-23</t>
        </is>
      </c>
      <c r="F264" s="12" t="inlineStr">
        <is>
          <t>2029-09-23</t>
        </is>
      </c>
      <c r="G264" s="14" t="n">
        <v>36</v>
      </c>
      <c r="H264" s="15" t="n">
        <v>333144.83</v>
      </c>
      <c r="I264" s="16" t="n">
        <v>0.1</v>
      </c>
      <c r="J264" s="15">
        <f>ROUND(H264*I264, 2)</f>
        <v/>
      </c>
      <c r="K264" s="15">
        <f>ROUND(H264-J264, 2)</f>
        <v/>
      </c>
      <c r="L264" s="16" t="n">
        <v>0.02</v>
      </c>
      <c r="M264" s="15">
        <f>ROUND(H264*L264, 2)</f>
        <v/>
      </c>
      <c r="N264" s="15" t="n">
        <v>11936.33</v>
      </c>
      <c r="O264" s="16" t="n">
        <v>0.2</v>
      </c>
      <c r="P264" s="15">
        <f>ROUND(H264*O264, 2)</f>
        <v/>
      </c>
      <c r="Q264" s="17" t="n">
        <v>0.02667842</v>
      </c>
      <c r="R264" s="17">
        <f>RATE(G264, -N264, K264, -P264)</f>
        <v/>
      </c>
      <c r="S264" s="17">
        <f>ROUND(Q264*12, 8)</f>
        <v/>
      </c>
      <c r="T264" s="17">
        <f>ROUND(((1+Q264)^12)-1, 8)</f>
        <v/>
      </c>
      <c r="U264" s="15">
        <f>ROUND(PV(Q264, G264, 0, -P264), 2)</f>
        <v/>
      </c>
      <c r="V264" s="15">
        <f>SUMIF($AA$4:$QP$4, "Interes_Leasing", AA264:QP264)</f>
        <v/>
      </c>
      <c r="W264" s="15">
        <f>SUMIF($AA$4:$QP$4, "Interes_Residual", AA264:QP264)</f>
        <v/>
      </c>
      <c r="X264" s="15">
        <f>ROUND(V264+W264, 2)</f>
        <v/>
      </c>
      <c r="Y264" s="15">
        <f>ROUND((N264*G264+P264+M264)-K264, 2)</f>
        <v/>
      </c>
      <c r="Z264" s="16">
        <f>ROUND(Y264/K264, 4)</f>
        <v/>
      </c>
      <c r="AA264" s="15">
        <f>IF(1&lt;=$G264, $K264, "")</f>
        <v/>
      </c>
      <c r="AB264" s="15">
        <f>IF(1&lt;=$G264, ROUND(AA264*$Q264, 2), "")</f>
        <v/>
      </c>
      <c r="AC264" s="15">
        <f>IF(1&lt;=$G264, $N264, "")</f>
        <v/>
      </c>
      <c r="AD264" s="15">
        <f>IF(1&lt;=$G264, AC264-AB264, "")</f>
        <v/>
      </c>
      <c r="AE264" s="15">
        <f>IF(1&lt;=$G264, AA264-AD264, "")</f>
        <v/>
      </c>
      <c r="AF264" s="15">
        <f>IF(1&lt;=$G264, ROUND($U264*$Q264, 2), "")</f>
        <v/>
      </c>
      <c r="AG264" s="15">
        <f>IF(1&lt;=$G264, $U264+AF264, "")</f>
        <v/>
      </c>
      <c r="AH264" s="15">
        <f>IF(1&lt;=$G264, AB264+AF264, "")</f>
        <v/>
      </c>
      <c r="AI264" s="15">
        <f>IF(1&lt;=$G264, ($G264-1)*$N264, "")</f>
        <v/>
      </c>
      <c r="AJ264" s="15">
        <f>IF(2&lt;=$G264, AE264, "")</f>
        <v/>
      </c>
      <c r="AK264" s="15">
        <f>IF(2&lt;=$G264, ROUND(AJ264*$Q264, 2), "")</f>
        <v/>
      </c>
      <c r="AL264" s="15">
        <f>IF(2&lt;=$G264, $N264, "")</f>
        <v/>
      </c>
      <c r="AM264" s="15">
        <f>IF(2&lt;=$G264, AL264-AK264, "")</f>
        <v/>
      </c>
      <c r="AN264" s="15">
        <f>IF(2&lt;=$G264, AJ264-AM264, "")</f>
        <v/>
      </c>
      <c r="AO264" s="15">
        <f>IF(2&lt;=$G264, ROUND(AG264*$Q264, 2), "")</f>
        <v/>
      </c>
      <c r="AP264" s="15">
        <f>IF(2&lt;=$G264, AG264+AO264, "")</f>
        <v/>
      </c>
      <c r="AQ264" s="15">
        <f>IF(2&lt;=$G264, AK264+AO264, "")</f>
        <v/>
      </c>
      <c r="AR264" s="15">
        <f>IF(2&lt;=$G264, ($G264-2)*$N264, "")</f>
        <v/>
      </c>
      <c r="AS264" s="15">
        <f>IF(3&lt;=$G264, AN264, "")</f>
        <v/>
      </c>
      <c r="AT264" s="15">
        <f>IF(3&lt;=$G264, ROUND(AS264*$Q264, 2), "")</f>
        <v/>
      </c>
      <c r="AU264" s="15">
        <f>IF(3&lt;=$G264, $N264, "")</f>
        <v/>
      </c>
      <c r="AV264" s="15">
        <f>IF(3&lt;=$G264, AU264-AT264, "")</f>
        <v/>
      </c>
      <c r="AW264" s="15">
        <f>IF(3&lt;=$G264, AS264-AV264, "")</f>
        <v/>
      </c>
      <c r="AX264" s="15">
        <f>IF(3&lt;=$G264, ROUND(AP264*$Q264, 2), "")</f>
        <v/>
      </c>
      <c r="AY264" s="15">
        <f>IF(3&lt;=$G264, AP264+AX264, "")</f>
        <v/>
      </c>
      <c r="AZ264" s="15">
        <f>IF(3&lt;=$G264, AT264+AX264, "")</f>
        <v/>
      </c>
      <c r="BA264" s="15">
        <f>IF(3&lt;=$G264, ($G264-3)*$N264, "")</f>
        <v/>
      </c>
      <c r="BB264" s="15">
        <f>IF(4&lt;=$G264, AW264, "")</f>
        <v/>
      </c>
      <c r="BC264" s="15">
        <f>IF(4&lt;=$G264, ROUND(BB264*$Q264, 2), "")</f>
        <v/>
      </c>
      <c r="BD264" s="15">
        <f>IF(4&lt;=$G264, $N264, "")</f>
        <v/>
      </c>
      <c r="BE264" s="15">
        <f>IF(4&lt;=$G264, BD264-BC264, "")</f>
        <v/>
      </c>
      <c r="BF264" s="15">
        <f>IF(4&lt;=$G264, BB264-BE264, "")</f>
        <v/>
      </c>
      <c r="BG264" s="15">
        <f>IF(4&lt;=$G264, ROUND(AY264*$Q264, 2), "")</f>
        <v/>
      </c>
      <c r="BH264" s="15">
        <f>IF(4&lt;=$G264, AY264+BG264, "")</f>
        <v/>
      </c>
      <c r="BI264" s="15">
        <f>IF(4&lt;=$G264, BC264+BG264, "")</f>
        <v/>
      </c>
      <c r="BJ264" s="15">
        <f>IF(4&lt;=$G264, ($G264-4)*$N264, "")</f>
        <v/>
      </c>
      <c r="BK264" s="15">
        <f>IF(5&lt;=$G264, BF264, "")</f>
        <v/>
      </c>
      <c r="BL264" s="15">
        <f>IF(5&lt;=$G264, ROUND(BK264*$Q264, 2), "")</f>
        <v/>
      </c>
      <c r="BM264" s="15">
        <f>IF(5&lt;=$G264, $N264, "")</f>
        <v/>
      </c>
      <c r="BN264" s="15">
        <f>IF(5&lt;=$G264, BM264-BL264, "")</f>
        <v/>
      </c>
      <c r="BO264" s="15">
        <f>IF(5&lt;=$G264, BK264-BN264, "")</f>
        <v/>
      </c>
      <c r="BP264" s="15">
        <f>IF(5&lt;=$G264, ROUND(BH264*$Q264, 2), "")</f>
        <v/>
      </c>
      <c r="BQ264" s="15">
        <f>IF(5&lt;=$G264, BH264+BP264, "")</f>
        <v/>
      </c>
      <c r="BR264" s="15">
        <f>IF(5&lt;=$G264, BL264+BP264, "")</f>
        <v/>
      </c>
      <c r="BS264" s="15">
        <f>IF(5&lt;=$G264, ($G264-5)*$N264, "")</f>
        <v/>
      </c>
      <c r="BT264" s="15">
        <f>IF(6&lt;=$G264, BO264, "")</f>
        <v/>
      </c>
      <c r="BU264" s="15">
        <f>IF(6&lt;=$G264, ROUND(BT264*$Q264, 2), "")</f>
        <v/>
      </c>
      <c r="BV264" s="15">
        <f>IF(6&lt;=$G264, $N264, "")</f>
        <v/>
      </c>
      <c r="BW264" s="15">
        <f>IF(6&lt;=$G264, BV264-BU264, "")</f>
        <v/>
      </c>
      <c r="BX264" s="15">
        <f>IF(6&lt;=$G264, BT264-BW264, "")</f>
        <v/>
      </c>
      <c r="BY264" s="15">
        <f>IF(6&lt;=$G264, ROUND(BQ264*$Q264, 2), "")</f>
        <v/>
      </c>
      <c r="BZ264" s="15">
        <f>IF(6&lt;=$G264, BQ264+BY264, "")</f>
        <v/>
      </c>
      <c r="CA264" s="15">
        <f>IF(6&lt;=$G264, BU264+BY264, "")</f>
        <v/>
      </c>
      <c r="CB264" s="15">
        <f>IF(6&lt;=$G264, ($G264-6)*$N264, "")</f>
        <v/>
      </c>
      <c r="CC264" s="15">
        <f>IF(7&lt;=$G264, BX264, "")</f>
        <v/>
      </c>
      <c r="CD264" s="15">
        <f>IF(7&lt;=$G264, ROUND(CC264*$Q264, 2), "")</f>
        <v/>
      </c>
      <c r="CE264" s="15">
        <f>IF(7&lt;=$G264, $N264, "")</f>
        <v/>
      </c>
      <c r="CF264" s="15">
        <f>IF(7&lt;=$G264, CE264-CD264, "")</f>
        <v/>
      </c>
      <c r="CG264" s="15">
        <f>IF(7&lt;=$G264, CC264-CF264, "")</f>
        <v/>
      </c>
      <c r="CH264" s="15">
        <f>IF(7&lt;=$G264, ROUND(BZ264*$Q264, 2), "")</f>
        <v/>
      </c>
      <c r="CI264" s="15">
        <f>IF(7&lt;=$G264, BZ264+CH264, "")</f>
        <v/>
      </c>
      <c r="CJ264" s="15">
        <f>IF(7&lt;=$G264, CD264+CH264, "")</f>
        <v/>
      </c>
      <c r="CK264" s="15">
        <f>IF(7&lt;=$G264, ($G264-7)*$N264, "")</f>
        <v/>
      </c>
      <c r="CL264" s="15">
        <f>IF(8&lt;=$G264, CG264, "")</f>
        <v/>
      </c>
      <c r="CM264" s="15">
        <f>IF(8&lt;=$G264, ROUND(CL264*$Q264, 2), "")</f>
        <v/>
      </c>
      <c r="CN264" s="15">
        <f>IF(8&lt;=$G264, $N264, "")</f>
        <v/>
      </c>
      <c r="CO264" s="15">
        <f>IF(8&lt;=$G264, CN264-CM264, "")</f>
        <v/>
      </c>
      <c r="CP264" s="15">
        <f>IF(8&lt;=$G264, CL264-CO264, "")</f>
        <v/>
      </c>
      <c r="CQ264" s="15">
        <f>IF(8&lt;=$G264, ROUND(CI264*$Q264, 2), "")</f>
        <v/>
      </c>
      <c r="CR264" s="15">
        <f>IF(8&lt;=$G264, CI264+CQ264, "")</f>
        <v/>
      </c>
      <c r="CS264" s="15">
        <f>IF(8&lt;=$G264, CM264+CQ264, "")</f>
        <v/>
      </c>
      <c r="CT264" s="15">
        <f>IF(8&lt;=$G264, ($G264-8)*$N264, "")</f>
        <v/>
      </c>
      <c r="CU264" s="15">
        <f>IF(9&lt;=$G264, CP264, "")</f>
        <v/>
      </c>
      <c r="CV264" s="15">
        <f>IF(9&lt;=$G264, ROUND(CU264*$Q264, 2), "")</f>
        <v/>
      </c>
      <c r="CW264" s="15">
        <f>IF(9&lt;=$G264, $N264, "")</f>
        <v/>
      </c>
      <c r="CX264" s="15">
        <f>IF(9&lt;=$G264, CW264-CV264, "")</f>
        <v/>
      </c>
      <c r="CY264" s="15">
        <f>IF(9&lt;=$G264, CU264-CX264, "")</f>
        <v/>
      </c>
      <c r="CZ264" s="15">
        <f>IF(9&lt;=$G264, ROUND(CR264*$Q264, 2), "")</f>
        <v/>
      </c>
      <c r="DA264" s="15">
        <f>IF(9&lt;=$G264, CR264+CZ264, "")</f>
        <v/>
      </c>
      <c r="DB264" s="15">
        <f>IF(9&lt;=$G264, CV264+CZ264, "")</f>
        <v/>
      </c>
      <c r="DC264" s="15">
        <f>IF(9&lt;=$G264, ($G264-9)*$N264, "")</f>
        <v/>
      </c>
      <c r="DD264" s="15">
        <f>IF(10&lt;=$G264, CY264, "")</f>
        <v/>
      </c>
      <c r="DE264" s="15">
        <f>IF(10&lt;=$G264, ROUND(DD264*$Q264, 2), "")</f>
        <v/>
      </c>
      <c r="DF264" s="15">
        <f>IF(10&lt;=$G264, $N264, "")</f>
        <v/>
      </c>
      <c r="DG264" s="15">
        <f>IF(10&lt;=$G264, DF264-DE264, "")</f>
        <v/>
      </c>
      <c r="DH264" s="15">
        <f>IF(10&lt;=$G264, DD264-DG264, "")</f>
        <v/>
      </c>
      <c r="DI264" s="15">
        <f>IF(10&lt;=$G264, ROUND(DA264*$Q264, 2), "")</f>
        <v/>
      </c>
      <c r="DJ264" s="15">
        <f>IF(10&lt;=$G264, DA264+DI264, "")</f>
        <v/>
      </c>
      <c r="DK264" s="15">
        <f>IF(10&lt;=$G264, DE264+DI264, "")</f>
        <v/>
      </c>
      <c r="DL264" s="15">
        <f>IF(10&lt;=$G264, ($G264-10)*$N264, "")</f>
        <v/>
      </c>
      <c r="DM264" s="15">
        <f>IF(11&lt;=$G264, DH264, "")</f>
        <v/>
      </c>
      <c r="DN264" s="15">
        <f>IF(11&lt;=$G264, ROUND(DM264*$Q264, 2), "")</f>
        <v/>
      </c>
      <c r="DO264" s="15">
        <f>IF(11&lt;=$G264, $N264, "")</f>
        <v/>
      </c>
      <c r="DP264" s="15">
        <f>IF(11&lt;=$G264, DO264-DN264, "")</f>
        <v/>
      </c>
      <c r="DQ264" s="15">
        <f>IF(11&lt;=$G264, DM264-DP264, "")</f>
        <v/>
      </c>
      <c r="DR264" s="15">
        <f>IF(11&lt;=$G264, ROUND(DJ264*$Q264, 2), "")</f>
        <v/>
      </c>
      <c r="DS264" s="15">
        <f>IF(11&lt;=$G264, DJ264+DR264, "")</f>
        <v/>
      </c>
      <c r="DT264" s="15">
        <f>IF(11&lt;=$G264, DN264+DR264, "")</f>
        <v/>
      </c>
      <c r="DU264" s="15">
        <f>IF(11&lt;=$G264, ($G264-11)*$N264, "")</f>
        <v/>
      </c>
      <c r="DV264" s="15">
        <f>IF(12&lt;=$G264, DQ264, "")</f>
        <v/>
      </c>
      <c r="DW264" s="15">
        <f>IF(12&lt;=$G264, ROUND(DV264*$Q264, 2), "")</f>
        <v/>
      </c>
      <c r="DX264" s="15">
        <f>IF(12&lt;=$G264, $N264, "")</f>
        <v/>
      </c>
      <c r="DY264" s="15">
        <f>IF(12&lt;=$G264, DX264-DW264, "")</f>
        <v/>
      </c>
      <c r="DZ264" s="15">
        <f>IF(12&lt;=$G264, DV264-DY264, "")</f>
        <v/>
      </c>
      <c r="EA264" s="15">
        <f>IF(12&lt;=$G264, ROUND(DS264*$Q264, 2), "")</f>
        <v/>
      </c>
      <c r="EB264" s="15">
        <f>IF(12&lt;=$G264, DS264+EA264, "")</f>
        <v/>
      </c>
      <c r="EC264" s="15">
        <f>IF(12&lt;=$G264, DW264+EA264, "")</f>
        <v/>
      </c>
      <c r="ED264" s="15">
        <f>IF(12&lt;=$G264, ($G264-12)*$N264, "")</f>
        <v/>
      </c>
      <c r="EE264" s="15">
        <f>IF(13&lt;=$G264, DZ264, "")</f>
        <v/>
      </c>
      <c r="EF264" s="15">
        <f>IF(13&lt;=$G264, ROUND(EE264*$Q264, 2), "")</f>
        <v/>
      </c>
      <c r="EG264" s="15">
        <f>IF(13&lt;=$G264, $N264, "")</f>
        <v/>
      </c>
      <c r="EH264" s="15">
        <f>IF(13&lt;=$G264, EG264-EF264, "")</f>
        <v/>
      </c>
      <c r="EI264" s="15">
        <f>IF(13&lt;=$G264, EE264-EH264, "")</f>
        <v/>
      </c>
      <c r="EJ264" s="15">
        <f>IF(13&lt;=$G264, ROUND(EB264*$Q264, 2), "")</f>
        <v/>
      </c>
      <c r="EK264" s="15">
        <f>IF(13&lt;=$G264, EB264+EJ264, "")</f>
        <v/>
      </c>
      <c r="EL264" s="15">
        <f>IF(13&lt;=$G264, EF264+EJ264, "")</f>
        <v/>
      </c>
      <c r="EM264" s="15">
        <f>IF(13&lt;=$G264, ($G264-13)*$N264, "")</f>
        <v/>
      </c>
      <c r="EN264" s="15">
        <f>IF(14&lt;=$G264, EI264, "")</f>
        <v/>
      </c>
      <c r="EO264" s="15">
        <f>IF(14&lt;=$G264, ROUND(EN264*$Q264, 2), "")</f>
        <v/>
      </c>
      <c r="EP264" s="15">
        <f>IF(14&lt;=$G264, $N264, "")</f>
        <v/>
      </c>
      <c r="EQ264" s="15">
        <f>IF(14&lt;=$G264, EP264-EO264, "")</f>
        <v/>
      </c>
      <c r="ER264" s="15">
        <f>IF(14&lt;=$G264, EN264-EQ264, "")</f>
        <v/>
      </c>
      <c r="ES264" s="15">
        <f>IF(14&lt;=$G264, ROUND(EK264*$Q264, 2), "")</f>
        <v/>
      </c>
      <c r="ET264" s="15">
        <f>IF(14&lt;=$G264, EK264+ES264, "")</f>
        <v/>
      </c>
      <c r="EU264" s="15">
        <f>IF(14&lt;=$G264, EO264+ES264, "")</f>
        <v/>
      </c>
      <c r="EV264" s="15">
        <f>IF(14&lt;=$G264, ($G264-14)*$N264, "")</f>
        <v/>
      </c>
      <c r="EW264" s="15">
        <f>IF(15&lt;=$G264, ER264, "")</f>
        <v/>
      </c>
      <c r="EX264" s="15">
        <f>IF(15&lt;=$G264, ROUND(EW264*$Q264, 2), "")</f>
        <v/>
      </c>
      <c r="EY264" s="15">
        <f>IF(15&lt;=$G264, $N264, "")</f>
        <v/>
      </c>
      <c r="EZ264" s="15">
        <f>IF(15&lt;=$G264, EY264-EX264, "")</f>
        <v/>
      </c>
      <c r="FA264" s="15">
        <f>IF(15&lt;=$G264, EW264-EZ264, "")</f>
        <v/>
      </c>
      <c r="FB264" s="15">
        <f>IF(15&lt;=$G264, ROUND(ET264*$Q264, 2), "")</f>
        <v/>
      </c>
      <c r="FC264" s="15">
        <f>IF(15&lt;=$G264, ET264+FB264, "")</f>
        <v/>
      </c>
      <c r="FD264" s="15">
        <f>IF(15&lt;=$G264, EX264+FB264, "")</f>
        <v/>
      </c>
      <c r="FE264" s="15">
        <f>IF(15&lt;=$G264, ($G264-15)*$N264, "")</f>
        <v/>
      </c>
      <c r="FF264" s="15">
        <f>IF(16&lt;=$G264, FA264, "")</f>
        <v/>
      </c>
      <c r="FG264" s="15">
        <f>IF(16&lt;=$G264, ROUND(FF264*$Q264, 2), "")</f>
        <v/>
      </c>
      <c r="FH264" s="15">
        <f>IF(16&lt;=$G264, $N264, "")</f>
        <v/>
      </c>
      <c r="FI264" s="15">
        <f>IF(16&lt;=$G264, FH264-FG264, "")</f>
        <v/>
      </c>
      <c r="FJ264" s="15">
        <f>IF(16&lt;=$G264, FF264-FI264, "")</f>
        <v/>
      </c>
      <c r="FK264" s="15">
        <f>IF(16&lt;=$G264, ROUND(FC264*$Q264, 2), "")</f>
        <v/>
      </c>
      <c r="FL264" s="15">
        <f>IF(16&lt;=$G264, FC264+FK264, "")</f>
        <v/>
      </c>
      <c r="FM264" s="15">
        <f>IF(16&lt;=$G264, FG264+FK264, "")</f>
        <v/>
      </c>
      <c r="FN264" s="15">
        <f>IF(16&lt;=$G264, ($G264-16)*$N264, "")</f>
        <v/>
      </c>
      <c r="FO264" s="15">
        <f>IF(17&lt;=$G264, FJ264, "")</f>
        <v/>
      </c>
      <c r="FP264" s="15">
        <f>IF(17&lt;=$G264, ROUND(FO264*$Q264, 2), "")</f>
        <v/>
      </c>
      <c r="FQ264" s="15">
        <f>IF(17&lt;=$G264, $N264, "")</f>
        <v/>
      </c>
      <c r="FR264" s="15">
        <f>IF(17&lt;=$G264, FQ264-FP264, "")</f>
        <v/>
      </c>
      <c r="FS264" s="15">
        <f>IF(17&lt;=$G264, FO264-FR264, "")</f>
        <v/>
      </c>
      <c r="FT264" s="15">
        <f>IF(17&lt;=$G264, ROUND(FL264*$Q264, 2), "")</f>
        <v/>
      </c>
      <c r="FU264" s="15">
        <f>IF(17&lt;=$G264, FL264+FT264, "")</f>
        <v/>
      </c>
      <c r="FV264" s="15">
        <f>IF(17&lt;=$G264, FP264+FT264, "")</f>
        <v/>
      </c>
      <c r="FW264" s="15">
        <f>IF(17&lt;=$G264, ($G264-17)*$N264, "")</f>
        <v/>
      </c>
      <c r="FX264" s="15">
        <f>IF(18&lt;=$G264, FS264, "")</f>
        <v/>
      </c>
      <c r="FY264" s="15">
        <f>IF(18&lt;=$G264, ROUND(FX264*$Q264, 2), "")</f>
        <v/>
      </c>
      <c r="FZ264" s="15">
        <f>IF(18&lt;=$G264, $N264, "")</f>
        <v/>
      </c>
      <c r="GA264" s="15">
        <f>IF(18&lt;=$G264, FZ264-FY264, "")</f>
        <v/>
      </c>
      <c r="GB264" s="15">
        <f>IF(18&lt;=$G264, FX264-GA264, "")</f>
        <v/>
      </c>
      <c r="GC264" s="15">
        <f>IF(18&lt;=$G264, ROUND(FU264*$Q264, 2), "")</f>
        <v/>
      </c>
      <c r="GD264" s="15">
        <f>IF(18&lt;=$G264, FU264+GC264, "")</f>
        <v/>
      </c>
      <c r="GE264" s="15">
        <f>IF(18&lt;=$G264, FY264+GC264, "")</f>
        <v/>
      </c>
      <c r="GF264" s="15">
        <f>IF(18&lt;=$G264, ($G264-18)*$N264, "")</f>
        <v/>
      </c>
      <c r="GG264" s="15">
        <f>IF(19&lt;=$G264, GB264, "")</f>
        <v/>
      </c>
      <c r="GH264" s="15">
        <f>IF(19&lt;=$G264, ROUND(GG264*$Q264, 2), "")</f>
        <v/>
      </c>
      <c r="GI264" s="15">
        <f>IF(19&lt;=$G264, $N264, "")</f>
        <v/>
      </c>
      <c r="GJ264" s="15">
        <f>IF(19&lt;=$G264, GI264-GH264, "")</f>
        <v/>
      </c>
      <c r="GK264" s="15">
        <f>IF(19&lt;=$G264, GG264-GJ264, "")</f>
        <v/>
      </c>
      <c r="GL264" s="15">
        <f>IF(19&lt;=$G264, ROUND(GD264*$Q264, 2), "")</f>
        <v/>
      </c>
      <c r="GM264" s="15">
        <f>IF(19&lt;=$G264, GD264+GL264, "")</f>
        <v/>
      </c>
      <c r="GN264" s="15">
        <f>IF(19&lt;=$G264, GH264+GL264, "")</f>
        <v/>
      </c>
      <c r="GO264" s="15">
        <f>IF(19&lt;=$G264, ($G264-19)*$N264, "")</f>
        <v/>
      </c>
      <c r="GP264" s="15">
        <f>IF(20&lt;=$G264, GK264, "")</f>
        <v/>
      </c>
      <c r="GQ264" s="15">
        <f>IF(20&lt;=$G264, ROUND(GP264*$Q264, 2), "")</f>
        <v/>
      </c>
      <c r="GR264" s="15">
        <f>IF(20&lt;=$G264, $N264, "")</f>
        <v/>
      </c>
      <c r="GS264" s="15">
        <f>IF(20&lt;=$G264, GR264-GQ264, "")</f>
        <v/>
      </c>
      <c r="GT264" s="15">
        <f>IF(20&lt;=$G264, GP264-GS264, "")</f>
        <v/>
      </c>
      <c r="GU264" s="15">
        <f>IF(20&lt;=$G264, ROUND(GM264*$Q264, 2), "")</f>
        <v/>
      </c>
      <c r="GV264" s="15">
        <f>IF(20&lt;=$G264, GM264+GU264, "")</f>
        <v/>
      </c>
      <c r="GW264" s="15">
        <f>IF(20&lt;=$G264, GQ264+GU264, "")</f>
        <v/>
      </c>
      <c r="GX264" s="15">
        <f>IF(20&lt;=$G264, ($G264-20)*$N264, "")</f>
        <v/>
      </c>
      <c r="GY264" s="15">
        <f>IF(21&lt;=$G264, GT264, "")</f>
        <v/>
      </c>
      <c r="GZ264" s="15">
        <f>IF(21&lt;=$G264, ROUND(GY264*$Q264, 2), "")</f>
        <v/>
      </c>
      <c r="HA264" s="15">
        <f>IF(21&lt;=$G264, $N264, "")</f>
        <v/>
      </c>
      <c r="HB264" s="15">
        <f>IF(21&lt;=$G264, HA264-GZ264, "")</f>
        <v/>
      </c>
      <c r="HC264" s="15">
        <f>IF(21&lt;=$G264, GY264-HB264, "")</f>
        <v/>
      </c>
      <c r="HD264" s="15">
        <f>IF(21&lt;=$G264, ROUND(GV264*$Q264, 2), "")</f>
        <v/>
      </c>
      <c r="HE264" s="15">
        <f>IF(21&lt;=$G264, GV264+HD264, "")</f>
        <v/>
      </c>
      <c r="HF264" s="15">
        <f>IF(21&lt;=$G264, GZ264+HD264, "")</f>
        <v/>
      </c>
      <c r="HG264" s="15">
        <f>IF(21&lt;=$G264, ($G264-21)*$N264, "")</f>
        <v/>
      </c>
      <c r="HH264" s="15">
        <f>IF(22&lt;=$G264, HC264, "")</f>
        <v/>
      </c>
      <c r="HI264" s="15">
        <f>IF(22&lt;=$G264, ROUND(HH264*$Q264, 2), "")</f>
        <v/>
      </c>
      <c r="HJ264" s="15">
        <f>IF(22&lt;=$G264, $N264, "")</f>
        <v/>
      </c>
      <c r="HK264" s="15">
        <f>IF(22&lt;=$G264, HJ264-HI264, "")</f>
        <v/>
      </c>
      <c r="HL264" s="15">
        <f>IF(22&lt;=$G264, HH264-HK264, "")</f>
        <v/>
      </c>
      <c r="HM264" s="15">
        <f>IF(22&lt;=$G264, ROUND(HE264*$Q264, 2), "")</f>
        <v/>
      </c>
      <c r="HN264" s="15">
        <f>IF(22&lt;=$G264, HE264+HM264, "")</f>
        <v/>
      </c>
      <c r="HO264" s="15">
        <f>IF(22&lt;=$G264, HI264+HM264, "")</f>
        <v/>
      </c>
      <c r="HP264" s="15">
        <f>IF(22&lt;=$G264, ($G264-22)*$N264, "")</f>
        <v/>
      </c>
      <c r="HQ264" s="15">
        <f>IF(23&lt;=$G264, HL264, "")</f>
        <v/>
      </c>
      <c r="HR264" s="15">
        <f>IF(23&lt;=$G264, ROUND(HQ264*$Q264, 2), "")</f>
        <v/>
      </c>
      <c r="HS264" s="15">
        <f>IF(23&lt;=$G264, $N264, "")</f>
        <v/>
      </c>
      <c r="HT264" s="15">
        <f>IF(23&lt;=$G264, HS264-HR264, "")</f>
        <v/>
      </c>
      <c r="HU264" s="15">
        <f>IF(23&lt;=$G264, HQ264-HT264, "")</f>
        <v/>
      </c>
      <c r="HV264" s="15">
        <f>IF(23&lt;=$G264, ROUND(HN264*$Q264, 2), "")</f>
        <v/>
      </c>
      <c r="HW264" s="15">
        <f>IF(23&lt;=$G264, HN264+HV264, "")</f>
        <v/>
      </c>
      <c r="HX264" s="15">
        <f>IF(23&lt;=$G264, HR264+HV264, "")</f>
        <v/>
      </c>
      <c r="HY264" s="15">
        <f>IF(23&lt;=$G264, ($G264-23)*$N264, "")</f>
        <v/>
      </c>
      <c r="HZ264" s="15">
        <f>IF(24&lt;=$G264, HU264, "")</f>
        <v/>
      </c>
      <c r="IA264" s="15">
        <f>IF(24&lt;=$G264, ROUND(HZ264*$Q264, 2), "")</f>
        <v/>
      </c>
      <c r="IB264" s="15">
        <f>IF(24&lt;=$G264, $N264, "")</f>
        <v/>
      </c>
      <c r="IC264" s="15">
        <f>IF(24&lt;=$G264, IB264-IA264, "")</f>
        <v/>
      </c>
      <c r="ID264" s="15">
        <f>IF(24&lt;=$G264, HZ264-IC264, "")</f>
        <v/>
      </c>
      <c r="IE264" s="15">
        <f>IF(24&lt;=$G264, ROUND(HW264*$Q264, 2), "")</f>
        <v/>
      </c>
      <c r="IF264" s="15">
        <f>IF(24&lt;=$G264, HW264+IE264, "")</f>
        <v/>
      </c>
      <c r="IG264" s="15">
        <f>IF(24&lt;=$G264, IA264+IE264, "")</f>
        <v/>
      </c>
      <c r="IH264" s="15">
        <f>IF(24&lt;=$G264, ($G264-24)*$N264, "")</f>
        <v/>
      </c>
      <c r="II264" s="15">
        <f>IF(25&lt;=$G264, ID264, "")</f>
        <v/>
      </c>
      <c r="IJ264" s="15">
        <f>IF(25&lt;=$G264, ROUND(II264*$Q264, 2), "")</f>
        <v/>
      </c>
      <c r="IK264" s="15">
        <f>IF(25&lt;=$G264, $N264, "")</f>
        <v/>
      </c>
      <c r="IL264" s="15">
        <f>IF(25&lt;=$G264, IK264-IJ264, "")</f>
        <v/>
      </c>
      <c r="IM264" s="15">
        <f>IF(25&lt;=$G264, II264-IL264, "")</f>
        <v/>
      </c>
      <c r="IN264" s="15">
        <f>IF(25&lt;=$G264, ROUND(IF264*$Q264, 2), "")</f>
        <v/>
      </c>
      <c r="IO264" s="15">
        <f>IF(25&lt;=$G264, IF264+IN264, "")</f>
        <v/>
      </c>
      <c r="IP264" s="15">
        <f>IF(25&lt;=$G264, IJ264+IN264, "")</f>
        <v/>
      </c>
      <c r="IQ264" s="15">
        <f>IF(25&lt;=$G264, ($G264-25)*$N264, "")</f>
        <v/>
      </c>
      <c r="IR264" s="15">
        <f>IF(26&lt;=$G264, IM264, "")</f>
        <v/>
      </c>
      <c r="IS264" s="15">
        <f>IF(26&lt;=$G264, ROUND(IR264*$Q264, 2), "")</f>
        <v/>
      </c>
      <c r="IT264" s="15">
        <f>IF(26&lt;=$G264, $N264, "")</f>
        <v/>
      </c>
      <c r="IU264" s="15">
        <f>IF(26&lt;=$G264, IT264-IS264, "")</f>
        <v/>
      </c>
      <c r="IV264" s="15">
        <f>IF(26&lt;=$G264, IR264-IU264, "")</f>
        <v/>
      </c>
      <c r="IW264" s="15">
        <f>IF(26&lt;=$G264, ROUND(IO264*$Q264, 2), "")</f>
        <v/>
      </c>
      <c r="IX264" s="15">
        <f>IF(26&lt;=$G264, IO264+IW264, "")</f>
        <v/>
      </c>
      <c r="IY264" s="15">
        <f>IF(26&lt;=$G264, IS264+IW264, "")</f>
        <v/>
      </c>
      <c r="IZ264" s="15">
        <f>IF(26&lt;=$G264, ($G264-26)*$N264, "")</f>
        <v/>
      </c>
      <c r="JA264" s="15">
        <f>IF(27&lt;=$G264, IV264, "")</f>
        <v/>
      </c>
      <c r="JB264" s="15">
        <f>IF(27&lt;=$G264, ROUND(JA264*$Q264, 2), "")</f>
        <v/>
      </c>
      <c r="JC264" s="15">
        <f>IF(27&lt;=$G264, $N264, "")</f>
        <v/>
      </c>
      <c r="JD264" s="15">
        <f>IF(27&lt;=$G264, JC264-JB264, "")</f>
        <v/>
      </c>
      <c r="JE264" s="15">
        <f>IF(27&lt;=$G264, JA264-JD264, "")</f>
        <v/>
      </c>
      <c r="JF264" s="15">
        <f>IF(27&lt;=$G264, ROUND(IX264*$Q264, 2), "")</f>
        <v/>
      </c>
      <c r="JG264" s="15">
        <f>IF(27&lt;=$G264, IX264+JF264, "")</f>
        <v/>
      </c>
      <c r="JH264" s="15">
        <f>IF(27&lt;=$G264, JB264+JF264, "")</f>
        <v/>
      </c>
      <c r="JI264" s="15">
        <f>IF(27&lt;=$G264, ($G264-27)*$N264, "")</f>
        <v/>
      </c>
      <c r="JJ264" s="15">
        <f>IF(28&lt;=$G264, JE264, "")</f>
        <v/>
      </c>
      <c r="JK264" s="15">
        <f>IF(28&lt;=$G264, ROUND(JJ264*$Q264, 2), "")</f>
        <v/>
      </c>
      <c r="JL264" s="15">
        <f>IF(28&lt;=$G264, $N264, "")</f>
        <v/>
      </c>
      <c r="JM264" s="15">
        <f>IF(28&lt;=$G264, JL264-JK264, "")</f>
        <v/>
      </c>
      <c r="JN264" s="15">
        <f>IF(28&lt;=$G264, JJ264-JM264, "")</f>
        <v/>
      </c>
      <c r="JO264" s="15">
        <f>IF(28&lt;=$G264, ROUND(JG264*$Q264, 2), "")</f>
        <v/>
      </c>
      <c r="JP264" s="15">
        <f>IF(28&lt;=$G264, JG264+JO264, "")</f>
        <v/>
      </c>
      <c r="JQ264" s="15">
        <f>IF(28&lt;=$G264, JK264+JO264, "")</f>
        <v/>
      </c>
      <c r="JR264" s="15">
        <f>IF(28&lt;=$G264, ($G264-28)*$N264, "")</f>
        <v/>
      </c>
      <c r="JS264" s="15">
        <f>IF(29&lt;=$G264, JN264, "")</f>
        <v/>
      </c>
      <c r="JT264" s="15">
        <f>IF(29&lt;=$G264, ROUND(JS264*$Q264, 2), "")</f>
        <v/>
      </c>
      <c r="JU264" s="15">
        <f>IF(29&lt;=$G264, $N264, "")</f>
        <v/>
      </c>
      <c r="JV264" s="15">
        <f>IF(29&lt;=$G264, JU264-JT264, "")</f>
        <v/>
      </c>
      <c r="JW264" s="15">
        <f>IF(29&lt;=$G264, JS264-JV264, "")</f>
        <v/>
      </c>
      <c r="JX264" s="15">
        <f>IF(29&lt;=$G264, ROUND(JP264*$Q264, 2), "")</f>
        <v/>
      </c>
      <c r="JY264" s="15">
        <f>IF(29&lt;=$G264, JP264+JX264, "")</f>
        <v/>
      </c>
      <c r="JZ264" s="15">
        <f>IF(29&lt;=$G264, JT264+JX264, "")</f>
        <v/>
      </c>
      <c r="KA264" s="15">
        <f>IF(29&lt;=$G264, ($G264-29)*$N264, "")</f>
        <v/>
      </c>
      <c r="KB264" s="15">
        <f>IF(30&lt;=$G264, JW264, "")</f>
        <v/>
      </c>
      <c r="KC264" s="15">
        <f>IF(30&lt;=$G264, ROUND(KB264*$Q264, 2), "")</f>
        <v/>
      </c>
      <c r="KD264" s="15">
        <f>IF(30&lt;=$G264, $N264, "")</f>
        <v/>
      </c>
      <c r="KE264" s="15">
        <f>IF(30&lt;=$G264, KD264-KC264, "")</f>
        <v/>
      </c>
      <c r="KF264" s="15">
        <f>IF(30&lt;=$G264, KB264-KE264, "")</f>
        <v/>
      </c>
      <c r="KG264" s="15">
        <f>IF(30&lt;=$G264, ROUND(JY264*$Q264, 2), "")</f>
        <v/>
      </c>
      <c r="KH264" s="15">
        <f>IF(30&lt;=$G264, JY264+KG264, "")</f>
        <v/>
      </c>
      <c r="KI264" s="15">
        <f>IF(30&lt;=$G264, KC264+KG264, "")</f>
        <v/>
      </c>
      <c r="KJ264" s="15">
        <f>IF(30&lt;=$G264, ($G264-30)*$N264, "")</f>
        <v/>
      </c>
      <c r="KK264" s="15">
        <f>IF(31&lt;=$G264, KF264, "")</f>
        <v/>
      </c>
      <c r="KL264" s="15">
        <f>IF(31&lt;=$G264, ROUND(KK264*$Q264, 2), "")</f>
        <v/>
      </c>
      <c r="KM264" s="15">
        <f>IF(31&lt;=$G264, $N264, "")</f>
        <v/>
      </c>
      <c r="KN264" s="15">
        <f>IF(31&lt;=$G264, KM264-KL264, "")</f>
        <v/>
      </c>
      <c r="KO264" s="15">
        <f>IF(31&lt;=$G264, KK264-KN264, "")</f>
        <v/>
      </c>
      <c r="KP264" s="15">
        <f>IF(31&lt;=$G264, ROUND(KH264*$Q264, 2), "")</f>
        <v/>
      </c>
      <c r="KQ264" s="15">
        <f>IF(31&lt;=$G264, KH264+KP264, "")</f>
        <v/>
      </c>
      <c r="KR264" s="15">
        <f>IF(31&lt;=$G264, KL264+KP264, "")</f>
        <v/>
      </c>
      <c r="KS264" s="15">
        <f>IF(31&lt;=$G264, ($G264-31)*$N264, "")</f>
        <v/>
      </c>
      <c r="KT264" s="15">
        <f>IF(32&lt;=$G264, KO264, "")</f>
        <v/>
      </c>
      <c r="KU264" s="15">
        <f>IF(32&lt;=$G264, ROUND(KT264*$Q264, 2), "")</f>
        <v/>
      </c>
      <c r="KV264" s="15">
        <f>IF(32&lt;=$G264, $N264, "")</f>
        <v/>
      </c>
      <c r="KW264" s="15">
        <f>IF(32&lt;=$G264, KV264-KU264, "")</f>
        <v/>
      </c>
      <c r="KX264" s="15">
        <f>IF(32&lt;=$G264, KT264-KW264, "")</f>
        <v/>
      </c>
      <c r="KY264" s="15">
        <f>IF(32&lt;=$G264, ROUND(KQ264*$Q264, 2), "")</f>
        <v/>
      </c>
      <c r="KZ264" s="15">
        <f>IF(32&lt;=$G264, KQ264+KY264, "")</f>
        <v/>
      </c>
      <c r="LA264" s="15">
        <f>IF(32&lt;=$G264, KU264+KY264, "")</f>
        <v/>
      </c>
      <c r="LB264" s="15">
        <f>IF(32&lt;=$G264, ($G264-32)*$N264, "")</f>
        <v/>
      </c>
      <c r="LC264" s="15">
        <f>IF(33&lt;=$G264, KX264, "")</f>
        <v/>
      </c>
      <c r="LD264" s="15">
        <f>IF(33&lt;=$G264, ROUND(LC264*$Q264, 2), "")</f>
        <v/>
      </c>
      <c r="LE264" s="15">
        <f>IF(33&lt;=$G264, $N264, "")</f>
        <v/>
      </c>
      <c r="LF264" s="15">
        <f>IF(33&lt;=$G264, LE264-LD264, "")</f>
        <v/>
      </c>
      <c r="LG264" s="15">
        <f>IF(33&lt;=$G264, LC264-LF264, "")</f>
        <v/>
      </c>
      <c r="LH264" s="15">
        <f>IF(33&lt;=$G264, ROUND(KZ264*$Q264, 2), "")</f>
        <v/>
      </c>
      <c r="LI264" s="15">
        <f>IF(33&lt;=$G264, KZ264+LH264, "")</f>
        <v/>
      </c>
      <c r="LJ264" s="15">
        <f>IF(33&lt;=$G264, LD264+LH264, "")</f>
        <v/>
      </c>
      <c r="LK264" s="15">
        <f>IF(33&lt;=$G264, ($G264-33)*$N264, "")</f>
        <v/>
      </c>
      <c r="LL264" s="15">
        <f>IF(34&lt;=$G264, LG264, "")</f>
        <v/>
      </c>
      <c r="LM264" s="15">
        <f>IF(34&lt;=$G264, ROUND(LL264*$Q264, 2), "")</f>
        <v/>
      </c>
      <c r="LN264" s="15">
        <f>IF(34&lt;=$G264, $N264, "")</f>
        <v/>
      </c>
      <c r="LO264" s="15">
        <f>IF(34&lt;=$G264, LN264-LM264, "")</f>
        <v/>
      </c>
      <c r="LP264" s="15">
        <f>IF(34&lt;=$G264, LL264-LO264, "")</f>
        <v/>
      </c>
      <c r="LQ264" s="15">
        <f>IF(34&lt;=$G264, ROUND(LI264*$Q264, 2), "")</f>
        <v/>
      </c>
      <c r="LR264" s="15">
        <f>IF(34&lt;=$G264, LI264+LQ264, "")</f>
        <v/>
      </c>
      <c r="LS264" s="15">
        <f>IF(34&lt;=$G264, LM264+LQ264, "")</f>
        <v/>
      </c>
      <c r="LT264" s="15">
        <f>IF(34&lt;=$G264, ($G264-34)*$N264, "")</f>
        <v/>
      </c>
      <c r="LU264" s="15">
        <f>IF(35&lt;=$G264, LP264, "")</f>
        <v/>
      </c>
      <c r="LV264" s="15">
        <f>IF(35&lt;=$G264, ROUND(LU264*$Q264, 2), "")</f>
        <v/>
      </c>
      <c r="LW264" s="15">
        <f>IF(35&lt;=$G264, $N264, "")</f>
        <v/>
      </c>
      <c r="LX264" s="15">
        <f>IF(35&lt;=$G264, LW264-LV264, "")</f>
        <v/>
      </c>
      <c r="LY264" s="15">
        <f>IF(35&lt;=$G264, LU264-LX264, "")</f>
        <v/>
      </c>
      <c r="LZ264" s="15">
        <f>IF(35&lt;=$G264, ROUND(LR264*$Q264, 2), "")</f>
        <v/>
      </c>
      <c r="MA264" s="15">
        <f>IF(35&lt;=$G264, LR264+LZ264, "")</f>
        <v/>
      </c>
      <c r="MB264" s="15">
        <f>IF(35&lt;=$G264, LV264+LZ264, "")</f>
        <v/>
      </c>
      <c r="MC264" s="15">
        <f>IF(35&lt;=$G264, ($G264-35)*$N264, "")</f>
        <v/>
      </c>
      <c r="MD264" s="15">
        <f>IF(36&lt;=$G264, LY264, "")</f>
        <v/>
      </c>
      <c r="ME264" s="15">
        <f>IF(36&lt;=$G264, ROUND(MD264*$Q264, 2), "")</f>
        <v/>
      </c>
      <c r="MF264" s="15">
        <f>IF(36&lt;=$G264, $N264, "")</f>
        <v/>
      </c>
      <c r="MG264" s="15">
        <f>IF(36&lt;=$G264, MF264-ME264, "")</f>
        <v/>
      </c>
      <c r="MH264" s="15">
        <f>IF(36&lt;=$G264, MD264-MG264, "")</f>
        <v/>
      </c>
      <c r="MI264" s="15">
        <f>IF(36&lt;=$G264, ROUND(MA264*$Q264, 2), "")</f>
        <v/>
      </c>
      <c r="MJ264" s="15">
        <f>IF(36&lt;=$G264, MA264+MI264, "")</f>
        <v/>
      </c>
      <c r="MK264" s="15">
        <f>IF(36&lt;=$G264, ME264+MI264, "")</f>
        <v/>
      </c>
      <c r="ML264" s="15">
        <f>IF(36&lt;=$G264, ($G264-36)*$N264, "")</f>
        <v/>
      </c>
      <c r="MM264" s="15">
        <f>IF(37&lt;=$G264, MH264, "")</f>
        <v/>
      </c>
      <c r="MN264" s="15">
        <f>IF(37&lt;=$G264, ROUND(MM264*$Q264, 2), "")</f>
        <v/>
      </c>
      <c r="MO264" s="15">
        <f>IF(37&lt;=$G264, $N264, "")</f>
        <v/>
      </c>
      <c r="MP264" s="15">
        <f>IF(37&lt;=$G264, MO264-MN264, "")</f>
        <v/>
      </c>
      <c r="MQ264" s="15">
        <f>IF(37&lt;=$G264, MM264-MP264, "")</f>
        <v/>
      </c>
      <c r="MR264" s="15">
        <f>IF(37&lt;=$G264, ROUND(MJ264*$Q264, 2), "")</f>
        <v/>
      </c>
      <c r="MS264" s="15">
        <f>IF(37&lt;=$G264, MJ264+MR264, "")</f>
        <v/>
      </c>
      <c r="MT264" s="15">
        <f>IF(37&lt;=$G264, MN264+MR264, "")</f>
        <v/>
      </c>
      <c r="MU264" s="15">
        <f>IF(37&lt;=$G264, ($G264-37)*$N264, "")</f>
        <v/>
      </c>
      <c r="MV264" s="15">
        <f>IF(38&lt;=$G264, MQ264, "")</f>
        <v/>
      </c>
      <c r="MW264" s="15">
        <f>IF(38&lt;=$G264, ROUND(MV264*$Q264, 2), "")</f>
        <v/>
      </c>
      <c r="MX264" s="15">
        <f>IF(38&lt;=$G264, $N264, "")</f>
        <v/>
      </c>
      <c r="MY264" s="15">
        <f>IF(38&lt;=$G264, MX264-MW264, "")</f>
        <v/>
      </c>
      <c r="MZ264" s="15">
        <f>IF(38&lt;=$G264, MV264-MY264, "")</f>
        <v/>
      </c>
      <c r="NA264" s="15">
        <f>IF(38&lt;=$G264, ROUND(MS264*$Q264, 2), "")</f>
        <v/>
      </c>
      <c r="NB264" s="15">
        <f>IF(38&lt;=$G264, MS264+NA264, "")</f>
        <v/>
      </c>
      <c r="NC264" s="15">
        <f>IF(38&lt;=$G264, MW264+NA264, "")</f>
        <v/>
      </c>
      <c r="ND264" s="15">
        <f>IF(38&lt;=$G264, ($G264-38)*$N264, "")</f>
        <v/>
      </c>
      <c r="NE264" s="15">
        <f>IF(39&lt;=$G264, MZ264, "")</f>
        <v/>
      </c>
      <c r="NF264" s="15">
        <f>IF(39&lt;=$G264, ROUND(NE264*$Q264, 2), "")</f>
        <v/>
      </c>
      <c r="NG264" s="15">
        <f>IF(39&lt;=$G264, $N264, "")</f>
        <v/>
      </c>
      <c r="NH264" s="15">
        <f>IF(39&lt;=$G264, NG264-NF264, "")</f>
        <v/>
      </c>
      <c r="NI264" s="15">
        <f>IF(39&lt;=$G264, NE264-NH264, "")</f>
        <v/>
      </c>
      <c r="NJ264" s="15">
        <f>IF(39&lt;=$G264, ROUND(NB264*$Q264, 2), "")</f>
        <v/>
      </c>
      <c r="NK264" s="15">
        <f>IF(39&lt;=$G264, NB264+NJ264, "")</f>
        <v/>
      </c>
      <c r="NL264" s="15">
        <f>IF(39&lt;=$G264, NF264+NJ264, "")</f>
        <v/>
      </c>
      <c r="NM264" s="15">
        <f>IF(39&lt;=$G264, ($G264-39)*$N264, "")</f>
        <v/>
      </c>
      <c r="NN264" s="15">
        <f>IF(40&lt;=$G264, NI264, "")</f>
        <v/>
      </c>
      <c r="NO264" s="15">
        <f>IF(40&lt;=$G264, ROUND(NN264*$Q264, 2), "")</f>
        <v/>
      </c>
      <c r="NP264" s="15">
        <f>IF(40&lt;=$G264, $N264, "")</f>
        <v/>
      </c>
      <c r="NQ264" s="15">
        <f>IF(40&lt;=$G264, NP264-NO264, "")</f>
        <v/>
      </c>
      <c r="NR264" s="15">
        <f>IF(40&lt;=$G264, NN264-NQ264, "")</f>
        <v/>
      </c>
      <c r="NS264" s="15">
        <f>IF(40&lt;=$G264, ROUND(NK264*$Q264, 2), "")</f>
        <v/>
      </c>
      <c r="NT264" s="15">
        <f>IF(40&lt;=$G264, NK264+NS264, "")</f>
        <v/>
      </c>
      <c r="NU264" s="15">
        <f>IF(40&lt;=$G264, NO264+NS264, "")</f>
        <v/>
      </c>
      <c r="NV264" s="15">
        <f>IF(40&lt;=$G264, ($G264-40)*$N264, "")</f>
        <v/>
      </c>
      <c r="NW264" s="15">
        <f>IF(41&lt;=$G264, NR264, "")</f>
        <v/>
      </c>
      <c r="NX264" s="15">
        <f>IF(41&lt;=$G264, ROUND(NW264*$Q264, 2), "")</f>
        <v/>
      </c>
      <c r="NY264" s="15">
        <f>IF(41&lt;=$G264, $N264, "")</f>
        <v/>
      </c>
      <c r="NZ264" s="15">
        <f>IF(41&lt;=$G264, NY264-NX264, "")</f>
        <v/>
      </c>
      <c r="OA264" s="15">
        <f>IF(41&lt;=$G264, NW264-NZ264, "")</f>
        <v/>
      </c>
      <c r="OB264" s="15">
        <f>IF(41&lt;=$G264, ROUND(NT264*$Q264, 2), "")</f>
        <v/>
      </c>
      <c r="OC264" s="15">
        <f>IF(41&lt;=$G264, NT264+OB264, "")</f>
        <v/>
      </c>
      <c r="OD264" s="15">
        <f>IF(41&lt;=$G264, NX264+OB264, "")</f>
        <v/>
      </c>
      <c r="OE264" s="15">
        <f>IF(41&lt;=$G264, ($G264-41)*$N264, "")</f>
        <v/>
      </c>
      <c r="OF264" s="15">
        <f>IF(42&lt;=$G264, OA264, "")</f>
        <v/>
      </c>
      <c r="OG264" s="15">
        <f>IF(42&lt;=$G264, ROUND(OF264*$Q264, 2), "")</f>
        <v/>
      </c>
      <c r="OH264" s="15">
        <f>IF(42&lt;=$G264, $N264, "")</f>
        <v/>
      </c>
      <c r="OI264" s="15">
        <f>IF(42&lt;=$G264, OH264-OG264, "")</f>
        <v/>
      </c>
      <c r="OJ264" s="15">
        <f>IF(42&lt;=$G264, OF264-OI264, "")</f>
        <v/>
      </c>
      <c r="OK264" s="15">
        <f>IF(42&lt;=$G264, ROUND(OC264*$Q264, 2), "")</f>
        <v/>
      </c>
      <c r="OL264" s="15">
        <f>IF(42&lt;=$G264, OC264+OK264, "")</f>
        <v/>
      </c>
      <c r="OM264" s="15">
        <f>IF(42&lt;=$G264, OG264+OK264, "")</f>
        <v/>
      </c>
      <c r="ON264" s="15">
        <f>IF(42&lt;=$G264, ($G264-42)*$N264, "")</f>
        <v/>
      </c>
      <c r="OO264" s="15">
        <f>IF(43&lt;=$G264, OJ264, "")</f>
        <v/>
      </c>
      <c r="OP264" s="15">
        <f>IF(43&lt;=$G264, ROUND(OO264*$Q264, 2), "")</f>
        <v/>
      </c>
      <c r="OQ264" s="15">
        <f>IF(43&lt;=$G264, $N264, "")</f>
        <v/>
      </c>
      <c r="OR264" s="15">
        <f>IF(43&lt;=$G264, OQ264-OP264, "")</f>
        <v/>
      </c>
      <c r="OS264" s="15">
        <f>IF(43&lt;=$G264, OO264-OR264, "")</f>
        <v/>
      </c>
      <c r="OT264" s="15">
        <f>IF(43&lt;=$G264, ROUND(OL264*$Q264, 2), "")</f>
        <v/>
      </c>
      <c r="OU264" s="15">
        <f>IF(43&lt;=$G264, OL264+OT264, "")</f>
        <v/>
      </c>
      <c r="OV264" s="15">
        <f>IF(43&lt;=$G264, OP264+OT264, "")</f>
        <v/>
      </c>
      <c r="OW264" s="15">
        <f>IF(43&lt;=$G264, ($G264-43)*$N264, "")</f>
        <v/>
      </c>
      <c r="OX264" s="15">
        <f>IF(44&lt;=$G264, OS264, "")</f>
        <v/>
      </c>
      <c r="OY264" s="15">
        <f>IF(44&lt;=$G264, ROUND(OX264*$Q264, 2), "")</f>
        <v/>
      </c>
      <c r="OZ264" s="15">
        <f>IF(44&lt;=$G264, $N264, "")</f>
        <v/>
      </c>
      <c r="PA264" s="15">
        <f>IF(44&lt;=$G264, OZ264-OY264, "")</f>
        <v/>
      </c>
      <c r="PB264" s="15">
        <f>IF(44&lt;=$G264, OX264-PA264, "")</f>
        <v/>
      </c>
      <c r="PC264" s="15">
        <f>IF(44&lt;=$G264, ROUND(OU264*$Q264, 2), "")</f>
        <v/>
      </c>
      <c r="PD264" s="15">
        <f>IF(44&lt;=$G264, OU264+PC264, "")</f>
        <v/>
      </c>
      <c r="PE264" s="15">
        <f>IF(44&lt;=$G264, OY264+PC264, "")</f>
        <v/>
      </c>
      <c r="PF264" s="15">
        <f>IF(44&lt;=$G264, ($G264-44)*$N264, "")</f>
        <v/>
      </c>
      <c r="PG264" s="15">
        <f>IF(45&lt;=$G264, PB264, "")</f>
        <v/>
      </c>
      <c r="PH264" s="15">
        <f>IF(45&lt;=$G264, ROUND(PG264*$Q264, 2), "")</f>
        <v/>
      </c>
      <c r="PI264" s="15">
        <f>IF(45&lt;=$G264, $N264, "")</f>
        <v/>
      </c>
      <c r="PJ264" s="15">
        <f>IF(45&lt;=$G264, PI264-PH264, "")</f>
        <v/>
      </c>
      <c r="PK264" s="15">
        <f>IF(45&lt;=$G264, PG264-PJ264, "")</f>
        <v/>
      </c>
      <c r="PL264" s="15">
        <f>IF(45&lt;=$G264, ROUND(PD264*$Q264, 2), "")</f>
        <v/>
      </c>
      <c r="PM264" s="15">
        <f>IF(45&lt;=$G264, PD264+PL264, "")</f>
        <v/>
      </c>
      <c r="PN264" s="15">
        <f>IF(45&lt;=$G264, PH264+PL264, "")</f>
        <v/>
      </c>
      <c r="PO264" s="15">
        <f>IF(45&lt;=$G264, ($G264-45)*$N264, "")</f>
        <v/>
      </c>
      <c r="PP264" s="15">
        <f>IF(46&lt;=$G264, PK264, "")</f>
        <v/>
      </c>
      <c r="PQ264" s="15">
        <f>IF(46&lt;=$G264, ROUND(PP264*$Q264, 2), "")</f>
        <v/>
      </c>
      <c r="PR264" s="15">
        <f>IF(46&lt;=$G264, $N264, "")</f>
        <v/>
      </c>
      <c r="PS264" s="15">
        <f>IF(46&lt;=$G264, PR264-PQ264, "")</f>
        <v/>
      </c>
      <c r="PT264" s="15">
        <f>IF(46&lt;=$G264, PP264-PS264, "")</f>
        <v/>
      </c>
      <c r="PU264" s="15">
        <f>IF(46&lt;=$G264, ROUND(PM264*$Q264, 2), "")</f>
        <v/>
      </c>
      <c r="PV264" s="15">
        <f>IF(46&lt;=$G264, PM264+PU264, "")</f>
        <v/>
      </c>
      <c r="PW264" s="15">
        <f>IF(46&lt;=$G264, PQ264+PU264, "")</f>
        <v/>
      </c>
      <c r="PX264" s="15">
        <f>IF(46&lt;=$G264, ($G264-46)*$N264, "")</f>
        <v/>
      </c>
      <c r="PY264" s="15">
        <f>IF(47&lt;=$G264, PT264, "")</f>
        <v/>
      </c>
      <c r="PZ264" s="15">
        <f>IF(47&lt;=$G264, ROUND(PY264*$Q264, 2), "")</f>
        <v/>
      </c>
      <c r="QA264" s="15">
        <f>IF(47&lt;=$G264, $N264, "")</f>
        <v/>
      </c>
      <c r="QB264" s="15">
        <f>IF(47&lt;=$G264, QA264-PZ264, "")</f>
        <v/>
      </c>
      <c r="QC264" s="15">
        <f>IF(47&lt;=$G264, PY264-QB264, "")</f>
        <v/>
      </c>
      <c r="QD264" s="15">
        <f>IF(47&lt;=$G264, ROUND(PV264*$Q264, 2), "")</f>
        <v/>
      </c>
      <c r="QE264" s="15">
        <f>IF(47&lt;=$G264, PV264+QD264, "")</f>
        <v/>
      </c>
      <c r="QF264" s="15">
        <f>IF(47&lt;=$G264, PZ264+QD264, "")</f>
        <v/>
      </c>
      <c r="QG264" s="15">
        <f>IF(47&lt;=$G264, ($G264-47)*$N264, "")</f>
        <v/>
      </c>
      <c r="QH264" s="15">
        <f>IF(48&lt;=$G264, QC264, "")</f>
        <v/>
      </c>
      <c r="QI264" s="15">
        <f>IF(48&lt;=$G264, ROUND(QH264*$Q264, 2), "")</f>
        <v/>
      </c>
      <c r="QJ264" s="15">
        <f>IF(48&lt;=$G264, $N264, "")</f>
        <v/>
      </c>
      <c r="QK264" s="15">
        <f>IF(48&lt;=$G264, QJ264-QI264, "")</f>
        <v/>
      </c>
      <c r="QL264" s="15">
        <f>IF(48&lt;=$G264, QH264-QK264, "")</f>
        <v/>
      </c>
      <c r="QM264" s="15">
        <f>IF(48&lt;=$G264, ROUND(QE264*$Q264, 2), "")</f>
        <v/>
      </c>
      <c r="QN264" s="15">
        <f>IF(48&lt;=$G264, QE264+QM264, "")</f>
        <v/>
      </c>
      <c r="QO264" s="15">
        <f>IF(48&lt;=$G264, QI264+QM264, "")</f>
        <v/>
      </c>
      <c r="QP264" s="15">
        <f>IF(48&lt;=$G264, ($G264-48)*$N264, "")</f>
        <v/>
      </c>
    </row>
    <row r="265">
      <c r="A265" s="6" t="inlineStr">
        <is>
          <t>0770-0001</t>
        </is>
      </c>
      <c r="B265" s="7" t="inlineStr">
        <is>
          <t>Jorge Octavio Micher Camarena</t>
        </is>
      </c>
      <c r="C265" s="7" t="inlineStr">
        <is>
          <t>Jeep Cherokee Overland 2026</t>
        </is>
      </c>
      <c r="D265" s="6" t="inlineStr">
        <is>
          <t>ACTIVO</t>
        </is>
      </c>
      <c r="E265" s="6" t="inlineStr">
        <is>
          <t>2026-07-24</t>
        </is>
      </c>
      <c r="F265" s="6" t="inlineStr">
        <is>
          <t>2029-07-24</t>
        </is>
      </c>
      <c r="G265" s="8" t="n">
        <v>36</v>
      </c>
      <c r="H265" s="9" t="n">
        <v>786123.28</v>
      </c>
      <c r="I265" s="10" t="n">
        <v>0.3</v>
      </c>
      <c r="J265" s="9">
        <f>ROUND(H265*I265, 2)</f>
        <v/>
      </c>
      <c r="K265" s="9">
        <f>ROUND(H265-J265, 2)</f>
        <v/>
      </c>
      <c r="L265" s="10" t="n">
        <v>0.02</v>
      </c>
      <c r="M265" s="9">
        <f>ROUND(H265*L265, 2)</f>
        <v/>
      </c>
      <c r="N265" s="9" t="n">
        <v>22620.6</v>
      </c>
      <c r="O265" s="10" t="n">
        <v>0.1</v>
      </c>
      <c r="P265" s="9">
        <f>ROUND(H265*O265, 2)</f>
        <v/>
      </c>
      <c r="Q265" s="11" t="n">
        <v>0.02661776</v>
      </c>
      <c r="R265" s="11">
        <f>RATE(G265, -N265, K265, -P265)</f>
        <v/>
      </c>
      <c r="S265" s="11">
        <f>ROUND(Q265*12, 8)</f>
        <v/>
      </c>
      <c r="T265" s="11">
        <f>ROUND(((1+Q265)^12)-1, 8)</f>
        <v/>
      </c>
      <c r="U265" s="9">
        <f>ROUND(PV(Q265, G265, 0, -P265), 2)</f>
        <v/>
      </c>
      <c r="V265" s="9">
        <f>SUMIF($AA$4:$QP$4, "Interes_Leasing", AA265:QP265)</f>
        <v/>
      </c>
      <c r="W265" s="9">
        <f>SUMIF($AA$4:$QP$4, "Interes_Residual", AA265:QP265)</f>
        <v/>
      </c>
      <c r="X265" s="9">
        <f>ROUND(V265+W265, 2)</f>
        <v/>
      </c>
      <c r="Y265" s="9">
        <f>ROUND((N265*G265+P265+M265)-K265, 2)</f>
        <v/>
      </c>
      <c r="Z265" s="10">
        <f>ROUND(Y265/K265, 4)</f>
        <v/>
      </c>
      <c r="AA265" s="9">
        <f>IF(1&lt;=$G265, $K265, "")</f>
        <v/>
      </c>
      <c r="AB265" s="9">
        <f>IF(1&lt;=$G265, ROUND(AA265*$Q265, 2), "")</f>
        <v/>
      </c>
      <c r="AC265" s="9">
        <f>IF(1&lt;=$G265, $N265, "")</f>
        <v/>
      </c>
      <c r="AD265" s="9">
        <f>IF(1&lt;=$G265, AC265-AB265, "")</f>
        <v/>
      </c>
      <c r="AE265" s="9">
        <f>IF(1&lt;=$G265, AA265-AD265, "")</f>
        <v/>
      </c>
      <c r="AF265" s="9">
        <f>IF(1&lt;=$G265, ROUND($U265*$Q265, 2), "")</f>
        <v/>
      </c>
      <c r="AG265" s="9">
        <f>IF(1&lt;=$G265, $U265+AF265, "")</f>
        <v/>
      </c>
      <c r="AH265" s="9">
        <f>IF(1&lt;=$G265, AB265+AF265, "")</f>
        <v/>
      </c>
      <c r="AI265" s="9">
        <f>IF(1&lt;=$G265, ($G265-1)*$N265, "")</f>
        <v/>
      </c>
      <c r="AJ265" s="9">
        <f>IF(2&lt;=$G265, AE265, "")</f>
        <v/>
      </c>
      <c r="AK265" s="9">
        <f>IF(2&lt;=$G265, ROUND(AJ265*$Q265, 2), "")</f>
        <v/>
      </c>
      <c r="AL265" s="9">
        <f>IF(2&lt;=$G265, $N265, "")</f>
        <v/>
      </c>
      <c r="AM265" s="9">
        <f>IF(2&lt;=$G265, AL265-AK265, "")</f>
        <v/>
      </c>
      <c r="AN265" s="9">
        <f>IF(2&lt;=$G265, AJ265-AM265, "")</f>
        <v/>
      </c>
      <c r="AO265" s="9">
        <f>IF(2&lt;=$G265, ROUND(AG265*$Q265, 2), "")</f>
        <v/>
      </c>
      <c r="AP265" s="9">
        <f>IF(2&lt;=$G265, AG265+AO265, "")</f>
        <v/>
      </c>
      <c r="AQ265" s="9">
        <f>IF(2&lt;=$G265, AK265+AO265, "")</f>
        <v/>
      </c>
      <c r="AR265" s="9">
        <f>IF(2&lt;=$G265, ($G265-2)*$N265, "")</f>
        <v/>
      </c>
      <c r="AS265" s="9">
        <f>IF(3&lt;=$G265, AN265, "")</f>
        <v/>
      </c>
      <c r="AT265" s="9">
        <f>IF(3&lt;=$G265, ROUND(AS265*$Q265, 2), "")</f>
        <v/>
      </c>
      <c r="AU265" s="9">
        <f>IF(3&lt;=$G265, $N265, "")</f>
        <v/>
      </c>
      <c r="AV265" s="9">
        <f>IF(3&lt;=$G265, AU265-AT265, "")</f>
        <v/>
      </c>
      <c r="AW265" s="9">
        <f>IF(3&lt;=$G265, AS265-AV265, "")</f>
        <v/>
      </c>
      <c r="AX265" s="9">
        <f>IF(3&lt;=$G265, ROUND(AP265*$Q265, 2), "")</f>
        <v/>
      </c>
      <c r="AY265" s="9">
        <f>IF(3&lt;=$G265, AP265+AX265, "")</f>
        <v/>
      </c>
      <c r="AZ265" s="9">
        <f>IF(3&lt;=$G265, AT265+AX265, "")</f>
        <v/>
      </c>
      <c r="BA265" s="9">
        <f>IF(3&lt;=$G265, ($G265-3)*$N265, "")</f>
        <v/>
      </c>
      <c r="BB265" s="9">
        <f>IF(4&lt;=$G265, AW265, "")</f>
        <v/>
      </c>
      <c r="BC265" s="9">
        <f>IF(4&lt;=$G265, ROUND(BB265*$Q265, 2), "")</f>
        <v/>
      </c>
      <c r="BD265" s="9">
        <f>IF(4&lt;=$G265, $N265, "")</f>
        <v/>
      </c>
      <c r="BE265" s="9">
        <f>IF(4&lt;=$G265, BD265-BC265, "")</f>
        <v/>
      </c>
      <c r="BF265" s="9">
        <f>IF(4&lt;=$G265, BB265-BE265, "")</f>
        <v/>
      </c>
      <c r="BG265" s="9">
        <f>IF(4&lt;=$G265, ROUND(AY265*$Q265, 2), "")</f>
        <v/>
      </c>
      <c r="BH265" s="9">
        <f>IF(4&lt;=$G265, AY265+BG265, "")</f>
        <v/>
      </c>
      <c r="BI265" s="9">
        <f>IF(4&lt;=$G265, BC265+BG265, "")</f>
        <v/>
      </c>
      <c r="BJ265" s="9">
        <f>IF(4&lt;=$G265, ($G265-4)*$N265, "")</f>
        <v/>
      </c>
      <c r="BK265" s="9">
        <f>IF(5&lt;=$G265, BF265, "")</f>
        <v/>
      </c>
      <c r="BL265" s="9">
        <f>IF(5&lt;=$G265, ROUND(BK265*$Q265, 2), "")</f>
        <v/>
      </c>
      <c r="BM265" s="9">
        <f>IF(5&lt;=$G265, $N265, "")</f>
        <v/>
      </c>
      <c r="BN265" s="9">
        <f>IF(5&lt;=$G265, BM265-BL265, "")</f>
        <v/>
      </c>
      <c r="BO265" s="9">
        <f>IF(5&lt;=$G265, BK265-BN265, "")</f>
        <v/>
      </c>
      <c r="BP265" s="9">
        <f>IF(5&lt;=$G265, ROUND(BH265*$Q265, 2), "")</f>
        <v/>
      </c>
      <c r="BQ265" s="9">
        <f>IF(5&lt;=$G265, BH265+BP265, "")</f>
        <v/>
      </c>
      <c r="BR265" s="9">
        <f>IF(5&lt;=$G265, BL265+BP265, "")</f>
        <v/>
      </c>
      <c r="BS265" s="9">
        <f>IF(5&lt;=$G265, ($G265-5)*$N265, "")</f>
        <v/>
      </c>
      <c r="BT265" s="9">
        <f>IF(6&lt;=$G265, BO265, "")</f>
        <v/>
      </c>
      <c r="BU265" s="9">
        <f>IF(6&lt;=$G265, ROUND(BT265*$Q265, 2), "")</f>
        <v/>
      </c>
      <c r="BV265" s="9">
        <f>IF(6&lt;=$G265, $N265, "")</f>
        <v/>
      </c>
      <c r="BW265" s="9">
        <f>IF(6&lt;=$G265, BV265-BU265, "")</f>
        <v/>
      </c>
      <c r="BX265" s="9">
        <f>IF(6&lt;=$G265, BT265-BW265, "")</f>
        <v/>
      </c>
      <c r="BY265" s="9">
        <f>IF(6&lt;=$G265, ROUND(BQ265*$Q265, 2), "")</f>
        <v/>
      </c>
      <c r="BZ265" s="9">
        <f>IF(6&lt;=$G265, BQ265+BY265, "")</f>
        <v/>
      </c>
      <c r="CA265" s="9">
        <f>IF(6&lt;=$G265, BU265+BY265, "")</f>
        <v/>
      </c>
      <c r="CB265" s="9">
        <f>IF(6&lt;=$G265, ($G265-6)*$N265, "")</f>
        <v/>
      </c>
      <c r="CC265" s="9">
        <f>IF(7&lt;=$G265, BX265, "")</f>
        <v/>
      </c>
      <c r="CD265" s="9">
        <f>IF(7&lt;=$G265, ROUND(CC265*$Q265, 2), "")</f>
        <v/>
      </c>
      <c r="CE265" s="9">
        <f>IF(7&lt;=$G265, $N265, "")</f>
        <v/>
      </c>
      <c r="CF265" s="9">
        <f>IF(7&lt;=$G265, CE265-CD265, "")</f>
        <v/>
      </c>
      <c r="CG265" s="9">
        <f>IF(7&lt;=$G265, CC265-CF265, "")</f>
        <v/>
      </c>
      <c r="CH265" s="9">
        <f>IF(7&lt;=$G265, ROUND(BZ265*$Q265, 2), "")</f>
        <v/>
      </c>
      <c r="CI265" s="9">
        <f>IF(7&lt;=$G265, BZ265+CH265, "")</f>
        <v/>
      </c>
      <c r="CJ265" s="9">
        <f>IF(7&lt;=$G265, CD265+CH265, "")</f>
        <v/>
      </c>
      <c r="CK265" s="9">
        <f>IF(7&lt;=$G265, ($G265-7)*$N265, "")</f>
        <v/>
      </c>
      <c r="CL265" s="9">
        <f>IF(8&lt;=$G265, CG265, "")</f>
        <v/>
      </c>
      <c r="CM265" s="9">
        <f>IF(8&lt;=$G265, ROUND(CL265*$Q265, 2), "")</f>
        <v/>
      </c>
      <c r="CN265" s="9">
        <f>IF(8&lt;=$G265, $N265, "")</f>
        <v/>
      </c>
      <c r="CO265" s="9">
        <f>IF(8&lt;=$G265, CN265-CM265, "")</f>
        <v/>
      </c>
      <c r="CP265" s="9">
        <f>IF(8&lt;=$G265, CL265-CO265, "")</f>
        <v/>
      </c>
      <c r="CQ265" s="9">
        <f>IF(8&lt;=$G265, ROUND(CI265*$Q265, 2), "")</f>
        <v/>
      </c>
      <c r="CR265" s="9">
        <f>IF(8&lt;=$G265, CI265+CQ265, "")</f>
        <v/>
      </c>
      <c r="CS265" s="9">
        <f>IF(8&lt;=$G265, CM265+CQ265, "")</f>
        <v/>
      </c>
      <c r="CT265" s="9">
        <f>IF(8&lt;=$G265, ($G265-8)*$N265, "")</f>
        <v/>
      </c>
      <c r="CU265" s="9">
        <f>IF(9&lt;=$G265, CP265, "")</f>
        <v/>
      </c>
      <c r="CV265" s="9">
        <f>IF(9&lt;=$G265, ROUND(CU265*$Q265, 2), "")</f>
        <v/>
      </c>
      <c r="CW265" s="9">
        <f>IF(9&lt;=$G265, $N265, "")</f>
        <v/>
      </c>
      <c r="CX265" s="9">
        <f>IF(9&lt;=$G265, CW265-CV265, "")</f>
        <v/>
      </c>
      <c r="CY265" s="9">
        <f>IF(9&lt;=$G265, CU265-CX265, "")</f>
        <v/>
      </c>
      <c r="CZ265" s="9">
        <f>IF(9&lt;=$G265, ROUND(CR265*$Q265, 2), "")</f>
        <v/>
      </c>
      <c r="DA265" s="9">
        <f>IF(9&lt;=$G265, CR265+CZ265, "")</f>
        <v/>
      </c>
      <c r="DB265" s="9">
        <f>IF(9&lt;=$G265, CV265+CZ265, "")</f>
        <v/>
      </c>
      <c r="DC265" s="9">
        <f>IF(9&lt;=$G265, ($G265-9)*$N265, "")</f>
        <v/>
      </c>
      <c r="DD265" s="9">
        <f>IF(10&lt;=$G265, CY265, "")</f>
        <v/>
      </c>
      <c r="DE265" s="9">
        <f>IF(10&lt;=$G265, ROUND(DD265*$Q265, 2), "")</f>
        <v/>
      </c>
      <c r="DF265" s="9">
        <f>IF(10&lt;=$G265, $N265, "")</f>
        <v/>
      </c>
      <c r="DG265" s="9">
        <f>IF(10&lt;=$G265, DF265-DE265, "")</f>
        <v/>
      </c>
      <c r="DH265" s="9">
        <f>IF(10&lt;=$G265, DD265-DG265, "")</f>
        <v/>
      </c>
      <c r="DI265" s="9">
        <f>IF(10&lt;=$G265, ROUND(DA265*$Q265, 2), "")</f>
        <v/>
      </c>
      <c r="DJ265" s="9">
        <f>IF(10&lt;=$G265, DA265+DI265, "")</f>
        <v/>
      </c>
      <c r="DK265" s="9">
        <f>IF(10&lt;=$G265, DE265+DI265, "")</f>
        <v/>
      </c>
      <c r="DL265" s="9">
        <f>IF(10&lt;=$G265, ($G265-10)*$N265, "")</f>
        <v/>
      </c>
      <c r="DM265" s="9">
        <f>IF(11&lt;=$G265, DH265, "")</f>
        <v/>
      </c>
      <c r="DN265" s="9">
        <f>IF(11&lt;=$G265, ROUND(DM265*$Q265, 2), "")</f>
        <v/>
      </c>
      <c r="DO265" s="9">
        <f>IF(11&lt;=$G265, $N265, "")</f>
        <v/>
      </c>
      <c r="DP265" s="9">
        <f>IF(11&lt;=$G265, DO265-DN265, "")</f>
        <v/>
      </c>
      <c r="DQ265" s="9">
        <f>IF(11&lt;=$G265, DM265-DP265, "")</f>
        <v/>
      </c>
      <c r="DR265" s="9">
        <f>IF(11&lt;=$G265, ROUND(DJ265*$Q265, 2), "")</f>
        <v/>
      </c>
      <c r="DS265" s="9">
        <f>IF(11&lt;=$G265, DJ265+DR265, "")</f>
        <v/>
      </c>
      <c r="DT265" s="9">
        <f>IF(11&lt;=$G265, DN265+DR265, "")</f>
        <v/>
      </c>
      <c r="DU265" s="9">
        <f>IF(11&lt;=$G265, ($G265-11)*$N265, "")</f>
        <v/>
      </c>
      <c r="DV265" s="9">
        <f>IF(12&lt;=$G265, DQ265, "")</f>
        <v/>
      </c>
      <c r="DW265" s="9">
        <f>IF(12&lt;=$G265, ROUND(DV265*$Q265, 2), "")</f>
        <v/>
      </c>
      <c r="DX265" s="9">
        <f>IF(12&lt;=$G265, $N265, "")</f>
        <v/>
      </c>
      <c r="DY265" s="9">
        <f>IF(12&lt;=$G265, DX265-DW265, "")</f>
        <v/>
      </c>
      <c r="DZ265" s="9">
        <f>IF(12&lt;=$G265, DV265-DY265, "")</f>
        <v/>
      </c>
      <c r="EA265" s="9">
        <f>IF(12&lt;=$G265, ROUND(DS265*$Q265, 2), "")</f>
        <v/>
      </c>
      <c r="EB265" s="9">
        <f>IF(12&lt;=$G265, DS265+EA265, "")</f>
        <v/>
      </c>
      <c r="EC265" s="9">
        <f>IF(12&lt;=$G265, DW265+EA265, "")</f>
        <v/>
      </c>
      <c r="ED265" s="9">
        <f>IF(12&lt;=$G265, ($G265-12)*$N265, "")</f>
        <v/>
      </c>
      <c r="EE265" s="9">
        <f>IF(13&lt;=$G265, DZ265, "")</f>
        <v/>
      </c>
      <c r="EF265" s="9">
        <f>IF(13&lt;=$G265, ROUND(EE265*$Q265, 2), "")</f>
        <v/>
      </c>
      <c r="EG265" s="9">
        <f>IF(13&lt;=$G265, $N265, "")</f>
        <v/>
      </c>
      <c r="EH265" s="9">
        <f>IF(13&lt;=$G265, EG265-EF265, "")</f>
        <v/>
      </c>
      <c r="EI265" s="9">
        <f>IF(13&lt;=$G265, EE265-EH265, "")</f>
        <v/>
      </c>
      <c r="EJ265" s="9">
        <f>IF(13&lt;=$G265, ROUND(EB265*$Q265, 2), "")</f>
        <v/>
      </c>
      <c r="EK265" s="9">
        <f>IF(13&lt;=$G265, EB265+EJ265, "")</f>
        <v/>
      </c>
      <c r="EL265" s="9">
        <f>IF(13&lt;=$G265, EF265+EJ265, "")</f>
        <v/>
      </c>
      <c r="EM265" s="9">
        <f>IF(13&lt;=$G265, ($G265-13)*$N265, "")</f>
        <v/>
      </c>
      <c r="EN265" s="9">
        <f>IF(14&lt;=$G265, EI265, "")</f>
        <v/>
      </c>
      <c r="EO265" s="9">
        <f>IF(14&lt;=$G265, ROUND(EN265*$Q265, 2), "")</f>
        <v/>
      </c>
      <c r="EP265" s="9">
        <f>IF(14&lt;=$G265, $N265, "")</f>
        <v/>
      </c>
      <c r="EQ265" s="9">
        <f>IF(14&lt;=$G265, EP265-EO265, "")</f>
        <v/>
      </c>
      <c r="ER265" s="9">
        <f>IF(14&lt;=$G265, EN265-EQ265, "")</f>
        <v/>
      </c>
      <c r="ES265" s="9">
        <f>IF(14&lt;=$G265, ROUND(EK265*$Q265, 2), "")</f>
        <v/>
      </c>
      <c r="ET265" s="9">
        <f>IF(14&lt;=$G265, EK265+ES265, "")</f>
        <v/>
      </c>
      <c r="EU265" s="9">
        <f>IF(14&lt;=$G265, EO265+ES265, "")</f>
        <v/>
      </c>
      <c r="EV265" s="9">
        <f>IF(14&lt;=$G265, ($G265-14)*$N265, "")</f>
        <v/>
      </c>
      <c r="EW265" s="9">
        <f>IF(15&lt;=$G265, ER265, "")</f>
        <v/>
      </c>
      <c r="EX265" s="9">
        <f>IF(15&lt;=$G265, ROUND(EW265*$Q265, 2), "")</f>
        <v/>
      </c>
      <c r="EY265" s="9">
        <f>IF(15&lt;=$G265, $N265, "")</f>
        <v/>
      </c>
      <c r="EZ265" s="9">
        <f>IF(15&lt;=$G265, EY265-EX265, "")</f>
        <v/>
      </c>
      <c r="FA265" s="9">
        <f>IF(15&lt;=$G265, EW265-EZ265, "")</f>
        <v/>
      </c>
      <c r="FB265" s="9">
        <f>IF(15&lt;=$G265, ROUND(ET265*$Q265, 2), "")</f>
        <v/>
      </c>
      <c r="FC265" s="9">
        <f>IF(15&lt;=$G265, ET265+FB265, "")</f>
        <v/>
      </c>
      <c r="FD265" s="9">
        <f>IF(15&lt;=$G265, EX265+FB265, "")</f>
        <v/>
      </c>
      <c r="FE265" s="9">
        <f>IF(15&lt;=$G265, ($G265-15)*$N265, "")</f>
        <v/>
      </c>
      <c r="FF265" s="9">
        <f>IF(16&lt;=$G265, FA265, "")</f>
        <v/>
      </c>
      <c r="FG265" s="9">
        <f>IF(16&lt;=$G265, ROUND(FF265*$Q265, 2), "")</f>
        <v/>
      </c>
      <c r="FH265" s="9">
        <f>IF(16&lt;=$G265, $N265, "")</f>
        <v/>
      </c>
      <c r="FI265" s="9">
        <f>IF(16&lt;=$G265, FH265-FG265, "")</f>
        <v/>
      </c>
      <c r="FJ265" s="9">
        <f>IF(16&lt;=$G265, FF265-FI265, "")</f>
        <v/>
      </c>
      <c r="FK265" s="9">
        <f>IF(16&lt;=$G265, ROUND(FC265*$Q265, 2), "")</f>
        <v/>
      </c>
      <c r="FL265" s="9">
        <f>IF(16&lt;=$G265, FC265+FK265, "")</f>
        <v/>
      </c>
      <c r="FM265" s="9">
        <f>IF(16&lt;=$G265, FG265+FK265, "")</f>
        <v/>
      </c>
      <c r="FN265" s="9">
        <f>IF(16&lt;=$G265, ($G265-16)*$N265, "")</f>
        <v/>
      </c>
      <c r="FO265" s="9">
        <f>IF(17&lt;=$G265, FJ265, "")</f>
        <v/>
      </c>
      <c r="FP265" s="9">
        <f>IF(17&lt;=$G265, ROUND(FO265*$Q265, 2), "")</f>
        <v/>
      </c>
      <c r="FQ265" s="9">
        <f>IF(17&lt;=$G265, $N265, "")</f>
        <v/>
      </c>
      <c r="FR265" s="9">
        <f>IF(17&lt;=$G265, FQ265-FP265, "")</f>
        <v/>
      </c>
      <c r="FS265" s="9">
        <f>IF(17&lt;=$G265, FO265-FR265, "")</f>
        <v/>
      </c>
      <c r="FT265" s="9">
        <f>IF(17&lt;=$G265, ROUND(FL265*$Q265, 2), "")</f>
        <v/>
      </c>
      <c r="FU265" s="9">
        <f>IF(17&lt;=$G265, FL265+FT265, "")</f>
        <v/>
      </c>
      <c r="FV265" s="9">
        <f>IF(17&lt;=$G265, FP265+FT265, "")</f>
        <v/>
      </c>
      <c r="FW265" s="9">
        <f>IF(17&lt;=$G265, ($G265-17)*$N265, "")</f>
        <v/>
      </c>
      <c r="FX265" s="9">
        <f>IF(18&lt;=$G265, FS265, "")</f>
        <v/>
      </c>
      <c r="FY265" s="9">
        <f>IF(18&lt;=$G265, ROUND(FX265*$Q265, 2), "")</f>
        <v/>
      </c>
      <c r="FZ265" s="9">
        <f>IF(18&lt;=$G265, $N265, "")</f>
        <v/>
      </c>
      <c r="GA265" s="9">
        <f>IF(18&lt;=$G265, FZ265-FY265, "")</f>
        <v/>
      </c>
      <c r="GB265" s="9">
        <f>IF(18&lt;=$G265, FX265-GA265, "")</f>
        <v/>
      </c>
      <c r="GC265" s="9">
        <f>IF(18&lt;=$G265, ROUND(FU265*$Q265, 2), "")</f>
        <v/>
      </c>
      <c r="GD265" s="9">
        <f>IF(18&lt;=$G265, FU265+GC265, "")</f>
        <v/>
      </c>
      <c r="GE265" s="9">
        <f>IF(18&lt;=$G265, FY265+GC265, "")</f>
        <v/>
      </c>
      <c r="GF265" s="9">
        <f>IF(18&lt;=$G265, ($G265-18)*$N265, "")</f>
        <v/>
      </c>
      <c r="GG265" s="9">
        <f>IF(19&lt;=$G265, GB265, "")</f>
        <v/>
      </c>
      <c r="GH265" s="9">
        <f>IF(19&lt;=$G265, ROUND(GG265*$Q265, 2), "")</f>
        <v/>
      </c>
      <c r="GI265" s="9">
        <f>IF(19&lt;=$G265, $N265, "")</f>
        <v/>
      </c>
      <c r="GJ265" s="9">
        <f>IF(19&lt;=$G265, GI265-GH265, "")</f>
        <v/>
      </c>
      <c r="GK265" s="9">
        <f>IF(19&lt;=$G265, GG265-GJ265, "")</f>
        <v/>
      </c>
      <c r="GL265" s="9">
        <f>IF(19&lt;=$G265, ROUND(GD265*$Q265, 2), "")</f>
        <v/>
      </c>
      <c r="GM265" s="9">
        <f>IF(19&lt;=$G265, GD265+GL265, "")</f>
        <v/>
      </c>
      <c r="GN265" s="9">
        <f>IF(19&lt;=$G265, GH265+GL265, "")</f>
        <v/>
      </c>
      <c r="GO265" s="9">
        <f>IF(19&lt;=$G265, ($G265-19)*$N265, "")</f>
        <v/>
      </c>
      <c r="GP265" s="9">
        <f>IF(20&lt;=$G265, GK265, "")</f>
        <v/>
      </c>
      <c r="GQ265" s="9">
        <f>IF(20&lt;=$G265, ROUND(GP265*$Q265, 2), "")</f>
        <v/>
      </c>
      <c r="GR265" s="9">
        <f>IF(20&lt;=$G265, $N265, "")</f>
        <v/>
      </c>
      <c r="GS265" s="9">
        <f>IF(20&lt;=$G265, GR265-GQ265, "")</f>
        <v/>
      </c>
      <c r="GT265" s="9">
        <f>IF(20&lt;=$G265, GP265-GS265, "")</f>
        <v/>
      </c>
      <c r="GU265" s="9">
        <f>IF(20&lt;=$G265, ROUND(GM265*$Q265, 2), "")</f>
        <v/>
      </c>
      <c r="GV265" s="9">
        <f>IF(20&lt;=$G265, GM265+GU265, "")</f>
        <v/>
      </c>
      <c r="GW265" s="9">
        <f>IF(20&lt;=$G265, GQ265+GU265, "")</f>
        <v/>
      </c>
      <c r="GX265" s="9">
        <f>IF(20&lt;=$G265, ($G265-20)*$N265, "")</f>
        <v/>
      </c>
      <c r="GY265" s="9">
        <f>IF(21&lt;=$G265, GT265, "")</f>
        <v/>
      </c>
      <c r="GZ265" s="9">
        <f>IF(21&lt;=$G265, ROUND(GY265*$Q265, 2), "")</f>
        <v/>
      </c>
      <c r="HA265" s="9">
        <f>IF(21&lt;=$G265, $N265, "")</f>
        <v/>
      </c>
      <c r="HB265" s="9">
        <f>IF(21&lt;=$G265, HA265-GZ265, "")</f>
        <v/>
      </c>
      <c r="HC265" s="9">
        <f>IF(21&lt;=$G265, GY265-HB265, "")</f>
        <v/>
      </c>
      <c r="HD265" s="9">
        <f>IF(21&lt;=$G265, ROUND(GV265*$Q265, 2), "")</f>
        <v/>
      </c>
      <c r="HE265" s="9">
        <f>IF(21&lt;=$G265, GV265+HD265, "")</f>
        <v/>
      </c>
      <c r="HF265" s="9">
        <f>IF(21&lt;=$G265, GZ265+HD265, "")</f>
        <v/>
      </c>
      <c r="HG265" s="9">
        <f>IF(21&lt;=$G265, ($G265-21)*$N265, "")</f>
        <v/>
      </c>
      <c r="HH265" s="9">
        <f>IF(22&lt;=$G265, HC265, "")</f>
        <v/>
      </c>
      <c r="HI265" s="9">
        <f>IF(22&lt;=$G265, ROUND(HH265*$Q265, 2), "")</f>
        <v/>
      </c>
      <c r="HJ265" s="9">
        <f>IF(22&lt;=$G265, $N265, "")</f>
        <v/>
      </c>
      <c r="HK265" s="9">
        <f>IF(22&lt;=$G265, HJ265-HI265, "")</f>
        <v/>
      </c>
      <c r="HL265" s="9">
        <f>IF(22&lt;=$G265, HH265-HK265, "")</f>
        <v/>
      </c>
      <c r="HM265" s="9">
        <f>IF(22&lt;=$G265, ROUND(HE265*$Q265, 2), "")</f>
        <v/>
      </c>
      <c r="HN265" s="9">
        <f>IF(22&lt;=$G265, HE265+HM265, "")</f>
        <v/>
      </c>
      <c r="HO265" s="9">
        <f>IF(22&lt;=$G265, HI265+HM265, "")</f>
        <v/>
      </c>
      <c r="HP265" s="9">
        <f>IF(22&lt;=$G265, ($G265-22)*$N265, "")</f>
        <v/>
      </c>
      <c r="HQ265" s="9">
        <f>IF(23&lt;=$G265, HL265, "")</f>
        <v/>
      </c>
      <c r="HR265" s="9">
        <f>IF(23&lt;=$G265, ROUND(HQ265*$Q265, 2), "")</f>
        <v/>
      </c>
      <c r="HS265" s="9">
        <f>IF(23&lt;=$G265, $N265, "")</f>
        <v/>
      </c>
      <c r="HT265" s="9">
        <f>IF(23&lt;=$G265, HS265-HR265, "")</f>
        <v/>
      </c>
      <c r="HU265" s="9">
        <f>IF(23&lt;=$G265, HQ265-HT265, "")</f>
        <v/>
      </c>
      <c r="HV265" s="9">
        <f>IF(23&lt;=$G265, ROUND(HN265*$Q265, 2), "")</f>
        <v/>
      </c>
      <c r="HW265" s="9">
        <f>IF(23&lt;=$G265, HN265+HV265, "")</f>
        <v/>
      </c>
      <c r="HX265" s="9">
        <f>IF(23&lt;=$G265, HR265+HV265, "")</f>
        <v/>
      </c>
      <c r="HY265" s="9">
        <f>IF(23&lt;=$G265, ($G265-23)*$N265, "")</f>
        <v/>
      </c>
      <c r="HZ265" s="9">
        <f>IF(24&lt;=$G265, HU265, "")</f>
        <v/>
      </c>
      <c r="IA265" s="9">
        <f>IF(24&lt;=$G265, ROUND(HZ265*$Q265, 2), "")</f>
        <v/>
      </c>
      <c r="IB265" s="9">
        <f>IF(24&lt;=$G265, $N265, "")</f>
        <v/>
      </c>
      <c r="IC265" s="9">
        <f>IF(24&lt;=$G265, IB265-IA265, "")</f>
        <v/>
      </c>
      <c r="ID265" s="9">
        <f>IF(24&lt;=$G265, HZ265-IC265, "")</f>
        <v/>
      </c>
      <c r="IE265" s="9">
        <f>IF(24&lt;=$G265, ROUND(HW265*$Q265, 2), "")</f>
        <v/>
      </c>
      <c r="IF265" s="9">
        <f>IF(24&lt;=$G265, HW265+IE265, "")</f>
        <v/>
      </c>
      <c r="IG265" s="9">
        <f>IF(24&lt;=$G265, IA265+IE265, "")</f>
        <v/>
      </c>
      <c r="IH265" s="9">
        <f>IF(24&lt;=$G265, ($G265-24)*$N265, "")</f>
        <v/>
      </c>
      <c r="II265" s="9">
        <f>IF(25&lt;=$G265, ID265, "")</f>
        <v/>
      </c>
      <c r="IJ265" s="9">
        <f>IF(25&lt;=$G265, ROUND(II265*$Q265, 2), "")</f>
        <v/>
      </c>
      <c r="IK265" s="9">
        <f>IF(25&lt;=$G265, $N265, "")</f>
        <v/>
      </c>
      <c r="IL265" s="9">
        <f>IF(25&lt;=$G265, IK265-IJ265, "")</f>
        <v/>
      </c>
      <c r="IM265" s="9">
        <f>IF(25&lt;=$G265, II265-IL265, "")</f>
        <v/>
      </c>
      <c r="IN265" s="9">
        <f>IF(25&lt;=$G265, ROUND(IF265*$Q265, 2), "")</f>
        <v/>
      </c>
      <c r="IO265" s="9">
        <f>IF(25&lt;=$G265, IF265+IN265, "")</f>
        <v/>
      </c>
      <c r="IP265" s="9">
        <f>IF(25&lt;=$G265, IJ265+IN265, "")</f>
        <v/>
      </c>
      <c r="IQ265" s="9">
        <f>IF(25&lt;=$G265, ($G265-25)*$N265, "")</f>
        <v/>
      </c>
      <c r="IR265" s="9">
        <f>IF(26&lt;=$G265, IM265, "")</f>
        <v/>
      </c>
      <c r="IS265" s="9">
        <f>IF(26&lt;=$G265, ROUND(IR265*$Q265, 2), "")</f>
        <v/>
      </c>
      <c r="IT265" s="9">
        <f>IF(26&lt;=$G265, $N265, "")</f>
        <v/>
      </c>
      <c r="IU265" s="9">
        <f>IF(26&lt;=$G265, IT265-IS265, "")</f>
        <v/>
      </c>
      <c r="IV265" s="9">
        <f>IF(26&lt;=$G265, IR265-IU265, "")</f>
        <v/>
      </c>
      <c r="IW265" s="9">
        <f>IF(26&lt;=$G265, ROUND(IO265*$Q265, 2), "")</f>
        <v/>
      </c>
      <c r="IX265" s="9">
        <f>IF(26&lt;=$G265, IO265+IW265, "")</f>
        <v/>
      </c>
      <c r="IY265" s="9">
        <f>IF(26&lt;=$G265, IS265+IW265, "")</f>
        <v/>
      </c>
      <c r="IZ265" s="9">
        <f>IF(26&lt;=$G265, ($G265-26)*$N265, "")</f>
        <v/>
      </c>
      <c r="JA265" s="9">
        <f>IF(27&lt;=$G265, IV265, "")</f>
        <v/>
      </c>
      <c r="JB265" s="9">
        <f>IF(27&lt;=$G265, ROUND(JA265*$Q265, 2), "")</f>
        <v/>
      </c>
      <c r="JC265" s="9">
        <f>IF(27&lt;=$G265, $N265, "")</f>
        <v/>
      </c>
      <c r="JD265" s="9">
        <f>IF(27&lt;=$G265, JC265-JB265, "")</f>
        <v/>
      </c>
      <c r="JE265" s="9">
        <f>IF(27&lt;=$G265, JA265-JD265, "")</f>
        <v/>
      </c>
      <c r="JF265" s="9">
        <f>IF(27&lt;=$G265, ROUND(IX265*$Q265, 2), "")</f>
        <v/>
      </c>
      <c r="JG265" s="9">
        <f>IF(27&lt;=$G265, IX265+JF265, "")</f>
        <v/>
      </c>
      <c r="JH265" s="9">
        <f>IF(27&lt;=$G265, JB265+JF265, "")</f>
        <v/>
      </c>
      <c r="JI265" s="9">
        <f>IF(27&lt;=$G265, ($G265-27)*$N265, "")</f>
        <v/>
      </c>
      <c r="JJ265" s="9">
        <f>IF(28&lt;=$G265, JE265, "")</f>
        <v/>
      </c>
      <c r="JK265" s="9">
        <f>IF(28&lt;=$G265, ROUND(JJ265*$Q265, 2), "")</f>
        <v/>
      </c>
      <c r="JL265" s="9">
        <f>IF(28&lt;=$G265, $N265, "")</f>
        <v/>
      </c>
      <c r="JM265" s="9">
        <f>IF(28&lt;=$G265, JL265-JK265, "")</f>
        <v/>
      </c>
      <c r="JN265" s="9">
        <f>IF(28&lt;=$G265, JJ265-JM265, "")</f>
        <v/>
      </c>
      <c r="JO265" s="9">
        <f>IF(28&lt;=$G265, ROUND(JG265*$Q265, 2), "")</f>
        <v/>
      </c>
      <c r="JP265" s="9">
        <f>IF(28&lt;=$G265, JG265+JO265, "")</f>
        <v/>
      </c>
      <c r="JQ265" s="9">
        <f>IF(28&lt;=$G265, JK265+JO265, "")</f>
        <v/>
      </c>
      <c r="JR265" s="9">
        <f>IF(28&lt;=$G265, ($G265-28)*$N265, "")</f>
        <v/>
      </c>
      <c r="JS265" s="9">
        <f>IF(29&lt;=$G265, JN265, "")</f>
        <v/>
      </c>
      <c r="JT265" s="9">
        <f>IF(29&lt;=$G265, ROUND(JS265*$Q265, 2), "")</f>
        <v/>
      </c>
      <c r="JU265" s="9">
        <f>IF(29&lt;=$G265, $N265, "")</f>
        <v/>
      </c>
      <c r="JV265" s="9">
        <f>IF(29&lt;=$G265, JU265-JT265, "")</f>
        <v/>
      </c>
      <c r="JW265" s="9">
        <f>IF(29&lt;=$G265, JS265-JV265, "")</f>
        <v/>
      </c>
      <c r="JX265" s="9">
        <f>IF(29&lt;=$G265, ROUND(JP265*$Q265, 2), "")</f>
        <v/>
      </c>
      <c r="JY265" s="9">
        <f>IF(29&lt;=$G265, JP265+JX265, "")</f>
        <v/>
      </c>
      <c r="JZ265" s="9">
        <f>IF(29&lt;=$G265, JT265+JX265, "")</f>
        <v/>
      </c>
      <c r="KA265" s="9">
        <f>IF(29&lt;=$G265, ($G265-29)*$N265, "")</f>
        <v/>
      </c>
      <c r="KB265" s="9">
        <f>IF(30&lt;=$G265, JW265, "")</f>
        <v/>
      </c>
      <c r="KC265" s="9">
        <f>IF(30&lt;=$G265, ROUND(KB265*$Q265, 2), "")</f>
        <v/>
      </c>
      <c r="KD265" s="9">
        <f>IF(30&lt;=$G265, $N265, "")</f>
        <v/>
      </c>
      <c r="KE265" s="9">
        <f>IF(30&lt;=$G265, KD265-KC265, "")</f>
        <v/>
      </c>
      <c r="KF265" s="9">
        <f>IF(30&lt;=$G265, KB265-KE265, "")</f>
        <v/>
      </c>
      <c r="KG265" s="9">
        <f>IF(30&lt;=$G265, ROUND(JY265*$Q265, 2), "")</f>
        <v/>
      </c>
      <c r="KH265" s="9">
        <f>IF(30&lt;=$G265, JY265+KG265, "")</f>
        <v/>
      </c>
      <c r="KI265" s="9">
        <f>IF(30&lt;=$G265, KC265+KG265, "")</f>
        <v/>
      </c>
      <c r="KJ265" s="9">
        <f>IF(30&lt;=$G265, ($G265-30)*$N265, "")</f>
        <v/>
      </c>
      <c r="KK265" s="9">
        <f>IF(31&lt;=$G265, KF265, "")</f>
        <v/>
      </c>
      <c r="KL265" s="9">
        <f>IF(31&lt;=$G265, ROUND(KK265*$Q265, 2), "")</f>
        <v/>
      </c>
      <c r="KM265" s="9">
        <f>IF(31&lt;=$G265, $N265, "")</f>
        <v/>
      </c>
      <c r="KN265" s="9">
        <f>IF(31&lt;=$G265, KM265-KL265, "")</f>
        <v/>
      </c>
      <c r="KO265" s="9">
        <f>IF(31&lt;=$G265, KK265-KN265, "")</f>
        <v/>
      </c>
      <c r="KP265" s="9">
        <f>IF(31&lt;=$G265, ROUND(KH265*$Q265, 2), "")</f>
        <v/>
      </c>
      <c r="KQ265" s="9">
        <f>IF(31&lt;=$G265, KH265+KP265, "")</f>
        <v/>
      </c>
      <c r="KR265" s="9">
        <f>IF(31&lt;=$G265, KL265+KP265, "")</f>
        <v/>
      </c>
      <c r="KS265" s="9">
        <f>IF(31&lt;=$G265, ($G265-31)*$N265, "")</f>
        <v/>
      </c>
      <c r="KT265" s="9">
        <f>IF(32&lt;=$G265, KO265, "")</f>
        <v/>
      </c>
      <c r="KU265" s="9">
        <f>IF(32&lt;=$G265, ROUND(KT265*$Q265, 2), "")</f>
        <v/>
      </c>
      <c r="KV265" s="9">
        <f>IF(32&lt;=$G265, $N265, "")</f>
        <v/>
      </c>
      <c r="KW265" s="9">
        <f>IF(32&lt;=$G265, KV265-KU265, "")</f>
        <v/>
      </c>
      <c r="KX265" s="9">
        <f>IF(32&lt;=$G265, KT265-KW265, "")</f>
        <v/>
      </c>
      <c r="KY265" s="9">
        <f>IF(32&lt;=$G265, ROUND(KQ265*$Q265, 2), "")</f>
        <v/>
      </c>
      <c r="KZ265" s="9">
        <f>IF(32&lt;=$G265, KQ265+KY265, "")</f>
        <v/>
      </c>
      <c r="LA265" s="9">
        <f>IF(32&lt;=$G265, KU265+KY265, "")</f>
        <v/>
      </c>
      <c r="LB265" s="9">
        <f>IF(32&lt;=$G265, ($G265-32)*$N265, "")</f>
        <v/>
      </c>
      <c r="LC265" s="9">
        <f>IF(33&lt;=$G265, KX265, "")</f>
        <v/>
      </c>
      <c r="LD265" s="9">
        <f>IF(33&lt;=$G265, ROUND(LC265*$Q265, 2), "")</f>
        <v/>
      </c>
      <c r="LE265" s="9">
        <f>IF(33&lt;=$G265, $N265, "")</f>
        <v/>
      </c>
      <c r="LF265" s="9">
        <f>IF(33&lt;=$G265, LE265-LD265, "")</f>
        <v/>
      </c>
      <c r="LG265" s="9">
        <f>IF(33&lt;=$G265, LC265-LF265, "")</f>
        <v/>
      </c>
      <c r="LH265" s="9">
        <f>IF(33&lt;=$G265, ROUND(KZ265*$Q265, 2), "")</f>
        <v/>
      </c>
      <c r="LI265" s="9">
        <f>IF(33&lt;=$G265, KZ265+LH265, "")</f>
        <v/>
      </c>
      <c r="LJ265" s="9">
        <f>IF(33&lt;=$G265, LD265+LH265, "")</f>
        <v/>
      </c>
      <c r="LK265" s="9">
        <f>IF(33&lt;=$G265, ($G265-33)*$N265, "")</f>
        <v/>
      </c>
      <c r="LL265" s="9">
        <f>IF(34&lt;=$G265, LG265, "")</f>
        <v/>
      </c>
      <c r="LM265" s="9">
        <f>IF(34&lt;=$G265, ROUND(LL265*$Q265, 2), "")</f>
        <v/>
      </c>
      <c r="LN265" s="9">
        <f>IF(34&lt;=$G265, $N265, "")</f>
        <v/>
      </c>
      <c r="LO265" s="9">
        <f>IF(34&lt;=$G265, LN265-LM265, "")</f>
        <v/>
      </c>
      <c r="LP265" s="9">
        <f>IF(34&lt;=$G265, LL265-LO265, "")</f>
        <v/>
      </c>
      <c r="LQ265" s="9">
        <f>IF(34&lt;=$G265, ROUND(LI265*$Q265, 2), "")</f>
        <v/>
      </c>
      <c r="LR265" s="9">
        <f>IF(34&lt;=$G265, LI265+LQ265, "")</f>
        <v/>
      </c>
      <c r="LS265" s="9">
        <f>IF(34&lt;=$G265, LM265+LQ265, "")</f>
        <v/>
      </c>
      <c r="LT265" s="9">
        <f>IF(34&lt;=$G265, ($G265-34)*$N265, "")</f>
        <v/>
      </c>
      <c r="LU265" s="9">
        <f>IF(35&lt;=$G265, LP265, "")</f>
        <v/>
      </c>
      <c r="LV265" s="9">
        <f>IF(35&lt;=$G265, ROUND(LU265*$Q265, 2), "")</f>
        <v/>
      </c>
      <c r="LW265" s="9">
        <f>IF(35&lt;=$G265, $N265, "")</f>
        <v/>
      </c>
      <c r="LX265" s="9">
        <f>IF(35&lt;=$G265, LW265-LV265, "")</f>
        <v/>
      </c>
      <c r="LY265" s="9">
        <f>IF(35&lt;=$G265, LU265-LX265, "")</f>
        <v/>
      </c>
      <c r="LZ265" s="9">
        <f>IF(35&lt;=$G265, ROUND(LR265*$Q265, 2), "")</f>
        <v/>
      </c>
      <c r="MA265" s="9">
        <f>IF(35&lt;=$G265, LR265+LZ265, "")</f>
        <v/>
      </c>
      <c r="MB265" s="9">
        <f>IF(35&lt;=$G265, LV265+LZ265, "")</f>
        <v/>
      </c>
      <c r="MC265" s="9">
        <f>IF(35&lt;=$G265, ($G265-35)*$N265, "")</f>
        <v/>
      </c>
      <c r="MD265" s="9">
        <f>IF(36&lt;=$G265, LY265, "")</f>
        <v/>
      </c>
      <c r="ME265" s="9">
        <f>IF(36&lt;=$G265, ROUND(MD265*$Q265, 2), "")</f>
        <v/>
      </c>
      <c r="MF265" s="9">
        <f>IF(36&lt;=$G265, $N265, "")</f>
        <v/>
      </c>
      <c r="MG265" s="9">
        <f>IF(36&lt;=$G265, MF265-ME265, "")</f>
        <v/>
      </c>
      <c r="MH265" s="9">
        <f>IF(36&lt;=$G265, MD265-MG265, "")</f>
        <v/>
      </c>
      <c r="MI265" s="9">
        <f>IF(36&lt;=$G265, ROUND(MA265*$Q265, 2), "")</f>
        <v/>
      </c>
      <c r="MJ265" s="9">
        <f>IF(36&lt;=$G265, MA265+MI265, "")</f>
        <v/>
      </c>
      <c r="MK265" s="9">
        <f>IF(36&lt;=$G265, ME265+MI265, "")</f>
        <v/>
      </c>
      <c r="ML265" s="9">
        <f>IF(36&lt;=$G265, ($G265-36)*$N265, "")</f>
        <v/>
      </c>
      <c r="MM265" s="9">
        <f>IF(37&lt;=$G265, MH265, "")</f>
        <v/>
      </c>
      <c r="MN265" s="9">
        <f>IF(37&lt;=$G265, ROUND(MM265*$Q265, 2), "")</f>
        <v/>
      </c>
      <c r="MO265" s="9">
        <f>IF(37&lt;=$G265, $N265, "")</f>
        <v/>
      </c>
      <c r="MP265" s="9">
        <f>IF(37&lt;=$G265, MO265-MN265, "")</f>
        <v/>
      </c>
      <c r="MQ265" s="9">
        <f>IF(37&lt;=$G265, MM265-MP265, "")</f>
        <v/>
      </c>
      <c r="MR265" s="9">
        <f>IF(37&lt;=$G265, ROUND(MJ265*$Q265, 2), "")</f>
        <v/>
      </c>
      <c r="MS265" s="9">
        <f>IF(37&lt;=$G265, MJ265+MR265, "")</f>
        <v/>
      </c>
      <c r="MT265" s="9">
        <f>IF(37&lt;=$G265, MN265+MR265, "")</f>
        <v/>
      </c>
      <c r="MU265" s="9">
        <f>IF(37&lt;=$G265, ($G265-37)*$N265, "")</f>
        <v/>
      </c>
      <c r="MV265" s="9">
        <f>IF(38&lt;=$G265, MQ265, "")</f>
        <v/>
      </c>
      <c r="MW265" s="9">
        <f>IF(38&lt;=$G265, ROUND(MV265*$Q265, 2), "")</f>
        <v/>
      </c>
      <c r="MX265" s="9">
        <f>IF(38&lt;=$G265, $N265, "")</f>
        <v/>
      </c>
      <c r="MY265" s="9">
        <f>IF(38&lt;=$G265, MX265-MW265, "")</f>
        <v/>
      </c>
      <c r="MZ265" s="9">
        <f>IF(38&lt;=$G265, MV265-MY265, "")</f>
        <v/>
      </c>
      <c r="NA265" s="9">
        <f>IF(38&lt;=$G265, ROUND(MS265*$Q265, 2), "")</f>
        <v/>
      </c>
      <c r="NB265" s="9">
        <f>IF(38&lt;=$G265, MS265+NA265, "")</f>
        <v/>
      </c>
      <c r="NC265" s="9">
        <f>IF(38&lt;=$G265, MW265+NA265, "")</f>
        <v/>
      </c>
      <c r="ND265" s="9">
        <f>IF(38&lt;=$G265, ($G265-38)*$N265, "")</f>
        <v/>
      </c>
      <c r="NE265" s="9">
        <f>IF(39&lt;=$G265, MZ265, "")</f>
        <v/>
      </c>
      <c r="NF265" s="9">
        <f>IF(39&lt;=$G265, ROUND(NE265*$Q265, 2), "")</f>
        <v/>
      </c>
      <c r="NG265" s="9">
        <f>IF(39&lt;=$G265, $N265, "")</f>
        <v/>
      </c>
      <c r="NH265" s="9">
        <f>IF(39&lt;=$G265, NG265-NF265, "")</f>
        <v/>
      </c>
      <c r="NI265" s="9">
        <f>IF(39&lt;=$G265, NE265-NH265, "")</f>
        <v/>
      </c>
      <c r="NJ265" s="9">
        <f>IF(39&lt;=$G265, ROUND(NB265*$Q265, 2), "")</f>
        <v/>
      </c>
      <c r="NK265" s="9">
        <f>IF(39&lt;=$G265, NB265+NJ265, "")</f>
        <v/>
      </c>
      <c r="NL265" s="9">
        <f>IF(39&lt;=$G265, NF265+NJ265, "")</f>
        <v/>
      </c>
      <c r="NM265" s="9">
        <f>IF(39&lt;=$G265, ($G265-39)*$N265, "")</f>
        <v/>
      </c>
      <c r="NN265" s="9">
        <f>IF(40&lt;=$G265, NI265, "")</f>
        <v/>
      </c>
      <c r="NO265" s="9">
        <f>IF(40&lt;=$G265, ROUND(NN265*$Q265, 2), "")</f>
        <v/>
      </c>
      <c r="NP265" s="9">
        <f>IF(40&lt;=$G265, $N265, "")</f>
        <v/>
      </c>
      <c r="NQ265" s="9">
        <f>IF(40&lt;=$G265, NP265-NO265, "")</f>
        <v/>
      </c>
      <c r="NR265" s="9">
        <f>IF(40&lt;=$G265, NN265-NQ265, "")</f>
        <v/>
      </c>
      <c r="NS265" s="9">
        <f>IF(40&lt;=$G265, ROUND(NK265*$Q265, 2), "")</f>
        <v/>
      </c>
      <c r="NT265" s="9">
        <f>IF(40&lt;=$G265, NK265+NS265, "")</f>
        <v/>
      </c>
      <c r="NU265" s="9">
        <f>IF(40&lt;=$G265, NO265+NS265, "")</f>
        <v/>
      </c>
      <c r="NV265" s="9">
        <f>IF(40&lt;=$G265, ($G265-40)*$N265, "")</f>
        <v/>
      </c>
      <c r="NW265" s="9">
        <f>IF(41&lt;=$G265, NR265, "")</f>
        <v/>
      </c>
      <c r="NX265" s="9">
        <f>IF(41&lt;=$G265, ROUND(NW265*$Q265, 2), "")</f>
        <v/>
      </c>
      <c r="NY265" s="9">
        <f>IF(41&lt;=$G265, $N265, "")</f>
        <v/>
      </c>
      <c r="NZ265" s="9">
        <f>IF(41&lt;=$G265, NY265-NX265, "")</f>
        <v/>
      </c>
      <c r="OA265" s="9">
        <f>IF(41&lt;=$G265, NW265-NZ265, "")</f>
        <v/>
      </c>
      <c r="OB265" s="9">
        <f>IF(41&lt;=$G265, ROUND(NT265*$Q265, 2), "")</f>
        <v/>
      </c>
      <c r="OC265" s="9">
        <f>IF(41&lt;=$G265, NT265+OB265, "")</f>
        <v/>
      </c>
      <c r="OD265" s="9">
        <f>IF(41&lt;=$G265, NX265+OB265, "")</f>
        <v/>
      </c>
      <c r="OE265" s="9">
        <f>IF(41&lt;=$G265, ($G265-41)*$N265, "")</f>
        <v/>
      </c>
      <c r="OF265" s="9">
        <f>IF(42&lt;=$G265, OA265, "")</f>
        <v/>
      </c>
      <c r="OG265" s="9">
        <f>IF(42&lt;=$G265, ROUND(OF265*$Q265, 2), "")</f>
        <v/>
      </c>
      <c r="OH265" s="9">
        <f>IF(42&lt;=$G265, $N265, "")</f>
        <v/>
      </c>
      <c r="OI265" s="9">
        <f>IF(42&lt;=$G265, OH265-OG265, "")</f>
        <v/>
      </c>
      <c r="OJ265" s="9">
        <f>IF(42&lt;=$G265, OF265-OI265, "")</f>
        <v/>
      </c>
      <c r="OK265" s="9">
        <f>IF(42&lt;=$G265, ROUND(OC265*$Q265, 2), "")</f>
        <v/>
      </c>
      <c r="OL265" s="9">
        <f>IF(42&lt;=$G265, OC265+OK265, "")</f>
        <v/>
      </c>
      <c r="OM265" s="9">
        <f>IF(42&lt;=$G265, OG265+OK265, "")</f>
        <v/>
      </c>
      <c r="ON265" s="9">
        <f>IF(42&lt;=$G265, ($G265-42)*$N265, "")</f>
        <v/>
      </c>
      <c r="OO265" s="9">
        <f>IF(43&lt;=$G265, OJ265, "")</f>
        <v/>
      </c>
      <c r="OP265" s="9">
        <f>IF(43&lt;=$G265, ROUND(OO265*$Q265, 2), "")</f>
        <v/>
      </c>
      <c r="OQ265" s="9">
        <f>IF(43&lt;=$G265, $N265, "")</f>
        <v/>
      </c>
      <c r="OR265" s="9">
        <f>IF(43&lt;=$G265, OQ265-OP265, "")</f>
        <v/>
      </c>
      <c r="OS265" s="9">
        <f>IF(43&lt;=$G265, OO265-OR265, "")</f>
        <v/>
      </c>
      <c r="OT265" s="9">
        <f>IF(43&lt;=$G265, ROUND(OL265*$Q265, 2), "")</f>
        <v/>
      </c>
      <c r="OU265" s="9">
        <f>IF(43&lt;=$G265, OL265+OT265, "")</f>
        <v/>
      </c>
      <c r="OV265" s="9">
        <f>IF(43&lt;=$G265, OP265+OT265, "")</f>
        <v/>
      </c>
      <c r="OW265" s="9">
        <f>IF(43&lt;=$G265, ($G265-43)*$N265, "")</f>
        <v/>
      </c>
      <c r="OX265" s="9">
        <f>IF(44&lt;=$G265, OS265, "")</f>
        <v/>
      </c>
      <c r="OY265" s="9">
        <f>IF(44&lt;=$G265, ROUND(OX265*$Q265, 2), "")</f>
        <v/>
      </c>
      <c r="OZ265" s="9">
        <f>IF(44&lt;=$G265, $N265, "")</f>
        <v/>
      </c>
      <c r="PA265" s="9">
        <f>IF(44&lt;=$G265, OZ265-OY265, "")</f>
        <v/>
      </c>
      <c r="PB265" s="9">
        <f>IF(44&lt;=$G265, OX265-PA265, "")</f>
        <v/>
      </c>
      <c r="PC265" s="9">
        <f>IF(44&lt;=$G265, ROUND(OU265*$Q265, 2), "")</f>
        <v/>
      </c>
      <c r="PD265" s="9">
        <f>IF(44&lt;=$G265, OU265+PC265, "")</f>
        <v/>
      </c>
      <c r="PE265" s="9">
        <f>IF(44&lt;=$G265, OY265+PC265, "")</f>
        <v/>
      </c>
      <c r="PF265" s="9">
        <f>IF(44&lt;=$G265, ($G265-44)*$N265, "")</f>
        <v/>
      </c>
      <c r="PG265" s="9">
        <f>IF(45&lt;=$G265, PB265, "")</f>
        <v/>
      </c>
      <c r="PH265" s="9">
        <f>IF(45&lt;=$G265, ROUND(PG265*$Q265, 2), "")</f>
        <v/>
      </c>
      <c r="PI265" s="9">
        <f>IF(45&lt;=$G265, $N265, "")</f>
        <v/>
      </c>
      <c r="PJ265" s="9">
        <f>IF(45&lt;=$G265, PI265-PH265, "")</f>
        <v/>
      </c>
      <c r="PK265" s="9">
        <f>IF(45&lt;=$G265, PG265-PJ265, "")</f>
        <v/>
      </c>
      <c r="PL265" s="9">
        <f>IF(45&lt;=$G265, ROUND(PD265*$Q265, 2), "")</f>
        <v/>
      </c>
      <c r="PM265" s="9">
        <f>IF(45&lt;=$G265, PD265+PL265, "")</f>
        <v/>
      </c>
      <c r="PN265" s="9">
        <f>IF(45&lt;=$G265, PH265+PL265, "")</f>
        <v/>
      </c>
      <c r="PO265" s="9">
        <f>IF(45&lt;=$G265, ($G265-45)*$N265, "")</f>
        <v/>
      </c>
      <c r="PP265" s="9">
        <f>IF(46&lt;=$G265, PK265, "")</f>
        <v/>
      </c>
      <c r="PQ265" s="9">
        <f>IF(46&lt;=$G265, ROUND(PP265*$Q265, 2), "")</f>
        <v/>
      </c>
      <c r="PR265" s="9">
        <f>IF(46&lt;=$G265, $N265, "")</f>
        <v/>
      </c>
      <c r="PS265" s="9">
        <f>IF(46&lt;=$G265, PR265-PQ265, "")</f>
        <v/>
      </c>
      <c r="PT265" s="9">
        <f>IF(46&lt;=$G265, PP265-PS265, "")</f>
        <v/>
      </c>
      <c r="PU265" s="9">
        <f>IF(46&lt;=$G265, ROUND(PM265*$Q265, 2), "")</f>
        <v/>
      </c>
      <c r="PV265" s="9">
        <f>IF(46&lt;=$G265, PM265+PU265, "")</f>
        <v/>
      </c>
      <c r="PW265" s="9">
        <f>IF(46&lt;=$G265, PQ265+PU265, "")</f>
        <v/>
      </c>
      <c r="PX265" s="9">
        <f>IF(46&lt;=$G265, ($G265-46)*$N265, "")</f>
        <v/>
      </c>
      <c r="PY265" s="9">
        <f>IF(47&lt;=$G265, PT265, "")</f>
        <v/>
      </c>
      <c r="PZ265" s="9">
        <f>IF(47&lt;=$G265, ROUND(PY265*$Q265, 2), "")</f>
        <v/>
      </c>
      <c r="QA265" s="9">
        <f>IF(47&lt;=$G265, $N265, "")</f>
        <v/>
      </c>
      <c r="QB265" s="9">
        <f>IF(47&lt;=$G265, QA265-PZ265, "")</f>
        <v/>
      </c>
      <c r="QC265" s="9">
        <f>IF(47&lt;=$G265, PY265-QB265, "")</f>
        <v/>
      </c>
      <c r="QD265" s="9">
        <f>IF(47&lt;=$G265, ROUND(PV265*$Q265, 2), "")</f>
        <v/>
      </c>
      <c r="QE265" s="9">
        <f>IF(47&lt;=$G265, PV265+QD265, "")</f>
        <v/>
      </c>
      <c r="QF265" s="9">
        <f>IF(47&lt;=$G265, PZ265+QD265, "")</f>
        <v/>
      </c>
      <c r="QG265" s="9">
        <f>IF(47&lt;=$G265, ($G265-47)*$N265, "")</f>
        <v/>
      </c>
      <c r="QH265" s="9">
        <f>IF(48&lt;=$G265, QC265, "")</f>
        <v/>
      </c>
      <c r="QI265" s="9">
        <f>IF(48&lt;=$G265, ROUND(QH265*$Q265, 2), "")</f>
        <v/>
      </c>
      <c r="QJ265" s="9">
        <f>IF(48&lt;=$G265, $N265, "")</f>
        <v/>
      </c>
      <c r="QK265" s="9">
        <f>IF(48&lt;=$G265, QJ265-QI265, "")</f>
        <v/>
      </c>
      <c r="QL265" s="9">
        <f>IF(48&lt;=$G265, QH265-QK265, "")</f>
        <v/>
      </c>
      <c r="QM265" s="9">
        <f>IF(48&lt;=$G265, ROUND(QE265*$Q265, 2), "")</f>
        <v/>
      </c>
      <c r="QN265" s="9">
        <f>IF(48&lt;=$G265, QE265+QM265, "")</f>
        <v/>
      </c>
      <c r="QO265" s="9">
        <f>IF(48&lt;=$G265, QI265+QM265, "")</f>
        <v/>
      </c>
      <c r="QP265" s="9">
        <f>IF(48&lt;=$G265, ($G265-48)*$N265, "")</f>
        <v/>
      </c>
    </row>
    <row r="266">
      <c r="A266" s="12" t="inlineStr">
        <is>
          <t>0771-0001</t>
        </is>
      </c>
      <c r="B266" s="13" t="inlineStr">
        <is>
          <t>Inbcom de Colima</t>
        </is>
      </c>
      <c r="C266" s="13" t="inlineStr">
        <is>
          <t>Ram 1200 Tradesman CC 2026</t>
        </is>
      </c>
      <c r="D266" s="12" t="inlineStr">
        <is>
          <t>ACTIVO</t>
        </is>
      </c>
      <c r="E266" s="12" t="inlineStr">
        <is>
          <t>2026-07-31</t>
        </is>
      </c>
      <c r="F266" s="12" t="inlineStr">
        <is>
          <t>2027-07-31</t>
        </is>
      </c>
      <c r="G266" s="14" t="n">
        <v>12</v>
      </c>
      <c r="H266" s="15" t="n">
        <v>435258.62</v>
      </c>
      <c r="I266" s="16" t="n">
        <v>0.1</v>
      </c>
      <c r="J266" s="15">
        <f>ROUND(H266*I266, 2)</f>
        <v/>
      </c>
      <c r="K266" s="15">
        <f>ROUND(H266-J266, 2)</f>
        <v/>
      </c>
      <c r="L266" s="16" t="n">
        <v>0.02</v>
      </c>
      <c r="M266" s="15">
        <f>ROUND(H266*L266, 2)</f>
        <v/>
      </c>
      <c r="N266" s="15" t="n">
        <v>14360.04</v>
      </c>
      <c r="O266" s="16" t="n">
        <v>0.76</v>
      </c>
      <c r="P266" s="15">
        <f>ROUND(H266*O266, 2)</f>
        <v/>
      </c>
      <c r="Q266" s="17" t="n">
        <v>0.02540796</v>
      </c>
      <c r="R266" s="17">
        <f>RATE(G266, -N266, K266, -P266)</f>
        <v/>
      </c>
      <c r="S266" s="17">
        <f>ROUND(Q266*12, 8)</f>
        <v/>
      </c>
      <c r="T266" s="17">
        <f>ROUND(((1+Q266)^12)-1, 8)</f>
        <v/>
      </c>
      <c r="U266" s="15">
        <f>ROUND(PV(Q266, G266, 0, -P266), 2)</f>
        <v/>
      </c>
      <c r="V266" s="15">
        <f>SUMIF($AA$4:$QP$4, "Interes_Leasing", AA266:QP266)</f>
        <v/>
      </c>
      <c r="W266" s="15">
        <f>SUMIF($AA$4:$QP$4, "Interes_Residual", AA266:QP266)</f>
        <v/>
      </c>
      <c r="X266" s="15">
        <f>ROUND(V266+W266, 2)</f>
        <v/>
      </c>
      <c r="Y266" s="15">
        <f>ROUND((N266*G266+P266+M266)-K266, 2)</f>
        <v/>
      </c>
      <c r="Z266" s="16">
        <f>ROUND(Y266/K266, 4)</f>
        <v/>
      </c>
      <c r="AA266" s="15">
        <f>IF(1&lt;=$G266, $K266, "")</f>
        <v/>
      </c>
      <c r="AB266" s="15">
        <f>IF(1&lt;=$G266, ROUND(AA266*$Q266, 2), "")</f>
        <v/>
      </c>
      <c r="AC266" s="15">
        <f>IF(1&lt;=$G266, $N266, "")</f>
        <v/>
      </c>
      <c r="AD266" s="15">
        <f>IF(1&lt;=$G266, AC266-AB266, "")</f>
        <v/>
      </c>
      <c r="AE266" s="15">
        <f>IF(1&lt;=$G266, AA266-AD266, "")</f>
        <v/>
      </c>
      <c r="AF266" s="15">
        <f>IF(1&lt;=$G266, ROUND($U266*$Q266, 2), "")</f>
        <v/>
      </c>
      <c r="AG266" s="15">
        <f>IF(1&lt;=$G266, $U266+AF266, "")</f>
        <v/>
      </c>
      <c r="AH266" s="15">
        <f>IF(1&lt;=$G266, AB266+AF266, "")</f>
        <v/>
      </c>
      <c r="AI266" s="15">
        <f>IF(1&lt;=$G266, ($G266-1)*$N266, "")</f>
        <v/>
      </c>
      <c r="AJ266" s="15">
        <f>IF(2&lt;=$G266, AE266, "")</f>
        <v/>
      </c>
      <c r="AK266" s="15">
        <f>IF(2&lt;=$G266, ROUND(AJ266*$Q266, 2), "")</f>
        <v/>
      </c>
      <c r="AL266" s="15">
        <f>IF(2&lt;=$G266, $N266, "")</f>
        <v/>
      </c>
      <c r="AM266" s="15">
        <f>IF(2&lt;=$G266, AL266-AK266, "")</f>
        <v/>
      </c>
      <c r="AN266" s="15">
        <f>IF(2&lt;=$G266, AJ266-AM266, "")</f>
        <v/>
      </c>
      <c r="AO266" s="15">
        <f>IF(2&lt;=$G266, ROUND(AG266*$Q266, 2), "")</f>
        <v/>
      </c>
      <c r="AP266" s="15">
        <f>IF(2&lt;=$G266, AG266+AO266, "")</f>
        <v/>
      </c>
      <c r="AQ266" s="15">
        <f>IF(2&lt;=$G266, AK266+AO266, "")</f>
        <v/>
      </c>
      <c r="AR266" s="15">
        <f>IF(2&lt;=$G266, ($G266-2)*$N266, "")</f>
        <v/>
      </c>
      <c r="AS266" s="15">
        <f>IF(3&lt;=$G266, AN266, "")</f>
        <v/>
      </c>
      <c r="AT266" s="15">
        <f>IF(3&lt;=$G266, ROUND(AS266*$Q266, 2), "")</f>
        <v/>
      </c>
      <c r="AU266" s="15">
        <f>IF(3&lt;=$G266, $N266, "")</f>
        <v/>
      </c>
      <c r="AV266" s="15">
        <f>IF(3&lt;=$G266, AU266-AT266, "")</f>
        <v/>
      </c>
      <c r="AW266" s="15">
        <f>IF(3&lt;=$G266, AS266-AV266, "")</f>
        <v/>
      </c>
      <c r="AX266" s="15">
        <f>IF(3&lt;=$G266, ROUND(AP266*$Q266, 2), "")</f>
        <v/>
      </c>
      <c r="AY266" s="15">
        <f>IF(3&lt;=$G266, AP266+AX266, "")</f>
        <v/>
      </c>
      <c r="AZ266" s="15">
        <f>IF(3&lt;=$G266, AT266+AX266, "")</f>
        <v/>
      </c>
      <c r="BA266" s="15">
        <f>IF(3&lt;=$G266, ($G266-3)*$N266, "")</f>
        <v/>
      </c>
      <c r="BB266" s="15">
        <f>IF(4&lt;=$G266, AW266, "")</f>
        <v/>
      </c>
      <c r="BC266" s="15">
        <f>IF(4&lt;=$G266, ROUND(BB266*$Q266, 2), "")</f>
        <v/>
      </c>
      <c r="BD266" s="15">
        <f>IF(4&lt;=$G266, $N266, "")</f>
        <v/>
      </c>
      <c r="BE266" s="15">
        <f>IF(4&lt;=$G266, BD266-BC266, "")</f>
        <v/>
      </c>
      <c r="BF266" s="15">
        <f>IF(4&lt;=$G266, BB266-BE266, "")</f>
        <v/>
      </c>
      <c r="BG266" s="15">
        <f>IF(4&lt;=$G266, ROUND(AY266*$Q266, 2), "")</f>
        <v/>
      </c>
      <c r="BH266" s="15">
        <f>IF(4&lt;=$G266, AY266+BG266, "")</f>
        <v/>
      </c>
      <c r="BI266" s="15">
        <f>IF(4&lt;=$G266, BC266+BG266, "")</f>
        <v/>
      </c>
      <c r="BJ266" s="15">
        <f>IF(4&lt;=$G266, ($G266-4)*$N266, "")</f>
        <v/>
      </c>
      <c r="BK266" s="15">
        <f>IF(5&lt;=$G266, BF266, "")</f>
        <v/>
      </c>
      <c r="BL266" s="15">
        <f>IF(5&lt;=$G266, ROUND(BK266*$Q266, 2), "")</f>
        <v/>
      </c>
      <c r="BM266" s="15">
        <f>IF(5&lt;=$G266, $N266, "")</f>
        <v/>
      </c>
      <c r="BN266" s="15">
        <f>IF(5&lt;=$G266, BM266-BL266, "")</f>
        <v/>
      </c>
      <c r="BO266" s="15">
        <f>IF(5&lt;=$G266, BK266-BN266, "")</f>
        <v/>
      </c>
      <c r="BP266" s="15">
        <f>IF(5&lt;=$G266, ROUND(BH266*$Q266, 2), "")</f>
        <v/>
      </c>
      <c r="BQ266" s="15">
        <f>IF(5&lt;=$G266, BH266+BP266, "")</f>
        <v/>
      </c>
      <c r="BR266" s="15">
        <f>IF(5&lt;=$G266, BL266+BP266, "")</f>
        <v/>
      </c>
      <c r="BS266" s="15">
        <f>IF(5&lt;=$G266, ($G266-5)*$N266, "")</f>
        <v/>
      </c>
      <c r="BT266" s="15">
        <f>IF(6&lt;=$G266, BO266, "")</f>
        <v/>
      </c>
      <c r="BU266" s="15">
        <f>IF(6&lt;=$G266, ROUND(BT266*$Q266, 2), "")</f>
        <v/>
      </c>
      <c r="BV266" s="15">
        <f>IF(6&lt;=$G266, $N266, "")</f>
        <v/>
      </c>
      <c r="BW266" s="15">
        <f>IF(6&lt;=$G266, BV266-BU266, "")</f>
        <v/>
      </c>
      <c r="BX266" s="15">
        <f>IF(6&lt;=$G266, BT266-BW266, "")</f>
        <v/>
      </c>
      <c r="BY266" s="15">
        <f>IF(6&lt;=$G266, ROUND(BQ266*$Q266, 2), "")</f>
        <v/>
      </c>
      <c r="BZ266" s="15">
        <f>IF(6&lt;=$G266, BQ266+BY266, "")</f>
        <v/>
      </c>
      <c r="CA266" s="15">
        <f>IF(6&lt;=$G266, BU266+BY266, "")</f>
        <v/>
      </c>
      <c r="CB266" s="15">
        <f>IF(6&lt;=$G266, ($G266-6)*$N266, "")</f>
        <v/>
      </c>
      <c r="CC266" s="15">
        <f>IF(7&lt;=$G266, BX266, "")</f>
        <v/>
      </c>
      <c r="CD266" s="15">
        <f>IF(7&lt;=$G266, ROUND(CC266*$Q266, 2), "")</f>
        <v/>
      </c>
      <c r="CE266" s="15">
        <f>IF(7&lt;=$G266, $N266, "")</f>
        <v/>
      </c>
      <c r="CF266" s="15">
        <f>IF(7&lt;=$G266, CE266-CD266, "")</f>
        <v/>
      </c>
      <c r="CG266" s="15">
        <f>IF(7&lt;=$G266, CC266-CF266, "")</f>
        <v/>
      </c>
      <c r="CH266" s="15">
        <f>IF(7&lt;=$G266, ROUND(BZ266*$Q266, 2), "")</f>
        <v/>
      </c>
      <c r="CI266" s="15">
        <f>IF(7&lt;=$G266, BZ266+CH266, "")</f>
        <v/>
      </c>
      <c r="CJ266" s="15">
        <f>IF(7&lt;=$G266, CD266+CH266, "")</f>
        <v/>
      </c>
      <c r="CK266" s="15">
        <f>IF(7&lt;=$G266, ($G266-7)*$N266, "")</f>
        <v/>
      </c>
      <c r="CL266" s="15">
        <f>IF(8&lt;=$G266, CG266, "")</f>
        <v/>
      </c>
      <c r="CM266" s="15">
        <f>IF(8&lt;=$G266, ROUND(CL266*$Q266, 2), "")</f>
        <v/>
      </c>
      <c r="CN266" s="15">
        <f>IF(8&lt;=$G266, $N266, "")</f>
        <v/>
      </c>
      <c r="CO266" s="15">
        <f>IF(8&lt;=$G266, CN266-CM266, "")</f>
        <v/>
      </c>
      <c r="CP266" s="15">
        <f>IF(8&lt;=$G266, CL266-CO266, "")</f>
        <v/>
      </c>
      <c r="CQ266" s="15">
        <f>IF(8&lt;=$G266, ROUND(CI266*$Q266, 2), "")</f>
        <v/>
      </c>
      <c r="CR266" s="15">
        <f>IF(8&lt;=$G266, CI266+CQ266, "")</f>
        <v/>
      </c>
      <c r="CS266" s="15">
        <f>IF(8&lt;=$G266, CM266+CQ266, "")</f>
        <v/>
      </c>
      <c r="CT266" s="15">
        <f>IF(8&lt;=$G266, ($G266-8)*$N266, "")</f>
        <v/>
      </c>
      <c r="CU266" s="15">
        <f>IF(9&lt;=$G266, CP266, "")</f>
        <v/>
      </c>
      <c r="CV266" s="15">
        <f>IF(9&lt;=$G266, ROUND(CU266*$Q266, 2), "")</f>
        <v/>
      </c>
      <c r="CW266" s="15">
        <f>IF(9&lt;=$G266, $N266, "")</f>
        <v/>
      </c>
      <c r="CX266" s="15">
        <f>IF(9&lt;=$G266, CW266-CV266, "")</f>
        <v/>
      </c>
      <c r="CY266" s="15">
        <f>IF(9&lt;=$G266, CU266-CX266, "")</f>
        <v/>
      </c>
      <c r="CZ266" s="15">
        <f>IF(9&lt;=$G266, ROUND(CR266*$Q266, 2), "")</f>
        <v/>
      </c>
      <c r="DA266" s="15">
        <f>IF(9&lt;=$G266, CR266+CZ266, "")</f>
        <v/>
      </c>
      <c r="DB266" s="15">
        <f>IF(9&lt;=$G266, CV266+CZ266, "")</f>
        <v/>
      </c>
      <c r="DC266" s="15">
        <f>IF(9&lt;=$G266, ($G266-9)*$N266, "")</f>
        <v/>
      </c>
      <c r="DD266" s="15">
        <f>IF(10&lt;=$G266, CY266, "")</f>
        <v/>
      </c>
      <c r="DE266" s="15">
        <f>IF(10&lt;=$G266, ROUND(DD266*$Q266, 2), "")</f>
        <v/>
      </c>
      <c r="DF266" s="15">
        <f>IF(10&lt;=$G266, $N266, "")</f>
        <v/>
      </c>
      <c r="DG266" s="15">
        <f>IF(10&lt;=$G266, DF266-DE266, "")</f>
        <v/>
      </c>
      <c r="DH266" s="15">
        <f>IF(10&lt;=$G266, DD266-DG266, "")</f>
        <v/>
      </c>
      <c r="DI266" s="15">
        <f>IF(10&lt;=$G266, ROUND(DA266*$Q266, 2), "")</f>
        <v/>
      </c>
      <c r="DJ266" s="15">
        <f>IF(10&lt;=$G266, DA266+DI266, "")</f>
        <v/>
      </c>
      <c r="DK266" s="15">
        <f>IF(10&lt;=$G266, DE266+DI266, "")</f>
        <v/>
      </c>
      <c r="DL266" s="15">
        <f>IF(10&lt;=$G266, ($G266-10)*$N266, "")</f>
        <v/>
      </c>
      <c r="DM266" s="15">
        <f>IF(11&lt;=$G266, DH266, "")</f>
        <v/>
      </c>
      <c r="DN266" s="15">
        <f>IF(11&lt;=$G266, ROUND(DM266*$Q266, 2), "")</f>
        <v/>
      </c>
      <c r="DO266" s="15">
        <f>IF(11&lt;=$G266, $N266, "")</f>
        <v/>
      </c>
      <c r="DP266" s="15">
        <f>IF(11&lt;=$G266, DO266-DN266, "")</f>
        <v/>
      </c>
      <c r="DQ266" s="15">
        <f>IF(11&lt;=$G266, DM266-DP266, "")</f>
        <v/>
      </c>
      <c r="DR266" s="15">
        <f>IF(11&lt;=$G266, ROUND(DJ266*$Q266, 2), "")</f>
        <v/>
      </c>
      <c r="DS266" s="15">
        <f>IF(11&lt;=$G266, DJ266+DR266, "")</f>
        <v/>
      </c>
      <c r="DT266" s="15">
        <f>IF(11&lt;=$G266, DN266+DR266, "")</f>
        <v/>
      </c>
      <c r="DU266" s="15">
        <f>IF(11&lt;=$G266, ($G266-11)*$N266, "")</f>
        <v/>
      </c>
      <c r="DV266" s="15">
        <f>IF(12&lt;=$G266, DQ266, "")</f>
        <v/>
      </c>
      <c r="DW266" s="15">
        <f>IF(12&lt;=$G266, ROUND(DV266*$Q266, 2), "")</f>
        <v/>
      </c>
      <c r="DX266" s="15">
        <f>IF(12&lt;=$G266, $N266, "")</f>
        <v/>
      </c>
      <c r="DY266" s="15">
        <f>IF(12&lt;=$G266, DX266-DW266, "")</f>
        <v/>
      </c>
      <c r="DZ266" s="15">
        <f>IF(12&lt;=$G266, DV266-DY266, "")</f>
        <v/>
      </c>
      <c r="EA266" s="15">
        <f>IF(12&lt;=$G266, ROUND(DS266*$Q266, 2), "")</f>
        <v/>
      </c>
      <c r="EB266" s="15">
        <f>IF(12&lt;=$G266, DS266+EA266, "")</f>
        <v/>
      </c>
      <c r="EC266" s="15">
        <f>IF(12&lt;=$G266, DW266+EA266, "")</f>
        <v/>
      </c>
      <c r="ED266" s="15">
        <f>IF(12&lt;=$G266, ($G266-12)*$N266, "")</f>
        <v/>
      </c>
      <c r="EE266" s="15">
        <f>IF(13&lt;=$G266, DZ266, "")</f>
        <v/>
      </c>
      <c r="EF266" s="15">
        <f>IF(13&lt;=$G266, ROUND(EE266*$Q266, 2), "")</f>
        <v/>
      </c>
      <c r="EG266" s="15">
        <f>IF(13&lt;=$G266, $N266, "")</f>
        <v/>
      </c>
      <c r="EH266" s="15">
        <f>IF(13&lt;=$G266, EG266-EF266, "")</f>
        <v/>
      </c>
      <c r="EI266" s="15">
        <f>IF(13&lt;=$G266, EE266-EH266, "")</f>
        <v/>
      </c>
      <c r="EJ266" s="15">
        <f>IF(13&lt;=$G266, ROUND(EB266*$Q266, 2), "")</f>
        <v/>
      </c>
      <c r="EK266" s="15">
        <f>IF(13&lt;=$G266, EB266+EJ266, "")</f>
        <v/>
      </c>
      <c r="EL266" s="15">
        <f>IF(13&lt;=$G266, EF266+EJ266, "")</f>
        <v/>
      </c>
      <c r="EM266" s="15">
        <f>IF(13&lt;=$G266, ($G266-13)*$N266, "")</f>
        <v/>
      </c>
      <c r="EN266" s="15">
        <f>IF(14&lt;=$G266, EI266, "")</f>
        <v/>
      </c>
      <c r="EO266" s="15">
        <f>IF(14&lt;=$G266, ROUND(EN266*$Q266, 2), "")</f>
        <v/>
      </c>
      <c r="EP266" s="15">
        <f>IF(14&lt;=$G266, $N266, "")</f>
        <v/>
      </c>
      <c r="EQ266" s="15">
        <f>IF(14&lt;=$G266, EP266-EO266, "")</f>
        <v/>
      </c>
      <c r="ER266" s="15">
        <f>IF(14&lt;=$G266, EN266-EQ266, "")</f>
        <v/>
      </c>
      <c r="ES266" s="15">
        <f>IF(14&lt;=$G266, ROUND(EK266*$Q266, 2), "")</f>
        <v/>
      </c>
      <c r="ET266" s="15">
        <f>IF(14&lt;=$G266, EK266+ES266, "")</f>
        <v/>
      </c>
      <c r="EU266" s="15">
        <f>IF(14&lt;=$G266, EO266+ES266, "")</f>
        <v/>
      </c>
      <c r="EV266" s="15">
        <f>IF(14&lt;=$G266, ($G266-14)*$N266, "")</f>
        <v/>
      </c>
      <c r="EW266" s="15">
        <f>IF(15&lt;=$G266, ER266, "")</f>
        <v/>
      </c>
      <c r="EX266" s="15">
        <f>IF(15&lt;=$G266, ROUND(EW266*$Q266, 2), "")</f>
        <v/>
      </c>
      <c r="EY266" s="15">
        <f>IF(15&lt;=$G266, $N266, "")</f>
        <v/>
      </c>
      <c r="EZ266" s="15">
        <f>IF(15&lt;=$G266, EY266-EX266, "")</f>
        <v/>
      </c>
      <c r="FA266" s="15">
        <f>IF(15&lt;=$G266, EW266-EZ266, "")</f>
        <v/>
      </c>
      <c r="FB266" s="15">
        <f>IF(15&lt;=$G266, ROUND(ET266*$Q266, 2), "")</f>
        <v/>
      </c>
      <c r="FC266" s="15">
        <f>IF(15&lt;=$G266, ET266+FB266, "")</f>
        <v/>
      </c>
      <c r="FD266" s="15">
        <f>IF(15&lt;=$G266, EX266+FB266, "")</f>
        <v/>
      </c>
      <c r="FE266" s="15">
        <f>IF(15&lt;=$G266, ($G266-15)*$N266, "")</f>
        <v/>
      </c>
      <c r="FF266" s="15">
        <f>IF(16&lt;=$G266, FA266, "")</f>
        <v/>
      </c>
      <c r="FG266" s="15">
        <f>IF(16&lt;=$G266, ROUND(FF266*$Q266, 2), "")</f>
        <v/>
      </c>
      <c r="FH266" s="15">
        <f>IF(16&lt;=$G266, $N266, "")</f>
        <v/>
      </c>
      <c r="FI266" s="15">
        <f>IF(16&lt;=$G266, FH266-FG266, "")</f>
        <v/>
      </c>
      <c r="FJ266" s="15">
        <f>IF(16&lt;=$G266, FF266-FI266, "")</f>
        <v/>
      </c>
      <c r="FK266" s="15">
        <f>IF(16&lt;=$G266, ROUND(FC266*$Q266, 2), "")</f>
        <v/>
      </c>
      <c r="FL266" s="15">
        <f>IF(16&lt;=$G266, FC266+FK266, "")</f>
        <v/>
      </c>
      <c r="FM266" s="15">
        <f>IF(16&lt;=$G266, FG266+FK266, "")</f>
        <v/>
      </c>
      <c r="FN266" s="15">
        <f>IF(16&lt;=$G266, ($G266-16)*$N266, "")</f>
        <v/>
      </c>
      <c r="FO266" s="15">
        <f>IF(17&lt;=$G266, FJ266, "")</f>
        <v/>
      </c>
      <c r="FP266" s="15">
        <f>IF(17&lt;=$G266, ROUND(FO266*$Q266, 2), "")</f>
        <v/>
      </c>
      <c r="FQ266" s="15">
        <f>IF(17&lt;=$G266, $N266, "")</f>
        <v/>
      </c>
      <c r="FR266" s="15">
        <f>IF(17&lt;=$G266, FQ266-FP266, "")</f>
        <v/>
      </c>
      <c r="FS266" s="15">
        <f>IF(17&lt;=$G266, FO266-FR266, "")</f>
        <v/>
      </c>
      <c r="FT266" s="15">
        <f>IF(17&lt;=$G266, ROUND(FL266*$Q266, 2), "")</f>
        <v/>
      </c>
      <c r="FU266" s="15">
        <f>IF(17&lt;=$G266, FL266+FT266, "")</f>
        <v/>
      </c>
      <c r="FV266" s="15">
        <f>IF(17&lt;=$G266, FP266+FT266, "")</f>
        <v/>
      </c>
      <c r="FW266" s="15">
        <f>IF(17&lt;=$G266, ($G266-17)*$N266, "")</f>
        <v/>
      </c>
      <c r="FX266" s="15">
        <f>IF(18&lt;=$G266, FS266, "")</f>
        <v/>
      </c>
      <c r="FY266" s="15">
        <f>IF(18&lt;=$G266, ROUND(FX266*$Q266, 2), "")</f>
        <v/>
      </c>
      <c r="FZ266" s="15">
        <f>IF(18&lt;=$G266, $N266, "")</f>
        <v/>
      </c>
      <c r="GA266" s="15">
        <f>IF(18&lt;=$G266, FZ266-FY266, "")</f>
        <v/>
      </c>
      <c r="GB266" s="15">
        <f>IF(18&lt;=$G266, FX266-GA266, "")</f>
        <v/>
      </c>
      <c r="GC266" s="15">
        <f>IF(18&lt;=$G266, ROUND(FU266*$Q266, 2), "")</f>
        <v/>
      </c>
      <c r="GD266" s="15">
        <f>IF(18&lt;=$G266, FU266+GC266, "")</f>
        <v/>
      </c>
      <c r="GE266" s="15">
        <f>IF(18&lt;=$G266, FY266+GC266, "")</f>
        <v/>
      </c>
      <c r="GF266" s="15">
        <f>IF(18&lt;=$G266, ($G266-18)*$N266, "")</f>
        <v/>
      </c>
      <c r="GG266" s="15">
        <f>IF(19&lt;=$G266, GB266, "")</f>
        <v/>
      </c>
      <c r="GH266" s="15">
        <f>IF(19&lt;=$G266, ROUND(GG266*$Q266, 2), "")</f>
        <v/>
      </c>
      <c r="GI266" s="15">
        <f>IF(19&lt;=$G266, $N266, "")</f>
        <v/>
      </c>
      <c r="GJ266" s="15">
        <f>IF(19&lt;=$G266, GI266-GH266, "")</f>
        <v/>
      </c>
      <c r="GK266" s="15">
        <f>IF(19&lt;=$G266, GG266-GJ266, "")</f>
        <v/>
      </c>
      <c r="GL266" s="15">
        <f>IF(19&lt;=$G266, ROUND(GD266*$Q266, 2), "")</f>
        <v/>
      </c>
      <c r="GM266" s="15">
        <f>IF(19&lt;=$G266, GD266+GL266, "")</f>
        <v/>
      </c>
      <c r="GN266" s="15">
        <f>IF(19&lt;=$G266, GH266+GL266, "")</f>
        <v/>
      </c>
      <c r="GO266" s="15">
        <f>IF(19&lt;=$G266, ($G266-19)*$N266, "")</f>
        <v/>
      </c>
      <c r="GP266" s="15">
        <f>IF(20&lt;=$G266, GK266, "")</f>
        <v/>
      </c>
      <c r="GQ266" s="15">
        <f>IF(20&lt;=$G266, ROUND(GP266*$Q266, 2), "")</f>
        <v/>
      </c>
      <c r="GR266" s="15">
        <f>IF(20&lt;=$G266, $N266, "")</f>
        <v/>
      </c>
      <c r="GS266" s="15">
        <f>IF(20&lt;=$G266, GR266-GQ266, "")</f>
        <v/>
      </c>
      <c r="GT266" s="15">
        <f>IF(20&lt;=$G266, GP266-GS266, "")</f>
        <v/>
      </c>
      <c r="GU266" s="15">
        <f>IF(20&lt;=$G266, ROUND(GM266*$Q266, 2), "")</f>
        <v/>
      </c>
      <c r="GV266" s="15">
        <f>IF(20&lt;=$G266, GM266+GU266, "")</f>
        <v/>
      </c>
      <c r="GW266" s="15">
        <f>IF(20&lt;=$G266, GQ266+GU266, "")</f>
        <v/>
      </c>
      <c r="GX266" s="15">
        <f>IF(20&lt;=$G266, ($G266-20)*$N266, "")</f>
        <v/>
      </c>
      <c r="GY266" s="15">
        <f>IF(21&lt;=$G266, GT266, "")</f>
        <v/>
      </c>
      <c r="GZ266" s="15">
        <f>IF(21&lt;=$G266, ROUND(GY266*$Q266, 2), "")</f>
        <v/>
      </c>
      <c r="HA266" s="15">
        <f>IF(21&lt;=$G266, $N266, "")</f>
        <v/>
      </c>
      <c r="HB266" s="15">
        <f>IF(21&lt;=$G266, HA266-GZ266, "")</f>
        <v/>
      </c>
      <c r="HC266" s="15">
        <f>IF(21&lt;=$G266, GY266-HB266, "")</f>
        <v/>
      </c>
      <c r="HD266" s="15">
        <f>IF(21&lt;=$G266, ROUND(GV266*$Q266, 2), "")</f>
        <v/>
      </c>
      <c r="HE266" s="15">
        <f>IF(21&lt;=$G266, GV266+HD266, "")</f>
        <v/>
      </c>
      <c r="HF266" s="15">
        <f>IF(21&lt;=$G266, GZ266+HD266, "")</f>
        <v/>
      </c>
      <c r="HG266" s="15">
        <f>IF(21&lt;=$G266, ($G266-21)*$N266, "")</f>
        <v/>
      </c>
      <c r="HH266" s="15">
        <f>IF(22&lt;=$G266, HC266, "")</f>
        <v/>
      </c>
      <c r="HI266" s="15">
        <f>IF(22&lt;=$G266, ROUND(HH266*$Q266, 2), "")</f>
        <v/>
      </c>
      <c r="HJ266" s="15">
        <f>IF(22&lt;=$G266, $N266, "")</f>
        <v/>
      </c>
      <c r="HK266" s="15">
        <f>IF(22&lt;=$G266, HJ266-HI266, "")</f>
        <v/>
      </c>
      <c r="HL266" s="15">
        <f>IF(22&lt;=$G266, HH266-HK266, "")</f>
        <v/>
      </c>
      <c r="HM266" s="15">
        <f>IF(22&lt;=$G266, ROUND(HE266*$Q266, 2), "")</f>
        <v/>
      </c>
      <c r="HN266" s="15">
        <f>IF(22&lt;=$G266, HE266+HM266, "")</f>
        <v/>
      </c>
      <c r="HO266" s="15">
        <f>IF(22&lt;=$G266, HI266+HM266, "")</f>
        <v/>
      </c>
      <c r="HP266" s="15">
        <f>IF(22&lt;=$G266, ($G266-22)*$N266, "")</f>
        <v/>
      </c>
      <c r="HQ266" s="15">
        <f>IF(23&lt;=$G266, HL266, "")</f>
        <v/>
      </c>
      <c r="HR266" s="15">
        <f>IF(23&lt;=$G266, ROUND(HQ266*$Q266, 2), "")</f>
        <v/>
      </c>
      <c r="HS266" s="15">
        <f>IF(23&lt;=$G266, $N266, "")</f>
        <v/>
      </c>
      <c r="HT266" s="15">
        <f>IF(23&lt;=$G266, HS266-HR266, "")</f>
        <v/>
      </c>
      <c r="HU266" s="15">
        <f>IF(23&lt;=$G266, HQ266-HT266, "")</f>
        <v/>
      </c>
      <c r="HV266" s="15">
        <f>IF(23&lt;=$G266, ROUND(HN266*$Q266, 2), "")</f>
        <v/>
      </c>
      <c r="HW266" s="15">
        <f>IF(23&lt;=$G266, HN266+HV266, "")</f>
        <v/>
      </c>
      <c r="HX266" s="15">
        <f>IF(23&lt;=$G266, HR266+HV266, "")</f>
        <v/>
      </c>
      <c r="HY266" s="15">
        <f>IF(23&lt;=$G266, ($G266-23)*$N266, "")</f>
        <v/>
      </c>
      <c r="HZ266" s="15">
        <f>IF(24&lt;=$G266, HU266, "")</f>
        <v/>
      </c>
      <c r="IA266" s="15">
        <f>IF(24&lt;=$G266, ROUND(HZ266*$Q266, 2), "")</f>
        <v/>
      </c>
      <c r="IB266" s="15">
        <f>IF(24&lt;=$G266, $N266, "")</f>
        <v/>
      </c>
      <c r="IC266" s="15">
        <f>IF(24&lt;=$G266, IB266-IA266, "")</f>
        <v/>
      </c>
      <c r="ID266" s="15">
        <f>IF(24&lt;=$G266, HZ266-IC266, "")</f>
        <v/>
      </c>
      <c r="IE266" s="15">
        <f>IF(24&lt;=$G266, ROUND(HW266*$Q266, 2), "")</f>
        <v/>
      </c>
      <c r="IF266" s="15">
        <f>IF(24&lt;=$G266, HW266+IE266, "")</f>
        <v/>
      </c>
      <c r="IG266" s="15">
        <f>IF(24&lt;=$G266, IA266+IE266, "")</f>
        <v/>
      </c>
      <c r="IH266" s="15">
        <f>IF(24&lt;=$G266, ($G266-24)*$N266, "")</f>
        <v/>
      </c>
      <c r="II266" s="15">
        <f>IF(25&lt;=$G266, ID266, "")</f>
        <v/>
      </c>
      <c r="IJ266" s="15">
        <f>IF(25&lt;=$G266, ROUND(II266*$Q266, 2), "")</f>
        <v/>
      </c>
      <c r="IK266" s="15">
        <f>IF(25&lt;=$G266, $N266, "")</f>
        <v/>
      </c>
      <c r="IL266" s="15">
        <f>IF(25&lt;=$G266, IK266-IJ266, "")</f>
        <v/>
      </c>
      <c r="IM266" s="15">
        <f>IF(25&lt;=$G266, II266-IL266, "")</f>
        <v/>
      </c>
      <c r="IN266" s="15">
        <f>IF(25&lt;=$G266, ROUND(IF266*$Q266, 2), "")</f>
        <v/>
      </c>
      <c r="IO266" s="15">
        <f>IF(25&lt;=$G266, IF266+IN266, "")</f>
        <v/>
      </c>
      <c r="IP266" s="15">
        <f>IF(25&lt;=$G266, IJ266+IN266, "")</f>
        <v/>
      </c>
      <c r="IQ266" s="15">
        <f>IF(25&lt;=$G266, ($G266-25)*$N266, "")</f>
        <v/>
      </c>
      <c r="IR266" s="15">
        <f>IF(26&lt;=$G266, IM266, "")</f>
        <v/>
      </c>
      <c r="IS266" s="15">
        <f>IF(26&lt;=$G266, ROUND(IR266*$Q266, 2), "")</f>
        <v/>
      </c>
      <c r="IT266" s="15">
        <f>IF(26&lt;=$G266, $N266, "")</f>
        <v/>
      </c>
      <c r="IU266" s="15">
        <f>IF(26&lt;=$G266, IT266-IS266, "")</f>
        <v/>
      </c>
      <c r="IV266" s="15">
        <f>IF(26&lt;=$G266, IR266-IU266, "")</f>
        <v/>
      </c>
      <c r="IW266" s="15">
        <f>IF(26&lt;=$G266, ROUND(IO266*$Q266, 2), "")</f>
        <v/>
      </c>
      <c r="IX266" s="15">
        <f>IF(26&lt;=$G266, IO266+IW266, "")</f>
        <v/>
      </c>
      <c r="IY266" s="15">
        <f>IF(26&lt;=$G266, IS266+IW266, "")</f>
        <v/>
      </c>
      <c r="IZ266" s="15">
        <f>IF(26&lt;=$G266, ($G266-26)*$N266, "")</f>
        <v/>
      </c>
      <c r="JA266" s="15">
        <f>IF(27&lt;=$G266, IV266, "")</f>
        <v/>
      </c>
      <c r="JB266" s="15">
        <f>IF(27&lt;=$G266, ROUND(JA266*$Q266, 2), "")</f>
        <v/>
      </c>
      <c r="JC266" s="15">
        <f>IF(27&lt;=$G266, $N266, "")</f>
        <v/>
      </c>
      <c r="JD266" s="15">
        <f>IF(27&lt;=$G266, JC266-JB266, "")</f>
        <v/>
      </c>
      <c r="JE266" s="15">
        <f>IF(27&lt;=$G266, JA266-JD266, "")</f>
        <v/>
      </c>
      <c r="JF266" s="15">
        <f>IF(27&lt;=$G266, ROUND(IX266*$Q266, 2), "")</f>
        <v/>
      </c>
      <c r="JG266" s="15">
        <f>IF(27&lt;=$G266, IX266+JF266, "")</f>
        <v/>
      </c>
      <c r="JH266" s="15">
        <f>IF(27&lt;=$G266, JB266+JF266, "")</f>
        <v/>
      </c>
      <c r="JI266" s="15">
        <f>IF(27&lt;=$G266, ($G266-27)*$N266, "")</f>
        <v/>
      </c>
      <c r="JJ266" s="15">
        <f>IF(28&lt;=$G266, JE266, "")</f>
        <v/>
      </c>
      <c r="JK266" s="15">
        <f>IF(28&lt;=$G266, ROUND(JJ266*$Q266, 2), "")</f>
        <v/>
      </c>
      <c r="JL266" s="15">
        <f>IF(28&lt;=$G266, $N266, "")</f>
        <v/>
      </c>
      <c r="JM266" s="15">
        <f>IF(28&lt;=$G266, JL266-JK266, "")</f>
        <v/>
      </c>
      <c r="JN266" s="15">
        <f>IF(28&lt;=$G266, JJ266-JM266, "")</f>
        <v/>
      </c>
      <c r="JO266" s="15">
        <f>IF(28&lt;=$G266, ROUND(JG266*$Q266, 2), "")</f>
        <v/>
      </c>
      <c r="JP266" s="15">
        <f>IF(28&lt;=$G266, JG266+JO266, "")</f>
        <v/>
      </c>
      <c r="JQ266" s="15">
        <f>IF(28&lt;=$G266, JK266+JO266, "")</f>
        <v/>
      </c>
      <c r="JR266" s="15">
        <f>IF(28&lt;=$G266, ($G266-28)*$N266, "")</f>
        <v/>
      </c>
      <c r="JS266" s="15">
        <f>IF(29&lt;=$G266, JN266, "")</f>
        <v/>
      </c>
      <c r="JT266" s="15">
        <f>IF(29&lt;=$G266, ROUND(JS266*$Q266, 2), "")</f>
        <v/>
      </c>
      <c r="JU266" s="15">
        <f>IF(29&lt;=$G266, $N266, "")</f>
        <v/>
      </c>
      <c r="JV266" s="15">
        <f>IF(29&lt;=$G266, JU266-JT266, "")</f>
        <v/>
      </c>
      <c r="JW266" s="15">
        <f>IF(29&lt;=$G266, JS266-JV266, "")</f>
        <v/>
      </c>
      <c r="JX266" s="15">
        <f>IF(29&lt;=$G266, ROUND(JP266*$Q266, 2), "")</f>
        <v/>
      </c>
      <c r="JY266" s="15">
        <f>IF(29&lt;=$G266, JP266+JX266, "")</f>
        <v/>
      </c>
      <c r="JZ266" s="15">
        <f>IF(29&lt;=$G266, JT266+JX266, "")</f>
        <v/>
      </c>
      <c r="KA266" s="15">
        <f>IF(29&lt;=$G266, ($G266-29)*$N266, "")</f>
        <v/>
      </c>
      <c r="KB266" s="15">
        <f>IF(30&lt;=$G266, JW266, "")</f>
        <v/>
      </c>
      <c r="KC266" s="15">
        <f>IF(30&lt;=$G266, ROUND(KB266*$Q266, 2), "")</f>
        <v/>
      </c>
      <c r="KD266" s="15">
        <f>IF(30&lt;=$G266, $N266, "")</f>
        <v/>
      </c>
      <c r="KE266" s="15">
        <f>IF(30&lt;=$G266, KD266-KC266, "")</f>
        <v/>
      </c>
      <c r="KF266" s="15">
        <f>IF(30&lt;=$G266, KB266-KE266, "")</f>
        <v/>
      </c>
      <c r="KG266" s="15">
        <f>IF(30&lt;=$G266, ROUND(JY266*$Q266, 2), "")</f>
        <v/>
      </c>
      <c r="KH266" s="15">
        <f>IF(30&lt;=$G266, JY266+KG266, "")</f>
        <v/>
      </c>
      <c r="KI266" s="15">
        <f>IF(30&lt;=$G266, KC266+KG266, "")</f>
        <v/>
      </c>
      <c r="KJ266" s="15">
        <f>IF(30&lt;=$G266, ($G266-30)*$N266, "")</f>
        <v/>
      </c>
      <c r="KK266" s="15">
        <f>IF(31&lt;=$G266, KF266, "")</f>
        <v/>
      </c>
      <c r="KL266" s="15">
        <f>IF(31&lt;=$G266, ROUND(KK266*$Q266, 2), "")</f>
        <v/>
      </c>
      <c r="KM266" s="15">
        <f>IF(31&lt;=$G266, $N266, "")</f>
        <v/>
      </c>
      <c r="KN266" s="15">
        <f>IF(31&lt;=$G266, KM266-KL266, "")</f>
        <v/>
      </c>
      <c r="KO266" s="15">
        <f>IF(31&lt;=$G266, KK266-KN266, "")</f>
        <v/>
      </c>
      <c r="KP266" s="15">
        <f>IF(31&lt;=$G266, ROUND(KH266*$Q266, 2), "")</f>
        <v/>
      </c>
      <c r="KQ266" s="15">
        <f>IF(31&lt;=$G266, KH266+KP266, "")</f>
        <v/>
      </c>
      <c r="KR266" s="15">
        <f>IF(31&lt;=$G266, KL266+KP266, "")</f>
        <v/>
      </c>
      <c r="KS266" s="15">
        <f>IF(31&lt;=$G266, ($G266-31)*$N266, "")</f>
        <v/>
      </c>
      <c r="KT266" s="15">
        <f>IF(32&lt;=$G266, KO266, "")</f>
        <v/>
      </c>
      <c r="KU266" s="15">
        <f>IF(32&lt;=$G266, ROUND(KT266*$Q266, 2), "")</f>
        <v/>
      </c>
      <c r="KV266" s="15">
        <f>IF(32&lt;=$G266, $N266, "")</f>
        <v/>
      </c>
      <c r="KW266" s="15">
        <f>IF(32&lt;=$G266, KV266-KU266, "")</f>
        <v/>
      </c>
      <c r="KX266" s="15">
        <f>IF(32&lt;=$G266, KT266-KW266, "")</f>
        <v/>
      </c>
      <c r="KY266" s="15">
        <f>IF(32&lt;=$G266, ROUND(KQ266*$Q266, 2), "")</f>
        <v/>
      </c>
      <c r="KZ266" s="15">
        <f>IF(32&lt;=$G266, KQ266+KY266, "")</f>
        <v/>
      </c>
      <c r="LA266" s="15">
        <f>IF(32&lt;=$G266, KU266+KY266, "")</f>
        <v/>
      </c>
      <c r="LB266" s="15">
        <f>IF(32&lt;=$G266, ($G266-32)*$N266, "")</f>
        <v/>
      </c>
      <c r="LC266" s="15">
        <f>IF(33&lt;=$G266, KX266, "")</f>
        <v/>
      </c>
      <c r="LD266" s="15">
        <f>IF(33&lt;=$G266, ROUND(LC266*$Q266, 2), "")</f>
        <v/>
      </c>
      <c r="LE266" s="15">
        <f>IF(33&lt;=$G266, $N266, "")</f>
        <v/>
      </c>
      <c r="LF266" s="15">
        <f>IF(33&lt;=$G266, LE266-LD266, "")</f>
        <v/>
      </c>
      <c r="LG266" s="15">
        <f>IF(33&lt;=$G266, LC266-LF266, "")</f>
        <v/>
      </c>
      <c r="LH266" s="15">
        <f>IF(33&lt;=$G266, ROUND(KZ266*$Q266, 2), "")</f>
        <v/>
      </c>
      <c r="LI266" s="15">
        <f>IF(33&lt;=$G266, KZ266+LH266, "")</f>
        <v/>
      </c>
      <c r="LJ266" s="15">
        <f>IF(33&lt;=$G266, LD266+LH266, "")</f>
        <v/>
      </c>
      <c r="LK266" s="15">
        <f>IF(33&lt;=$G266, ($G266-33)*$N266, "")</f>
        <v/>
      </c>
      <c r="LL266" s="15">
        <f>IF(34&lt;=$G266, LG266, "")</f>
        <v/>
      </c>
      <c r="LM266" s="15">
        <f>IF(34&lt;=$G266, ROUND(LL266*$Q266, 2), "")</f>
        <v/>
      </c>
      <c r="LN266" s="15">
        <f>IF(34&lt;=$G266, $N266, "")</f>
        <v/>
      </c>
      <c r="LO266" s="15">
        <f>IF(34&lt;=$G266, LN266-LM266, "")</f>
        <v/>
      </c>
      <c r="LP266" s="15">
        <f>IF(34&lt;=$G266, LL266-LO266, "")</f>
        <v/>
      </c>
      <c r="LQ266" s="15">
        <f>IF(34&lt;=$G266, ROUND(LI266*$Q266, 2), "")</f>
        <v/>
      </c>
      <c r="LR266" s="15">
        <f>IF(34&lt;=$G266, LI266+LQ266, "")</f>
        <v/>
      </c>
      <c r="LS266" s="15">
        <f>IF(34&lt;=$G266, LM266+LQ266, "")</f>
        <v/>
      </c>
      <c r="LT266" s="15">
        <f>IF(34&lt;=$G266, ($G266-34)*$N266, "")</f>
        <v/>
      </c>
      <c r="LU266" s="15">
        <f>IF(35&lt;=$G266, LP266, "")</f>
        <v/>
      </c>
      <c r="LV266" s="15">
        <f>IF(35&lt;=$G266, ROUND(LU266*$Q266, 2), "")</f>
        <v/>
      </c>
      <c r="LW266" s="15">
        <f>IF(35&lt;=$G266, $N266, "")</f>
        <v/>
      </c>
      <c r="LX266" s="15">
        <f>IF(35&lt;=$G266, LW266-LV266, "")</f>
        <v/>
      </c>
      <c r="LY266" s="15">
        <f>IF(35&lt;=$G266, LU266-LX266, "")</f>
        <v/>
      </c>
      <c r="LZ266" s="15">
        <f>IF(35&lt;=$G266, ROUND(LR266*$Q266, 2), "")</f>
        <v/>
      </c>
      <c r="MA266" s="15">
        <f>IF(35&lt;=$G266, LR266+LZ266, "")</f>
        <v/>
      </c>
      <c r="MB266" s="15">
        <f>IF(35&lt;=$G266, LV266+LZ266, "")</f>
        <v/>
      </c>
      <c r="MC266" s="15">
        <f>IF(35&lt;=$G266, ($G266-35)*$N266, "")</f>
        <v/>
      </c>
      <c r="MD266" s="15">
        <f>IF(36&lt;=$G266, LY266, "")</f>
        <v/>
      </c>
      <c r="ME266" s="15">
        <f>IF(36&lt;=$G266, ROUND(MD266*$Q266, 2), "")</f>
        <v/>
      </c>
      <c r="MF266" s="15">
        <f>IF(36&lt;=$G266, $N266, "")</f>
        <v/>
      </c>
      <c r="MG266" s="15">
        <f>IF(36&lt;=$G266, MF266-ME266, "")</f>
        <v/>
      </c>
      <c r="MH266" s="15">
        <f>IF(36&lt;=$G266, MD266-MG266, "")</f>
        <v/>
      </c>
      <c r="MI266" s="15">
        <f>IF(36&lt;=$G266, ROUND(MA266*$Q266, 2), "")</f>
        <v/>
      </c>
      <c r="MJ266" s="15">
        <f>IF(36&lt;=$G266, MA266+MI266, "")</f>
        <v/>
      </c>
      <c r="MK266" s="15">
        <f>IF(36&lt;=$G266, ME266+MI266, "")</f>
        <v/>
      </c>
      <c r="ML266" s="15">
        <f>IF(36&lt;=$G266, ($G266-36)*$N266, "")</f>
        <v/>
      </c>
      <c r="MM266" s="15">
        <f>IF(37&lt;=$G266, MH266, "")</f>
        <v/>
      </c>
      <c r="MN266" s="15">
        <f>IF(37&lt;=$G266, ROUND(MM266*$Q266, 2), "")</f>
        <v/>
      </c>
      <c r="MO266" s="15">
        <f>IF(37&lt;=$G266, $N266, "")</f>
        <v/>
      </c>
      <c r="MP266" s="15">
        <f>IF(37&lt;=$G266, MO266-MN266, "")</f>
        <v/>
      </c>
      <c r="MQ266" s="15">
        <f>IF(37&lt;=$G266, MM266-MP266, "")</f>
        <v/>
      </c>
      <c r="MR266" s="15">
        <f>IF(37&lt;=$G266, ROUND(MJ266*$Q266, 2), "")</f>
        <v/>
      </c>
      <c r="MS266" s="15">
        <f>IF(37&lt;=$G266, MJ266+MR266, "")</f>
        <v/>
      </c>
      <c r="MT266" s="15">
        <f>IF(37&lt;=$G266, MN266+MR266, "")</f>
        <v/>
      </c>
      <c r="MU266" s="15">
        <f>IF(37&lt;=$G266, ($G266-37)*$N266, "")</f>
        <v/>
      </c>
      <c r="MV266" s="15">
        <f>IF(38&lt;=$G266, MQ266, "")</f>
        <v/>
      </c>
      <c r="MW266" s="15">
        <f>IF(38&lt;=$G266, ROUND(MV266*$Q266, 2), "")</f>
        <v/>
      </c>
      <c r="MX266" s="15">
        <f>IF(38&lt;=$G266, $N266, "")</f>
        <v/>
      </c>
      <c r="MY266" s="15">
        <f>IF(38&lt;=$G266, MX266-MW266, "")</f>
        <v/>
      </c>
      <c r="MZ266" s="15">
        <f>IF(38&lt;=$G266, MV266-MY266, "")</f>
        <v/>
      </c>
      <c r="NA266" s="15">
        <f>IF(38&lt;=$G266, ROUND(MS266*$Q266, 2), "")</f>
        <v/>
      </c>
      <c r="NB266" s="15">
        <f>IF(38&lt;=$G266, MS266+NA266, "")</f>
        <v/>
      </c>
      <c r="NC266" s="15">
        <f>IF(38&lt;=$G266, MW266+NA266, "")</f>
        <v/>
      </c>
      <c r="ND266" s="15">
        <f>IF(38&lt;=$G266, ($G266-38)*$N266, "")</f>
        <v/>
      </c>
      <c r="NE266" s="15">
        <f>IF(39&lt;=$G266, MZ266, "")</f>
        <v/>
      </c>
      <c r="NF266" s="15">
        <f>IF(39&lt;=$G266, ROUND(NE266*$Q266, 2), "")</f>
        <v/>
      </c>
      <c r="NG266" s="15">
        <f>IF(39&lt;=$G266, $N266, "")</f>
        <v/>
      </c>
      <c r="NH266" s="15">
        <f>IF(39&lt;=$G266, NG266-NF266, "")</f>
        <v/>
      </c>
      <c r="NI266" s="15">
        <f>IF(39&lt;=$G266, NE266-NH266, "")</f>
        <v/>
      </c>
      <c r="NJ266" s="15">
        <f>IF(39&lt;=$G266, ROUND(NB266*$Q266, 2), "")</f>
        <v/>
      </c>
      <c r="NK266" s="15">
        <f>IF(39&lt;=$G266, NB266+NJ266, "")</f>
        <v/>
      </c>
      <c r="NL266" s="15">
        <f>IF(39&lt;=$G266, NF266+NJ266, "")</f>
        <v/>
      </c>
      <c r="NM266" s="15">
        <f>IF(39&lt;=$G266, ($G266-39)*$N266, "")</f>
        <v/>
      </c>
      <c r="NN266" s="15">
        <f>IF(40&lt;=$G266, NI266, "")</f>
        <v/>
      </c>
      <c r="NO266" s="15">
        <f>IF(40&lt;=$G266, ROUND(NN266*$Q266, 2), "")</f>
        <v/>
      </c>
      <c r="NP266" s="15">
        <f>IF(40&lt;=$G266, $N266, "")</f>
        <v/>
      </c>
      <c r="NQ266" s="15">
        <f>IF(40&lt;=$G266, NP266-NO266, "")</f>
        <v/>
      </c>
      <c r="NR266" s="15">
        <f>IF(40&lt;=$G266, NN266-NQ266, "")</f>
        <v/>
      </c>
      <c r="NS266" s="15">
        <f>IF(40&lt;=$G266, ROUND(NK266*$Q266, 2), "")</f>
        <v/>
      </c>
      <c r="NT266" s="15">
        <f>IF(40&lt;=$G266, NK266+NS266, "")</f>
        <v/>
      </c>
      <c r="NU266" s="15">
        <f>IF(40&lt;=$G266, NO266+NS266, "")</f>
        <v/>
      </c>
      <c r="NV266" s="15">
        <f>IF(40&lt;=$G266, ($G266-40)*$N266, "")</f>
        <v/>
      </c>
      <c r="NW266" s="15">
        <f>IF(41&lt;=$G266, NR266, "")</f>
        <v/>
      </c>
      <c r="NX266" s="15">
        <f>IF(41&lt;=$G266, ROUND(NW266*$Q266, 2), "")</f>
        <v/>
      </c>
      <c r="NY266" s="15">
        <f>IF(41&lt;=$G266, $N266, "")</f>
        <v/>
      </c>
      <c r="NZ266" s="15">
        <f>IF(41&lt;=$G266, NY266-NX266, "")</f>
        <v/>
      </c>
      <c r="OA266" s="15">
        <f>IF(41&lt;=$G266, NW266-NZ266, "")</f>
        <v/>
      </c>
      <c r="OB266" s="15">
        <f>IF(41&lt;=$G266, ROUND(NT266*$Q266, 2), "")</f>
        <v/>
      </c>
      <c r="OC266" s="15">
        <f>IF(41&lt;=$G266, NT266+OB266, "")</f>
        <v/>
      </c>
      <c r="OD266" s="15">
        <f>IF(41&lt;=$G266, NX266+OB266, "")</f>
        <v/>
      </c>
      <c r="OE266" s="15">
        <f>IF(41&lt;=$G266, ($G266-41)*$N266, "")</f>
        <v/>
      </c>
      <c r="OF266" s="15">
        <f>IF(42&lt;=$G266, OA266, "")</f>
        <v/>
      </c>
      <c r="OG266" s="15">
        <f>IF(42&lt;=$G266, ROUND(OF266*$Q266, 2), "")</f>
        <v/>
      </c>
      <c r="OH266" s="15">
        <f>IF(42&lt;=$G266, $N266, "")</f>
        <v/>
      </c>
      <c r="OI266" s="15">
        <f>IF(42&lt;=$G266, OH266-OG266, "")</f>
        <v/>
      </c>
      <c r="OJ266" s="15">
        <f>IF(42&lt;=$G266, OF266-OI266, "")</f>
        <v/>
      </c>
      <c r="OK266" s="15">
        <f>IF(42&lt;=$G266, ROUND(OC266*$Q266, 2), "")</f>
        <v/>
      </c>
      <c r="OL266" s="15">
        <f>IF(42&lt;=$G266, OC266+OK266, "")</f>
        <v/>
      </c>
      <c r="OM266" s="15">
        <f>IF(42&lt;=$G266, OG266+OK266, "")</f>
        <v/>
      </c>
      <c r="ON266" s="15">
        <f>IF(42&lt;=$G266, ($G266-42)*$N266, "")</f>
        <v/>
      </c>
      <c r="OO266" s="15">
        <f>IF(43&lt;=$G266, OJ266, "")</f>
        <v/>
      </c>
      <c r="OP266" s="15">
        <f>IF(43&lt;=$G266, ROUND(OO266*$Q266, 2), "")</f>
        <v/>
      </c>
      <c r="OQ266" s="15">
        <f>IF(43&lt;=$G266, $N266, "")</f>
        <v/>
      </c>
      <c r="OR266" s="15">
        <f>IF(43&lt;=$G266, OQ266-OP266, "")</f>
        <v/>
      </c>
      <c r="OS266" s="15">
        <f>IF(43&lt;=$G266, OO266-OR266, "")</f>
        <v/>
      </c>
      <c r="OT266" s="15">
        <f>IF(43&lt;=$G266, ROUND(OL266*$Q266, 2), "")</f>
        <v/>
      </c>
      <c r="OU266" s="15">
        <f>IF(43&lt;=$G266, OL266+OT266, "")</f>
        <v/>
      </c>
      <c r="OV266" s="15">
        <f>IF(43&lt;=$G266, OP266+OT266, "")</f>
        <v/>
      </c>
      <c r="OW266" s="15">
        <f>IF(43&lt;=$G266, ($G266-43)*$N266, "")</f>
        <v/>
      </c>
      <c r="OX266" s="15">
        <f>IF(44&lt;=$G266, OS266, "")</f>
        <v/>
      </c>
      <c r="OY266" s="15">
        <f>IF(44&lt;=$G266, ROUND(OX266*$Q266, 2), "")</f>
        <v/>
      </c>
      <c r="OZ266" s="15">
        <f>IF(44&lt;=$G266, $N266, "")</f>
        <v/>
      </c>
      <c r="PA266" s="15">
        <f>IF(44&lt;=$G266, OZ266-OY266, "")</f>
        <v/>
      </c>
      <c r="PB266" s="15">
        <f>IF(44&lt;=$G266, OX266-PA266, "")</f>
        <v/>
      </c>
      <c r="PC266" s="15">
        <f>IF(44&lt;=$G266, ROUND(OU266*$Q266, 2), "")</f>
        <v/>
      </c>
      <c r="PD266" s="15">
        <f>IF(44&lt;=$G266, OU266+PC266, "")</f>
        <v/>
      </c>
      <c r="PE266" s="15">
        <f>IF(44&lt;=$G266, OY266+PC266, "")</f>
        <v/>
      </c>
      <c r="PF266" s="15">
        <f>IF(44&lt;=$G266, ($G266-44)*$N266, "")</f>
        <v/>
      </c>
      <c r="PG266" s="15">
        <f>IF(45&lt;=$G266, PB266, "")</f>
        <v/>
      </c>
      <c r="PH266" s="15">
        <f>IF(45&lt;=$G266, ROUND(PG266*$Q266, 2), "")</f>
        <v/>
      </c>
      <c r="PI266" s="15">
        <f>IF(45&lt;=$G266, $N266, "")</f>
        <v/>
      </c>
      <c r="PJ266" s="15">
        <f>IF(45&lt;=$G266, PI266-PH266, "")</f>
        <v/>
      </c>
      <c r="PK266" s="15">
        <f>IF(45&lt;=$G266, PG266-PJ266, "")</f>
        <v/>
      </c>
      <c r="PL266" s="15">
        <f>IF(45&lt;=$G266, ROUND(PD266*$Q266, 2), "")</f>
        <v/>
      </c>
      <c r="PM266" s="15">
        <f>IF(45&lt;=$G266, PD266+PL266, "")</f>
        <v/>
      </c>
      <c r="PN266" s="15">
        <f>IF(45&lt;=$G266, PH266+PL266, "")</f>
        <v/>
      </c>
      <c r="PO266" s="15">
        <f>IF(45&lt;=$G266, ($G266-45)*$N266, "")</f>
        <v/>
      </c>
      <c r="PP266" s="15">
        <f>IF(46&lt;=$G266, PK266, "")</f>
        <v/>
      </c>
      <c r="PQ266" s="15">
        <f>IF(46&lt;=$G266, ROUND(PP266*$Q266, 2), "")</f>
        <v/>
      </c>
      <c r="PR266" s="15">
        <f>IF(46&lt;=$G266, $N266, "")</f>
        <v/>
      </c>
      <c r="PS266" s="15">
        <f>IF(46&lt;=$G266, PR266-PQ266, "")</f>
        <v/>
      </c>
      <c r="PT266" s="15">
        <f>IF(46&lt;=$G266, PP266-PS266, "")</f>
        <v/>
      </c>
      <c r="PU266" s="15">
        <f>IF(46&lt;=$G266, ROUND(PM266*$Q266, 2), "")</f>
        <v/>
      </c>
      <c r="PV266" s="15">
        <f>IF(46&lt;=$G266, PM266+PU266, "")</f>
        <v/>
      </c>
      <c r="PW266" s="15">
        <f>IF(46&lt;=$G266, PQ266+PU266, "")</f>
        <v/>
      </c>
      <c r="PX266" s="15">
        <f>IF(46&lt;=$G266, ($G266-46)*$N266, "")</f>
        <v/>
      </c>
      <c r="PY266" s="15">
        <f>IF(47&lt;=$G266, PT266, "")</f>
        <v/>
      </c>
      <c r="PZ266" s="15">
        <f>IF(47&lt;=$G266, ROUND(PY266*$Q266, 2), "")</f>
        <v/>
      </c>
      <c r="QA266" s="15">
        <f>IF(47&lt;=$G266, $N266, "")</f>
        <v/>
      </c>
      <c r="QB266" s="15">
        <f>IF(47&lt;=$G266, QA266-PZ266, "")</f>
        <v/>
      </c>
      <c r="QC266" s="15">
        <f>IF(47&lt;=$G266, PY266-QB266, "")</f>
        <v/>
      </c>
      <c r="QD266" s="15">
        <f>IF(47&lt;=$G266, ROUND(PV266*$Q266, 2), "")</f>
        <v/>
      </c>
      <c r="QE266" s="15">
        <f>IF(47&lt;=$G266, PV266+QD266, "")</f>
        <v/>
      </c>
      <c r="QF266" s="15">
        <f>IF(47&lt;=$G266, PZ266+QD266, "")</f>
        <v/>
      </c>
      <c r="QG266" s="15">
        <f>IF(47&lt;=$G266, ($G266-47)*$N266, "")</f>
        <v/>
      </c>
      <c r="QH266" s="15">
        <f>IF(48&lt;=$G266, QC266, "")</f>
        <v/>
      </c>
      <c r="QI266" s="15">
        <f>IF(48&lt;=$G266, ROUND(QH266*$Q266, 2), "")</f>
        <v/>
      </c>
      <c r="QJ266" s="15">
        <f>IF(48&lt;=$G266, $N266, "")</f>
        <v/>
      </c>
      <c r="QK266" s="15">
        <f>IF(48&lt;=$G266, QJ266-QI266, "")</f>
        <v/>
      </c>
      <c r="QL266" s="15">
        <f>IF(48&lt;=$G266, QH266-QK266, "")</f>
        <v/>
      </c>
      <c r="QM266" s="15">
        <f>IF(48&lt;=$G266, ROUND(QE266*$Q266, 2), "")</f>
        <v/>
      </c>
      <c r="QN266" s="15">
        <f>IF(48&lt;=$G266, QE266+QM266, "")</f>
        <v/>
      </c>
      <c r="QO266" s="15">
        <f>IF(48&lt;=$G266, QI266+QM266, "")</f>
        <v/>
      </c>
      <c r="QP266" s="15">
        <f>IF(48&lt;=$G266, ($G266-48)*$N266, "")</f>
        <v/>
      </c>
    </row>
    <row r="267">
      <c r="A267" s="6" t="inlineStr">
        <is>
          <t>0772-0001</t>
        </is>
      </c>
      <c r="B267" s="7" t="inlineStr">
        <is>
          <t>Logistica y Transporte de Carga LGT</t>
        </is>
      </c>
      <c r="C267" s="7" t="inlineStr">
        <is>
          <t>Ram 1200 Laramie 2026</t>
        </is>
      </c>
      <c r="D267" s="6" t="inlineStr">
        <is>
          <t>ACTIVO</t>
        </is>
      </c>
      <c r="E267" s="6" t="inlineStr">
        <is>
          <t>2026-07-31</t>
        </is>
      </c>
      <c r="F267" s="6" t="inlineStr">
        <is>
          <t>2030-07-31</t>
        </is>
      </c>
      <c r="G267" s="8" t="n">
        <v>48</v>
      </c>
      <c r="H267" s="9" t="n">
        <v>599051.72</v>
      </c>
      <c r="I267" s="10" t="n">
        <v>0.2</v>
      </c>
      <c r="J267" s="9">
        <f>ROUND(H267*I267, 2)</f>
        <v/>
      </c>
      <c r="K267" s="9">
        <f>ROUND(H267-J267, 2)</f>
        <v/>
      </c>
      <c r="L267" s="10" t="n">
        <v>0.02</v>
      </c>
      <c r="M267" s="9">
        <f>ROUND(H267*L267, 2)</f>
        <v/>
      </c>
      <c r="N267" s="9" t="n">
        <v>17280.27</v>
      </c>
      <c r="O267" s="10" t="n">
        <v>0.1</v>
      </c>
      <c r="P267" s="9">
        <f>ROUND(H267*O267, 2)</f>
        <v/>
      </c>
      <c r="Q267" s="11" t="n">
        <v>0.0269254</v>
      </c>
      <c r="R267" s="11">
        <f>RATE(G267, -N267, K267, -P267)</f>
        <v/>
      </c>
      <c r="S267" s="11">
        <f>ROUND(Q267*12, 8)</f>
        <v/>
      </c>
      <c r="T267" s="11">
        <f>ROUND(((1+Q267)^12)-1, 8)</f>
        <v/>
      </c>
      <c r="U267" s="9">
        <f>ROUND(PV(Q267, G267, 0, -P267), 2)</f>
        <v/>
      </c>
      <c r="V267" s="9">
        <f>SUMIF($AA$4:$QP$4, "Interes_Leasing", AA267:QP267)</f>
        <v/>
      </c>
      <c r="W267" s="9">
        <f>SUMIF($AA$4:$QP$4, "Interes_Residual", AA267:QP267)</f>
        <v/>
      </c>
      <c r="X267" s="9">
        <f>ROUND(V267+W267, 2)</f>
        <v/>
      </c>
      <c r="Y267" s="9">
        <f>ROUND((N267*G267+P267+M267)-K267, 2)</f>
        <v/>
      </c>
      <c r="Z267" s="10">
        <f>ROUND(Y267/K267, 4)</f>
        <v/>
      </c>
      <c r="AA267" s="9">
        <f>IF(1&lt;=$G267, $K267, "")</f>
        <v/>
      </c>
      <c r="AB267" s="9">
        <f>IF(1&lt;=$G267, ROUND(AA267*$Q267, 2), "")</f>
        <v/>
      </c>
      <c r="AC267" s="9">
        <f>IF(1&lt;=$G267, $N267, "")</f>
        <v/>
      </c>
      <c r="AD267" s="9">
        <f>IF(1&lt;=$G267, AC267-AB267, "")</f>
        <v/>
      </c>
      <c r="AE267" s="9">
        <f>IF(1&lt;=$G267, AA267-AD267, "")</f>
        <v/>
      </c>
      <c r="AF267" s="9">
        <f>IF(1&lt;=$G267, ROUND($U267*$Q267, 2), "")</f>
        <v/>
      </c>
      <c r="AG267" s="9">
        <f>IF(1&lt;=$G267, $U267+AF267, "")</f>
        <v/>
      </c>
      <c r="AH267" s="9">
        <f>IF(1&lt;=$G267, AB267+AF267, "")</f>
        <v/>
      </c>
      <c r="AI267" s="9">
        <f>IF(1&lt;=$G267, ($G267-1)*$N267, "")</f>
        <v/>
      </c>
      <c r="AJ267" s="9">
        <f>IF(2&lt;=$G267, AE267, "")</f>
        <v/>
      </c>
      <c r="AK267" s="9">
        <f>IF(2&lt;=$G267, ROUND(AJ267*$Q267, 2), "")</f>
        <v/>
      </c>
      <c r="AL267" s="9">
        <f>IF(2&lt;=$G267, $N267, "")</f>
        <v/>
      </c>
      <c r="AM267" s="9">
        <f>IF(2&lt;=$G267, AL267-AK267, "")</f>
        <v/>
      </c>
      <c r="AN267" s="9">
        <f>IF(2&lt;=$G267, AJ267-AM267, "")</f>
        <v/>
      </c>
      <c r="AO267" s="9">
        <f>IF(2&lt;=$G267, ROUND(AG267*$Q267, 2), "")</f>
        <v/>
      </c>
      <c r="AP267" s="9">
        <f>IF(2&lt;=$G267, AG267+AO267, "")</f>
        <v/>
      </c>
      <c r="AQ267" s="9">
        <f>IF(2&lt;=$G267, AK267+AO267, "")</f>
        <v/>
      </c>
      <c r="AR267" s="9">
        <f>IF(2&lt;=$G267, ($G267-2)*$N267, "")</f>
        <v/>
      </c>
      <c r="AS267" s="9">
        <f>IF(3&lt;=$G267, AN267, "")</f>
        <v/>
      </c>
      <c r="AT267" s="9">
        <f>IF(3&lt;=$G267, ROUND(AS267*$Q267, 2), "")</f>
        <v/>
      </c>
      <c r="AU267" s="9">
        <f>IF(3&lt;=$G267, $N267, "")</f>
        <v/>
      </c>
      <c r="AV267" s="9">
        <f>IF(3&lt;=$G267, AU267-AT267, "")</f>
        <v/>
      </c>
      <c r="AW267" s="9">
        <f>IF(3&lt;=$G267, AS267-AV267, "")</f>
        <v/>
      </c>
      <c r="AX267" s="9">
        <f>IF(3&lt;=$G267, ROUND(AP267*$Q267, 2), "")</f>
        <v/>
      </c>
      <c r="AY267" s="9">
        <f>IF(3&lt;=$G267, AP267+AX267, "")</f>
        <v/>
      </c>
      <c r="AZ267" s="9">
        <f>IF(3&lt;=$G267, AT267+AX267, "")</f>
        <v/>
      </c>
      <c r="BA267" s="9">
        <f>IF(3&lt;=$G267, ($G267-3)*$N267, "")</f>
        <v/>
      </c>
      <c r="BB267" s="9">
        <f>IF(4&lt;=$G267, AW267, "")</f>
        <v/>
      </c>
      <c r="BC267" s="9">
        <f>IF(4&lt;=$G267, ROUND(BB267*$Q267, 2), "")</f>
        <v/>
      </c>
      <c r="BD267" s="9">
        <f>IF(4&lt;=$G267, $N267, "")</f>
        <v/>
      </c>
      <c r="BE267" s="9">
        <f>IF(4&lt;=$G267, BD267-BC267, "")</f>
        <v/>
      </c>
      <c r="BF267" s="9">
        <f>IF(4&lt;=$G267, BB267-BE267, "")</f>
        <v/>
      </c>
      <c r="BG267" s="9">
        <f>IF(4&lt;=$G267, ROUND(AY267*$Q267, 2), "")</f>
        <v/>
      </c>
      <c r="BH267" s="9">
        <f>IF(4&lt;=$G267, AY267+BG267, "")</f>
        <v/>
      </c>
      <c r="BI267" s="9">
        <f>IF(4&lt;=$G267, BC267+BG267, "")</f>
        <v/>
      </c>
      <c r="BJ267" s="9">
        <f>IF(4&lt;=$G267, ($G267-4)*$N267, "")</f>
        <v/>
      </c>
      <c r="BK267" s="9">
        <f>IF(5&lt;=$G267, BF267, "")</f>
        <v/>
      </c>
      <c r="BL267" s="9">
        <f>IF(5&lt;=$G267, ROUND(BK267*$Q267, 2), "")</f>
        <v/>
      </c>
      <c r="BM267" s="9">
        <f>IF(5&lt;=$G267, $N267, "")</f>
        <v/>
      </c>
      <c r="BN267" s="9">
        <f>IF(5&lt;=$G267, BM267-BL267, "")</f>
        <v/>
      </c>
      <c r="BO267" s="9">
        <f>IF(5&lt;=$G267, BK267-BN267, "")</f>
        <v/>
      </c>
      <c r="BP267" s="9">
        <f>IF(5&lt;=$G267, ROUND(BH267*$Q267, 2), "")</f>
        <v/>
      </c>
      <c r="BQ267" s="9">
        <f>IF(5&lt;=$G267, BH267+BP267, "")</f>
        <v/>
      </c>
      <c r="BR267" s="9">
        <f>IF(5&lt;=$G267, BL267+BP267, "")</f>
        <v/>
      </c>
      <c r="BS267" s="9">
        <f>IF(5&lt;=$G267, ($G267-5)*$N267, "")</f>
        <v/>
      </c>
      <c r="BT267" s="9">
        <f>IF(6&lt;=$G267, BO267, "")</f>
        <v/>
      </c>
      <c r="BU267" s="9">
        <f>IF(6&lt;=$G267, ROUND(BT267*$Q267, 2), "")</f>
        <v/>
      </c>
      <c r="BV267" s="9">
        <f>IF(6&lt;=$G267, $N267, "")</f>
        <v/>
      </c>
      <c r="BW267" s="9">
        <f>IF(6&lt;=$G267, BV267-BU267, "")</f>
        <v/>
      </c>
      <c r="BX267" s="9">
        <f>IF(6&lt;=$G267, BT267-BW267, "")</f>
        <v/>
      </c>
      <c r="BY267" s="9">
        <f>IF(6&lt;=$G267, ROUND(BQ267*$Q267, 2), "")</f>
        <v/>
      </c>
      <c r="BZ267" s="9">
        <f>IF(6&lt;=$G267, BQ267+BY267, "")</f>
        <v/>
      </c>
      <c r="CA267" s="9">
        <f>IF(6&lt;=$G267, BU267+BY267, "")</f>
        <v/>
      </c>
      <c r="CB267" s="9">
        <f>IF(6&lt;=$G267, ($G267-6)*$N267, "")</f>
        <v/>
      </c>
      <c r="CC267" s="9">
        <f>IF(7&lt;=$G267, BX267, "")</f>
        <v/>
      </c>
      <c r="CD267" s="9">
        <f>IF(7&lt;=$G267, ROUND(CC267*$Q267, 2), "")</f>
        <v/>
      </c>
      <c r="CE267" s="9">
        <f>IF(7&lt;=$G267, $N267, "")</f>
        <v/>
      </c>
      <c r="CF267" s="9">
        <f>IF(7&lt;=$G267, CE267-CD267, "")</f>
        <v/>
      </c>
      <c r="CG267" s="9">
        <f>IF(7&lt;=$G267, CC267-CF267, "")</f>
        <v/>
      </c>
      <c r="CH267" s="9">
        <f>IF(7&lt;=$G267, ROUND(BZ267*$Q267, 2), "")</f>
        <v/>
      </c>
      <c r="CI267" s="9">
        <f>IF(7&lt;=$G267, BZ267+CH267, "")</f>
        <v/>
      </c>
      <c r="CJ267" s="9">
        <f>IF(7&lt;=$G267, CD267+CH267, "")</f>
        <v/>
      </c>
      <c r="CK267" s="9">
        <f>IF(7&lt;=$G267, ($G267-7)*$N267, "")</f>
        <v/>
      </c>
      <c r="CL267" s="9">
        <f>IF(8&lt;=$G267, CG267, "")</f>
        <v/>
      </c>
      <c r="CM267" s="9">
        <f>IF(8&lt;=$G267, ROUND(CL267*$Q267, 2), "")</f>
        <v/>
      </c>
      <c r="CN267" s="9">
        <f>IF(8&lt;=$G267, $N267, "")</f>
        <v/>
      </c>
      <c r="CO267" s="9">
        <f>IF(8&lt;=$G267, CN267-CM267, "")</f>
        <v/>
      </c>
      <c r="CP267" s="9">
        <f>IF(8&lt;=$G267, CL267-CO267, "")</f>
        <v/>
      </c>
      <c r="CQ267" s="9">
        <f>IF(8&lt;=$G267, ROUND(CI267*$Q267, 2), "")</f>
        <v/>
      </c>
      <c r="CR267" s="9">
        <f>IF(8&lt;=$G267, CI267+CQ267, "")</f>
        <v/>
      </c>
      <c r="CS267" s="9">
        <f>IF(8&lt;=$G267, CM267+CQ267, "")</f>
        <v/>
      </c>
      <c r="CT267" s="9">
        <f>IF(8&lt;=$G267, ($G267-8)*$N267, "")</f>
        <v/>
      </c>
      <c r="CU267" s="9">
        <f>IF(9&lt;=$G267, CP267, "")</f>
        <v/>
      </c>
      <c r="CV267" s="9">
        <f>IF(9&lt;=$G267, ROUND(CU267*$Q267, 2), "")</f>
        <v/>
      </c>
      <c r="CW267" s="9">
        <f>IF(9&lt;=$G267, $N267, "")</f>
        <v/>
      </c>
      <c r="CX267" s="9">
        <f>IF(9&lt;=$G267, CW267-CV267, "")</f>
        <v/>
      </c>
      <c r="CY267" s="9">
        <f>IF(9&lt;=$G267, CU267-CX267, "")</f>
        <v/>
      </c>
      <c r="CZ267" s="9">
        <f>IF(9&lt;=$G267, ROUND(CR267*$Q267, 2), "")</f>
        <v/>
      </c>
      <c r="DA267" s="9">
        <f>IF(9&lt;=$G267, CR267+CZ267, "")</f>
        <v/>
      </c>
      <c r="DB267" s="9">
        <f>IF(9&lt;=$G267, CV267+CZ267, "")</f>
        <v/>
      </c>
      <c r="DC267" s="9">
        <f>IF(9&lt;=$G267, ($G267-9)*$N267, "")</f>
        <v/>
      </c>
      <c r="DD267" s="9">
        <f>IF(10&lt;=$G267, CY267, "")</f>
        <v/>
      </c>
      <c r="DE267" s="9">
        <f>IF(10&lt;=$G267, ROUND(DD267*$Q267, 2), "")</f>
        <v/>
      </c>
      <c r="DF267" s="9">
        <f>IF(10&lt;=$G267, $N267, "")</f>
        <v/>
      </c>
      <c r="DG267" s="9">
        <f>IF(10&lt;=$G267, DF267-DE267, "")</f>
        <v/>
      </c>
      <c r="DH267" s="9">
        <f>IF(10&lt;=$G267, DD267-DG267, "")</f>
        <v/>
      </c>
      <c r="DI267" s="9">
        <f>IF(10&lt;=$G267, ROUND(DA267*$Q267, 2), "")</f>
        <v/>
      </c>
      <c r="DJ267" s="9">
        <f>IF(10&lt;=$G267, DA267+DI267, "")</f>
        <v/>
      </c>
      <c r="DK267" s="9">
        <f>IF(10&lt;=$G267, DE267+DI267, "")</f>
        <v/>
      </c>
      <c r="DL267" s="9">
        <f>IF(10&lt;=$G267, ($G267-10)*$N267, "")</f>
        <v/>
      </c>
      <c r="DM267" s="9">
        <f>IF(11&lt;=$G267, DH267, "")</f>
        <v/>
      </c>
      <c r="DN267" s="9">
        <f>IF(11&lt;=$G267, ROUND(DM267*$Q267, 2), "")</f>
        <v/>
      </c>
      <c r="DO267" s="9">
        <f>IF(11&lt;=$G267, $N267, "")</f>
        <v/>
      </c>
      <c r="DP267" s="9">
        <f>IF(11&lt;=$G267, DO267-DN267, "")</f>
        <v/>
      </c>
      <c r="DQ267" s="9">
        <f>IF(11&lt;=$G267, DM267-DP267, "")</f>
        <v/>
      </c>
      <c r="DR267" s="9">
        <f>IF(11&lt;=$G267, ROUND(DJ267*$Q267, 2), "")</f>
        <v/>
      </c>
      <c r="DS267" s="9">
        <f>IF(11&lt;=$G267, DJ267+DR267, "")</f>
        <v/>
      </c>
      <c r="DT267" s="9">
        <f>IF(11&lt;=$G267, DN267+DR267, "")</f>
        <v/>
      </c>
      <c r="DU267" s="9">
        <f>IF(11&lt;=$G267, ($G267-11)*$N267, "")</f>
        <v/>
      </c>
      <c r="DV267" s="9">
        <f>IF(12&lt;=$G267, DQ267, "")</f>
        <v/>
      </c>
      <c r="DW267" s="9">
        <f>IF(12&lt;=$G267, ROUND(DV267*$Q267, 2), "")</f>
        <v/>
      </c>
      <c r="DX267" s="9">
        <f>IF(12&lt;=$G267, $N267, "")</f>
        <v/>
      </c>
      <c r="DY267" s="9">
        <f>IF(12&lt;=$G267, DX267-DW267, "")</f>
        <v/>
      </c>
      <c r="DZ267" s="9">
        <f>IF(12&lt;=$G267, DV267-DY267, "")</f>
        <v/>
      </c>
      <c r="EA267" s="9">
        <f>IF(12&lt;=$G267, ROUND(DS267*$Q267, 2), "")</f>
        <v/>
      </c>
      <c r="EB267" s="9">
        <f>IF(12&lt;=$G267, DS267+EA267, "")</f>
        <v/>
      </c>
      <c r="EC267" s="9">
        <f>IF(12&lt;=$G267, DW267+EA267, "")</f>
        <v/>
      </c>
      <c r="ED267" s="9">
        <f>IF(12&lt;=$G267, ($G267-12)*$N267, "")</f>
        <v/>
      </c>
      <c r="EE267" s="9">
        <f>IF(13&lt;=$G267, DZ267, "")</f>
        <v/>
      </c>
      <c r="EF267" s="9">
        <f>IF(13&lt;=$G267, ROUND(EE267*$Q267, 2), "")</f>
        <v/>
      </c>
      <c r="EG267" s="9">
        <f>IF(13&lt;=$G267, $N267, "")</f>
        <v/>
      </c>
      <c r="EH267" s="9">
        <f>IF(13&lt;=$G267, EG267-EF267, "")</f>
        <v/>
      </c>
      <c r="EI267" s="9">
        <f>IF(13&lt;=$G267, EE267-EH267, "")</f>
        <v/>
      </c>
      <c r="EJ267" s="9">
        <f>IF(13&lt;=$G267, ROUND(EB267*$Q267, 2), "")</f>
        <v/>
      </c>
      <c r="EK267" s="9">
        <f>IF(13&lt;=$G267, EB267+EJ267, "")</f>
        <v/>
      </c>
      <c r="EL267" s="9">
        <f>IF(13&lt;=$G267, EF267+EJ267, "")</f>
        <v/>
      </c>
      <c r="EM267" s="9">
        <f>IF(13&lt;=$G267, ($G267-13)*$N267, "")</f>
        <v/>
      </c>
      <c r="EN267" s="9">
        <f>IF(14&lt;=$G267, EI267, "")</f>
        <v/>
      </c>
      <c r="EO267" s="9">
        <f>IF(14&lt;=$G267, ROUND(EN267*$Q267, 2), "")</f>
        <v/>
      </c>
      <c r="EP267" s="9">
        <f>IF(14&lt;=$G267, $N267, "")</f>
        <v/>
      </c>
      <c r="EQ267" s="9">
        <f>IF(14&lt;=$G267, EP267-EO267, "")</f>
        <v/>
      </c>
      <c r="ER267" s="9">
        <f>IF(14&lt;=$G267, EN267-EQ267, "")</f>
        <v/>
      </c>
      <c r="ES267" s="9">
        <f>IF(14&lt;=$G267, ROUND(EK267*$Q267, 2), "")</f>
        <v/>
      </c>
      <c r="ET267" s="9">
        <f>IF(14&lt;=$G267, EK267+ES267, "")</f>
        <v/>
      </c>
      <c r="EU267" s="9">
        <f>IF(14&lt;=$G267, EO267+ES267, "")</f>
        <v/>
      </c>
      <c r="EV267" s="9">
        <f>IF(14&lt;=$G267, ($G267-14)*$N267, "")</f>
        <v/>
      </c>
      <c r="EW267" s="9">
        <f>IF(15&lt;=$G267, ER267, "")</f>
        <v/>
      </c>
      <c r="EX267" s="9">
        <f>IF(15&lt;=$G267, ROUND(EW267*$Q267, 2), "")</f>
        <v/>
      </c>
      <c r="EY267" s="9">
        <f>IF(15&lt;=$G267, $N267, "")</f>
        <v/>
      </c>
      <c r="EZ267" s="9">
        <f>IF(15&lt;=$G267, EY267-EX267, "")</f>
        <v/>
      </c>
      <c r="FA267" s="9">
        <f>IF(15&lt;=$G267, EW267-EZ267, "")</f>
        <v/>
      </c>
      <c r="FB267" s="9">
        <f>IF(15&lt;=$G267, ROUND(ET267*$Q267, 2), "")</f>
        <v/>
      </c>
      <c r="FC267" s="9">
        <f>IF(15&lt;=$G267, ET267+FB267, "")</f>
        <v/>
      </c>
      <c r="FD267" s="9">
        <f>IF(15&lt;=$G267, EX267+FB267, "")</f>
        <v/>
      </c>
      <c r="FE267" s="9">
        <f>IF(15&lt;=$G267, ($G267-15)*$N267, "")</f>
        <v/>
      </c>
      <c r="FF267" s="9">
        <f>IF(16&lt;=$G267, FA267, "")</f>
        <v/>
      </c>
      <c r="FG267" s="9">
        <f>IF(16&lt;=$G267, ROUND(FF267*$Q267, 2), "")</f>
        <v/>
      </c>
      <c r="FH267" s="9">
        <f>IF(16&lt;=$G267, $N267, "")</f>
        <v/>
      </c>
      <c r="FI267" s="9">
        <f>IF(16&lt;=$G267, FH267-FG267, "")</f>
        <v/>
      </c>
      <c r="FJ267" s="9">
        <f>IF(16&lt;=$G267, FF267-FI267, "")</f>
        <v/>
      </c>
      <c r="FK267" s="9">
        <f>IF(16&lt;=$G267, ROUND(FC267*$Q267, 2), "")</f>
        <v/>
      </c>
      <c r="FL267" s="9">
        <f>IF(16&lt;=$G267, FC267+FK267, "")</f>
        <v/>
      </c>
      <c r="FM267" s="9">
        <f>IF(16&lt;=$G267, FG267+FK267, "")</f>
        <v/>
      </c>
      <c r="FN267" s="9">
        <f>IF(16&lt;=$G267, ($G267-16)*$N267, "")</f>
        <v/>
      </c>
      <c r="FO267" s="9">
        <f>IF(17&lt;=$G267, FJ267, "")</f>
        <v/>
      </c>
      <c r="FP267" s="9">
        <f>IF(17&lt;=$G267, ROUND(FO267*$Q267, 2), "")</f>
        <v/>
      </c>
      <c r="FQ267" s="9">
        <f>IF(17&lt;=$G267, $N267, "")</f>
        <v/>
      </c>
      <c r="FR267" s="9">
        <f>IF(17&lt;=$G267, FQ267-FP267, "")</f>
        <v/>
      </c>
      <c r="FS267" s="9">
        <f>IF(17&lt;=$G267, FO267-FR267, "")</f>
        <v/>
      </c>
      <c r="FT267" s="9">
        <f>IF(17&lt;=$G267, ROUND(FL267*$Q267, 2), "")</f>
        <v/>
      </c>
      <c r="FU267" s="9">
        <f>IF(17&lt;=$G267, FL267+FT267, "")</f>
        <v/>
      </c>
      <c r="FV267" s="9">
        <f>IF(17&lt;=$G267, FP267+FT267, "")</f>
        <v/>
      </c>
      <c r="FW267" s="9">
        <f>IF(17&lt;=$G267, ($G267-17)*$N267, "")</f>
        <v/>
      </c>
      <c r="FX267" s="9">
        <f>IF(18&lt;=$G267, FS267, "")</f>
        <v/>
      </c>
      <c r="FY267" s="9">
        <f>IF(18&lt;=$G267, ROUND(FX267*$Q267, 2), "")</f>
        <v/>
      </c>
      <c r="FZ267" s="9">
        <f>IF(18&lt;=$G267, $N267, "")</f>
        <v/>
      </c>
      <c r="GA267" s="9">
        <f>IF(18&lt;=$G267, FZ267-FY267, "")</f>
        <v/>
      </c>
      <c r="GB267" s="9">
        <f>IF(18&lt;=$G267, FX267-GA267, "")</f>
        <v/>
      </c>
      <c r="GC267" s="9">
        <f>IF(18&lt;=$G267, ROUND(FU267*$Q267, 2), "")</f>
        <v/>
      </c>
      <c r="GD267" s="9">
        <f>IF(18&lt;=$G267, FU267+GC267, "")</f>
        <v/>
      </c>
      <c r="GE267" s="9">
        <f>IF(18&lt;=$G267, FY267+GC267, "")</f>
        <v/>
      </c>
      <c r="GF267" s="9">
        <f>IF(18&lt;=$G267, ($G267-18)*$N267, "")</f>
        <v/>
      </c>
      <c r="GG267" s="9">
        <f>IF(19&lt;=$G267, GB267, "")</f>
        <v/>
      </c>
      <c r="GH267" s="9">
        <f>IF(19&lt;=$G267, ROUND(GG267*$Q267, 2), "")</f>
        <v/>
      </c>
      <c r="GI267" s="9">
        <f>IF(19&lt;=$G267, $N267, "")</f>
        <v/>
      </c>
      <c r="GJ267" s="9">
        <f>IF(19&lt;=$G267, GI267-GH267, "")</f>
        <v/>
      </c>
      <c r="GK267" s="9">
        <f>IF(19&lt;=$G267, GG267-GJ267, "")</f>
        <v/>
      </c>
      <c r="GL267" s="9">
        <f>IF(19&lt;=$G267, ROUND(GD267*$Q267, 2), "")</f>
        <v/>
      </c>
      <c r="GM267" s="9">
        <f>IF(19&lt;=$G267, GD267+GL267, "")</f>
        <v/>
      </c>
      <c r="GN267" s="9">
        <f>IF(19&lt;=$G267, GH267+GL267, "")</f>
        <v/>
      </c>
      <c r="GO267" s="9">
        <f>IF(19&lt;=$G267, ($G267-19)*$N267, "")</f>
        <v/>
      </c>
      <c r="GP267" s="9">
        <f>IF(20&lt;=$G267, GK267, "")</f>
        <v/>
      </c>
      <c r="GQ267" s="9">
        <f>IF(20&lt;=$G267, ROUND(GP267*$Q267, 2), "")</f>
        <v/>
      </c>
      <c r="GR267" s="9">
        <f>IF(20&lt;=$G267, $N267, "")</f>
        <v/>
      </c>
      <c r="GS267" s="9">
        <f>IF(20&lt;=$G267, GR267-GQ267, "")</f>
        <v/>
      </c>
      <c r="GT267" s="9">
        <f>IF(20&lt;=$G267, GP267-GS267, "")</f>
        <v/>
      </c>
      <c r="GU267" s="9">
        <f>IF(20&lt;=$G267, ROUND(GM267*$Q267, 2), "")</f>
        <v/>
      </c>
      <c r="GV267" s="9">
        <f>IF(20&lt;=$G267, GM267+GU267, "")</f>
        <v/>
      </c>
      <c r="GW267" s="9">
        <f>IF(20&lt;=$G267, GQ267+GU267, "")</f>
        <v/>
      </c>
      <c r="GX267" s="9">
        <f>IF(20&lt;=$G267, ($G267-20)*$N267, "")</f>
        <v/>
      </c>
      <c r="GY267" s="9">
        <f>IF(21&lt;=$G267, GT267, "")</f>
        <v/>
      </c>
      <c r="GZ267" s="9">
        <f>IF(21&lt;=$G267, ROUND(GY267*$Q267, 2), "")</f>
        <v/>
      </c>
      <c r="HA267" s="9">
        <f>IF(21&lt;=$G267, $N267, "")</f>
        <v/>
      </c>
      <c r="HB267" s="9">
        <f>IF(21&lt;=$G267, HA267-GZ267, "")</f>
        <v/>
      </c>
      <c r="HC267" s="9">
        <f>IF(21&lt;=$G267, GY267-HB267, "")</f>
        <v/>
      </c>
      <c r="HD267" s="9">
        <f>IF(21&lt;=$G267, ROUND(GV267*$Q267, 2), "")</f>
        <v/>
      </c>
      <c r="HE267" s="9">
        <f>IF(21&lt;=$G267, GV267+HD267, "")</f>
        <v/>
      </c>
      <c r="HF267" s="9">
        <f>IF(21&lt;=$G267, GZ267+HD267, "")</f>
        <v/>
      </c>
      <c r="HG267" s="9">
        <f>IF(21&lt;=$G267, ($G267-21)*$N267, "")</f>
        <v/>
      </c>
      <c r="HH267" s="9">
        <f>IF(22&lt;=$G267, HC267, "")</f>
        <v/>
      </c>
      <c r="HI267" s="9">
        <f>IF(22&lt;=$G267, ROUND(HH267*$Q267, 2), "")</f>
        <v/>
      </c>
      <c r="HJ267" s="9">
        <f>IF(22&lt;=$G267, $N267, "")</f>
        <v/>
      </c>
      <c r="HK267" s="9">
        <f>IF(22&lt;=$G267, HJ267-HI267, "")</f>
        <v/>
      </c>
      <c r="HL267" s="9">
        <f>IF(22&lt;=$G267, HH267-HK267, "")</f>
        <v/>
      </c>
      <c r="HM267" s="9">
        <f>IF(22&lt;=$G267, ROUND(HE267*$Q267, 2), "")</f>
        <v/>
      </c>
      <c r="HN267" s="9">
        <f>IF(22&lt;=$G267, HE267+HM267, "")</f>
        <v/>
      </c>
      <c r="HO267" s="9">
        <f>IF(22&lt;=$G267, HI267+HM267, "")</f>
        <v/>
      </c>
      <c r="HP267" s="9">
        <f>IF(22&lt;=$G267, ($G267-22)*$N267, "")</f>
        <v/>
      </c>
      <c r="HQ267" s="9">
        <f>IF(23&lt;=$G267, HL267, "")</f>
        <v/>
      </c>
      <c r="HR267" s="9">
        <f>IF(23&lt;=$G267, ROUND(HQ267*$Q267, 2), "")</f>
        <v/>
      </c>
      <c r="HS267" s="9">
        <f>IF(23&lt;=$G267, $N267, "")</f>
        <v/>
      </c>
      <c r="HT267" s="9">
        <f>IF(23&lt;=$G267, HS267-HR267, "")</f>
        <v/>
      </c>
      <c r="HU267" s="9">
        <f>IF(23&lt;=$G267, HQ267-HT267, "")</f>
        <v/>
      </c>
      <c r="HV267" s="9">
        <f>IF(23&lt;=$G267, ROUND(HN267*$Q267, 2), "")</f>
        <v/>
      </c>
      <c r="HW267" s="9">
        <f>IF(23&lt;=$G267, HN267+HV267, "")</f>
        <v/>
      </c>
      <c r="HX267" s="9">
        <f>IF(23&lt;=$G267, HR267+HV267, "")</f>
        <v/>
      </c>
      <c r="HY267" s="9">
        <f>IF(23&lt;=$G267, ($G267-23)*$N267, "")</f>
        <v/>
      </c>
      <c r="HZ267" s="9">
        <f>IF(24&lt;=$G267, HU267, "")</f>
        <v/>
      </c>
      <c r="IA267" s="9">
        <f>IF(24&lt;=$G267, ROUND(HZ267*$Q267, 2), "")</f>
        <v/>
      </c>
      <c r="IB267" s="9">
        <f>IF(24&lt;=$G267, $N267, "")</f>
        <v/>
      </c>
      <c r="IC267" s="9">
        <f>IF(24&lt;=$G267, IB267-IA267, "")</f>
        <v/>
      </c>
      <c r="ID267" s="9">
        <f>IF(24&lt;=$G267, HZ267-IC267, "")</f>
        <v/>
      </c>
      <c r="IE267" s="9">
        <f>IF(24&lt;=$G267, ROUND(HW267*$Q267, 2), "")</f>
        <v/>
      </c>
      <c r="IF267" s="9">
        <f>IF(24&lt;=$G267, HW267+IE267, "")</f>
        <v/>
      </c>
      <c r="IG267" s="9">
        <f>IF(24&lt;=$G267, IA267+IE267, "")</f>
        <v/>
      </c>
      <c r="IH267" s="9">
        <f>IF(24&lt;=$G267, ($G267-24)*$N267, "")</f>
        <v/>
      </c>
      <c r="II267" s="9">
        <f>IF(25&lt;=$G267, ID267, "")</f>
        <v/>
      </c>
      <c r="IJ267" s="9">
        <f>IF(25&lt;=$G267, ROUND(II267*$Q267, 2), "")</f>
        <v/>
      </c>
      <c r="IK267" s="9">
        <f>IF(25&lt;=$G267, $N267, "")</f>
        <v/>
      </c>
      <c r="IL267" s="9">
        <f>IF(25&lt;=$G267, IK267-IJ267, "")</f>
        <v/>
      </c>
      <c r="IM267" s="9">
        <f>IF(25&lt;=$G267, II267-IL267, "")</f>
        <v/>
      </c>
      <c r="IN267" s="9">
        <f>IF(25&lt;=$G267, ROUND(IF267*$Q267, 2), "")</f>
        <v/>
      </c>
      <c r="IO267" s="9">
        <f>IF(25&lt;=$G267, IF267+IN267, "")</f>
        <v/>
      </c>
      <c r="IP267" s="9">
        <f>IF(25&lt;=$G267, IJ267+IN267, "")</f>
        <v/>
      </c>
      <c r="IQ267" s="9">
        <f>IF(25&lt;=$G267, ($G267-25)*$N267, "")</f>
        <v/>
      </c>
      <c r="IR267" s="9">
        <f>IF(26&lt;=$G267, IM267, "")</f>
        <v/>
      </c>
      <c r="IS267" s="9">
        <f>IF(26&lt;=$G267, ROUND(IR267*$Q267, 2), "")</f>
        <v/>
      </c>
      <c r="IT267" s="9">
        <f>IF(26&lt;=$G267, $N267, "")</f>
        <v/>
      </c>
      <c r="IU267" s="9">
        <f>IF(26&lt;=$G267, IT267-IS267, "")</f>
        <v/>
      </c>
      <c r="IV267" s="9">
        <f>IF(26&lt;=$G267, IR267-IU267, "")</f>
        <v/>
      </c>
      <c r="IW267" s="9">
        <f>IF(26&lt;=$G267, ROUND(IO267*$Q267, 2), "")</f>
        <v/>
      </c>
      <c r="IX267" s="9">
        <f>IF(26&lt;=$G267, IO267+IW267, "")</f>
        <v/>
      </c>
      <c r="IY267" s="9">
        <f>IF(26&lt;=$G267, IS267+IW267, "")</f>
        <v/>
      </c>
      <c r="IZ267" s="9">
        <f>IF(26&lt;=$G267, ($G267-26)*$N267, "")</f>
        <v/>
      </c>
      <c r="JA267" s="9">
        <f>IF(27&lt;=$G267, IV267, "")</f>
        <v/>
      </c>
      <c r="JB267" s="9">
        <f>IF(27&lt;=$G267, ROUND(JA267*$Q267, 2), "")</f>
        <v/>
      </c>
      <c r="JC267" s="9">
        <f>IF(27&lt;=$G267, $N267, "")</f>
        <v/>
      </c>
      <c r="JD267" s="9">
        <f>IF(27&lt;=$G267, JC267-JB267, "")</f>
        <v/>
      </c>
      <c r="JE267" s="9">
        <f>IF(27&lt;=$G267, JA267-JD267, "")</f>
        <v/>
      </c>
      <c r="JF267" s="9">
        <f>IF(27&lt;=$G267, ROUND(IX267*$Q267, 2), "")</f>
        <v/>
      </c>
      <c r="JG267" s="9">
        <f>IF(27&lt;=$G267, IX267+JF267, "")</f>
        <v/>
      </c>
      <c r="JH267" s="9">
        <f>IF(27&lt;=$G267, JB267+JF267, "")</f>
        <v/>
      </c>
      <c r="JI267" s="9">
        <f>IF(27&lt;=$G267, ($G267-27)*$N267, "")</f>
        <v/>
      </c>
      <c r="JJ267" s="9">
        <f>IF(28&lt;=$G267, JE267, "")</f>
        <v/>
      </c>
      <c r="JK267" s="9">
        <f>IF(28&lt;=$G267, ROUND(JJ267*$Q267, 2), "")</f>
        <v/>
      </c>
      <c r="JL267" s="9">
        <f>IF(28&lt;=$G267, $N267, "")</f>
        <v/>
      </c>
      <c r="JM267" s="9">
        <f>IF(28&lt;=$G267, JL267-JK267, "")</f>
        <v/>
      </c>
      <c r="JN267" s="9">
        <f>IF(28&lt;=$G267, JJ267-JM267, "")</f>
        <v/>
      </c>
      <c r="JO267" s="9">
        <f>IF(28&lt;=$G267, ROUND(JG267*$Q267, 2), "")</f>
        <v/>
      </c>
      <c r="JP267" s="9">
        <f>IF(28&lt;=$G267, JG267+JO267, "")</f>
        <v/>
      </c>
      <c r="JQ267" s="9">
        <f>IF(28&lt;=$G267, JK267+JO267, "")</f>
        <v/>
      </c>
      <c r="JR267" s="9">
        <f>IF(28&lt;=$G267, ($G267-28)*$N267, "")</f>
        <v/>
      </c>
      <c r="JS267" s="9">
        <f>IF(29&lt;=$G267, JN267, "")</f>
        <v/>
      </c>
      <c r="JT267" s="9">
        <f>IF(29&lt;=$G267, ROUND(JS267*$Q267, 2), "")</f>
        <v/>
      </c>
      <c r="JU267" s="9">
        <f>IF(29&lt;=$G267, $N267, "")</f>
        <v/>
      </c>
      <c r="JV267" s="9">
        <f>IF(29&lt;=$G267, JU267-JT267, "")</f>
        <v/>
      </c>
      <c r="JW267" s="9">
        <f>IF(29&lt;=$G267, JS267-JV267, "")</f>
        <v/>
      </c>
      <c r="JX267" s="9">
        <f>IF(29&lt;=$G267, ROUND(JP267*$Q267, 2), "")</f>
        <v/>
      </c>
      <c r="JY267" s="9">
        <f>IF(29&lt;=$G267, JP267+JX267, "")</f>
        <v/>
      </c>
      <c r="JZ267" s="9">
        <f>IF(29&lt;=$G267, JT267+JX267, "")</f>
        <v/>
      </c>
      <c r="KA267" s="9">
        <f>IF(29&lt;=$G267, ($G267-29)*$N267, "")</f>
        <v/>
      </c>
      <c r="KB267" s="9">
        <f>IF(30&lt;=$G267, JW267, "")</f>
        <v/>
      </c>
      <c r="KC267" s="9">
        <f>IF(30&lt;=$G267, ROUND(KB267*$Q267, 2), "")</f>
        <v/>
      </c>
      <c r="KD267" s="9">
        <f>IF(30&lt;=$G267, $N267, "")</f>
        <v/>
      </c>
      <c r="KE267" s="9">
        <f>IF(30&lt;=$G267, KD267-KC267, "")</f>
        <v/>
      </c>
      <c r="KF267" s="9">
        <f>IF(30&lt;=$G267, KB267-KE267, "")</f>
        <v/>
      </c>
      <c r="KG267" s="9">
        <f>IF(30&lt;=$G267, ROUND(JY267*$Q267, 2), "")</f>
        <v/>
      </c>
      <c r="KH267" s="9">
        <f>IF(30&lt;=$G267, JY267+KG267, "")</f>
        <v/>
      </c>
      <c r="KI267" s="9">
        <f>IF(30&lt;=$G267, KC267+KG267, "")</f>
        <v/>
      </c>
      <c r="KJ267" s="9">
        <f>IF(30&lt;=$G267, ($G267-30)*$N267, "")</f>
        <v/>
      </c>
      <c r="KK267" s="9">
        <f>IF(31&lt;=$G267, KF267, "")</f>
        <v/>
      </c>
      <c r="KL267" s="9">
        <f>IF(31&lt;=$G267, ROUND(KK267*$Q267, 2), "")</f>
        <v/>
      </c>
      <c r="KM267" s="9">
        <f>IF(31&lt;=$G267, $N267, "")</f>
        <v/>
      </c>
      <c r="KN267" s="9">
        <f>IF(31&lt;=$G267, KM267-KL267, "")</f>
        <v/>
      </c>
      <c r="KO267" s="9">
        <f>IF(31&lt;=$G267, KK267-KN267, "")</f>
        <v/>
      </c>
      <c r="KP267" s="9">
        <f>IF(31&lt;=$G267, ROUND(KH267*$Q267, 2), "")</f>
        <v/>
      </c>
      <c r="KQ267" s="9">
        <f>IF(31&lt;=$G267, KH267+KP267, "")</f>
        <v/>
      </c>
      <c r="KR267" s="9">
        <f>IF(31&lt;=$G267, KL267+KP267, "")</f>
        <v/>
      </c>
      <c r="KS267" s="9">
        <f>IF(31&lt;=$G267, ($G267-31)*$N267, "")</f>
        <v/>
      </c>
      <c r="KT267" s="9">
        <f>IF(32&lt;=$G267, KO267, "")</f>
        <v/>
      </c>
      <c r="KU267" s="9">
        <f>IF(32&lt;=$G267, ROUND(KT267*$Q267, 2), "")</f>
        <v/>
      </c>
      <c r="KV267" s="9">
        <f>IF(32&lt;=$G267, $N267, "")</f>
        <v/>
      </c>
      <c r="KW267" s="9">
        <f>IF(32&lt;=$G267, KV267-KU267, "")</f>
        <v/>
      </c>
      <c r="KX267" s="9">
        <f>IF(32&lt;=$G267, KT267-KW267, "")</f>
        <v/>
      </c>
      <c r="KY267" s="9">
        <f>IF(32&lt;=$G267, ROUND(KQ267*$Q267, 2), "")</f>
        <v/>
      </c>
      <c r="KZ267" s="9">
        <f>IF(32&lt;=$G267, KQ267+KY267, "")</f>
        <v/>
      </c>
      <c r="LA267" s="9">
        <f>IF(32&lt;=$G267, KU267+KY267, "")</f>
        <v/>
      </c>
      <c r="LB267" s="9">
        <f>IF(32&lt;=$G267, ($G267-32)*$N267, "")</f>
        <v/>
      </c>
      <c r="LC267" s="9">
        <f>IF(33&lt;=$G267, KX267, "")</f>
        <v/>
      </c>
      <c r="LD267" s="9">
        <f>IF(33&lt;=$G267, ROUND(LC267*$Q267, 2), "")</f>
        <v/>
      </c>
      <c r="LE267" s="9">
        <f>IF(33&lt;=$G267, $N267, "")</f>
        <v/>
      </c>
      <c r="LF267" s="9">
        <f>IF(33&lt;=$G267, LE267-LD267, "")</f>
        <v/>
      </c>
      <c r="LG267" s="9">
        <f>IF(33&lt;=$G267, LC267-LF267, "")</f>
        <v/>
      </c>
      <c r="LH267" s="9">
        <f>IF(33&lt;=$G267, ROUND(KZ267*$Q267, 2), "")</f>
        <v/>
      </c>
      <c r="LI267" s="9">
        <f>IF(33&lt;=$G267, KZ267+LH267, "")</f>
        <v/>
      </c>
      <c r="LJ267" s="9">
        <f>IF(33&lt;=$G267, LD267+LH267, "")</f>
        <v/>
      </c>
      <c r="LK267" s="9">
        <f>IF(33&lt;=$G267, ($G267-33)*$N267, "")</f>
        <v/>
      </c>
      <c r="LL267" s="9">
        <f>IF(34&lt;=$G267, LG267, "")</f>
        <v/>
      </c>
      <c r="LM267" s="9">
        <f>IF(34&lt;=$G267, ROUND(LL267*$Q267, 2), "")</f>
        <v/>
      </c>
      <c r="LN267" s="9">
        <f>IF(34&lt;=$G267, $N267, "")</f>
        <v/>
      </c>
      <c r="LO267" s="9">
        <f>IF(34&lt;=$G267, LN267-LM267, "")</f>
        <v/>
      </c>
      <c r="LP267" s="9">
        <f>IF(34&lt;=$G267, LL267-LO267, "")</f>
        <v/>
      </c>
      <c r="LQ267" s="9">
        <f>IF(34&lt;=$G267, ROUND(LI267*$Q267, 2), "")</f>
        <v/>
      </c>
      <c r="LR267" s="9">
        <f>IF(34&lt;=$G267, LI267+LQ267, "")</f>
        <v/>
      </c>
      <c r="LS267" s="9">
        <f>IF(34&lt;=$G267, LM267+LQ267, "")</f>
        <v/>
      </c>
      <c r="LT267" s="9">
        <f>IF(34&lt;=$G267, ($G267-34)*$N267, "")</f>
        <v/>
      </c>
      <c r="LU267" s="9">
        <f>IF(35&lt;=$G267, LP267, "")</f>
        <v/>
      </c>
      <c r="LV267" s="9">
        <f>IF(35&lt;=$G267, ROUND(LU267*$Q267, 2), "")</f>
        <v/>
      </c>
      <c r="LW267" s="9">
        <f>IF(35&lt;=$G267, $N267, "")</f>
        <v/>
      </c>
      <c r="LX267" s="9">
        <f>IF(35&lt;=$G267, LW267-LV267, "")</f>
        <v/>
      </c>
      <c r="LY267" s="9">
        <f>IF(35&lt;=$G267, LU267-LX267, "")</f>
        <v/>
      </c>
      <c r="LZ267" s="9">
        <f>IF(35&lt;=$G267, ROUND(LR267*$Q267, 2), "")</f>
        <v/>
      </c>
      <c r="MA267" s="9">
        <f>IF(35&lt;=$G267, LR267+LZ267, "")</f>
        <v/>
      </c>
      <c r="MB267" s="9">
        <f>IF(35&lt;=$G267, LV267+LZ267, "")</f>
        <v/>
      </c>
      <c r="MC267" s="9">
        <f>IF(35&lt;=$G267, ($G267-35)*$N267, "")</f>
        <v/>
      </c>
      <c r="MD267" s="9">
        <f>IF(36&lt;=$G267, LY267, "")</f>
        <v/>
      </c>
      <c r="ME267" s="9">
        <f>IF(36&lt;=$G267, ROUND(MD267*$Q267, 2), "")</f>
        <v/>
      </c>
      <c r="MF267" s="9">
        <f>IF(36&lt;=$G267, $N267, "")</f>
        <v/>
      </c>
      <c r="MG267" s="9">
        <f>IF(36&lt;=$G267, MF267-ME267, "")</f>
        <v/>
      </c>
      <c r="MH267" s="9">
        <f>IF(36&lt;=$G267, MD267-MG267, "")</f>
        <v/>
      </c>
      <c r="MI267" s="9">
        <f>IF(36&lt;=$G267, ROUND(MA267*$Q267, 2), "")</f>
        <v/>
      </c>
      <c r="MJ267" s="9">
        <f>IF(36&lt;=$G267, MA267+MI267, "")</f>
        <v/>
      </c>
      <c r="MK267" s="9">
        <f>IF(36&lt;=$G267, ME267+MI267, "")</f>
        <v/>
      </c>
      <c r="ML267" s="9">
        <f>IF(36&lt;=$G267, ($G267-36)*$N267, "")</f>
        <v/>
      </c>
      <c r="MM267" s="9">
        <f>IF(37&lt;=$G267, MH267, "")</f>
        <v/>
      </c>
      <c r="MN267" s="9">
        <f>IF(37&lt;=$G267, ROUND(MM267*$Q267, 2), "")</f>
        <v/>
      </c>
      <c r="MO267" s="9">
        <f>IF(37&lt;=$G267, $N267, "")</f>
        <v/>
      </c>
      <c r="MP267" s="9">
        <f>IF(37&lt;=$G267, MO267-MN267, "")</f>
        <v/>
      </c>
      <c r="MQ267" s="9">
        <f>IF(37&lt;=$G267, MM267-MP267, "")</f>
        <v/>
      </c>
      <c r="MR267" s="9">
        <f>IF(37&lt;=$G267, ROUND(MJ267*$Q267, 2), "")</f>
        <v/>
      </c>
      <c r="MS267" s="9">
        <f>IF(37&lt;=$G267, MJ267+MR267, "")</f>
        <v/>
      </c>
      <c r="MT267" s="9">
        <f>IF(37&lt;=$G267, MN267+MR267, "")</f>
        <v/>
      </c>
      <c r="MU267" s="9">
        <f>IF(37&lt;=$G267, ($G267-37)*$N267, "")</f>
        <v/>
      </c>
      <c r="MV267" s="9">
        <f>IF(38&lt;=$G267, MQ267, "")</f>
        <v/>
      </c>
      <c r="MW267" s="9">
        <f>IF(38&lt;=$G267, ROUND(MV267*$Q267, 2), "")</f>
        <v/>
      </c>
      <c r="MX267" s="9">
        <f>IF(38&lt;=$G267, $N267, "")</f>
        <v/>
      </c>
      <c r="MY267" s="9">
        <f>IF(38&lt;=$G267, MX267-MW267, "")</f>
        <v/>
      </c>
      <c r="MZ267" s="9">
        <f>IF(38&lt;=$G267, MV267-MY267, "")</f>
        <v/>
      </c>
      <c r="NA267" s="9">
        <f>IF(38&lt;=$G267, ROUND(MS267*$Q267, 2), "")</f>
        <v/>
      </c>
      <c r="NB267" s="9">
        <f>IF(38&lt;=$G267, MS267+NA267, "")</f>
        <v/>
      </c>
      <c r="NC267" s="9">
        <f>IF(38&lt;=$G267, MW267+NA267, "")</f>
        <v/>
      </c>
      <c r="ND267" s="9">
        <f>IF(38&lt;=$G267, ($G267-38)*$N267, "")</f>
        <v/>
      </c>
      <c r="NE267" s="9">
        <f>IF(39&lt;=$G267, MZ267, "")</f>
        <v/>
      </c>
      <c r="NF267" s="9">
        <f>IF(39&lt;=$G267, ROUND(NE267*$Q267, 2), "")</f>
        <v/>
      </c>
      <c r="NG267" s="9">
        <f>IF(39&lt;=$G267, $N267, "")</f>
        <v/>
      </c>
      <c r="NH267" s="9">
        <f>IF(39&lt;=$G267, NG267-NF267, "")</f>
        <v/>
      </c>
      <c r="NI267" s="9">
        <f>IF(39&lt;=$G267, NE267-NH267, "")</f>
        <v/>
      </c>
      <c r="NJ267" s="9">
        <f>IF(39&lt;=$G267, ROUND(NB267*$Q267, 2), "")</f>
        <v/>
      </c>
      <c r="NK267" s="9">
        <f>IF(39&lt;=$G267, NB267+NJ267, "")</f>
        <v/>
      </c>
      <c r="NL267" s="9">
        <f>IF(39&lt;=$G267, NF267+NJ267, "")</f>
        <v/>
      </c>
      <c r="NM267" s="9">
        <f>IF(39&lt;=$G267, ($G267-39)*$N267, "")</f>
        <v/>
      </c>
      <c r="NN267" s="9">
        <f>IF(40&lt;=$G267, NI267, "")</f>
        <v/>
      </c>
      <c r="NO267" s="9">
        <f>IF(40&lt;=$G267, ROUND(NN267*$Q267, 2), "")</f>
        <v/>
      </c>
      <c r="NP267" s="9">
        <f>IF(40&lt;=$G267, $N267, "")</f>
        <v/>
      </c>
      <c r="NQ267" s="9">
        <f>IF(40&lt;=$G267, NP267-NO267, "")</f>
        <v/>
      </c>
      <c r="NR267" s="9">
        <f>IF(40&lt;=$G267, NN267-NQ267, "")</f>
        <v/>
      </c>
      <c r="NS267" s="9">
        <f>IF(40&lt;=$G267, ROUND(NK267*$Q267, 2), "")</f>
        <v/>
      </c>
      <c r="NT267" s="9">
        <f>IF(40&lt;=$G267, NK267+NS267, "")</f>
        <v/>
      </c>
      <c r="NU267" s="9">
        <f>IF(40&lt;=$G267, NO267+NS267, "")</f>
        <v/>
      </c>
      <c r="NV267" s="9">
        <f>IF(40&lt;=$G267, ($G267-40)*$N267, "")</f>
        <v/>
      </c>
      <c r="NW267" s="9">
        <f>IF(41&lt;=$G267, NR267, "")</f>
        <v/>
      </c>
      <c r="NX267" s="9">
        <f>IF(41&lt;=$G267, ROUND(NW267*$Q267, 2), "")</f>
        <v/>
      </c>
      <c r="NY267" s="9">
        <f>IF(41&lt;=$G267, $N267, "")</f>
        <v/>
      </c>
      <c r="NZ267" s="9">
        <f>IF(41&lt;=$G267, NY267-NX267, "")</f>
        <v/>
      </c>
      <c r="OA267" s="9">
        <f>IF(41&lt;=$G267, NW267-NZ267, "")</f>
        <v/>
      </c>
      <c r="OB267" s="9">
        <f>IF(41&lt;=$G267, ROUND(NT267*$Q267, 2), "")</f>
        <v/>
      </c>
      <c r="OC267" s="9">
        <f>IF(41&lt;=$G267, NT267+OB267, "")</f>
        <v/>
      </c>
      <c r="OD267" s="9">
        <f>IF(41&lt;=$G267, NX267+OB267, "")</f>
        <v/>
      </c>
      <c r="OE267" s="9">
        <f>IF(41&lt;=$G267, ($G267-41)*$N267, "")</f>
        <v/>
      </c>
      <c r="OF267" s="9">
        <f>IF(42&lt;=$G267, OA267, "")</f>
        <v/>
      </c>
      <c r="OG267" s="9">
        <f>IF(42&lt;=$G267, ROUND(OF267*$Q267, 2), "")</f>
        <v/>
      </c>
      <c r="OH267" s="9">
        <f>IF(42&lt;=$G267, $N267, "")</f>
        <v/>
      </c>
      <c r="OI267" s="9">
        <f>IF(42&lt;=$G267, OH267-OG267, "")</f>
        <v/>
      </c>
      <c r="OJ267" s="9">
        <f>IF(42&lt;=$G267, OF267-OI267, "")</f>
        <v/>
      </c>
      <c r="OK267" s="9">
        <f>IF(42&lt;=$G267, ROUND(OC267*$Q267, 2), "")</f>
        <v/>
      </c>
      <c r="OL267" s="9">
        <f>IF(42&lt;=$G267, OC267+OK267, "")</f>
        <v/>
      </c>
      <c r="OM267" s="9">
        <f>IF(42&lt;=$G267, OG267+OK267, "")</f>
        <v/>
      </c>
      <c r="ON267" s="9">
        <f>IF(42&lt;=$G267, ($G267-42)*$N267, "")</f>
        <v/>
      </c>
      <c r="OO267" s="9">
        <f>IF(43&lt;=$G267, OJ267, "")</f>
        <v/>
      </c>
      <c r="OP267" s="9">
        <f>IF(43&lt;=$G267, ROUND(OO267*$Q267, 2), "")</f>
        <v/>
      </c>
      <c r="OQ267" s="9">
        <f>IF(43&lt;=$G267, $N267, "")</f>
        <v/>
      </c>
      <c r="OR267" s="9">
        <f>IF(43&lt;=$G267, OQ267-OP267, "")</f>
        <v/>
      </c>
      <c r="OS267" s="9">
        <f>IF(43&lt;=$G267, OO267-OR267, "")</f>
        <v/>
      </c>
      <c r="OT267" s="9">
        <f>IF(43&lt;=$G267, ROUND(OL267*$Q267, 2), "")</f>
        <v/>
      </c>
      <c r="OU267" s="9">
        <f>IF(43&lt;=$G267, OL267+OT267, "")</f>
        <v/>
      </c>
      <c r="OV267" s="9">
        <f>IF(43&lt;=$G267, OP267+OT267, "")</f>
        <v/>
      </c>
      <c r="OW267" s="9">
        <f>IF(43&lt;=$G267, ($G267-43)*$N267, "")</f>
        <v/>
      </c>
      <c r="OX267" s="9">
        <f>IF(44&lt;=$G267, OS267, "")</f>
        <v/>
      </c>
      <c r="OY267" s="9">
        <f>IF(44&lt;=$G267, ROUND(OX267*$Q267, 2), "")</f>
        <v/>
      </c>
      <c r="OZ267" s="9">
        <f>IF(44&lt;=$G267, $N267, "")</f>
        <v/>
      </c>
      <c r="PA267" s="9">
        <f>IF(44&lt;=$G267, OZ267-OY267, "")</f>
        <v/>
      </c>
      <c r="PB267" s="9">
        <f>IF(44&lt;=$G267, OX267-PA267, "")</f>
        <v/>
      </c>
      <c r="PC267" s="9">
        <f>IF(44&lt;=$G267, ROUND(OU267*$Q267, 2), "")</f>
        <v/>
      </c>
      <c r="PD267" s="9">
        <f>IF(44&lt;=$G267, OU267+PC267, "")</f>
        <v/>
      </c>
      <c r="PE267" s="9">
        <f>IF(44&lt;=$G267, OY267+PC267, "")</f>
        <v/>
      </c>
      <c r="PF267" s="9">
        <f>IF(44&lt;=$G267, ($G267-44)*$N267, "")</f>
        <v/>
      </c>
      <c r="PG267" s="9">
        <f>IF(45&lt;=$G267, PB267, "")</f>
        <v/>
      </c>
      <c r="PH267" s="9">
        <f>IF(45&lt;=$G267, ROUND(PG267*$Q267, 2), "")</f>
        <v/>
      </c>
      <c r="PI267" s="9">
        <f>IF(45&lt;=$G267, $N267, "")</f>
        <v/>
      </c>
      <c r="PJ267" s="9">
        <f>IF(45&lt;=$G267, PI267-PH267, "")</f>
        <v/>
      </c>
      <c r="PK267" s="9">
        <f>IF(45&lt;=$G267, PG267-PJ267, "")</f>
        <v/>
      </c>
      <c r="PL267" s="9">
        <f>IF(45&lt;=$G267, ROUND(PD267*$Q267, 2), "")</f>
        <v/>
      </c>
      <c r="PM267" s="9">
        <f>IF(45&lt;=$G267, PD267+PL267, "")</f>
        <v/>
      </c>
      <c r="PN267" s="9">
        <f>IF(45&lt;=$G267, PH267+PL267, "")</f>
        <v/>
      </c>
      <c r="PO267" s="9">
        <f>IF(45&lt;=$G267, ($G267-45)*$N267, "")</f>
        <v/>
      </c>
      <c r="PP267" s="9">
        <f>IF(46&lt;=$G267, PK267, "")</f>
        <v/>
      </c>
      <c r="PQ267" s="9">
        <f>IF(46&lt;=$G267, ROUND(PP267*$Q267, 2), "")</f>
        <v/>
      </c>
      <c r="PR267" s="9">
        <f>IF(46&lt;=$G267, $N267, "")</f>
        <v/>
      </c>
      <c r="PS267" s="9">
        <f>IF(46&lt;=$G267, PR267-PQ267, "")</f>
        <v/>
      </c>
      <c r="PT267" s="9">
        <f>IF(46&lt;=$G267, PP267-PS267, "")</f>
        <v/>
      </c>
      <c r="PU267" s="9">
        <f>IF(46&lt;=$G267, ROUND(PM267*$Q267, 2), "")</f>
        <v/>
      </c>
      <c r="PV267" s="9">
        <f>IF(46&lt;=$G267, PM267+PU267, "")</f>
        <v/>
      </c>
      <c r="PW267" s="9">
        <f>IF(46&lt;=$G267, PQ267+PU267, "")</f>
        <v/>
      </c>
      <c r="PX267" s="9">
        <f>IF(46&lt;=$G267, ($G267-46)*$N267, "")</f>
        <v/>
      </c>
      <c r="PY267" s="9">
        <f>IF(47&lt;=$G267, PT267, "")</f>
        <v/>
      </c>
      <c r="PZ267" s="9">
        <f>IF(47&lt;=$G267, ROUND(PY267*$Q267, 2), "")</f>
        <v/>
      </c>
      <c r="QA267" s="9">
        <f>IF(47&lt;=$G267, $N267, "")</f>
        <v/>
      </c>
      <c r="QB267" s="9">
        <f>IF(47&lt;=$G267, QA267-PZ267, "")</f>
        <v/>
      </c>
      <c r="QC267" s="9">
        <f>IF(47&lt;=$G267, PY267-QB267, "")</f>
        <v/>
      </c>
      <c r="QD267" s="9">
        <f>IF(47&lt;=$G267, ROUND(PV267*$Q267, 2), "")</f>
        <v/>
      </c>
      <c r="QE267" s="9">
        <f>IF(47&lt;=$G267, PV267+QD267, "")</f>
        <v/>
      </c>
      <c r="QF267" s="9">
        <f>IF(47&lt;=$G267, PZ267+QD267, "")</f>
        <v/>
      </c>
      <c r="QG267" s="9">
        <f>IF(47&lt;=$G267, ($G267-47)*$N267, "")</f>
        <v/>
      </c>
      <c r="QH267" s="9">
        <f>IF(48&lt;=$G267, QC267, "")</f>
        <v/>
      </c>
      <c r="QI267" s="9">
        <f>IF(48&lt;=$G267, ROUND(QH267*$Q267, 2), "")</f>
        <v/>
      </c>
      <c r="QJ267" s="9">
        <f>IF(48&lt;=$G267, $N267, "")</f>
        <v/>
      </c>
      <c r="QK267" s="9">
        <f>IF(48&lt;=$G267, QJ267-QI267, "")</f>
        <v/>
      </c>
      <c r="QL267" s="9">
        <f>IF(48&lt;=$G267, QH267-QK267, "")</f>
        <v/>
      </c>
      <c r="QM267" s="9">
        <f>IF(48&lt;=$G267, ROUND(QE267*$Q267, 2), "")</f>
        <v/>
      </c>
      <c r="QN267" s="9">
        <f>IF(48&lt;=$G267, QE267+QM267, "")</f>
        <v/>
      </c>
      <c r="QO267" s="9">
        <f>IF(48&lt;=$G267, QI267+QM267, "")</f>
        <v/>
      </c>
      <c r="QP267" s="9">
        <f>IF(48&lt;=$G267, ($G267-48)*$N267, "")</f>
        <v/>
      </c>
    </row>
    <row r="268">
      <c r="A268" s="12" t="inlineStr">
        <is>
          <t>0773-0001</t>
        </is>
      </c>
      <c r="B268" s="13" t="inlineStr">
        <is>
          <t>Industrias Besthelg, S.A. de C.V.</t>
        </is>
      </c>
      <c r="C268" s="13" t="inlineStr">
        <is>
          <t>Peugeot Manager Furgon L2H2 2026</t>
        </is>
      </c>
      <c r="D268" s="12" t="inlineStr">
        <is>
          <t>ACTIVO</t>
        </is>
      </c>
      <c r="E268" s="12" t="inlineStr">
        <is>
          <t>2026-08-06</t>
        </is>
      </c>
      <c r="F268" s="12" t="inlineStr">
        <is>
          <t>2029-08-06</t>
        </is>
      </c>
      <c r="G268" s="14" t="n">
        <v>36</v>
      </c>
      <c r="H268" s="15" t="n">
        <v>713706.9</v>
      </c>
      <c r="I268" s="16" t="n">
        <v>0.06900000000000001</v>
      </c>
      <c r="J268" s="15">
        <f>ROUND(H268*I268, 2)</f>
        <v/>
      </c>
      <c r="K268" s="15">
        <f>ROUND(H268-J268, 2)</f>
        <v/>
      </c>
      <c r="L268" s="16" t="n">
        <v>0.02</v>
      </c>
      <c r="M268" s="15">
        <f>ROUND(H268*L268, 2)</f>
        <v/>
      </c>
      <c r="N268" s="15" t="n">
        <v>27698.79</v>
      </c>
      <c r="O268" s="16" t="n">
        <v>0.1</v>
      </c>
      <c r="P268" s="15">
        <f>ROUND(H268*O268, 2)</f>
        <v/>
      </c>
      <c r="Q268" s="17" t="n">
        <v>0.0265892</v>
      </c>
      <c r="R268" s="17">
        <f>RATE(G268, -N268, K268, -P268)</f>
        <v/>
      </c>
      <c r="S268" s="17">
        <f>ROUND(Q268*12, 8)</f>
        <v/>
      </c>
      <c r="T268" s="17">
        <f>ROUND(((1+Q268)^12)-1, 8)</f>
        <v/>
      </c>
      <c r="U268" s="15">
        <f>ROUND(PV(Q268, G268, 0, -P268), 2)</f>
        <v/>
      </c>
      <c r="V268" s="15">
        <f>SUMIF($AA$4:$QP$4, "Interes_Leasing", AA268:QP268)</f>
        <v/>
      </c>
      <c r="W268" s="15">
        <f>SUMIF($AA$4:$QP$4, "Interes_Residual", AA268:QP268)</f>
        <v/>
      </c>
      <c r="X268" s="15">
        <f>ROUND(V268+W268, 2)</f>
        <v/>
      </c>
      <c r="Y268" s="15">
        <f>ROUND((N268*G268+P268+M268)-K268, 2)</f>
        <v/>
      </c>
      <c r="Z268" s="16">
        <f>ROUND(Y268/K268, 4)</f>
        <v/>
      </c>
      <c r="AA268" s="15">
        <f>IF(1&lt;=$G268, $K268, "")</f>
        <v/>
      </c>
      <c r="AB268" s="15">
        <f>IF(1&lt;=$G268, ROUND(AA268*$Q268, 2), "")</f>
        <v/>
      </c>
      <c r="AC268" s="15">
        <f>IF(1&lt;=$G268, $N268, "")</f>
        <v/>
      </c>
      <c r="AD268" s="15">
        <f>IF(1&lt;=$G268, AC268-AB268, "")</f>
        <v/>
      </c>
      <c r="AE268" s="15">
        <f>IF(1&lt;=$G268, AA268-AD268, "")</f>
        <v/>
      </c>
      <c r="AF268" s="15">
        <f>IF(1&lt;=$G268, ROUND($U268*$Q268, 2), "")</f>
        <v/>
      </c>
      <c r="AG268" s="15">
        <f>IF(1&lt;=$G268, $U268+AF268, "")</f>
        <v/>
      </c>
      <c r="AH268" s="15">
        <f>IF(1&lt;=$G268, AB268+AF268, "")</f>
        <v/>
      </c>
      <c r="AI268" s="15">
        <f>IF(1&lt;=$G268, ($G268-1)*$N268, "")</f>
        <v/>
      </c>
      <c r="AJ268" s="15">
        <f>IF(2&lt;=$G268, AE268, "")</f>
        <v/>
      </c>
      <c r="AK268" s="15">
        <f>IF(2&lt;=$G268, ROUND(AJ268*$Q268, 2), "")</f>
        <v/>
      </c>
      <c r="AL268" s="15">
        <f>IF(2&lt;=$G268, $N268, "")</f>
        <v/>
      </c>
      <c r="AM268" s="15">
        <f>IF(2&lt;=$G268, AL268-AK268, "")</f>
        <v/>
      </c>
      <c r="AN268" s="15">
        <f>IF(2&lt;=$G268, AJ268-AM268, "")</f>
        <v/>
      </c>
      <c r="AO268" s="15">
        <f>IF(2&lt;=$G268, ROUND(AG268*$Q268, 2), "")</f>
        <v/>
      </c>
      <c r="AP268" s="15">
        <f>IF(2&lt;=$G268, AG268+AO268, "")</f>
        <v/>
      </c>
      <c r="AQ268" s="15">
        <f>IF(2&lt;=$G268, AK268+AO268, "")</f>
        <v/>
      </c>
      <c r="AR268" s="15">
        <f>IF(2&lt;=$G268, ($G268-2)*$N268, "")</f>
        <v/>
      </c>
      <c r="AS268" s="15">
        <f>IF(3&lt;=$G268, AN268, "")</f>
        <v/>
      </c>
      <c r="AT268" s="15">
        <f>IF(3&lt;=$G268, ROUND(AS268*$Q268, 2), "")</f>
        <v/>
      </c>
      <c r="AU268" s="15">
        <f>IF(3&lt;=$G268, $N268, "")</f>
        <v/>
      </c>
      <c r="AV268" s="15">
        <f>IF(3&lt;=$G268, AU268-AT268, "")</f>
        <v/>
      </c>
      <c r="AW268" s="15">
        <f>IF(3&lt;=$G268, AS268-AV268, "")</f>
        <v/>
      </c>
      <c r="AX268" s="15">
        <f>IF(3&lt;=$G268, ROUND(AP268*$Q268, 2), "")</f>
        <v/>
      </c>
      <c r="AY268" s="15">
        <f>IF(3&lt;=$G268, AP268+AX268, "")</f>
        <v/>
      </c>
      <c r="AZ268" s="15">
        <f>IF(3&lt;=$G268, AT268+AX268, "")</f>
        <v/>
      </c>
      <c r="BA268" s="15">
        <f>IF(3&lt;=$G268, ($G268-3)*$N268, "")</f>
        <v/>
      </c>
      <c r="BB268" s="15">
        <f>IF(4&lt;=$G268, AW268, "")</f>
        <v/>
      </c>
      <c r="BC268" s="15">
        <f>IF(4&lt;=$G268, ROUND(BB268*$Q268, 2), "")</f>
        <v/>
      </c>
      <c r="BD268" s="15">
        <f>IF(4&lt;=$G268, $N268, "")</f>
        <v/>
      </c>
      <c r="BE268" s="15">
        <f>IF(4&lt;=$G268, BD268-BC268, "")</f>
        <v/>
      </c>
      <c r="BF268" s="15">
        <f>IF(4&lt;=$G268, BB268-BE268, "")</f>
        <v/>
      </c>
      <c r="BG268" s="15">
        <f>IF(4&lt;=$G268, ROUND(AY268*$Q268, 2), "")</f>
        <v/>
      </c>
      <c r="BH268" s="15">
        <f>IF(4&lt;=$G268, AY268+BG268, "")</f>
        <v/>
      </c>
      <c r="BI268" s="15">
        <f>IF(4&lt;=$G268, BC268+BG268, "")</f>
        <v/>
      </c>
      <c r="BJ268" s="15">
        <f>IF(4&lt;=$G268, ($G268-4)*$N268, "")</f>
        <v/>
      </c>
      <c r="BK268" s="15">
        <f>IF(5&lt;=$G268, BF268, "")</f>
        <v/>
      </c>
      <c r="BL268" s="15">
        <f>IF(5&lt;=$G268, ROUND(BK268*$Q268, 2), "")</f>
        <v/>
      </c>
      <c r="BM268" s="15">
        <f>IF(5&lt;=$G268, $N268, "")</f>
        <v/>
      </c>
      <c r="BN268" s="15">
        <f>IF(5&lt;=$G268, BM268-BL268, "")</f>
        <v/>
      </c>
      <c r="BO268" s="15">
        <f>IF(5&lt;=$G268, BK268-BN268, "")</f>
        <v/>
      </c>
      <c r="BP268" s="15">
        <f>IF(5&lt;=$G268, ROUND(BH268*$Q268, 2), "")</f>
        <v/>
      </c>
      <c r="BQ268" s="15">
        <f>IF(5&lt;=$G268, BH268+BP268, "")</f>
        <v/>
      </c>
      <c r="BR268" s="15">
        <f>IF(5&lt;=$G268, BL268+BP268, "")</f>
        <v/>
      </c>
      <c r="BS268" s="15">
        <f>IF(5&lt;=$G268, ($G268-5)*$N268, "")</f>
        <v/>
      </c>
      <c r="BT268" s="15">
        <f>IF(6&lt;=$G268, BO268, "")</f>
        <v/>
      </c>
      <c r="BU268" s="15">
        <f>IF(6&lt;=$G268, ROUND(BT268*$Q268, 2), "")</f>
        <v/>
      </c>
      <c r="BV268" s="15">
        <f>IF(6&lt;=$G268, $N268, "")</f>
        <v/>
      </c>
      <c r="BW268" s="15">
        <f>IF(6&lt;=$G268, BV268-BU268, "")</f>
        <v/>
      </c>
      <c r="BX268" s="15">
        <f>IF(6&lt;=$G268, BT268-BW268, "")</f>
        <v/>
      </c>
      <c r="BY268" s="15">
        <f>IF(6&lt;=$G268, ROUND(BQ268*$Q268, 2), "")</f>
        <v/>
      </c>
      <c r="BZ268" s="15">
        <f>IF(6&lt;=$G268, BQ268+BY268, "")</f>
        <v/>
      </c>
      <c r="CA268" s="15">
        <f>IF(6&lt;=$G268, BU268+BY268, "")</f>
        <v/>
      </c>
      <c r="CB268" s="15">
        <f>IF(6&lt;=$G268, ($G268-6)*$N268, "")</f>
        <v/>
      </c>
      <c r="CC268" s="15">
        <f>IF(7&lt;=$G268, BX268, "")</f>
        <v/>
      </c>
      <c r="CD268" s="15">
        <f>IF(7&lt;=$G268, ROUND(CC268*$Q268, 2), "")</f>
        <v/>
      </c>
      <c r="CE268" s="15">
        <f>IF(7&lt;=$G268, $N268, "")</f>
        <v/>
      </c>
      <c r="CF268" s="15">
        <f>IF(7&lt;=$G268, CE268-CD268, "")</f>
        <v/>
      </c>
      <c r="CG268" s="15">
        <f>IF(7&lt;=$G268, CC268-CF268, "")</f>
        <v/>
      </c>
      <c r="CH268" s="15">
        <f>IF(7&lt;=$G268, ROUND(BZ268*$Q268, 2), "")</f>
        <v/>
      </c>
      <c r="CI268" s="15">
        <f>IF(7&lt;=$G268, BZ268+CH268, "")</f>
        <v/>
      </c>
      <c r="CJ268" s="15">
        <f>IF(7&lt;=$G268, CD268+CH268, "")</f>
        <v/>
      </c>
      <c r="CK268" s="15">
        <f>IF(7&lt;=$G268, ($G268-7)*$N268, "")</f>
        <v/>
      </c>
      <c r="CL268" s="15">
        <f>IF(8&lt;=$G268, CG268, "")</f>
        <v/>
      </c>
      <c r="CM268" s="15">
        <f>IF(8&lt;=$G268, ROUND(CL268*$Q268, 2), "")</f>
        <v/>
      </c>
      <c r="CN268" s="15">
        <f>IF(8&lt;=$G268, $N268, "")</f>
        <v/>
      </c>
      <c r="CO268" s="15">
        <f>IF(8&lt;=$G268, CN268-CM268, "")</f>
        <v/>
      </c>
      <c r="CP268" s="15">
        <f>IF(8&lt;=$G268, CL268-CO268, "")</f>
        <v/>
      </c>
      <c r="CQ268" s="15">
        <f>IF(8&lt;=$G268, ROUND(CI268*$Q268, 2), "")</f>
        <v/>
      </c>
      <c r="CR268" s="15">
        <f>IF(8&lt;=$G268, CI268+CQ268, "")</f>
        <v/>
      </c>
      <c r="CS268" s="15">
        <f>IF(8&lt;=$G268, CM268+CQ268, "")</f>
        <v/>
      </c>
      <c r="CT268" s="15">
        <f>IF(8&lt;=$G268, ($G268-8)*$N268, "")</f>
        <v/>
      </c>
      <c r="CU268" s="15">
        <f>IF(9&lt;=$G268, CP268, "")</f>
        <v/>
      </c>
      <c r="CV268" s="15">
        <f>IF(9&lt;=$G268, ROUND(CU268*$Q268, 2), "")</f>
        <v/>
      </c>
      <c r="CW268" s="15">
        <f>IF(9&lt;=$G268, $N268, "")</f>
        <v/>
      </c>
      <c r="CX268" s="15">
        <f>IF(9&lt;=$G268, CW268-CV268, "")</f>
        <v/>
      </c>
      <c r="CY268" s="15">
        <f>IF(9&lt;=$G268, CU268-CX268, "")</f>
        <v/>
      </c>
      <c r="CZ268" s="15">
        <f>IF(9&lt;=$G268, ROUND(CR268*$Q268, 2), "")</f>
        <v/>
      </c>
      <c r="DA268" s="15">
        <f>IF(9&lt;=$G268, CR268+CZ268, "")</f>
        <v/>
      </c>
      <c r="DB268" s="15">
        <f>IF(9&lt;=$G268, CV268+CZ268, "")</f>
        <v/>
      </c>
      <c r="DC268" s="15">
        <f>IF(9&lt;=$G268, ($G268-9)*$N268, "")</f>
        <v/>
      </c>
      <c r="DD268" s="15">
        <f>IF(10&lt;=$G268, CY268, "")</f>
        <v/>
      </c>
      <c r="DE268" s="15">
        <f>IF(10&lt;=$G268, ROUND(DD268*$Q268, 2), "")</f>
        <v/>
      </c>
      <c r="DF268" s="15">
        <f>IF(10&lt;=$G268, $N268, "")</f>
        <v/>
      </c>
      <c r="DG268" s="15">
        <f>IF(10&lt;=$G268, DF268-DE268, "")</f>
        <v/>
      </c>
      <c r="DH268" s="15">
        <f>IF(10&lt;=$G268, DD268-DG268, "")</f>
        <v/>
      </c>
      <c r="DI268" s="15">
        <f>IF(10&lt;=$G268, ROUND(DA268*$Q268, 2), "")</f>
        <v/>
      </c>
      <c r="DJ268" s="15">
        <f>IF(10&lt;=$G268, DA268+DI268, "")</f>
        <v/>
      </c>
      <c r="DK268" s="15">
        <f>IF(10&lt;=$G268, DE268+DI268, "")</f>
        <v/>
      </c>
      <c r="DL268" s="15">
        <f>IF(10&lt;=$G268, ($G268-10)*$N268, "")</f>
        <v/>
      </c>
      <c r="DM268" s="15">
        <f>IF(11&lt;=$G268, DH268, "")</f>
        <v/>
      </c>
      <c r="DN268" s="15">
        <f>IF(11&lt;=$G268, ROUND(DM268*$Q268, 2), "")</f>
        <v/>
      </c>
      <c r="DO268" s="15">
        <f>IF(11&lt;=$G268, $N268, "")</f>
        <v/>
      </c>
      <c r="DP268" s="15">
        <f>IF(11&lt;=$G268, DO268-DN268, "")</f>
        <v/>
      </c>
      <c r="DQ268" s="15">
        <f>IF(11&lt;=$G268, DM268-DP268, "")</f>
        <v/>
      </c>
      <c r="DR268" s="15">
        <f>IF(11&lt;=$G268, ROUND(DJ268*$Q268, 2), "")</f>
        <v/>
      </c>
      <c r="DS268" s="15">
        <f>IF(11&lt;=$G268, DJ268+DR268, "")</f>
        <v/>
      </c>
      <c r="DT268" s="15">
        <f>IF(11&lt;=$G268, DN268+DR268, "")</f>
        <v/>
      </c>
      <c r="DU268" s="15">
        <f>IF(11&lt;=$G268, ($G268-11)*$N268, "")</f>
        <v/>
      </c>
      <c r="DV268" s="15">
        <f>IF(12&lt;=$G268, DQ268, "")</f>
        <v/>
      </c>
      <c r="DW268" s="15">
        <f>IF(12&lt;=$G268, ROUND(DV268*$Q268, 2), "")</f>
        <v/>
      </c>
      <c r="DX268" s="15">
        <f>IF(12&lt;=$G268, $N268, "")</f>
        <v/>
      </c>
      <c r="DY268" s="15">
        <f>IF(12&lt;=$G268, DX268-DW268, "")</f>
        <v/>
      </c>
      <c r="DZ268" s="15">
        <f>IF(12&lt;=$G268, DV268-DY268, "")</f>
        <v/>
      </c>
      <c r="EA268" s="15">
        <f>IF(12&lt;=$G268, ROUND(DS268*$Q268, 2), "")</f>
        <v/>
      </c>
      <c r="EB268" s="15">
        <f>IF(12&lt;=$G268, DS268+EA268, "")</f>
        <v/>
      </c>
      <c r="EC268" s="15">
        <f>IF(12&lt;=$G268, DW268+EA268, "")</f>
        <v/>
      </c>
      <c r="ED268" s="15">
        <f>IF(12&lt;=$G268, ($G268-12)*$N268, "")</f>
        <v/>
      </c>
      <c r="EE268" s="15">
        <f>IF(13&lt;=$G268, DZ268, "")</f>
        <v/>
      </c>
      <c r="EF268" s="15">
        <f>IF(13&lt;=$G268, ROUND(EE268*$Q268, 2), "")</f>
        <v/>
      </c>
      <c r="EG268" s="15">
        <f>IF(13&lt;=$G268, $N268, "")</f>
        <v/>
      </c>
      <c r="EH268" s="15">
        <f>IF(13&lt;=$G268, EG268-EF268, "")</f>
        <v/>
      </c>
      <c r="EI268" s="15">
        <f>IF(13&lt;=$G268, EE268-EH268, "")</f>
        <v/>
      </c>
      <c r="EJ268" s="15">
        <f>IF(13&lt;=$G268, ROUND(EB268*$Q268, 2), "")</f>
        <v/>
      </c>
      <c r="EK268" s="15">
        <f>IF(13&lt;=$G268, EB268+EJ268, "")</f>
        <v/>
      </c>
      <c r="EL268" s="15">
        <f>IF(13&lt;=$G268, EF268+EJ268, "")</f>
        <v/>
      </c>
      <c r="EM268" s="15">
        <f>IF(13&lt;=$G268, ($G268-13)*$N268, "")</f>
        <v/>
      </c>
      <c r="EN268" s="15">
        <f>IF(14&lt;=$G268, EI268, "")</f>
        <v/>
      </c>
      <c r="EO268" s="15">
        <f>IF(14&lt;=$G268, ROUND(EN268*$Q268, 2), "")</f>
        <v/>
      </c>
      <c r="EP268" s="15">
        <f>IF(14&lt;=$G268, $N268, "")</f>
        <v/>
      </c>
      <c r="EQ268" s="15">
        <f>IF(14&lt;=$G268, EP268-EO268, "")</f>
        <v/>
      </c>
      <c r="ER268" s="15">
        <f>IF(14&lt;=$G268, EN268-EQ268, "")</f>
        <v/>
      </c>
      <c r="ES268" s="15">
        <f>IF(14&lt;=$G268, ROUND(EK268*$Q268, 2), "")</f>
        <v/>
      </c>
      <c r="ET268" s="15">
        <f>IF(14&lt;=$G268, EK268+ES268, "")</f>
        <v/>
      </c>
      <c r="EU268" s="15">
        <f>IF(14&lt;=$G268, EO268+ES268, "")</f>
        <v/>
      </c>
      <c r="EV268" s="15">
        <f>IF(14&lt;=$G268, ($G268-14)*$N268, "")</f>
        <v/>
      </c>
      <c r="EW268" s="15">
        <f>IF(15&lt;=$G268, ER268, "")</f>
        <v/>
      </c>
      <c r="EX268" s="15">
        <f>IF(15&lt;=$G268, ROUND(EW268*$Q268, 2), "")</f>
        <v/>
      </c>
      <c r="EY268" s="15">
        <f>IF(15&lt;=$G268, $N268, "")</f>
        <v/>
      </c>
      <c r="EZ268" s="15">
        <f>IF(15&lt;=$G268, EY268-EX268, "")</f>
        <v/>
      </c>
      <c r="FA268" s="15">
        <f>IF(15&lt;=$G268, EW268-EZ268, "")</f>
        <v/>
      </c>
      <c r="FB268" s="15">
        <f>IF(15&lt;=$G268, ROUND(ET268*$Q268, 2), "")</f>
        <v/>
      </c>
      <c r="FC268" s="15">
        <f>IF(15&lt;=$G268, ET268+FB268, "")</f>
        <v/>
      </c>
      <c r="FD268" s="15">
        <f>IF(15&lt;=$G268, EX268+FB268, "")</f>
        <v/>
      </c>
      <c r="FE268" s="15">
        <f>IF(15&lt;=$G268, ($G268-15)*$N268, "")</f>
        <v/>
      </c>
      <c r="FF268" s="15">
        <f>IF(16&lt;=$G268, FA268, "")</f>
        <v/>
      </c>
      <c r="FG268" s="15">
        <f>IF(16&lt;=$G268, ROUND(FF268*$Q268, 2), "")</f>
        <v/>
      </c>
      <c r="FH268" s="15">
        <f>IF(16&lt;=$G268, $N268, "")</f>
        <v/>
      </c>
      <c r="FI268" s="15">
        <f>IF(16&lt;=$G268, FH268-FG268, "")</f>
        <v/>
      </c>
      <c r="FJ268" s="15">
        <f>IF(16&lt;=$G268, FF268-FI268, "")</f>
        <v/>
      </c>
      <c r="FK268" s="15">
        <f>IF(16&lt;=$G268, ROUND(FC268*$Q268, 2), "")</f>
        <v/>
      </c>
      <c r="FL268" s="15">
        <f>IF(16&lt;=$G268, FC268+FK268, "")</f>
        <v/>
      </c>
      <c r="FM268" s="15">
        <f>IF(16&lt;=$G268, FG268+FK268, "")</f>
        <v/>
      </c>
      <c r="FN268" s="15">
        <f>IF(16&lt;=$G268, ($G268-16)*$N268, "")</f>
        <v/>
      </c>
      <c r="FO268" s="15">
        <f>IF(17&lt;=$G268, FJ268, "")</f>
        <v/>
      </c>
      <c r="FP268" s="15">
        <f>IF(17&lt;=$G268, ROUND(FO268*$Q268, 2), "")</f>
        <v/>
      </c>
      <c r="FQ268" s="15">
        <f>IF(17&lt;=$G268, $N268, "")</f>
        <v/>
      </c>
      <c r="FR268" s="15">
        <f>IF(17&lt;=$G268, FQ268-FP268, "")</f>
        <v/>
      </c>
      <c r="FS268" s="15">
        <f>IF(17&lt;=$G268, FO268-FR268, "")</f>
        <v/>
      </c>
      <c r="FT268" s="15">
        <f>IF(17&lt;=$G268, ROUND(FL268*$Q268, 2), "")</f>
        <v/>
      </c>
      <c r="FU268" s="15">
        <f>IF(17&lt;=$G268, FL268+FT268, "")</f>
        <v/>
      </c>
      <c r="FV268" s="15">
        <f>IF(17&lt;=$G268, FP268+FT268, "")</f>
        <v/>
      </c>
      <c r="FW268" s="15">
        <f>IF(17&lt;=$G268, ($G268-17)*$N268, "")</f>
        <v/>
      </c>
      <c r="FX268" s="15">
        <f>IF(18&lt;=$G268, FS268, "")</f>
        <v/>
      </c>
      <c r="FY268" s="15">
        <f>IF(18&lt;=$G268, ROUND(FX268*$Q268, 2), "")</f>
        <v/>
      </c>
      <c r="FZ268" s="15">
        <f>IF(18&lt;=$G268, $N268, "")</f>
        <v/>
      </c>
      <c r="GA268" s="15">
        <f>IF(18&lt;=$G268, FZ268-FY268, "")</f>
        <v/>
      </c>
      <c r="GB268" s="15">
        <f>IF(18&lt;=$G268, FX268-GA268, "")</f>
        <v/>
      </c>
      <c r="GC268" s="15">
        <f>IF(18&lt;=$G268, ROUND(FU268*$Q268, 2), "")</f>
        <v/>
      </c>
      <c r="GD268" s="15">
        <f>IF(18&lt;=$G268, FU268+GC268, "")</f>
        <v/>
      </c>
      <c r="GE268" s="15">
        <f>IF(18&lt;=$G268, FY268+GC268, "")</f>
        <v/>
      </c>
      <c r="GF268" s="15">
        <f>IF(18&lt;=$G268, ($G268-18)*$N268, "")</f>
        <v/>
      </c>
      <c r="GG268" s="15">
        <f>IF(19&lt;=$G268, GB268, "")</f>
        <v/>
      </c>
      <c r="GH268" s="15">
        <f>IF(19&lt;=$G268, ROUND(GG268*$Q268, 2), "")</f>
        <v/>
      </c>
      <c r="GI268" s="15">
        <f>IF(19&lt;=$G268, $N268, "")</f>
        <v/>
      </c>
      <c r="GJ268" s="15">
        <f>IF(19&lt;=$G268, GI268-GH268, "")</f>
        <v/>
      </c>
      <c r="GK268" s="15">
        <f>IF(19&lt;=$G268, GG268-GJ268, "")</f>
        <v/>
      </c>
      <c r="GL268" s="15">
        <f>IF(19&lt;=$G268, ROUND(GD268*$Q268, 2), "")</f>
        <v/>
      </c>
      <c r="GM268" s="15">
        <f>IF(19&lt;=$G268, GD268+GL268, "")</f>
        <v/>
      </c>
      <c r="GN268" s="15">
        <f>IF(19&lt;=$G268, GH268+GL268, "")</f>
        <v/>
      </c>
      <c r="GO268" s="15">
        <f>IF(19&lt;=$G268, ($G268-19)*$N268, "")</f>
        <v/>
      </c>
      <c r="GP268" s="15">
        <f>IF(20&lt;=$G268, GK268, "")</f>
        <v/>
      </c>
      <c r="GQ268" s="15">
        <f>IF(20&lt;=$G268, ROUND(GP268*$Q268, 2), "")</f>
        <v/>
      </c>
      <c r="GR268" s="15">
        <f>IF(20&lt;=$G268, $N268, "")</f>
        <v/>
      </c>
      <c r="GS268" s="15">
        <f>IF(20&lt;=$G268, GR268-GQ268, "")</f>
        <v/>
      </c>
      <c r="GT268" s="15">
        <f>IF(20&lt;=$G268, GP268-GS268, "")</f>
        <v/>
      </c>
      <c r="GU268" s="15">
        <f>IF(20&lt;=$G268, ROUND(GM268*$Q268, 2), "")</f>
        <v/>
      </c>
      <c r="GV268" s="15">
        <f>IF(20&lt;=$G268, GM268+GU268, "")</f>
        <v/>
      </c>
      <c r="GW268" s="15">
        <f>IF(20&lt;=$G268, GQ268+GU268, "")</f>
        <v/>
      </c>
      <c r="GX268" s="15">
        <f>IF(20&lt;=$G268, ($G268-20)*$N268, "")</f>
        <v/>
      </c>
      <c r="GY268" s="15">
        <f>IF(21&lt;=$G268, GT268, "")</f>
        <v/>
      </c>
      <c r="GZ268" s="15">
        <f>IF(21&lt;=$G268, ROUND(GY268*$Q268, 2), "")</f>
        <v/>
      </c>
      <c r="HA268" s="15">
        <f>IF(21&lt;=$G268, $N268, "")</f>
        <v/>
      </c>
      <c r="HB268" s="15">
        <f>IF(21&lt;=$G268, HA268-GZ268, "")</f>
        <v/>
      </c>
      <c r="HC268" s="15">
        <f>IF(21&lt;=$G268, GY268-HB268, "")</f>
        <v/>
      </c>
      <c r="HD268" s="15">
        <f>IF(21&lt;=$G268, ROUND(GV268*$Q268, 2), "")</f>
        <v/>
      </c>
      <c r="HE268" s="15">
        <f>IF(21&lt;=$G268, GV268+HD268, "")</f>
        <v/>
      </c>
      <c r="HF268" s="15">
        <f>IF(21&lt;=$G268, GZ268+HD268, "")</f>
        <v/>
      </c>
      <c r="HG268" s="15">
        <f>IF(21&lt;=$G268, ($G268-21)*$N268, "")</f>
        <v/>
      </c>
      <c r="HH268" s="15">
        <f>IF(22&lt;=$G268, HC268, "")</f>
        <v/>
      </c>
      <c r="HI268" s="15">
        <f>IF(22&lt;=$G268, ROUND(HH268*$Q268, 2), "")</f>
        <v/>
      </c>
      <c r="HJ268" s="15">
        <f>IF(22&lt;=$G268, $N268, "")</f>
        <v/>
      </c>
      <c r="HK268" s="15">
        <f>IF(22&lt;=$G268, HJ268-HI268, "")</f>
        <v/>
      </c>
      <c r="HL268" s="15">
        <f>IF(22&lt;=$G268, HH268-HK268, "")</f>
        <v/>
      </c>
      <c r="HM268" s="15">
        <f>IF(22&lt;=$G268, ROUND(HE268*$Q268, 2), "")</f>
        <v/>
      </c>
      <c r="HN268" s="15">
        <f>IF(22&lt;=$G268, HE268+HM268, "")</f>
        <v/>
      </c>
      <c r="HO268" s="15">
        <f>IF(22&lt;=$G268, HI268+HM268, "")</f>
        <v/>
      </c>
      <c r="HP268" s="15">
        <f>IF(22&lt;=$G268, ($G268-22)*$N268, "")</f>
        <v/>
      </c>
      <c r="HQ268" s="15">
        <f>IF(23&lt;=$G268, HL268, "")</f>
        <v/>
      </c>
      <c r="HR268" s="15">
        <f>IF(23&lt;=$G268, ROUND(HQ268*$Q268, 2), "")</f>
        <v/>
      </c>
      <c r="HS268" s="15">
        <f>IF(23&lt;=$G268, $N268, "")</f>
        <v/>
      </c>
      <c r="HT268" s="15">
        <f>IF(23&lt;=$G268, HS268-HR268, "")</f>
        <v/>
      </c>
      <c r="HU268" s="15">
        <f>IF(23&lt;=$G268, HQ268-HT268, "")</f>
        <v/>
      </c>
      <c r="HV268" s="15">
        <f>IF(23&lt;=$G268, ROUND(HN268*$Q268, 2), "")</f>
        <v/>
      </c>
      <c r="HW268" s="15">
        <f>IF(23&lt;=$G268, HN268+HV268, "")</f>
        <v/>
      </c>
      <c r="HX268" s="15">
        <f>IF(23&lt;=$G268, HR268+HV268, "")</f>
        <v/>
      </c>
      <c r="HY268" s="15">
        <f>IF(23&lt;=$G268, ($G268-23)*$N268, "")</f>
        <v/>
      </c>
      <c r="HZ268" s="15">
        <f>IF(24&lt;=$G268, HU268, "")</f>
        <v/>
      </c>
      <c r="IA268" s="15">
        <f>IF(24&lt;=$G268, ROUND(HZ268*$Q268, 2), "")</f>
        <v/>
      </c>
      <c r="IB268" s="15">
        <f>IF(24&lt;=$G268, $N268, "")</f>
        <v/>
      </c>
      <c r="IC268" s="15">
        <f>IF(24&lt;=$G268, IB268-IA268, "")</f>
        <v/>
      </c>
      <c r="ID268" s="15">
        <f>IF(24&lt;=$G268, HZ268-IC268, "")</f>
        <v/>
      </c>
      <c r="IE268" s="15">
        <f>IF(24&lt;=$G268, ROUND(HW268*$Q268, 2), "")</f>
        <v/>
      </c>
      <c r="IF268" s="15">
        <f>IF(24&lt;=$G268, HW268+IE268, "")</f>
        <v/>
      </c>
      <c r="IG268" s="15">
        <f>IF(24&lt;=$G268, IA268+IE268, "")</f>
        <v/>
      </c>
      <c r="IH268" s="15">
        <f>IF(24&lt;=$G268, ($G268-24)*$N268, "")</f>
        <v/>
      </c>
      <c r="II268" s="15">
        <f>IF(25&lt;=$G268, ID268, "")</f>
        <v/>
      </c>
      <c r="IJ268" s="15">
        <f>IF(25&lt;=$G268, ROUND(II268*$Q268, 2), "")</f>
        <v/>
      </c>
      <c r="IK268" s="15">
        <f>IF(25&lt;=$G268, $N268, "")</f>
        <v/>
      </c>
      <c r="IL268" s="15">
        <f>IF(25&lt;=$G268, IK268-IJ268, "")</f>
        <v/>
      </c>
      <c r="IM268" s="15">
        <f>IF(25&lt;=$G268, II268-IL268, "")</f>
        <v/>
      </c>
      <c r="IN268" s="15">
        <f>IF(25&lt;=$G268, ROUND(IF268*$Q268, 2), "")</f>
        <v/>
      </c>
      <c r="IO268" s="15">
        <f>IF(25&lt;=$G268, IF268+IN268, "")</f>
        <v/>
      </c>
      <c r="IP268" s="15">
        <f>IF(25&lt;=$G268, IJ268+IN268, "")</f>
        <v/>
      </c>
      <c r="IQ268" s="15">
        <f>IF(25&lt;=$G268, ($G268-25)*$N268, "")</f>
        <v/>
      </c>
      <c r="IR268" s="15">
        <f>IF(26&lt;=$G268, IM268, "")</f>
        <v/>
      </c>
      <c r="IS268" s="15">
        <f>IF(26&lt;=$G268, ROUND(IR268*$Q268, 2), "")</f>
        <v/>
      </c>
      <c r="IT268" s="15">
        <f>IF(26&lt;=$G268, $N268, "")</f>
        <v/>
      </c>
      <c r="IU268" s="15">
        <f>IF(26&lt;=$G268, IT268-IS268, "")</f>
        <v/>
      </c>
      <c r="IV268" s="15">
        <f>IF(26&lt;=$G268, IR268-IU268, "")</f>
        <v/>
      </c>
      <c r="IW268" s="15">
        <f>IF(26&lt;=$G268, ROUND(IO268*$Q268, 2), "")</f>
        <v/>
      </c>
      <c r="IX268" s="15">
        <f>IF(26&lt;=$G268, IO268+IW268, "")</f>
        <v/>
      </c>
      <c r="IY268" s="15">
        <f>IF(26&lt;=$G268, IS268+IW268, "")</f>
        <v/>
      </c>
      <c r="IZ268" s="15">
        <f>IF(26&lt;=$G268, ($G268-26)*$N268, "")</f>
        <v/>
      </c>
      <c r="JA268" s="15">
        <f>IF(27&lt;=$G268, IV268, "")</f>
        <v/>
      </c>
      <c r="JB268" s="15">
        <f>IF(27&lt;=$G268, ROUND(JA268*$Q268, 2), "")</f>
        <v/>
      </c>
      <c r="JC268" s="15">
        <f>IF(27&lt;=$G268, $N268, "")</f>
        <v/>
      </c>
      <c r="JD268" s="15">
        <f>IF(27&lt;=$G268, JC268-JB268, "")</f>
        <v/>
      </c>
      <c r="JE268" s="15">
        <f>IF(27&lt;=$G268, JA268-JD268, "")</f>
        <v/>
      </c>
      <c r="JF268" s="15">
        <f>IF(27&lt;=$G268, ROUND(IX268*$Q268, 2), "")</f>
        <v/>
      </c>
      <c r="JG268" s="15">
        <f>IF(27&lt;=$G268, IX268+JF268, "")</f>
        <v/>
      </c>
      <c r="JH268" s="15">
        <f>IF(27&lt;=$G268, JB268+JF268, "")</f>
        <v/>
      </c>
      <c r="JI268" s="15">
        <f>IF(27&lt;=$G268, ($G268-27)*$N268, "")</f>
        <v/>
      </c>
      <c r="JJ268" s="15">
        <f>IF(28&lt;=$G268, JE268, "")</f>
        <v/>
      </c>
      <c r="JK268" s="15">
        <f>IF(28&lt;=$G268, ROUND(JJ268*$Q268, 2), "")</f>
        <v/>
      </c>
      <c r="JL268" s="15">
        <f>IF(28&lt;=$G268, $N268, "")</f>
        <v/>
      </c>
      <c r="JM268" s="15">
        <f>IF(28&lt;=$G268, JL268-JK268, "")</f>
        <v/>
      </c>
      <c r="JN268" s="15">
        <f>IF(28&lt;=$G268, JJ268-JM268, "")</f>
        <v/>
      </c>
      <c r="JO268" s="15">
        <f>IF(28&lt;=$G268, ROUND(JG268*$Q268, 2), "")</f>
        <v/>
      </c>
      <c r="JP268" s="15">
        <f>IF(28&lt;=$G268, JG268+JO268, "")</f>
        <v/>
      </c>
      <c r="JQ268" s="15">
        <f>IF(28&lt;=$G268, JK268+JO268, "")</f>
        <v/>
      </c>
      <c r="JR268" s="15">
        <f>IF(28&lt;=$G268, ($G268-28)*$N268, "")</f>
        <v/>
      </c>
      <c r="JS268" s="15">
        <f>IF(29&lt;=$G268, JN268, "")</f>
        <v/>
      </c>
      <c r="JT268" s="15">
        <f>IF(29&lt;=$G268, ROUND(JS268*$Q268, 2), "")</f>
        <v/>
      </c>
      <c r="JU268" s="15">
        <f>IF(29&lt;=$G268, $N268, "")</f>
        <v/>
      </c>
      <c r="JV268" s="15">
        <f>IF(29&lt;=$G268, JU268-JT268, "")</f>
        <v/>
      </c>
      <c r="JW268" s="15">
        <f>IF(29&lt;=$G268, JS268-JV268, "")</f>
        <v/>
      </c>
      <c r="JX268" s="15">
        <f>IF(29&lt;=$G268, ROUND(JP268*$Q268, 2), "")</f>
        <v/>
      </c>
      <c r="JY268" s="15">
        <f>IF(29&lt;=$G268, JP268+JX268, "")</f>
        <v/>
      </c>
      <c r="JZ268" s="15">
        <f>IF(29&lt;=$G268, JT268+JX268, "")</f>
        <v/>
      </c>
      <c r="KA268" s="15">
        <f>IF(29&lt;=$G268, ($G268-29)*$N268, "")</f>
        <v/>
      </c>
      <c r="KB268" s="15">
        <f>IF(30&lt;=$G268, JW268, "")</f>
        <v/>
      </c>
      <c r="KC268" s="15">
        <f>IF(30&lt;=$G268, ROUND(KB268*$Q268, 2), "")</f>
        <v/>
      </c>
      <c r="KD268" s="15">
        <f>IF(30&lt;=$G268, $N268, "")</f>
        <v/>
      </c>
      <c r="KE268" s="15">
        <f>IF(30&lt;=$G268, KD268-KC268, "")</f>
        <v/>
      </c>
      <c r="KF268" s="15">
        <f>IF(30&lt;=$G268, KB268-KE268, "")</f>
        <v/>
      </c>
      <c r="KG268" s="15">
        <f>IF(30&lt;=$G268, ROUND(JY268*$Q268, 2), "")</f>
        <v/>
      </c>
      <c r="KH268" s="15">
        <f>IF(30&lt;=$G268, JY268+KG268, "")</f>
        <v/>
      </c>
      <c r="KI268" s="15">
        <f>IF(30&lt;=$G268, KC268+KG268, "")</f>
        <v/>
      </c>
      <c r="KJ268" s="15">
        <f>IF(30&lt;=$G268, ($G268-30)*$N268, "")</f>
        <v/>
      </c>
      <c r="KK268" s="15">
        <f>IF(31&lt;=$G268, KF268, "")</f>
        <v/>
      </c>
      <c r="KL268" s="15">
        <f>IF(31&lt;=$G268, ROUND(KK268*$Q268, 2), "")</f>
        <v/>
      </c>
      <c r="KM268" s="15">
        <f>IF(31&lt;=$G268, $N268, "")</f>
        <v/>
      </c>
      <c r="KN268" s="15">
        <f>IF(31&lt;=$G268, KM268-KL268, "")</f>
        <v/>
      </c>
      <c r="KO268" s="15">
        <f>IF(31&lt;=$G268, KK268-KN268, "")</f>
        <v/>
      </c>
      <c r="KP268" s="15">
        <f>IF(31&lt;=$G268, ROUND(KH268*$Q268, 2), "")</f>
        <v/>
      </c>
      <c r="KQ268" s="15">
        <f>IF(31&lt;=$G268, KH268+KP268, "")</f>
        <v/>
      </c>
      <c r="KR268" s="15">
        <f>IF(31&lt;=$G268, KL268+KP268, "")</f>
        <v/>
      </c>
      <c r="KS268" s="15">
        <f>IF(31&lt;=$G268, ($G268-31)*$N268, "")</f>
        <v/>
      </c>
      <c r="KT268" s="15">
        <f>IF(32&lt;=$G268, KO268, "")</f>
        <v/>
      </c>
      <c r="KU268" s="15">
        <f>IF(32&lt;=$G268, ROUND(KT268*$Q268, 2), "")</f>
        <v/>
      </c>
      <c r="KV268" s="15">
        <f>IF(32&lt;=$G268, $N268, "")</f>
        <v/>
      </c>
      <c r="KW268" s="15">
        <f>IF(32&lt;=$G268, KV268-KU268, "")</f>
        <v/>
      </c>
      <c r="KX268" s="15">
        <f>IF(32&lt;=$G268, KT268-KW268, "")</f>
        <v/>
      </c>
      <c r="KY268" s="15">
        <f>IF(32&lt;=$G268, ROUND(KQ268*$Q268, 2), "")</f>
        <v/>
      </c>
      <c r="KZ268" s="15">
        <f>IF(32&lt;=$G268, KQ268+KY268, "")</f>
        <v/>
      </c>
      <c r="LA268" s="15">
        <f>IF(32&lt;=$G268, KU268+KY268, "")</f>
        <v/>
      </c>
      <c r="LB268" s="15">
        <f>IF(32&lt;=$G268, ($G268-32)*$N268, "")</f>
        <v/>
      </c>
      <c r="LC268" s="15">
        <f>IF(33&lt;=$G268, KX268, "")</f>
        <v/>
      </c>
      <c r="LD268" s="15">
        <f>IF(33&lt;=$G268, ROUND(LC268*$Q268, 2), "")</f>
        <v/>
      </c>
      <c r="LE268" s="15">
        <f>IF(33&lt;=$G268, $N268, "")</f>
        <v/>
      </c>
      <c r="LF268" s="15">
        <f>IF(33&lt;=$G268, LE268-LD268, "")</f>
        <v/>
      </c>
      <c r="LG268" s="15">
        <f>IF(33&lt;=$G268, LC268-LF268, "")</f>
        <v/>
      </c>
      <c r="LH268" s="15">
        <f>IF(33&lt;=$G268, ROUND(KZ268*$Q268, 2), "")</f>
        <v/>
      </c>
      <c r="LI268" s="15">
        <f>IF(33&lt;=$G268, KZ268+LH268, "")</f>
        <v/>
      </c>
      <c r="LJ268" s="15">
        <f>IF(33&lt;=$G268, LD268+LH268, "")</f>
        <v/>
      </c>
      <c r="LK268" s="15">
        <f>IF(33&lt;=$G268, ($G268-33)*$N268, "")</f>
        <v/>
      </c>
      <c r="LL268" s="15">
        <f>IF(34&lt;=$G268, LG268, "")</f>
        <v/>
      </c>
      <c r="LM268" s="15">
        <f>IF(34&lt;=$G268, ROUND(LL268*$Q268, 2), "")</f>
        <v/>
      </c>
      <c r="LN268" s="15">
        <f>IF(34&lt;=$G268, $N268, "")</f>
        <v/>
      </c>
      <c r="LO268" s="15">
        <f>IF(34&lt;=$G268, LN268-LM268, "")</f>
        <v/>
      </c>
      <c r="LP268" s="15">
        <f>IF(34&lt;=$G268, LL268-LO268, "")</f>
        <v/>
      </c>
      <c r="LQ268" s="15">
        <f>IF(34&lt;=$G268, ROUND(LI268*$Q268, 2), "")</f>
        <v/>
      </c>
      <c r="LR268" s="15">
        <f>IF(34&lt;=$G268, LI268+LQ268, "")</f>
        <v/>
      </c>
      <c r="LS268" s="15">
        <f>IF(34&lt;=$G268, LM268+LQ268, "")</f>
        <v/>
      </c>
      <c r="LT268" s="15">
        <f>IF(34&lt;=$G268, ($G268-34)*$N268, "")</f>
        <v/>
      </c>
      <c r="LU268" s="15">
        <f>IF(35&lt;=$G268, LP268, "")</f>
        <v/>
      </c>
      <c r="LV268" s="15">
        <f>IF(35&lt;=$G268, ROUND(LU268*$Q268, 2), "")</f>
        <v/>
      </c>
      <c r="LW268" s="15">
        <f>IF(35&lt;=$G268, $N268, "")</f>
        <v/>
      </c>
      <c r="LX268" s="15">
        <f>IF(35&lt;=$G268, LW268-LV268, "")</f>
        <v/>
      </c>
      <c r="LY268" s="15">
        <f>IF(35&lt;=$G268, LU268-LX268, "")</f>
        <v/>
      </c>
      <c r="LZ268" s="15">
        <f>IF(35&lt;=$G268, ROUND(LR268*$Q268, 2), "")</f>
        <v/>
      </c>
      <c r="MA268" s="15">
        <f>IF(35&lt;=$G268, LR268+LZ268, "")</f>
        <v/>
      </c>
      <c r="MB268" s="15">
        <f>IF(35&lt;=$G268, LV268+LZ268, "")</f>
        <v/>
      </c>
      <c r="MC268" s="15">
        <f>IF(35&lt;=$G268, ($G268-35)*$N268, "")</f>
        <v/>
      </c>
      <c r="MD268" s="15">
        <f>IF(36&lt;=$G268, LY268, "")</f>
        <v/>
      </c>
      <c r="ME268" s="15">
        <f>IF(36&lt;=$G268, ROUND(MD268*$Q268, 2), "")</f>
        <v/>
      </c>
      <c r="MF268" s="15">
        <f>IF(36&lt;=$G268, $N268, "")</f>
        <v/>
      </c>
      <c r="MG268" s="15">
        <f>IF(36&lt;=$G268, MF268-ME268, "")</f>
        <v/>
      </c>
      <c r="MH268" s="15">
        <f>IF(36&lt;=$G268, MD268-MG268, "")</f>
        <v/>
      </c>
      <c r="MI268" s="15">
        <f>IF(36&lt;=$G268, ROUND(MA268*$Q268, 2), "")</f>
        <v/>
      </c>
      <c r="MJ268" s="15">
        <f>IF(36&lt;=$G268, MA268+MI268, "")</f>
        <v/>
      </c>
      <c r="MK268" s="15">
        <f>IF(36&lt;=$G268, ME268+MI268, "")</f>
        <v/>
      </c>
      <c r="ML268" s="15">
        <f>IF(36&lt;=$G268, ($G268-36)*$N268, "")</f>
        <v/>
      </c>
      <c r="MM268" s="15">
        <f>IF(37&lt;=$G268, MH268, "")</f>
        <v/>
      </c>
      <c r="MN268" s="15">
        <f>IF(37&lt;=$G268, ROUND(MM268*$Q268, 2), "")</f>
        <v/>
      </c>
      <c r="MO268" s="15">
        <f>IF(37&lt;=$G268, $N268, "")</f>
        <v/>
      </c>
      <c r="MP268" s="15">
        <f>IF(37&lt;=$G268, MO268-MN268, "")</f>
        <v/>
      </c>
      <c r="MQ268" s="15">
        <f>IF(37&lt;=$G268, MM268-MP268, "")</f>
        <v/>
      </c>
      <c r="MR268" s="15">
        <f>IF(37&lt;=$G268, ROUND(MJ268*$Q268, 2), "")</f>
        <v/>
      </c>
      <c r="MS268" s="15">
        <f>IF(37&lt;=$G268, MJ268+MR268, "")</f>
        <v/>
      </c>
      <c r="MT268" s="15">
        <f>IF(37&lt;=$G268, MN268+MR268, "")</f>
        <v/>
      </c>
      <c r="MU268" s="15">
        <f>IF(37&lt;=$G268, ($G268-37)*$N268, "")</f>
        <v/>
      </c>
      <c r="MV268" s="15">
        <f>IF(38&lt;=$G268, MQ268, "")</f>
        <v/>
      </c>
      <c r="MW268" s="15">
        <f>IF(38&lt;=$G268, ROUND(MV268*$Q268, 2), "")</f>
        <v/>
      </c>
      <c r="MX268" s="15">
        <f>IF(38&lt;=$G268, $N268, "")</f>
        <v/>
      </c>
      <c r="MY268" s="15">
        <f>IF(38&lt;=$G268, MX268-MW268, "")</f>
        <v/>
      </c>
      <c r="MZ268" s="15">
        <f>IF(38&lt;=$G268, MV268-MY268, "")</f>
        <v/>
      </c>
      <c r="NA268" s="15">
        <f>IF(38&lt;=$G268, ROUND(MS268*$Q268, 2), "")</f>
        <v/>
      </c>
      <c r="NB268" s="15">
        <f>IF(38&lt;=$G268, MS268+NA268, "")</f>
        <v/>
      </c>
      <c r="NC268" s="15">
        <f>IF(38&lt;=$G268, MW268+NA268, "")</f>
        <v/>
      </c>
      <c r="ND268" s="15">
        <f>IF(38&lt;=$G268, ($G268-38)*$N268, "")</f>
        <v/>
      </c>
      <c r="NE268" s="15">
        <f>IF(39&lt;=$G268, MZ268, "")</f>
        <v/>
      </c>
      <c r="NF268" s="15">
        <f>IF(39&lt;=$G268, ROUND(NE268*$Q268, 2), "")</f>
        <v/>
      </c>
      <c r="NG268" s="15">
        <f>IF(39&lt;=$G268, $N268, "")</f>
        <v/>
      </c>
      <c r="NH268" s="15">
        <f>IF(39&lt;=$G268, NG268-NF268, "")</f>
        <v/>
      </c>
      <c r="NI268" s="15">
        <f>IF(39&lt;=$G268, NE268-NH268, "")</f>
        <v/>
      </c>
      <c r="NJ268" s="15">
        <f>IF(39&lt;=$G268, ROUND(NB268*$Q268, 2), "")</f>
        <v/>
      </c>
      <c r="NK268" s="15">
        <f>IF(39&lt;=$G268, NB268+NJ268, "")</f>
        <v/>
      </c>
      <c r="NL268" s="15">
        <f>IF(39&lt;=$G268, NF268+NJ268, "")</f>
        <v/>
      </c>
      <c r="NM268" s="15">
        <f>IF(39&lt;=$G268, ($G268-39)*$N268, "")</f>
        <v/>
      </c>
      <c r="NN268" s="15">
        <f>IF(40&lt;=$G268, NI268, "")</f>
        <v/>
      </c>
      <c r="NO268" s="15">
        <f>IF(40&lt;=$G268, ROUND(NN268*$Q268, 2), "")</f>
        <v/>
      </c>
      <c r="NP268" s="15">
        <f>IF(40&lt;=$G268, $N268, "")</f>
        <v/>
      </c>
      <c r="NQ268" s="15">
        <f>IF(40&lt;=$G268, NP268-NO268, "")</f>
        <v/>
      </c>
      <c r="NR268" s="15">
        <f>IF(40&lt;=$G268, NN268-NQ268, "")</f>
        <v/>
      </c>
      <c r="NS268" s="15">
        <f>IF(40&lt;=$G268, ROUND(NK268*$Q268, 2), "")</f>
        <v/>
      </c>
      <c r="NT268" s="15">
        <f>IF(40&lt;=$G268, NK268+NS268, "")</f>
        <v/>
      </c>
      <c r="NU268" s="15">
        <f>IF(40&lt;=$G268, NO268+NS268, "")</f>
        <v/>
      </c>
      <c r="NV268" s="15">
        <f>IF(40&lt;=$G268, ($G268-40)*$N268, "")</f>
        <v/>
      </c>
      <c r="NW268" s="15">
        <f>IF(41&lt;=$G268, NR268, "")</f>
        <v/>
      </c>
      <c r="NX268" s="15">
        <f>IF(41&lt;=$G268, ROUND(NW268*$Q268, 2), "")</f>
        <v/>
      </c>
      <c r="NY268" s="15">
        <f>IF(41&lt;=$G268, $N268, "")</f>
        <v/>
      </c>
      <c r="NZ268" s="15">
        <f>IF(41&lt;=$G268, NY268-NX268, "")</f>
        <v/>
      </c>
      <c r="OA268" s="15">
        <f>IF(41&lt;=$G268, NW268-NZ268, "")</f>
        <v/>
      </c>
      <c r="OB268" s="15">
        <f>IF(41&lt;=$G268, ROUND(NT268*$Q268, 2), "")</f>
        <v/>
      </c>
      <c r="OC268" s="15">
        <f>IF(41&lt;=$G268, NT268+OB268, "")</f>
        <v/>
      </c>
      <c r="OD268" s="15">
        <f>IF(41&lt;=$G268, NX268+OB268, "")</f>
        <v/>
      </c>
      <c r="OE268" s="15">
        <f>IF(41&lt;=$G268, ($G268-41)*$N268, "")</f>
        <v/>
      </c>
      <c r="OF268" s="15">
        <f>IF(42&lt;=$G268, OA268, "")</f>
        <v/>
      </c>
      <c r="OG268" s="15">
        <f>IF(42&lt;=$G268, ROUND(OF268*$Q268, 2), "")</f>
        <v/>
      </c>
      <c r="OH268" s="15">
        <f>IF(42&lt;=$G268, $N268, "")</f>
        <v/>
      </c>
      <c r="OI268" s="15">
        <f>IF(42&lt;=$G268, OH268-OG268, "")</f>
        <v/>
      </c>
      <c r="OJ268" s="15">
        <f>IF(42&lt;=$G268, OF268-OI268, "")</f>
        <v/>
      </c>
      <c r="OK268" s="15">
        <f>IF(42&lt;=$G268, ROUND(OC268*$Q268, 2), "")</f>
        <v/>
      </c>
      <c r="OL268" s="15">
        <f>IF(42&lt;=$G268, OC268+OK268, "")</f>
        <v/>
      </c>
      <c r="OM268" s="15">
        <f>IF(42&lt;=$G268, OG268+OK268, "")</f>
        <v/>
      </c>
      <c r="ON268" s="15">
        <f>IF(42&lt;=$G268, ($G268-42)*$N268, "")</f>
        <v/>
      </c>
      <c r="OO268" s="15">
        <f>IF(43&lt;=$G268, OJ268, "")</f>
        <v/>
      </c>
      <c r="OP268" s="15">
        <f>IF(43&lt;=$G268, ROUND(OO268*$Q268, 2), "")</f>
        <v/>
      </c>
      <c r="OQ268" s="15">
        <f>IF(43&lt;=$G268, $N268, "")</f>
        <v/>
      </c>
      <c r="OR268" s="15">
        <f>IF(43&lt;=$G268, OQ268-OP268, "")</f>
        <v/>
      </c>
      <c r="OS268" s="15">
        <f>IF(43&lt;=$G268, OO268-OR268, "")</f>
        <v/>
      </c>
      <c r="OT268" s="15">
        <f>IF(43&lt;=$G268, ROUND(OL268*$Q268, 2), "")</f>
        <v/>
      </c>
      <c r="OU268" s="15">
        <f>IF(43&lt;=$G268, OL268+OT268, "")</f>
        <v/>
      </c>
      <c r="OV268" s="15">
        <f>IF(43&lt;=$G268, OP268+OT268, "")</f>
        <v/>
      </c>
      <c r="OW268" s="15">
        <f>IF(43&lt;=$G268, ($G268-43)*$N268, "")</f>
        <v/>
      </c>
      <c r="OX268" s="15">
        <f>IF(44&lt;=$G268, OS268, "")</f>
        <v/>
      </c>
      <c r="OY268" s="15">
        <f>IF(44&lt;=$G268, ROUND(OX268*$Q268, 2), "")</f>
        <v/>
      </c>
      <c r="OZ268" s="15">
        <f>IF(44&lt;=$G268, $N268, "")</f>
        <v/>
      </c>
      <c r="PA268" s="15">
        <f>IF(44&lt;=$G268, OZ268-OY268, "")</f>
        <v/>
      </c>
      <c r="PB268" s="15">
        <f>IF(44&lt;=$G268, OX268-PA268, "")</f>
        <v/>
      </c>
      <c r="PC268" s="15">
        <f>IF(44&lt;=$G268, ROUND(OU268*$Q268, 2), "")</f>
        <v/>
      </c>
      <c r="PD268" s="15">
        <f>IF(44&lt;=$G268, OU268+PC268, "")</f>
        <v/>
      </c>
      <c r="PE268" s="15">
        <f>IF(44&lt;=$G268, OY268+PC268, "")</f>
        <v/>
      </c>
      <c r="PF268" s="15">
        <f>IF(44&lt;=$G268, ($G268-44)*$N268, "")</f>
        <v/>
      </c>
      <c r="PG268" s="15">
        <f>IF(45&lt;=$G268, PB268, "")</f>
        <v/>
      </c>
      <c r="PH268" s="15">
        <f>IF(45&lt;=$G268, ROUND(PG268*$Q268, 2), "")</f>
        <v/>
      </c>
      <c r="PI268" s="15">
        <f>IF(45&lt;=$G268, $N268, "")</f>
        <v/>
      </c>
      <c r="PJ268" s="15">
        <f>IF(45&lt;=$G268, PI268-PH268, "")</f>
        <v/>
      </c>
      <c r="PK268" s="15">
        <f>IF(45&lt;=$G268, PG268-PJ268, "")</f>
        <v/>
      </c>
      <c r="PL268" s="15">
        <f>IF(45&lt;=$G268, ROUND(PD268*$Q268, 2), "")</f>
        <v/>
      </c>
      <c r="PM268" s="15">
        <f>IF(45&lt;=$G268, PD268+PL268, "")</f>
        <v/>
      </c>
      <c r="PN268" s="15">
        <f>IF(45&lt;=$G268, PH268+PL268, "")</f>
        <v/>
      </c>
      <c r="PO268" s="15">
        <f>IF(45&lt;=$G268, ($G268-45)*$N268, "")</f>
        <v/>
      </c>
      <c r="PP268" s="15">
        <f>IF(46&lt;=$G268, PK268, "")</f>
        <v/>
      </c>
      <c r="PQ268" s="15">
        <f>IF(46&lt;=$G268, ROUND(PP268*$Q268, 2), "")</f>
        <v/>
      </c>
      <c r="PR268" s="15">
        <f>IF(46&lt;=$G268, $N268, "")</f>
        <v/>
      </c>
      <c r="PS268" s="15">
        <f>IF(46&lt;=$G268, PR268-PQ268, "")</f>
        <v/>
      </c>
      <c r="PT268" s="15">
        <f>IF(46&lt;=$G268, PP268-PS268, "")</f>
        <v/>
      </c>
      <c r="PU268" s="15">
        <f>IF(46&lt;=$G268, ROUND(PM268*$Q268, 2), "")</f>
        <v/>
      </c>
      <c r="PV268" s="15">
        <f>IF(46&lt;=$G268, PM268+PU268, "")</f>
        <v/>
      </c>
      <c r="PW268" s="15">
        <f>IF(46&lt;=$G268, PQ268+PU268, "")</f>
        <v/>
      </c>
      <c r="PX268" s="15">
        <f>IF(46&lt;=$G268, ($G268-46)*$N268, "")</f>
        <v/>
      </c>
      <c r="PY268" s="15">
        <f>IF(47&lt;=$G268, PT268, "")</f>
        <v/>
      </c>
      <c r="PZ268" s="15">
        <f>IF(47&lt;=$G268, ROUND(PY268*$Q268, 2), "")</f>
        <v/>
      </c>
      <c r="QA268" s="15">
        <f>IF(47&lt;=$G268, $N268, "")</f>
        <v/>
      </c>
      <c r="QB268" s="15">
        <f>IF(47&lt;=$G268, QA268-PZ268, "")</f>
        <v/>
      </c>
      <c r="QC268" s="15">
        <f>IF(47&lt;=$G268, PY268-QB268, "")</f>
        <v/>
      </c>
      <c r="QD268" s="15">
        <f>IF(47&lt;=$G268, ROUND(PV268*$Q268, 2), "")</f>
        <v/>
      </c>
      <c r="QE268" s="15">
        <f>IF(47&lt;=$G268, PV268+QD268, "")</f>
        <v/>
      </c>
      <c r="QF268" s="15">
        <f>IF(47&lt;=$G268, PZ268+QD268, "")</f>
        <v/>
      </c>
      <c r="QG268" s="15">
        <f>IF(47&lt;=$G268, ($G268-47)*$N268, "")</f>
        <v/>
      </c>
      <c r="QH268" s="15">
        <f>IF(48&lt;=$G268, QC268, "")</f>
        <v/>
      </c>
      <c r="QI268" s="15">
        <f>IF(48&lt;=$G268, ROUND(QH268*$Q268, 2), "")</f>
        <v/>
      </c>
      <c r="QJ268" s="15">
        <f>IF(48&lt;=$G268, $N268, "")</f>
        <v/>
      </c>
      <c r="QK268" s="15">
        <f>IF(48&lt;=$G268, QJ268-QI268, "")</f>
        <v/>
      </c>
      <c r="QL268" s="15">
        <f>IF(48&lt;=$G268, QH268-QK268, "")</f>
        <v/>
      </c>
      <c r="QM268" s="15">
        <f>IF(48&lt;=$G268, ROUND(QE268*$Q268, 2), "")</f>
        <v/>
      </c>
      <c r="QN268" s="15">
        <f>IF(48&lt;=$G268, QE268+QM268, "")</f>
        <v/>
      </c>
      <c r="QO268" s="15">
        <f>IF(48&lt;=$G268, QI268+QM268, "")</f>
        <v/>
      </c>
      <c r="QP268" s="15">
        <f>IF(48&lt;=$G268, ($G268-48)*$N268, "")</f>
        <v/>
      </c>
    </row>
    <row r="269">
      <c r="A269" s="6" t="inlineStr">
        <is>
          <t>0773-0002</t>
        </is>
      </c>
      <c r="B269" s="7" t="inlineStr">
        <is>
          <t>Industrias Besthelg, S.A. de C.V.</t>
        </is>
      </c>
      <c r="C269" s="7" t="inlineStr">
        <is>
          <t>Peugeot Manager L4H2 2027</t>
        </is>
      </c>
      <c r="D269" s="6" t="inlineStr">
        <is>
          <t>ACTIVO</t>
        </is>
      </c>
      <c r="E269" s="6" t="inlineStr">
        <is>
          <t>2026-07-31</t>
        </is>
      </c>
      <c r="F269" s="6" t="inlineStr">
        <is>
          <t>2029-07-31</t>
        </is>
      </c>
      <c r="G269" s="8" t="n">
        <v>36</v>
      </c>
      <c r="H269" s="9" t="n">
        <v>761120.6899999999</v>
      </c>
      <c r="I269" s="10" t="n">
        <v>0</v>
      </c>
      <c r="J269" s="9">
        <f>ROUND(H269*I269, 2)</f>
        <v/>
      </c>
      <c r="K269" s="9">
        <f>ROUND(H269-J269, 2)</f>
        <v/>
      </c>
      <c r="L269" s="10" t="n">
        <v>0.02</v>
      </c>
      <c r="M269" s="9">
        <f>ROUND(H269*L269, 2)</f>
        <v/>
      </c>
      <c r="N269" s="9" t="n">
        <v>30576.76</v>
      </c>
      <c r="O269" s="10" t="n">
        <v>0.2</v>
      </c>
      <c r="P269" s="9">
        <f>ROUND(H269*O269, 2)</f>
        <v/>
      </c>
      <c r="Q269" s="11" t="n">
        <v>0.02666187</v>
      </c>
      <c r="R269" s="11">
        <f>RATE(G269, -N269, K269, -P269)</f>
        <v/>
      </c>
      <c r="S269" s="11">
        <f>ROUND(Q269*12, 8)</f>
        <v/>
      </c>
      <c r="T269" s="11">
        <f>ROUND(((1+Q269)^12)-1, 8)</f>
        <v/>
      </c>
      <c r="U269" s="9">
        <f>ROUND(PV(Q269, G269, 0, -P269), 2)</f>
        <v/>
      </c>
      <c r="V269" s="9">
        <f>SUMIF($AA$4:$QP$4, "Interes_Leasing", AA269:QP269)</f>
        <v/>
      </c>
      <c r="W269" s="9">
        <f>SUMIF($AA$4:$QP$4, "Interes_Residual", AA269:QP269)</f>
        <v/>
      </c>
      <c r="X269" s="9">
        <f>ROUND(V269+W269, 2)</f>
        <v/>
      </c>
      <c r="Y269" s="9">
        <f>ROUND((N269*G269+P269+M269)-K269, 2)</f>
        <v/>
      </c>
      <c r="Z269" s="10">
        <f>ROUND(Y269/K269, 4)</f>
        <v/>
      </c>
      <c r="AA269" s="9">
        <f>IF(1&lt;=$G269, $K269, "")</f>
        <v/>
      </c>
      <c r="AB269" s="9">
        <f>IF(1&lt;=$G269, ROUND(AA269*$Q269, 2), "")</f>
        <v/>
      </c>
      <c r="AC269" s="9">
        <f>IF(1&lt;=$G269, $N269, "")</f>
        <v/>
      </c>
      <c r="AD269" s="9">
        <f>IF(1&lt;=$G269, AC269-AB269, "")</f>
        <v/>
      </c>
      <c r="AE269" s="9">
        <f>IF(1&lt;=$G269, AA269-AD269, "")</f>
        <v/>
      </c>
      <c r="AF269" s="9">
        <f>IF(1&lt;=$G269, ROUND($U269*$Q269, 2), "")</f>
        <v/>
      </c>
      <c r="AG269" s="9">
        <f>IF(1&lt;=$G269, $U269+AF269, "")</f>
        <v/>
      </c>
      <c r="AH269" s="9">
        <f>IF(1&lt;=$G269, AB269+AF269, "")</f>
        <v/>
      </c>
      <c r="AI269" s="9">
        <f>IF(1&lt;=$G269, ($G269-1)*$N269, "")</f>
        <v/>
      </c>
      <c r="AJ269" s="9">
        <f>IF(2&lt;=$G269, AE269, "")</f>
        <v/>
      </c>
      <c r="AK269" s="9">
        <f>IF(2&lt;=$G269, ROUND(AJ269*$Q269, 2), "")</f>
        <v/>
      </c>
      <c r="AL269" s="9">
        <f>IF(2&lt;=$G269, $N269, "")</f>
        <v/>
      </c>
      <c r="AM269" s="9">
        <f>IF(2&lt;=$G269, AL269-AK269, "")</f>
        <v/>
      </c>
      <c r="AN269" s="9">
        <f>IF(2&lt;=$G269, AJ269-AM269, "")</f>
        <v/>
      </c>
      <c r="AO269" s="9">
        <f>IF(2&lt;=$G269, ROUND(AG269*$Q269, 2), "")</f>
        <v/>
      </c>
      <c r="AP269" s="9">
        <f>IF(2&lt;=$G269, AG269+AO269, "")</f>
        <v/>
      </c>
      <c r="AQ269" s="9">
        <f>IF(2&lt;=$G269, AK269+AO269, "")</f>
        <v/>
      </c>
      <c r="AR269" s="9">
        <f>IF(2&lt;=$G269, ($G269-2)*$N269, "")</f>
        <v/>
      </c>
      <c r="AS269" s="9">
        <f>IF(3&lt;=$G269, AN269, "")</f>
        <v/>
      </c>
      <c r="AT269" s="9">
        <f>IF(3&lt;=$G269, ROUND(AS269*$Q269, 2), "")</f>
        <v/>
      </c>
      <c r="AU269" s="9">
        <f>IF(3&lt;=$G269, $N269, "")</f>
        <v/>
      </c>
      <c r="AV269" s="9">
        <f>IF(3&lt;=$G269, AU269-AT269, "")</f>
        <v/>
      </c>
      <c r="AW269" s="9">
        <f>IF(3&lt;=$G269, AS269-AV269, "")</f>
        <v/>
      </c>
      <c r="AX269" s="9">
        <f>IF(3&lt;=$G269, ROUND(AP269*$Q269, 2), "")</f>
        <v/>
      </c>
      <c r="AY269" s="9">
        <f>IF(3&lt;=$G269, AP269+AX269, "")</f>
        <v/>
      </c>
      <c r="AZ269" s="9">
        <f>IF(3&lt;=$G269, AT269+AX269, "")</f>
        <v/>
      </c>
      <c r="BA269" s="9">
        <f>IF(3&lt;=$G269, ($G269-3)*$N269, "")</f>
        <v/>
      </c>
      <c r="BB269" s="9">
        <f>IF(4&lt;=$G269, AW269, "")</f>
        <v/>
      </c>
      <c r="BC269" s="9">
        <f>IF(4&lt;=$G269, ROUND(BB269*$Q269, 2), "")</f>
        <v/>
      </c>
      <c r="BD269" s="9">
        <f>IF(4&lt;=$G269, $N269, "")</f>
        <v/>
      </c>
      <c r="BE269" s="9">
        <f>IF(4&lt;=$G269, BD269-BC269, "")</f>
        <v/>
      </c>
      <c r="BF269" s="9">
        <f>IF(4&lt;=$G269, BB269-BE269, "")</f>
        <v/>
      </c>
      <c r="BG269" s="9">
        <f>IF(4&lt;=$G269, ROUND(AY269*$Q269, 2), "")</f>
        <v/>
      </c>
      <c r="BH269" s="9">
        <f>IF(4&lt;=$G269, AY269+BG269, "")</f>
        <v/>
      </c>
      <c r="BI269" s="9">
        <f>IF(4&lt;=$G269, BC269+BG269, "")</f>
        <v/>
      </c>
      <c r="BJ269" s="9">
        <f>IF(4&lt;=$G269, ($G269-4)*$N269, "")</f>
        <v/>
      </c>
      <c r="BK269" s="9">
        <f>IF(5&lt;=$G269, BF269, "")</f>
        <v/>
      </c>
      <c r="BL269" s="9">
        <f>IF(5&lt;=$G269, ROUND(BK269*$Q269, 2), "")</f>
        <v/>
      </c>
      <c r="BM269" s="9">
        <f>IF(5&lt;=$G269, $N269, "")</f>
        <v/>
      </c>
      <c r="BN269" s="9">
        <f>IF(5&lt;=$G269, BM269-BL269, "")</f>
        <v/>
      </c>
      <c r="BO269" s="9">
        <f>IF(5&lt;=$G269, BK269-BN269, "")</f>
        <v/>
      </c>
      <c r="BP269" s="9">
        <f>IF(5&lt;=$G269, ROUND(BH269*$Q269, 2), "")</f>
        <v/>
      </c>
      <c r="BQ269" s="9">
        <f>IF(5&lt;=$G269, BH269+BP269, "")</f>
        <v/>
      </c>
      <c r="BR269" s="9">
        <f>IF(5&lt;=$G269, BL269+BP269, "")</f>
        <v/>
      </c>
      <c r="BS269" s="9">
        <f>IF(5&lt;=$G269, ($G269-5)*$N269, "")</f>
        <v/>
      </c>
      <c r="BT269" s="9">
        <f>IF(6&lt;=$G269, BO269, "")</f>
        <v/>
      </c>
      <c r="BU269" s="9">
        <f>IF(6&lt;=$G269, ROUND(BT269*$Q269, 2), "")</f>
        <v/>
      </c>
      <c r="BV269" s="9">
        <f>IF(6&lt;=$G269, $N269, "")</f>
        <v/>
      </c>
      <c r="BW269" s="9">
        <f>IF(6&lt;=$G269, BV269-BU269, "")</f>
        <v/>
      </c>
      <c r="BX269" s="9">
        <f>IF(6&lt;=$G269, BT269-BW269, "")</f>
        <v/>
      </c>
      <c r="BY269" s="9">
        <f>IF(6&lt;=$G269, ROUND(BQ269*$Q269, 2), "")</f>
        <v/>
      </c>
      <c r="BZ269" s="9">
        <f>IF(6&lt;=$G269, BQ269+BY269, "")</f>
        <v/>
      </c>
      <c r="CA269" s="9">
        <f>IF(6&lt;=$G269, BU269+BY269, "")</f>
        <v/>
      </c>
      <c r="CB269" s="9">
        <f>IF(6&lt;=$G269, ($G269-6)*$N269, "")</f>
        <v/>
      </c>
      <c r="CC269" s="9">
        <f>IF(7&lt;=$G269, BX269, "")</f>
        <v/>
      </c>
      <c r="CD269" s="9">
        <f>IF(7&lt;=$G269, ROUND(CC269*$Q269, 2), "")</f>
        <v/>
      </c>
      <c r="CE269" s="9">
        <f>IF(7&lt;=$G269, $N269, "")</f>
        <v/>
      </c>
      <c r="CF269" s="9">
        <f>IF(7&lt;=$G269, CE269-CD269, "")</f>
        <v/>
      </c>
      <c r="CG269" s="9">
        <f>IF(7&lt;=$G269, CC269-CF269, "")</f>
        <v/>
      </c>
      <c r="CH269" s="9">
        <f>IF(7&lt;=$G269, ROUND(BZ269*$Q269, 2), "")</f>
        <v/>
      </c>
      <c r="CI269" s="9">
        <f>IF(7&lt;=$G269, BZ269+CH269, "")</f>
        <v/>
      </c>
      <c r="CJ269" s="9">
        <f>IF(7&lt;=$G269, CD269+CH269, "")</f>
        <v/>
      </c>
      <c r="CK269" s="9">
        <f>IF(7&lt;=$G269, ($G269-7)*$N269, "")</f>
        <v/>
      </c>
      <c r="CL269" s="9">
        <f>IF(8&lt;=$G269, CG269, "")</f>
        <v/>
      </c>
      <c r="CM269" s="9">
        <f>IF(8&lt;=$G269, ROUND(CL269*$Q269, 2), "")</f>
        <v/>
      </c>
      <c r="CN269" s="9">
        <f>IF(8&lt;=$G269, $N269, "")</f>
        <v/>
      </c>
      <c r="CO269" s="9">
        <f>IF(8&lt;=$G269, CN269-CM269, "")</f>
        <v/>
      </c>
      <c r="CP269" s="9">
        <f>IF(8&lt;=$G269, CL269-CO269, "")</f>
        <v/>
      </c>
      <c r="CQ269" s="9">
        <f>IF(8&lt;=$G269, ROUND(CI269*$Q269, 2), "")</f>
        <v/>
      </c>
      <c r="CR269" s="9">
        <f>IF(8&lt;=$G269, CI269+CQ269, "")</f>
        <v/>
      </c>
      <c r="CS269" s="9">
        <f>IF(8&lt;=$G269, CM269+CQ269, "")</f>
        <v/>
      </c>
      <c r="CT269" s="9">
        <f>IF(8&lt;=$G269, ($G269-8)*$N269, "")</f>
        <v/>
      </c>
      <c r="CU269" s="9">
        <f>IF(9&lt;=$G269, CP269, "")</f>
        <v/>
      </c>
      <c r="CV269" s="9">
        <f>IF(9&lt;=$G269, ROUND(CU269*$Q269, 2), "")</f>
        <v/>
      </c>
      <c r="CW269" s="9">
        <f>IF(9&lt;=$G269, $N269, "")</f>
        <v/>
      </c>
      <c r="CX269" s="9">
        <f>IF(9&lt;=$G269, CW269-CV269, "")</f>
        <v/>
      </c>
      <c r="CY269" s="9">
        <f>IF(9&lt;=$G269, CU269-CX269, "")</f>
        <v/>
      </c>
      <c r="CZ269" s="9">
        <f>IF(9&lt;=$G269, ROUND(CR269*$Q269, 2), "")</f>
        <v/>
      </c>
      <c r="DA269" s="9">
        <f>IF(9&lt;=$G269, CR269+CZ269, "")</f>
        <v/>
      </c>
      <c r="DB269" s="9">
        <f>IF(9&lt;=$G269, CV269+CZ269, "")</f>
        <v/>
      </c>
      <c r="DC269" s="9">
        <f>IF(9&lt;=$G269, ($G269-9)*$N269, "")</f>
        <v/>
      </c>
      <c r="DD269" s="9">
        <f>IF(10&lt;=$G269, CY269, "")</f>
        <v/>
      </c>
      <c r="DE269" s="9">
        <f>IF(10&lt;=$G269, ROUND(DD269*$Q269, 2), "")</f>
        <v/>
      </c>
      <c r="DF269" s="9">
        <f>IF(10&lt;=$G269, $N269, "")</f>
        <v/>
      </c>
      <c r="DG269" s="9">
        <f>IF(10&lt;=$G269, DF269-DE269, "")</f>
        <v/>
      </c>
      <c r="DH269" s="9">
        <f>IF(10&lt;=$G269, DD269-DG269, "")</f>
        <v/>
      </c>
      <c r="DI269" s="9">
        <f>IF(10&lt;=$G269, ROUND(DA269*$Q269, 2), "")</f>
        <v/>
      </c>
      <c r="DJ269" s="9">
        <f>IF(10&lt;=$G269, DA269+DI269, "")</f>
        <v/>
      </c>
      <c r="DK269" s="9">
        <f>IF(10&lt;=$G269, DE269+DI269, "")</f>
        <v/>
      </c>
      <c r="DL269" s="9">
        <f>IF(10&lt;=$G269, ($G269-10)*$N269, "")</f>
        <v/>
      </c>
      <c r="DM269" s="9">
        <f>IF(11&lt;=$G269, DH269, "")</f>
        <v/>
      </c>
      <c r="DN269" s="9">
        <f>IF(11&lt;=$G269, ROUND(DM269*$Q269, 2), "")</f>
        <v/>
      </c>
      <c r="DO269" s="9">
        <f>IF(11&lt;=$G269, $N269, "")</f>
        <v/>
      </c>
      <c r="DP269" s="9">
        <f>IF(11&lt;=$G269, DO269-DN269, "")</f>
        <v/>
      </c>
      <c r="DQ269" s="9">
        <f>IF(11&lt;=$G269, DM269-DP269, "")</f>
        <v/>
      </c>
      <c r="DR269" s="9">
        <f>IF(11&lt;=$G269, ROUND(DJ269*$Q269, 2), "")</f>
        <v/>
      </c>
      <c r="DS269" s="9">
        <f>IF(11&lt;=$G269, DJ269+DR269, "")</f>
        <v/>
      </c>
      <c r="DT269" s="9">
        <f>IF(11&lt;=$G269, DN269+DR269, "")</f>
        <v/>
      </c>
      <c r="DU269" s="9">
        <f>IF(11&lt;=$G269, ($G269-11)*$N269, "")</f>
        <v/>
      </c>
      <c r="DV269" s="9">
        <f>IF(12&lt;=$G269, DQ269, "")</f>
        <v/>
      </c>
      <c r="DW269" s="9">
        <f>IF(12&lt;=$G269, ROUND(DV269*$Q269, 2), "")</f>
        <v/>
      </c>
      <c r="DX269" s="9">
        <f>IF(12&lt;=$G269, $N269, "")</f>
        <v/>
      </c>
      <c r="DY269" s="9">
        <f>IF(12&lt;=$G269, DX269-DW269, "")</f>
        <v/>
      </c>
      <c r="DZ269" s="9">
        <f>IF(12&lt;=$G269, DV269-DY269, "")</f>
        <v/>
      </c>
      <c r="EA269" s="9">
        <f>IF(12&lt;=$G269, ROUND(DS269*$Q269, 2), "")</f>
        <v/>
      </c>
      <c r="EB269" s="9">
        <f>IF(12&lt;=$G269, DS269+EA269, "")</f>
        <v/>
      </c>
      <c r="EC269" s="9">
        <f>IF(12&lt;=$G269, DW269+EA269, "")</f>
        <v/>
      </c>
      <c r="ED269" s="9">
        <f>IF(12&lt;=$G269, ($G269-12)*$N269, "")</f>
        <v/>
      </c>
      <c r="EE269" s="9">
        <f>IF(13&lt;=$G269, DZ269, "")</f>
        <v/>
      </c>
      <c r="EF269" s="9">
        <f>IF(13&lt;=$G269, ROUND(EE269*$Q269, 2), "")</f>
        <v/>
      </c>
      <c r="EG269" s="9">
        <f>IF(13&lt;=$G269, $N269, "")</f>
        <v/>
      </c>
      <c r="EH269" s="9">
        <f>IF(13&lt;=$G269, EG269-EF269, "")</f>
        <v/>
      </c>
      <c r="EI269" s="9">
        <f>IF(13&lt;=$G269, EE269-EH269, "")</f>
        <v/>
      </c>
      <c r="EJ269" s="9">
        <f>IF(13&lt;=$G269, ROUND(EB269*$Q269, 2), "")</f>
        <v/>
      </c>
      <c r="EK269" s="9">
        <f>IF(13&lt;=$G269, EB269+EJ269, "")</f>
        <v/>
      </c>
      <c r="EL269" s="9">
        <f>IF(13&lt;=$G269, EF269+EJ269, "")</f>
        <v/>
      </c>
      <c r="EM269" s="9">
        <f>IF(13&lt;=$G269, ($G269-13)*$N269, "")</f>
        <v/>
      </c>
      <c r="EN269" s="9">
        <f>IF(14&lt;=$G269, EI269, "")</f>
        <v/>
      </c>
      <c r="EO269" s="9">
        <f>IF(14&lt;=$G269, ROUND(EN269*$Q269, 2), "")</f>
        <v/>
      </c>
      <c r="EP269" s="9">
        <f>IF(14&lt;=$G269, $N269, "")</f>
        <v/>
      </c>
      <c r="EQ269" s="9">
        <f>IF(14&lt;=$G269, EP269-EO269, "")</f>
        <v/>
      </c>
      <c r="ER269" s="9">
        <f>IF(14&lt;=$G269, EN269-EQ269, "")</f>
        <v/>
      </c>
      <c r="ES269" s="9">
        <f>IF(14&lt;=$G269, ROUND(EK269*$Q269, 2), "")</f>
        <v/>
      </c>
      <c r="ET269" s="9">
        <f>IF(14&lt;=$G269, EK269+ES269, "")</f>
        <v/>
      </c>
      <c r="EU269" s="9">
        <f>IF(14&lt;=$G269, EO269+ES269, "")</f>
        <v/>
      </c>
      <c r="EV269" s="9">
        <f>IF(14&lt;=$G269, ($G269-14)*$N269, "")</f>
        <v/>
      </c>
      <c r="EW269" s="9">
        <f>IF(15&lt;=$G269, ER269, "")</f>
        <v/>
      </c>
      <c r="EX269" s="9">
        <f>IF(15&lt;=$G269, ROUND(EW269*$Q269, 2), "")</f>
        <v/>
      </c>
      <c r="EY269" s="9">
        <f>IF(15&lt;=$G269, $N269, "")</f>
        <v/>
      </c>
      <c r="EZ269" s="9">
        <f>IF(15&lt;=$G269, EY269-EX269, "")</f>
        <v/>
      </c>
      <c r="FA269" s="9">
        <f>IF(15&lt;=$G269, EW269-EZ269, "")</f>
        <v/>
      </c>
      <c r="FB269" s="9">
        <f>IF(15&lt;=$G269, ROUND(ET269*$Q269, 2), "")</f>
        <v/>
      </c>
      <c r="FC269" s="9">
        <f>IF(15&lt;=$G269, ET269+FB269, "")</f>
        <v/>
      </c>
      <c r="FD269" s="9">
        <f>IF(15&lt;=$G269, EX269+FB269, "")</f>
        <v/>
      </c>
      <c r="FE269" s="9">
        <f>IF(15&lt;=$G269, ($G269-15)*$N269, "")</f>
        <v/>
      </c>
      <c r="FF269" s="9">
        <f>IF(16&lt;=$G269, FA269, "")</f>
        <v/>
      </c>
      <c r="FG269" s="9">
        <f>IF(16&lt;=$G269, ROUND(FF269*$Q269, 2), "")</f>
        <v/>
      </c>
      <c r="FH269" s="9">
        <f>IF(16&lt;=$G269, $N269, "")</f>
        <v/>
      </c>
      <c r="FI269" s="9">
        <f>IF(16&lt;=$G269, FH269-FG269, "")</f>
        <v/>
      </c>
      <c r="FJ269" s="9">
        <f>IF(16&lt;=$G269, FF269-FI269, "")</f>
        <v/>
      </c>
      <c r="FK269" s="9">
        <f>IF(16&lt;=$G269, ROUND(FC269*$Q269, 2), "")</f>
        <v/>
      </c>
      <c r="FL269" s="9">
        <f>IF(16&lt;=$G269, FC269+FK269, "")</f>
        <v/>
      </c>
      <c r="FM269" s="9">
        <f>IF(16&lt;=$G269, FG269+FK269, "")</f>
        <v/>
      </c>
      <c r="FN269" s="9">
        <f>IF(16&lt;=$G269, ($G269-16)*$N269, "")</f>
        <v/>
      </c>
      <c r="FO269" s="9">
        <f>IF(17&lt;=$G269, FJ269, "")</f>
        <v/>
      </c>
      <c r="FP269" s="9">
        <f>IF(17&lt;=$G269, ROUND(FO269*$Q269, 2), "")</f>
        <v/>
      </c>
      <c r="FQ269" s="9">
        <f>IF(17&lt;=$G269, $N269, "")</f>
        <v/>
      </c>
      <c r="FR269" s="9">
        <f>IF(17&lt;=$G269, FQ269-FP269, "")</f>
        <v/>
      </c>
      <c r="FS269" s="9">
        <f>IF(17&lt;=$G269, FO269-FR269, "")</f>
        <v/>
      </c>
      <c r="FT269" s="9">
        <f>IF(17&lt;=$G269, ROUND(FL269*$Q269, 2), "")</f>
        <v/>
      </c>
      <c r="FU269" s="9">
        <f>IF(17&lt;=$G269, FL269+FT269, "")</f>
        <v/>
      </c>
      <c r="FV269" s="9">
        <f>IF(17&lt;=$G269, FP269+FT269, "")</f>
        <v/>
      </c>
      <c r="FW269" s="9">
        <f>IF(17&lt;=$G269, ($G269-17)*$N269, "")</f>
        <v/>
      </c>
      <c r="FX269" s="9">
        <f>IF(18&lt;=$G269, FS269, "")</f>
        <v/>
      </c>
      <c r="FY269" s="9">
        <f>IF(18&lt;=$G269, ROUND(FX269*$Q269, 2), "")</f>
        <v/>
      </c>
      <c r="FZ269" s="9">
        <f>IF(18&lt;=$G269, $N269, "")</f>
        <v/>
      </c>
      <c r="GA269" s="9">
        <f>IF(18&lt;=$G269, FZ269-FY269, "")</f>
        <v/>
      </c>
      <c r="GB269" s="9">
        <f>IF(18&lt;=$G269, FX269-GA269, "")</f>
        <v/>
      </c>
      <c r="GC269" s="9">
        <f>IF(18&lt;=$G269, ROUND(FU269*$Q269, 2), "")</f>
        <v/>
      </c>
      <c r="GD269" s="9">
        <f>IF(18&lt;=$G269, FU269+GC269, "")</f>
        <v/>
      </c>
      <c r="GE269" s="9">
        <f>IF(18&lt;=$G269, FY269+GC269, "")</f>
        <v/>
      </c>
      <c r="GF269" s="9">
        <f>IF(18&lt;=$G269, ($G269-18)*$N269, "")</f>
        <v/>
      </c>
      <c r="GG269" s="9">
        <f>IF(19&lt;=$G269, GB269, "")</f>
        <v/>
      </c>
      <c r="GH269" s="9">
        <f>IF(19&lt;=$G269, ROUND(GG269*$Q269, 2), "")</f>
        <v/>
      </c>
      <c r="GI269" s="9">
        <f>IF(19&lt;=$G269, $N269, "")</f>
        <v/>
      </c>
      <c r="GJ269" s="9">
        <f>IF(19&lt;=$G269, GI269-GH269, "")</f>
        <v/>
      </c>
      <c r="GK269" s="9">
        <f>IF(19&lt;=$G269, GG269-GJ269, "")</f>
        <v/>
      </c>
      <c r="GL269" s="9">
        <f>IF(19&lt;=$G269, ROUND(GD269*$Q269, 2), "")</f>
        <v/>
      </c>
      <c r="GM269" s="9">
        <f>IF(19&lt;=$G269, GD269+GL269, "")</f>
        <v/>
      </c>
      <c r="GN269" s="9">
        <f>IF(19&lt;=$G269, GH269+GL269, "")</f>
        <v/>
      </c>
      <c r="GO269" s="9">
        <f>IF(19&lt;=$G269, ($G269-19)*$N269, "")</f>
        <v/>
      </c>
      <c r="GP269" s="9">
        <f>IF(20&lt;=$G269, GK269, "")</f>
        <v/>
      </c>
      <c r="GQ269" s="9">
        <f>IF(20&lt;=$G269, ROUND(GP269*$Q269, 2), "")</f>
        <v/>
      </c>
      <c r="GR269" s="9">
        <f>IF(20&lt;=$G269, $N269, "")</f>
        <v/>
      </c>
      <c r="GS269" s="9">
        <f>IF(20&lt;=$G269, GR269-GQ269, "")</f>
        <v/>
      </c>
      <c r="GT269" s="9">
        <f>IF(20&lt;=$G269, GP269-GS269, "")</f>
        <v/>
      </c>
      <c r="GU269" s="9">
        <f>IF(20&lt;=$G269, ROUND(GM269*$Q269, 2), "")</f>
        <v/>
      </c>
      <c r="GV269" s="9">
        <f>IF(20&lt;=$G269, GM269+GU269, "")</f>
        <v/>
      </c>
      <c r="GW269" s="9">
        <f>IF(20&lt;=$G269, GQ269+GU269, "")</f>
        <v/>
      </c>
      <c r="GX269" s="9">
        <f>IF(20&lt;=$G269, ($G269-20)*$N269, "")</f>
        <v/>
      </c>
      <c r="GY269" s="9">
        <f>IF(21&lt;=$G269, GT269, "")</f>
        <v/>
      </c>
      <c r="GZ269" s="9">
        <f>IF(21&lt;=$G269, ROUND(GY269*$Q269, 2), "")</f>
        <v/>
      </c>
      <c r="HA269" s="9">
        <f>IF(21&lt;=$G269, $N269, "")</f>
        <v/>
      </c>
      <c r="HB269" s="9">
        <f>IF(21&lt;=$G269, HA269-GZ269, "")</f>
        <v/>
      </c>
      <c r="HC269" s="9">
        <f>IF(21&lt;=$G269, GY269-HB269, "")</f>
        <v/>
      </c>
      <c r="HD269" s="9">
        <f>IF(21&lt;=$G269, ROUND(GV269*$Q269, 2), "")</f>
        <v/>
      </c>
      <c r="HE269" s="9">
        <f>IF(21&lt;=$G269, GV269+HD269, "")</f>
        <v/>
      </c>
      <c r="HF269" s="9">
        <f>IF(21&lt;=$G269, GZ269+HD269, "")</f>
        <v/>
      </c>
      <c r="HG269" s="9">
        <f>IF(21&lt;=$G269, ($G269-21)*$N269, "")</f>
        <v/>
      </c>
      <c r="HH269" s="9">
        <f>IF(22&lt;=$G269, HC269, "")</f>
        <v/>
      </c>
      <c r="HI269" s="9">
        <f>IF(22&lt;=$G269, ROUND(HH269*$Q269, 2), "")</f>
        <v/>
      </c>
      <c r="HJ269" s="9">
        <f>IF(22&lt;=$G269, $N269, "")</f>
        <v/>
      </c>
      <c r="HK269" s="9">
        <f>IF(22&lt;=$G269, HJ269-HI269, "")</f>
        <v/>
      </c>
      <c r="HL269" s="9">
        <f>IF(22&lt;=$G269, HH269-HK269, "")</f>
        <v/>
      </c>
      <c r="HM269" s="9">
        <f>IF(22&lt;=$G269, ROUND(HE269*$Q269, 2), "")</f>
        <v/>
      </c>
      <c r="HN269" s="9">
        <f>IF(22&lt;=$G269, HE269+HM269, "")</f>
        <v/>
      </c>
      <c r="HO269" s="9">
        <f>IF(22&lt;=$G269, HI269+HM269, "")</f>
        <v/>
      </c>
      <c r="HP269" s="9">
        <f>IF(22&lt;=$G269, ($G269-22)*$N269, "")</f>
        <v/>
      </c>
      <c r="HQ269" s="9">
        <f>IF(23&lt;=$G269, HL269, "")</f>
        <v/>
      </c>
      <c r="HR269" s="9">
        <f>IF(23&lt;=$G269, ROUND(HQ269*$Q269, 2), "")</f>
        <v/>
      </c>
      <c r="HS269" s="9">
        <f>IF(23&lt;=$G269, $N269, "")</f>
        <v/>
      </c>
      <c r="HT269" s="9">
        <f>IF(23&lt;=$G269, HS269-HR269, "")</f>
        <v/>
      </c>
      <c r="HU269" s="9">
        <f>IF(23&lt;=$G269, HQ269-HT269, "")</f>
        <v/>
      </c>
      <c r="HV269" s="9">
        <f>IF(23&lt;=$G269, ROUND(HN269*$Q269, 2), "")</f>
        <v/>
      </c>
      <c r="HW269" s="9">
        <f>IF(23&lt;=$G269, HN269+HV269, "")</f>
        <v/>
      </c>
      <c r="HX269" s="9">
        <f>IF(23&lt;=$G269, HR269+HV269, "")</f>
        <v/>
      </c>
      <c r="HY269" s="9">
        <f>IF(23&lt;=$G269, ($G269-23)*$N269, "")</f>
        <v/>
      </c>
      <c r="HZ269" s="9">
        <f>IF(24&lt;=$G269, HU269, "")</f>
        <v/>
      </c>
      <c r="IA269" s="9">
        <f>IF(24&lt;=$G269, ROUND(HZ269*$Q269, 2), "")</f>
        <v/>
      </c>
      <c r="IB269" s="9">
        <f>IF(24&lt;=$G269, $N269, "")</f>
        <v/>
      </c>
      <c r="IC269" s="9">
        <f>IF(24&lt;=$G269, IB269-IA269, "")</f>
        <v/>
      </c>
      <c r="ID269" s="9">
        <f>IF(24&lt;=$G269, HZ269-IC269, "")</f>
        <v/>
      </c>
      <c r="IE269" s="9">
        <f>IF(24&lt;=$G269, ROUND(HW269*$Q269, 2), "")</f>
        <v/>
      </c>
      <c r="IF269" s="9">
        <f>IF(24&lt;=$G269, HW269+IE269, "")</f>
        <v/>
      </c>
      <c r="IG269" s="9">
        <f>IF(24&lt;=$G269, IA269+IE269, "")</f>
        <v/>
      </c>
      <c r="IH269" s="9">
        <f>IF(24&lt;=$G269, ($G269-24)*$N269, "")</f>
        <v/>
      </c>
      <c r="II269" s="9">
        <f>IF(25&lt;=$G269, ID269, "")</f>
        <v/>
      </c>
      <c r="IJ269" s="9">
        <f>IF(25&lt;=$G269, ROUND(II269*$Q269, 2), "")</f>
        <v/>
      </c>
      <c r="IK269" s="9">
        <f>IF(25&lt;=$G269, $N269, "")</f>
        <v/>
      </c>
      <c r="IL269" s="9">
        <f>IF(25&lt;=$G269, IK269-IJ269, "")</f>
        <v/>
      </c>
      <c r="IM269" s="9">
        <f>IF(25&lt;=$G269, II269-IL269, "")</f>
        <v/>
      </c>
      <c r="IN269" s="9">
        <f>IF(25&lt;=$G269, ROUND(IF269*$Q269, 2), "")</f>
        <v/>
      </c>
      <c r="IO269" s="9">
        <f>IF(25&lt;=$G269, IF269+IN269, "")</f>
        <v/>
      </c>
      <c r="IP269" s="9">
        <f>IF(25&lt;=$G269, IJ269+IN269, "")</f>
        <v/>
      </c>
      <c r="IQ269" s="9">
        <f>IF(25&lt;=$G269, ($G269-25)*$N269, "")</f>
        <v/>
      </c>
      <c r="IR269" s="9">
        <f>IF(26&lt;=$G269, IM269, "")</f>
        <v/>
      </c>
      <c r="IS269" s="9">
        <f>IF(26&lt;=$G269, ROUND(IR269*$Q269, 2), "")</f>
        <v/>
      </c>
      <c r="IT269" s="9">
        <f>IF(26&lt;=$G269, $N269, "")</f>
        <v/>
      </c>
      <c r="IU269" s="9">
        <f>IF(26&lt;=$G269, IT269-IS269, "")</f>
        <v/>
      </c>
      <c r="IV269" s="9">
        <f>IF(26&lt;=$G269, IR269-IU269, "")</f>
        <v/>
      </c>
      <c r="IW269" s="9">
        <f>IF(26&lt;=$G269, ROUND(IO269*$Q269, 2), "")</f>
        <v/>
      </c>
      <c r="IX269" s="9">
        <f>IF(26&lt;=$G269, IO269+IW269, "")</f>
        <v/>
      </c>
      <c r="IY269" s="9">
        <f>IF(26&lt;=$G269, IS269+IW269, "")</f>
        <v/>
      </c>
      <c r="IZ269" s="9">
        <f>IF(26&lt;=$G269, ($G269-26)*$N269, "")</f>
        <v/>
      </c>
      <c r="JA269" s="9">
        <f>IF(27&lt;=$G269, IV269, "")</f>
        <v/>
      </c>
      <c r="JB269" s="9">
        <f>IF(27&lt;=$G269, ROUND(JA269*$Q269, 2), "")</f>
        <v/>
      </c>
      <c r="JC269" s="9">
        <f>IF(27&lt;=$G269, $N269, "")</f>
        <v/>
      </c>
      <c r="JD269" s="9">
        <f>IF(27&lt;=$G269, JC269-JB269, "")</f>
        <v/>
      </c>
      <c r="JE269" s="9">
        <f>IF(27&lt;=$G269, JA269-JD269, "")</f>
        <v/>
      </c>
      <c r="JF269" s="9">
        <f>IF(27&lt;=$G269, ROUND(IX269*$Q269, 2), "")</f>
        <v/>
      </c>
      <c r="JG269" s="9">
        <f>IF(27&lt;=$G269, IX269+JF269, "")</f>
        <v/>
      </c>
      <c r="JH269" s="9">
        <f>IF(27&lt;=$G269, JB269+JF269, "")</f>
        <v/>
      </c>
      <c r="JI269" s="9">
        <f>IF(27&lt;=$G269, ($G269-27)*$N269, "")</f>
        <v/>
      </c>
      <c r="JJ269" s="9">
        <f>IF(28&lt;=$G269, JE269, "")</f>
        <v/>
      </c>
      <c r="JK269" s="9">
        <f>IF(28&lt;=$G269, ROUND(JJ269*$Q269, 2), "")</f>
        <v/>
      </c>
      <c r="JL269" s="9">
        <f>IF(28&lt;=$G269, $N269, "")</f>
        <v/>
      </c>
      <c r="JM269" s="9">
        <f>IF(28&lt;=$G269, JL269-JK269, "")</f>
        <v/>
      </c>
      <c r="JN269" s="9">
        <f>IF(28&lt;=$G269, JJ269-JM269, "")</f>
        <v/>
      </c>
      <c r="JO269" s="9">
        <f>IF(28&lt;=$G269, ROUND(JG269*$Q269, 2), "")</f>
        <v/>
      </c>
      <c r="JP269" s="9">
        <f>IF(28&lt;=$G269, JG269+JO269, "")</f>
        <v/>
      </c>
      <c r="JQ269" s="9">
        <f>IF(28&lt;=$G269, JK269+JO269, "")</f>
        <v/>
      </c>
      <c r="JR269" s="9">
        <f>IF(28&lt;=$G269, ($G269-28)*$N269, "")</f>
        <v/>
      </c>
      <c r="JS269" s="9">
        <f>IF(29&lt;=$G269, JN269, "")</f>
        <v/>
      </c>
      <c r="JT269" s="9">
        <f>IF(29&lt;=$G269, ROUND(JS269*$Q269, 2), "")</f>
        <v/>
      </c>
      <c r="JU269" s="9">
        <f>IF(29&lt;=$G269, $N269, "")</f>
        <v/>
      </c>
      <c r="JV269" s="9">
        <f>IF(29&lt;=$G269, JU269-JT269, "")</f>
        <v/>
      </c>
      <c r="JW269" s="9">
        <f>IF(29&lt;=$G269, JS269-JV269, "")</f>
        <v/>
      </c>
      <c r="JX269" s="9">
        <f>IF(29&lt;=$G269, ROUND(JP269*$Q269, 2), "")</f>
        <v/>
      </c>
      <c r="JY269" s="9">
        <f>IF(29&lt;=$G269, JP269+JX269, "")</f>
        <v/>
      </c>
      <c r="JZ269" s="9">
        <f>IF(29&lt;=$G269, JT269+JX269, "")</f>
        <v/>
      </c>
      <c r="KA269" s="9">
        <f>IF(29&lt;=$G269, ($G269-29)*$N269, "")</f>
        <v/>
      </c>
      <c r="KB269" s="9">
        <f>IF(30&lt;=$G269, JW269, "")</f>
        <v/>
      </c>
      <c r="KC269" s="9">
        <f>IF(30&lt;=$G269, ROUND(KB269*$Q269, 2), "")</f>
        <v/>
      </c>
      <c r="KD269" s="9">
        <f>IF(30&lt;=$G269, $N269, "")</f>
        <v/>
      </c>
      <c r="KE269" s="9">
        <f>IF(30&lt;=$G269, KD269-KC269, "")</f>
        <v/>
      </c>
      <c r="KF269" s="9">
        <f>IF(30&lt;=$G269, KB269-KE269, "")</f>
        <v/>
      </c>
      <c r="KG269" s="9">
        <f>IF(30&lt;=$G269, ROUND(JY269*$Q269, 2), "")</f>
        <v/>
      </c>
      <c r="KH269" s="9">
        <f>IF(30&lt;=$G269, JY269+KG269, "")</f>
        <v/>
      </c>
      <c r="KI269" s="9">
        <f>IF(30&lt;=$G269, KC269+KG269, "")</f>
        <v/>
      </c>
      <c r="KJ269" s="9">
        <f>IF(30&lt;=$G269, ($G269-30)*$N269, "")</f>
        <v/>
      </c>
      <c r="KK269" s="9">
        <f>IF(31&lt;=$G269, KF269, "")</f>
        <v/>
      </c>
      <c r="KL269" s="9">
        <f>IF(31&lt;=$G269, ROUND(KK269*$Q269, 2), "")</f>
        <v/>
      </c>
      <c r="KM269" s="9">
        <f>IF(31&lt;=$G269, $N269, "")</f>
        <v/>
      </c>
      <c r="KN269" s="9">
        <f>IF(31&lt;=$G269, KM269-KL269, "")</f>
        <v/>
      </c>
      <c r="KO269" s="9">
        <f>IF(31&lt;=$G269, KK269-KN269, "")</f>
        <v/>
      </c>
      <c r="KP269" s="9">
        <f>IF(31&lt;=$G269, ROUND(KH269*$Q269, 2), "")</f>
        <v/>
      </c>
      <c r="KQ269" s="9">
        <f>IF(31&lt;=$G269, KH269+KP269, "")</f>
        <v/>
      </c>
      <c r="KR269" s="9">
        <f>IF(31&lt;=$G269, KL269+KP269, "")</f>
        <v/>
      </c>
      <c r="KS269" s="9">
        <f>IF(31&lt;=$G269, ($G269-31)*$N269, "")</f>
        <v/>
      </c>
      <c r="KT269" s="9">
        <f>IF(32&lt;=$G269, KO269, "")</f>
        <v/>
      </c>
      <c r="KU269" s="9">
        <f>IF(32&lt;=$G269, ROUND(KT269*$Q269, 2), "")</f>
        <v/>
      </c>
      <c r="KV269" s="9">
        <f>IF(32&lt;=$G269, $N269, "")</f>
        <v/>
      </c>
      <c r="KW269" s="9">
        <f>IF(32&lt;=$G269, KV269-KU269, "")</f>
        <v/>
      </c>
      <c r="KX269" s="9">
        <f>IF(32&lt;=$G269, KT269-KW269, "")</f>
        <v/>
      </c>
      <c r="KY269" s="9">
        <f>IF(32&lt;=$G269, ROUND(KQ269*$Q269, 2), "")</f>
        <v/>
      </c>
      <c r="KZ269" s="9">
        <f>IF(32&lt;=$G269, KQ269+KY269, "")</f>
        <v/>
      </c>
      <c r="LA269" s="9">
        <f>IF(32&lt;=$G269, KU269+KY269, "")</f>
        <v/>
      </c>
      <c r="LB269" s="9">
        <f>IF(32&lt;=$G269, ($G269-32)*$N269, "")</f>
        <v/>
      </c>
      <c r="LC269" s="9">
        <f>IF(33&lt;=$G269, KX269, "")</f>
        <v/>
      </c>
      <c r="LD269" s="9">
        <f>IF(33&lt;=$G269, ROUND(LC269*$Q269, 2), "")</f>
        <v/>
      </c>
      <c r="LE269" s="9">
        <f>IF(33&lt;=$G269, $N269, "")</f>
        <v/>
      </c>
      <c r="LF269" s="9">
        <f>IF(33&lt;=$G269, LE269-LD269, "")</f>
        <v/>
      </c>
      <c r="LG269" s="9">
        <f>IF(33&lt;=$G269, LC269-LF269, "")</f>
        <v/>
      </c>
      <c r="LH269" s="9">
        <f>IF(33&lt;=$G269, ROUND(KZ269*$Q269, 2), "")</f>
        <v/>
      </c>
      <c r="LI269" s="9">
        <f>IF(33&lt;=$G269, KZ269+LH269, "")</f>
        <v/>
      </c>
      <c r="LJ269" s="9">
        <f>IF(33&lt;=$G269, LD269+LH269, "")</f>
        <v/>
      </c>
      <c r="LK269" s="9">
        <f>IF(33&lt;=$G269, ($G269-33)*$N269, "")</f>
        <v/>
      </c>
      <c r="LL269" s="9">
        <f>IF(34&lt;=$G269, LG269, "")</f>
        <v/>
      </c>
      <c r="LM269" s="9">
        <f>IF(34&lt;=$G269, ROUND(LL269*$Q269, 2), "")</f>
        <v/>
      </c>
      <c r="LN269" s="9">
        <f>IF(34&lt;=$G269, $N269, "")</f>
        <v/>
      </c>
      <c r="LO269" s="9">
        <f>IF(34&lt;=$G269, LN269-LM269, "")</f>
        <v/>
      </c>
      <c r="LP269" s="9">
        <f>IF(34&lt;=$G269, LL269-LO269, "")</f>
        <v/>
      </c>
      <c r="LQ269" s="9">
        <f>IF(34&lt;=$G269, ROUND(LI269*$Q269, 2), "")</f>
        <v/>
      </c>
      <c r="LR269" s="9">
        <f>IF(34&lt;=$G269, LI269+LQ269, "")</f>
        <v/>
      </c>
      <c r="LS269" s="9">
        <f>IF(34&lt;=$G269, LM269+LQ269, "")</f>
        <v/>
      </c>
      <c r="LT269" s="9">
        <f>IF(34&lt;=$G269, ($G269-34)*$N269, "")</f>
        <v/>
      </c>
      <c r="LU269" s="9">
        <f>IF(35&lt;=$G269, LP269, "")</f>
        <v/>
      </c>
      <c r="LV269" s="9">
        <f>IF(35&lt;=$G269, ROUND(LU269*$Q269, 2), "")</f>
        <v/>
      </c>
      <c r="LW269" s="9">
        <f>IF(35&lt;=$G269, $N269, "")</f>
        <v/>
      </c>
      <c r="LX269" s="9">
        <f>IF(35&lt;=$G269, LW269-LV269, "")</f>
        <v/>
      </c>
      <c r="LY269" s="9">
        <f>IF(35&lt;=$G269, LU269-LX269, "")</f>
        <v/>
      </c>
      <c r="LZ269" s="9">
        <f>IF(35&lt;=$G269, ROUND(LR269*$Q269, 2), "")</f>
        <v/>
      </c>
      <c r="MA269" s="9">
        <f>IF(35&lt;=$G269, LR269+LZ269, "")</f>
        <v/>
      </c>
      <c r="MB269" s="9">
        <f>IF(35&lt;=$G269, LV269+LZ269, "")</f>
        <v/>
      </c>
      <c r="MC269" s="9">
        <f>IF(35&lt;=$G269, ($G269-35)*$N269, "")</f>
        <v/>
      </c>
      <c r="MD269" s="9">
        <f>IF(36&lt;=$G269, LY269, "")</f>
        <v/>
      </c>
      <c r="ME269" s="9">
        <f>IF(36&lt;=$G269, ROUND(MD269*$Q269, 2), "")</f>
        <v/>
      </c>
      <c r="MF269" s="9">
        <f>IF(36&lt;=$G269, $N269, "")</f>
        <v/>
      </c>
      <c r="MG269" s="9">
        <f>IF(36&lt;=$G269, MF269-ME269, "")</f>
        <v/>
      </c>
      <c r="MH269" s="9">
        <f>IF(36&lt;=$G269, MD269-MG269, "")</f>
        <v/>
      </c>
      <c r="MI269" s="9">
        <f>IF(36&lt;=$G269, ROUND(MA269*$Q269, 2), "")</f>
        <v/>
      </c>
      <c r="MJ269" s="9">
        <f>IF(36&lt;=$G269, MA269+MI269, "")</f>
        <v/>
      </c>
      <c r="MK269" s="9">
        <f>IF(36&lt;=$G269, ME269+MI269, "")</f>
        <v/>
      </c>
      <c r="ML269" s="9">
        <f>IF(36&lt;=$G269, ($G269-36)*$N269, "")</f>
        <v/>
      </c>
      <c r="MM269" s="9">
        <f>IF(37&lt;=$G269, MH269, "")</f>
        <v/>
      </c>
      <c r="MN269" s="9">
        <f>IF(37&lt;=$G269, ROUND(MM269*$Q269, 2), "")</f>
        <v/>
      </c>
      <c r="MO269" s="9">
        <f>IF(37&lt;=$G269, $N269, "")</f>
        <v/>
      </c>
      <c r="MP269" s="9">
        <f>IF(37&lt;=$G269, MO269-MN269, "")</f>
        <v/>
      </c>
      <c r="MQ269" s="9">
        <f>IF(37&lt;=$G269, MM269-MP269, "")</f>
        <v/>
      </c>
      <c r="MR269" s="9">
        <f>IF(37&lt;=$G269, ROUND(MJ269*$Q269, 2), "")</f>
        <v/>
      </c>
      <c r="MS269" s="9">
        <f>IF(37&lt;=$G269, MJ269+MR269, "")</f>
        <v/>
      </c>
      <c r="MT269" s="9">
        <f>IF(37&lt;=$G269, MN269+MR269, "")</f>
        <v/>
      </c>
      <c r="MU269" s="9">
        <f>IF(37&lt;=$G269, ($G269-37)*$N269, "")</f>
        <v/>
      </c>
      <c r="MV269" s="9">
        <f>IF(38&lt;=$G269, MQ269, "")</f>
        <v/>
      </c>
      <c r="MW269" s="9">
        <f>IF(38&lt;=$G269, ROUND(MV269*$Q269, 2), "")</f>
        <v/>
      </c>
      <c r="MX269" s="9">
        <f>IF(38&lt;=$G269, $N269, "")</f>
        <v/>
      </c>
      <c r="MY269" s="9">
        <f>IF(38&lt;=$G269, MX269-MW269, "")</f>
        <v/>
      </c>
      <c r="MZ269" s="9">
        <f>IF(38&lt;=$G269, MV269-MY269, "")</f>
        <v/>
      </c>
      <c r="NA269" s="9">
        <f>IF(38&lt;=$G269, ROUND(MS269*$Q269, 2), "")</f>
        <v/>
      </c>
      <c r="NB269" s="9">
        <f>IF(38&lt;=$G269, MS269+NA269, "")</f>
        <v/>
      </c>
      <c r="NC269" s="9">
        <f>IF(38&lt;=$G269, MW269+NA269, "")</f>
        <v/>
      </c>
      <c r="ND269" s="9">
        <f>IF(38&lt;=$G269, ($G269-38)*$N269, "")</f>
        <v/>
      </c>
      <c r="NE269" s="9">
        <f>IF(39&lt;=$G269, MZ269, "")</f>
        <v/>
      </c>
      <c r="NF269" s="9">
        <f>IF(39&lt;=$G269, ROUND(NE269*$Q269, 2), "")</f>
        <v/>
      </c>
      <c r="NG269" s="9">
        <f>IF(39&lt;=$G269, $N269, "")</f>
        <v/>
      </c>
      <c r="NH269" s="9">
        <f>IF(39&lt;=$G269, NG269-NF269, "")</f>
        <v/>
      </c>
      <c r="NI269" s="9">
        <f>IF(39&lt;=$G269, NE269-NH269, "")</f>
        <v/>
      </c>
      <c r="NJ269" s="9">
        <f>IF(39&lt;=$G269, ROUND(NB269*$Q269, 2), "")</f>
        <v/>
      </c>
      <c r="NK269" s="9">
        <f>IF(39&lt;=$G269, NB269+NJ269, "")</f>
        <v/>
      </c>
      <c r="NL269" s="9">
        <f>IF(39&lt;=$G269, NF269+NJ269, "")</f>
        <v/>
      </c>
      <c r="NM269" s="9">
        <f>IF(39&lt;=$G269, ($G269-39)*$N269, "")</f>
        <v/>
      </c>
      <c r="NN269" s="9">
        <f>IF(40&lt;=$G269, NI269, "")</f>
        <v/>
      </c>
      <c r="NO269" s="9">
        <f>IF(40&lt;=$G269, ROUND(NN269*$Q269, 2), "")</f>
        <v/>
      </c>
      <c r="NP269" s="9">
        <f>IF(40&lt;=$G269, $N269, "")</f>
        <v/>
      </c>
      <c r="NQ269" s="9">
        <f>IF(40&lt;=$G269, NP269-NO269, "")</f>
        <v/>
      </c>
      <c r="NR269" s="9">
        <f>IF(40&lt;=$G269, NN269-NQ269, "")</f>
        <v/>
      </c>
      <c r="NS269" s="9">
        <f>IF(40&lt;=$G269, ROUND(NK269*$Q269, 2), "")</f>
        <v/>
      </c>
      <c r="NT269" s="9">
        <f>IF(40&lt;=$G269, NK269+NS269, "")</f>
        <v/>
      </c>
      <c r="NU269" s="9">
        <f>IF(40&lt;=$G269, NO269+NS269, "")</f>
        <v/>
      </c>
      <c r="NV269" s="9">
        <f>IF(40&lt;=$G269, ($G269-40)*$N269, "")</f>
        <v/>
      </c>
      <c r="NW269" s="9">
        <f>IF(41&lt;=$G269, NR269, "")</f>
        <v/>
      </c>
      <c r="NX269" s="9">
        <f>IF(41&lt;=$G269, ROUND(NW269*$Q269, 2), "")</f>
        <v/>
      </c>
      <c r="NY269" s="9">
        <f>IF(41&lt;=$G269, $N269, "")</f>
        <v/>
      </c>
      <c r="NZ269" s="9">
        <f>IF(41&lt;=$G269, NY269-NX269, "")</f>
        <v/>
      </c>
      <c r="OA269" s="9">
        <f>IF(41&lt;=$G269, NW269-NZ269, "")</f>
        <v/>
      </c>
      <c r="OB269" s="9">
        <f>IF(41&lt;=$G269, ROUND(NT269*$Q269, 2), "")</f>
        <v/>
      </c>
      <c r="OC269" s="9">
        <f>IF(41&lt;=$G269, NT269+OB269, "")</f>
        <v/>
      </c>
      <c r="OD269" s="9">
        <f>IF(41&lt;=$G269, NX269+OB269, "")</f>
        <v/>
      </c>
      <c r="OE269" s="9">
        <f>IF(41&lt;=$G269, ($G269-41)*$N269, "")</f>
        <v/>
      </c>
      <c r="OF269" s="9">
        <f>IF(42&lt;=$G269, OA269, "")</f>
        <v/>
      </c>
      <c r="OG269" s="9">
        <f>IF(42&lt;=$G269, ROUND(OF269*$Q269, 2), "")</f>
        <v/>
      </c>
      <c r="OH269" s="9">
        <f>IF(42&lt;=$G269, $N269, "")</f>
        <v/>
      </c>
      <c r="OI269" s="9">
        <f>IF(42&lt;=$G269, OH269-OG269, "")</f>
        <v/>
      </c>
      <c r="OJ269" s="9">
        <f>IF(42&lt;=$G269, OF269-OI269, "")</f>
        <v/>
      </c>
      <c r="OK269" s="9">
        <f>IF(42&lt;=$G269, ROUND(OC269*$Q269, 2), "")</f>
        <v/>
      </c>
      <c r="OL269" s="9">
        <f>IF(42&lt;=$G269, OC269+OK269, "")</f>
        <v/>
      </c>
      <c r="OM269" s="9">
        <f>IF(42&lt;=$G269, OG269+OK269, "")</f>
        <v/>
      </c>
      <c r="ON269" s="9">
        <f>IF(42&lt;=$G269, ($G269-42)*$N269, "")</f>
        <v/>
      </c>
      <c r="OO269" s="9">
        <f>IF(43&lt;=$G269, OJ269, "")</f>
        <v/>
      </c>
      <c r="OP269" s="9">
        <f>IF(43&lt;=$G269, ROUND(OO269*$Q269, 2), "")</f>
        <v/>
      </c>
      <c r="OQ269" s="9">
        <f>IF(43&lt;=$G269, $N269, "")</f>
        <v/>
      </c>
      <c r="OR269" s="9">
        <f>IF(43&lt;=$G269, OQ269-OP269, "")</f>
        <v/>
      </c>
      <c r="OS269" s="9">
        <f>IF(43&lt;=$G269, OO269-OR269, "")</f>
        <v/>
      </c>
      <c r="OT269" s="9">
        <f>IF(43&lt;=$G269, ROUND(OL269*$Q269, 2), "")</f>
        <v/>
      </c>
      <c r="OU269" s="9">
        <f>IF(43&lt;=$G269, OL269+OT269, "")</f>
        <v/>
      </c>
      <c r="OV269" s="9">
        <f>IF(43&lt;=$G269, OP269+OT269, "")</f>
        <v/>
      </c>
      <c r="OW269" s="9">
        <f>IF(43&lt;=$G269, ($G269-43)*$N269, "")</f>
        <v/>
      </c>
      <c r="OX269" s="9">
        <f>IF(44&lt;=$G269, OS269, "")</f>
        <v/>
      </c>
      <c r="OY269" s="9">
        <f>IF(44&lt;=$G269, ROUND(OX269*$Q269, 2), "")</f>
        <v/>
      </c>
      <c r="OZ269" s="9">
        <f>IF(44&lt;=$G269, $N269, "")</f>
        <v/>
      </c>
      <c r="PA269" s="9">
        <f>IF(44&lt;=$G269, OZ269-OY269, "")</f>
        <v/>
      </c>
      <c r="PB269" s="9">
        <f>IF(44&lt;=$G269, OX269-PA269, "")</f>
        <v/>
      </c>
      <c r="PC269" s="9">
        <f>IF(44&lt;=$G269, ROUND(OU269*$Q269, 2), "")</f>
        <v/>
      </c>
      <c r="PD269" s="9">
        <f>IF(44&lt;=$G269, OU269+PC269, "")</f>
        <v/>
      </c>
      <c r="PE269" s="9">
        <f>IF(44&lt;=$G269, OY269+PC269, "")</f>
        <v/>
      </c>
      <c r="PF269" s="9">
        <f>IF(44&lt;=$G269, ($G269-44)*$N269, "")</f>
        <v/>
      </c>
      <c r="PG269" s="9">
        <f>IF(45&lt;=$G269, PB269, "")</f>
        <v/>
      </c>
      <c r="PH269" s="9">
        <f>IF(45&lt;=$G269, ROUND(PG269*$Q269, 2), "")</f>
        <v/>
      </c>
      <c r="PI269" s="9">
        <f>IF(45&lt;=$G269, $N269, "")</f>
        <v/>
      </c>
      <c r="PJ269" s="9">
        <f>IF(45&lt;=$G269, PI269-PH269, "")</f>
        <v/>
      </c>
      <c r="PK269" s="9">
        <f>IF(45&lt;=$G269, PG269-PJ269, "")</f>
        <v/>
      </c>
      <c r="PL269" s="9">
        <f>IF(45&lt;=$G269, ROUND(PD269*$Q269, 2), "")</f>
        <v/>
      </c>
      <c r="PM269" s="9">
        <f>IF(45&lt;=$G269, PD269+PL269, "")</f>
        <v/>
      </c>
      <c r="PN269" s="9">
        <f>IF(45&lt;=$G269, PH269+PL269, "")</f>
        <v/>
      </c>
      <c r="PO269" s="9">
        <f>IF(45&lt;=$G269, ($G269-45)*$N269, "")</f>
        <v/>
      </c>
      <c r="PP269" s="9">
        <f>IF(46&lt;=$G269, PK269, "")</f>
        <v/>
      </c>
      <c r="PQ269" s="9">
        <f>IF(46&lt;=$G269, ROUND(PP269*$Q269, 2), "")</f>
        <v/>
      </c>
      <c r="PR269" s="9">
        <f>IF(46&lt;=$G269, $N269, "")</f>
        <v/>
      </c>
      <c r="PS269" s="9">
        <f>IF(46&lt;=$G269, PR269-PQ269, "")</f>
        <v/>
      </c>
      <c r="PT269" s="9">
        <f>IF(46&lt;=$G269, PP269-PS269, "")</f>
        <v/>
      </c>
      <c r="PU269" s="9">
        <f>IF(46&lt;=$G269, ROUND(PM269*$Q269, 2), "")</f>
        <v/>
      </c>
      <c r="PV269" s="9">
        <f>IF(46&lt;=$G269, PM269+PU269, "")</f>
        <v/>
      </c>
      <c r="PW269" s="9">
        <f>IF(46&lt;=$G269, PQ269+PU269, "")</f>
        <v/>
      </c>
      <c r="PX269" s="9">
        <f>IF(46&lt;=$G269, ($G269-46)*$N269, "")</f>
        <v/>
      </c>
      <c r="PY269" s="9">
        <f>IF(47&lt;=$G269, PT269, "")</f>
        <v/>
      </c>
      <c r="PZ269" s="9">
        <f>IF(47&lt;=$G269, ROUND(PY269*$Q269, 2), "")</f>
        <v/>
      </c>
      <c r="QA269" s="9">
        <f>IF(47&lt;=$G269, $N269, "")</f>
        <v/>
      </c>
      <c r="QB269" s="9">
        <f>IF(47&lt;=$G269, QA269-PZ269, "")</f>
        <v/>
      </c>
      <c r="QC269" s="9">
        <f>IF(47&lt;=$G269, PY269-QB269, "")</f>
        <v/>
      </c>
      <c r="QD269" s="9">
        <f>IF(47&lt;=$G269, ROUND(PV269*$Q269, 2), "")</f>
        <v/>
      </c>
      <c r="QE269" s="9">
        <f>IF(47&lt;=$G269, PV269+QD269, "")</f>
        <v/>
      </c>
      <c r="QF269" s="9">
        <f>IF(47&lt;=$G269, PZ269+QD269, "")</f>
        <v/>
      </c>
      <c r="QG269" s="9">
        <f>IF(47&lt;=$G269, ($G269-47)*$N269, "")</f>
        <v/>
      </c>
      <c r="QH269" s="9">
        <f>IF(48&lt;=$G269, QC269, "")</f>
        <v/>
      </c>
      <c r="QI269" s="9">
        <f>IF(48&lt;=$G269, ROUND(QH269*$Q269, 2), "")</f>
        <v/>
      </c>
      <c r="QJ269" s="9">
        <f>IF(48&lt;=$G269, $N269, "")</f>
        <v/>
      </c>
      <c r="QK269" s="9">
        <f>IF(48&lt;=$G269, QJ269-QI269, "")</f>
        <v/>
      </c>
      <c r="QL269" s="9">
        <f>IF(48&lt;=$G269, QH269-QK269, "")</f>
        <v/>
      </c>
      <c r="QM269" s="9">
        <f>IF(48&lt;=$G269, ROUND(QE269*$Q269, 2), "")</f>
        <v/>
      </c>
      <c r="QN269" s="9">
        <f>IF(48&lt;=$G269, QE269+QM269, "")</f>
        <v/>
      </c>
      <c r="QO269" s="9">
        <f>IF(48&lt;=$G269, QI269+QM269, "")</f>
        <v/>
      </c>
      <c r="QP269" s="9">
        <f>IF(48&lt;=$G269, ($G269-48)*$N269, "")</f>
        <v/>
      </c>
    </row>
    <row r="270">
      <c r="A270" s="12" t="inlineStr">
        <is>
          <t>0774-0001</t>
        </is>
      </c>
      <c r="B270" s="13" t="inlineStr">
        <is>
          <t>Grupo Plastikrom</t>
        </is>
      </c>
      <c r="C270" s="13" t="inlineStr">
        <is>
          <t>Jeep Cherokee Overland 2026</t>
        </is>
      </c>
      <c r="D270" s="12" t="inlineStr">
        <is>
          <t>ACTIVO</t>
        </is>
      </c>
      <c r="E270" s="12" t="inlineStr">
        <is>
          <t>2026-08-28</t>
        </is>
      </c>
      <c r="F270" s="12" t="inlineStr">
        <is>
          <t>2028-08-28</t>
        </is>
      </c>
      <c r="G270" s="14" t="n">
        <v>24</v>
      </c>
      <c r="H270" s="15" t="n">
        <v>768390.52</v>
      </c>
      <c r="I270" s="16" t="n">
        <v>0.3</v>
      </c>
      <c r="J270" s="15">
        <f>ROUND(H270*I270, 2)</f>
        <v/>
      </c>
      <c r="K270" s="15">
        <f>ROUND(H270-J270, 2)</f>
        <v/>
      </c>
      <c r="L270" s="16" t="n">
        <v>0</v>
      </c>
      <c r="M270" s="15">
        <f>ROUND(H270*L270, 2)</f>
        <v/>
      </c>
      <c r="N270" s="15" t="n">
        <v>25777.53</v>
      </c>
      <c r="O270" s="16" t="n">
        <v>0.15</v>
      </c>
      <c r="P270" s="15">
        <f>ROUND(H270*O270, 2)</f>
        <v/>
      </c>
      <c r="Q270" s="17" t="n">
        <v>0.02304274</v>
      </c>
      <c r="R270" s="17">
        <f>RATE(G270, -N270, K270, -P270)</f>
        <v/>
      </c>
      <c r="S270" s="17">
        <f>ROUND(Q270*12, 8)</f>
        <v/>
      </c>
      <c r="T270" s="17">
        <f>ROUND(((1+Q270)^12)-1, 8)</f>
        <v/>
      </c>
      <c r="U270" s="15">
        <f>ROUND(PV(Q270, G270, 0, -P270), 2)</f>
        <v/>
      </c>
      <c r="V270" s="15">
        <f>SUMIF($AA$4:$QP$4, "Interes_Leasing", AA270:QP270)</f>
        <v/>
      </c>
      <c r="W270" s="15">
        <f>SUMIF($AA$4:$QP$4, "Interes_Residual", AA270:QP270)</f>
        <v/>
      </c>
      <c r="X270" s="15">
        <f>ROUND(V270+W270, 2)</f>
        <v/>
      </c>
      <c r="Y270" s="15">
        <f>ROUND((N270*G270+P270+M270)-K270, 2)</f>
        <v/>
      </c>
      <c r="Z270" s="16">
        <f>ROUND(Y270/K270, 4)</f>
        <v/>
      </c>
      <c r="AA270" s="15">
        <f>IF(1&lt;=$G270, $K270, "")</f>
        <v/>
      </c>
      <c r="AB270" s="15">
        <f>IF(1&lt;=$G270, ROUND(AA270*$Q270, 2), "")</f>
        <v/>
      </c>
      <c r="AC270" s="15">
        <f>IF(1&lt;=$G270, $N270, "")</f>
        <v/>
      </c>
      <c r="AD270" s="15">
        <f>IF(1&lt;=$G270, AC270-AB270, "")</f>
        <v/>
      </c>
      <c r="AE270" s="15">
        <f>IF(1&lt;=$G270, AA270-AD270, "")</f>
        <v/>
      </c>
      <c r="AF270" s="15">
        <f>IF(1&lt;=$G270, ROUND($U270*$Q270, 2), "")</f>
        <v/>
      </c>
      <c r="AG270" s="15">
        <f>IF(1&lt;=$G270, $U270+AF270, "")</f>
        <v/>
      </c>
      <c r="AH270" s="15">
        <f>IF(1&lt;=$G270, AB270+AF270, "")</f>
        <v/>
      </c>
      <c r="AI270" s="15">
        <f>IF(1&lt;=$G270, ($G270-1)*$N270, "")</f>
        <v/>
      </c>
      <c r="AJ270" s="15">
        <f>IF(2&lt;=$G270, AE270, "")</f>
        <v/>
      </c>
      <c r="AK270" s="15">
        <f>IF(2&lt;=$G270, ROUND(AJ270*$Q270, 2), "")</f>
        <v/>
      </c>
      <c r="AL270" s="15">
        <f>IF(2&lt;=$G270, $N270, "")</f>
        <v/>
      </c>
      <c r="AM270" s="15">
        <f>IF(2&lt;=$G270, AL270-AK270, "")</f>
        <v/>
      </c>
      <c r="AN270" s="15">
        <f>IF(2&lt;=$G270, AJ270-AM270, "")</f>
        <v/>
      </c>
      <c r="AO270" s="15">
        <f>IF(2&lt;=$G270, ROUND(AG270*$Q270, 2), "")</f>
        <v/>
      </c>
      <c r="AP270" s="15">
        <f>IF(2&lt;=$G270, AG270+AO270, "")</f>
        <v/>
      </c>
      <c r="AQ270" s="15">
        <f>IF(2&lt;=$G270, AK270+AO270, "")</f>
        <v/>
      </c>
      <c r="AR270" s="15">
        <f>IF(2&lt;=$G270, ($G270-2)*$N270, "")</f>
        <v/>
      </c>
      <c r="AS270" s="15">
        <f>IF(3&lt;=$G270, AN270, "")</f>
        <v/>
      </c>
      <c r="AT270" s="15">
        <f>IF(3&lt;=$G270, ROUND(AS270*$Q270, 2), "")</f>
        <v/>
      </c>
      <c r="AU270" s="15">
        <f>IF(3&lt;=$G270, $N270, "")</f>
        <v/>
      </c>
      <c r="AV270" s="15">
        <f>IF(3&lt;=$G270, AU270-AT270, "")</f>
        <v/>
      </c>
      <c r="AW270" s="15">
        <f>IF(3&lt;=$G270, AS270-AV270, "")</f>
        <v/>
      </c>
      <c r="AX270" s="15">
        <f>IF(3&lt;=$G270, ROUND(AP270*$Q270, 2), "")</f>
        <v/>
      </c>
      <c r="AY270" s="15">
        <f>IF(3&lt;=$G270, AP270+AX270, "")</f>
        <v/>
      </c>
      <c r="AZ270" s="15">
        <f>IF(3&lt;=$G270, AT270+AX270, "")</f>
        <v/>
      </c>
      <c r="BA270" s="15">
        <f>IF(3&lt;=$G270, ($G270-3)*$N270, "")</f>
        <v/>
      </c>
      <c r="BB270" s="15">
        <f>IF(4&lt;=$G270, AW270, "")</f>
        <v/>
      </c>
      <c r="BC270" s="15">
        <f>IF(4&lt;=$G270, ROUND(BB270*$Q270, 2), "")</f>
        <v/>
      </c>
      <c r="BD270" s="15">
        <f>IF(4&lt;=$G270, $N270, "")</f>
        <v/>
      </c>
      <c r="BE270" s="15">
        <f>IF(4&lt;=$G270, BD270-BC270, "")</f>
        <v/>
      </c>
      <c r="BF270" s="15">
        <f>IF(4&lt;=$G270, BB270-BE270, "")</f>
        <v/>
      </c>
      <c r="BG270" s="15">
        <f>IF(4&lt;=$G270, ROUND(AY270*$Q270, 2), "")</f>
        <v/>
      </c>
      <c r="BH270" s="15">
        <f>IF(4&lt;=$G270, AY270+BG270, "")</f>
        <v/>
      </c>
      <c r="BI270" s="15">
        <f>IF(4&lt;=$G270, BC270+BG270, "")</f>
        <v/>
      </c>
      <c r="BJ270" s="15">
        <f>IF(4&lt;=$G270, ($G270-4)*$N270, "")</f>
        <v/>
      </c>
      <c r="BK270" s="15">
        <f>IF(5&lt;=$G270, BF270, "")</f>
        <v/>
      </c>
      <c r="BL270" s="15">
        <f>IF(5&lt;=$G270, ROUND(BK270*$Q270, 2), "")</f>
        <v/>
      </c>
      <c r="BM270" s="15">
        <f>IF(5&lt;=$G270, $N270, "")</f>
        <v/>
      </c>
      <c r="BN270" s="15">
        <f>IF(5&lt;=$G270, BM270-BL270, "")</f>
        <v/>
      </c>
      <c r="BO270" s="15">
        <f>IF(5&lt;=$G270, BK270-BN270, "")</f>
        <v/>
      </c>
      <c r="BP270" s="15">
        <f>IF(5&lt;=$G270, ROUND(BH270*$Q270, 2), "")</f>
        <v/>
      </c>
      <c r="BQ270" s="15">
        <f>IF(5&lt;=$G270, BH270+BP270, "")</f>
        <v/>
      </c>
      <c r="BR270" s="15">
        <f>IF(5&lt;=$G270, BL270+BP270, "")</f>
        <v/>
      </c>
      <c r="BS270" s="15">
        <f>IF(5&lt;=$G270, ($G270-5)*$N270, "")</f>
        <v/>
      </c>
      <c r="BT270" s="15">
        <f>IF(6&lt;=$G270, BO270, "")</f>
        <v/>
      </c>
      <c r="BU270" s="15">
        <f>IF(6&lt;=$G270, ROUND(BT270*$Q270, 2), "")</f>
        <v/>
      </c>
      <c r="BV270" s="15">
        <f>IF(6&lt;=$G270, $N270, "")</f>
        <v/>
      </c>
      <c r="BW270" s="15">
        <f>IF(6&lt;=$G270, BV270-BU270, "")</f>
        <v/>
      </c>
      <c r="BX270" s="15">
        <f>IF(6&lt;=$G270, BT270-BW270, "")</f>
        <v/>
      </c>
      <c r="BY270" s="15">
        <f>IF(6&lt;=$G270, ROUND(BQ270*$Q270, 2), "")</f>
        <v/>
      </c>
      <c r="BZ270" s="15">
        <f>IF(6&lt;=$G270, BQ270+BY270, "")</f>
        <v/>
      </c>
      <c r="CA270" s="15">
        <f>IF(6&lt;=$G270, BU270+BY270, "")</f>
        <v/>
      </c>
      <c r="CB270" s="15">
        <f>IF(6&lt;=$G270, ($G270-6)*$N270, "")</f>
        <v/>
      </c>
      <c r="CC270" s="15">
        <f>IF(7&lt;=$G270, BX270, "")</f>
        <v/>
      </c>
      <c r="CD270" s="15">
        <f>IF(7&lt;=$G270, ROUND(CC270*$Q270, 2), "")</f>
        <v/>
      </c>
      <c r="CE270" s="15">
        <f>IF(7&lt;=$G270, $N270, "")</f>
        <v/>
      </c>
      <c r="CF270" s="15">
        <f>IF(7&lt;=$G270, CE270-CD270, "")</f>
        <v/>
      </c>
      <c r="CG270" s="15">
        <f>IF(7&lt;=$G270, CC270-CF270, "")</f>
        <v/>
      </c>
      <c r="CH270" s="15">
        <f>IF(7&lt;=$G270, ROUND(BZ270*$Q270, 2), "")</f>
        <v/>
      </c>
      <c r="CI270" s="15">
        <f>IF(7&lt;=$G270, BZ270+CH270, "")</f>
        <v/>
      </c>
      <c r="CJ270" s="15">
        <f>IF(7&lt;=$G270, CD270+CH270, "")</f>
        <v/>
      </c>
      <c r="CK270" s="15">
        <f>IF(7&lt;=$G270, ($G270-7)*$N270, "")</f>
        <v/>
      </c>
      <c r="CL270" s="15">
        <f>IF(8&lt;=$G270, CG270, "")</f>
        <v/>
      </c>
      <c r="CM270" s="15">
        <f>IF(8&lt;=$G270, ROUND(CL270*$Q270, 2), "")</f>
        <v/>
      </c>
      <c r="CN270" s="15">
        <f>IF(8&lt;=$G270, $N270, "")</f>
        <v/>
      </c>
      <c r="CO270" s="15">
        <f>IF(8&lt;=$G270, CN270-CM270, "")</f>
        <v/>
      </c>
      <c r="CP270" s="15">
        <f>IF(8&lt;=$G270, CL270-CO270, "")</f>
        <v/>
      </c>
      <c r="CQ270" s="15">
        <f>IF(8&lt;=$G270, ROUND(CI270*$Q270, 2), "")</f>
        <v/>
      </c>
      <c r="CR270" s="15">
        <f>IF(8&lt;=$G270, CI270+CQ270, "")</f>
        <v/>
      </c>
      <c r="CS270" s="15">
        <f>IF(8&lt;=$G270, CM270+CQ270, "")</f>
        <v/>
      </c>
      <c r="CT270" s="15">
        <f>IF(8&lt;=$G270, ($G270-8)*$N270, "")</f>
        <v/>
      </c>
      <c r="CU270" s="15">
        <f>IF(9&lt;=$G270, CP270, "")</f>
        <v/>
      </c>
      <c r="CV270" s="15">
        <f>IF(9&lt;=$G270, ROUND(CU270*$Q270, 2), "")</f>
        <v/>
      </c>
      <c r="CW270" s="15">
        <f>IF(9&lt;=$G270, $N270, "")</f>
        <v/>
      </c>
      <c r="CX270" s="15">
        <f>IF(9&lt;=$G270, CW270-CV270, "")</f>
        <v/>
      </c>
      <c r="CY270" s="15">
        <f>IF(9&lt;=$G270, CU270-CX270, "")</f>
        <v/>
      </c>
      <c r="CZ270" s="15">
        <f>IF(9&lt;=$G270, ROUND(CR270*$Q270, 2), "")</f>
        <v/>
      </c>
      <c r="DA270" s="15">
        <f>IF(9&lt;=$G270, CR270+CZ270, "")</f>
        <v/>
      </c>
      <c r="DB270" s="15">
        <f>IF(9&lt;=$G270, CV270+CZ270, "")</f>
        <v/>
      </c>
      <c r="DC270" s="15">
        <f>IF(9&lt;=$G270, ($G270-9)*$N270, "")</f>
        <v/>
      </c>
      <c r="DD270" s="15">
        <f>IF(10&lt;=$G270, CY270, "")</f>
        <v/>
      </c>
      <c r="DE270" s="15">
        <f>IF(10&lt;=$G270, ROUND(DD270*$Q270, 2), "")</f>
        <v/>
      </c>
      <c r="DF270" s="15">
        <f>IF(10&lt;=$G270, $N270, "")</f>
        <v/>
      </c>
      <c r="DG270" s="15">
        <f>IF(10&lt;=$G270, DF270-DE270, "")</f>
        <v/>
      </c>
      <c r="DH270" s="15">
        <f>IF(10&lt;=$G270, DD270-DG270, "")</f>
        <v/>
      </c>
      <c r="DI270" s="15">
        <f>IF(10&lt;=$G270, ROUND(DA270*$Q270, 2), "")</f>
        <v/>
      </c>
      <c r="DJ270" s="15">
        <f>IF(10&lt;=$G270, DA270+DI270, "")</f>
        <v/>
      </c>
      <c r="DK270" s="15">
        <f>IF(10&lt;=$G270, DE270+DI270, "")</f>
        <v/>
      </c>
      <c r="DL270" s="15">
        <f>IF(10&lt;=$G270, ($G270-10)*$N270, "")</f>
        <v/>
      </c>
      <c r="DM270" s="15">
        <f>IF(11&lt;=$G270, DH270, "")</f>
        <v/>
      </c>
      <c r="DN270" s="15">
        <f>IF(11&lt;=$G270, ROUND(DM270*$Q270, 2), "")</f>
        <v/>
      </c>
      <c r="DO270" s="15">
        <f>IF(11&lt;=$G270, $N270, "")</f>
        <v/>
      </c>
      <c r="DP270" s="15">
        <f>IF(11&lt;=$G270, DO270-DN270, "")</f>
        <v/>
      </c>
      <c r="DQ270" s="15">
        <f>IF(11&lt;=$G270, DM270-DP270, "")</f>
        <v/>
      </c>
      <c r="DR270" s="15">
        <f>IF(11&lt;=$G270, ROUND(DJ270*$Q270, 2), "")</f>
        <v/>
      </c>
      <c r="DS270" s="15">
        <f>IF(11&lt;=$G270, DJ270+DR270, "")</f>
        <v/>
      </c>
      <c r="DT270" s="15">
        <f>IF(11&lt;=$G270, DN270+DR270, "")</f>
        <v/>
      </c>
      <c r="DU270" s="15">
        <f>IF(11&lt;=$G270, ($G270-11)*$N270, "")</f>
        <v/>
      </c>
      <c r="DV270" s="15">
        <f>IF(12&lt;=$G270, DQ270, "")</f>
        <v/>
      </c>
      <c r="DW270" s="15">
        <f>IF(12&lt;=$G270, ROUND(DV270*$Q270, 2), "")</f>
        <v/>
      </c>
      <c r="DX270" s="15">
        <f>IF(12&lt;=$G270, $N270, "")</f>
        <v/>
      </c>
      <c r="DY270" s="15">
        <f>IF(12&lt;=$G270, DX270-DW270, "")</f>
        <v/>
      </c>
      <c r="DZ270" s="15">
        <f>IF(12&lt;=$G270, DV270-DY270, "")</f>
        <v/>
      </c>
      <c r="EA270" s="15">
        <f>IF(12&lt;=$G270, ROUND(DS270*$Q270, 2), "")</f>
        <v/>
      </c>
      <c r="EB270" s="15">
        <f>IF(12&lt;=$G270, DS270+EA270, "")</f>
        <v/>
      </c>
      <c r="EC270" s="15">
        <f>IF(12&lt;=$G270, DW270+EA270, "")</f>
        <v/>
      </c>
      <c r="ED270" s="15">
        <f>IF(12&lt;=$G270, ($G270-12)*$N270, "")</f>
        <v/>
      </c>
      <c r="EE270" s="15">
        <f>IF(13&lt;=$G270, DZ270, "")</f>
        <v/>
      </c>
      <c r="EF270" s="15">
        <f>IF(13&lt;=$G270, ROUND(EE270*$Q270, 2), "")</f>
        <v/>
      </c>
      <c r="EG270" s="15">
        <f>IF(13&lt;=$G270, $N270, "")</f>
        <v/>
      </c>
      <c r="EH270" s="15">
        <f>IF(13&lt;=$G270, EG270-EF270, "")</f>
        <v/>
      </c>
      <c r="EI270" s="15">
        <f>IF(13&lt;=$G270, EE270-EH270, "")</f>
        <v/>
      </c>
      <c r="EJ270" s="15">
        <f>IF(13&lt;=$G270, ROUND(EB270*$Q270, 2), "")</f>
        <v/>
      </c>
      <c r="EK270" s="15">
        <f>IF(13&lt;=$G270, EB270+EJ270, "")</f>
        <v/>
      </c>
      <c r="EL270" s="15">
        <f>IF(13&lt;=$G270, EF270+EJ270, "")</f>
        <v/>
      </c>
      <c r="EM270" s="15">
        <f>IF(13&lt;=$G270, ($G270-13)*$N270, "")</f>
        <v/>
      </c>
      <c r="EN270" s="15">
        <f>IF(14&lt;=$G270, EI270, "")</f>
        <v/>
      </c>
      <c r="EO270" s="15">
        <f>IF(14&lt;=$G270, ROUND(EN270*$Q270, 2), "")</f>
        <v/>
      </c>
      <c r="EP270" s="15">
        <f>IF(14&lt;=$G270, $N270, "")</f>
        <v/>
      </c>
      <c r="EQ270" s="15">
        <f>IF(14&lt;=$G270, EP270-EO270, "")</f>
        <v/>
      </c>
      <c r="ER270" s="15">
        <f>IF(14&lt;=$G270, EN270-EQ270, "")</f>
        <v/>
      </c>
      <c r="ES270" s="15">
        <f>IF(14&lt;=$G270, ROUND(EK270*$Q270, 2), "")</f>
        <v/>
      </c>
      <c r="ET270" s="15">
        <f>IF(14&lt;=$G270, EK270+ES270, "")</f>
        <v/>
      </c>
      <c r="EU270" s="15">
        <f>IF(14&lt;=$G270, EO270+ES270, "")</f>
        <v/>
      </c>
      <c r="EV270" s="15">
        <f>IF(14&lt;=$G270, ($G270-14)*$N270, "")</f>
        <v/>
      </c>
      <c r="EW270" s="15">
        <f>IF(15&lt;=$G270, ER270, "")</f>
        <v/>
      </c>
      <c r="EX270" s="15">
        <f>IF(15&lt;=$G270, ROUND(EW270*$Q270, 2), "")</f>
        <v/>
      </c>
      <c r="EY270" s="15">
        <f>IF(15&lt;=$G270, $N270, "")</f>
        <v/>
      </c>
      <c r="EZ270" s="15">
        <f>IF(15&lt;=$G270, EY270-EX270, "")</f>
        <v/>
      </c>
      <c r="FA270" s="15">
        <f>IF(15&lt;=$G270, EW270-EZ270, "")</f>
        <v/>
      </c>
      <c r="FB270" s="15">
        <f>IF(15&lt;=$G270, ROUND(ET270*$Q270, 2), "")</f>
        <v/>
      </c>
      <c r="FC270" s="15">
        <f>IF(15&lt;=$G270, ET270+FB270, "")</f>
        <v/>
      </c>
      <c r="FD270" s="15">
        <f>IF(15&lt;=$G270, EX270+FB270, "")</f>
        <v/>
      </c>
      <c r="FE270" s="15">
        <f>IF(15&lt;=$G270, ($G270-15)*$N270, "")</f>
        <v/>
      </c>
      <c r="FF270" s="15">
        <f>IF(16&lt;=$G270, FA270, "")</f>
        <v/>
      </c>
      <c r="FG270" s="15">
        <f>IF(16&lt;=$G270, ROUND(FF270*$Q270, 2), "")</f>
        <v/>
      </c>
      <c r="FH270" s="15">
        <f>IF(16&lt;=$G270, $N270, "")</f>
        <v/>
      </c>
      <c r="FI270" s="15">
        <f>IF(16&lt;=$G270, FH270-FG270, "")</f>
        <v/>
      </c>
      <c r="FJ270" s="15">
        <f>IF(16&lt;=$G270, FF270-FI270, "")</f>
        <v/>
      </c>
      <c r="FK270" s="15">
        <f>IF(16&lt;=$G270, ROUND(FC270*$Q270, 2), "")</f>
        <v/>
      </c>
      <c r="FL270" s="15">
        <f>IF(16&lt;=$G270, FC270+FK270, "")</f>
        <v/>
      </c>
      <c r="FM270" s="15">
        <f>IF(16&lt;=$G270, FG270+FK270, "")</f>
        <v/>
      </c>
      <c r="FN270" s="15">
        <f>IF(16&lt;=$G270, ($G270-16)*$N270, "")</f>
        <v/>
      </c>
      <c r="FO270" s="15">
        <f>IF(17&lt;=$G270, FJ270, "")</f>
        <v/>
      </c>
      <c r="FP270" s="15">
        <f>IF(17&lt;=$G270, ROUND(FO270*$Q270, 2), "")</f>
        <v/>
      </c>
      <c r="FQ270" s="15">
        <f>IF(17&lt;=$G270, $N270, "")</f>
        <v/>
      </c>
      <c r="FR270" s="15">
        <f>IF(17&lt;=$G270, FQ270-FP270, "")</f>
        <v/>
      </c>
      <c r="FS270" s="15">
        <f>IF(17&lt;=$G270, FO270-FR270, "")</f>
        <v/>
      </c>
      <c r="FT270" s="15">
        <f>IF(17&lt;=$G270, ROUND(FL270*$Q270, 2), "")</f>
        <v/>
      </c>
      <c r="FU270" s="15">
        <f>IF(17&lt;=$G270, FL270+FT270, "")</f>
        <v/>
      </c>
      <c r="FV270" s="15">
        <f>IF(17&lt;=$G270, FP270+FT270, "")</f>
        <v/>
      </c>
      <c r="FW270" s="15">
        <f>IF(17&lt;=$G270, ($G270-17)*$N270, "")</f>
        <v/>
      </c>
      <c r="FX270" s="15">
        <f>IF(18&lt;=$G270, FS270, "")</f>
        <v/>
      </c>
      <c r="FY270" s="15">
        <f>IF(18&lt;=$G270, ROUND(FX270*$Q270, 2), "")</f>
        <v/>
      </c>
      <c r="FZ270" s="15">
        <f>IF(18&lt;=$G270, $N270, "")</f>
        <v/>
      </c>
      <c r="GA270" s="15">
        <f>IF(18&lt;=$G270, FZ270-FY270, "")</f>
        <v/>
      </c>
      <c r="GB270" s="15">
        <f>IF(18&lt;=$G270, FX270-GA270, "")</f>
        <v/>
      </c>
      <c r="GC270" s="15">
        <f>IF(18&lt;=$G270, ROUND(FU270*$Q270, 2), "")</f>
        <v/>
      </c>
      <c r="GD270" s="15">
        <f>IF(18&lt;=$G270, FU270+GC270, "")</f>
        <v/>
      </c>
      <c r="GE270" s="15">
        <f>IF(18&lt;=$G270, FY270+GC270, "")</f>
        <v/>
      </c>
      <c r="GF270" s="15">
        <f>IF(18&lt;=$G270, ($G270-18)*$N270, "")</f>
        <v/>
      </c>
      <c r="GG270" s="15">
        <f>IF(19&lt;=$G270, GB270, "")</f>
        <v/>
      </c>
      <c r="GH270" s="15">
        <f>IF(19&lt;=$G270, ROUND(GG270*$Q270, 2), "")</f>
        <v/>
      </c>
      <c r="GI270" s="15">
        <f>IF(19&lt;=$G270, $N270, "")</f>
        <v/>
      </c>
      <c r="GJ270" s="15">
        <f>IF(19&lt;=$G270, GI270-GH270, "")</f>
        <v/>
      </c>
      <c r="GK270" s="15">
        <f>IF(19&lt;=$G270, GG270-GJ270, "")</f>
        <v/>
      </c>
      <c r="GL270" s="15">
        <f>IF(19&lt;=$G270, ROUND(GD270*$Q270, 2), "")</f>
        <v/>
      </c>
      <c r="GM270" s="15">
        <f>IF(19&lt;=$G270, GD270+GL270, "")</f>
        <v/>
      </c>
      <c r="GN270" s="15">
        <f>IF(19&lt;=$G270, GH270+GL270, "")</f>
        <v/>
      </c>
      <c r="GO270" s="15">
        <f>IF(19&lt;=$G270, ($G270-19)*$N270, "")</f>
        <v/>
      </c>
      <c r="GP270" s="15">
        <f>IF(20&lt;=$G270, GK270, "")</f>
        <v/>
      </c>
      <c r="GQ270" s="15">
        <f>IF(20&lt;=$G270, ROUND(GP270*$Q270, 2), "")</f>
        <v/>
      </c>
      <c r="GR270" s="15">
        <f>IF(20&lt;=$G270, $N270, "")</f>
        <v/>
      </c>
      <c r="GS270" s="15">
        <f>IF(20&lt;=$G270, GR270-GQ270, "")</f>
        <v/>
      </c>
      <c r="GT270" s="15">
        <f>IF(20&lt;=$G270, GP270-GS270, "")</f>
        <v/>
      </c>
      <c r="GU270" s="15">
        <f>IF(20&lt;=$G270, ROUND(GM270*$Q270, 2), "")</f>
        <v/>
      </c>
      <c r="GV270" s="15">
        <f>IF(20&lt;=$G270, GM270+GU270, "")</f>
        <v/>
      </c>
      <c r="GW270" s="15">
        <f>IF(20&lt;=$G270, GQ270+GU270, "")</f>
        <v/>
      </c>
      <c r="GX270" s="15">
        <f>IF(20&lt;=$G270, ($G270-20)*$N270, "")</f>
        <v/>
      </c>
      <c r="GY270" s="15">
        <f>IF(21&lt;=$G270, GT270, "")</f>
        <v/>
      </c>
      <c r="GZ270" s="15">
        <f>IF(21&lt;=$G270, ROUND(GY270*$Q270, 2), "")</f>
        <v/>
      </c>
      <c r="HA270" s="15">
        <f>IF(21&lt;=$G270, $N270, "")</f>
        <v/>
      </c>
      <c r="HB270" s="15">
        <f>IF(21&lt;=$G270, HA270-GZ270, "")</f>
        <v/>
      </c>
      <c r="HC270" s="15">
        <f>IF(21&lt;=$G270, GY270-HB270, "")</f>
        <v/>
      </c>
      <c r="HD270" s="15">
        <f>IF(21&lt;=$G270, ROUND(GV270*$Q270, 2), "")</f>
        <v/>
      </c>
      <c r="HE270" s="15">
        <f>IF(21&lt;=$G270, GV270+HD270, "")</f>
        <v/>
      </c>
      <c r="HF270" s="15">
        <f>IF(21&lt;=$G270, GZ270+HD270, "")</f>
        <v/>
      </c>
      <c r="HG270" s="15">
        <f>IF(21&lt;=$G270, ($G270-21)*$N270, "")</f>
        <v/>
      </c>
      <c r="HH270" s="15">
        <f>IF(22&lt;=$G270, HC270, "")</f>
        <v/>
      </c>
      <c r="HI270" s="15">
        <f>IF(22&lt;=$G270, ROUND(HH270*$Q270, 2), "")</f>
        <v/>
      </c>
      <c r="HJ270" s="15">
        <f>IF(22&lt;=$G270, $N270, "")</f>
        <v/>
      </c>
      <c r="HK270" s="15">
        <f>IF(22&lt;=$G270, HJ270-HI270, "")</f>
        <v/>
      </c>
      <c r="HL270" s="15">
        <f>IF(22&lt;=$G270, HH270-HK270, "")</f>
        <v/>
      </c>
      <c r="HM270" s="15">
        <f>IF(22&lt;=$G270, ROUND(HE270*$Q270, 2), "")</f>
        <v/>
      </c>
      <c r="HN270" s="15">
        <f>IF(22&lt;=$G270, HE270+HM270, "")</f>
        <v/>
      </c>
      <c r="HO270" s="15">
        <f>IF(22&lt;=$G270, HI270+HM270, "")</f>
        <v/>
      </c>
      <c r="HP270" s="15">
        <f>IF(22&lt;=$G270, ($G270-22)*$N270, "")</f>
        <v/>
      </c>
      <c r="HQ270" s="15">
        <f>IF(23&lt;=$G270, HL270, "")</f>
        <v/>
      </c>
      <c r="HR270" s="15">
        <f>IF(23&lt;=$G270, ROUND(HQ270*$Q270, 2), "")</f>
        <v/>
      </c>
      <c r="HS270" s="15">
        <f>IF(23&lt;=$G270, $N270, "")</f>
        <v/>
      </c>
      <c r="HT270" s="15">
        <f>IF(23&lt;=$G270, HS270-HR270, "")</f>
        <v/>
      </c>
      <c r="HU270" s="15">
        <f>IF(23&lt;=$G270, HQ270-HT270, "")</f>
        <v/>
      </c>
      <c r="HV270" s="15">
        <f>IF(23&lt;=$G270, ROUND(HN270*$Q270, 2), "")</f>
        <v/>
      </c>
      <c r="HW270" s="15">
        <f>IF(23&lt;=$G270, HN270+HV270, "")</f>
        <v/>
      </c>
      <c r="HX270" s="15">
        <f>IF(23&lt;=$G270, HR270+HV270, "")</f>
        <v/>
      </c>
      <c r="HY270" s="15">
        <f>IF(23&lt;=$G270, ($G270-23)*$N270, "")</f>
        <v/>
      </c>
      <c r="HZ270" s="15">
        <f>IF(24&lt;=$G270, HU270, "")</f>
        <v/>
      </c>
      <c r="IA270" s="15">
        <f>IF(24&lt;=$G270, ROUND(HZ270*$Q270, 2), "")</f>
        <v/>
      </c>
      <c r="IB270" s="15">
        <f>IF(24&lt;=$G270, $N270, "")</f>
        <v/>
      </c>
      <c r="IC270" s="15">
        <f>IF(24&lt;=$G270, IB270-IA270, "")</f>
        <v/>
      </c>
      <c r="ID270" s="15">
        <f>IF(24&lt;=$G270, HZ270-IC270, "")</f>
        <v/>
      </c>
      <c r="IE270" s="15">
        <f>IF(24&lt;=$G270, ROUND(HW270*$Q270, 2), "")</f>
        <v/>
      </c>
      <c r="IF270" s="15">
        <f>IF(24&lt;=$G270, HW270+IE270, "")</f>
        <v/>
      </c>
      <c r="IG270" s="15">
        <f>IF(24&lt;=$G270, IA270+IE270, "")</f>
        <v/>
      </c>
      <c r="IH270" s="15">
        <f>IF(24&lt;=$G270, ($G270-24)*$N270, "")</f>
        <v/>
      </c>
      <c r="II270" s="15">
        <f>IF(25&lt;=$G270, ID270, "")</f>
        <v/>
      </c>
      <c r="IJ270" s="15">
        <f>IF(25&lt;=$G270, ROUND(II270*$Q270, 2), "")</f>
        <v/>
      </c>
      <c r="IK270" s="15">
        <f>IF(25&lt;=$G270, $N270, "")</f>
        <v/>
      </c>
      <c r="IL270" s="15">
        <f>IF(25&lt;=$G270, IK270-IJ270, "")</f>
        <v/>
      </c>
      <c r="IM270" s="15">
        <f>IF(25&lt;=$G270, II270-IL270, "")</f>
        <v/>
      </c>
      <c r="IN270" s="15">
        <f>IF(25&lt;=$G270, ROUND(IF270*$Q270, 2), "")</f>
        <v/>
      </c>
      <c r="IO270" s="15">
        <f>IF(25&lt;=$G270, IF270+IN270, "")</f>
        <v/>
      </c>
      <c r="IP270" s="15">
        <f>IF(25&lt;=$G270, IJ270+IN270, "")</f>
        <v/>
      </c>
      <c r="IQ270" s="15">
        <f>IF(25&lt;=$G270, ($G270-25)*$N270, "")</f>
        <v/>
      </c>
      <c r="IR270" s="15">
        <f>IF(26&lt;=$G270, IM270, "")</f>
        <v/>
      </c>
      <c r="IS270" s="15">
        <f>IF(26&lt;=$G270, ROUND(IR270*$Q270, 2), "")</f>
        <v/>
      </c>
      <c r="IT270" s="15">
        <f>IF(26&lt;=$G270, $N270, "")</f>
        <v/>
      </c>
      <c r="IU270" s="15">
        <f>IF(26&lt;=$G270, IT270-IS270, "")</f>
        <v/>
      </c>
      <c r="IV270" s="15">
        <f>IF(26&lt;=$G270, IR270-IU270, "")</f>
        <v/>
      </c>
      <c r="IW270" s="15">
        <f>IF(26&lt;=$G270, ROUND(IO270*$Q270, 2), "")</f>
        <v/>
      </c>
      <c r="IX270" s="15">
        <f>IF(26&lt;=$G270, IO270+IW270, "")</f>
        <v/>
      </c>
      <c r="IY270" s="15">
        <f>IF(26&lt;=$G270, IS270+IW270, "")</f>
        <v/>
      </c>
      <c r="IZ270" s="15">
        <f>IF(26&lt;=$G270, ($G270-26)*$N270, "")</f>
        <v/>
      </c>
      <c r="JA270" s="15">
        <f>IF(27&lt;=$G270, IV270, "")</f>
        <v/>
      </c>
      <c r="JB270" s="15">
        <f>IF(27&lt;=$G270, ROUND(JA270*$Q270, 2), "")</f>
        <v/>
      </c>
      <c r="JC270" s="15">
        <f>IF(27&lt;=$G270, $N270, "")</f>
        <v/>
      </c>
      <c r="JD270" s="15">
        <f>IF(27&lt;=$G270, JC270-JB270, "")</f>
        <v/>
      </c>
      <c r="JE270" s="15">
        <f>IF(27&lt;=$G270, JA270-JD270, "")</f>
        <v/>
      </c>
      <c r="JF270" s="15">
        <f>IF(27&lt;=$G270, ROUND(IX270*$Q270, 2), "")</f>
        <v/>
      </c>
      <c r="JG270" s="15">
        <f>IF(27&lt;=$G270, IX270+JF270, "")</f>
        <v/>
      </c>
      <c r="JH270" s="15">
        <f>IF(27&lt;=$G270, JB270+JF270, "")</f>
        <v/>
      </c>
      <c r="JI270" s="15">
        <f>IF(27&lt;=$G270, ($G270-27)*$N270, "")</f>
        <v/>
      </c>
      <c r="JJ270" s="15">
        <f>IF(28&lt;=$G270, JE270, "")</f>
        <v/>
      </c>
      <c r="JK270" s="15">
        <f>IF(28&lt;=$G270, ROUND(JJ270*$Q270, 2), "")</f>
        <v/>
      </c>
      <c r="JL270" s="15">
        <f>IF(28&lt;=$G270, $N270, "")</f>
        <v/>
      </c>
      <c r="JM270" s="15">
        <f>IF(28&lt;=$G270, JL270-JK270, "")</f>
        <v/>
      </c>
      <c r="JN270" s="15">
        <f>IF(28&lt;=$G270, JJ270-JM270, "")</f>
        <v/>
      </c>
      <c r="JO270" s="15">
        <f>IF(28&lt;=$G270, ROUND(JG270*$Q270, 2), "")</f>
        <v/>
      </c>
      <c r="JP270" s="15">
        <f>IF(28&lt;=$G270, JG270+JO270, "")</f>
        <v/>
      </c>
      <c r="JQ270" s="15">
        <f>IF(28&lt;=$G270, JK270+JO270, "")</f>
        <v/>
      </c>
      <c r="JR270" s="15">
        <f>IF(28&lt;=$G270, ($G270-28)*$N270, "")</f>
        <v/>
      </c>
      <c r="JS270" s="15">
        <f>IF(29&lt;=$G270, JN270, "")</f>
        <v/>
      </c>
      <c r="JT270" s="15">
        <f>IF(29&lt;=$G270, ROUND(JS270*$Q270, 2), "")</f>
        <v/>
      </c>
      <c r="JU270" s="15">
        <f>IF(29&lt;=$G270, $N270, "")</f>
        <v/>
      </c>
      <c r="JV270" s="15">
        <f>IF(29&lt;=$G270, JU270-JT270, "")</f>
        <v/>
      </c>
      <c r="JW270" s="15">
        <f>IF(29&lt;=$G270, JS270-JV270, "")</f>
        <v/>
      </c>
      <c r="JX270" s="15">
        <f>IF(29&lt;=$G270, ROUND(JP270*$Q270, 2), "")</f>
        <v/>
      </c>
      <c r="JY270" s="15">
        <f>IF(29&lt;=$G270, JP270+JX270, "")</f>
        <v/>
      </c>
      <c r="JZ270" s="15">
        <f>IF(29&lt;=$G270, JT270+JX270, "")</f>
        <v/>
      </c>
      <c r="KA270" s="15">
        <f>IF(29&lt;=$G270, ($G270-29)*$N270, "")</f>
        <v/>
      </c>
      <c r="KB270" s="15">
        <f>IF(30&lt;=$G270, JW270, "")</f>
        <v/>
      </c>
      <c r="KC270" s="15">
        <f>IF(30&lt;=$G270, ROUND(KB270*$Q270, 2), "")</f>
        <v/>
      </c>
      <c r="KD270" s="15">
        <f>IF(30&lt;=$G270, $N270, "")</f>
        <v/>
      </c>
      <c r="KE270" s="15">
        <f>IF(30&lt;=$G270, KD270-KC270, "")</f>
        <v/>
      </c>
      <c r="KF270" s="15">
        <f>IF(30&lt;=$G270, KB270-KE270, "")</f>
        <v/>
      </c>
      <c r="KG270" s="15">
        <f>IF(30&lt;=$G270, ROUND(JY270*$Q270, 2), "")</f>
        <v/>
      </c>
      <c r="KH270" s="15">
        <f>IF(30&lt;=$G270, JY270+KG270, "")</f>
        <v/>
      </c>
      <c r="KI270" s="15">
        <f>IF(30&lt;=$G270, KC270+KG270, "")</f>
        <v/>
      </c>
      <c r="KJ270" s="15">
        <f>IF(30&lt;=$G270, ($G270-30)*$N270, "")</f>
        <v/>
      </c>
      <c r="KK270" s="15">
        <f>IF(31&lt;=$G270, KF270, "")</f>
        <v/>
      </c>
      <c r="KL270" s="15">
        <f>IF(31&lt;=$G270, ROUND(KK270*$Q270, 2), "")</f>
        <v/>
      </c>
      <c r="KM270" s="15">
        <f>IF(31&lt;=$G270, $N270, "")</f>
        <v/>
      </c>
      <c r="KN270" s="15">
        <f>IF(31&lt;=$G270, KM270-KL270, "")</f>
        <v/>
      </c>
      <c r="KO270" s="15">
        <f>IF(31&lt;=$G270, KK270-KN270, "")</f>
        <v/>
      </c>
      <c r="KP270" s="15">
        <f>IF(31&lt;=$G270, ROUND(KH270*$Q270, 2), "")</f>
        <v/>
      </c>
      <c r="KQ270" s="15">
        <f>IF(31&lt;=$G270, KH270+KP270, "")</f>
        <v/>
      </c>
      <c r="KR270" s="15">
        <f>IF(31&lt;=$G270, KL270+KP270, "")</f>
        <v/>
      </c>
      <c r="KS270" s="15">
        <f>IF(31&lt;=$G270, ($G270-31)*$N270, "")</f>
        <v/>
      </c>
      <c r="KT270" s="15">
        <f>IF(32&lt;=$G270, KO270, "")</f>
        <v/>
      </c>
      <c r="KU270" s="15">
        <f>IF(32&lt;=$G270, ROUND(KT270*$Q270, 2), "")</f>
        <v/>
      </c>
      <c r="KV270" s="15">
        <f>IF(32&lt;=$G270, $N270, "")</f>
        <v/>
      </c>
      <c r="KW270" s="15">
        <f>IF(32&lt;=$G270, KV270-KU270, "")</f>
        <v/>
      </c>
      <c r="KX270" s="15">
        <f>IF(32&lt;=$G270, KT270-KW270, "")</f>
        <v/>
      </c>
      <c r="KY270" s="15">
        <f>IF(32&lt;=$G270, ROUND(KQ270*$Q270, 2), "")</f>
        <v/>
      </c>
      <c r="KZ270" s="15">
        <f>IF(32&lt;=$G270, KQ270+KY270, "")</f>
        <v/>
      </c>
      <c r="LA270" s="15">
        <f>IF(32&lt;=$G270, KU270+KY270, "")</f>
        <v/>
      </c>
      <c r="LB270" s="15">
        <f>IF(32&lt;=$G270, ($G270-32)*$N270, "")</f>
        <v/>
      </c>
      <c r="LC270" s="15">
        <f>IF(33&lt;=$G270, KX270, "")</f>
        <v/>
      </c>
      <c r="LD270" s="15">
        <f>IF(33&lt;=$G270, ROUND(LC270*$Q270, 2), "")</f>
        <v/>
      </c>
      <c r="LE270" s="15">
        <f>IF(33&lt;=$G270, $N270, "")</f>
        <v/>
      </c>
      <c r="LF270" s="15">
        <f>IF(33&lt;=$G270, LE270-LD270, "")</f>
        <v/>
      </c>
      <c r="LG270" s="15">
        <f>IF(33&lt;=$G270, LC270-LF270, "")</f>
        <v/>
      </c>
      <c r="LH270" s="15">
        <f>IF(33&lt;=$G270, ROUND(KZ270*$Q270, 2), "")</f>
        <v/>
      </c>
      <c r="LI270" s="15">
        <f>IF(33&lt;=$G270, KZ270+LH270, "")</f>
        <v/>
      </c>
      <c r="LJ270" s="15">
        <f>IF(33&lt;=$G270, LD270+LH270, "")</f>
        <v/>
      </c>
      <c r="LK270" s="15">
        <f>IF(33&lt;=$G270, ($G270-33)*$N270, "")</f>
        <v/>
      </c>
      <c r="LL270" s="15">
        <f>IF(34&lt;=$G270, LG270, "")</f>
        <v/>
      </c>
      <c r="LM270" s="15">
        <f>IF(34&lt;=$G270, ROUND(LL270*$Q270, 2), "")</f>
        <v/>
      </c>
      <c r="LN270" s="15">
        <f>IF(34&lt;=$G270, $N270, "")</f>
        <v/>
      </c>
      <c r="LO270" s="15">
        <f>IF(34&lt;=$G270, LN270-LM270, "")</f>
        <v/>
      </c>
      <c r="LP270" s="15">
        <f>IF(34&lt;=$G270, LL270-LO270, "")</f>
        <v/>
      </c>
      <c r="LQ270" s="15">
        <f>IF(34&lt;=$G270, ROUND(LI270*$Q270, 2), "")</f>
        <v/>
      </c>
      <c r="LR270" s="15">
        <f>IF(34&lt;=$G270, LI270+LQ270, "")</f>
        <v/>
      </c>
      <c r="LS270" s="15">
        <f>IF(34&lt;=$G270, LM270+LQ270, "")</f>
        <v/>
      </c>
      <c r="LT270" s="15">
        <f>IF(34&lt;=$G270, ($G270-34)*$N270, "")</f>
        <v/>
      </c>
      <c r="LU270" s="15">
        <f>IF(35&lt;=$G270, LP270, "")</f>
        <v/>
      </c>
      <c r="LV270" s="15">
        <f>IF(35&lt;=$G270, ROUND(LU270*$Q270, 2), "")</f>
        <v/>
      </c>
      <c r="LW270" s="15">
        <f>IF(35&lt;=$G270, $N270, "")</f>
        <v/>
      </c>
      <c r="LX270" s="15">
        <f>IF(35&lt;=$G270, LW270-LV270, "")</f>
        <v/>
      </c>
      <c r="LY270" s="15">
        <f>IF(35&lt;=$G270, LU270-LX270, "")</f>
        <v/>
      </c>
      <c r="LZ270" s="15">
        <f>IF(35&lt;=$G270, ROUND(LR270*$Q270, 2), "")</f>
        <v/>
      </c>
      <c r="MA270" s="15">
        <f>IF(35&lt;=$G270, LR270+LZ270, "")</f>
        <v/>
      </c>
      <c r="MB270" s="15">
        <f>IF(35&lt;=$G270, LV270+LZ270, "")</f>
        <v/>
      </c>
      <c r="MC270" s="15">
        <f>IF(35&lt;=$G270, ($G270-35)*$N270, "")</f>
        <v/>
      </c>
      <c r="MD270" s="15">
        <f>IF(36&lt;=$G270, LY270, "")</f>
        <v/>
      </c>
      <c r="ME270" s="15">
        <f>IF(36&lt;=$G270, ROUND(MD270*$Q270, 2), "")</f>
        <v/>
      </c>
      <c r="MF270" s="15">
        <f>IF(36&lt;=$G270, $N270, "")</f>
        <v/>
      </c>
      <c r="MG270" s="15">
        <f>IF(36&lt;=$G270, MF270-ME270, "")</f>
        <v/>
      </c>
      <c r="MH270" s="15">
        <f>IF(36&lt;=$G270, MD270-MG270, "")</f>
        <v/>
      </c>
      <c r="MI270" s="15">
        <f>IF(36&lt;=$G270, ROUND(MA270*$Q270, 2), "")</f>
        <v/>
      </c>
      <c r="MJ270" s="15">
        <f>IF(36&lt;=$G270, MA270+MI270, "")</f>
        <v/>
      </c>
      <c r="MK270" s="15">
        <f>IF(36&lt;=$G270, ME270+MI270, "")</f>
        <v/>
      </c>
      <c r="ML270" s="15">
        <f>IF(36&lt;=$G270, ($G270-36)*$N270, "")</f>
        <v/>
      </c>
      <c r="MM270" s="15">
        <f>IF(37&lt;=$G270, MH270, "")</f>
        <v/>
      </c>
      <c r="MN270" s="15">
        <f>IF(37&lt;=$G270, ROUND(MM270*$Q270, 2), "")</f>
        <v/>
      </c>
      <c r="MO270" s="15">
        <f>IF(37&lt;=$G270, $N270, "")</f>
        <v/>
      </c>
      <c r="MP270" s="15">
        <f>IF(37&lt;=$G270, MO270-MN270, "")</f>
        <v/>
      </c>
      <c r="MQ270" s="15">
        <f>IF(37&lt;=$G270, MM270-MP270, "")</f>
        <v/>
      </c>
      <c r="MR270" s="15">
        <f>IF(37&lt;=$G270, ROUND(MJ270*$Q270, 2), "")</f>
        <v/>
      </c>
      <c r="MS270" s="15">
        <f>IF(37&lt;=$G270, MJ270+MR270, "")</f>
        <v/>
      </c>
      <c r="MT270" s="15">
        <f>IF(37&lt;=$G270, MN270+MR270, "")</f>
        <v/>
      </c>
      <c r="MU270" s="15">
        <f>IF(37&lt;=$G270, ($G270-37)*$N270, "")</f>
        <v/>
      </c>
      <c r="MV270" s="15">
        <f>IF(38&lt;=$G270, MQ270, "")</f>
        <v/>
      </c>
      <c r="MW270" s="15">
        <f>IF(38&lt;=$G270, ROUND(MV270*$Q270, 2), "")</f>
        <v/>
      </c>
      <c r="MX270" s="15">
        <f>IF(38&lt;=$G270, $N270, "")</f>
        <v/>
      </c>
      <c r="MY270" s="15">
        <f>IF(38&lt;=$G270, MX270-MW270, "")</f>
        <v/>
      </c>
      <c r="MZ270" s="15">
        <f>IF(38&lt;=$G270, MV270-MY270, "")</f>
        <v/>
      </c>
      <c r="NA270" s="15">
        <f>IF(38&lt;=$G270, ROUND(MS270*$Q270, 2), "")</f>
        <v/>
      </c>
      <c r="NB270" s="15">
        <f>IF(38&lt;=$G270, MS270+NA270, "")</f>
        <v/>
      </c>
      <c r="NC270" s="15">
        <f>IF(38&lt;=$G270, MW270+NA270, "")</f>
        <v/>
      </c>
      <c r="ND270" s="15">
        <f>IF(38&lt;=$G270, ($G270-38)*$N270, "")</f>
        <v/>
      </c>
      <c r="NE270" s="15">
        <f>IF(39&lt;=$G270, MZ270, "")</f>
        <v/>
      </c>
      <c r="NF270" s="15">
        <f>IF(39&lt;=$G270, ROUND(NE270*$Q270, 2), "")</f>
        <v/>
      </c>
      <c r="NG270" s="15">
        <f>IF(39&lt;=$G270, $N270, "")</f>
        <v/>
      </c>
      <c r="NH270" s="15">
        <f>IF(39&lt;=$G270, NG270-NF270, "")</f>
        <v/>
      </c>
      <c r="NI270" s="15">
        <f>IF(39&lt;=$G270, NE270-NH270, "")</f>
        <v/>
      </c>
      <c r="NJ270" s="15">
        <f>IF(39&lt;=$G270, ROUND(NB270*$Q270, 2), "")</f>
        <v/>
      </c>
      <c r="NK270" s="15">
        <f>IF(39&lt;=$G270, NB270+NJ270, "")</f>
        <v/>
      </c>
      <c r="NL270" s="15">
        <f>IF(39&lt;=$G270, NF270+NJ270, "")</f>
        <v/>
      </c>
      <c r="NM270" s="15">
        <f>IF(39&lt;=$G270, ($G270-39)*$N270, "")</f>
        <v/>
      </c>
      <c r="NN270" s="15">
        <f>IF(40&lt;=$G270, NI270, "")</f>
        <v/>
      </c>
      <c r="NO270" s="15">
        <f>IF(40&lt;=$G270, ROUND(NN270*$Q270, 2), "")</f>
        <v/>
      </c>
      <c r="NP270" s="15">
        <f>IF(40&lt;=$G270, $N270, "")</f>
        <v/>
      </c>
      <c r="NQ270" s="15">
        <f>IF(40&lt;=$G270, NP270-NO270, "")</f>
        <v/>
      </c>
      <c r="NR270" s="15">
        <f>IF(40&lt;=$G270, NN270-NQ270, "")</f>
        <v/>
      </c>
      <c r="NS270" s="15">
        <f>IF(40&lt;=$G270, ROUND(NK270*$Q270, 2), "")</f>
        <v/>
      </c>
      <c r="NT270" s="15">
        <f>IF(40&lt;=$G270, NK270+NS270, "")</f>
        <v/>
      </c>
      <c r="NU270" s="15">
        <f>IF(40&lt;=$G270, NO270+NS270, "")</f>
        <v/>
      </c>
      <c r="NV270" s="15">
        <f>IF(40&lt;=$G270, ($G270-40)*$N270, "")</f>
        <v/>
      </c>
      <c r="NW270" s="15">
        <f>IF(41&lt;=$G270, NR270, "")</f>
        <v/>
      </c>
      <c r="NX270" s="15">
        <f>IF(41&lt;=$G270, ROUND(NW270*$Q270, 2), "")</f>
        <v/>
      </c>
      <c r="NY270" s="15">
        <f>IF(41&lt;=$G270, $N270, "")</f>
        <v/>
      </c>
      <c r="NZ270" s="15">
        <f>IF(41&lt;=$G270, NY270-NX270, "")</f>
        <v/>
      </c>
      <c r="OA270" s="15">
        <f>IF(41&lt;=$G270, NW270-NZ270, "")</f>
        <v/>
      </c>
      <c r="OB270" s="15">
        <f>IF(41&lt;=$G270, ROUND(NT270*$Q270, 2), "")</f>
        <v/>
      </c>
      <c r="OC270" s="15">
        <f>IF(41&lt;=$G270, NT270+OB270, "")</f>
        <v/>
      </c>
      <c r="OD270" s="15">
        <f>IF(41&lt;=$G270, NX270+OB270, "")</f>
        <v/>
      </c>
      <c r="OE270" s="15">
        <f>IF(41&lt;=$G270, ($G270-41)*$N270, "")</f>
        <v/>
      </c>
      <c r="OF270" s="15">
        <f>IF(42&lt;=$G270, OA270, "")</f>
        <v/>
      </c>
      <c r="OG270" s="15">
        <f>IF(42&lt;=$G270, ROUND(OF270*$Q270, 2), "")</f>
        <v/>
      </c>
      <c r="OH270" s="15">
        <f>IF(42&lt;=$G270, $N270, "")</f>
        <v/>
      </c>
      <c r="OI270" s="15">
        <f>IF(42&lt;=$G270, OH270-OG270, "")</f>
        <v/>
      </c>
      <c r="OJ270" s="15">
        <f>IF(42&lt;=$G270, OF270-OI270, "")</f>
        <v/>
      </c>
      <c r="OK270" s="15">
        <f>IF(42&lt;=$G270, ROUND(OC270*$Q270, 2), "")</f>
        <v/>
      </c>
      <c r="OL270" s="15">
        <f>IF(42&lt;=$G270, OC270+OK270, "")</f>
        <v/>
      </c>
      <c r="OM270" s="15">
        <f>IF(42&lt;=$G270, OG270+OK270, "")</f>
        <v/>
      </c>
      <c r="ON270" s="15">
        <f>IF(42&lt;=$G270, ($G270-42)*$N270, "")</f>
        <v/>
      </c>
      <c r="OO270" s="15">
        <f>IF(43&lt;=$G270, OJ270, "")</f>
        <v/>
      </c>
      <c r="OP270" s="15">
        <f>IF(43&lt;=$G270, ROUND(OO270*$Q270, 2), "")</f>
        <v/>
      </c>
      <c r="OQ270" s="15">
        <f>IF(43&lt;=$G270, $N270, "")</f>
        <v/>
      </c>
      <c r="OR270" s="15">
        <f>IF(43&lt;=$G270, OQ270-OP270, "")</f>
        <v/>
      </c>
      <c r="OS270" s="15">
        <f>IF(43&lt;=$G270, OO270-OR270, "")</f>
        <v/>
      </c>
      <c r="OT270" s="15">
        <f>IF(43&lt;=$G270, ROUND(OL270*$Q270, 2), "")</f>
        <v/>
      </c>
      <c r="OU270" s="15">
        <f>IF(43&lt;=$G270, OL270+OT270, "")</f>
        <v/>
      </c>
      <c r="OV270" s="15">
        <f>IF(43&lt;=$G270, OP270+OT270, "")</f>
        <v/>
      </c>
      <c r="OW270" s="15">
        <f>IF(43&lt;=$G270, ($G270-43)*$N270, "")</f>
        <v/>
      </c>
      <c r="OX270" s="15">
        <f>IF(44&lt;=$G270, OS270, "")</f>
        <v/>
      </c>
      <c r="OY270" s="15">
        <f>IF(44&lt;=$G270, ROUND(OX270*$Q270, 2), "")</f>
        <v/>
      </c>
      <c r="OZ270" s="15">
        <f>IF(44&lt;=$G270, $N270, "")</f>
        <v/>
      </c>
      <c r="PA270" s="15">
        <f>IF(44&lt;=$G270, OZ270-OY270, "")</f>
        <v/>
      </c>
      <c r="PB270" s="15">
        <f>IF(44&lt;=$G270, OX270-PA270, "")</f>
        <v/>
      </c>
      <c r="PC270" s="15">
        <f>IF(44&lt;=$G270, ROUND(OU270*$Q270, 2), "")</f>
        <v/>
      </c>
      <c r="PD270" s="15">
        <f>IF(44&lt;=$G270, OU270+PC270, "")</f>
        <v/>
      </c>
      <c r="PE270" s="15">
        <f>IF(44&lt;=$G270, OY270+PC270, "")</f>
        <v/>
      </c>
      <c r="PF270" s="15">
        <f>IF(44&lt;=$G270, ($G270-44)*$N270, "")</f>
        <v/>
      </c>
      <c r="PG270" s="15">
        <f>IF(45&lt;=$G270, PB270, "")</f>
        <v/>
      </c>
      <c r="PH270" s="15">
        <f>IF(45&lt;=$G270, ROUND(PG270*$Q270, 2), "")</f>
        <v/>
      </c>
      <c r="PI270" s="15">
        <f>IF(45&lt;=$G270, $N270, "")</f>
        <v/>
      </c>
      <c r="PJ270" s="15">
        <f>IF(45&lt;=$G270, PI270-PH270, "")</f>
        <v/>
      </c>
      <c r="PK270" s="15">
        <f>IF(45&lt;=$G270, PG270-PJ270, "")</f>
        <v/>
      </c>
      <c r="PL270" s="15">
        <f>IF(45&lt;=$G270, ROUND(PD270*$Q270, 2), "")</f>
        <v/>
      </c>
      <c r="PM270" s="15">
        <f>IF(45&lt;=$G270, PD270+PL270, "")</f>
        <v/>
      </c>
      <c r="PN270" s="15">
        <f>IF(45&lt;=$G270, PH270+PL270, "")</f>
        <v/>
      </c>
      <c r="PO270" s="15">
        <f>IF(45&lt;=$G270, ($G270-45)*$N270, "")</f>
        <v/>
      </c>
      <c r="PP270" s="15">
        <f>IF(46&lt;=$G270, PK270, "")</f>
        <v/>
      </c>
      <c r="PQ270" s="15">
        <f>IF(46&lt;=$G270, ROUND(PP270*$Q270, 2), "")</f>
        <v/>
      </c>
      <c r="PR270" s="15">
        <f>IF(46&lt;=$G270, $N270, "")</f>
        <v/>
      </c>
      <c r="PS270" s="15">
        <f>IF(46&lt;=$G270, PR270-PQ270, "")</f>
        <v/>
      </c>
      <c r="PT270" s="15">
        <f>IF(46&lt;=$G270, PP270-PS270, "")</f>
        <v/>
      </c>
      <c r="PU270" s="15">
        <f>IF(46&lt;=$G270, ROUND(PM270*$Q270, 2), "")</f>
        <v/>
      </c>
      <c r="PV270" s="15">
        <f>IF(46&lt;=$G270, PM270+PU270, "")</f>
        <v/>
      </c>
      <c r="PW270" s="15">
        <f>IF(46&lt;=$G270, PQ270+PU270, "")</f>
        <v/>
      </c>
      <c r="PX270" s="15">
        <f>IF(46&lt;=$G270, ($G270-46)*$N270, "")</f>
        <v/>
      </c>
      <c r="PY270" s="15">
        <f>IF(47&lt;=$G270, PT270, "")</f>
        <v/>
      </c>
      <c r="PZ270" s="15">
        <f>IF(47&lt;=$G270, ROUND(PY270*$Q270, 2), "")</f>
        <v/>
      </c>
      <c r="QA270" s="15">
        <f>IF(47&lt;=$G270, $N270, "")</f>
        <v/>
      </c>
      <c r="QB270" s="15">
        <f>IF(47&lt;=$G270, QA270-PZ270, "")</f>
        <v/>
      </c>
      <c r="QC270" s="15">
        <f>IF(47&lt;=$G270, PY270-QB270, "")</f>
        <v/>
      </c>
      <c r="QD270" s="15">
        <f>IF(47&lt;=$G270, ROUND(PV270*$Q270, 2), "")</f>
        <v/>
      </c>
      <c r="QE270" s="15">
        <f>IF(47&lt;=$G270, PV270+QD270, "")</f>
        <v/>
      </c>
      <c r="QF270" s="15">
        <f>IF(47&lt;=$G270, PZ270+QD270, "")</f>
        <v/>
      </c>
      <c r="QG270" s="15">
        <f>IF(47&lt;=$G270, ($G270-47)*$N270, "")</f>
        <v/>
      </c>
      <c r="QH270" s="15">
        <f>IF(48&lt;=$G270, QC270, "")</f>
        <v/>
      </c>
      <c r="QI270" s="15">
        <f>IF(48&lt;=$G270, ROUND(QH270*$Q270, 2), "")</f>
        <v/>
      </c>
      <c r="QJ270" s="15">
        <f>IF(48&lt;=$G270, $N270, "")</f>
        <v/>
      </c>
      <c r="QK270" s="15">
        <f>IF(48&lt;=$G270, QJ270-QI270, "")</f>
        <v/>
      </c>
      <c r="QL270" s="15">
        <f>IF(48&lt;=$G270, QH270-QK270, "")</f>
        <v/>
      </c>
      <c r="QM270" s="15">
        <f>IF(48&lt;=$G270, ROUND(QE270*$Q270, 2), "")</f>
        <v/>
      </c>
      <c r="QN270" s="15">
        <f>IF(48&lt;=$G270, QE270+QM270, "")</f>
        <v/>
      </c>
      <c r="QO270" s="15">
        <f>IF(48&lt;=$G270, QI270+QM270, "")</f>
        <v/>
      </c>
      <c r="QP270" s="15">
        <f>IF(48&lt;=$G270, ($G270-48)*$N270, "")</f>
        <v/>
      </c>
    </row>
    <row r="271">
      <c r="A271" s="6" t="inlineStr">
        <is>
          <t>0775-0001</t>
        </is>
      </c>
      <c r="B271" s="7" t="inlineStr">
        <is>
          <t>Manuel Ledezma Iñiguez</t>
        </is>
      </c>
      <c r="C271" s="7" t="inlineStr">
        <is>
          <t>Leapmotor B10 2026</t>
        </is>
      </c>
      <c r="D271" s="6" t="inlineStr">
        <is>
          <t>ACTIVO</t>
        </is>
      </c>
      <c r="E271" s="6" t="inlineStr">
        <is>
          <t>2026-08-26</t>
        </is>
      </c>
      <c r="F271" s="6" t="inlineStr">
        <is>
          <t>2030-08-26</t>
        </is>
      </c>
      <c r="G271" s="8" t="n">
        <v>48</v>
      </c>
      <c r="H271" s="9" t="n">
        <v>427500</v>
      </c>
      <c r="I271" s="10" t="n">
        <v>0.3</v>
      </c>
      <c r="J271" s="9">
        <f>ROUND(H271*I271, 2)</f>
        <v/>
      </c>
      <c r="K271" s="9">
        <f>ROUND(H271-J271, 2)</f>
        <v/>
      </c>
      <c r="L271" s="10" t="n">
        <v>0.02</v>
      </c>
      <c r="M271" s="9">
        <f>ROUND(H271*L271, 2)</f>
        <v/>
      </c>
      <c r="N271" s="9" t="n">
        <v>10307.56</v>
      </c>
      <c r="O271" s="10" t="n">
        <v>0.2</v>
      </c>
      <c r="P271" s="9">
        <f>ROUND(H271*O271, 2)</f>
        <v/>
      </c>
      <c r="Q271" s="11" t="n">
        <v>0.0270066</v>
      </c>
      <c r="R271" s="11">
        <f>RATE(G271, -N271, K271, -P271)</f>
        <v/>
      </c>
      <c r="S271" s="11">
        <f>ROUND(Q271*12, 8)</f>
        <v/>
      </c>
      <c r="T271" s="11">
        <f>ROUND(((1+Q271)^12)-1, 8)</f>
        <v/>
      </c>
      <c r="U271" s="9">
        <f>ROUND(PV(Q271, G271, 0, -P271), 2)</f>
        <v/>
      </c>
      <c r="V271" s="9">
        <f>SUMIF($AA$4:$QP$4, "Interes_Leasing", AA271:QP271)</f>
        <v/>
      </c>
      <c r="W271" s="9">
        <f>SUMIF($AA$4:$QP$4, "Interes_Residual", AA271:QP271)</f>
        <v/>
      </c>
      <c r="X271" s="9">
        <f>ROUND(V271+W271, 2)</f>
        <v/>
      </c>
      <c r="Y271" s="9">
        <f>ROUND((N271*G271+P271+M271)-K271, 2)</f>
        <v/>
      </c>
      <c r="Z271" s="10">
        <f>ROUND(Y271/K271, 4)</f>
        <v/>
      </c>
      <c r="AA271" s="9">
        <f>IF(1&lt;=$G271, $K271, "")</f>
        <v/>
      </c>
      <c r="AB271" s="9">
        <f>IF(1&lt;=$G271, ROUND(AA271*$Q271, 2), "")</f>
        <v/>
      </c>
      <c r="AC271" s="9">
        <f>IF(1&lt;=$G271, $N271, "")</f>
        <v/>
      </c>
      <c r="AD271" s="9">
        <f>IF(1&lt;=$G271, AC271-AB271, "")</f>
        <v/>
      </c>
      <c r="AE271" s="9">
        <f>IF(1&lt;=$G271, AA271-AD271, "")</f>
        <v/>
      </c>
      <c r="AF271" s="9">
        <f>IF(1&lt;=$G271, ROUND($U271*$Q271, 2), "")</f>
        <v/>
      </c>
      <c r="AG271" s="9">
        <f>IF(1&lt;=$G271, $U271+AF271, "")</f>
        <v/>
      </c>
      <c r="AH271" s="9">
        <f>IF(1&lt;=$G271, AB271+AF271, "")</f>
        <v/>
      </c>
      <c r="AI271" s="9">
        <f>IF(1&lt;=$G271, ($G271-1)*$N271, "")</f>
        <v/>
      </c>
      <c r="AJ271" s="9">
        <f>IF(2&lt;=$G271, AE271, "")</f>
        <v/>
      </c>
      <c r="AK271" s="9">
        <f>IF(2&lt;=$G271, ROUND(AJ271*$Q271, 2), "")</f>
        <v/>
      </c>
      <c r="AL271" s="9">
        <f>IF(2&lt;=$G271, $N271, "")</f>
        <v/>
      </c>
      <c r="AM271" s="9">
        <f>IF(2&lt;=$G271, AL271-AK271, "")</f>
        <v/>
      </c>
      <c r="AN271" s="9">
        <f>IF(2&lt;=$G271, AJ271-AM271, "")</f>
        <v/>
      </c>
      <c r="AO271" s="9">
        <f>IF(2&lt;=$G271, ROUND(AG271*$Q271, 2), "")</f>
        <v/>
      </c>
      <c r="AP271" s="9">
        <f>IF(2&lt;=$G271, AG271+AO271, "")</f>
        <v/>
      </c>
      <c r="AQ271" s="9">
        <f>IF(2&lt;=$G271, AK271+AO271, "")</f>
        <v/>
      </c>
      <c r="AR271" s="9">
        <f>IF(2&lt;=$G271, ($G271-2)*$N271, "")</f>
        <v/>
      </c>
      <c r="AS271" s="9">
        <f>IF(3&lt;=$G271, AN271, "")</f>
        <v/>
      </c>
      <c r="AT271" s="9">
        <f>IF(3&lt;=$G271, ROUND(AS271*$Q271, 2), "")</f>
        <v/>
      </c>
      <c r="AU271" s="9">
        <f>IF(3&lt;=$G271, $N271, "")</f>
        <v/>
      </c>
      <c r="AV271" s="9">
        <f>IF(3&lt;=$G271, AU271-AT271, "")</f>
        <v/>
      </c>
      <c r="AW271" s="9">
        <f>IF(3&lt;=$G271, AS271-AV271, "")</f>
        <v/>
      </c>
      <c r="AX271" s="9">
        <f>IF(3&lt;=$G271, ROUND(AP271*$Q271, 2), "")</f>
        <v/>
      </c>
      <c r="AY271" s="9">
        <f>IF(3&lt;=$G271, AP271+AX271, "")</f>
        <v/>
      </c>
      <c r="AZ271" s="9">
        <f>IF(3&lt;=$G271, AT271+AX271, "")</f>
        <v/>
      </c>
      <c r="BA271" s="9">
        <f>IF(3&lt;=$G271, ($G271-3)*$N271, "")</f>
        <v/>
      </c>
      <c r="BB271" s="9">
        <f>IF(4&lt;=$G271, AW271, "")</f>
        <v/>
      </c>
      <c r="BC271" s="9">
        <f>IF(4&lt;=$G271, ROUND(BB271*$Q271, 2), "")</f>
        <v/>
      </c>
      <c r="BD271" s="9">
        <f>IF(4&lt;=$G271, $N271, "")</f>
        <v/>
      </c>
      <c r="BE271" s="9">
        <f>IF(4&lt;=$G271, BD271-BC271, "")</f>
        <v/>
      </c>
      <c r="BF271" s="9">
        <f>IF(4&lt;=$G271, BB271-BE271, "")</f>
        <v/>
      </c>
      <c r="BG271" s="9">
        <f>IF(4&lt;=$G271, ROUND(AY271*$Q271, 2), "")</f>
        <v/>
      </c>
      <c r="BH271" s="9">
        <f>IF(4&lt;=$G271, AY271+BG271, "")</f>
        <v/>
      </c>
      <c r="BI271" s="9">
        <f>IF(4&lt;=$G271, BC271+BG271, "")</f>
        <v/>
      </c>
      <c r="BJ271" s="9">
        <f>IF(4&lt;=$G271, ($G271-4)*$N271, "")</f>
        <v/>
      </c>
      <c r="BK271" s="9">
        <f>IF(5&lt;=$G271, BF271, "")</f>
        <v/>
      </c>
      <c r="BL271" s="9">
        <f>IF(5&lt;=$G271, ROUND(BK271*$Q271, 2), "")</f>
        <v/>
      </c>
      <c r="BM271" s="9">
        <f>IF(5&lt;=$G271, $N271, "")</f>
        <v/>
      </c>
      <c r="BN271" s="9">
        <f>IF(5&lt;=$G271, BM271-BL271, "")</f>
        <v/>
      </c>
      <c r="BO271" s="9">
        <f>IF(5&lt;=$G271, BK271-BN271, "")</f>
        <v/>
      </c>
      <c r="BP271" s="9">
        <f>IF(5&lt;=$G271, ROUND(BH271*$Q271, 2), "")</f>
        <v/>
      </c>
      <c r="BQ271" s="9">
        <f>IF(5&lt;=$G271, BH271+BP271, "")</f>
        <v/>
      </c>
      <c r="BR271" s="9">
        <f>IF(5&lt;=$G271, BL271+BP271, "")</f>
        <v/>
      </c>
      <c r="BS271" s="9">
        <f>IF(5&lt;=$G271, ($G271-5)*$N271, "")</f>
        <v/>
      </c>
      <c r="BT271" s="9">
        <f>IF(6&lt;=$G271, BO271, "")</f>
        <v/>
      </c>
      <c r="BU271" s="9">
        <f>IF(6&lt;=$G271, ROUND(BT271*$Q271, 2), "")</f>
        <v/>
      </c>
      <c r="BV271" s="9">
        <f>IF(6&lt;=$G271, $N271, "")</f>
        <v/>
      </c>
      <c r="BW271" s="9">
        <f>IF(6&lt;=$G271, BV271-BU271, "")</f>
        <v/>
      </c>
      <c r="BX271" s="9">
        <f>IF(6&lt;=$G271, BT271-BW271, "")</f>
        <v/>
      </c>
      <c r="BY271" s="9">
        <f>IF(6&lt;=$G271, ROUND(BQ271*$Q271, 2), "")</f>
        <v/>
      </c>
      <c r="BZ271" s="9">
        <f>IF(6&lt;=$G271, BQ271+BY271, "")</f>
        <v/>
      </c>
      <c r="CA271" s="9">
        <f>IF(6&lt;=$G271, BU271+BY271, "")</f>
        <v/>
      </c>
      <c r="CB271" s="9">
        <f>IF(6&lt;=$G271, ($G271-6)*$N271, "")</f>
        <v/>
      </c>
      <c r="CC271" s="9">
        <f>IF(7&lt;=$G271, BX271, "")</f>
        <v/>
      </c>
      <c r="CD271" s="9">
        <f>IF(7&lt;=$G271, ROUND(CC271*$Q271, 2), "")</f>
        <v/>
      </c>
      <c r="CE271" s="9">
        <f>IF(7&lt;=$G271, $N271, "")</f>
        <v/>
      </c>
      <c r="CF271" s="9">
        <f>IF(7&lt;=$G271, CE271-CD271, "")</f>
        <v/>
      </c>
      <c r="CG271" s="9">
        <f>IF(7&lt;=$G271, CC271-CF271, "")</f>
        <v/>
      </c>
      <c r="CH271" s="9">
        <f>IF(7&lt;=$G271, ROUND(BZ271*$Q271, 2), "")</f>
        <v/>
      </c>
      <c r="CI271" s="9">
        <f>IF(7&lt;=$G271, BZ271+CH271, "")</f>
        <v/>
      </c>
      <c r="CJ271" s="9">
        <f>IF(7&lt;=$G271, CD271+CH271, "")</f>
        <v/>
      </c>
      <c r="CK271" s="9">
        <f>IF(7&lt;=$G271, ($G271-7)*$N271, "")</f>
        <v/>
      </c>
      <c r="CL271" s="9">
        <f>IF(8&lt;=$G271, CG271, "")</f>
        <v/>
      </c>
      <c r="CM271" s="9">
        <f>IF(8&lt;=$G271, ROUND(CL271*$Q271, 2), "")</f>
        <v/>
      </c>
      <c r="CN271" s="9">
        <f>IF(8&lt;=$G271, $N271, "")</f>
        <v/>
      </c>
      <c r="CO271" s="9">
        <f>IF(8&lt;=$G271, CN271-CM271, "")</f>
        <v/>
      </c>
      <c r="CP271" s="9">
        <f>IF(8&lt;=$G271, CL271-CO271, "")</f>
        <v/>
      </c>
      <c r="CQ271" s="9">
        <f>IF(8&lt;=$G271, ROUND(CI271*$Q271, 2), "")</f>
        <v/>
      </c>
      <c r="CR271" s="9">
        <f>IF(8&lt;=$G271, CI271+CQ271, "")</f>
        <v/>
      </c>
      <c r="CS271" s="9">
        <f>IF(8&lt;=$G271, CM271+CQ271, "")</f>
        <v/>
      </c>
      <c r="CT271" s="9">
        <f>IF(8&lt;=$G271, ($G271-8)*$N271, "")</f>
        <v/>
      </c>
      <c r="CU271" s="9">
        <f>IF(9&lt;=$G271, CP271, "")</f>
        <v/>
      </c>
      <c r="CV271" s="9">
        <f>IF(9&lt;=$G271, ROUND(CU271*$Q271, 2), "")</f>
        <v/>
      </c>
      <c r="CW271" s="9">
        <f>IF(9&lt;=$G271, $N271, "")</f>
        <v/>
      </c>
      <c r="CX271" s="9">
        <f>IF(9&lt;=$G271, CW271-CV271, "")</f>
        <v/>
      </c>
      <c r="CY271" s="9">
        <f>IF(9&lt;=$G271, CU271-CX271, "")</f>
        <v/>
      </c>
      <c r="CZ271" s="9">
        <f>IF(9&lt;=$G271, ROUND(CR271*$Q271, 2), "")</f>
        <v/>
      </c>
      <c r="DA271" s="9">
        <f>IF(9&lt;=$G271, CR271+CZ271, "")</f>
        <v/>
      </c>
      <c r="DB271" s="9">
        <f>IF(9&lt;=$G271, CV271+CZ271, "")</f>
        <v/>
      </c>
      <c r="DC271" s="9">
        <f>IF(9&lt;=$G271, ($G271-9)*$N271, "")</f>
        <v/>
      </c>
      <c r="DD271" s="9">
        <f>IF(10&lt;=$G271, CY271, "")</f>
        <v/>
      </c>
      <c r="DE271" s="9">
        <f>IF(10&lt;=$G271, ROUND(DD271*$Q271, 2), "")</f>
        <v/>
      </c>
      <c r="DF271" s="9">
        <f>IF(10&lt;=$G271, $N271, "")</f>
        <v/>
      </c>
      <c r="DG271" s="9">
        <f>IF(10&lt;=$G271, DF271-DE271, "")</f>
        <v/>
      </c>
      <c r="DH271" s="9">
        <f>IF(10&lt;=$G271, DD271-DG271, "")</f>
        <v/>
      </c>
      <c r="DI271" s="9">
        <f>IF(10&lt;=$G271, ROUND(DA271*$Q271, 2), "")</f>
        <v/>
      </c>
      <c r="DJ271" s="9">
        <f>IF(10&lt;=$G271, DA271+DI271, "")</f>
        <v/>
      </c>
      <c r="DK271" s="9">
        <f>IF(10&lt;=$G271, DE271+DI271, "")</f>
        <v/>
      </c>
      <c r="DL271" s="9">
        <f>IF(10&lt;=$G271, ($G271-10)*$N271, "")</f>
        <v/>
      </c>
      <c r="DM271" s="9">
        <f>IF(11&lt;=$G271, DH271, "")</f>
        <v/>
      </c>
      <c r="DN271" s="9">
        <f>IF(11&lt;=$G271, ROUND(DM271*$Q271, 2), "")</f>
        <v/>
      </c>
      <c r="DO271" s="9">
        <f>IF(11&lt;=$G271, $N271, "")</f>
        <v/>
      </c>
      <c r="DP271" s="9">
        <f>IF(11&lt;=$G271, DO271-DN271, "")</f>
        <v/>
      </c>
      <c r="DQ271" s="9">
        <f>IF(11&lt;=$G271, DM271-DP271, "")</f>
        <v/>
      </c>
      <c r="DR271" s="9">
        <f>IF(11&lt;=$G271, ROUND(DJ271*$Q271, 2), "")</f>
        <v/>
      </c>
      <c r="DS271" s="9">
        <f>IF(11&lt;=$G271, DJ271+DR271, "")</f>
        <v/>
      </c>
      <c r="DT271" s="9">
        <f>IF(11&lt;=$G271, DN271+DR271, "")</f>
        <v/>
      </c>
      <c r="DU271" s="9">
        <f>IF(11&lt;=$G271, ($G271-11)*$N271, "")</f>
        <v/>
      </c>
      <c r="DV271" s="9">
        <f>IF(12&lt;=$G271, DQ271, "")</f>
        <v/>
      </c>
      <c r="DW271" s="9">
        <f>IF(12&lt;=$G271, ROUND(DV271*$Q271, 2), "")</f>
        <v/>
      </c>
      <c r="DX271" s="9">
        <f>IF(12&lt;=$G271, $N271, "")</f>
        <v/>
      </c>
      <c r="DY271" s="9">
        <f>IF(12&lt;=$G271, DX271-DW271, "")</f>
        <v/>
      </c>
      <c r="DZ271" s="9">
        <f>IF(12&lt;=$G271, DV271-DY271, "")</f>
        <v/>
      </c>
      <c r="EA271" s="9">
        <f>IF(12&lt;=$G271, ROUND(DS271*$Q271, 2), "")</f>
        <v/>
      </c>
      <c r="EB271" s="9">
        <f>IF(12&lt;=$G271, DS271+EA271, "")</f>
        <v/>
      </c>
      <c r="EC271" s="9">
        <f>IF(12&lt;=$G271, DW271+EA271, "")</f>
        <v/>
      </c>
      <c r="ED271" s="9">
        <f>IF(12&lt;=$G271, ($G271-12)*$N271, "")</f>
        <v/>
      </c>
      <c r="EE271" s="9">
        <f>IF(13&lt;=$G271, DZ271, "")</f>
        <v/>
      </c>
      <c r="EF271" s="9">
        <f>IF(13&lt;=$G271, ROUND(EE271*$Q271, 2), "")</f>
        <v/>
      </c>
      <c r="EG271" s="9">
        <f>IF(13&lt;=$G271, $N271, "")</f>
        <v/>
      </c>
      <c r="EH271" s="9">
        <f>IF(13&lt;=$G271, EG271-EF271, "")</f>
        <v/>
      </c>
      <c r="EI271" s="9">
        <f>IF(13&lt;=$G271, EE271-EH271, "")</f>
        <v/>
      </c>
      <c r="EJ271" s="9">
        <f>IF(13&lt;=$G271, ROUND(EB271*$Q271, 2), "")</f>
        <v/>
      </c>
      <c r="EK271" s="9">
        <f>IF(13&lt;=$G271, EB271+EJ271, "")</f>
        <v/>
      </c>
      <c r="EL271" s="9">
        <f>IF(13&lt;=$G271, EF271+EJ271, "")</f>
        <v/>
      </c>
      <c r="EM271" s="9">
        <f>IF(13&lt;=$G271, ($G271-13)*$N271, "")</f>
        <v/>
      </c>
      <c r="EN271" s="9">
        <f>IF(14&lt;=$G271, EI271, "")</f>
        <v/>
      </c>
      <c r="EO271" s="9">
        <f>IF(14&lt;=$G271, ROUND(EN271*$Q271, 2), "")</f>
        <v/>
      </c>
      <c r="EP271" s="9">
        <f>IF(14&lt;=$G271, $N271, "")</f>
        <v/>
      </c>
      <c r="EQ271" s="9">
        <f>IF(14&lt;=$G271, EP271-EO271, "")</f>
        <v/>
      </c>
      <c r="ER271" s="9">
        <f>IF(14&lt;=$G271, EN271-EQ271, "")</f>
        <v/>
      </c>
      <c r="ES271" s="9">
        <f>IF(14&lt;=$G271, ROUND(EK271*$Q271, 2), "")</f>
        <v/>
      </c>
      <c r="ET271" s="9">
        <f>IF(14&lt;=$G271, EK271+ES271, "")</f>
        <v/>
      </c>
      <c r="EU271" s="9">
        <f>IF(14&lt;=$G271, EO271+ES271, "")</f>
        <v/>
      </c>
      <c r="EV271" s="9">
        <f>IF(14&lt;=$G271, ($G271-14)*$N271, "")</f>
        <v/>
      </c>
      <c r="EW271" s="9">
        <f>IF(15&lt;=$G271, ER271, "")</f>
        <v/>
      </c>
      <c r="EX271" s="9">
        <f>IF(15&lt;=$G271, ROUND(EW271*$Q271, 2), "")</f>
        <v/>
      </c>
      <c r="EY271" s="9">
        <f>IF(15&lt;=$G271, $N271, "")</f>
        <v/>
      </c>
      <c r="EZ271" s="9">
        <f>IF(15&lt;=$G271, EY271-EX271, "")</f>
        <v/>
      </c>
      <c r="FA271" s="9">
        <f>IF(15&lt;=$G271, EW271-EZ271, "")</f>
        <v/>
      </c>
      <c r="FB271" s="9">
        <f>IF(15&lt;=$G271, ROUND(ET271*$Q271, 2), "")</f>
        <v/>
      </c>
      <c r="FC271" s="9">
        <f>IF(15&lt;=$G271, ET271+FB271, "")</f>
        <v/>
      </c>
      <c r="FD271" s="9">
        <f>IF(15&lt;=$G271, EX271+FB271, "")</f>
        <v/>
      </c>
      <c r="FE271" s="9">
        <f>IF(15&lt;=$G271, ($G271-15)*$N271, "")</f>
        <v/>
      </c>
      <c r="FF271" s="9">
        <f>IF(16&lt;=$G271, FA271, "")</f>
        <v/>
      </c>
      <c r="FG271" s="9">
        <f>IF(16&lt;=$G271, ROUND(FF271*$Q271, 2), "")</f>
        <v/>
      </c>
      <c r="FH271" s="9">
        <f>IF(16&lt;=$G271, $N271, "")</f>
        <v/>
      </c>
      <c r="FI271" s="9">
        <f>IF(16&lt;=$G271, FH271-FG271, "")</f>
        <v/>
      </c>
      <c r="FJ271" s="9">
        <f>IF(16&lt;=$G271, FF271-FI271, "")</f>
        <v/>
      </c>
      <c r="FK271" s="9">
        <f>IF(16&lt;=$G271, ROUND(FC271*$Q271, 2), "")</f>
        <v/>
      </c>
      <c r="FL271" s="9">
        <f>IF(16&lt;=$G271, FC271+FK271, "")</f>
        <v/>
      </c>
      <c r="FM271" s="9">
        <f>IF(16&lt;=$G271, FG271+FK271, "")</f>
        <v/>
      </c>
      <c r="FN271" s="9">
        <f>IF(16&lt;=$G271, ($G271-16)*$N271, "")</f>
        <v/>
      </c>
      <c r="FO271" s="9">
        <f>IF(17&lt;=$G271, FJ271, "")</f>
        <v/>
      </c>
      <c r="FP271" s="9">
        <f>IF(17&lt;=$G271, ROUND(FO271*$Q271, 2), "")</f>
        <v/>
      </c>
      <c r="FQ271" s="9">
        <f>IF(17&lt;=$G271, $N271, "")</f>
        <v/>
      </c>
      <c r="FR271" s="9">
        <f>IF(17&lt;=$G271, FQ271-FP271, "")</f>
        <v/>
      </c>
      <c r="FS271" s="9">
        <f>IF(17&lt;=$G271, FO271-FR271, "")</f>
        <v/>
      </c>
      <c r="FT271" s="9">
        <f>IF(17&lt;=$G271, ROUND(FL271*$Q271, 2), "")</f>
        <v/>
      </c>
      <c r="FU271" s="9">
        <f>IF(17&lt;=$G271, FL271+FT271, "")</f>
        <v/>
      </c>
      <c r="FV271" s="9">
        <f>IF(17&lt;=$G271, FP271+FT271, "")</f>
        <v/>
      </c>
      <c r="FW271" s="9">
        <f>IF(17&lt;=$G271, ($G271-17)*$N271, "")</f>
        <v/>
      </c>
      <c r="FX271" s="9">
        <f>IF(18&lt;=$G271, FS271, "")</f>
        <v/>
      </c>
      <c r="FY271" s="9">
        <f>IF(18&lt;=$G271, ROUND(FX271*$Q271, 2), "")</f>
        <v/>
      </c>
      <c r="FZ271" s="9">
        <f>IF(18&lt;=$G271, $N271, "")</f>
        <v/>
      </c>
      <c r="GA271" s="9">
        <f>IF(18&lt;=$G271, FZ271-FY271, "")</f>
        <v/>
      </c>
      <c r="GB271" s="9">
        <f>IF(18&lt;=$G271, FX271-GA271, "")</f>
        <v/>
      </c>
      <c r="GC271" s="9">
        <f>IF(18&lt;=$G271, ROUND(FU271*$Q271, 2), "")</f>
        <v/>
      </c>
      <c r="GD271" s="9">
        <f>IF(18&lt;=$G271, FU271+GC271, "")</f>
        <v/>
      </c>
      <c r="GE271" s="9">
        <f>IF(18&lt;=$G271, FY271+GC271, "")</f>
        <v/>
      </c>
      <c r="GF271" s="9">
        <f>IF(18&lt;=$G271, ($G271-18)*$N271, "")</f>
        <v/>
      </c>
      <c r="GG271" s="9">
        <f>IF(19&lt;=$G271, GB271, "")</f>
        <v/>
      </c>
      <c r="GH271" s="9">
        <f>IF(19&lt;=$G271, ROUND(GG271*$Q271, 2), "")</f>
        <v/>
      </c>
      <c r="GI271" s="9">
        <f>IF(19&lt;=$G271, $N271, "")</f>
        <v/>
      </c>
      <c r="GJ271" s="9">
        <f>IF(19&lt;=$G271, GI271-GH271, "")</f>
        <v/>
      </c>
      <c r="GK271" s="9">
        <f>IF(19&lt;=$G271, GG271-GJ271, "")</f>
        <v/>
      </c>
      <c r="GL271" s="9">
        <f>IF(19&lt;=$G271, ROUND(GD271*$Q271, 2), "")</f>
        <v/>
      </c>
      <c r="GM271" s="9">
        <f>IF(19&lt;=$G271, GD271+GL271, "")</f>
        <v/>
      </c>
      <c r="GN271" s="9">
        <f>IF(19&lt;=$G271, GH271+GL271, "")</f>
        <v/>
      </c>
      <c r="GO271" s="9">
        <f>IF(19&lt;=$G271, ($G271-19)*$N271, "")</f>
        <v/>
      </c>
      <c r="GP271" s="9">
        <f>IF(20&lt;=$G271, GK271, "")</f>
        <v/>
      </c>
      <c r="GQ271" s="9">
        <f>IF(20&lt;=$G271, ROUND(GP271*$Q271, 2), "")</f>
        <v/>
      </c>
      <c r="GR271" s="9">
        <f>IF(20&lt;=$G271, $N271, "")</f>
        <v/>
      </c>
      <c r="GS271" s="9">
        <f>IF(20&lt;=$G271, GR271-GQ271, "")</f>
        <v/>
      </c>
      <c r="GT271" s="9">
        <f>IF(20&lt;=$G271, GP271-GS271, "")</f>
        <v/>
      </c>
      <c r="GU271" s="9">
        <f>IF(20&lt;=$G271, ROUND(GM271*$Q271, 2), "")</f>
        <v/>
      </c>
      <c r="GV271" s="9">
        <f>IF(20&lt;=$G271, GM271+GU271, "")</f>
        <v/>
      </c>
      <c r="GW271" s="9">
        <f>IF(20&lt;=$G271, GQ271+GU271, "")</f>
        <v/>
      </c>
      <c r="GX271" s="9">
        <f>IF(20&lt;=$G271, ($G271-20)*$N271, "")</f>
        <v/>
      </c>
      <c r="GY271" s="9">
        <f>IF(21&lt;=$G271, GT271, "")</f>
        <v/>
      </c>
      <c r="GZ271" s="9">
        <f>IF(21&lt;=$G271, ROUND(GY271*$Q271, 2), "")</f>
        <v/>
      </c>
      <c r="HA271" s="9">
        <f>IF(21&lt;=$G271, $N271, "")</f>
        <v/>
      </c>
      <c r="HB271" s="9">
        <f>IF(21&lt;=$G271, HA271-GZ271, "")</f>
        <v/>
      </c>
      <c r="HC271" s="9">
        <f>IF(21&lt;=$G271, GY271-HB271, "")</f>
        <v/>
      </c>
      <c r="HD271" s="9">
        <f>IF(21&lt;=$G271, ROUND(GV271*$Q271, 2), "")</f>
        <v/>
      </c>
      <c r="HE271" s="9">
        <f>IF(21&lt;=$G271, GV271+HD271, "")</f>
        <v/>
      </c>
      <c r="HF271" s="9">
        <f>IF(21&lt;=$G271, GZ271+HD271, "")</f>
        <v/>
      </c>
      <c r="HG271" s="9">
        <f>IF(21&lt;=$G271, ($G271-21)*$N271, "")</f>
        <v/>
      </c>
      <c r="HH271" s="9">
        <f>IF(22&lt;=$G271, HC271, "")</f>
        <v/>
      </c>
      <c r="HI271" s="9">
        <f>IF(22&lt;=$G271, ROUND(HH271*$Q271, 2), "")</f>
        <v/>
      </c>
      <c r="HJ271" s="9">
        <f>IF(22&lt;=$G271, $N271, "")</f>
        <v/>
      </c>
      <c r="HK271" s="9">
        <f>IF(22&lt;=$G271, HJ271-HI271, "")</f>
        <v/>
      </c>
      <c r="HL271" s="9">
        <f>IF(22&lt;=$G271, HH271-HK271, "")</f>
        <v/>
      </c>
      <c r="HM271" s="9">
        <f>IF(22&lt;=$G271, ROUND(HE271*$Q271, 2), "")</f>
        <v/>
      </c>
      <c r="HN271" s="9">
        <f>IF(22&lt;=$G271, HE271+HM271, "")</f>
        <v/>
      </c>
      <c r="HO271" s="9">
        <f>IF(22&lt;=$G271, HI271+HM271, "")</f>
        <v/>
      </c>
      <c r="HP271" s="9">
        <f>IF(22&lt;=$G271, ($G271-22)*$N271, "")</f>
        <v/>
      </c>
      <c r="HQ271" s="9">
        <f>IF(23&lt;=$G271, HL271, "")</f>
        <v/>
      </c>
      <c r="HR271" s="9">
        <f>IF(23&lt;=$G271, ROUND(HQ271*$Q271, 2), "")</f>
        <v/>
      </c>
      <c r="HS271" s="9">
        <f>IF(23&lt;=$G271, $N271, "")</f>
        <v/>
      </c>
      <c r="HT271" s="9">
        <f>IF(23&lt;=$G271, HS271-HR271, "")</f>
        <v/>
      </c>
      <c r="HU271" s="9">
        <f>IF(23&lt;=$G271, HQ271-HT271, "")</f>
        <v/>
      </c>
      <c r="HV271" s="9">
        <f>IF(23&lt;=$G271, ROUND(HN271*$Q271, 2), "")</f>
        <v/>
      </c>
      <c r="HW271" s="9">
        <f>IF(23&lt;=$G271, HN271+HV271, "")</f>
        <v/>
      </c>
      <c r="HX271" s="9">
        <f>IF(23&lt;=$G271, HR271+HV271, "")</f>
        <v/>
      </c>
      <c r="HY271" s="9">
        <f>IF(23&lt;=$G271, ($G271-23)*$N271, "")</f>
        <v/>
      </c>
      <c r="HZ271" s="9">
        <f>IF(24&lt;=$G271, HU271, "")</f>
        <v/>
      </c>
      <c r="IA271" s="9">
        <f>IF(24&lt;=$G271, ROUND(HZ271*$Q271, 2), "")</f>
        <v/>
      </c>
      <c r="IB271" s="9">
        <f>IF(24&lt;=$G271, $N271, "")</f>
        <v/>
      </c>
      <c r="IC271" s="9">
        <f>IF(24&lt;=$G271, IB271-IA271, "")</f>
        <v/>
      </c>
      <c r="ID271" s="9">
        <f>IF(24&lt;=$G271, HZ271-IC271, "")</f>
        <v/>
      </c>
      <c r="IE271" s="9">
        <f>IF(24&lt;=$G271, ROUND(HW271*$Q271, 2), "")</f>
        <v/>
      </c>
      <c r="IF271" s="9">
        <f>IF(24&lt;=$G271, HW271+IE271, "")</f>
        <v/>
      </c>
      <c r="IG271" s="9">
        <f>IF(24&lt;=$G271, IA271+IE271, "")</f>
        <v/>
      </c>
      <c r="IH271" s="9">
        <f>IF(24&lt;=$G271, ($G271-24)*$N271, "")</f>
        <v/>
      </c>
      <c r="II271" s="9">
        <f>IF(25&lt;=$G271, ID271, "")</f>
        <v/>
      </c>
      <c r="IJ271" s="9">
        <f>IF(25&lt;=$G271, ROUND(II271*$Q271, 2), "")</f>
        <v/>
      </c>
      <c r="IK271" s="9">
        <f>IF(25&lt;=$G271, $N271, "")</f>
        <v/>
      </c>
      <c r="IL271" s="9">
        <f>IF(25&lt;=$G271, IK271-IJ271, "")</f>
        <v/>
      </c>
      <c r="IM271" s="9">
        <f>IF(25&lt;=$G271, II271-IL271, "")</f>
        <v/>
      </c>
      <c r="IN271" s="9">
        <f>IF(25&lt;=$G271, ROUND(IF271*$Q271, 2), "")</f>
        <v/>
      </c>
      <c r="IO271" s="9">
        <f>IF(25&lt;=$G271, IF271+IN271, "")</f>
        <v/>
      </c>
      <c r="IP271" s="9">
        <f>IF(25&lt;=$G271, IJ271+IN271, "")</f>
        <v/>
      </c>
      <c r="IQ271" s="9">
        <f>IF(25&lt;=$G271, ($G271-25)*$N271, "")</f>
        <v/>
      </c>
      <c r="IR271" s="9">
        <f>IF(26&lt;=$G271, IM271, "")</f>
        <v/>
      </c>
      <c r="IS271" s="9">
        <f>IF(26&lt;=$G271, ROUND(IR271*$Q271, 2), "")</f>
        <v/>
      </c>
      <c r="IT271" s="9">
        <f>IF(26&lt;=$G271, $N271, "")</f>
        <v/>
      </c>
      <c r="IU271" s="9">
        <f>IF(26&lt;=$G271, IT271-IS271, "")</f>
        <v/>
      </c>
      <c r="IV271" s="9">
        <f>IF(26&lt;=$G271, IR271-IU271, "")</f>
        <v/>
      </c>
      <c r="IW271" s="9">
        <f>IF(26&lt;=$G271, ROUND(IO271*$Q271, 2), "")</f>
        <v/>
      </c>
      <c r="IX271" s="9">
        <f>IF(26&lt;=$G271, IO271+IW271, "")</f>
        <v/>
      </c>
      <c r="IY271" s="9">
        <f>IF(26&lt;=$G271, IS271+IW271, "")</f>
        <v/>
      </c>
      <c r="IZ271" s="9">
        <f>IF(26&lt;=$G271, ($G271-26)*$N271, "")</f>
        <v/>
      </c>
      <c r="JA271" s="9">
        <f>IF(27&lt;=$G271, IV271, "")</f>
        <v/>
      </c>
      <c r="JB271" s="9">
        <f>IF(27&lt;=$G271, ROUND(JA271*$Q271, 2), "")</f>
        <v/>
      </c>
      <c r="JC271" s="9">
        <f>IF(27&lt;=$G271, $N271, "")</f>
        <v/>
      </c>
      <c r="JD271" s="9">
        <f>IF(27&lt;=$G271, JC271-JB271, "")</f>
        <v/>
      </c>
      <c r="JE271" s="9">
        <f>IF(27&lt;=$G271, JA271-JD271, "")</f>
        <v/>
      </c>
      <c r="JF271" s="9">
        <f>IF(27&lt;=$G271, ROUND(IX271*$Q271, 2), "")</f>
        <v/>
      </c>
      <c r="JG271" s="9">
        <f>IF(27&lt;=$G271, IX271+JF271, "")</f>
        <v/>
      </c>
      <c r="JH271" s="9">
        <f>IF(27&lt;=$G271, JB271+JF271, "")</f>
        <v/>
      </c>
      <c r="JI271" s="9">
        <f>IF(27&lt;=$G271, ($G271-27)*$N271, "")</f>
        <v/>
      </c>
      <c r="JJ271" s="9">
        <f>IF(28&lt;=$G271, JE271, "")</f>
        <v/>
      </c>
      <c r="JK271" s="9">
        <f>IF(28&lt;=$G271, ROUND(JJ271*$Q271, 2), "")</f>
        <v/>
      </c>
      <c r="JL271" s="9">
        <f>IF(28&lt;=$G271, $N271, "")</f>
        <v/>
      </c>
      <c r="JM271" s="9">
        <f>IF(28&lt;=$G271, JL271-JK271, "")</f>
        <v/>
      </c>
      <c r="JN271" s="9">
        <f>IF(28&lt;=$G271, JJ271-JM271, "")</f>
        <v/>
      </c>
      <c r="JO271" s="9">
        <f>IF(28&lt;=$G271, ROUND(JG271*$Q271, 2), "")</f>
        <v/>
      </c>
      <c r="JP271" s="9">
        <f>IF(28&lt;=$G271, JG271+JO271, "")</f>
        <v/>
      </c>
      <c r="JQ271" s="9">
        <f>IF(28&lt;=$G271, JK271+JO271, "")</f>
        <v/>
      </c>
      <c r="JR271" s="9">
        <f>IF(28&lt;=$G271, ($G271-28)*$N271, "")</f>
        <v/>
      </c>
      <c r="JS271" s="9">
        <f>IF(29&lt;=$G271, JN271, "")</f>
        <v/>
      </c>
      <c r="JT271" s="9">
        <f>IF(29&lt;=$G271, ROUND(JS271*$Q271, 2), "")</f>
        <v/>
      </c>
      <c r="JU271" s="9">
        <f>IF(29&lt;=$G271, $N271, "")</f>
        <v/>
      </c>
      <c r="JV271" s="9">
        <f>IF(29&lt;=$G271, JU271-JT271, "")</f>
        <v/>
      </c>
      <c r="JW271" s="9">
        <f>IF(29&lt;=$G271, JS271-JV271, "")</f>
        <v/>
      </c>
      <c r="JX271" s="9">
        <f>IF(29&lt;=$G271, ROUND(JP271*$Q271, 2), "")</f>
        <v/>
      </c>
      <c r="JY271" s="9">
        <f>IF(29&lt;=$G271, JP271+JX271, "")</f>
        <v/>
      </c>
      <c r="JZ271" s="9">
        <f>IF(29&lt;=$G271, JT271+JX271, "")</f>
        <v/>
      </c>
      <c r="KA271" s="9">
        <f>IF(29&lt;=$G271, ($G271-29)*$N271, "")</f>
        <v/>
      </c>
      <c r="KB271" s="9">
        <f>IF(30&lt;=$G271, JW271, "")</f>
        <v/>
      </c>
      <c r="KC271" s="9">
        <f>IF(30&lt;=$G271, ROUND(KB271*$Q271, 2), "")</f>
        <v/>
      </c>
      <c r="KD271" s="9">
        <f>IF(30&lt;=$G271, $N271, "")</f>
        <v/>
      </c>
      <c r="KE271" s="9">
        <f>IF(30&lt;=$G271, KD271-KC271, "")</f>
        <v/>
      </c>
      <c r="KF271" s="9">
        <f>IF(30&lt;=$G271, KB271-KE271, "")</f>
        <v/>
      </c>
      <c r="KG271" s="9">
        <f>IF(30&lt;=$G271, ROUND(JY271*$Q271, 2), "")</f>
        <v/>
      </c>
      <c r="KH271" s="9">
        <f>IF(30&lt;=$G271, JY271+KG271, "")</f>
        <v/>
      </c>
      <c r="KI271" s="9">
        <f>IF(30&lt;=$G271, KC271+KG271, "")</f>
        <v/>
      </c>
      <c r="KJ271" s="9">
        <f>IF(30&lt;=$G271, ($G271-30)*$N271, "")</f>
        <v/>
      </c>
      <c r="KK271" s="9">
        <f>IF(31&lt;=$G271, KF271, "")</f>
        <v/>
      </c>
      <c r="KL271" s="9">
        <f>IF(31&lt;=$G271, ROUND(KK271*$Q271, 2), "")</f>
        <v/>
      </c>
      <c r="KM271" s="9">
        <f>IF(31&lt;=$G271, $N271, "")</f>
        <v/>
      </c>
      <c r="KN271" s="9">
        <f>IF(31&lt;=$G271, KM271-KL271, "")</f>
        <v/>
      </c>
      <c r="KO271" s="9">
        <f>IF(31&lt;=$G271, KK271-KN271, "")</f>
        <v/>
      </c>
      <c r="KP271" s="9">
        <f>IF(31&lt;=$G271, ROUND(KH271*$Q271, 2), "")</f>
        <v/>
      </c>
      <c r="KQ271" s="9">
        <f>IF(31&lt;=$G271, KH271+KP271, "")</f>
        <v/>
      </c>
      <c r="KR271" s="9">
        <f>IF(31&lt;=$G271, KL271+KP271, "")</f>
        <v/>
      </c>
      <c r="KS271" s="9">
        <f>IF(31&lt;=$G271, ($G271-31)*$N271, "")</f>
        <v/>
      </c>
      <c r="KT271" s="9">
        <f>IF(32&lt;=$G271, KO271, "")</f>
        <v/>
      </c>
      <c r="KU271" s="9">
        <f>IF(32&lt;=$G271, ROUND(KT271*$Q271, 2), "")</f>
        <v/>
      </c>
      <c r="KV271" s="9">
        <f>IF(32&lt;=$G271, $N271, "")</f>
        <v/>
      </c>
      <c r="KW271" s="9">
        <f>IF(32&lt;=$G271, KV271-KU271, "")</f>
        <v/>
      </c>
      <c r="KX271" s="9">
        <f>IF(32&lt;=$G271, KT271-KW271, "")</f>
        <v/>
      </c>
      <c r="KY271" s="9">
        <f>IF(32&lt;=$G271, ROUND(KQ271*$Q271, 2), "")</f>
        <v/>
      </c>
      <c r="KZ271" s="9">
        <f>IF(32&lt;=$G271, KQ271+KY271, "")</f>
        <v/>
      </c>
      <c r="LA271" s="9">
        <f>IF(32&lt;=$G271, KU271+KY271, "")</f>
        <v/>
      </c>
      <c r="LB271" s="9">
        <f>IF(32&lt;=$G271, ($G271-32)*$N271, "")</f>
        <v/>
      </c>
      <c r="LC271" s="9">
        <f>IF(33&lt;=$G271, KX271, "")</f>
        <v/>
      </c>
      <c r="LD271" s="9">
        <f>IF(33&lt;=$G271, ROUND(LC271*$Q271, 2), "")</f>
        <v/>
      </c>
      <c r="LE271" s="9">
        <f>IF(33&lt;=$G271, $N271, "")</f>
        <v/>
      </c>
      <c r="LF271" s="9">
        <f>IF(33&lt;=$G271, LE271-LD271, "")</f>
        <v/>
      </c>
      <c r="LG271" s="9">
        <f>IF(33&lt;=$G271, LC271-LF271, "")</f>
        <v/>
      </c>
      <c r="LH271" s="9">
        <f>IF(33&lt;=$G271, ROUND(KZ271*$Q271, 2), "")</f>
        <v/>
      </c>
      <c r="LI271" s="9">
        <f>IF(33&lt;=$G271, KZ271+LH271, "")</f>
        <v/>
      </c>
      <c r="LJ271" s="9">
        <f>IF(33&lt;=$G271, LD271+LH271, "")</f>
        <v/>
      </c>
      <c r="LK271" s="9">
        <f>IF(33&lt;=$G271, ($G271-33)*$N271, "")</f>
        <v/>
      </c>
      <c r="LL271" s="9">
        <f>IF(34&lt;=$G271, LG271, "")</f>
        <v/>
      </c>
      <c r="LM271" s="9">
        <f>IF(34&lt;=$G271, ROUND(LL271*$Q271, 2), "")</f>
        <v/>
      </c>
      <c r="LN271" s="9">
        <f>IF(34&lt;=$G271, $N271, "")</f>
        <v/>
      </c>
      <c r="LO271" s="9">
        <f>IF(34&lt;=$G271, LN271-LM271, "")</f>
        <v/>
      </c>
      <c r="LP271" s="9">
        <f>IF(34&lt;=$G271, LL271-LO271, "")</f>
        <v/>
      </c>
      <c r="LQ271" s="9">
        <f>IF(34&lt;=$G271, ROUND(LI271*$Q271, 2), "")</f>
        <v/>
      </c>
      <c r="LR271" s="9">
        <f>IF(34&lt;=$G271, LI271+LQ271, "")</f>
        <v/>
      </c>
      <c r="LS271" s="9">
        <f>IF(34&lt;=$G271, LM271+LQ271, "")</f>
        <v/>
      </c>
      <c r="LT271" s="9">
        <f>IF(34&lt;=$G271, ($G271-34)*$N271, "")</f>
        <v/>
      </c>
      <c r="LU271" s="9">
        <f>IF(35&lt;=$G271, LP271, "")</f>
        <v/>
      </c>
      <c r="LV271" s="9">
        <f>IF(35&lt;=$G271, ROUND(LU271*$Q271, 2), "")</f>
        <v/>
      </c>
      <c r="LW271" s="9">
        <f>IF(35&lt;=$G271, $N271, "")</f>
        <v/>
      </c>
      <c r="LX271" s="9">
        <f>IF(35&lt;=$G271, LW271-LV271, "")</f>
        <v/>
      </c>
      <c r="LY271" s="9">
        <f>IF(35&lt;=$G271, LU271-LX271, "")</f>
        <v/>
      </c>
      <c r="LZ271" s="9">
        <f>IF(35&lt;=$G271, ROUND(LR271*$Q271, 2), "")</f>
        <v/>
      </c>
      <c r="MA271" s="9">
        <f>IF(35&lt;=$G271, LR271+LZ271, "")</f>
        <v/>
      </c>
      <c r="MB271" s="9">
        <f>IF(35&lt;=$G271, LV271+LZ271, "")</f>
        <v/>
      </c>
      <c r="MC271" s="9">
        <f>IF(35&lt;=$G271, ($G271-35)*$N271, "")</f>
        <v/>
      </c>
      <c r="MD271" s="9">
        <f>IF(36&lt;=$G271, LY271, "")</f>
        <v/>
      </c>
      <c r="ME271" s="9">
        <f>IF(36&lt;=$G271, ROUND(MD271*$Q271, 2), "")</f>
        <v/>
      </c>
      <c r="MF271" s="9">
        <f>IF(36&lt;=$G271, $N271, "")</f>
        <v/>
      </c>
      <c r="MG271" s="9">
        <f>IF(36&lt;=$G271, MF271-ME271, "")</f>
        <v/>
      </c>
      <c r="MH271" s="9">
        <f>IF(36&lt;=$G271, MD271-MG271, "")</f>
        <v/>
      </c>
      <c r="MI271" s="9">
        <f>IF(36&lt;=$G271, ROUND(MA271*$Q271, 2), "")</f>
        <v/>
      </c>
      <c r="MJ271" s="9">
        <f>IF(36&lt;=$G271, MA271+MI271, "")</f>
        <v/>
      </c>
      <c r="MK271" s="9">
        <f>IF(36&lt;=$G271, ME271+MI271, "")</f>
        <v/>
      </c>
      <c r="ML271" s="9">
        <f>IF(36&lt;=$G271, ($G271-36)*$N271, "")</f>
        <v/>
      </c>
      <c r="MM271" s="9">
        <f>IF(37&lt;=$G271, MH271, "")</f>
        <v/>
      </c>
      <c r="MN271" s="9">
        <f>IF(37&lt;=$G271, ROUND(MM271*$Q271, 2), "")</f>
        <v/>
      </c>
      <c r="MO271" s="9">
        <f>IF(37&lt;=$G271, $N271, "")</f>
        <v/>
      </c>
      <c r="MP271" s="9">
        <f>IF(37&lt;=$G271, MO271-MN271, "")</f>
        <v/>
      </c>
      <c r="MQ271" s="9">
        <f>IF(37&lt;=$G271, MM271-MP271, "")</f>
        <v/>
      </c>
      <c r="MR271" s="9">
        <f>IF(37&lt;=$G271, ROUND(MJ271*$Q271, 2), "")</f>
        <v/>
      </c>
      <c r="MS271" s="9">
        <f>IF(37&lt;=$G271, MJ271+MR271, "")</f>
        <v/>
      </c>
      <c r="MT271" s="9">
        <f>IF(37&lt;=$G271, MN271+MR271, "")</f>
        <v/>
      </c>
      <c r="MU271" s="9">
        <f>IF(37&lt;=$G271, ($G271-37)*$N271, "")</f>
        <v/>
      </c>
      <c r="MV271" s="9">
        <f>IF(38&lt;=$G271, MQ271, "")</f>
        <v/>
      </c>
      <c r="MW271" s="9">
        <f>IF(38&lt;=$G271, ROUND(MV271*$Q271, 2), "")</f>
        <v/>
      </c>
      <c r="MX271" s="9">
        <f>IF(38&lt;=$G271, $N271, "")</f>
        <v/>
      </c>
      <c r="MY271" s="9">
        <f>IF(38&lt;=$G271, MX271-MW271, "")</f>
        <v/>
      </c>
      <c r="MZ271" s="9">
        <f>IF(38&lt;=$G271, MV271-MY271, "")</f>
        <v/>
      </c>
      <c r="NA271" s="9">
        <f>IF(38&lt;=$G271, ROUND(MS271*$Q271, 2), "")</f>
        <v/>
      </c>
      <c r="NB271" s="9">
        <f>IF(38&lt;=$G271, MS271+NA271, "")</f>
        <v/>
      </c>
      <c r="NC271" s="9">
        <f>IF(38&lt;=$G271, MW271+NA271, "")</f>
        <v/>
      </c>
      <c r="ND271" s="9">
        <f>IF(38&lt;=$G271, ($G271-38)*$N271, "")</f>
        <v/>
      </c>
      <c r="NE271" s="9">
        <f>IF(39&lt;=$G271, MZ271, "")</f>
        <v/>
      </c>
      <c r="NF271" s="9">
        <f>IF(39&lt;=$G271, ROUND(NE271*$Q271, 2), "")</f>
        <v/>
      </c>
      <c r="NG271" s="9">
        <f>IF(39&lt;=$G271, $N271, "")</f>
        <v/>
      </c>
      <c r="NH271" s="9">
        <f>IF(39&lt;=$G271, NG271-NF271, "")</f>
        <v/>
      </c>
      <c r="NI271" s="9">
        <f>IF(39&lt;=$G271, NE271-NH271, "")</f>
        <v/>
      </c>
      <c r="NJ271" s="9">
        <f>IF(39&lt;=$G271, ROUND(NB271*$Q271, 2), "")</f>
        <v/>
      </c>
      <c r="NK271" s="9">
        <f>IF(39&lt;=$G271, NB271+NJ271, "")</f>
        <v/>
      </c>
      <c r="NL271" s="9">
        <f>IF(39&lt;=$G271, NF271+NJ271, "")</f>
        <v/>
      </c>
      <c r="NM271" s="9">
        <f>IF(39&lt;=$G271, ($G271-39)*$N271, "")</f>
        <v/>
      </c>
      <c r="NN271" s="9">
        <f>IF(40&lt;=$G271, NI271, "")</f>
        <v/>
      </c>
      <c r="NO271" s="9">
        <f>IF(40&lt;=$G271, ROUND(NN271*$Q271, 2), "")</f>
        <v/>
      </c>
      <c r="NP271" s="9">
        <f>IF(40&lt;=$G271, $N271, "")</f>
        <v/>
      </c>
      <c r="NQ271" s="9">
        <f>IF(40&lt;=$G271, NP271-NO271, "")</f>
        <v/>
      </c>
      <c r="NR271" s="9">
        <f>IF(40&lt;=$G271, NN271-NQ271, "")</f>
        <v/>
      </c>
      <c r="NS271" s="9">
        <f>IF(40&lt;=$G271, ROUND(NK271*$Q271, 2), "")</f>
        <v/>
      </c>
      <c r="NT271" s="9">
        <f>IF(40&lt;=$G271, NK271+NS271, "")</f>
        <v/>
      </c>
      <c r="NU271" s="9">
        <f>IF(40&lt;=$G271, NO271+NS271, "")</f>
        <v/>
      </c>
      <c r="NV271" s="9">
        <f>IF(40&lt;=$G271, ($G271-40)*$N271, "")</f>
        <v/>
      </c>
      <c r="NW271" s="9">
        <f>IF(41&lt;=$G271, NR271, "")</f>
        <v/>
      </c>
      <c r="NX271" s="9">
        <f>IF(41&lt;=$G271, ROUND(NW271*$Q271, 2), "")</f>
        <v/>
      </c>
      <c r="NY271" s="9">
        <f>IF(41&lt;=$G271, $N271, "")</f>
        <v/>
      </c>
      <c r="NZ271" s="9">
        <f>IF(41&lt;=$G271, NY271-NX271, "")</f>
        <v/>
      </c>
      <c r="OA271" s="9">
        <f>IF(41&lt;=$G271, NW271-NZ271, "")</f>
        <v/>
      </c>
      <c r="OB271" s="9">
        <f>IF(41&lt;=$G271, ROUND(NT271*$Q271, 2), "")</f>
        <v/>
      </c>
      <c r="OC271" s="9">
        <f>IF(41&lt;=$G271, NT271+OB271, "")</f>
        <v/>
      </c>
      <c r="OD271" s="9">
        <f>IF(41&lt;=$G271, NX271+OB271, "")</f>
        <v/>
      </c>
      <c r="OE271" s="9">
        <f>IF(41&lt;=$G271, ($G271-41)*$N271, "")</f>
        <v/>
      </c>
      <c r="OF271" s="9">
        <f>IF(42&lt;=$G271, OA271, "")</f>
        <v/>
      </c>
      <c r="OG271" s="9">
        <f>IF(42&lt;=$G271, ROUND(OF271*$Q271, 2), "")</f>
        <v/>
      </c>
      <c r="OH271" s="9">
        <f>IF(42&lt;=$G271, $N271, "")</f>
        <v/>
      </c>
      <c r="OI271" s="9">
        <f>IF(42&lt;=$G271, OH271-OG271, "")</f>
        <v/>
      </c>
      <c r="OJ271" s="9">
        <f>IF(42&lt;=$G271, OF271-OI271, "")</f>
        <v/>
      </c>
      <c r="OK271" s="9">
        <f>IF(42&lt;=$G271, ROUND(OC271*$Q271, 2), "")</f>
        <v/>
      </c>
      <c r="OL271" s="9">
        <f>IF(42&lt;=$G271, OC271+OK271, "")</f>
        <v/>
      </c>
      <c r="OM271" s="9">
        <f>IF(42&lt;=$G271, OG271+OK271, "")</f>
        <v/>
      </c>
      <c r="ON271" s="9">
        <f>IF(42&lt;=$G271, ($G271-42)*$N271, "")</f>
        <v/>
      </c>
      <c r="OO271" s="9">
        <f>IF(43&lt;=$G271, OJ271, "")</f>
        <v/>
      </c>
      <c r="OP271" s="9">
        <f>IF(43&lt;=$G271, ROUND(OO271*$Q271, 2), "")</f>
        <v/>
      </c>
      <c r="OQ271" s="9">
        <f>IF(43&lt;=$G271, $N271, "")</f>
        <v/>
      </c>
      <c r="OR271" s="9">
        <f>IF(43&lt;=$G271, OQ271-OP271, "")</f>
        <v/>
      </c>
      <c r="OS271" s="9">
        <f>IF(43&lt;=$G271, OO271-OR271, "")</f>
        <v/>
      </c>
      <c r="OT271" s="9">
        <f>IF(43&lt;=$G271, ROUND(OL271*$Q271, 2), "")</f>
        <v/>
      </c>
      <c r="OU271" s="9">
        <f>IF(43&lt;=$G271, OL271+OT271, "")</f>
        <v/>
      </c>
      <c r="OV271" s="9">
        <f>IF(43&lt;=$G271, OP271+OT271, "")</f>
        <v/>
      </c>
      <c r="OW271" s="9">
        <f>IF(43&lt;=$G271, ($G271-43)*$N271, "")</f>
        <v/>
      </c>
      <c r="OX271" s="9">
        <f>IF(44&lt;=$G271, OS271, "")</f>
        <v/>
      </c>
      <c r="OY271" s="9">
        <f>IF(44&lt;=$G271, ROUND(OX271*$Q271, 2), "")</f>
        <v/>
      </c>
      <c r="OZ271" s="9">
        <f>IF(44&lt;=$G271, $N271, "")</f>
        <v/>
      </c>
      <c r="PA271" s="9">
        <f>IF(44&lt;=$G271, OZ271-OY271, "")</f>
        <v/>
      </c>
      <c r="PB271" s="9">
        <f>IF(44&lt;=$G271, OX271-PA271, "")</f>
        <v/>
      </c>
      <c r="PC271" s="9">
        <f>IF(44&lt;=$G271, ROUND(OU271*$Q271, 2), "")</f>
        <v/>
      </c>
      <c r="PD271" s="9">
        <f>IF(44&lt;=$G271, OU271+PC271, "")</f>
        <v/>
      </c>
      <c r="PE271" s="9">
        <f>IF(44&lt;=$G271, OY271+PC271, "")</f>
        <v/>
      </c>
      <c r="PF271" s="9">
        <f>IF(44&lt;=$G271, ($G271-44)*$N271, "")</f>
        <v/>
      </c>
      <c r="PG271" s="9">
        <f>IF(45&lt;=$G271, PB271, "")</f>
        <v/>
      </c>
      <c r="PH271" s="9">
        <f>IF(45&lt;=$G271, ROUND(PG271*$Q271, 2), "")</f>
        <v/>
      </c>
      <c r="PI271" s="9">
        <f>IF(45&lt;=$G271, $N271, "")</f>
        <v/>
      </c>
      <c r="PJ271" s="9">
        <f>IF(45&lt;=$G271, PI271-PH271, "")</f>
        <v/>
      </c>
      <c r="PK271" s="9">
        <f>IF(45&lt;=$G271, PG271-PJ271, "")</f>
        <v/>
      </c>
      <c r="PL271" s="9">
        <f>IF(45&lt;=$G271, ROUND(PD271*$Q271, 2), "")</f>
        <v/>
      </c>
      <c r="PM271" s="9">
        <f>IF(45&lt;=$G271, PD271+PL271, "")</f>
        <v/>
      </c>
      <c r="PN271" s="9">
        <f>IF(45&lt;=$G271, PH271+PL271, "")</f>
        <v/>
      </c>
      <c r="PO271" s="9">
        <f>IF(45&lt;=$G271, ($G271-45)*$N271, "")</f>
        <v/>
      </c>
      <c r="PP271" s="9">
        <f>IF(46&lt;=$G271, PK271, "")</f>
        <v/>
      </c>
      <c r="PQ271" s="9">
        <f>IF(46&lt;=$G271, ROUND(PP271*$Q271, 2), "")</f>
        <v/>
      </c>
      <c r="PR271" s="9">
        <f>IF(46&lt;=$G271, $N271, "")</f>
        <v/>
      </c>
      <c r="PS271" s="9">
        <f>IF(46&lt;=$G271, PR271-PQ271, "")</f>
        <v/>
      </c>
      <c r="PT271" s="9">
        <f>IF(46&lt;=$G271, PP271-PS271, "")</f>
        <v/>
      </c>
      <c r="PU271" s="9">
        <f>IF(46&lt;=$G271, ROUND(PM271*$Q271, 2), "")</f>
        <v/>
      </c>
      <c r="PV271" s="9">
        <f>IF(46&lt;=$G271, PM271+PU271, "")</f>
        <v/>
      </c>
      <c r="PW271" s="9">
        <f>IF(46&lt;=$G271, PQ271+PU271, "")</f>
        <v/>
      </c>
      <c r="PX271" s="9">
        <f>IF(46&lt;=$G271, ($G271-46)*$N271, "")</f>
        <v/>
      </c>
      <c r="PY271" s="9">
        <f>IF(47&lt;=$G271, PT271, "")</f>
        <v/>
      </c>
      <c r="PZ271" s="9">
        <f>IF(47&lt;=$G271, ROUND(PY271*$Q271, 2), "")</f>
        <v/>
      </c>
      <c r="QA271" s="9">
        <f>IF(47&lt;=$G271, $N271, "")</f>
        <v/>
      </c>
      <c r="QB271" s="9">
        <f>IF(47&lt;=$G271, QA271-PZ271, "")</f>
        <v/>
      </c>
      <c r="QC271" s="9">
        <f>IF(47&lt;=$G271, PY271-QB271, "")</f>
        <v/>
      </c>
      <c r="QD271" s="9">
        <f>IF(47&lt;=$G271, ROUND(PV271*$Q271, 2), "")</f>
        <v/>
      </c>
      <c r="QE271" s="9">
        <f>IF(47&lt;=$G271, PV271+QD271, "")</f>
        <v/>
      </c>
      <c r="QF271" s="9">
        <f>IF(47&lt;=$G271, PZ271+QD271, "")</f>
        <v/>
      </c>
      <c r="QG271" s="9">
        <f>IF(47&lt;=$G271, ($G271-47)*$N271, "")</f>
        <v/>
      </c>
      <c r="QH271" s="9">
        <f>IF(48&lt;=$G271, QC271, "")</f>
        <v/>
      </c>
      <c r="QI271" s="9">
        <f>IF(48&lt;=$G271, ROUND(QH271*$Q271, 2), "")</f>
        <v/>
      </c>
      <c r="QJ271" s="9">
        <f>IF(48&lt;=$G271, $N271, "")</f>
        <v/>
      </c>
      <c r="QK271" s="9">
        <f>IF(48&lt;=$G271, QJ271-QI271, "")</f>
        <v/>
      </c>
      <c r="QL271" s="9">
        <f>IF(48&lt;=$G271, QH271-QK271, "")</f>
        <v/>
      </c>
      <c r="QM271" s="9">
        <f>IF(48&lt;=$G271, ROUND(QE271*$Q271, 2), "")</f>
        <v/>
      </c>
      <c r="QN271" s="9">
        <f>IF(48&lt;=$G271, QE271+QM271, "")</f>
        <v/>
      </c>
      <c r="QO271" s="9">
        <f>IF(48&lt;=$G271, QI271+QM271, "")</f>
        <v/>
      </c>
      <c r="QP271" s="9">
        <f>IF(48&lt;=$G271, ($G271-48)*$N271, "")</f>
        <v/>
      </c>
    </row>
    <row r="272">
      <c r="A272" s="12" t="inlineStr">
        <is>
          <t>0776-0001</t>
        </is>
      </c>
      <c r="B272" s="13" t="inlineStr">
        <is>
          <t>Armando Serna Hernández</t>
        </is>
      </c>
      <c r="C272" s="13" t="inlineStr">
        <is>
          <t>Jeep Grand Cherokee Limited 2026</t>
        </is>
      </c>
      <c r="D272" s="12" t="inlineStr">
        <is>
          <t>ACTIVO</t>
        </is>
      </c>
      <c r="E272" s="12" t="inlineStr">
        <is>
          <t>2026-08-26</t>
        </is>
      </c>
      <c r="F272" s="12" t="inlineStr">
        <is>
          <t>2030-08-26</t>
        </is>
      </c>
      <c r="G272" s="14" t="n">
        <v>48</v>
      </c>
      <c r="H272" s="15" t="n">
        <v>1205948.28</v>
      </c>
      <c r="I272" s="16" t="n">
        <v>0.2</v>
      </c>
      <c r="J272" s="15">
        <f>ROUND(H272*I272, 2)</f>
        <v/>
      </c>
      <c r="K272" s="15">
        <f>ROUND(H272-J272, 2)</f>
        <v/>
      </c>
      <c r="L272" s="16" t="n">
        <v>0.02</v>
      </c>
      <c r="M272" s="15">
        <f>ROUND(H272*L272, 2)</f>
        <v/>
      </c>
      <c r="N272" s="15" t="n">
        <v>33576.55</v>
      </c>
      <c r="O272" s="16" t="n">
        <v>0.2</v>
      </c>
      <c r="P272" s="15">
        <f>ROUND(H272*O272, 2)</f>
        <v/>
      </c>
      <c r="Q272" s="17" t="n">
        <v>0.02698938</v>
      </c>
      <c r="R272" s="17">
        <f>RATE(G272, -N272, K272, -P272)</f>
        <v/>
      </c>
      <c r="S272" s="17">
        <f>ROUND(Q272*12, 8)</f>
        <v/>
      </c>
      <c r="T272" s="17">
        <f>ROUND(((1+Q272)^12)-1, 8)</f>
        <v/>
      </c>
      <c r="U272" s="15">
        <f>ROUND(PV(Q272, G272, 0, -P272), 2)</f>
        <v/>
      </c>
      <c r="V272" s="15">
        <f>SUMIF($AA$4:$QP$4, "Interes_Leasing", AA272:QP272)</f>
        <v/>
      </c>
      <c r="W272" s="15">
        <f>SUMIF($AA$4:$QP$4, "Interes_Residual", AA272:QP272)</f>
        <v/>
      </c>
      <c r="X272" s="15">
        <f>ROUND(V272+W272, 2)</f>
        <v/>
      </c>
      <c r="Y272" s="15">
        <f>ROUND((N272*G272+P272+M272)-K272, 2)</f>
        <v/>
      </c>
      <c r="Z272" s="16">
        <f>ROUND(Y272/K272, 4)</f>
        <v/>
      </c>
      <c r="AA272" s="15">
        <f>IF(1&lt;=$G272, $K272, "")</f>
        <v/>
      </c>
      <c r="AB272" s="15">
        <f>IF(1&lt;=$G272, ROUND(AA272*$Q272, 2), "")</f>
        <v/>
      </c>
      <c r="AC272" s="15">
        <f>IF(1&lt;=$G272, $N272, "")</f>
        <v/>
      </c>
      <c r="AD272" s="15">
        <f>IF(1&lt;=$G272, AC272-AB272, "")</f>
        <v/>
      </c>
      <c r="AE272" s="15">
        <f>IF(1&lt;=$G272, AA272-AD272, "")</f>
        <v/>
      </c>
      <c r="AF272" s="15">
        <f>IF(1&lt;=$G272, ROUND($U272*$Q272, 2), "")</f>
        <v/>
      </c>
      <c r="AG272" s="15">
        <f>IF(1&lt;=$G272, $U272+AF272, "")</f>
        <v/>
      </c>
      <c r="AH272" s="15">
        <f>IF(1&lt;=$G272, AB272+AF272, "")</f>
        <v/>
      </c>
      <c r="AI272" s="15">
        <f>IF(1&lt;=$G272, ($G272-1)*$N272, "")</f>
        <v/>
      </c>
      <c r="AJ272" s="15">
        <f>IF(2&lt;=$G272, AE272, "")</f>
        <v/>
      </c>
      <c r="AK272" s="15">
        <f>IF(2&lt;=$G272, ROUND(AJ272*$Q272, 2), "")</f>
        <v/>
      </c>
      <c r="AL272" s="15">
        <f>IF(2&lt;=$G272, $N272, "")</f>
        <v/>
      </c>
      <c r="AM272" s="15">
        <f>IF(2&lt;=$G272, AL272-AK272, "")</f>
        <v/>
      </c>
      <c r="AN272" s="15">
        <f>IF(2&lt;=$G272, AJ272-AM272, "")</f>
        <v/>
      </c>
      <c r="AO272" s="15">
        <f>IF(2&lt;=$G272, ROUND(AG272*$Q272, 2), "")</f>
        <v/>
      </c>
      <c r="AP272" s="15">
        <f>IF(2&lt;=$G272, AG272+AO272, "")</f>
        <v/>
      </c>
      <c r="AQ272" s="15">
        <f>IF(2&lt;=$G272, AK272+AO272, "")</f>
        <v/>
      </c>
      <c r="AR272" s="15">
        <f>IF(2&lt;=$G272, ($G272-2)*$N272, "")</f>
        <v/>
      </c>
      <c r="AS272" s="15">
        <f>IF(3&lt;=$G272, AN272, "")</f>
        <v/>
      </c>
      <c r="AT272" s="15">
        <f>IF(3&lt;=$G272, ROUND(AS272*$Q272, 2), "")</f>
        <v/>
      </c>
      <c r="AU272" s="15">
        <f>IF(3&lt;=$G272, $N272, "")</f>
        <v/>
      </c>
      <c r="AV272" s="15">
        <f>IF(3&lt;=$G272, AU272-AT272, "")</f>
        <v/>
      </c>
      <c r="AW272" s="15">
        <f>IF(3&lt;=$G272, AS272-AV272, "")</f>
        <v/>
      </c>
      <c r="AX272" s="15">
        <f>IF(3&lt;=$G272, ROUND(AP272*$Q272, 2), "")</f>
        <v/>
      </c>
      <c r="AY272" s="15">
        <f>IF(3&lt;=$G272, AP272+AX272, "")</f>
        <v/>
      </c>
      <c r="AZ272" s="15">
        <f>IF(3&lt;=$G272, AT272+AX272, "")</f>
        <v/>
      </c>
      <c r="BA272" s="15">
        <f>IF(3&lt;=$G272, ($G272-3)*$N272, "")</f>
        <v/>
      </c>
      <c r="BB272" s="15">
        <f>IF(4&lt;=$G272, AW272, "")</f>
        <v/>
      </c>
      <c r="BC272" s="15">
        <f>IF(4&lt;=$G272, ROUND(BB272*$Q272, 2), "")</f>
        <v/>
      </c>
      <c r="BD272" s="15">
        <f>IF(4&lt;=$G272, $N272, "")</f>
        <v/>
      </c>
      <c r="BE272" s="15">
        <f>IF(4&lt;=$G272, BD272-BC272, "")</f>
        <v/>
      </c>
      <c r="BF272" s="15">
        <f>IF(4&lt;=$G272, BB272-BE272, "")</f>
        <v/>
      </c>
      <c r="BG272" s="15">
        <f>IF(4&lt;=$G272, ROUND(AY272*$Q272, 2), "")</f>
        <v/>
      </c>
      <c r="BH272" s="15">
        <f>IF(4&lt;=$G272, AY272+BG272, "")</f>
        <v/>
      </c>
      <c r="BI272" s="15">
        <f>IF(4&lt;=$G272, BC272+BG272, "")</f>
        <v/>
      </c>
      <c r="BJ272" s="15">
        <f>IF(4&lt;=$G272, ($G272-4)*$N272, "")</f>
        <v/>
      </c>
      <c r="BK272" s="15">
        <f>IF(5&lt;=$G272, BF272, "")</f>
        <v/>
      </c>
      <c r="BL272" s="15">
        <f>IF(5&lt;=$G272, ROUND(BK272*$Q272, 2), "")</f>
        <v/>
      </c>
      <c r="BM272" s="15">
        <f>IF(5&lt;=$G272, $N272, "")</f>
        <v/>
      </c>
      <c r="BN272" s="15">
        <f>IF(5&lt;=$G272, BM272-BL272, "")</f>
        <v/>
      </c>
      <c r="BO272" s="15">
        <f>IF(5&lt;=$G272, BK272-BN272, "")</f>
        <v/>
      </c>
      <c r="BP272" s="15">
        <f>IF(5&lt;=$G272, ROUND(BH272*$Q272, 2), "")</f>
        <v/>
      </c>
      <c r="BQ272" s="15">
        <f>IF(5&lt;=$G272, BH272+BP272, "")</f>
        <v/>
      </c>
      <c r="BR272" s="15">
        <f>IF(5&lt;=$G272, BL272+BP272, "")</f>
        <v/>
      </c>
      <c r="BS272" s="15">
        <f>IF(5&lt;=$G272, ($G272-5)*$N272, "")</f>
        <v/>
      </c>
      <c r="BT272" s="15">
        <f>IF(6&lt;=$G272, BO272, "")</f>
        <v/>
      </c>
      <c r="BU272" s="15">
        <f>IF(6&lt;=$G272, ROUND(BT272*$Q272, 2), "")</f>
        <v/>
      </c>
      <c r="BV272" s="15">
        <f>IF(6&lt;=$G272, $N272, "")</f>
        <v/>
      </c>
      <c r="BW272" s="15">
        <f>IF(6&lt;=$G272, BV272-BU272, "")</f>
        <v/>
      </c>
      <c r="BX272" s="15">
        <f>IF(6&lt;=$G272, BT272-BW272, "")</f>
        <v/>
      </c>
      <c r="BY272" s="15">
        <f>IF(6&lt;=$G272, ROUND(BQ272*$Q272, 2), "")</f>
        <v/>
      </c>
      <c r="BZ272" s="15">
        <f>IF(6&lt;=$G272, BQ272+BY272, "")</f>
        <v/>
      </c>
      <c r="CA272" s="15">
        <f>IF(6&lt;=$G272, BU272+BY272, "")</f>
        <v/>
      </c>
      <c r="CB272" s="15">
        <f>IF(6&lt;=$G272, ($G272-6)*$N272, "")</f>
        <v/>
      </c>
      <c r="CC272" s="15">
        <f>IF(7&lt;=$G272, BX272, "")</f>
        <v/>
      </c>
      <c r="CD272" s="15">
        <f>IF(7&lt;=$G272, ROUND(CC272*$Q272, 2), "")</f>
        <v/>
      </c>
      <c r="CE272" s="15">
        <f>IF(7&lt;=$G272, $N272, "")</f>
        <v/>
      </c>
      <c r="CF272" s="15">
        <f>IF(7&lt;=$G272, CE272-CD272, "")</f>
        <v/>
      </c>
      <c r="CG272" s="15">
        <f>IF(7&lt;=$G272, CC272-CF272, "")</f>
        <v/>
      </c>
      <c r="CH272" s="15">
        <f>IF(7&lt;=$G272, ROUND(BZ272*$Q272, 2), "")</f>
        <v/>
      </c>
      <c r="CI272" s="15">
        <f>IF(7&lt;=$G272, BZ272+CH272, "")</f>
        <v/>
      </c>
      <c r="CJ272" s="15">
        <f>IF(7&lt;=$G272, CD272+CH272, "")</f>
        <v/>
      </c>
      <c r="CK272" s="15">
        <f>IF(7&lt;=$G272, ($G272-7)*$N272, "")</f>
        <v/>
      </c>
      <c r="CL272" s="15">
        <f>IF(8&lt;=$G272, CG272, "")</f>
        <v/>
      </c>
      <c r="CM272" s="15">
        <f>IF(8&lt;=$G272, ROUND(CL272*$Q272, 2), "")</f>
        <v/>
      </c>
      <c r="CN272" s="15">
        <f>IF(8&lt;=$G272, $N272, "")</f>
        <v/>
      </c>
      <c r="CO272" s="15">
        <f>IF(8&lt;=$G272, CN272-CM272, "")</f>
        <v/>
      </c>
      <c r="CP272" s="15">
        <f>IF(8&lt;=$G272, CL272-CO272, "")</f>
        <v/>
      </c>
      <c r="CQ272" s="15">
        <f>IF(8&lt;=$G272, ROUND(CI272*$Q272, 2), "")</f>
        <v/>
      </c>
      <c r="CR272" s="15">
        <f>IF(8&lt;=$G272, CI272+CQ272, "")</f>
        <v/>
      </c>
      <c r="CS272" s="15">
        <f>IF(8&lt;=$G272, CM272+CQ272, "")</f>
        <v/>
      </c>
      <c r="CT272" s="15">
        <f>IF(8&lt;=$G272, ($G272-8)*$N272, "")</f>
        <v/>
      </c>
      <c r="CU272" s="15">
        <f>IF(9&lt;=$G272, CP272, "")</f>
        <v/>
      </c>
      <c r="CV272" s="15">
        <f>IF(9&lt;=$G272, ROUND(CU272*$Q272, 2), "")</f>
        <v/>
      </c>
      <c r="CW272" s="15">
        <f>IF(9&lt;=$G272, $N272, "")</f>
        <v/>
      </c>
      <c r="CX272" s="15">
        <f>IF(9&lt;=$G272, CW272-CV272, "")</f>
        <v/>
      </c>
      <c r="CY272" s="15">
        <f>IF(9&lt;=$G272, CU272-CX272, "")</f>
        <v/>
      </c>
      <c r="CZ272" s="15">
        <f>IF(9&lt;=$G272, ROUND(CR272*$Q272, 2), "")</f>
        <v/>
      </c>
      <c r="DA272" s="15">
        <f>IF(9&lt;=$G272, CR272+CZ272, "")</f>
        <v/>
      </c>
      <c r="DB272" s="15">
        <f>IF(9&lt;=$G272, CV272+CZ272, "")</f>
        <v/>
      </c>
      <c r="DC272" s="15">
        <f>IF(9&lt;=$G272, ($G272-9)*$N272, "")</f>
        <v/>
      </c>
      <c r="DD272" s="15">
        <f>IF(10&lt;=$G272, CY272, "")</f>
        <v/>
      </c>
      <c r="DE272" s="15">
        <f>IF(10&lt;=$G272, ROUND(DD272*$Q272, 2), "")</f>
        <v/>
      </c>
      <c r="DF272" s="15">
        <f>IF(10&lt;=$G272, $N272, "")</f>
        <v/>
      </c>
      <c r="DG272" s="15">
        <f>IF(10&lt;=$G272, DF272-DE272, "")</f>
        <v/>
      </c>
      <c r="DH272" s="15">
        <f>IF(10&lt;=$G272, DD272-DG272, "")</f>
        <v/>
      </c>
      <c r="DI272" s="15">
        <f>IF(10&lt;=$G272, ROUND(DA272*$Q272, 2), "")</f>
        <v/>
      </c>
      <c r="DJ272" s="15">
        <f>IF(10&lt;=$G272, DA272+DI272, "")</f>
        <v/>
      </c>
      <c r="DK272" s="15">
        <f>IF(10&lt;=$G272, DE272+DI272, "")</f>
        <v/>
      </c>
      <c r="DL272" s="15">
        <f>IF(10&lt;=$G272, ($G272-10)*$N272, "")</f>
        <v/>
      </c>
      <c r="DM272" s="15">
        <f>IF(11&lt;=$G272, DH272, "")</f>
        <v/>
      </c>
      <c r="DN272" s="15">
        <f>IF(11&lt;=$G272, ROUND(DM272*$Q272, 2), "")</f>
        <v/>
      </c>
      <c r="DO272" s="15">
        <f>IF(11&lt;=$G272, $N272, "")</f>
        <v/>
      </c>
      <c r="DP272" s="15">
        <f>IF(11&lt;=$G272, DO272-DN272, "")</f>
        <v/>
      </c>
      <c r="DQ272" s="15">
        <f>IF(11&lt;=$G272, DM272-DP272, "")</f>
        <v/>
      </c>
      <c r="DR272" s="15">
        <f>IF(11&lt;=$G272, ROUND(DJ272*$Q272, 2), "")</f>
        <v/>
      </c>
      <c r="DS272" s="15">
        <f>IF(11&lt;=$G272, DJ272+DR272, "")</f>
        <v/>
      </c>
      <c r="DT272" s="15">
        <f>IF(11&lt;=$G272, DN272+DR272, "")</f>
        <v/>
      </c>
      <c r="DU272" s="15">
        <f>IF(11&lt;=$G272, ($G272-11)*$N272, "")</f>
        <v/>
      </c>
      <c r="DV272" s="15">
        <f>IF(12&lt;=$G272, DQ272, "")</f>
        <v/>
      </c>
      <c r="DW272" s="15">
        <f>IF(12&lt;=$G272, ROUND(DV272*$Q272, 2), "")</f>
        <v/>
      </c>
      <c r="DX272" s="15">
        <f>IF(12&lt;=$G272, $N272, "")</f>
        <v/>
      </c>
      <c r="DY272" s="15">
        <f>IF(12&lt;=$G272, DX272-DW272, "")</f>
        <v/>
      </c>
      <c r="DZ272" s="15">
        <f>IF(12&lt;=$G272, DV272-DY272, "")</f>
        <v/>
      </c>
      <c r="EA272" s="15">
        <f>IF(12&lt;=$G272, ROUND(DS272*$Q272, 2), "")</f>
        <v/>
      </c>
      <c r="EB272" s="15">
        <f>IF(12&lt;=$G272, DS272+EA272, "")</f>
        <v/>
      </c>
      <c r="EC272" s="15">
        <f>IF(12&lt;=$G272, DW272+EA272, "")</f>
        <v/>
      </c>
      <c r="ED272" s="15">
        <f>IF(12&lt;=$G272, ($G272-12)*$N272, "")</f>
        <v/>
      </c>
      <c r="EE272" s="15">
        <f>IF(13&lt;=$G272, DZ272, "")</f>
        <v/>
      </c>
      <c r="EF272" s="15">
        <f>IF(13&lt;=$G272, ROUND(EE272*$Q272, 2), "")</f>
        <v/>
      </c>
      <c r="EG272" s="15">
        <f>IF(13&lt;=$G272, $N272, "")</f>
        <v/>
      </c>
      <c r="EH272" s="15">
        <f>IF(13&lt;=$G272, EG272-EF272, "")</f>
        <v/>
      </c>
      <c r="EI272" s="15">
        <f>IF(13&lt;=$G272, EE272-EH272, "")</f>
        <v/>
      </c>
      <c r="EJ272" s="15">
        <f>IF(13&lt;=$G272, ROUND(EB272*$Q272, 2), "")</f>
        <v/>
      </c>
      <c r="EK272" s="15">
        <f>IF(13&lt;=$G272, EB272+EJ272, "")</f>
        <v/>
      </c>
      <c r="EL272" s="15">
        <f>IF(13&lt;=$G272, EF272+EJ272, "")</f>
        <v/>
      </c>
      <c r="EM272" s="15">
        <f>IF(13&lt;=$G272, ($G272-13)*$N272, "")</f>
        <v/>
      </c>
      <c r="EN272" s="15">
        <f>IF(14&lt;=$G272, EI272, "")</f>
        <v/>
      </c>
      <c r="EO272" s="15">
        <f>IF(14&lt;=$G272, ROUND(EN272*$Q272, 2), "")</f>
        <v/>
      </c>
      <c r="EP272" s="15">
        <f>IF(14&lt;=$G272, $N272, "")</f>
        <v/>
      </c>
      <c r="EQ272" s="15">
        <f>IF(14&lt;=$G272, EP272-EO272, "")</f>
        <v/>
      </c>
      <c r="ER272" s="15">
        <f>IF(14&lt;=$G272, EN272-EQ272, "")</f>
        <v/>
      </c>
      <c r="ES272" s="15">
        <f>IF(14&lt;=$G272, ROUND(EK272*$Q272, 2), "")</f>
        <v/>
      </c>
      <c r="ET272" s="15">
        <f>IF(14&lt;=$G272, EK272+ES272, "")</f>
        <v/>
      </c>
      <c r="EU272" s="15">
        <f>IF(14&lt;=$G272, EO272+ES272, "")</f>
        <v/>
      </c>
      <c r="EV272" s="15">
        <f>IF(14&lt;=$G272, ($G272-14)*$N272, "")</f>
        <v/>
      </c>
      <c r="EW272" s="15">
        <f>IF(15&lt;=$G272, ER272, "")</f>
        <v/>
      </c>
      <c r="EX272" s="15">
        <f>IF(15&lt;=$G272, ROUND(EW272*$Q272, 2), "")</f>
        <v/>
      </c>
      <c r="EY272" s="15">
        <f>IF(15&lt;=$G272, $N272, "")</f>
        <v/>
      </c>
      <c r="EZ272" s="15">
        <f>IF(15&lt;=$G272, EY272-EX272, "")</f>
        <v/>
      </c>
      <c r="FA272" s="15">
        <f>IF(15&lt;=$G272, EW272-EZ272, "")</f>
        <v/>
      </c>
      <c r="FB272" s="15">
        <f>IF(15&lt;=$G272, ROUND(ET272*$Q272, 2), "")</f>
        <v/>
      </c>
      <c r="FC272" s="15">
        <f>IF(15&lt;=$G272, ET272+FB272, "")</f>
        <v/>
      </c>
      <c r="FD272" s="15">
        <f>IF(15&lt;=$G272, EX272+FB272, "")</f>
        <v/>
      </c>
      <c r="FE272" s="15">
        <f>IF(15&lt;=$G272, ($G272-15)*$N272, "")</f>
        <v/>
      </c>
      <c r="FF272" s="15">
        <f>IF(16&lt;=$G272, FA272, "")</f>
        <v/>
      </c>
      <c r="FG272" s="15">
        <f>IF(16&lt;=$G272, ROUND(FF272*$Q272, 2), "")</f>
        <v/>
      </c>
      <c r="FH272" s="15">
        <f>IF(16&lt;=$G272, $N272, "")</f>
        <v/>
      </c>
      <c r="FI272" s="15">
        <f>IF(16&lt;=$G272, FH272-FG272, "")</f>
        <v/>
      </c>
      <c r="FJ272" s="15">
        <f>IF(16&lt;=$G272, FF272-FI272, "")</f>
        <v/>
      </c>
      <c r="FK272" s="15">
        <f>IF(16&lt;=$G272, ROUND(FC272*$Q272, 2), "")</f>
        <v/>
      </c>
      <c r="FL272" s="15">
        <f>IF(16&lt;=$G272, FC272+FK272, "")</f>
        <v/>
      </c>
      <c r="FM272" s="15">
        <f>IF(16&lt;=$G272, FG272+FK272, "")</f>
        <v/>
      </c>
      <c r="FN272" s="15">
        <f>IF(16&lt;=$G272, ($G272-16)*$N272, "")</f>
        <v/>
      </c>
      <c r="FO272" s="15">
        <f>IF(17&lt;=$G272, FJ272, "")</f>
        <v/>
      </c>
      <c r="FP272" s="15">
        <f>IF(17&lt;=$G272, ROUND(FO272*$Q272, 2), "")</f>
        <v/>
      </c>
      <c r="FQ272" s="15">
        <f>IF(17&lt;=$G272, $N272, "")</f>
        <v/>
      </c>
      <c r="FR272" s="15">
        <f>IF(17&lt;=$G272, FQ272-FP272, "")</f>
        <v/>
      </c>
      <c r="FS272" s="15">
        <f>IF(17&lt;=$G272, FO272-FR272, "")</f>
        <v/>
      </c>
      <c r="FT272" s="15">
        <f>IF(17&lt;=$G272, ROUND(FL272*$Q272, 2), "")</f>
        <v/>
      </c>
      <c r="FU272" s="15">
        <f>IF(17&lt;=$G272, FL272+FT272, "")</f>
        <v/>
      </c>
      <c r="FV272" s="15">
        <f>IF(17&lt;=$G272, FP272+FT272, "")</f>
        <v/>
      </c>
      <c r="FW272" s="15">
        <f>IF(17&lt;=$G272, ($G272-17)*$N272, "")</f>
        <v/>
      </c>
      <c r="FX272" s="15">
        <f>IF(18&lt;=$G272, FS272, "")</f>
        <v/>
      </c>
      <c r="FY272" s="15">
        <f>IF(18&lt;=$G272, ROUND(FX272*$Q272, 2), "")</f>
        <v/>
      </c>
      <c r="FZ272" s="15">
        <f>IF(18&lt;=$G272, $N272, "")</f>
        <v/>
      </c>
      <c r="GA272" s="15">
        <f>IF(18&lt;=$G272, FZ272-FY272, "")</f>
        <v/>
      </c>
      <c r="GB272" s="15">
        <f>IF(18&lt;=$G272, FX272-GA272, "")</f>
        <v/>
      </c>
      <c r="GC272" s="15">
        <f>IF(18&lt;=$G272, ROUND(FU272*$Q272, 2), "")</f>
        <v/>
      </c>
      <c r="GD272" s="15">
        <f>IF(18&lt;=$G272, FU272+GC272, "")</f>
        <v/>
      </c>
      <c r="GE272" s="15">
        <f>IF(18&lt;=$G272, FY272+GC272, "")</f>
        <v/>
      </c>
      <c r="GF272" s="15">
        <f>IF(18&lt;=$G272, ($G272-18)*$N272, "")</f>
        <v/>
      </c>
      <c r="GG272" s="15">
        <f>IF(19&lt;=$G272, GB272, "")</f>
        <v/>
      </c>
      <c r="GH272" s="15">
        <f>IF(19&lt;=$G272, ROUND(GG272*$Q272, 2), "")</f>
        <v/>
      </c>
      <c r="GI272" s="15">
        <f>IF(19&lt;=$G272, $N272, "")</f>
        <v/>
      </c>
      <c r="GJ272" s="15">
        <f>IF(19&lt;=$G272, GI272-GH272, "")</f>
        <v/>
      </c>
      <c r="GK272" s="15">
        <f>IF(19&lt;=$G272, GG272-GJ272, "")</f>
        <v/>
      </c>
      <c r="GL272" s="15">
        <f>IF(19&lt;=$G272, ROUND(GD272*$Q272, 2), "")</f>
        <v/>
      </c>
      <c r="GM272" s="15">
        <f>IF(19&lt;=$G272, GD272+GL272, "")</f>
        <v/>
      </c>
      <c r="GN272" s="15">
        <f>IF(19&lt;=$G272, GH272+GL272, "")</f>
        <v/>
      </c>
      <c r="GO272" s="15">
        <f>IF(19&lt;=$G272, ($G272-19)*$N272, "")</f>
        <v/>
      </c>
      <c r="GP272" s="15">
        <f>IF(20&lt;=$G272, GK272, "")</f>
        <v/>
      </c>
      <c r="GQ272" s="15">
        <f>IF(20&lt;=$G272, ROUND(GP272*$Q272, 2), "")</f>
        <v/>
      </c>
      <c r="GR272" s="15">
        <f>IF(20&lt;=$G272, $N272, "")</f>
        <v/>
      </c>
      <c r="GS272" s="15">
        <f>IF(20&lt;=$G272, GR272-GQ272, "")</f>
        <v/>
      </c>
      <c r="GT272" s="15">
        <f>IF(20&lt;=$G272, GP272-GS272, "")</f>
        <v/>
      </c>
      <c r="GU272" s="15">
        <f>IF(20&lt;=$G272, ROUND(GM272*$Q272, 2), "")</f>
        <v/>
      </c>
      <c r="GV272" s="15">
        <f>IF(20&lt;=$G272, GM272+GU272, "")</f>
        <v/>
      </c>
      <c r="GW272" s="15">
        <f>IF(20&lt;=$G272, GQ272+GU272, "")</f>
        <v/>
      </c>
      <c r="GX272" s="15">
        <f>IF(20&lt;=$G272, ($G272-20)*$N272, "")</f>
        <v/>
      </c>
      <c r="GY272" s="15">
        <f>IF(21&lt;=$G272, GT272, "")</f>
        <v/>
      </c>
      <c r="GZ272" s="15">
        <f>IF(21&lt;=$G272, ROUND(GY272*$Q272, 2), "")</f>
        <v/>
      </c>
      <c r="HA272" s="15">
        <f>IF(21&lt;=$G272, $N272, "")</f>
        <v/>
      </c>
      <c r="HB272" s="15">
        <f>IF(21&lt;=$G272, HA272-GZ272, "")</f>
        <v/>
      </c>
      <c r="HC272" s="15">
        <f>IF(21&lt;=$G272, GY272-HB272, "")</f>
        <v/>
      </c>
      <c r="HD272" s="15">
        <f>IF(21&lt;=$G272, ROUND(GV272*$Q272, 2), "")</f>
        <v/>
      </c>
      <c r="HE272" s="15">
        <f>IF(21&lt;=$G272, GV272+HD272, "")</f>
        <v/>
      </c>
      <c r="HF272" s="15">
        <f>IF(21&lt;=$G272, GZ272+HD272, "")</f>
        <v/>
      </c>
      <c r="HG272" s="15">
        <f>IF(21&lt;=$G272, ($G272-21)*$N272, "")</f>
        <v/>
      </c>
      <c r="HH272" s="15">
        <f>IF(22&lt;=$G272, HC272, "")</f>
        <v/>
      </c>
      <c r="HI272" s="15">
        <f>IF(22&lt;=$G272, ROUND(HH272*$Q272, 2), "")</f>
        <v/>
      </c>
      <c r="HJ272" s="15">
        <f>IF(22&lt;=$G272, $N272, "")</f>
        <v/>
      </c>
      <c r="HK272" s="15">
        <f>IF(22&lt;=$G272, HJ272-HI272, "")</f>
        <v/>
      </c>
      <c r="HL272" s="15">
        <f>IF(22&lt;=$G272, HH272-HK272, "")</f>
        <v/>
      </c>
      <c r="HM272" s="15">
        <f>IF(22&lt;=$G272, ROUND(HE272*$Q272, 2), "")</f>
        <v/>
      </c>
      <c r="HN272" s="15">
        <f>IF(22&lt;=$G272, HE272+HM272, "")</f>
        <v/>
      </c>
      <c r="HO272" s="15">
        <f>IF(22&lt;=$G272, HI272+HM272, "")</f>
        <v/>
      </c>
      <c r="HP272" s="15">
        <f>IF(22&lt;=$G272, ($G272-22)*$N272, "")</f>
        <v/>
      </c>
      <c r="HQ272" s="15">
        <f>IF(23&lt;=$G272, HL272, "")</f>
        <v/>
      </c>
      <c r="HR272" s="15">
        <f>IF(23&lt;=$G272, ROUND(HQ272*$Q272, 2), "")</f>
        <v/>
      </c>
      <c r="HS272" s="15">
        <f>IF(23&lt;=$G272, $N272, "")</f>
        <v/>
      </c>
      <c r="HT272" s="15">
        <f>IF(23&lt;=$G272, HS272-HR272, "")</f>
        <v/>
      </c>
      <c r="HU272" s="15">
        <f>IF(23&lt;=$G272, HQ272-HT272, "")</f>
        <v/>
      </c>
      <c r="HV272" s="15">
        <f>IF(23&lt;=$G272, ROUND(HN272*$Q272, 2), "")</f>
        <v/>
      </c>
      <c r="HW272" s="15">
        <f>IF(23&lt;=$G272, HN272+HV272, "")</f>
        <v/>
      </c>
      <c r="HX272" s="15">
        <f>IF(23&lt;=$G272, HR272+HV272, "")</f>
        <v/>
      </c>
      <c r="HY272" s="15">
        <f>IF(23&lt;=$G272, ($G272-23)*$N272, "")</f>
        <v/>
      </c>
      <c r="HZ272" s="15">
        <f>IF(24&lt;=$G272, HU272, "")</f>
        <v/>
      </c>
      <c r="IA272" s="15">
        <f>IF(24&lt;=$G272, ROUND(HZ272*$Q272, 2), "")</f>
        <v/>
      </c>
      <c r="IB272" s="15">
        <f>IF(24&lt;=$G272, $N272, "")</f>
        <v/>
      </c>
      <c r="IC272" s="15">
        <f>IF(24&lt;=$G272, IB272-IA272, "")</f>
        <v/>
      </c>
      <c r="ID272" s="15">
        <f>IF(24&lt;=$G272, HZ272-IC272, "")</f>
        <v/>
      </c>
      <c r="IE272" s="15">
        <f>IF(24&lt;=$G272, ROUND(HW272*$Q272, 2), "")</f>
        <v/>
      </c>
      <c r="IF272" s="15">
        <f>IF(24&lt;=$G272, HW272+IE272, "")</f>
        <v/>
      </c>
      <c r="IG272" s="15">
        <f>IF(24&lt;=$G272, IA272+IE272, "")</f>
        <v/>
      </c>
      <c r="IH272" s="15">
        <f>IF(24&lt;=$G272, ($G272-24)*$N272, "")</f>
        <v/>
      </c>
      <c r="II272" s="15">
        <f>IF(25&lt;=$G272, ID272, "")</f>
        <v/>
      </c>
      <c r="IJ272" s="15">
        <f>IF(25&lt;=$G272, ROUND(II272*$Q272, 2), "")</f>
        <v/>
      </c>
      <c r="IK272" s="15">
        <f>IF(25&lt;=$G272, $N272, "")</f>
        <v/>
      </c>
      <c r="IL272" s="15">
        <f>IF(25&lt;=$G272, IK272-IJ272, "")</f>
        <v/>
      </c>
      <c r="IM272" s="15">
        <f>IF(25&lt;=$G272, II272-IL272, "")</f>
        <v/>
      </c>
      <c r="IN272" s="15">
        <f>IF(25&lt;=$G272, ROUND(IF272*$Q272, 2), "")</f>
        <v/>
      </c>
      <c r="IO272" s="15">
        <f>IF(25&lt;=$G272, IF272+IN272, "")</f>
        <v/>
      </c>
      <c r="IP272" s="15">
        <f>IF(25&lt;=$G272, IJ272+IN272, "")</f>
        <v/>
      </c>
      <c r="IQ272" s="15">
        <f>IF(25&lt;=$G272, ($G272-25)*$N272, "")</f>
        <v/>
      </c>
      <c r="IR272" s="15">
        <f>IF(26&lt;=$G272, IM272, "")</f>
        <v/>
      </c>
      <c r="IS272" s="15">
        <f>IF(26&lt;=$G272, ROUND(IR272*$Q272, 2), "")</f>
        <v/>
      </c>
      <c r="IT272" s="15">
        <f>IF(26&lt;=$G272, $N272, "")</f>
        <v/>
      </c>
      <c r="IU272" s="15">
        <f>IF(26&lt;=$G272, IT272-IS272, "")</f>
        <v/>
      </c>
      <c r="IV272" s="15">
        <f>IF(26&lt;=$G272, IR272-IU272, "")</f>
        <v/>
      </c>
      <c r="IW272" s="15">
        <f>IF(26&lt;=$G272, ROUND(IO272*$Q272, 2), "")</f>
        <v/>
      </c>
      <c r="IX272" s="15">
        <f>IF(26&lt;=$G272, IO272+IW272, "")</f>
        <v/>
      </c>
      <c r="IY272" s="15">
        <f>IF(26&lt;=$G272, IS272+IW272, "")</f>
        <v/>
      </c>
      <c r="IZ272" s="15">
        <f>IF(26&lt;=$G272, ($G272-26)*$N272, "")</f>
        <v/>
      </c>
      <c r="JA272" s="15">
        <f>IF(27&lt;=$G272, IV272, "")</f>
        <v/>
      </c>
      <c r="JB272" s="15">
        <f>IF(27&lt;=$G272, ROUND(JA272*$Q272, 2), "")</f>
        <v/>
      </c>
      <c r="JC272" s="15">
        <f>IF(27&lt;=$G272, $N272, "")</f>
        <v/>
      </c>
      <c r="JD272" s="15">
        <f>IF(27&lt;=$G272, JC272-JB272, "")</f>
        <v/>
      </c>
      <c r="JE272" s="15">
        <f>IF(27&lt;=$G272, JA272-JD272, "")</f>
        <v/>
      </c>
      <c r="JF272" s="15">
        <f>IF(27&lt;=$G272, ROUND(IX272*$Q272, 2), "")</f>
        <v/>
      </c>
      <c r="JG272" s="15">
        <f>IF(27&lt;=$G272, IX272+JF272, "")</f>
        <v/>
      </c>
      <c r="JH272" s="15">
        <f>IF(27&lt;=$G272, JB272+JF272, "")</f>
        <v/>
      </c>
      <c r="JI272" s="15">
        <f>IF(27&lt;=$G272, ($G272-27)*$N272, "")</f>
        <v/>
      </c>
      <c r="JJ272" s="15">
        <f>IF(28&lt;=$G272, JE272, "")</f>
        <v/>
      </c>
      <c r="JK272" s="15">
        <f>IF(28&lt;=$G272, ROUND(JJ272*$Q272, 2), "")</f>
        <v/>
      </c>
      <c r="JL272" s="15">
        <f>IF(28&lt;=$G272, $N272, "")</f>
        <v/>
      </c>
      <c r="JM272" s="15">
        <f>IF(28&lt;=$G272, JL272-JK272, "")</f>
        <v/>
      </c>
      <c r="JN272" s="15">
        <f>IF(28&lt;=$G272, JJ272-JM272, "")</f>
        <v/>
      </c>
      <c r="JO272" s="15">
        <f>IF(28&lt;=$G272, ROUND(JG272*$Q272, 2), "")</f>
        <v/>
      </c>
      <c r="JP272" s="15">
        <f>IF(28&lt;=$G272, JG272+JO272, "")</f>
        <v/>
      </c>
      <c r="JQ272" s="15">
        <f>IF(28&lt;=$G272, JK272+JO272, "")</f>
        <v/>
      </c>
      <c r="JR272" s="15">
        <f>IF(28&lt;=$G272, ($G272-28)*$N272, "")</f>
        <v/>
      </c>
      <c r="JS272" s="15">
        <f>IF(29&lt;=$G272, JN272, "")</f>
        <v/>
      </c>
      <c r="JT272" s="15">
        <f>IF(29&lt;=$G272, ROUND(JS272*$Q272, 2), "")</f>
        <v/>
      </c>
      <c r="JU272" s="15">
        <f>IF(29&lt;=$G272, $N272, "")</f>
        <v/>
      </c>
      <c r="JV272" s="15">
        <f>IF(29&lt;=$G272, JU272-JT272, "")</f>
        <v/>
      </c>
      <c r="JW272" s="15">
        <f>IF(29&lt;=$G272, JS272-JV272, "")</f>
        <v/>
      </c>
      <c r="JX272" s="15">
        <f>IF(29&lt;=$G272, ROUND(JP272*$Q272, 2), "")</f>
        <v/>
      </c>
      <c r="JY272" s="15">
        <f>IF(29&lt;=$G272, JP272+JX272, "")</f>
        <v/>
      </c>
      <c r="JZ272" s="15">
        <f>IF(29&lt;=$G272, JT272+JX272, "")</f>
        <v/>
      </c>
      <c r="KA272" s="15">
        <f>IF(29&lt;=$G272, ($G272-29)*$N272, "")</f>
        <v/>
      </c>
      <c r="KB272" s="15">
        <f>IF(30&lt;=$G272, JW272, "")</f>
        <v/>
      </c>
      <c r="KC272" s="15">
        <f>IF(30&lt;=$G272, ROUND(KB272*$Q272, 2), "")</f>
        <v/>
      </c>
      <c r="KD272" s="15">
        <f>IF(30&lt;=$G272, $N272, "")</f>
        <v/>
      </c>
      <c r="KE272" s="15">
        <f>IF(30&lt;=$G272, KD272-KC272, "")</f>
        <v/>
      </c>
      <c r="KF272" s="15">
        <f>IF(30&lt;=$G272, KB272-KE272, "")</f>
        <v/>
      </c>
      <c r="KG272" s="15">
        <f>IF(30&lt;=$G272, ROUND(JY272*$Q272, 2), "")</f>
        <v/>
      </c>
      <c r="KH272" s="15">
        <f>IF(30&lt;=$G272, JY272+KG272, "")</f>
        <v/>
      </c>
      <c r="KI272" s="15">
        <f>IF(30&lt;=$G272, KC272+KG272, "")</f>
        <v/>
      </c>
      <c r="KJ272" s="15">
        <f>IF(30&lt;=$G272, ($G272-30)*$N272, "")</f>
        <v/>
      </c>
      <c r="KK272" s="15">
        <f>IF(31&lt;=$G272, KF272, "")</f>
        <v/>
      </c>
      <c r="KL272" s="15">
        <f>IF(31&lt;=$G272, ROUND(KK272*$Q272, 2), "")</f>
        <v/>
      </c>
      <c r="KM272" s="15">
        <f>IF(31&lt;=$G272, $N272, "")</f>
        <v/>
      </c>
      <c r="KN272" s="15">
        <f>IF(31&lt;=$G272, KM272-KL272, "")</f>
        <v/>
      </c>
      <c r="KO272" s="15">
        <f>IF(31&lt;=$G272, KK272-KN272, "")</f>
        <v/>
      </c>
      <c r="KP272" s="15">
        <f>IF(31&lt;=$G272, ROUND(KH272*$Q272, 2), "")</f>
        <v/>
      </c>
      <c r="KQ272" s="15">
        <f>IF(31&lt;=$G272, KH272+KP272, "")</f>
        <v/>
      </c>
      <c r="KR272" s="15">
        <f>IF(31&lt;=$G272, KL272+KP272, "")</f>
        <v/>
      </c>
      <c r="KS272" s="15">
        <f>IF(31&lt;=$G272, ($G272-31)*$N272, "")</f>
        <v/>
      </c>
      <c r="KT272" s="15">
        <f>IF(32&lt;=$G272, KO272, "")</f>
        <v/>
      </c>
      <c r="KU272" s="15">
        <f>IF(32&lt;=$G272, ROUND(KT272*$Q272, 2), "")</f>
        <v/>
      </c>
      <c r="KV272" s="15">
        <f>IF(32&lt;=$G272, $N272, "")</f>
        <v/>
      </c>
      <c r="KW272" s="15">
        <f>IF(32&lt;=$G272, KV272-KU272, "")</f>
        <v/>
      </c>
      <c r="KX272" s="15">
        <f>IF(32&lt;=$G272, KT272-KW272, "")</f>
        <v/>
      </c>
      <c r="KY272" s="15">
        <f>IF(32&lt;=$G272, ROUND(KQ272*$Q272, 2), "")</f>
        <v/>
      </c>
      <c r="KZ272" s="15">
        <f>IF(32&lt;=$G272, KQ272+KY272, "")</f>
        <v/>
      </c>
      <c r="LA272" s="15">
        <f>IF(32&lt;=$G272, KU272+KY272, "")</f>
        <v/>
      </c>
      <c r="LB272" s="15">
        <f>IF(32&lt;=$G272, ($G272-32)*$N272, "")</f>
        <v/>
      </c>
      <c r="LC272" s="15">
        <f>IF(33&lt;=$G272, KX272, "")</f>
        <v/>
      </c>
      <c r="LD272" s="15">
        <f>IF(33&lt;=$G272, ROUND(LC272*$Q272, 2), "")</f>
        <v/>
      </c>
      <c r="LE272" s="15">
        <f>IF(33&lt;=$G272, $N272, "")</f>
        <v/>
      </c>
      <c r="LF272" s="15">
        <f>IF(33&lt;=$G272, LE272-LD272, "")</f>
        <v/>
      </c>
      <c r="LG272" s="15">
        <f>IF(33&lt;=$G272, LC272-LF272, "")</f>
        <v/>
      </c>
      <c r="LH272" s="15">
        <f>IF(33&lt;=$G272, ROUND(KZ272*$Q272, 2), "")</f>
        <v/>
      </c>
      <c r="LI272" s="15">
        <f>IF(33&lt;=$G272, KZ272+LH272, "")</f>
        <v/>
      </c>
      <c r="LJ272" s="15">
        <f>IF(33&lt;=$G272, LD272+LH272, "")</f>
        <v/>
      </c>
      <c r="LK272" s="15">
        <f>IF(33&lt;=$G272, ($G272-33)*$N272, "")</f>
        <v/>
      </c>
      <c r="LL272" s="15">
        <f>IF(34&lt;=$G272, LG272, "")</f>
        <v/>
      </c>
      <c r="LM272" s="15">
        <f>IF(34&lt;=$G272, ROUND(LL272*$Q272, 2), "")</f>
        <v/>
      </c>
      <c r="LN272" s="15">
        <f>IF(34&lt;=$G272, $N272, "")</f>
        <v/>
      </c>
      <c r="LO272" s="15">
        <f>IF(34&lt;=$G272, LN272-LM272, "")</f>
        <v/>
      </c>
      <c r="LP272" s="15">
        <f>IF(34&lt;=$G272, LL272-LO272, "")</f>
        <v/>
      </c>
      <c r="LQ272" s="15">
        <f>IF(34&lt;=$G272, ROUND(LI272*$Q272, 2), "")</f>
        <v/>
      </c>
      <c r="LR272" s="15">
        <f>IF(34&lt;=$G272, LI272+LQ272, "")</f>
        <v/>
      </c>
      <c r="LS272" s="15">
        <f>IF(34&lt;=$G272, LM272+LQ272, "")</f>
        <v/>
      </c>
      <c r="LT272" s="15">
        <f>IF(34&lt;=$G272, ($G272-34)*$N272, "")</f>
        <v/>
      </c>
      <c r="LU272" s="15">
        <f>IF(35&lt;=$G272, LP272, "")</f>
        <v/>
      </c>
      <c r="LV272" s="15">
        <f>IF(35&lt;=$G272, ROUND(LU272*$Q272, 2), "")</f>
        <v/>
      </c>
      <c r="LW272" s="15">
        <f>IF(35&lt;=$G272, $N272, "")</f>
        <v/>
      </c>
      <c r="LX272" s="15">
        <f>IF(35&lt;=$G272, LW272-LV272, "")</f>
        <v/>
      </c>
      <c r="LY272" s="15">
        <f>IF(35&lt;=$G272, LU272-LX272, "")</f>
        <v/>
      </c>
      <c r="LZ272" s="15">
        <f>IF(35&lt;=$G272, ROUND(LR272*$Q272, 2), "")</f>
        <v/>
      </c>
      <c r="MA272" s="15">
        <f>IF(35&lt;=$G272, LR272+LZ272, "")</f>
        <v/>
      </c>
      <c r="MB272" s="15">
        <f>IF(35&lt;=$G272, LV272+LZ272, "")</f>
        <v/>
      </c>
      <c r="MC272" s="15">
        <f>IF(35&lt;=$G272, ($G272-35)*$N272, "")</f>
        <v/>
      </c>
      <c r="MD272" s="15">
        <f>IF(36&lt;=$G272, LY272, "")</f>
        <v/>
      </c>
      <c r="ME272" s="15">
        <f>IF(36&lt;=$G272, ROUND(MD272*$Q272, 2), "")</f>
        <v/>
      </c>
      <c r="MF272" s="15">
        <f>IF(36&lt;=$G272, $N272, "")</f>
        <v/>
      </c>
      <c r="MG272" s="15">
        <f>IF(36&lt;=$G272, MF272-ME272, "")</f>
        <v/>
      </c>
      <c r="MH272" s="15">
        <f>IF(36&lt;=$G272, MD272-MG272, "")</f>
        <v/>
      </c>
      <c r="MI272" s="15">
        <f>IF(36&lt;=$G272, ROUND(MA272*$Q272, 2), "")</f>
        <v/>
      </c>
      <c r="MJ272" s="15">
        <f>IF(36&lt;=$G272, MA272+MI272, "")</f>
        <v/>
      </c>
      <c r="MK272" s="15">
        <f>IF(36&lt;=$G272, ME272+MI272, "")</f>
        <v/>
      </c>
      <c r="ML272" s="15">
        <f>IF(36&lt;=$G272, ($G272-36)*$N272, "")</f>
        <v/>
      </c>
      <c r="MM272" s="15">
        <f>IF(37&lt;=$G272, MH272, "")</f>
        <v/>
      </c>
      <c r="MN272" s="15">
        <f>IF(37&lt;=$G272, ROUND(MM272*$Q272, 2), "")</f>
        <v/>
      </c>
      <c r="MO272" s="15">
        <f>IF(37&lt;=$G272, $N272, "")</f>
        <v/>
      </c>
      <c r="MP272" s="15">
        <f>IF(37&lt;=$G272, MO272-MN272, "")</f>
        <v/>
      </c>
      <c r="MQ272" s="15">
        <f>IF(37&lt;=$G272, MM272-MP272, "")</f>
        <v/>
      </c>
      <c r="MR272" s="15">
        <f>IF(37&lt;=$G272, ROUND(MJ272*$Q272, 2), "")</f>
        <v/>
      </c>
      <c r="MS272" s="15">
        <f>IF(37&lt;=$G272, MJ272+MR272, "")</f>
        <v/>
      </c>
      <c r="MT272" s="15">
        <f>IF(37&lt;=$G272, MN272+MR272, "")</f>
        <v/>
      </c>
      <c r="MU272" s="15">
        <f>IF(37&lt;=$G272, ($G272-37)*$N272, "")</f>
        <v/>
      </c>
      <c r="MV272" s="15">
        <f>IF(38&lt;=$G272, MQ272, "")</f>
        <v/>
      </c>
      <c r="MW272" s="15">
        <f>IF(38&lt;=$G272, ROUND(MV272*$Q272, 2), "")</f>
        <v/>
      </c>
      <c r="MX272" s="15">
        <f>IF(38&lt;=$G272, $N272, "")</f>
        <v/>
      </c>
      <c r="MY272" s="15">
        <f>IF(38&lt;=$G272, MX272-MW272, "")</f>
        <v/>
      </c>
      <c r="MZ272" s="15">
        <f>IF(38&lt;=$G272, MV272-MY272, "")</f>
        <v/>
      </c>
      <c r="NA272" s="15">
        <f>IF(38&lt;=$G272, ROUND(MS272*$Q272, 2), "")</f>
        <v/>
      </c>
      <c r="NB272" s="15">
        <f>IF(38&lt;=$G272, MS272+NA272, "")</f>
        <v/>
      </c>
      <c r="NC272" s="15">
        <f>IF(38&lt;=$G272, MW272+NA272, "")</f>
        <v/>
      </c>
      <c r="ND272" s="15">
        <f>IF(38&lt;=$G272, ($G272-38)*$N272, "")</f>
        <v/>
      </c>
      <c r="NE272" s="15">
        <f>IF(39&lt;=$G272, MZ272, "")</f>
        <v/>
      </c>
      <c r="NF272" s="15">
        <f>IF(39&lt;=$G272, ROUND(NE272*$Q272, 2), "")</f>
        <v/>
      </c>
      <c r="NG272" s="15">
        <f>IF(39&lt;=$G272, $N272, "")</f>
        <v/>
      </c>
      <c r="NH272" s="15">
        <f>IF(39&lt;=$G272, NG272-NF272, "")</f>
        <v/>
      </c>
      <c r="NI272" s="15">
        <f>IF(39&lt;=$G272, NE272-NH272, "")</f>
        <v/>
      </c>
      <c r="NJ272" s="15">
        <f>IF(39&lt;=$G272, ROUND(NB272*$Q272, 2), "")</f>
        <v/>
      </c>
      <c r="NK272" s="15">
        <f>IF(39&lt;=$G272, NB272+NJ272, "")</f>
        <v/>
      </c>
      <c r="NL272" s="15">
        <f>IF(39&lt;=$G272, NF272+NJ272, "")</f>
        <v/>
      </c>
      <c r="NM272" s="15">
        <f>IF(39&lt;=$G272, ($G272-39)*$N272, "")</f>
        <v/>
      </c>
      <c r="NN272" s="15">
        <f>IF(40&lt;=$G272, NI272, "")</f>
        <v/>
      </c>
      <c r="NO272" s="15">
        <f>IF(40&lt;=$G272, ROUND(NN272*$Q272, 2), "")</f>
        <v/>
      </c>
      <c r="NP272" s="15">
        <f>IF(40&lt;=$G272, $N272, "")</f>
        <v/>
      </c>
      <c r="NQ272" s="15">
        <f>IF(40&lt;=$G272, NP272-NO272, "")</f>
        <v/>
      </c>
      <c r="NR272" s="15">
        <f>IF(40&lt;=$G272, NN272-NQ272, "")</f>
        <v/>
      </c>
      <c r="NS272" s="15">
        <f>IF(40&lt;=$G272, ROUND(NK272*$Q272, 2), "")</f>
        <v/>
      </c>
      <c r="NT272" s="15">
        <f>IF(40&lt;=$G272, NK272+NS272, "")</f>
        <v/>
      </c>
      <c r="NU272" s="15">
        <f>IF(40&lt;=$G272, NO272+NS272, "")</f>
        <v/>
      </c>
      <c r="NV272" s="15">
        <f>IF(40&lt;=$G272, ($G272-40)*$N272, "")</f>
        <v/>
      </c>
      <c r="NW272" s="15">
        <f>IF(41&lt;=$G272, NR272, "")</f>
        <v/>
      </c>
      <c r="NX272" s="15">
        <f>IF(41&lt;=$G272, ROUND(NW272*$Q272, 2), "")</f>
        <v/>
      </c>
      <c r="NY272" s="15">
        <f>IF(41&lt;=$G272, $N272, "")</f>
        <v/>
      </c>
      <c r="NZ272" s="15">
        <f>IF(41&lt;=$G272, NY272-NX272, "")</f>
        <v/>
      </c>
      <c r="OA272" s="15">
        <f>IF(41&lt;=$G272, NW272-NZ272, "")</f>
        <v/>
      </c>
      <c r="OB272" s="15">
        <f>IF(41&lt;=$G272, ROUND(NT272*$Q272, 2), "")</f>
        <v/>
      </c>
      <c r="OC272" s="15">
        <f>IF(41&lt;=$G272, NT272+OB272, "")</f>
        <v/>
      </c>
      <c r="OD272" s="15">
        <f>IF(41&lt;=$G272, NX272+OB272, "")</f>
        <v/>
      </c>
      <c r="OE272" s="15">
        <f>IF(41&lt;=$G272, ($G272-41)*$N272, "")</f>
        <v/>
      </c>
      <c r="OF272" s="15">
        <f>IF(42&lt;=$G272, OA272, "")</f>
        <v/>
      </c>
      <c r="OG272" s="15">
        <f>IF(42&lt;=$G272, ROUND(OF272*$Q272, 2), "")</f>
        <v/>
      </c>
      <c r="OH272" s="15">
        <f>IF(42&lt;=$G272, $N272, "")</f>
        <v/>
      </c>
      <c r="OI272" s="15">
        <f>IF(42&lt;=$G272, OH272-OG272, "")</f>
        <v/>
      </c>
      <c r="OJ272" s="15">
        <f>IF(42&lt;=$G272, OF272-OI272, "")</f>
        <v/>
      </c>
      <c r="OK272" s="15">
        <f>IF(42&lt;=$G272, ROUND(OC272*$Q272, 2), "")</f>
        <v/>
      </c>
      <c r="OL272" s="15">
        <f>IF(42&lt;=$G272, OC272+OK272, "")</f>
        <v/>
      </c>
      <c r="OM272" s="15">
        <f>IF(42&lt;=$G272, OG272+OK272, "")</f>
        <v/>
      </c>
      <c r="ON272" s="15">
        <f>IF(42&lt;=$G272, ($G272-42)*$N272, "")</f>
        <v/>
      </c>
      <c r="OO272" s="15">
        <f>IF(43&lt;=$G272, OJ272, "")</f>
        <v/>
      </c>
      <c r="OP272" s="15">
        <f>IF(43&lt;=$G272, ROUND(OO272*$Q272, 2), "")</f>
        <v/>
      </c>
      <c r="OQ272" s="15">
        <f>IF(43&lt;=$G272, $N272, "")</f>
        <v/>
      </c>
      <c r="OR272" s="15">
        <f>IF(43&lt;=$G272, OQ272-OP272, "")</f>
        <v/>
      </c>
      <c r="OS272" s="15">
        <f>IF(43&lt;=$G272, OO272-OR272, "")</f>
        <v/>
      </c>
      <c r="OT272" s="15">
        <f>IF(43&lt;=$G272, ROUND(OL272*$Q272, 2), "")</f>
        <v/>
      </c>
      <c r="OU272" s="15">
        <f>IF(43&lt;=$G272, OL272+OT272, "")</f>
        <v/>
      </c>
      <c r="OV272" s="15">
        <f>IF(43&lt;=$G272, OP272+OT272, "")</f>
        <v/>
      </c>
      <c r="OW272" s="15">
        <f>IF(43&lt;=$G272, ($G272-43)*$N272, "")</f>
        <v/>
      </c>
      <c r="OX272" s="15">
        <f>IF(44&lt;=$G272, OS272, "")</f>
        <v/>
      </c>
      <c r="OY272" s="15">
        <f>IF(44&lt;=$G272, ROUND(OX272*$Q272, 2), "")</f>
        <v/>
      </c>
      <c r="OZ272" s="15">
        <f>IF(44&lt;=$G272, $N272, "")</f>
        <v/>
      </c>
      <c r="PA272" s="15">
        <f>IF(44&lt;=$G272, OZ272-OY272, "")</f>
        <v/>
      </c>
      <c r="PB272" s="15">
        <f>IF(44&lt;=$G272, OX272-PA272, "")</f>
        <v/>
      </c>
      <c r="PC272" s="15">
        <f>IF(44&lt;=$G272, ROUND(OU272*$Q272, 2), "")</f>
        <v/>
      </c>
      <c r="PD272" s="15">
        <f>IF(44&lt;=$G272, OU272+PC272, "")</f>
        <v/>
      </c>
      <c r="PE272" s="15">
        <f>IF(44&lt;=$G272, OY272+PC272, "")</f>
        <v/>
      </c>
      <c r="PF272" s="15">
        <f>IF(44&lt;=$G272, ($G272-44)*$N272, "")</f>
        <v/>
      </c>
      <c r="PG272" s="15">
        <f>IF(45&lt;=$G272, PB272, "")</f>
        <v/>
      </c>
      <c r="PH272" s="15">
        <f>IF(45&lt;=$G272, ROUND(PG272*$Q272, 2), "")</f>
        <v/>
      </c>
      <c r="PI272" s="15">
        <f>IF(45&lt;=$G272, $N272, "")</f>
        <v/>
      </c>
      <c r="PJ272" s="15">
        <f>IF(45&lt;=$G272, PI272-PH272, "")</f>
        <v/>
      </c>
      <c r="PK272" s="15">
        <f>IF(45&lt;=$G272, PG272-PJ272, "")</f>
        <v/>
      </c>
      <c r="PL272" s="15">
        <f>IF(45&lt;=$G272, ROUND(PD272*$Q272, 2), "")</f>
        <v/>
      </c>
      <c r="PM272" s="15">
        <f>IF(45&lt;=$G272, PD272+PL272, "")</f>
        <v/>
      </c>
      <c r="PN272" s="15">
        <f>IF(45&lt;=$G272, PH272+PL272, "")</f>
        <v/>
      </c>
      <c r="PO272" s="15">
        <f>IF(45&lt;=$G272, ($G272-45)*$N272, "")</f>
        <v/>
      </c>
      <c r="PP272" s="15">
        <f>IF(46&lt;=$G272, PK272, "")</f>
        <v/>
      </c>
      <c r="PQ272" s="15">
        <f>IF(46&lt;=$G272, ROUND(PP272*$Q272, 2), "")</f>
        <v/>
      </c>
      <c r="PR272" s="15">
        <f>IF(46&lt;=$G272, $N272, "")</f>
        <v/>
      </c>
      <c r="PS272" s="15">
        <f>IF(46&lt;=$G272, PR272-PQ272, "")</f>
        <v/>
      </c>
      <c r="PT272" s="15">
        <f>IF(46&lt;=$G272, PP272-PS272, "")</f>
        <v/>
      </c>
      <c r="PU272" s="15">
        <f>IF(46&lt;=$G272, ROUND(PM272*$Q272, 2), "")</f>
        <v/>
      </c>
      <c r="PV272" s="15">
        <f>IF(46&lt;=$G272, PM272+PU272, "")</f>
        <v/>
      </c>
      <c r="PW272" s="15">
        <f>IF(46&lt;=$G272, PQ272+PU272, "")</f>
        <v/>
      </c>
      <c r="PX272" s="15">
        <f>IF(46&lt;=$G272, ($G272-46)*$N272, "")</f>
        <v/>
      </c>
      <c r="PY272" s="15">
        <f>IF(47&lt;=$G272, PT272, "")</f>
        <v/>
      </c>
      <c r="PZ272" s="15">
        <f>IF(47&lt;=$G272, ROUND(PY272*$Q272, 2), "")</f>
        <v/>
      </c>
      <c r="QA272" s="15">
        <f>IF(47&lt;=$G272, $N272, "")</f>
        <v/>
      </c>
      <c r="QB272" s="15">
        <f>IF(47&lt;=$G272, QA272-PZ272, "")</f>
        <v/>
      </c>
      <c r="QC272" s="15">
        <f>IF(47&lt;=$G272, PY272-QB272, "")</f>
        <v/>
      </c>
      <c r="QD272" s="15">
        <f>IF(47&lt;=$G272, ROUND(PV272*$Q272, 2), "")</f>
        <v/>
      </c>
      <c r="QE272" s="15">
        <f>IF(47&lt;=$G272, PV272+QD272, "")</f>
        <v/>
      </c>
      <c r="QF272" s="15">
        <f>IF(47&lt;=$G272, PZ272+QD272, "")</f>
        <v/>
      </c>
      <c r="QG272" s="15">
        <f>IF(47&lt;=$G272, ($G272-47)*$N272, "")</f>
        <v/>
      </c>
      <c r="QH272" s="15">
        <f>IF(48&lt;=$G272, QC272, "")</f>
        <v/>
      </c>
      <c r="QI272" s="15">
        <f>IF(48&lt;=$G272, ROUND(QH272*$Q272, 2), "")</f>
        <v/>
      </c>
      <c r="QJ272" s="15">
        <f>IF(48&lt;=$G272, $N272, "")</f>
        <v/>
      </c>
      <c r="QK272" s="15">
        <f>IF(48&lt;=$G272, QJ272-QI272, "")</f>
        <v/>
      </c>
      <c r="QL272" s="15">
        <f>IF(48&lt;=$G272, QH272-QK272, "")</f>
        <v/>
      </c>
      <c r="QM272" s="15">
        <f>IF(48&lt;=$G272, ROUND(QE272*$Q272, 2), "")</f>
        <v/>
      </c>
      <c r="QN272" s="15">
        <f>IF(48&lt;=$G272, QE272+QM272, "")</f>
        <v/>
      </c>
      <c r="QO272" s="15">
        <f>IF(48&lt;=$G272, QI272+QM272, "")</f>
        <v/>
      </c>
      <c r="QP272" s="15">
        <f>IF(48&lt;=$G272, ($G272-48)*$N272, "")</f>
        <v/>
      </c>
    </row>
    <row r="273">
      <c r="A273" s="6" t="inlineStr">
        <is>
          <t>0777-0001</t>
        </is>
      </c>
      <c r="B273" s="7" t="inlineStr">
        <is>
          <t>Yazmin Alejandra Gomez Olivas</t>
        </is>
      </c>
      <c r="C273" s="7" t="inlineStr">
        <is>
          <t>Jeep Wrangler Rubicon 2026</t>
        </is>
      </c>
      <c r="D273" s="6" t="inlineStr">
        <is>
          <t>ACTIVO</t>
        </is>
      </c>
      <c r="E273" s="6" t="inlineStr">
        <is>
          <t>2026-08-31</t>
        </is>
      </c>
      <c r="F273" s="6" t="inlineStr">
        <is>
          <t>2030-08-31</t>
        </is>
      </c>
      <c r="G273" s="8" t="n">
        <v>48</v>
      </c>
      <c r="H273" s="9" t="n">
        <v>1200775.86</v>
      </c>
      <c r="I273" s="10" t="n">
        <v>0.3</v>
      </c>
      <c r="J273" s="9">
        <f>ROUND(H273*I273, 2)</f>
        <v/>
      </c>
      <c r="K273" s="9">
        <f>ROUND(H273-J273, 2)</f>
        <v/>
      </c>
      <c r="L273" s="10" t="n">
        <v>0.02</v>
      </c>
      <c r="M273" s="9">
        <f>ROUND(H273*L273, 2)</f>
        <v/>
      </c>
      <c r="N273" s="9" t="n">
        <v>30157.28</v>
      </c>
      <c r="O273" s="10" t="n">
        <v>0.1</v>
      </c>
      <c r="P273" s="9">
        <f>ROUND(H273*O273, 2)</f>
        <v/>
      </c>
      <c r="Q273" s="11" t="n">
        <v>0.02693492</v>
      </c>
      <c r="R273" s="11">
        <f>RATE(G273, -N273, K273, -P273)</f>
        <v/>
      </c>
      <c r="S273" s="11">
        <f>ROUND(Q273*12, 8)</f>
        <v/>
      </c>
      <c r="T273" s="11">
        <f>ROUND(((1+Q273)^12)-1, 8)</f>
        <v/>
      </c>
      <c r="U273" s="9">
        <f>ROUND(PV(Q273, G273, 0, -P273), 2)</f>
        <v/>
      </c>
      <c r="V273" s="9">
        <f>SUMIF($AA$4:$QP$4, "Interes_Leasing", AA273:QP273)</f>
        <v/>
      </c>
      <c r="W273" s="9">
        <f>SUMIF($AA$4:$QP$4, "Interes_Residual", AA273:QP273)</f>
        <v/>
      </c>
      <c r="X273" s="9">
        <f>ROUND(V273+W273, 2)</f>
        <v/>
      </c>
      <c r="Y273" s="9">
        <f>ROUND((N273*G273+P273+M273)-K273, 2)</f>
        <v/>
      </c>
      <c r="Z273" s="10">
        <f>ROUND(Y273/K273, 4)</f>
        <v/>
      </c>
      <c r="AA273" s="9">
        <f>IF(1&lt;=$G273, $K273, "")</f>
        <v/>
      </c>
      <c r="AB273" s="9">
        <f>IF(1&lt;=$G273, ROUND(AA273*$Q273, 2), "")</f>
        <v/>
      </c>
      <c r="AC273" s="9">
        <f>IF(1&lt;=$G273, $N273, "")</f>
        <v/>
      </c>
      <c r="AD273" s="9">
        <f>IF(1&lt;=$G273, AC273-AB273, "")</f>
        <v/>
      </c>
      <c r="AE273" s="9">
        <f>IF(1&lt;=$G273, AA273-AD273, "")</f>
        <v/>
      </c>
      <c r="AF273" s="9">
        <f>IF(1&lt;=$G273, ROUND($U273*$Q273, 2), "")</f>
        <v/>
      </c>
      <c r="AG273" s="9">
        <f>IF(1&lt;=$G273, $U273+AF273, "")</f>
        <v/>
      </c>
      <c r="AH273" s="9">
        <f>IF(1&lt;=$G273, AB273+AF273, "")</f>
        <v/>
      </c>
      <c r="AI273" s="9">
        <f>IF(1&lt;=$G273, ($G273-1)*$N273, "")</f>
        <v/>
      </c>
      <c r="AJ273" s="9">
        <f>IF(2&lt;=$G273, AE273, "")</f>
        <v/>
      </c>
      <c r="AK273" s="9">
        <f>IF(2&lt;=$G273, ROUND(AJ273*$Q273, 2), "")</f>
        <v/>
      </c>
      <c r="AL273" s="9">
        <f>IF(2&lt;=$G273, $N273, "")</f>
        <v/>
      </c>
      <c r="AM273" s="9">
        <f>IF(2&lt;=$G273, AL273-AK273, "")</f>
        <v/>
      </c>
      <c r="AN273" s="9">
        <f>IF(2&lt;=$G273, AJ273-AM273, "")</f>
        <v/>
      </c>
      <c r="AO273" s="9">
        <f>IF(2&lt;=$G273, ROUND(AG273*$Q273, 2), "")</f>
        <v/>
      </c>
      <c r="AP273" s="9">
        <f>IF(2&lt;=$G273, AG273+AO273, "")</f>
        <v/>
      </c>
      <c r="AQ273" s="9">
        <f>IF(2&lt;=$G273, AK273+AO273, "")</f>
        <v/>
      </c>
      <c r="AR273" s="9">
        <f>IF(2&lt;=$G273, ($G273-2)*$N273, "")</f>
        <v/>
      </c>
      <c r="AS273" s="9">
        <f>IF(3&lt;=$G273, AN273, "")</f>
        <v/>
      </c>
      <c r="AT273" s="9">
        <f>IF(3&lt;=$G273, ROUND(AS273*$Q273, 2), "")</f>
        <v/>
      </c>
      <c r="AU273" s="9">
        <f>IF(3&lt;=$G273, $N273, "")</f>
        <v/>
      </c>
      <c r="AV273" s="9">
        <f>IF(3&lt;=$G273, AU273-AT273, "")</f>
        <v/>
      </c>
      <c r="AW273" s="9">
        <f>IF(3&lt;=$G273, AS273-AV273, "")</f>
        <v/>
      </c>
      <c r="AX273" s="9">
        <f>IF(3&lt;=$G273, ROUND(AP273*$Q273, 2), "")</f>
        <v/>
      </c>
      <c r="AY273" s="9">
        <f>IF(3&lt;=$G273, AP273+AX273, "")</f>
        <v/>
      </c>
      <c r="AZ273" s="9">
        <f>IF(3&lt;=$G273, AT273+AX273, "")</f>
        <v/>
      </c>
      <c r="BA273" s="9">
        <f>IF(3&lt;=$G273, ($G273-3)*$N273, "")</f>
        <v/>
      </c>
      <c r="BB273" s="9">
        <f>IF(4&lt;=$G273, AW273, "")</f>
        <v/>
      </c>
      <c r="BC273" s="9">
        <f>IF(4&lt;=$G273, ROUND(BB273*$Q273, 2), "")</f>
        <v/>
      </c>
      <c r="BD273" s="9">
        <f>IF(4&lt;=$G273, $N273, "")</f>
        <v/>
      </c>
      <c r="BE273" s="9">
        <f>IF(4&lt;=$G273, BD273-BC273, "")</f>
        <v/>
      </c>
      <c r="BF273" s="9">
        <f>IF(4&lt;=$G273, BB273-BE273, "")</f>
        <v/>
      </c>
      <c r="BG273" s="9">
        <f>IF(4&lt;=$G273, ROUND(AY273*$Q273, 2), "")</f>
        <v/>
      </c>
      <c r="BH273" s="9">
        <f>IF(4&lt;=$G273, AY273+BG273, "")</f>
        <v/>
      </c>
      <c r="BI273" s="9">
        <f>IF(4&lt;=$G273, BC273+BG273, "")</f>
        <v/>
      </c>
      <c r="BJ273" s="9">
        <f>IF(4&lt;=$G273, ($G273-4)*$N273, "")</f>
        <v/>
      </c>
      <c r="BK273" s="9">
        <f>IF(5&lt;=$G273, BF273, "")</f>
        <v/>
      </c>
      <c r="BL273" s="9">
        <f>IF(5&lt;=$G273, ROUND(BK273*$Q273, 2), "")</f>
        <v/>
      </c>
      <c r="BM273" s="9">
        <f>IF(5&lt;=$G273, $N273, "")</f>
        <v/>
      </c>
      <c r="BN273" s="9">
        <f>IF(5&lt;=$G273, BM273-BL273, "")</f>
        <v/>
      </c>
      <c r="BO273" s="9">
        <f>IF(5&lt;=$G273, BK273-BN273, "")</f>
        <v/>
      </c>
      <c r="BP273" s="9">
        <f>IF(5&lt;=$G273, ROUND(BH273*$Q273, 2), "")</f>
        <v/>
      </c>
      <c r="BQ273" s="9">
        <f>IF(5&lt;=$G273, BH273+BP273, "")</f>
        <v/>
      </c>
      <c r="BR273" s="9">
        <f>IF(5&lt;=$G273, BL273+BP273, "")</f>
        <v/>
      </c>
      <c r="BS273" s="9">
        <f>IF(5&lt;=$G273, ($G273-5)*$N273, "")</f>
        <v/>
      </c>
      <c r="BT273" s="9">
        <f>IF(6&lt;=$G273, BO273, "")</f>
        <v/>
      </c>
      <c r="BU273" s="9">
        <f>IF(6&lt;=$G273, ROUND(BT273*$Q273, 2), "")</f>
        <v/>
      </c>
      <c r="BV273" s="9">
        <f>IF(6&lt;=$G273, $N273, "")</f>
        <v/>
      </c>
      <c r="BW273" s="9">
        <f>IF(6&lt;=$G273, BV273-BU273, "")</f>
        <v/>
      </c>
      <c r="BX273" s="9">
        <f>IF(6&lt;=$G273, BT273-BW273, "")</f>
        <v/>
      </c>
      <c r="BY273" s="9">
        <f>IF(6&lt;=$G273, ROUND(BQ273*$Q273, 2), "")</f>
        <v/>
      </c>
      <c r="BZ273" s="9">
        <f>IF(6&lt;=$G273, BQ273+BY273, "")</f>
        <v/>
      </c>
      <c r="CA273" s="9">
        <f>IF(6&lt;=$G273, BU273+BY273, "")</f>
        <v/>
      </c>
      <c r="CB273" s="9">
        <f>IF(6&lt;=$G273, ($G273-6)*$N273, "")</f>
        <v/>
      </c>
      <c r="CC273" s="9">
        <f>IF(7&lt;=$G273, BX273, "")</f>
        <v/>
      </c>
      <c r="CD273" s="9">
        <f>IF(7&lt;=$G273, ROUND(CC273*$Q273, 2), "")</f>
        <v/>
      </c>
      <c r="CE273" s="9">
        <f>IF(7&lt;=$G273, $N273, "")</f>
        <v/>
      </c>
      <c r="CF273" s="9">
        <f>IF(7&lt;=$G273, CE273-CD273, "")</f>
        <v/>
      </c>
      <c r="CG273" s="9">
        <f>IF(7&lt;=$G273, CC273-CF273, "")</f>
        <v/>
      </c>
      <c r="CH273" s="9">
        <f>IF(7&lt;=$G273, ROUND(BZ273*$Q273, 2), "")</f>
        <v/>
      </c>
      <c r="CI273" s="9">
        <f>IF(7&lt;=$G273, BZ273+CH273, "")</f>
        <v/>
      </c>
      <c r="CJ273" s="9">
        <f>IF(7&lt;=$G273, CD273+CH273, "")</f>
        <v/>
      </c>
      <c r="CK273" s="9">
        <f>IF(7&lt;=$G273, ($G273-7)*$N273, "")</f>
        <v/>
      </c>
      <c r="CL273" s="9">
        <f>IF(8&lt;=$G273, CG273, "")</f>
        <v/>
      </c>
      <c r="CM273" s="9">
        <f>IF(8&lt;=$G273, ROUND(CL273*$Q273, 2), "")</f>
        <v/>
      </c>
      <c r="CN273" s="9">
        <f>IF(8&lt;=$G273, $N273, "")</f>
        <v/>
      </c>
      <c r="CO273" s="9">
        <f>IF(8&lt;=$G273, CN273-CM273, "")</f>
        <v/>
      </c>
      <c r="CP273" s="9">
        <f>IF(8&lt;=$G273, CL273-CO273, "")</f>
        <v/>
      </c>
      <c r="CQ273" s="9">
        <f>IF(8&lt;=$G273, ROUND(CI273*$Q273, 2), "")</f>
        <v/>
      </c>
      <c r="CR273" s="9">
        <f>IF(8&lt;=$G273, CI273+CQ273, "")</f>
        <v/>
      </c>
      <c r="CS273" s="9">
        <f>IF(8&lt;=$G273, CM273+CQ273, "")</f>
        <v/>
      </c>
      <c r="CT273" s="9">
        <f>IF(8&lt;=$G273, ($G273-8)*$N273, "")</f>
        <v/>
      </c>
      <c r="CU273" s="9">
        <f>IF(9&lt;=$G273, CP273, "")</f>
        <v/>
      </c>
      <c r="CV273" s="9">
        <f>IF(9&lt;=$G273, ROUND(CU273*$Q273, 2), "")</f>
        <v/>
      </c>
      <c r="CW273" s="9">
        <f>IF(9&lt;=$G273, $N273, "")</f>
        <v/>
      </c>
      <c r="CX273" s="9">
        <f>IF(9&lt;=$G273, CW273-CV273, "")</f>
        <v/>
      </c>
      <c r="CY273" s="9">
        <f>IF(9&lt;=$G273, CU273-CX273, "")</f>
        <v/>
      </c>
      <c r="CZ273" s="9">
        <f>IF(9&lt;=$G273, ROUND(CR273*$Q273, 2), "")</f>
        <v/>
      </c>
      <c r="DA273" s="9">
        <f>IF(9&lt;=$G273, CR273+CZ273, "")</f>
        <v/>
      </c>
      <c r="DB273" s="9">
        <f>IF(9&lt;=$G273, CV273+CZ273, "")</f>
        <v/>
      </c>
      <c r="DC273" s="9">
        <f>IF(9&lt;=$G273, ($G273-9)*$N273, "")</f>
        <v/>
      </c>
      <c r="DD273" s="9">
        <f>IF(10&lt;=$G273, CY273, "")</f>
        <v/>
      </c>
      <c r="DE273" s="9">
        <f>IF(10&lt;=$G273, ROUND(DD273*$Q273, 2), "")</f>
        <v/>
      </c>
      <c r="DF273" s="9">
        <f>IF(10&lt;=$G273, $N273, "")</f>
        <v/>
      </c>
      <c r="DG273" s="9">
        <f>IF(10&lt;=$G273, DF273-DE273, "")</f>
        <v/>
      </c>
      <c r="DH273" s="9">
        <f>IF(10&lt;=$G273, DD273-DG273, "")</f>
        <v/>
      </c>
      <c r="DI273" s="9">
        <f>IF(10&lt;=$G273, ROUND(DA273*$Q273, 2), "")</f>
        <v/>
      </c>
      <c r="DJ273" s="9">
        <f>IF(10&lt;=$G273, DA273+DI273, "")</f>
        <v/>
      </c>
      <c r="DK273" s="9">
        <f>IF(10&lt;=$G273, DE273+DI273, "")</f>
        <v/>
      </c>
      <c r="DL273" s="9">
        <f>IF(10&lt;=$G273, ($G273-10)*$N273, "")</f>
        <v/>
      </c>
      <c r="DM273" s="9">
        <f>IF(11&lt;=$G273, DH273, "")</f>
        <v/>
      </c>
      <c r="DN273" s="9">
        <f>IF(11&lt;=$G273, ROUND(DM273*$Q273, 2), "")</f>
        <v/>
      </c>
      <c r="DO273" s="9">
        <f>IF(11&lt;=$G273, $N273, "")</f>
        <v/>
      </c>
      <c r="DP273" s="9">
        <f>IF(11&lt;=$G273, DO273-DN273, "")</f>
        <v/>
      </c>
      <c r="DQ273" s="9">
        <f>IF(11&lt;=$G273, DM273-DP273, "")</f>
        <v/>
      </c>
      <c r="DR273" s="9">
        <f>IF(11&lt;=$G273, ROUND(DJ273*$Q273, 2), "")</f>
        <v/>
      </c>
      <c r="DS273" s="9">
        <f>IF(11&lt;=$G273, DJ273+DR273, "")</f>
        <v/>
      </c>
      <c r="DT273" s="9">
        <f>IF(11&lt;=$G273, DN273+DR273, "")</f>
        <v/>
      </c>
      <c r="DU273" s="9">
        <f>IF(11&lt;=$G273, ($G273-11)*$N273, "")</f>
        <v/>
      </c>
      <c r="DV273" s="9">
        <f>IF(12&lt;=$G273, DQ273, "")</f>
        <v/>
      </c>
      <c r="DW273" s="9">
        <f>IF(12&lt;=$G273, ROUND(DV273*$Q273, 2), "")</f>
        <v/>
      </c>
      <c r="DX273" s="9">
        <f>IF(12&lt;=$G273, $N273, "")</f>
        <v/>
      </c>
      <c r="DY273" s="9">
        <f>IF(12&lt;=$G273, DX273-DW273, "")</f>
        <v/>
      </c>
      <c r="DZ273" s="9">
        <f>IF(12&lt;=$G273, DV273-DY273, "")</f>
        <v/>
      </c>
      <c r="EA273" s="9">
        <f>IF(12&lt;=$G273, ROUND(DS273*$Q273, 2), "")</f>
        <v/>
      </c>
      <c r="EB273" s="9">
        <f>IF(12&lt;=$G273, DS273+EA273, "")</f>
        <v/>
      </c>
      <c r="EC273" s="9">
        <f>IF(12&lt;=$G273, DW273+EA273, "")</f>
        <v/>
      </c>
      <c r="ED273" s="9">
        <f>IF(12&lt;=$G273, ($G273-12)*$N273, "")</f>
        <v/>
      </c>
      <c r="EE273" s="9">
        <f>IF(13&lt;=$G273, DZ273, "")</f>
        <v/>
      </c>
      <c r="EF273" s="9">
        <f>IF(13&lt;=$G273, ROUND(EE273*$Q273, 2), "")</f>
        <v/>
      </c>
      <c r="EG273" s="9">
        <f>IF(13&lt;=$G273, $N273, "")</f>
        <v/>
      </c>
      <c r="EH273" s="9">
        <f>IF(13&lt;=$G273, EG273-EF273, "")</f>
        <v/>
      </c>
      <c r="EI273" s="9">
        <f>IF(13&lt;=$G273, EE273-EH273, "")</f>
        <v/>
      </c>
      <c r="EJ273" s="9">
        <f>IF(13&lt;=$G273, ROUND(EB273*$Q273, 2), "")</f>
        <v/>
      </c>
      <c r="EK273" s="9">
        <f>IF(13&lt;=$G273, EB273+EJ273, "")</f>
        <v/>
      </c>
      <c r="EL273" s="9">
        <f>IF(13&lt;=$G273, EF273+EJ273, "")</f>
        <v/>
      </c>
      <c r="EM273" s="9">
        <f>IF(13&lt;=$G273, ($G273-13)*$N273, "")</f>
        <v/>
      </c>
      <c r="EN273" s="9">
        <f>IF(14&lt;=$G273, EI273, "")</f>
        <v/>
      </c>
      <c r="EO273" s="9">
        <f>IF(14&lt;=$G273, ROUND(EN273*$Q273, 2), "")</f>
        <v/>
      </c>
      <c r="EP273" s="9">
        <f>IF(14&lt;=$G273, $N273, "")</f>
        <v/>
      </c>
      <c r="EQ273" s="9">
        <f>IF(14&lt;=$G273, EP273-EO273, "")</f>
        <v/>
      </c>
      <c r="ER273" s="9">
        <f>IF(14&lt;=$G273, EN273-EQ273, "")</f>
        <v/>
      </c>
      <c r="ES273" s="9">
        <f>IF(14&lt;=$G273, ROUND(EK273*$Q273, 2), "")</f>
        <v/>
      </c>
      <c r="ET273" s="9">
        <f>IF(14&lt;=$G273, EK273+ES273, "")</f>
        <v/>
      </c>
      <c r="EU273" s="9">
        <f>IF(14&lt;=$G273, EO273+ES273, "")</f>
        <v/>
      </c>
      <c r="EV273" s="9">
        <f>IF(14&lt;=$G273, ($G273-14)*$N273, "")</f>
        <v/>
      </c>
      <c r="EW273" s="9">
        <f>IF(15&lt;=$G273, ER273, "")</f>
        <v/>
      </c>
      <c r="EX273" s="9">
        <f>IF(15&lt;=$G273, ROUND(EW273*$Q273, 2), "")</f>
        <v/>
      </c>
      <c r="EY273" s="9">
        <f>IF(15&lt;=$G273, $N273, "")</f>
        <v/>
      </c>
      <c r="EZ273" s="9">
        <f>IF(15&lt;=$G273, EY273-EX273, "")</f>
        <v/>
      </c>
      <c r="FA273" s="9">
        <f>IF(15&lt;=$G273, EW273-EZ273, "")</f>
        <v/>
      </c>
      <c r="FB273" s="9">
        <f>IF(15&lt;=$G273, ROUND(ET273*$Q273, 2), "")</f>
        <v/>
      </c>
      <c r="FC273" s="9">
        <f>IF(15&lt;=$G273, ET273+FB273, "")</f>
        <v/>
      </c>
      <c r="FD273" s="9">
        <f>IF(15&lt;=$G273, EX273+FB273, "")</f>
        <v/>
      </c>
      <c r="FE273" s="9">
        <f>IF(15&lt;=$G273, ($G273-15)*$N273, "")</f>
        <v/>
      </c>
      <c r="FF273" s="9">
        <f>IF(16&lt;=$G273, FA273, "")</f>
        <v/>
      </c>
      <c r="FG273" s="9">
        <f>IF(16&lt;=$G273, ROUND(FF273*$Q273, 2), "")</f>
        <v/>
      </c>
      <c r="FH273" s="9">
        <f>IF(16&lt;=$G273, $N273, "")</f>
        <v/>
      </c>
      <c r="FI273" s="9">
        <f>IF(16&lt;=$G273, FH273-FG273, "")</f>
        <v/>
      </c>
      <c r="FJ273" s="9">
        <f>IF(16&lt;=$G273, FF273-FI273, "")</f>
        <v/>
      </c>
      <c r="FK273" s="9">
        <f>IF(16&lt;=$G273, ROUND(FC273*$Q273, 2), "")</f>
        <v/>
      </c>
      <c r="FL273" s="9">
        <f>IF(16&lt;=$G273, FC273+FK273, "")</f>
        <v/>
      </c>
      <c r="FM273" s="9">
        <f>IF(16&lt;=$G273, FG273+FK273, "")</f>
        <v/>
      </c>
      <c r="FN273" s="9">
        <f>IF(16&lt;=$G273, ($G273-16)*$N273, "")</f>
        <v/>
      </c>
      <c r="FO273" s="9">
        <f>IF(17&lt;=$G273, FJ273, "")</f>
        <v/>
      </c>
      <c r="FP273" s="9">
        <f>IF(17&lt;=$G273, ROUND(FO273*$Q273, 2), "")</f>
        <v/>
      </c>
      <c r="FQ273" s="9">
        <f>IF(17&lt;=$G273, $N273, "")</f>
        <v/>
      </c>
      <c r="FR273" s="9">
        <f>IF(17&lt;=$G273, FQ273-FP273, "")</f>
        <v/>
      </c>
      <c r="FS273" s="9">
        <f>IF(17&lt;=$G273, FO273-FR273, "")</f>
        <v/>
      </c>
      <c r="FT273" s="9">
        <f>IF(17&lt;=$G273, ROUND(FL273*$Q273, 2), "")</f>
        <v/>
      </c>
      <c r="FU273" s="9">
        <f>IF(17&lt;=$G273, FL273+FT273, "")</f>
        <v/>
      </c>
      <c r="FV273" s="9">
        <f>IF(17&lt;=$G273, FP273+FT273, "")</f>
        <v/>
      </c>
      <c r="FW273" s="9">
        <f>IF(17&lt;=$G273, ($G273-17)*$N273, "")</f>
        <v/>
      </c>
      <c r="FX273" s="9">
        <f>IF(18&lt;=$G273, FS273, "")</f>
        <v/>
      </c>
      <c r="FY273" s="9">
        <f>IF(18&lt;=$G273, ROUND(FX273*$Q273, 2), "")</f>
        <v/>
      </c>
      <c r="FZ273" s="9">
        <f>IF(18&lt;=$G273, $N273, "")</f>
        <v/>
      </c>
      <c r="GA273" s="9">
        <f>IF(18&lt;=$G273, FZ273-FY273, "")</f>
        <v/>
      </c>
      <c r="GB273" s="9">
        <f>IF(18&lt;=$G273, FX273-GA273, "")</f>
        <v/>
      </c>
      <c r="GC273" s="9">
        <f>IF(18&lt;=$G273, ROUND(FU273*$Q273, 2), "")</f>
        <v/>
      </c>
      <c r="GD273" s="9">
        <f>IF(18&lt;=$G273, FU273+GC273, "")</f>
        <v/>
      </c>
      <c r="GE273" s="9">
        <f>IF(18&lt;=$G273, FY273+GC273, "")</f>
        <v/>
      </c>
      <c r="GF273" s="9">
        <f>IF(18&lt;=$G273, ($G273-18)*$N273, "")</f>
        <v/>
      </c>
      <c r="GG273" s="9">
        <f>IF(19&lt;=$G273, GB273, "")</f>
        <v/>
      </c>
      <c r="GH273" s="9">
        <f>IF(19&lt;=$G273, ROUND(GG273*$Q273, 2), "")</f>
        <v/>
      </c>
      <c r="GI273" s="9">
        <f>IF(19&lt;=$G273, $N273, "")</f>
        <v/>
      </c>
      <c r="GJ273" s="9">
        <f>IF(19&lt;=$G273, GI273-GH273, "")</f>
        <v/>
      </c>
      <c r="GK273" s="9">
        <f>IF(19&lt;=$G273, GG273-GJ273, "")</f>
        <v/>
      </c>
      <c r="GL273" s="9">
        <f>IF(19&lt;=$G273, ROUND(GD273*$Q273, 2), "")</f>
        <v/>
      </c>
      <c r="GM273" s="9">
        <f>IF(19&lt;=$G273, GD273+GL273, "")</f>
        <v/>
      </c>
      <c r="GN273" s="9">
        <f>IF(19&lt;=$G273, GH273+GL273, "")</f>
        <v/>
      </c>
      <c r="GO273" s="9">
        <f>IF(19&lt;=$G273, ($G273-19)*$N273, "")</f>
        <v/>
      </c>
      <c r="GP273" s="9">
        <f>IF(20&lt;=$G273, GK273, "")</f>
        <v/>
      </c>
      <c r="GQ273" s="9">
        <f>IF(20&lt;=$G273, ROUND(GP273*$Q273, 2), "")</f>
        <v/>
      </c>
      <c r="GR273" s="9">
        <f>IF(20&lt;=$G273, $N273, "")</f>
        <v/>
      </c>
      <c r="GS273" s="9">
        <f>IF(20&lt;=$G273, GR273-GQ273, "")</f>
        <v/>
      </c>
      <c r="GT273" s="9">
        <f>IF(20&lt;=$G273, GP273-GS273, "")</f>
        <v/>
      </c>
      <c r="GU273" s="9">
        <f>IF(20&lt;=$G273, ROUND(GM273*$Q273, 2), "")</f>
        <v/>
      </c>
      <c r="GV273" s="9">
        <f>IF(20&lt;=$G273, GM273+GU273, "")</f>
        <v/>
      </c>
      <c r="GW273" s="9">
        <f>IF(20&lt;=$G273, GQ273+GU273, "")</f>
        <v/>
      </c>
      <c r="GX273" s="9">
        <f>IF(20&lt;=$G273, ($G273-20)*$N273, "")</f>
        <v/>
      </c>
      <c r="GY273" s="9">
        <f>IF(21&lt;=$G273, GT273, "")</f>
        <v/>
      </c>
      <c r="GZ273" s="9">
        <f>IF(21&lt;=$G273, ROUND(GY273*$Q273, 2), "")</f>
        <v/>
      </c>
      <c r="HA273" s="9">
        <f>IF(21&lt;=$G273, $N273, "")</f>
        <v/>
      </c>
      <c r="HB273" s="9">
        <f>IF(21&lt;=$G273, HA273-GZ273, "")</f>
        <v/>
      </c>
      <c r="HC273" s="9">
        <f>IF(21&lt;=$G273, GY273-HB273, "")</f>
        <v/>
      </c>
      <c r="HD273" s="9">
        <f>IF(21&lt;=$G273, ROUND(GV273*$Q273, 2), "")</f>
        <v/>
      </c>
      <c r="HE273" s="9">
        <f>IF(21&lt;=$G273, GV273+HD273, "")</f>
        <v/>
      </c>
      <c r="HF273" s="9">
        <f>IF(21&lt;=$G273, GZ273+HD273, "")</f>
        <v/>
      </c>
      <c r="HG273" s="9">
        <f>IF(21&lt;=$G273, ($G273-21)*$N273, "")</f>
        <v/>
      </c>
      <c r="HH273" s="9">
        <f>IF(22&lt;=$G273, HC273, "")</f>
        <v/>
      </c>
      <c r="HI273" s="9">
        <f>IF(22&lt;=$G273, ROUND(HH273*$Q273, 2), "")</f>
        <v/>
      </c>
      <c r="HJ273" s="9">
        <f>IF(22&lt;=$G273, $N273, "")</f>
        <v/>
      </c>
      <c r="HK273" s="9">
        <f>IF(22&lt;=$G273, HJ273-HI273, "")</f>
        <v/>
      </c>
      <c r="HL273" s="9">
        <f>IF(22&lt;=$G273, HH273-HK273, "")</f>
        <v/>
      </c>
      <c r="HM273" s="9">
        <f>IF(22&lt;=$G273, ROUND(HE273*$Q273, 2), "")</f>
        <v/>
      </c>
      <c r="HN273" s="9">
        <f>IF(22&lt;=$G273, HE273+HM273, "")</f>
        <v/>
      </c>
      <c r="HO273" s="9">
        <f>IF(22&lt;=$G273, HI273+HM273, "")</f>
        <v/>
      </c>
      <c r="HP273" s="9">
        <f>IF(22&lt;=$G273, ($G273-22)*$N273, "")</f>
        <v/>
      </c>
      <c r="HQ273" s="9">
        <f>IF(23&lt;=$G273, HL273, "")</f>
        <v/>
      </c>
      <c r="HR273" s="9">
        <f>IF(23&lt;=$G273, ROUND(HQ273*$Q273, 2), "")</f>
        <v/>
      </c>
      <c r="HS273" s="9">
        <f>IF(23&lt;=$G273, $N273, "")</f>
        <v/>
      </c>
      <c r="HT273" s="9">
        <f>IF(23&lt;=$G273, HS273-HR273, "")</f>
        <v/>
      </c>
      <c r="HU273" s="9">
        <f>IF(23&lt;=$G273, HQ273-HT273, "")</f>
        <v/>
      </c>
      <c r="HV273" s="9">
        <f>IF(23&lt;=$G273, ROUND(HN273*$Q273, 2), "")</f>
        <v/>
      </c>
      <c r="HW273" s="9">
        <f>IF(23&lt;=$G273, HN273+HV273, "")</f>
        <v/>
      </c>
      <c r="HX273" s="9">
        <f>IF(23&lt;=$G273, HR273+HV273, "")</f>
        <v/>
      </c>
      <c r="HY273" s="9">
        <f>IF(23&lt;=$G273, ($G273-23)*$N273, "")</f>
        <v/>
      </c>
      <c r="HZ273" s="9">
        <f>IF(24&lt;=$G273, HU273, "")</f>
        <v/>
      </c>
      <c r="IA273" s="9">
        <f>IF(24&lt;=$G273, ROUND(HZ273*$Q273, 2), "")</f>
        <v/>
      </c>
      <c r="IB273" s="9">
        <f>IF(24&lt;=$G273, $N273, "")</f>
        <v/>
      </c>
      <c r="IC273" s="9">
        <f>IF(24&lt;=$G273, IB273-IA273, "")</f>
        <v/>
      </c>
      <c r="ID273" s="9">
        <f>IF(24&lt;=$G273, HZ273-IC273, "")</f>
        <v/>
      </c>
      <c r="IE273" s="9">
        <f>IF(24&lt;=$G273, ROUND(HW273*$Q273, 2), "")</f>
        <v/>
      </c>
      <c r="IF273" s="9">
        <f>IF(24&lt;=$G273, HW273+IE273, "")</f>
        <v/>
      </c>
      <c r="IG273" s="9">
        <f>IF(24&lt;=$G273, IA273+IE273, "")</f>
        <v/>
      </c>
      <c r="IH273" s="9">
        <f>IF(24&lt;=$G273, ($G273-24)*$N273, "")</f>
        <v/>
      </c>
      <c r="II273" s="9">
        <f>IF(25&lt;=$G273, ID273, "")</f>
        <v/>
      </c>
      <c r="IJ273" s="9">
        <f>IF(25&lt;=$G273, ROUND(II273*$Q273, 2), "")</f>
        <v/>
      </c>
      <c r="IK273" s="9">
        <f>IF(25&lt;=$G273, $N273, "")</f>
        <v/>
      </c>
      <c r="IL273" s="9">
        <f>IF(25&lt;=$G273, IK273-IJ273, "")</f>
        <v/>
      </c>
      <c r="IM273" s="9">
        <f>IF(25&lt;=$G273, II273-IL273, "")</f>
        <v/>
      </c>
      <c r="IN273" s="9">
        <f>IF(25&lt;=$G273, ROUND(IF273*$Q273, 2), "")</f>
        <v/>
      </c>
      <c r="IO273" s="9">
        <f>IF(25&lt;=$G273, IF273+IN273, "")</f>
        <v/>
      </c>
      <c r="IP273" s="9">
        <f>IF(25&lt;=$G273, IJ273+IN273, "")</f>
        <v/>
      </c>
      <c r="IQ273" s="9">
        <f>IF(25&lt;=$G273, ($G273-25)*$N273, "")</f>
        <v/>
      </c>
      <c r="IR273" s="9">
        <f>IF(26&lt;=$G273, IM273, "")</f>
        <v/>
      </c>
      <c r="IS273" s="9">
        <f>IF(26&lt;=$G273, ROUND(IR273*$Q273, 2), "")</f>
        <v/>
      </c>
      <c r="IT273" s="9">
        <f>IF(26&lt;=$G273, $N273, "")</f>
        <v/>
      </c>
      <c r="IU273" s="9">
        <f>IF(26&lt;=$G273, IT273-IS273, "")</f>
        <v/>
      </c>
      <c r="IV273" s="9">
        <f>IF(26&lt;=$G273, IR273-IU273, "")</f>
        <v/>
      </c>
      <c r="IW273" s="9">
        <f>IF(26&lt;=$G273, ROUND(IO273*$Q273, 2), "")</f>
        <v/>
      </c>
      <c r="IX273" s="9">
        <f>IF(26&lt;=$G273, IO273+IW273, "")</f>
        <v/>
      </c>
      <c r="IY273" s="9">
        <f>IF(26&lt;=$G273, IS273+IW273, "")</f>
        <v/>
      </c>
      <c r="IZ273" s="9">
        <f>IF(26&lt;=$G273, ($G273-26)*$N273, "")</f>
        <v/>
      </c>
      <c r="JA273" s="9">
        <f>IF(27&lt;=$G273, IV273, "")</f>
        <v/>
      </c>
      <c r="JB273" s="9">
        <f>IF(27&lt;=$G273, ROUND(JA273*$Q273, 2), "")</f>
        <v/>
      </c>
      <c r="JC273" s="9">
        <f>IF(27&lt;=$G273, $N273, "")</f>
        <v/>
      </c>
      <c r="JD273" s="9">
        <f>IF(27&lt;=$G273, JC273-JB273, "")</f>
        <v/>
      </c>
      <c r="JE273" s="9">
        <f>IF(27&lt;=$G273, JA273-JD273, "")</f>
        <v/>
      </c>
      <c r="JF273" s="9">
        <f>IF(27&lt;=$G273, ROUND(IX273*$Q273, 2), "")</f>
        <v/>
      </c>
      <c r="JG273" s="9">
        <f>IF(27&lt;=$G273, IX273+JF273, "")</f>
        <v/>
      </c>
      <c r="JH273" s="9">
        <f>IF(27&lt;=$G273, JB273+JF273, "")</f>
        <v/>
      </c>
      <c r="JI273" s="9">
        <f>IF(27&lt;=$G273, ($G273-27)*$N273, "")</f>
        <v/>
      </c>
      <c r="JJ273" s="9">
        <f>IF(28&lt;=$G273, JE273, "")</f>
        <v/>
      </c>
      <c r="JK273" s="9">
        <f>IF(28&lt;=$G273, ROUND(JJ273*$Q273, 2), "")</f>
        <v/>
      </c>
      <c r="JL273" s="9">
        <f>IF(28&lt;=$G273, $N273, "")</f>
        <v/>
      </c>
      <c r="JM273" s="9">
        <f>IF(28&lt;=$G273, JL273-JK273, "")</f>
        <v/>
      </c>
      <c r="JN273" s="9">
        <f>IF(28&lt;=$G273, JJ273-JM273, "")</f>
        <v/>
      </c>
      <c r="JO273" s="9">
        <f>IF(28&lt;=$G273, ROUND(JG273*$Q273, 2), "")</f>
        <v/>
      </c>
      <c r="JP273" s="9">
        <f>IF(28&lt;=$G273, JG273+JO273, "")</f>
        <v/>
      </c>
      <c r="JQ273" s="9">
        <f>IF(28&lt;=$G273, JK273+JO273, "")</f>
        <v/>
      </c>
      <c r="JR273" s="9">
        <f>IF(28&lt;=$G273, ($G273-28)*$N273, "")</f>
        <v/>
      </c>
      <c r="JS273" s="9">
        <f>IF(29&lt;=$G273, JN273, "")</f>
        <v/>
      </c>
      <c r="JT273" s="9">
        <f>IF(29&lt;=$G273, ROUND(JS273*$Q273, 2), "")</f>
        <v/>
      </c>
      <c r="JU273" s="9">
        <f>IF(29&lt;=$G273, $N273, "")</f>
        <v/>
      </c>
      <c r="JV273" s="9">
        <f>IF(29&lt;=$G273, JU273-JT273, "")</f>
        <v/>
      </c>
      <c r="JW273" s="9">
        <f>IF(29&lt;=$G273, JS273-JV273, "")</f>
        <v/>
      </c>
      <c r="JX273" s="9">
        <f>IF(29&lt;=$G273, ROUND(JP273*$Q273, 2), "")</f>
        <v/>
      </c>
      <c r="JY273" s="9">
        <f>IF(29&lt;=$G273, JP273+JX273, "")</f>
        <v/>
      </c>
      <c r="JZ273" s="9">
        <f>IF(29&lt;=$G273, JT273+JX273, "")</f>
        <v/>
      </c>
      <c r="KA273" s="9">
        <f>IF(29&lt;=$G273, ($G273-29)*$N273, "")</f>
        <v/>
      </c>
      <c r="KB273" s="9">
        <f>IF(30&lt;=$G273, JW273, "")</f>
        <v/>
      </c>
      <c r="KC273" s="9">
        <f>IF(30&lt;=$G273, ROUND(KB273*$Q273, 2), "")</f>
        <v/>
      </c>
      <c r="KD273" s="9">
        <f>IF(30&lt;=$G273, $N273, "")</f>
        <v/>
      </c>
      <c r="KE273" s="9">
        <f>IF(30&lt;=$G273, KD273-KC273, "")</f>
        <v/>
      </c>
      <c r="KF273" s="9">
        <f>IF(30&lt;=$G273, KB273-KE273, "")</f>
        <v/>
      </c>
      <c r="KG273" s="9">
        <f>IF(30&lt;=$G273, ROUND(JY273*$Q273, 2), "")</f>
        <v/>
      </c>
      <c r="KH273" s="9">
        <f>IF(30&lt;=$G273, JY273+KG273, "")</f>
        <v/>
      </c>
      <c r="KI273" s="9">
        <f>IF(30&lt;=$G273, KC273+KG273, "")</f>
        <v/>
      </c>
      <c r="KJ273" s="9">
        <f>IF(30&lt;=$G273, ($G273-30)*$N273, "")</f>
        <v/>
      </c>
      <c r="KK273" s="9">
        <f>IF(31&lt;=$G273, KF273, "")</f>
        <v/>
      </c>
      <c r="KL273" s="9">
        <f>IF(31&lt;=$G273, ROUND(KK273*$Q273, 2), "")</f>
        <v/>
      </c>
      <c r="KM273" s="9">
        <f>IF(31&lt;=$G273, $N273, "")</f>
        <v/>
      </c>
      <c r="KN273" s="9">
        <f>IF(31&lt;=$G273, KM273-KL273, "")</f>
        <v/>
      </c>
      <c r="KO273" s="9">
        <f>IF(31&lt;=$G273, KK273-KN273, "")</f>
        <v/>
      </c>
      <c r="KP273" s="9">
        <f>IF(31&lt;=$G273, ROUND(KH273*$Q273, 2), "")</f>
        <v/>
      </c>
      <c r="KQ273" s="9">
        <f>IF(31&lt;=$G273, KH273+KP273, "")</f>
        <v/>
      </c>
      <c r="KR273" s="9">
        <f>IF(31&lt;=$G273, KL273+KP273, "")</f>
        <v/>
      </c>
      <c r="KS273" s="9">
        <f>IF(31&lt;=$G273, ($G273-31)*$N273, "")</f>
        <v/>
      </c>
      <c r="KT273" s="9">
        <f>IF(32&lt;=$G273, KO273, "")</f>
        <v/>
      </c>
      <c r="KU273" s="9">
        <f>IF(32&lt;=$G273, ROUND(KT273*$Q273, 2), "")</f>
        <v/>
      </c>
      <c r="KV273" s="9">
        <f>IF(32&lt;=$G273, $N273, "")</f>
        <v/>
      </c>
      <c r="KW273" s="9">
        <f>IF(32&lt;=$G273, KV273-KU273, "")</f>
        <v/>
      </c>
      <c r="KX273" s="9">
        <f>IF(32&lt;=$G273, KT273-KW273, "")</f>
        <v/>
      </c>
      <c r="KY273" s="9">
        <f>IF(32&lt;=$G273, ROUND(KQ273*$Q273, 2), "")</f>
        <v/>
      </c>
      <c r="KZ273" s="9">
        <f>IF(32&lt;=$G273, KQ273+KY273, "")</f>
        <v/>
      </c>
      <c r="LA273" s="9">
        <f>IF(32&lt;=$G273, KU273+KY273, "")</f>
        <v/>
      </c>
      <c r="LB273" s="9">
        <f>IF(32&lt;=$G273, ($G273-32)*$N273, "")</f>
        <v/>
      </c>
      <c r="LC273" s="9">
        <f>IF(33&lt;=$G273, KX273, "")</f>
        <v/>
      </c>
      <c r="LD273" s="9">
        <f>IF(33&lt;=$G273, ROUND(LC273*$Q273, 2), "")</f>
        <v/>
      </c>
      <c r="LE273" s="9">
        <f>IF(33&lt;=$G273, $N273, "")</f>
        <v/>
      </c>
      <c r="LF273" s="9">
        <f>IF(33&lt;=$G273, LE273-LD273, "")</f>
        <v/>
      </c>
      <c r="LG273" s="9">
        <f>IF(33&lt;=$G273, LC273-LF273, "")</f>
        <v/>
      </c>
      <c r="LH273" s="9">
        <f>IF(33&lt;=$G273, ROUND(KZ273*$Q273, 2), "")</f>
        <v/>
      </c>
      <c r="LI273" s="9">
        <f>IF(33&lt;=$G273, KZ273+LH273, "")</f>
        <v/>
      </c>
      <c r="LJ273" s="9">
        <f>IF(33&lt;=$G273, LD273+LH273, "")</f>
        <v/>
      </c>
      <c r="LK273" s="9">
        <f>IF(33&lt;=$G273, ($G273-33)*$N273, "")</f>
        <v/>
      </c>
      <c r="LL273" s="9">
        <f>IF(34&lt;=$G273, LG273, "")</f>
        <v/>
      </c>
      <c r="LM273" s="9">
        <f>IF(34&lt;=$G273, ROUND(LL273*$Q273, 2), "")</f>
        <v/>
      </c>
      <c r="LN273" s="9">
        <f>IF(34&lt;=$G273, $N273, "")</f>
        <v/>
      </c>
      <c r="LO273" s="9">
        <f>IF(34&lt;=$G273, LN273-LM273, "")</f>
        <v/>
      </c>
      <c r="LP273" s="9">
        <f>IF(34&lt;=$G273, LL273-LO273, "")</f>
        <v/>
      </c>
      <c r="LQ273" s="9">
        <f>IF(34&lt;=$G273, ROUND(LI273*$Q273, 2), "")</f>
        <v/>
      </c>
      <c r="LR273" s="9">
        <f>IF(34&lt;=$G273, LI273+LQ273, "")</f>
        <v/>
      </c>
      <c r="LS273" s="9">
        <f>IF(34&lt;=$G273, LM273+LQ273, "")</f>
        <v/>
      </c>
      <c r="LT273" s="9">
        <f>IF(34&lt;=$G273, ($G273-34)*$N273, "")</f>
        <v/>
      </c>
      <c r="LU273" s="9">
        <f>IF(35&lt;=$G273, LP273, "")</f>
        <v/>
      </c>
      <c r="LV273" s="9">
        <f>IF(35&lt;=$G273, ROUND(LU273*$Q273, 2), "")</f>
        <v/>
      </c>
      <c r="LW273" s="9">
        <f>IF(35&lt;=$G273, $N273, "")</f>
        <v/>
      </c>
      <c r="LX273" s="9">
        <f>IF(35&lt;=$G273, LW273-LV273, "")</f>
        <v/>
      </c>
      <c r="LY273" s="9">
        <f>IF(35&lt;=$G273, LU273-LX273, "")</f>
        <v/>
      </c>
      <c r="LZ273" s="9">
        <f>IF(35&lt;=$G273, ROUND(LR273*$Q273, 2), "")</f>
        <v/>
      </c>
      <c r="MA273" s="9">
        <f>IF(35&lt;=$G273, LR273+LZ273, "")</f>
        <v/>
      </c>
      <c r="MB273" s="9">
        <f>IF(35&lt;=$G273, LV273+LZ273, "")</f>
        <v/>
      </c>
      <c r="MC273" s="9">
        <f>IF(35&lt;=$G273, ($G273-35)*$N273, "")</f>
        <v/>
      </c>
      <c r="MD273" s="9">
        <f>IF(36&lt;=$G273, LY273, "")</f>
        <v/>
      </c>
      <c r="ME273" s="9">
        <f>IF(36&lt;=$G273, ROUND(MD273*$Q273, 2), "")</f>
        <v/>
      </c>
      <c r="MF273" s="9">
        <f>IF(36&lt;=$G273, $N273, "")</f>
        <v/>
      </c>
      <c r="MG273" s="9">
        <f>IF(36&lt;=$G273, MF273-ME273, "")</f>
        <v/>
      </c>
      <c r="MH273" s="9">
        <f>IF(36&lt;=$G273, MD273-MG273, "")</f>
        <v/>
      </c>
      <c r="MI273" s="9">
        <f>IF(36&lt;=$G273, ROUND(MA273*$Q273, 2), "")</f>
        <v/>
      </c>
      <c r="MJ273" s="9">
        <f>IF(36&lt;=$G273, MA273+MI273, "")</f>
        <v/>
      </c>
      <c r="MK273" s="9">
        <f>IF(36&lt;=$G273, ME273+MI273, "")</f>
        <v/>
      </c>
      <c r="ML273" s="9">
        <f>IF(36&lt;=$G273, ($G273-36)*$N273, "")</f>
        <v/>
      </c>
      <c r="MM273" s="9">
        <f>IF(37&lt;=$G273, MH273, "")</f>
        <v/>
      </c>
      <c r="MN273" s="9">
        <f>IF(37&lt;=$G273, ROUND(MM273*$Q273, 2), "")</f>
        <v/>
      </c>
      <c r="MO273" s="9">
        <f>IF(37&lt;=$G273, $N273, "")</f>
        <v/>
      </c>
      <c r="MP273" s="9">
        <f>IF(37&lt;=$G273, MO273-MN273, "")</f>
        <v/>
      </c>
      <c r="MQ273" s="9">
        <f>IF(37&lt;=$G273, MM273-MP273, "")</f>
        <v/>
      </c>
      <c r="MR273" s="9">
        <f>IF(37&lt;=$G273, ROUND(MJ273*$Q273, 2), "")</f>
        <v/>
      </c>
      <c r="MS273" s="9">
        <f>IF(37&lt;=$G273, MJ273+MR273, "")</f>
        <v/>
      </c>
      <c r="MT273" s="9">
        <f>IF(37&lt;=$G273, MN273+MR273, "")</f>
        <v/>
      </c>
      <c r="MU273" s="9">
        <f>IF(37&lt;=$G273, ($G273-37)*$N273, "")</f>
        <v/>
      </c>
      <c r="MV273" s="9">
        <f>IF(38&lt;=$G273, MQ273, "")</f>
        <v/>
      </c>
      <c r="MW273" s="9">
        <f>IF(38&lt;=$G273, ROUND(MV273*$Q273, 2), "")</f>
        <v/>
      </c>
      <c r="MX273" s="9">
        <f>IF(38&lt;=$G273, $N273, "")</f>
        <v/>
      </c>
      <c r="MY273" s="9">
        <f>IF(38&lt;=$G273, MX273-MW273, "")</f>
        <v/>
      </c>
      <c r="MZ273" s="9">
        <f>IF(38&lt;=$G273, MV273-MY273, "")</f>
        <v/>
      </c>
      <c r="NA273" s="9">
        <f>IF(38&lt;=$G273, ROUND(MS273*$Q273, 2), "")</f>
        <v/>
      </c>
      <c r="NB273" s="9">
        <f>IF(38&lt;=$G273, MS273+NA273, "")</f>
        <v/>
      </c>
      <c r="NC273" s="9">
        <f>IF(38&lt;=$G273, MW273+NA273, "")</f>
        <v/>
      </c>
      <c r="ND273" s="9">
        <f>IF(38&lt;=$G273, ($G273-38)*$N273, "")</f>
        <v/>
      </c>
      <c r="NE273" s="9">
        <f>IF(39&lt;=$G273, MZ273, "")</f>
        <v/>
      </c>
      <c r="NF273" s="9">
        <f>IF(39&lt;=$G273, ROUND(NE273*$Q273, 2), "")</f>
        <v/>
      </c>
      <c r="NG273" s="9">
        <f>IF(39&lt;=$G273, $N273, "")</f>
        <v/>
      </c>
      <c r="NH273" s="9">
        <f>IF(39&lt;=$G273, NG273-NF273, "")</f>
        <v/>
      </c>
      <c r="NI273" s="9">
        <f>IF(39&lt;=$G273, NE273-NH273, "")</f>
        <v/>
      </c>
      <c r="NJ273" s="9">
        <f>IF(39&lt;=$G273, ROUND(NB273*$Q273, 2), "")</f>
        <v/>
      </c>
      <c r="NK273" s="9">
        <f>IF(39&lt;=$G273, NB273+NJ273, "")</f>
        <v/>
      </c>
      <c r="NL273" s="9">
        <f>IF(39&lt;=$G273, NF273+NJ273, "")</f>
        <v/>
      </c>
      <c r="NM273" s="9">
        <f>IF(39&lt;=$G273, ($G273-39)*$N273, "")</f>
        <v/>
      </c>
      <c r="NN273" s="9">
        <f>IF(40&lt;=$G273, NI273, "")</f>
        <v/>
      </c>
      <c r="NO273" s="9">
        <f>IF(40&lt;=$G273, ROUND(NN273*$Q273, 2), "")</f>
        <v/>
      </c>
      <c r="NP273" s="9">
        <f>IF(40&lt;=$G273, $N273, "")</f>
        <v/>
      </c>
      <c r="NQ273" s="9">
        <f>IF(40&lt;=$G273, NP273-NO273, "")</f>
        <v/>
      </c>
      <c r="NR273" s="9">
        <f>IF(40&lt;=$G273, NN273-NQ273, "")</f>
        <v/>
      </c>
      <c r="NS273" s="9">
        <f>IF(40&lt;=$G273, ROUND(NK273*$Q273, 2), "")</f>
        <v/>
      </c>
      <c r="NT273" s="9">
        <f>IF(40&lt;=$G273, NK273+NS273, "")</f>
        <v/>
      </c>
      <c r="NU273" s="9">
        <f>IF(40&lt;=$G273, NO273+NS273, "")</f>
        <v/>
      </c>
      <c r="NV273" s="9">
        <f>IF(40&lt;=$G273, ($G273-40)*$N273, "")</f>
        <v/>
      </c>
      <c r="NW273" s="9">
        <f>IF(41&lt;=$G273, NR273, "")</f>
        <v/>
      </c>
      <c r="NX273" s="9">
        <f>IF(41&lt;=$G273, ROUND(NW273*$Q273, 2), "")</f>
        <v/>
      </c>
      <c r="NY273" s="9">
        <f>IF(41&lt;=$G273, $N273, "")</f>
        <v/>
      </c>
      <c r="NZ273" s="9">
        <f>IF(41&lt;=$G273, NY273-NX273, "")</f>
        <v/>
      </c>
      <c r="OA273" s="9">
        <f>IF(41&lt;=$G273, NW273-NZ273, "")</f>
        <v/>
      </c>
      <c r="OB273" s="9">
        <f>IF(41&lt;=$G273, ROUND(NT273*$Q273, 2), "")</f>
        <v/>
      </c>
      <c r="OC273" s="9">
        <f>IF(41&lt;=$G273, NT273+OB273, "")</f>
        <v/>
      </c>
      <c r="OD273" s="9">
        <f>IF(41&lt;=$G273, NX273+OB273, "")</f>
        <v/>
      </c>
      <c r="OE273" s="9">
        <f>IF(41&lt;=$G273, ($G273-41)*$N273, "")</f>
        <v/>
      </c>
      <c r="OF273" s="9">
        <f>IF(42&lt;=$G273, OA273, "")</f>
        <v/>
      </c>
      <c r="OG273" s="9">
        <f>IF(42&lt;=$G273, ROUND(OF273*$Q273, 2), "")</f>
        <v/>
      </c>
      <c r="OH273" s="9">
        <f>IF(42&lt;=$G273, $N273, "")</f>
        <v/>
      </c>
      <c r="OI273" s="9">
        <f>IF(42&lt;=$G273, OH273-OG273, "")</f>
        <v/>
      </c>
      <c r="OJ273" s="9">
        <f>IF(42&lt;=$G273, OF273-OI273, "")</f>
        <v/>
      </c>
      <c r="OK273" s="9">
        <f>IF(42&lt;=$G273, ROUND(OC273*$Q273, 2), "")</f>
        <v/>
      </c>
      <c r="OL273" s="9">
        <f>IF(42&lt;=$G273, OC273+OK273, "")</f>
        <v/>
      </c>
      <c r="OM273" s="9">
        <f>IF(42&lt;=$G273, OG273+OK273, "")</f>
        <v/>
      </c>
      <c r="ON273" s="9">
        <f>IF(42&lt;=$G273, ($G273-42)*$N273, "")</f>
        <v/>
      </c>
      <c r="OO273" s="9">
        <f>IF(43&lt;=$G273, OJ273, "")</f>
        <v/>
      </c>
      <c r="OP273" s="9">
        <f>IF(43&lt;=$G273, ROUND(OO273*$Q273, 2), "")</f>
        <v/>
      </c>
      <c r="OQ273" s="9">
        <f>IF(43&lt;=$G273, $N273, "")</f>
        <v/>
      </c>
      <c r="OR273" s="9">
        <f>IF(43&lt;=$G273, OQ273-OP273, "")</f>
        <v/>
      </c>
      <c r="OS273" s="9">
        <f>IF(43&lt;=$G273, OO273-OR273, "")</f>
        <v/>
      </c>
      <c r="OT273" s="9">
        <f>IF(43&lt;=$G273, ROUND(OL273*$Q273, 2), "")</f>
        <v/>
      </c>
      <c r="OU273" s="9">
        <f>IF(43&lt;=$G273, OL273+OT273, "")</f>
        <v/>
      </c>
      <c r="OV273" s="9">
        <f>IF(43&lt;=$G273, OP273+OT273, "")</f>
        <v/>
      </c>
      <c r="OW273" s="9">
        <f>IF(43&lt;=$G273, ($G273-43)*$N273, "")</f>
        <v/>
      </c>
      <c r="OX273" s="9">
        <f>IF(44&lt;=$G273, OS273, "")</f>
        <v/>
      </c>
      <c r="OY273" s="9">
        <f>IF(44&lt;=$G273, ROUND(OX273*$Q273, 2), "")</f>
        <v/>
      </c>
      <c r="OZ273" s="9">
        <f>IF(44&lt;=$G273, $N273, "")</f>
        <v/>
      </c>
      <c r="PA273" s="9">
        <f>IF(44&lt;=$G273, OZ273-OY273, "")</f>
        <v/>
      </c>
      <c r="PB273" s="9">
        <f>IF(44&lt;=$G273, OX273-PA273, "")</f>
        <v/>
      </c>
      <c r="PC273" s="9">
        <f>IF(44&lt;=$G273, ROUND(OU273*$Q273, 2), "")</f>
        <v/>
      </c>
      <c r="PD273" s="9">
        <f>IF(44&lt;=$G273, OU273+PC273, "")</f>
        <v/>
      </c>
      <c r="PE273" s="9">
        <f>IF(44&lt;=$G273, OY273+PC273, "")</f>
        <v/>
      </c>
      <c r="PF273" s="9">
        <f>IF(44&lt;=$G273, ($G273-44)*$N273, "")</f>
        <v/>
      </c>
      <c r="PG273" s="9">
        <f>IF(45&lt;=$G273, PB273, "")</f>
        <v/>
      </c>
      <c r="PH273" s="9">
        <f>IF(45&lt;=$G273, ROUND(PG273*$Q273, 2), "")</f>
        <v/>
      </c>
      <c r="PI273" s="9">
        <f>IF(45&lt;=$G273, $N273, "")</f>
        <v/>
      </c>
      <c r="PJ273" s="9">
        <f>IF(45&lt;=$G273, PI273-PH273, "")</f>
        <v/>
      </c>
      <c r="PK273" s="9">
        <f>IF(45&lt;=$G273, PG273-PJ273, "")</f>
        <v/>
      </c>
      <c r="PL273" s="9">
        <f>IF(45&lt;=$G273, ROUND(PD273*$Q273, 2), "")</f>
        <v/>
      </c>
      <c r="PM273" s="9">
        <f>IF(45&lt;=$G273, PD273+PL273, "")</f>
        <v/>
      </c>
      <c r="PN273" s="9">
        <f>IF(45&lt;=$G273, PH273+PL273, "")</f>
        <v/>
      </c>
      <c r="PO273" s="9">
        <f>IF(45&lt;=$G273, ($G273-45)*$N273, "")</f>
        <v/>
      </c>
      <c r="PP273" s="9">
        <f>IF(46&lt;=$G273, PK273, "")</f>
        <v/>
      </c>
      <c r="PQ273" s="9">
        <f>IF(46&lt;=$G273, ROUND(PP273*$Q273, 2), "")</f>
        <v/>
      </c>
      <c r="PR273" s="9">
        <f>IF(46&lt;=$G273, $N273, "")</f>
        <v/>
      </c>
      <c r="PS273" s="9">
        <f>IF(46&lt;=$G273, PR273-PQ273, "")</f>
        <v/>
      </c>
      <c r="PT273" s="9">
        <f>IF(46&lt;=$G273, PP273-PS273, "")</f>
        <v/>
      </c>
      <c r="PU273" s="9">
        <f>IF(46&lt;=$G273, ROUND(PM273*$Q273, 2), "")</f>
        <v/>
      </c>
      <c r="PV273" s="9">
        <f>IF(46&lt;=$G273, PM273+PU273, "")</f>
        <v/>
      </c>
      <c r="PW273" s="9">
        <f>IF(46&lt;=$G273, PQ273+PU273, "")</f>
        <v/>
      </c>
      <c r="PX273" s="9">
        <f>IF(46&lt;=$G273, ($G273-46)*$N273, "")</f>
        <v/>
      </c>
      <c r="PY273" s="9">
        <f>IF(47&lt;=$G273, PT273, "")</f>
        <v/>
      </c>
      <c r="PZ273" s="9">
        <f>IF(47&lt;=$G273, ROUND(PY273*$Q273, 2), "")</f>
        <v/>
      </c>
      <c r="QA273" s="9">
        <f>IF(47&lt;=$G273, $N273, "")</f>
        <v/>
      </c>
      <c r="QB273" s="9">
        <f>IF(47&lt;=$G273, QA273-PZ273, "")</f>
        <v/>
      </c>
      <c r="QC273" s="9">
        <f>IF(47&lt;=$G273, PY273-QB273, "")</f>
        <v/>
      </c>
      <c r="QD273" s="9">
        <f>IF(47&lt;=$G273, ROUND(PV273*$Q273, 2), "")</f>
        <v/>
      </c>
      <c r="QE273" s="9">
        <f>IF(47&lt;=$G273, PV273+QD273, "")</f>
        <v/>
      </c>
      <c r="QF273" s="9">
        <f>IF(47&lt;=$G273, PZ273+QD273, "")</f>
        <v/>
      </c>
      <c r="QG273" s="9">
        <f>IF(47&lt;=$G273, ($G273-47)*$N273, "")</f>
        <v/>
      </c>
      <c r="QH273" s="9">
        <f>IF(48&lt;=$G273, QC273, "")</f>
        <v/>
      </c>
      <c r="QI273" s="9">
        <f>IF(48&lt;=$G273, ROUND(QH273*$Q273, 2), "")</f>
        <v/>
      </c>
      <c r="QJ273" s="9">
        <f>IF(48&lt;=$G273, $N273, "")</f>
        <v/>
      </c>
      <c r="QK273" s="9">
        <f>IF(48&lt;=$G273, QJ273-QI273, "")</f>
        <v/>
      </c>
      <c r="QL273" s="9">
        <f>IF(48&lt;=$G273, QH273-QK273, "")</f>
        <v/>
      </c>
      <c r="QM273" s="9">
        <f>IF(48&lt;=$G273, ROUND(QE273*$Q273, 2), "")</f>
        <v/>
      </c>
      <c r="QN273" s="9">
        <f>IF(48&lt;=$G273, QE273+QM273, "")</f>
        <v/>
      </c>
      <c r="QO273" s="9">
        <f>IF(48&lt;=$G273, QI273+QM273, "")</f>
        <v/>
      </c>
      <c r="QP273" s="9">
        <f>IF(48&lt;=$G273, ($G273-48)*$N273, "")</f>
        <v/>
      </c>
    </row>
    <row r="274">
      <c r="A274" s="12" t="inlineStr">
        <is>
          <t>0778-0001</t>
        </is>
      </c>
      <c r="B274" s="13" t="inlineStr">
        <is>
          <t>Construcciones y Desarrollos Inmobile, S.A. de C.V.</t>
        </is>
      </c>
      <c r="C274" s="13" t="inlineStr">
        <is>
          <t>Mitsubishi L200 2026</t>
        </is>
      </c>
      <c r="D274" s="12" t="inlineStr">
        <is>
          <t>ACTIVO</t>
        </is>
      </c>
      <c r="E274" s="12" t="inlineStr">
        <is>
          <t>2026-08-31</t>
        </is>
      </c>
      <c r="F274" s="12" t="inlineStr">
        <is>
          <t>2028-08-31</t>
        </is>
      </c>
      <c r="G274" s="14" t="n">
        <v>24</v>
      </c>
      <c r="H274" s="15" t="n">
        <v>515452.59</v>
      </c>
      <c r="I274" s="16" t="n">
        <v>0.4</v>
      </c>
      <c r="J274" s="15">
        <f>ROUND(H274*I274, 2)</f>
        <v/>
      </c>
      <c r="K274" s="15">
        <f>ROUND(H274-J274, 2)</f>
        <v/>
      </c>
      <c r="L274" s="16" t="n">
        <v>0.02</v>
      </c>
      <c r="M274" s="15">
        <f>ROUND(H274*L274, 2)</f>
        <v/>
      </c>
      <c r="N274" s="15" t="n">
        <v>15912.44</v>
      </c>
      <c r="O274" s="16" t="n">
        <v>0.1</v>
      </c>
      <c r="P274" s="15">
        <f>ROUND(H274*O274, 2)</f>
        <v/>
      </c>
      <c r="Q274" s="17" t="n">
        <v>0.02601126</v>
      </c>
      <c r="R274" s="17">
        <f>RATE(G274, -N274, K274, -P274)</f>
        <v/>
      </c>
      <c r="S274" s="17">
        <f>ROUND(Q274*12, 8)</f>
        <v/>
      </c>
      <c r="T274" s="17">
        <f>ROUND(((1+Q274)^12)-1, 8)</f>
        <v/>
      </c>
      <c r="U274" s="15">
        <f>ROUND(PV(Q274, G274, 0, -P274), 2)</f>
        <v/>
      </c>
      <c r="V274" s="15">
        <f>SUMIF($AA$4:$QP$4, "Interes_Leasing", AA274:QP274)</f>
        <v/>
      </c>
      <c r="W274" s="15">
        <f>SUMIF($AA$4:$QP$4, "Interes_Residual", AA274:QP274)</f>
        <v/>
      </c>
      <c r="X274" s="15">
        <f>ROUND(V274+W274, 2)</f>
        <v/>
      </c>
      <c r="Y274" s="15">
        <f>ROUND((N274*G274+P274+M274)-K274, 2)</f>
        <v/>
      </c>
      <c r="Z274" s="16">
        <f>ROUND(Y274/K274, 4)</f>
        <v/>
      </c>
      <c r="AA274" s="15">
        <f>IF(1&lt;=$G274, $K274, "")</f>
        <v/>
      </c>
      <c r="AB274" s="15">
        <f>IF(1&lt;=$G274, ROUND(AA274*$Q274, 2), "")</f>
        <v/>
      </c>
      <c r="AC274" s="15">
        <f>IF(1&lt;=$G274, $N274, "")</f>
        <v/>
      </c>
      <c r="AD274" s="15">
        <f>IF(1&lt;=$G274, AC274-AB274, "")</f>
        <v/>
      </c>
      <c r="AE274" s="15">
        <f>IF(1&lt;=$G274, AA274-AD274, "")</f>
        <v/>
      </c>
      <c r="AF274" s="15">
        <f>IF(1&lt;=$G274, ROUND($U274*$Q274, 2), "")</f>
        <v/>
      </c>
      <c r="AG274" s="15">
        <f>IF(1&lt;=$G274, $U274+AF274, "")</f>
        <v/>
      </c>
      <c r="AH274" s="15">
        <f>IF(1&lt;=$G274, AB274+AF274, "")</f>
        <v/>
      </c>
      <c r="AI274" s="15">
        <f>IF(1&lt;=$G274, ($G274-1)*$N274, "")</f>
        <v/>
      </c>
      <c r="AJ274" s="15">
        <f>IF(2&lt;=$G274, AE274, "")</f>
        <v/>
      </c>
      <c r="AK274" s="15">
        <f>IF(2&lt;=$G274, ROUND(AJ274*$Q274, 2), "")</f>
        <v/>
      </c>
      <c r="AL274" s="15">
        <f>IF(2&lt;=$G274, $N274, "")</f>
        <v/>
      </c>
      <c r="AM274" s="15">
        <f>IF(2&lt;=$G274, AL274-AK274, "")</f>
        <v/>
      </c>
      <c r="AN274" s="15">
        <f>IF(2&lt;=$G274, AJ274-AM274, "")</f>
        <v/>
      </c>
      <c r="AO274" s="15">
        <f>IF(2&lt;=$G274, ROUND(AG274*$Q274, 2), "")</f>
        <v/>
      </c>
      <c r="AP274" s="15">
        <f>IF(2&lt;=$G274, AG274+AO274, "")</f>
        <v/>
      </c>
      <c r="AQ274" s="15">
        <f>IF(2&lt;=$G274, AK274+AO274, "")</f>
        <v/>
      </c>
      <c r="AR274" s="15">
        <f>IF(2&lt;=$G274, ($G274-2)*$N274, "")</f>
        <v/>
      </c>
      <c r="AS274" s="15">
        <f>IF(3&lt;=$G274, AN274, "")</f>
        <v/>
      </c>
      <c r="AT274" s="15">
        <f>IF(3&lt;=$G274, ROUND(AS274*$Q274, 2), "")</f>
        <v/>
      </c>
      <c r="AU274" s="15">
        <f>IF(3&lt;=$G274, $N274, "")</f>
        <v/>
      </c>
      <c r="AV274" s="15">
        <f>IF(3&lt;=$G274, AU274-AT274, "")</f>
        <v/>
      </c>
      <c r="AW274" s="15">
        <f>IF(3&lt;=$G274, AS274-AV274, "")</f>
        <v/>
      </c>
      <c r="AX274" s="15">
        <f>IF(3&lt;=$G274, ROUND(AP274*$Q274, 2), "")</f>
        <v/>
      </c>
      <c r="AY274" s="15">
        <f>IF(3&lt;=$G274, AP274+AX274, "")</f>
        <v/>
      </c>
      <c r="AZ274" s="15">
        <f>IF(3&lt;=$G274, AT274+AX274, "")</f>
        <v/>
      </c>
      <c r="BA274" s="15">
        <f>IF(3&lt;=$G274, ($G274-3)*$N274, "")</f>
        <v/>
      </c>
      <c r="BB274" s="15">
        <f>IF(4&lt;=$G274, AW274, "")</f>
        <v/>
      </c>
      <c r="BC274" s="15">
        <f>IF(4&lt;=$G274, ROUND(BB274*$Q274, 2), "")</f>
        <v/>
      </c>
      <c r="BD274" s="15">
        <f>IF(4&lt;=$G274, $N274, "")</f>
        <v/>
      </c>
      <c r="BE274" s="15">
        <f>IF(4&lt;=$G274, BD274-BC274, "")</f>
        <v/>
      </c>
      <c r="BF274" s="15">
        <f>IF(4&lt;=$G274, BB274-BE274, "")</f>
        <v/>
      </c>
      <c r="BG274" s="15">
        <f>IF(4&lt;=$G274, ROUND(AY274*$Q274, 2), "")</f>
        <v/>
      </c>
      <c r="BH274" s="15">
        <f>IF(4&lt;=$G274, AY274+BG274, "")</f>
        <v/>
      </c>
      <c r="BI274" s="15">
        <f>IF(4&lt;=$G274, BC274+BG274, "")</f>
        <v/>
      </c>
      <c r="BJ274" s="15">
        <f>IF(4&lt;=$G274, ($G274-4)*$N274, "")</f>
        <v/>
      </c>
      <c r="BK274" s="15">
        <f>IF(5&lt;=$G274, BF274, "")</f>
        <v/>
      </c>
      <c r="BL274" s="15">
        <f>IF(5&lt;=$G274, ROUND(BK274*$Q274, 2), "")</f>
        <v/>
      </c>
      <c r="BM274" s="15">
        <f>IF(5&lt;=$G274, $N274, "")</f>
        <v/>
      </c>
      <c r="BN274" s="15">
        <f>IF(5&lt;=$G274, BM274-BL274, "")</f>
        <v/>
      </c>
      <c r="BO274" s="15">
        <f>IF(5&lt;=$G274, BK274-BN274, "")</f>
        <v/>
      </c>
      <c r="BP274" s="15">
        <f>IF(5&lt;=$G274, ROUND(BH274*$Q274, 2), "")</f>
        <v/>
      </c>
      <c r="BQ274" s="15">
        <f>IF(5&lt;=$G274, BH274+BP274, "")</f>
        <v/>
      </c>
      <c r="BR274" s="15">
        <f>IF(5&lt;=$G274, BL274+BP274, "")</f>
        <v/>
      </c>
      <c r="BS274" s="15">
        <f>IF(5&lt;=$G274, ($G274-5)*$N274, "")</f>
        <v/>
      </c>
      <c r="BT274" s="15">
        <f>IF(6&lt;=$G274, BO274, "")</f>
        <v/>
      </c>
      <c r="BU274" s="15">
        <f>IF(6&lt;=$G274, ROUND(BT274*$Q274, 2), "")</f>
        <v/>
      </c>
      <c r="BV274" s="15">
        <f>IF(6&lt;=$G274, $N274, "")</f>
        <v/>
      </c>
      <c r="BW274" s="15">
        <f>IF(6&lt;=$G274, BV274-BU274, "")</f>
        <v/>
      </c>
      <c r="BX274" s="15">
        <f>IF(6&lt;=$G274, BT274-BW274, "")</f>
        <v/>
      </c>
      <c r="BY274" s="15">
        <f>IF(6&lt;=$G274, ROUND(BQ274*$Q274, 2), "")</f>
        <v/>
      </c>
      <c r="BZ274" s="15">
        <f>IF(6&lt;=$G274, BQ274+BY274, "")</f>
        <v/>
      </c>
      <c r="CA274" s="15">
        <f>IF(6&lt;=$G274, BU274+BY274, "")</f>
        <v/>
      </c>
      <c r="CB274" s="15">
        <f>IF(6&lt;=$G274, ($G274-6)*$N274, "")</f>
        <v/>
      </c>
      <c r="CC274" s="15">
        <f>IF(7&lt;=$G274, BX274, "")</f>
        <v/>
      </c>
      <c r="CD274" s="15">
        <f>IF(7&lt;=$G274, ROUND(CC274*$Q274, 2), "")</f>
        <v/>
      </c>
      <c r="CE274" s="15">
        <f>IF(7&lt;=$G274, $N274, "")</f>
        <v/>
      </c>
      <c r="CF274" s="15">
        <f>IF(7&lt;=$G274, CE274-CD274, "")</f>
        <v/>
      </c>
      <c r="CG274" s="15">
        <f>IF(7&lt;=$G274, CC274-CF274, "")</f>
        <v/>
      </c>
      <c r="CH274" s="15">
        <f>IF(7&lt;=$G274, ROUND(BZ274*$Q274, 2), "")</f>
        <v/>
      </c>
      <c r="CI274" s="15">
        <f>IF(7&lt;=$G274, BZ274+CH274, "")</f>
        <v/>
      </c>
      <c r="CJ274" s="15">
        <f>IF(7&lt;=$G274, CD274+CH274, "")</f>
        <v/>
      </c>
      <c r="CK274" s="15">
        <f>IF(7&lt;=$G274, ($G274-7)*$N274, "")</f>
        <v/>
      </c>
      <c r="CL274" s="15">
        <f>IF(8&lt;=$G274, CG274, "")</f>
        <v/>
      </c>
      <c r="CM274" s="15">
        <f>IF(8&lt;=$G274, ROUND(CL274*$Q274, 2), "")</f>
        <v/>
      </c>
      <c r="CN274" s="15">
        <f>IF(8&lt;=$G274, $N274, "")</f>
        <v/>
      </c>
      <c r="CO274" s="15">
        <f>IF(8&lt;=$G274, CN274-CM274, "")</f>
        <v/>
      </c>
      <c r="CP274" s="15">
        <f>IF(8&lt;=$G274, CL274-CO274, "")</f>
        <v/>
      </c>
      <c r="CQ274" s="15">
        <f>IF(8&lt;=$G274, ROUND(CI274*$Q274, 2), "")</f>
        <v/>
      </c>
      <c r="CR274" s="15">
        <f>IF(8&lt;=$G274, CI274+CQ274, "")</f>
        <v/>
      </c>
      <c r="CS274" s="15">
        <f>IF(8&lt;=$G274, CM274+CQ274, "")</f>
        <v/>
      </c>
      <c r="CT274" s="15">
        <f>IF(8&lt;=$G274, ($G274-8)*$N274, "")</f>
        <v/>
      </c>
      <c r="CU274" s="15">
        <f>IF(9&lt;=$G274, CP274, "")</f>
        <v/>
      </c>
      <c r="CV274" s="15">
        <f>IF(9&lt;=$G274, ROUND(CU274*$Q274, 2), "")</f>
        <v/>
      </c>
      <c r="CW274" s="15">
        <f>IF(9&lt;=$G274, $N274, "")</f>
        <v/>
      </c>
      <c r="CX274" s="15">
        <f>IF(9&lt;=$G274, CW274-CV274, "")</f>
        <v/>
      </c>
      <c r="CY274" s="15">
        <f>IF(9&lt;=$G274, CU274-CX274, "")</f>
        <v/>
      </c>
      <c r="CZ274" s="15">
        <f>IF(9&lt;=$G274, ROUND(CR274*$Q274, 2), "")</f>
        <v/>
      </c>
      <c r="DA274" s="15">
        <f>IF(9&lt;=$G274, CR274+CZ274, "")</f>
        <v/>
      </c>
      <c r="DB274" s="15">
        <f>IF(9&lt;=$G274, CV274+CZ274, "")</f>
        <v/>
      </c>
      <c r="DC274" s="15">
        <f>IF(9&lt;=$G274, ($G274-9)*$N274, "")</f>
        <v/>
      </c>
      <c r="DD274" s="15">
        <f>IF(10&lt;=$G274, CY274, "")</f>
        <v/>
      </c>
      <c r="DE274" s="15">
        <f>IF(10&lt;=$G274, ROUND(DD274*$Q274, 2), "")</f>
        <v/>
      </c>
      <c r="DF274" s="15">
        <f>IF(10&lt;=$G274, $N274, "")</f>
        <v/>
      </c>
      <c r="DG274" s="15">
        <f>IF(10&lt;=$G274, DF274-DE274, "")</f>
        <v/>
      </c>
      <c r="DH274" s="15">
        <f>IF(10&lt;=$G274, DD274-DG274, "")</f>
        <v/>
      </c>
      <c r="DI274" s="15">
        <f>IF(10&lt;=$G274, ROUND(DA274*$Q274, 2), "")</f>
        <v/>
      </c>
      <c r="DJ274" s="15">
        <f>IF(10&lt;=$G274, DA274+DI274, "")</f>
        <v/>
      </c>
      <c r="DK274" s="15">
        <f>IF(10&lt;=$G274, DE274+DI274, "")</f>
        <v/>
      </c>
      <c r="DL274" s="15">
        <f>IF(10&lt;=$G274, ($G274-10)*$N274, "")</f>
        <v/>
      </c>
      <c r="DM274" s="15">
        <f>IF(11&lt;=$G274, DH274, "")</f>
        <v/>
      </c>
      <c r="DN274" s="15">
        <f>IF(11&lt;=$G274, ROUND(DM274*$Q274, 2), "")</f>
        <v/>
      </c>
      <c r="DO274" s="15">
        <f>IF(11&lt;=$G274, $N274, "")</f>
        <v/>
      </c>
      <c r="DP274" s="15">
        <f>IF(11&lt;=$G274, DO274-DN274, "")</f>
        <v/>
      </c>
      <c r="DQ274" s="15">
        <f>IF(11&lt;=$G274, DM274-DP274, "")</f>
        <v/>
      </c>
      <c r="DR274" s="15">
        <f>IF(11&lt;=$G274, ROUND(DJ274*$Q274, 2), "")</f>
        <v/>
      </c>
      <c r="DS274" s="15">
        <f>IF(11&lt;=$G274, DJ274+DR274, "")</f>
        <v/>
      </c>
      <c r="DT274" s="15">
        <f>IF(11&lt;=$G274, DN274+DR274, "")</f>
        <v/>
      </c>
      <c r="DU274" s="15">
        <f>IF(11&lt;=$G274, ($G274-11)*$N274, "")</f>
        <v/>
      </c>
      <c r="DV274" s="15">
        <f>IF(12&lt;=$G274, DQ274, "")</f>
        <v/>
      </c>
      <c r="DW274" s="15">
        <f>IF(12&lt;=$G274, ROUND(DV274*$Q274, 2), "")</f>
        <v/>
      </c>
      <c r="DX274" s="15">
        <f>IF(12&lt;=$G274, $N274, "")</f>
        <v/>
      </c>
      <c r="DY274" s="15">
        <f>IF(12&lt;=$G274, DX274-DW274, "")</f>
        <v/>
      </c>
      <c r="DZ274" s="15">
        <f>IF(12&lt;=$G274, DV274-DY274, "")</f>
        <v/>
      </c>
      <c r="EA274" s="15">
        <f>IF(12&lt;=$G274, ROUND(DS274*$Q274, 2), "")</f>
        <v/>
      </c>
      <c r="EB274" s="15">
        <f>IF(12&lt;=$G274, DS274+EA274, "")</f>
        <v/>
      </c>
      <c r="EC274" s="15">
        <f>IF(12&lt;=$G274, DW274+EA274, "")</f>
        <v/>
      </c>
      <c r="ED274" s="15">
        <f>IF(12&lt;=$G274, ($G274-12)*$N274, "")</f>
        <v/>
      </c>
      <c r="EE274" s="15">
        <f>IF(13&lt;=$G274, DZ274, "")</f>
        <v/>
      </c>
      <c r="EF274" s="15">
        <f>IF(13&lt;=$G274, ROUND(EE274*$Q274, 2), "")</f>
        <v/>
      </c>
      <c r="EG274" s="15">
        <f>IF(13&lt;=$G274, $N274, "")</f>
        <v/>
      </c>
      <c r="EH274" s="15">
        <f>IF(13&lt;=$G274, EG274-EF274, "")</f>
        <v/>
      </c>
      <c r="EI274" s="15">
        <f>IF(13&lt;=$G274, EE274-EH274, "")</f>
        <v/>
      </c>
      <c r="EJ274" s="15">
        <f>IF(13&lt;=$G274, ROUND(EB274*$Q274, 2), "")</f>
        <v/>
      </c>
      <c r="EK274" s="15">
        <f>IF(13&lt;=$G274, EB274+EJ274, "")</f>
        <v/>
      </c>
      <c r="EL274" s="15">
        <f>IF(13&lt;=$G274, EF274+EJ274, "")</f>
        <v/>
      </c>
      <c r="EM274" s="15">
        <f>IF(13&lt;=$G274, ($G274-13)*$N274, "")</f>
        <v/>
      </c>
      <c r="EN274" s="15">
        <f>IF(14&lt;=$G274, EI274, "")</f>
        <v/>
      </c>
      <c r="EO274" s="15">
        <f>IF(14&lt;=$G274, ROUND(EN274*$Q274, 2), "")</f>
        <v/>
      </c>
      <c r="EP274" s="15">
        <f>IF(14&lt;=$G274, $N274, "")</f>
        <v/>
      </c>
      <c r="EQ274" s="15">
        <f>IF(14&lt;=$G274, EP274-EO274, "")</f>
        <v/>
      </c>
      <c r="ER274" s="15">
        <f>IF(14&lt;=$G274, EN274-EQ274, "")</f>
        <v/>
      </c>
      <c r="ES274" s="15">
        <f>IF(14&lt;=$G274, ROUND(EK274*$Q274, 2), "")</f>
        <v/>
      </c>
      <c r="ET274" s="15">
        <f>IF(14&lt;=$G274, EK274+ES274, "")</f>
        <v/>
      </c>
      <c r="EU274" s="15">
        <f>IF(14&lt;=$G274, EO274+ES274, "")</f>
        <v/>
      </c>
      <c r="EV274" s="15">
        <f>IF(14&lt;=$G274, ($G274-14)*$N274, "")</f>
        <v/>
      </c>
      <c r="EW274" s="15">
        <f>IF(15&lt;=$G274, ER274, "")</f>
        <v/>
      </c>
      <c r="EX274" s="15">
        <f>IF(15&lt;=$G274, ROUND(EW274*$Q274, 2), "")</f>
        <v/>
      </c>
      <c r="EY274" s="15">
        <f>IF(15&lt;=$G274, $N274, "")</f>
        <v/>
      </c>
      <c r="EZ274" s="15">
        <f>IF(15&lt;=$G274, EY274-EX274, "")</f>
        <v/>
      </c>
      <c r="FA274" s="15">
        <f>IF(15&lt;=$G274, EW274-EZ274, "")</f>
        <v/>
      </c>
      <c r="FB274" s="15">
        <f>IF(15&lt;=$G274, ROUND(ET274*$Q274, 2), "")</f>
        <v/>
      </c>
      <c r="FC274" s="15">
        <f>IF(15&lt;=$G274, ET274+FB274, "")</f>
        <v/>
      </c>
      <c r="FD274" s="15">
        <f>IF(15&lt;=$G274, EX274+FB274, "")</f>
        <v/>
      </c>
      <c r="FE274" s="15">
        <f>IF(15&lt;=$G274, ($G274-15)*$N274, "")</f>
        <v/>
      </c>
      <c r="FF274" s="15">
        <f>IF(16&lt;=$G274, FA274, "")</f>
        <v/>
      </c>
      <c r="FG274" s="15">
        <f>IF(16&lt;=$G274, ROUND(FF274*$Q274, 2), "")</f>
        <v/>
      </c>
      <c r="FH274" s="15">
        <f>IF(16&lt;=$G274, $N274, "")</f>
        <v/>
      </c>
      <c r="FI274" s="15">
        <f>IF(16&lt;=$G274, FH274-FG274, "")</f>
        <v/>
      </c>
      <c r="FJ274" s="15">
        <f>IF(16&lt;=$G274, FF274-FI274, "")</f>
        <v/>
      </c>
      <c r="FK274" s="15">
        <f>IF(16&lt;=$G274, ROUND(FC274*$Q274, 2), "")</f>
        <v/>
      </c>
      <c r="FL274" s="15">
        <f>IF(16&lt;=$G274, FC274+FK274, "")</f>
        <v/>
      </c>
      <c r="FM274" s="15">
        <f>IF(16&lt;=$G274, FG274+FK274, "")</f>
        <v/>
      </c>
      <c r="FN274" s="15">
        <f>IF(16&lt;=$G274, ($G274-16)*$N274, "")</f>
        <v/>
      </c>
      <c r="FO274" s="15">
        <f>IF(17&lt;=$G274, FJ274, "")</f>
        <v/>
      </c>
      <c r="FP274" s="15">
        <f>IF(17&lt;=$G274, ROUND(FO274*$Q274, 2), "")</f>
        <v/>
      </c>
      <c r="FQ274" s="15">
        <f>IF(17&lt;=$G274, $N274, "")</f>
        <v/>
      </c>
      <c r="FR274" s="15">
        <f>IF(17&lt;=$G274, FQ274-FP274, "")</f>
        <v/>
      </c>
      <c r="FS274" s="15">
        <f>IF(17&lt;=$G274, FO274-FR274, "")</f>
        <v/>
      </c>
      <c r="FT274" s="15">
        <f>IF(17&lt;=$G274, ROUND(FL274*$Q274, 2), "")</f>
        <v/>
      </c>
      <c r="FU274" s="15">
        <f>IF(17&lt;=$G274, FL274+FT274, "")</f>
        <v/>
      </c>
      <c r="FV274" s="15">
        <f>IF(17&lt;=$G274, FP274+FT274, "")</f>
        <v/>
      </c>
      <c r="FW274" s="15">
        <f>IF(17&lt;=$G274, ($G274-17)*$N274, "")</f>
        <v/>
      </c>
      <c r="FX274" s="15">
        <f>IF(18&lt;=$G274, FS274, "")</f>
        <v/>
      </c>
      <c r="FY274" s="15">
        <f>IF(18&lt;=$G274, ROUND(FX274*$Q274, 2), "")</f>
        <v/>
      </c>
      <c r="FZ274" s="15">
        <f>IF(18&lt;=$G274, $N274, "")</f>
        <v/>
      </c>
      <c r="GA274" s="15">
        <f>IF(18&lt;=$G274, FZ274-FY274, "")</f>
        <v/>
      </c>
      <c r="GB274" s="15">
        <f>IF(18&lt;=$G274, FX274-GA274, "")</f>
        <v/>
      </c>
      <c r="GC274" s="15">
        <f>IF(18&lt;=$G274, ROUND(FU274*$Q274, 2), "")</f>
        <v/>
      </c>
      <c r="GD274" s="15">
        <f>IF(18&lt;=$G274, FU274+GC274, "")</f>
        <v/>
      </c>
      <c r="GE274" s="15">
        <f>IF(18&lt;=$G274, FY274+GC274, "")</f>
        <v/>
      </c>
      <c r="GF274" s="15">
        <f>IF(18&lt;=$G274, ($G274-18)*$N274, "")</f>
        <v/>
      </c>
      <c r="GG274" s="15">
        <f>IF(19&lt;=$G274, GB274, "")</f>
        <v/>
      </c>
      <c r="GH274" s="15">
        <f>IF(19&lt;=$G274, ROUND(GG274*$Q274, 2), "")</f>
        <v/>
      </c>
      <c r="GI274" s="15">
        <f>IF(19&lt;=$G274, $N274, "")</f>
        <v/>
      </c>
      <c r="GJ274" s="15">
        <f>IF(19&lt;=$G274, GI274-GH274, "")</f>
        <v/>
      </c>
      <c r="GK274" s="15">
        <f>IF(19&lt;=$G274, GG274-GJ274, "")</f>
        <v/>
      </c>
      <c r="GL274" s="15">
        <f>IF(19&lt;=$G274, ROUND(GD274*$Q274, 2), "")</f>
        <v/>
      </c>
      <c r="GM274" s="15">
        <f>IF(19&lt;=$G274, GD274+GL274, "")</f>
        <v/>
      </c>
      <c r="GN274" s="15">
        <f>IF(19&lt;=$G274, GH274+GL274, "")</f>
        <v/>
      </c>
      <c r="GO274" s="15">
        <f>IF(19&lt;=$G274, ($G274-19)*$N274, "")</f>
        <v/>
      </c>
      <c r="GP274" s="15">
        <f>IF(20&lt;=$G274, GK274, "")</f>
        <v/>
      </c>
      <c r="GQ274" s="15">
        <f>IF(20&lt;=$G274, ROUND(GP274*$Q274, 2), "")</f>
        <v/>
      </c>
      <c r="GR274" s="15">
        <f>IF(20&lt;=$G274, $N274, "")</f>
        <v/>
      </c>
      <c r="GS274" s="15">
        <f>IF(20&lt;=$G274, GR274-GQ274, "")</f>
        <v/>
      </c>
      <c r="GT274" s="15">
        <f>IF(20&lt;=$G274, GP274-GS274, "")</f>
        <v/>
      </c>
      <c r="GU274" s="15">
        <f>IF(20&lt;=$G274, ROUND(GM274*$Q274, 2), "")</f>
        <v/>
      </c>
      <c r="GV274" s="15">
        <f>IF(20&lt;=$G274, GM274+GU274, "")</f>
        <v/>
      </c>
      <c r="GW274" s="15">
        <f>IF(20&lt;=$G274, GQ274+GU274, "")</f>
        <v/>
      </c>
      <c r="GX274" s="15">
        <f>IF(20&lt;=$G274, ($G274-20)*$N274, "")</f>
        <v/>
      </c>
      <c r="GY274" s="15">
        <f>IF(21&lt;=$G274, GT274, "")</f>
        <v/>
      </c>
      <c r="GZ274" s="15">
        <f>IF(21&lt;=$G274, ROUND(GY274*$Q274, 2), "")</f>
        <v/>
      </c>
      <c r="HA274" s="15">
        <f>IF(21&lt;=$G274, $N274, "")</f>
        <v/>
      </c>
      <c r="HB274" s="15">
        <f>IF(21&lt;=$G274, HA274-GZ274, "")</f>
        <v/>
      </c>
      <c r="HC274" s="15">
        <f>IF(21&lt;=$G274, GY274-HB274, "")</f>
        <v/>
      </c>
      <c r="HD274" s="15">
        <f>IF(21&lt;=$G274, ROUND(GV274*$Q274, 2), "")</f>
        <v/>
      </c>
      <c r="HE274" s="15">
        <f>IF(21&lt;=$G274, GV274+HD274, "")</f>
        <v/>
      </c>
      <c r="HF274" s="15">
        <f>IF(21&lt;=$G274, GZ274+HD274, "")</f>
        <v/>
      </c>
      <c r="HG274" s="15">
        <f>IF(21&lt;=$G274, ($G274-21)*$N274, "")</f>
        <v/>
      </c>
      <c r="HH274" s="15">
        <f>IF(22&lt;=$G274, HC274, "")</f>
        <v/>
      </c>
      <c r="HI274" s="15">
        <f>IF(22&lt;=$G274, ROUND(HH274*$Q274, 2), "")</f>
        <v/>
      </c>
      <c r="HJ274" s="15">
        <f>IF(22&lt;=$G274, $N274, "")</f>
        <v/>
      </c>
      <c r="HK274" s="15">
        <f>IF(22&lt;=$G274, HJ274-HI274, "")</f>
        <v/>
      </c>
      <c r="HL274" s="15">
        <f>IF(22&lt;=$G274, HH274-HK274, "")</f>
        <v/>
      </c>
      <c r="HM274" s="15">
        <f>IF(22&lt;=$G274, ROUND(HE274*$Q274, 2), "")</f>
        <v/>
      </c>
      <c r="HN274" s="15">
        <f>IF(22&lt;=$G274, HE274+HM274, "")</f>
        <v/>
      </c>
      <c r="HO274" s="15">
        <f>IF(22&lt;=$G274, HI274+HM274, "")</f>
        <v/>
      </c>
      <c r="HP274" s="15">
        <f>IF(22&lt;=$G274, ($G274-22)*$N274, "")</f>
        <v/>
      </c>
      <c r="HQ274" s="15">
        <f>IF(23&lt;=$G274, HL274, "")</f>
        <v/>
      </c>
      <c r="HR274" s="15">
        <f>IF(23&lt;=$G274, ROUND(HQ274*$Q274, 2), "")</f>
        <v/>
      </c>
      <c r="HS274" s="15">
        <f>IF(23&lt;=$G274, $N274, "")</f>
        <v/>
      </c>
      <c r="HT274" s="15">
        <f>IF(23&lt;=$G274, HS274-HR274, "")</f>
        <v/>
      </c>
      <c r="HU274" s="15">
        <f>IF(23&lt;=$G274, HQ274-HT274, "")</f>
        <v/>
      </c>
      <c r="HV274" s="15">
        <f>IF(23&lt;=$G274, ROUND(HN274*$Q274, 2), "")</f>
        <v/>
      </c>
      <c r="HW274" s="15">
        <f>IF(23&lt;=$G274, HN274+HV274, "")</f>
        <v/>
      </c>
      <c r="HX274" s="15">
        <f>IF(23&lt;=$G274, HR274+HV274, "")</f>
        <v/>
      </c>
      <c r="HY274" s="15">
        <f>IF(23&lt;=$G274, ($G274-23)*$N274, "")</f>
        <v/>
      </c>
      <c r="HZ274" s="15">
        <f>IF(24&lt;=$G274, HU274, "")</f>
        <v/>
      </c>
      <c r="IA274" s="15">
        <f>IF(24&lt;=$G274, ROUND(HZ274*$Q274, 2), "")</f>
        <v/>
      </c>
      <c r="IB274" s="15">
        <f>IF(24&lt;=$G274, $N274, "")</f>
        <v/>
      </c>
      <c r="IC274" s="15">
        <f>IF(24&lt;=$G274, IB274-IA274, "")</f>
        <v/>
      </c>
      <c r="ID274" s="15">
        <f>IF(24&lt;=$G274, HZ274-IC274, "")</f>
        <v/>
      </c>
      <c r="IE274" s="15">
        <f>IF(24&lt;=$G274, ROUND(HW274*$Q274, 2), "")</f>
        <v/>
      </c>
      <c r="IF274" s="15">
        <f>IF(24&lt;=$G274, HW274+IE274, "")</f>
        <v/>
      </c>
      <c r="IG274" s="15">
        <f>IF(24&lt;=$G274, IA274+IE274, "")</f>
        <v/>
      </c>
      <c r="IH274" s="15">
        <f>IF(24&lt;=$G274, ($G274-24)*$N274, "")</f>
        <v/>
      </c>
      <c r="II274" s="15">
        <f>IF(25&lt;=$G274, ID274, "")</f>
        <v/>
      </c>
      <c r="IJ274" s="15">
        <f>IF(25&lt;=$G274, ROUND(II274*$Q274, 2), "")</f>
        <v/>
      </c>
      <c r="IK274" s="15">
        <f>IF(25&lt;=$G274, $N274, "")</f>
        <v/>
      </c>
      <c r="IL274" s="15">
        <f>IF(25&lt;=$G274, IK274-IJ274, "")</f>
        <v/>
      </c>
      <c r="IM274" s="15">
        <f>IF(25&lt;=$G274, II274-IL274, "")</f>
        <v/>
      </c>
      <c r="IN274" s="15">
        <f>IF(25&lt;=$G274, ROUND(IF274*$Q274, 2), "")</f>
        <v/>
      </c>
      <c r="IO274" s="15">
        <f>IF(25&lt;=$G274, IF274+IN274, "")</f>
        <v/>
      </c>
      <c r="IP274" s="15">
        <f>IF(25&lt;=$G274, IJ274+IN274, "")</f>
        <v/>
      </c>
      <c r="IQ274" s="15">
        <f>IF(25&lt;=$G274, ($G274-25)*$N274, "")</f>
        <v/>
      </c>
      <c r="IR274" s="15">
        <f>IF(26&lt;=$G274, IM274, "")</f>
        <v/>
      </c>
      <c r="IS274" s="15">
        <f>IF(26&lt;=$G274, ROUND(IR274*$Q274, 2), "")</f>
        <v/>
      </c>
      <c r="IT274" s="15">
        <f>IF(26&lt;=$G274, $N274, "")</f>
        <v/>
      </c>
      <c r="IU274" s="15">
        <f>IF(26&lt;=$G274, IT274-IS274, "")</f>
        <v/>
      </c>
      <c r="IV274" s="15">
        <f>IF(26&lt;=$G274, IR274-IU274, "")</f>
        <v/>
      </c>
      <c r="IW274" s="15">
        <f>IF(26&lt;=$G274, ROUND(IO274*$Q274, 2), "")</f>
        <v/>
      </c>
      <c r="IX274" s="15">
        <f>IF(26&lt;=$G274, IO274+IW274, "")</f>
        <v/>
      </c>
      <c r="IY274" s="15">
        <f>IF(26&lt;=$G274, IS274+IW274, "")</f>
        <v/>
      </c>
      <c r="IZ274" s="15">
        <f>IF(26&lt;=$G274, ($G274-26)*$N274, "")</f>
        <v/>
      </c>
      <c r="JA274" s="15">
        <f>IF(27&lt;=$G274, IV274, "")</f>
        <v/>
      </c>
      <c r="JB274" s="15">
        <f>IF(27&lt;=$G274, ROUND(JA274*$Q274, 2), "")</f>
        <v/>
      </c>
      <c r="JC274" s="15">
        <f>IF(27&lt;=$G274, $N274, "")</f>
        <v/>
      </c>
      <c r="JD274" s="15">
        <f>IF(27&lt;=$G274, JC274-JB274, "")</f>
        <v/>
      </c>
      <c r="JE274" s="15">
        <f>IF(27&lt;=$G274, JA274-JD274, "")</f>
        <v/>
      </c>
      <c r="JF274" s="15">
        <f>IF(27&lt;=$G274, ROUND(IX274*$Q274, 2), "")</f>
        <v/>
      </c>
      <c r="JG274" s="15">
        <f>IF(27&lt;=$G274, IX274+JF274, "")</f>
        <v/>
      </c>
      <c r="JH274" s="15">
        <f>IF(27&lt;=$G274, JB274+JF274, "")</f>
        <v/>
      </c>
      <c r="JI274" s="15">
        <f>IF(27&lt;=$G274, ($G274-27)*$N274, "")</f>
        <v/>
      </c>
      <c r="JJ274" s="15">
        <f>IF(28&lt;=$G274, JE274, "")</f>
        <v/>
      </c>
      <c r="JK274" s="15">
        <f>IF(28&lt;=$G274, ROUND(JJ274*$Q274, 2), "")</f>
        <v/>
      </c>
      <c r="JL274" s="15">
        <f>IF(28&lt;=$G274, $N274, "")</f>
        <v/>
      </c>
      <c r="JM274" s="15">
        <f>IF(28&lt;=$G274, JL274-JK274, "")</f>
        <v/>
      </c>
      <c r="JN274" s="15">
        <f>IF(28&lt;=$G274, JJ274-JM274, "")</f>
        <v/>
      </c>
      <c r="JO274" s="15">
        <f>IF(28&lt;=$G274, ROUND(JG274*$Q274, 2), "")</f>
        <v/>
      </c>
      <c r="JP274" s="15">
        <f>IF(28&lt;=$G274, JG274+JO274, "")</f>
        <v/>
      </c>
      <c r="JQ274" s="15">
        <f>IF(28&lt;=$G274, JK274+JO274, "")</f>
        <v/>
      </c>
      <c r="JR274" s="15">
        <f>IF(28&lt;=$G274, ($G274-28)*$N274, "")</f>
        <v/>
      </c>
      <c r="JS274" s="15">
        <f>IF(29&lt;=$G274, JN274, "")</f>
        <v/>
      </c>
      <c r="JT274" s="15">
        <f>IF(29&lt;=$G274, ROUND(JS274*$Q274, 2), "")</f>
        <v/>
      </c>
      <c r="JU274" s="15">
        <f>IF(29&lt;=$G274, $N274, "")</f>
        <v/>
      </c>
      <c r="JV274" s="15">
        <f>IF(29&lt;=$G274, JU274-JT274, "")</f>
        <v/>
      </c>
      <c r="JW274" s="15">
        <f>IF(29&lt;=$G274, JS274-JV274, "")</f>
        <v/>
      </c>
      <c r="JX274" s="15">
        <f>IF(29&lt;=$G274, ROUND(JP274*$Q274, 2), "")</f>
        <v/>
      </c>
      <c r="JY274" s="15">
        <f>IF(29&lt;=$G274, JP274+JX274, "")</f>
        <v/>
      </c>
      <c r="JZ274" s="15">
        <f>IF(29&lt;=$G274, JT274+JX274, "")</f>
        <v/>
      </c>
      <c r="KA274" s="15">
        <f>IF(29&lt;=$G274, ($G274-29)*$N274, "")</f>
        <v/>
      </c>
      <c r="KB274" s="15">
        <f>IF(30&lt;=$G274, JW274, "")</f>
        <v/>
      </c>
      <c r="KC274" s="15">
        <f>IF(30&lt;=$G274, ROUND(KB274*$Q274, 2), "")</f>
        <v/>
      </c>
      <c r="KD274" s="15">
        <f>IF(30&lt;=$G274, $N274, "")</f>
        <v/>
      </c>
      <c r="KE274" s="15">
        <f>IF(30&lt;=$G274, KD274-KC274, "")</f>
        <v/>
      </c>
      <c r="KF274" s="15">
        <f>IF(30&lt;=$G274, KB274-KE274, "")</f>
        <v/>
      </c>
      <c r="KG274" s="15">
        <f>IF(30&lt;=$G274, ROUND(JY274*$Q274, 2), "")</f>
        <v/>
      </c>
      <c r="KH274" s="15">
        <f>IF(30&lt;=$G274, JY274+KG274, "")</f>
        <v/>
      </c>
      <c r="KI274" s="15">
        <f>IF(30&lt;=$G274, KC274+KG274, "")</f>
        <v/>
      </c>
      <c r="KJ274" s="15">
        <f>IF(30&lt;=$G274, ($G274-30)*$N274, "")</f>
        <v/>
      </c>
      <c r="KK274" s="15">
        <f>IF(31&lt;=$G274, KF274, "")</f>
        <v/>
      </c>
      <c r="KL274" s="15">
        <f>IF(31&lt;=$G274, ROUND(KK274*$Q274, 2), "")</f>
        <v/>
      </c>
      <c r="KM274" s="15">
        <f>IF(31&lt;=$G274, $N274, "")</f>
        <v/>
      </c>
      <c r="KN274" s="15">
        <f>IF(31&lt;=$G274, KM274-KL274, "")</f>
        <v/>
      </c>
      <c r="KO274" s="15">
        <f>IF(31&lt;=$G274, KK274-KN274, "")</f>
        <v/>
      </c>
      <c r="KP274" s="15">
        <f>IF(31&lt;=$G274, ROUND(KH274*$Q274, 2), "")</f>
        <v/>
      </c>
      <c r="KQ274" s="15">
        <f>IF(31&lt;=$G274, KH274+KP274, "")</f>
        <v/>
      </c>
      <c r="KR274" s="15">
        <f>IF(31&lt;=$G274, KL274+KP274, "")</f>
        <v/>
      </c>
      <c r="KS274" s="15">
        <f>IF(31&lt;=$G274, ($G274-31)*$N274, "")</f>
        <v/>
      </c>
      <c r="KT274" s="15">
        <f>IF(32&lt;=$G274, KO274, "")</f>
        <v/>
      </c>
      <c r="KU274" s="15">
        <f>IF(32&lt;=$G274, ROUND(KT274*$Q274, 2), "")</f>
        <v/>
      </c>
      <c r="KV274" s="15">
        <f>IF(32&lt;=$G274, $N274, "")</f>
        <v/>
      </c>
      <c r="KW274" s="15">
        <f>IF(32&lt;=$G274, KV274-KU274, "")</f>
        <v/>
      </c>
      <c r="KX274" s="15">
        <f>IF(32&lt;=$G274, KT274-KW274, "")</f>
        <v/>
      </c>
      <c r="KY274" s="15">
        <f>IF(32&lt;=$G274, ROUND(KQ274*$Q274, 2), "")</f>
        <v/>
      </c>
      <c r="KZ274" s="15">
        <f>IF(32&lt;=$G274, KQ274+KY274, "")</f>
        <v/>
      </c>
      <c r="LA274" s="15">
        <f>IF(32&lt;=$G274, KU274+KY274, "")</f>
        <v/>
      </c>
      <c r="LB274" s="15">
        <f>IF(32&lt;=$G274, ($G274-32)*$N274, "")</f>
        <v/>
      </c>
      <c r="LC274" s="15">
        <f>IF(33&lt;=$G274, KX274, "")</f>
        <v/>
      </c>
      <c r="LD274" s="15">
        <f>IF(33&lt;=$G274, ROUND(LC274*$Q274, 2), "")</f>
        <v/>
      </c>
      <c r="LE274" s="15">
        <f>IF(33&lt;=$G274, $N274, "")</f>
        <v/>
      </c>
      <c r="LF274" s="15">
        <f>IF(33&lt;=$G274, LE274-LD274, "")</f>
        <v/>
      </c>
      <c r="LG274" s="15">
        <f>IF(33&lt;=$G274, LC274-LF274, "")</f>
        <v/>
      </c>
      <c r="LH274" s="15">
        <f>IF(33&lt;=$G274, ROUND(KZ274*$Q274, 2), "")</f>
        <v/>
      </c>
      <c r="LI274" s="15">
        <f>IF(33&lt;=$G274, KZ274+LH274, "")</f>
        <v/>
      </c>
      <c r="LJ274" s="15">
        <f>IF(33&lt;=$G274, LD274+LH274, "")</f>
        <v/>
      </c>
      <c r="LK274" s="15">
        <f>IF(33&lt;=$G274, ($G274-33)*$N274, "")</f>
        <v/>
      </c>
      <c r="LL274" s="15">
        <f>IF(34&lt;=$G274, LG274, "")</f>
        <v/>
      </c>
      <c r="LM274" s="15">
        <f>IF(34&lt;=$G274, ROUND(LL274*$Q274, 2), "")</f>
        <v/>
      </c>
      <c r="LN274" s="15">
        <f>IF(34&lt;=$G274, $N274, "")</f>
        <v/>
      </c>
      <c r="LO274" s="15">
        <f>IF(34&lt;=$G274, LN274-LM274, "")</f>
        <v/>
      </c>
      <c r="LP274" s="15">
        <f>IF(34&lt;=$G274, LL274-LO274, "")</f>
        <v/>
      </c>
      <c r="LQ274" s="15">
        <f>IF(34&lt;=$G274, ROUND(LI274*$Q274, 2), "")</f>
        <v/>
      </c>
      <c r="LR274" s="15">
        <f>IF(34&lt;=$G274, LI274+LQ274, "")</f>
        <v/>
      </c>
      <c r="LS274" s="15">
        <f>IF(34&lt;=$G274, LM274+LQ274, "")</f>
        <v/>
      </c>
      <c r="LT274" s="15">
        <f>IF(34&lt;=$G274, ($G274-34)*$N274, "")</f>
        <v/>
      </c>
      <c r="LU274" s="15">
        <f>IF(35&lt;=$G274, LP274, "")</f>
        <v/>
      </c>
      <c r="LV274" s="15">
        <f>IF(35&lt;=$G274, ROUND(LU274*$Q274, 2), "")</f>
        <v/>
      </c>
      <c r="LW274" s="15">
        <f>IF(35&lt;=$G274, $N274, "")</f>
        <v/>
      </c>
      <c r="LX274" s="15">
        <f>IF(35&lt;=$G274, LW274-LV274, "")</f>
        <v/>
      </c>
      <c r="LY274" s="15">
        <f>IF(35&lt;=$G274, LU274-LX274, "")</f>
        <v/>
      </c>
      <c r="LZ274" s="15">
        <f>IF(35&lt;=$G274, ROUND(LR274*$Q274, 2), "")</f>
        <v/>
      </c>
      <c r="MA274" s="15">
        <f>IF(35&lt;=$G274, LR274+LZ274, "")</f>
        <v/>
      </c>
      <c r="MB274" s="15">
        <f>IF(35&lt;=$G274, LV274+LZ274, "")</f>
        <v/>
      </c>
      <c r="MC274" s="15">
        <f>IF(35&lt;=$G274, ($G274-35)*$N274, "")</f>
        <v/>
      </c>
      <c r="MD274" s="15">
        <f>IF(36&lt;=$G274, LY274, "")</f>
        <v/>
      </c>
      <c r="ME274" s="15">
        <f>IF(36&lt;=$G274, ROUND(MD274*$Q274, 2), "")</f>
        <v/>
      </c>
      <c r="MF274" s="15">
        <f>IF(36&lt;=$G274, $N274, "")</f>
        <v/>
      </c>
      <c r="MG274" s="15">
        <f>IF(36&lt;=$G274, MF274-ME274, "")</f>
        <v/>
      </c>
      <c r="MH274" s="15">
        <f>IF(36&lt;=$G274, MD274-MG274, "")</f>
        <v/>
      </c>
      <c r="MI274" s="15">
        <f>IF(36&lt;=$G274, ROUND(MA274*$Q274, 2), "")</f>
        <v/>
      </c>
      <c r="MJ274" s="15">
        <f>IF(36&lt;=$G274, MA274+MI274, "")</f>
        <v/>
      </c>
      <c r="MK274" s="15">
        <f>IF(36&lt;=$G274, ME274+MI274, "")</f>
        <v/>
      </c>
      <c r="ML274" s="15">
        <f>IF(36&lt;=$G274, ($G274-36)*$N274, "")</f>
        <v/>
      </c>
      <c r="MM274" s="15">
        <f>IF(37&lt;=$G274, MH274, "")</f>
        <v/>
      </c>
      <c r="MN274" s="15">
        <f>IF(37&lt;=$G274, ROUND(MM274*$Q274, 2), "")</f>
        <v/>
      </c>
      <c r="MO274" s="15">
        <f>IF(37&lt;=$G274, $N274, "")</f>
        <v/>
      </c>
      <c r="MP274" s="15">
        <f>IF(37&lt;=$G274, MO274-MN274, "")</f>
        <v/>
      </c>
      <c r="MQ274" s="15">
        <f>IF(37&lt;=$G274, MM274-MP274, "")</f>
        <v/>
      </c>
      <c r="MR274" s="15">
        <f>IF(37&lt;=$G274, ROUND(MJ274*$Q274, 2), "")</f>
        <v/>
      </c>
      <c r="MS274" s="15">
        <f>IF(37&lt;=$G274, MJ274+MR274, "")</f>
        <v/>
      </c>
      <c r="MT274" s="15">
        <f>IF(37&lt;=$G274, MN274+MR274, "")</f>
        <v/>
      </c>
      <c r="MU274" s="15">
        <f>IF(37&lt;=$G274, ($G274-37)*$N274, "")</f>
        <v/>
      </c>
      <c r="MV274" s="15">
        <f>IF(38&lt;=$G274, MQ274, "")</f>
        <v/>
      </c>
      <c r="MW274" s="15">
        <f>IF(38&lt;=$G274, ROUND(MV274*$Q274, 2), "")</f>
        <v/>
      </c>
      <c r="MX274" s="15">
        <f>IF(38&lt;=$G274, $N274, "")</f>
        <v/>
      </c>
      <c r="MY274" s="15">
        <f>IF(38&lt;=$G274, MX274-MW274, "")</f>
        <v/>
      </c>
      <c r="MZ274" s="15">
        <f>IF(38&lt;=$G274, MV274-MY274, "")</f>
        <v/>
      </c>
      <c r="NA274" s="15">
        <f>IF(38&lt;=$G274, ROUND(MS274*$Q274, 2), "")</f>
        <v/>
      </c>
      <c r="NB274" s="15">
        <f>IF(38&lt;=$G274, MS274+NA274, "")</f>
        <v/>
      </c>
      <c r="NC274" s="15">
        <f>IF(38&lt;=$G274, MW274+NA274, "")</f>
        <v/>
      </c>
      <c r="ND274" s="15">
        <f>IF(38&lt;=$G274, ($G274-38)*$N274, "")</f>
        <v/>
      </c>
      <c r="NE274" s="15">
        <f>IF(39&lt;=$G274, MZ274, "")</f>
        <v/>
      </c>
      <c r="NF274" s="15">
        <f>IF(39&lt;=$G274, ROUND(NE274*$Q274, 2), "")</f>
        <v/>
      </c>
      <c r="NG274" s="15">
        <f>IF(39&lt;=$G274, $N274, "")</f>
        <v/>
      </c>
      <c r="NH274" s="15">
        <f>IF(39&lt;=$G274, NG274-NF274, "")</f>
        <v/>
      </c>
      <c r="NI274" s="15">
        <f>IF(39&lt;=$G274, NE274-NH274, "")</f>
        <v/>
      </c>
      <c r="NJ274" s="15">
        <f>IF(39&lt;=$G274, ROUND(NB274*$Q274, 2), "")</f>
        <v/>
      </c>
      <c r="NK274" s="15">
        <f>IF(39&lt;=$G274, NB274+NJ274, "")</f>
        <v/>
      </c>
      <c r="NL274" s="15">
        <f>IF(39&lt;=$G274, NF274+NJ274, "")</f>
        <v/>
      </c>
      <c r="NM274" s="15">
        <f>IF(39&lt;=$G274, ($G274-39)*$N274, "")</f>
        <v/>
      </c>
      <c r="NN274" s="15">
        <f>IF(40&lt;=$G274, NI274, "")</f>
        <v/>
      </c>
      <c r="NO274" s="15">
        <f>IF(40&lt;=$G274, ROUND(NN274*$Q274, 2), "")</f>
        <v/>
      </c>
      <c r="NP274" s="15">
        <f>IF(40&lt;=$G274, $N274, "")</f>
        <v/>
      </c>
      <c r="NQ274" s="15">
        <f>IF(40&lt;=$G274, NP274-NO274, "")</f>
        <v/>
      </c>
      <c r="NR274" s="15">
        <f>IF(40&lt;=$G274, NN274-NQ274, "")</f>
        <v/>
      </c>
      <c r="NS274" s="15">
        <f>IF(40&lt;=$G274, ROUND(NK274*$Q274, 2), "")</f>
        <v/>
      </c>
      <c r="NT274" s="15">
        <f>IF(40&lt;=$G274, NK274+NS274, "")</f>
        <v/>
      </c>
      <c r="NU274" s="15">
        <f>IF(40&lt;=$G274, NO274+NS274, "")</f>
        <v/>
      </c>
      <c r="NV274" s="15">
        <f>IF(40&lt;=$G274, ($G274-40)*$N274, "")</f>
        <v/>
      </c>
      <c r="NW274" s="15">
        <f>IF(41&lt;=$G274, NR274, "")</f>
        <v/>
      </c>
      <c r="NX274" s="15">
        <f>IF(41&lt;=$G274, ROUND(NW274*$Q274, 2), "")</f>
        <v/>
      </c>
      <c r="NY274" s="15">
        <f>IF(41&lt;=$G274, $N274, "")</f>
        <v/>
      </c>
      <c r="NZ274" s="15">
        <f>IF(41&lt;=$G274, NY274-NX274, "")</f>
        <v/>
      </c>
      <c r="OA274" s="15">
        <f>IF(41&lt;=$G274, NW274-NZ274, "")</f>
        <v/>
      </c>
      <c r="OB274" s="15">
        <f>IF(41&lt;=$G274, ROUND(NT274*$Q274, 2), "")</f>
        <v/>
      </c>
      <c r="OC274" s="15">
        <f>IF(41&lt;=$G274, NT274+OB274, "")</f>
        <v/>
      </c>
      <c r="OD274" s="15">
        <f>IF(41&lt;=$G274, NX274+OB274, "")</f>
        <v/>
      </c>
      <c r="OE274" s="15">
        <f>IF(41&lt;=$G274, ($G274-41)*$N274, "")</f>
        <v/>
      </c>
      <c r="OF274" s="15">
        <f>IF(42&lt;=$G274, OA274, "")</f>
        <v/>
      </c>
      <c r="OG274" s="15">
        <f>IF(42&lt;=$G274, ROUND(OF274*$Q274, 2), "")</f>
        <v/>
      </c>
      <c r="OH274" s="15">
        <f>IF(42&lt;=$G274, $N274, "")</f>
        <v/>
      </c>
      <c r="OI274" s="15">
        <f>IF(42&lt;=$G274, OH274-OG274, "")</f>
        <v/>
      </c>
      <c r="OJ274" s="15">
        <f>IF(42&lt;=$G274, OF274-OI274, "")</f>
        <v/>
      </c>
      <c r="OK274" s="15">
        <f>IF(42&lt;=$G274, ROUND(OC274*$Q274, 2), "")</f>
        <v/>
      </c>
      <c r="OL274" s="15">
        <f>IF(42&lt;=$G274, OC274+OK274, "")</f>
        <v/>
      </c>
      <c r="OM274" s="15">
        <f>IF(42&lt;=$G274, OG274+OK274, "")</f>
        <v/>
      </c>
      <c r="ON274" s="15">
        <f>IF(42&lt;=$G274, ($G274-42)*$N274, "")</f>
        <v/>
      </c>
      <c r="OO274" s="15">
        <f>IF(43&lt;=$G274, OJ274, "")</f>
        <v/>
      </c>
      <c r="OP274" s="15">
        <f>IF(43&lt;=$G274, ROUND(OO274*$Q274, 2), "")</f>
        <v/>
      </c>
      <c r="OQ274" s="15">
        <f>IF(43&lt;=$G274, $N274, "")</f>
        <v/>
      </c>
      <c r="OR274" s="15">
        <f>IF(43&lt;=$G274, OQ274-OP274, "")</f>
        <v/>
      </c>
      <c r="OS274" s="15">
        <f>IF(43&lt;=$G274, OO274-OR274, "")</f>
        <v/>
      </c>
      <c r="OT274" s="15">
        <f>IF(43&lt;=$G274, ROUND(OL274*$Q274, 2), "")</f>
        <v/>
      </c>
      <c r="OU274" s="15">
        <f>IF(43&lt;=$G274, OL274+OT274, "")</f>
        <v/>
      </c>
      <c r="OV274" s="15">
        <f>IF(43&lt;=$G274, OP274+OT274, "")</f>
        <v/>
      </c>
      <c r="OW274" s="15">
        <f>IF(43&lt;=$G274, ($G274-43)*$N274, "")</f>
        <v/>
      </c>
      <c r="OX274" s="15">
        <f>IF(44&lt;=$G274, OS274, "")</f>
        <v/>
      </c>
      <c r="OY274" s="15">
        <f>IF(44&lt;=$G274, ROUND(OX274*$Q274, 2), "")</f>
        <v/>
      </c>
      <c r="OZ274" s="15">
        <f>IF(44&lt;=$G274, $N274, "")</f>
        <v/>
      </c>
      <c r="PA274" s="15">
        <f>IF(44&lt;=$G274, OZ274-OY274, "")</f>
        <v/>
      </c>
      <c r="PB274" s="15">
        <f>IF(44&lt;=$G274, OX274-PA274, "")</f>
        <v/>
      </c>
      <c r="PC274" s="15">
        <f>IF(44&lt;=$G274, ROUND(OU274*$Q274, 2), "")</f>
        <v/>
      </c>
      <c r="PD274" s="15">
        <f>IF(44&lt;=$G274, OU274+PC274, "")</f>
        <v/>
      </c>
      <c r="PE274" s="15">
        <f>IF(44&lt;=$G274, OY274+PC274, "")</f>
        <v/>
      </c>
      <c r="PF274" s="15">
        <f>IF(44&lt;=$G274, ($G274-44)*$N274, "")</f>
        <v/>
      </c>
      <c r="PG274" s="15">
        <f>IF(45&lt;=$G274, PB274, "")</f>
        <v/>
      </c>
      <c r="PH274" s="15">
        <f>IF(45&lt;=$G274, ROUND(PG274*$Q274, 2), "")</f>
        <v/>
      </c>
      <c r="PI274" s="15">
        <f>IF(45&lt;=$G274, $N274, "")</f>
        <v/>
      </c>
      <c r="PJ274" s="15">
        <f>IF(45&lt;=$G274, PI274-PH274, "")</f>
        <v/>
      </c>
      <c r="PK274" s="15">
        <f>IF(45&lt;=$G274, PG274-PJ274, "")</f>
        <v/>
      </c>
      <c r="PL274" s="15">
        <f>IF(45&lt;=$G274, ROUND(PD274*$Q274, 2), "")</f>
        <v/>
      </c>
      <c r="PM274" s="15">
        <f>IF(45&lt;=$G274, PD274+PL274, "")</f>
        <v/>
      </c>
      <c r="PN274" s="15">
        <f>IF(45&lt;=$G274, PH274+PL274, "")</f>
        <v/>
      </c>
      <c r="PO274" s="15">
        <f>IF(45&lt;=$G274, ($G274-45)*$N274, "")</f>
        <v/>
      </c>
      <c r="PP274" s="15">
        <f>IF(46&lt;=$G274, PK274, "")</f>
        <v/>
      </c>
      <c r="PQ274" s="15">
        <f>IF(46&lt;=$G274, ROUND(PP274*$Q274, 2), "")</f>
        <v/>
      </c>
      <c r="PR274" s="15">
        <f>IF(46&lt;=$G274, $N274, "")</f>
        <v/>
      </c>
      <c r="PS274" s="15">
        <f>IF(46&lt;=$G274, PR274-PQ274, "")</f>
        <v/>
      </c>
      <c r="PT274" s="15">
        <f>IF(46&lt;=$G274, PP274-PS274, "")</f>
        <v/>
      </c>
      <c r="PU274" s="15">
        <f>IF(46&lt;=$G274, ROUND(PM274*$Q274, 2), "")</f>
        <v/>
      </c>
      <c r="PV274" s="15">
        <f>IF(46&lt;=$G274, PM274+PU274, "")</f>
        <v/>
      </c>
      <c r="PW274" s="15">
        <f>IF(46&lt;=$G274, PQ274+PU274, "")</f>
        <v/>
      </c>
      <c r="PX274" s="15">
        <f>IF(46&lt;=$G274, ($G274-46)*$N274, "")</f>
        <v/>
      </c>
      <c r="PY274" s="15">
        <f>IF(47&lt;=$G274, PT274, "")</f>
        <v/>
      </c>
      <c r="PZ274" s="15">
        <f>IF(47&lt;=$G274, ROUND(PY274*$Q274, 2), "")</f>
        <v/>
      </c>
      <c r="QA274" s="15">
        <f>IF(47&lt;=$G274, $N274, "")</f>
        <v/>
      </c>
      <c r="QB274" s="15">
        <f>IF(47&lt;=$G274, QA274-PZ274, "")</f>
        <v/>
      </c>
      <c r="QC274" s="15">
        <f>IF(47&lt;=$G274, PY274-QB274, "")</f>
        <v/>
      </c>
      <c r="QD274" s="15">
        <f>IF(47&lt;=$G274, ROUND(PV274*$Q274, 2), "")</f>
        <v/>
      </c>
      <c r="QE274" s="15">
        <f>IF(47&lt;=$G274, PV274+QD274, "")</f>
        <v/>
      </c>
      <c r="QF274" s="15">
        <f>IF(47&lt;=$G274, PZ274+QD274, "")</f>
        <v/>
      </c>
      <c r="QG274" s="15">
        <f>IF(47&lt;=$G274, ($G274-47)*$N274, "")</f>
        <v/>
      </c>
      <c r="QH274" s="15">
        <f>IF(48&lt;=$G274, QC274, "")</f>
        <v/>
      </c>
      <c r="QI274" s="15">
        <f>IF(48&lt;=$G274, ROUND(QH274*$Q274, 2), "")</f>
        <v/>
      </c>
      <c r="QJ274" s="15">
        <f>IF(48&lt;=$G274, $N274, "")</f>
        <v/>
      </c>
      <c r="QK274" s="15">
        <f>IF(48&lt;=$G274, QJ274-QI274, "")</f>
        <v/>
      </c>
      <c r="QL274" s="15">
        <f>IF(48&lt;=$G274, QH274-QK274, "")</f>
        <v/>
      </c>
      <c r="QM274" s="15">
        <f>IF(48&lt;=$G274, ROUND(QE274*$Q274, 2), "")</f>
        <v/>
      </c>
      <c r="QN274" s="15">
        <f>IF(48&lt;=$G274, QE274+QM274, "")</f>
        <v/>
      </c>
      <c r="QO274" s="15">
        <f>IF(48&lt;=$G274, QI274+QM274, "")</f>
        <v/>
      </c>
      <c r="QP274" s="15">
        <f>IF(48&lt;=$G274, ($G274-48)*$N274, "")</f>
        <v/>
      </c>
    </row>
    <row r="275">
      <c r="A275" s="6" t="inlineStr">
        <is>
          <t>0779-0001</t>
        </is>
      </c>
      <c r="B275" s="7" t="inlineStr">
        <is>
          <t>Margarita Kaplun Mucharrafille</t>
        </is>
      </c>
      <c r="C275" s="7" t="inlineStr">
        <is>
          <t>Ram 700 Bighorn 2026</t>
        </is>
      </c>
      <c r="D275" s="6" t="inlineStr">
        <is>
          <t>ACTIVO</t>
        </is>
      </c>
      <c r="E275" s="6" t="inlineStr">
        <is>
          <t>2026-09-03</t>
        </is>
      </c>
      <c r="F275" s="6" t="inlineStr">
        <is>
          <t>2030-09-03</t>
        </is>
      </c>
      <c r="G275" s="8" t="n">
        <v>48</v>
      </c>
      <c r="H275" s="9" t="n">
        <v>371599.14</v>
      </c>
      <c r="I275" s="10" t="n">
        <v>0.4</v>
      </c>
      <c r="J275" s="9">
        <f>ROUND(H275*I275, 2)</f>
        <v/>
      </c>
      <c r="K275" s="9">
        <f>ROUND(H275-J275, 2)</f>
        <v/>
      </c>
      <c r="L275" s="10" t="n">
        <v>0.02</v>
      </c>
      <c r="M275" s="9">
        <f>ROUND(H275*L275, 2)</f>
        <v/>
      </c>
      <c r="N275" s="9" t="n">
        <v>7946.14</v>
      </c>
      <c r="O275" s="10" t="n">
        <v>0.1</v>
      </c>
      <c r="P275" s="9">
        <f>ROUND(H275*O275, 2)</f>
        <v/>
      </c>
      <c r="Q275" s="11" t="n">
        <v>0.0269474</v>
      </c>
      <c r="R275" s="11">
        <f>RATE(G275, -N275, K275, -P275)</f>
        <v/>
      </c>
      <c r="S275" s="11">
        <f>ROUND(Q275*12, 8)</f>
        <v/>
      </c>
      <c r="T275" s="11">
        <f>ROUND(((1+Q275)^12)-1, 8)</f>
        <v/>
      </c>
      <c r="U275" s="9">
        <f>ROUND(PV(Q275, G275, 0, -P275), 2)</f>
        <v/>
      </c>
      <c r="V275" s="9">
        <f>SUMIF($AA$4:$QP$4, "Interes_Leasing", AA275:QP275)</f>
        <v/>
      </c>
      <c r="W275" s="9">
        <f>SUMIF($AA$4:$QP$4, "Interes_Residual", AA275:QP275)</f>
        <v/>
      </c>
      <c r="X275" s="9">
        <f>ROUND(V275+W275, 2)</f>
        <v/>
      </c>
      <c r="Y275" s="9">
        <f>ROUND((N275*G275+P275+M275)-K275, 2)</f>
        <v/>
      </c>
      <c r="Z275" s="10">
        <f>ROUND(Y275/K275, 4)</f>
        <v/>
      </c>
      <c r="AA275" s="9">
        <f>IF(1&lt;=$G275, $K275, "")</f>
        <v/>
      </c>
      <c r="AB275" s="9">
        <f>IF(1&lt;=$G275, ROUND(AA275*$Q275, 2), "")</f>
        <v/>
      </c>
      <c r="AC275" s="9">
        <f>IF(1&lt;=$G275, $N275, "")</f>
        <v/>
      </c>
      <c r="AD275" s="9">
        <f>IF(1&lt;=$G275, AC275-AB275, "")</f>
        <v/>
      </c>
      <c r="AE275" s="9">
        <f>IF(1&lt;=$G275, AA275-AD275, "")</f>
        <v/>
      </c>
      <c r="AF275" s="9">
        <f>IF(1&lt;=$G275, ROUND($U275*$Q275, 2), "")</f>
        <v/>
      </c>
      <c r="AG275" s="9">
        <f>IF(1&lt;=$G275, $U275+AF275, "")</f>
        <v/>
      </c>
      <c r="AH275" s="9">
        <f>IF(1&lt;=$G275, AB275+AF275, "")</f>
        <v/>
      </c>
      <c r="AI275" s="9">
        <f>IF(1&lt;=$G275, ($G275-1)*$N275, "")</f>
        <v/>
      </c>
      <c r="AJ275" s="9">
        <f>IF(2&lt;=$G275, AE275, "")</f>
        <v/>
      </c>
      <c r="AK275" s="9">
        <f>IF(2&lt;=$G275, ROUND(AJ275*$Q275, 2), "")</f>
        <v/>
      </c>
      <c r="AL275" s="9">
        <f>IF(2&lt;=$G275, $N275, "")</f>
        <v/>
      </c>
      <c r="AM275" s="9">
        <f>IF(2&lt;=$G275, AL275-AK275, "")</f>
        <v/>
      </c>
      <c r="AN275" s="9">
        <f>IF(2&lt;=$G275, AJ275-AM275, "")</f>
        <v/>
      </c>
      <c r="AO275" s="9">
        <f>IF(2&lt;=$G275, ROUND(AG275*$Q275, 2), "")</f>
        <v/>
      </c>
      <c r="AP275" s="9">
        <f>IF(2&lt;=$G275, AG275+AO275, "")</f>
        <v/>
      </c>
      <c r="AQ275" s="9">
        <f>IF(2&lt;=$G275, AK275+AO275, "")</f>
        <v/>
      </c>
      <c r="AR275" s="9">
        <f>IF(2&lt;=$G275, ($G275-2)*$N275, "")</f>
        <v/>
      </c>
      <c r="AS275" s="9">
        <f>IF(3&lt;=$G275, AN275, "")</f>
        <v/>
      </c>
      <c r="AT275" s="9">
        <f>IF(3&lt;=$G275, ROUND(AS275*$Q275, 2), "")</f>
        <v/>
      </c>
      <c r="AU275" s="9">
        <f>IF(3&lt;=$G275, $N275, "")</f>
        <v/>
      </c>
      <c r="AV275" s="9">
        <f>IF(3&lt;=$G275, AU275-AT275, "")</f>
        <v/>
      </c>
      <c r="AW275" s="9">
        <f>IF(3&lt;=$G275, AS275-AV275, "")</f>
        <v/>
      </c>
      <c r="AX275" s="9">
        <f>IF(3&lt;=$G275, ROUND(AP275*$Q275, 2), "")</f>
        <v/>
      </c>
      <c r="AY275" s="9">
        <f>IF(3&lt;=$G275, AP275+AX275, "")</f>
        <v/>
      </c>
      <c r="AZ275" s="9">
        <f>IF(3&lt;=$G275, AT275+AX275, "")</f>
        <v/>
      </c>
      <c r="BA275" s="9">
        <f>IF(3&lt;=$G275, ($G275-3)*$N275, "")</f>
        <v/>
      </c>
      <c r="BB275" s="9">
        <f>IF(4&lt;=$G275, AW275, "")</f>
        <v/>
      </c>
      <c r="BC275" s="9">
        <f>IF(4&lt;=$G275, ROUND(BB275*$Q275, 2), "")</f>
        <v/>
      </c>
      <c r="BD275" s="9">
        <f>IF(4&lt;=$G275, $N275, "")</f>
        <v/>
      </c>
      <c r="BE275" s="9">
        <f>IF(4&lt;=$G275, BD275-BC275, "")</f>
        <v/>
      </c>
      <c r="BF275" s="9">
        <f>IF(4&lt;=$G275, BB275-BE275, "")</f>
        <v/>
      </c>
      <c r="BG275" s="9">
        <f>IF(4&lt;=$G275, ROUND(AY275*$Q275, 2), "")</f>
        <v/>
      </c>
      <c r="BH275" s="9">
        <f>IF(4&lt;=$G275, AY275+BG275, "")</f>
        <v/>
      </c>
      <c r="BI275" s="9">
        <f>IF(4&lt;=$G275, BC275+BG275, "")</f>
        <v/>
      </c>
      <c r="BJ275" s="9">
        <f>IF(4&lt;=$G275, ($G275-4)*$N275, "")</f>
        <v/>
      </c>
      <c r="BK275" s="9">
        <f>IF(5&lt;=$G275, BF275, "")</f>
        <v/>
      </c>
      <c r="BL275" s="9">
        <f>IF(5&lt;=$G275, ROUND(BK275*$Q275, 2), "")</f>
        <v/>
      </c>
      <c r="BM275" s="9">
        <f>IF(5&lt;=$G275, $N275, "")</f>
        <v/>
      </c>
      <c r="BN275" s="9">
        <f>IF(5&lt;=$G275, BM275-BL275, "")</f>
        <v/>
      </c>
      <c r="BO275" s="9">
        <f>IF(5&lt;=$G275, BK275-BN275, "")</f>
        <v/>
      </c>
      <c r="BP275" s="9">
        <f>IF(5&lt;=$G275, ROUND(BH275*$Q275, 2), "")</f>
        <v/>
      </c>
      <c r="BQ275" s="9">
        <f>IF(5&lt;=$G275, BH275+BP275, "")</f>
        <v/>
      </c>
      <c r="BR275" s="9">
        <f>IF(5&lt;=$G275, BL275+BP275, "")</f>
        <v/>
      </c>
      <c r="BS275" s="9">
        <f>IF(5&lt;=$G275, ($G275-5)*$N275, "")</f>
        <v/>
      </c>
      <c r="BT275" s="9">
        <f>IF(6&lt;=$G275, BO275, "")</f>
        <v/>
      </c>
      <c r="BU275" s="9">
        <f>IF(6&lt;=$G275, ROUND(BT275*$Q275, 2), "")</f>
        <v/>
      </c>
      <c r="BV275" s="9">
        <f>IF(6&lt;=$G275, $N275, "")</f>
        <v/>
      </c>
      <c r="BW275" s="9">
        <f>IF(6&lt;=$G275, BV275-BU275, "")</f>
        <v/>
      </c>
      <c r="BX275" s="9">
        <f>IF(6&lt;=$G275, BT275-BW275, "")</f>
        <v/>
      </c>
      <c r="BY275" s="9">
        <f>IF(6&lt;=$G275, ROUND(BQ275*$Q275, 2), "")</f>
        <v/>
      </c>
      <c r="BZ275" s="9">
        <f>IF(6&lt;=$G275, BQ275+BY275, "")</f>
        <v/>
      </c>
      <c r="CA275" s="9">
        <f>IF(6&lt;=$G275, BU275+BY275, "")</f>
        <v/>
      </c>
      <c r="CB275" s="9">
        <f>IF(6&lt;=$G275, ($G275-6)*$N275, "")</f>
        <v/>
      </c>
      <c r="CC275" s="9">
        <f>IF(7&lt;=$G275, BX275, "")</f>
        <v/>
      </c>
      <c r="CD275" s="9">
        <f>IF(7&lt;=$G275, ROUND(CC275*$Q275, 2), "")</f>
        <v/>
      </c>
      <c r="CE275" s="9">
        <f>IF(7&lt;=$G275, $N275, "")</f>
        <v/>
      </c>
      <c r="CF275" s="9">
        <f>IF(7&lt;=$G275, CE275-CD275, "")</f>
        <v/>
      </c>
      <c r="CG275" s="9">
        <f>IF(7&lt;=$G275, CC275-CF275, "")</f>
        <v/>
      </c>
      <c r="CH275" s="9">
        <f>IF(7&lt;=$G275, ROUND(BZ275*$Q275, 2), "")</f>
        <v/>
      </c>
      <c r="CI275" s="9">
        <f>IF(7&lt;=$G275, BZ275+CH275, "")</f>
        <v/>
      </c>
      <c r="CJ275" s="9">
        <f>IF(7&lt;=$G275, CD275+CH275, "")</f>
        <v/>
      </c>
      <c r="CK275" s="9">
        <f>IF(7&lt;=$G275, ($G275-7)*$N275, "")</f>
        <v/>
      </c>
      <c r="CL275" s="9">
        <f>IF(8&lt;=$G275, CG275, "")</f>
        <v/>
      </c>
      <c r="CM275" s="9">
        <f>IF(8&lt;=$G275, ROUND(CL275*$Q275, 2), "")</f>
        <v/>
      </c>
      <c r="CN275" s="9">
        <f>IF(8&lt;=$G275, $N275, "")</f>
        <v/>
      </c>
      <c r="CO275" s="9">
        <f>IF(8&lt;=$G275, CN275-CM275, "")</f>
        <v/>
      </c>
      <c r="CP275" s="9">
        <f>IF(8&lt;=$G275, CL275-CO275, "")</f>
        <v/>
      </c>
      <c r="CQ275" s="9">
        <f>IF(8&lt;=$G275, ROUND(CI275*$Q275, 2), "")</f>
        <v/>
      </c>
      <c r="CR275" s="9">
        <f>IF(8&lt;=$G275, CI275+CQ275, "")</f>
        <v/>
      </c>
      <c r="CS275" s="9">
        <f>IF(8&lt;=$G275, CM275+CQ275, "")</f>
        <v/>
      </c>
      <c r="CT275" s="9">
        <f>IF(8&lt;=$G275, ($G275-8)*$N275, "")</f>
        <v/>
      </c>
      <c r="CU275" s="9">
        <f>IF(9&lt;=$G275, CP275, "")</f>
        <v/>
      </c>
      <c r="CV275" s="9">
        <f>IF(9&lt;=$G275, ROUND(CU275*$Q275, 2), "")</f>
        <v/>
      </c>
      <c r="CW275" s="9">
        <f>IF(9&lt;=$G275, $N275, "")</f>
        <v/>
      </c>
      <c r="CX275" s="9">
        <f>IF(9&lt;=$G275, CW275-CV275, "")</f>
        <v/>
      </c>
      <c r="CY275" s="9">
        <f>IF(9&lt;=$G275, CU275-CX275, "")</f>
        <v/>
      </c>
      <c r="CZ275" s="9">
        <f>IF(9&lt;=$G275, ROUND(CR275*$Q275, 2), "")</f>
        <v/>
      </c>
      <c r="DA275" s="9">
        <f>IF(9&lt;=$G275, CR275+CZ275, "")</f>
        <v/>
      </c>
      <c r="DB275" s="9">
        <f>IF(9&lt;=$G275, CV275+CZ275, "")</f>
        <v/>
      </c>
      <c r="DC275" s="9">
        <f>IF(9&lt;=$G275, ($G275-9)*$N275, "")</f>
        <v/>
      </c>
      <c r="DD275" s="9">
        <f>IF(10&lt;=$G275, CY275, "")</f>
        <v/>
      </c>
      <c r="DE275" s="9">
        <f>IF(10&lt;=$G275, ROUND(DD275*$Q275, 2), "")</f>
        <v/>
      </c>
      <c r="DF275" s="9">
        <f>IF(10&lt;=$G275, $N275, "")</f>
        <v/>
      </c>
      <c r="DG275" s="9">
        <f>IF(10&lt;=$G275, DF275-DE275, "")</f>
        <v/>
      </c>
      <c r="DH275" s="9">
        <f>IF(10&lt;=$G275, DD275-DG275, "")</f>
        <v/>
      </c>
      <c r="DI275" s="9">
        <f>IF(10&lt;=$G275, ROUND(DA275*$Q275, 2), "")</f>
        <v/>
      </c>
      <c r="DJ275" s="9">
        <f>IF(10&lt;=$G275, DA275+DI275, "")</f>
        <v/>
      </c>
      <c r="DK275" s="9">
        <f>IF(10&lt;=$G275, DE275+DI275, "")</f>
        <v/>
      </c>
      <c r="DL275" s="9">
        <f>IF(10&lt;=$G275, ($G275-10)*$N275, "")</f>
        <v/>
      </c>
      <c r="DM275" s="9">
        <f>IF(11&lt;=$G275, DH275, "")</f>
        <v/>
      </c>
      <c r="DN275" s="9">
        <f>IF(11&lt;=$G275, ROUND(DM275*$Q275, 2), "")</f>
        <v/>
      </c>
      <c r="DO275" s="9">
        <f>IF(11&lt;=$G275, $N275, "")</f>
        <v/>
      </c>
      <c r="DP275" s="9">
        <f>IF(11&lt;=$G275, DO275-DN275, "")</f>
        <v/>
      </c>
      <c r="DQ275" s="9">
        <f>IF(11&lt;=$G275, DM275-DP275, "")</f>
        <v/>
      </c>
      <c r="DR275" s="9">
        <f>IF(11&lt;=$G275, ROUND(DJ275*$Q275, 2), "")</f>
        <v/>
      </c>
      <c r="DS275" s="9">
        <f>IF(11&lt;=$G275, DJ275+DR275, "")</f>
        <v/>
      </c>
      <c r="DT275" s="9">
        <f>IF(11&lt;=$G275, DN275+DR275, "")</f>
        <v/>
      </c>
      <c r="DU275" s="9">
        <f>IF(11&lt;=$G275, ($G275-11)*$N275, "")</f>
        <v/>
      </c>
      <c r="DV275" s="9">
        <f>IF(12&lt;=$G275, DQ275, "")</f>
        <v/>
      </c>
      <c r="DW275" s="9">
        <f>IF(12&lt;=$G275, ROUND(DV275*$Q275, 2), "")</f>
        <v/>
      </c>
      <c r="DX275" s="9">
        <f>IF(12&lt;=$G275, $N275, "")</f>
        <v/>
      </c>
      <c r="DY275" s="9">
        <f>IF(12&lt;=$G275, DX275-DW275, "")</f>
        <v/>
      </c>
      <c r="DZ275" s="9">
        <f>IF(12&lt;=$G275, DV275-DY275, "")</f>
        <v/>
      </c>
      <c r="EA275" s="9">
        <f>IF(12&lt;=$G275, ROUND(DS275*$Q275, 2), "")</f>
        <v/>
      </c>
      <c r="EB275" s="9">
        <f>IF(12&lt;=$G275, DS275+EA275, "")</f>
        <v/>
      </c>
      <c r="EC275" s="9">
        <f>IF(12&lt;=$G275, DW275+EA275, "")</f>
        <v/>
      </c>
      <c r="ED275" s="9">
        <f>IF(12&lt;=$G275, ($G275-12)*$N275, "")</f>
        <v/>
      </c>
      <c r="EE275" s="9">
        <f>IF(13&lt;=$G275, DZ275, "")</f>
        <v/>
      </c>
      <c r="EF275" s="9">
        <f>IF(13&lt;=$G275, ROUND(EE275*$Q275, 2), "")</f>
        <v/>
      </c>
      <c r="EG275" s="9">
        <f>IF(13&lt;=$G275, $N275, "")</f>
        <v/>
      </c>
      <c r="EH275" s="9">
        <f>IF(13&lt;=$G275, EG275-EF275, "")</f>
        <v/>
      </c>
      <c r="EI275" s="9">
        <f>IF(13&lt;=$G275, EE275-EH275, "")</f>
        <v/>
      </c>
      <c r="EJ275" s="9">
        <f>IF(13&lt;=$G275, ROUND(EB275*$Q275, 2), "")</f>
        <v/>
      </c>
      <c r="EK275" s="9">
        <f>IF(13&lt;=$G275, EB275+EJ275, "")</f>
        <v/>
      </c>
      <c r="EL275" s="9">
        <f>IF(13&lt;=$G275, EF275+EJ275, "")</f>
        <v/>
      </c>
      <c r="EM275" s="9">
        <f>IF(13&lt;=$G275, ($G275-13)*$N275, "")</f>
        <v/>
      </c>
      <c r="EN275" s="9">
        <f>IF(14&lt;=$G275, EI275, "")</f>
        <v/>
      </c>
      <c r="EO275" s="9">
        <f>IF(14&lt;=$G275, ROUND(EN275*$Q275, 2), "")</f>
        <v/>
      </c>
      <c r="EP275" s="9">
        <f>IF(14&lt;=$G275, $N275, "")</f>
        <v/>
      </c>
      <c r="EQ275" s="9">
        <f>IF(14&lt;=$G275, EP275-EO275, "")</f>
        <v/>
      </c>
      <c r="ER275" s="9">
        <f>IF(14&lt;=$G275, EN275-EQ275, "")</f>
        <v/>
      </c>
      <c r="ES275" s="9">
        <f>IF(14&lt;=$G275, ROUND(EK275*$Q275, 2), "")</f>
        <v/>
      </c>
      <c r="ET275" s="9">
        <f>IF(14&lt;=$G275, EK275+ES275, "")</f>
        <v/>
      </c>
      <c r="EU275" s="9">
        <f>IF(14&lt;=$G275, EO275+ES275, "")</f>
        <v/>
      </c>
      <c r="EV275" s="9">
        <f>IF(14&lt;=$G275, ($G275-14)*$N275, "")</f>
        <v/>
      </c>
      <c r="EW275" s="9">
        <f>IF(15&lt;=$G275, ER275, "")</f>
        <v/>
      </c>
      <c r="EX275" s="9">
        <f>IF(15&lt;=$G275, ROUND(EW275*$Q275, 2), "")</f>
        <v/>
      </c>
      <c r="EY275" s="9">
        <f>IF(15&lt;=$G275, $N275, "")</f>
        <v/>
      </c>
      <c r="EZ275" s="9">
        <f>IF(15&lt;=$G275, EY275-EX275, "")</f>
        <v/>
      </c>
      <c r="FA275" s="9">
        <f>IF(15&lt;=$G275, EW275-EZ275, "")</f>
        <v/>
      </c>
      <c r="FB275" s="9">
        <f>IF(15&lt;=$G275, ROUND(ET275*$Q275, 2), "")</f>
        <v/>
      </c>
      <c r="FC275" s="9">
        <f>IF(15&lt;=$G275, ET275+FB275, "")</f>
        <v/>
      </c>
      <c r="FD275" s="9">
        <f>IF(15&lt;=$G275, EX275+FB275, "")</f>
        <v/>
      </c>
      <c r="FE275" s="9">
        <f>IF(15&lt;=$G275, ($G275-15)*$N275, "")</f>
        <v/>
      </c>
      <c r="FF275" s="9">
        <f>IF(16&lt;=$G275, FA275, "")</f>
        <v/>
      </c>
      <c r="FG275" s="9">
        <f>IF(16&lt;=$G275, ROUND(FF275*$Q275, 2), "")</f>
        <v/>
      </c>
      <c r="FH275" s="9">
        <f>IF(16&lt;=$G275, $N275, "")</f>
        <v/>
      </c>
      <c r="FI275" s="9">
        <f>IF(16&lt;=$G275, FH275-FG275, "")</f>
        <v/>
      </c>
      <c r="FJ275" s="9">
        <f>IF(16&lt;=$G275, FF275-FI275, "")</f>
        <v/>
      </c>
      <c r="FK275" s="9">
        <f>IF(16&lt;=$G275, ROUND(FC275*$Q275, 2), "")</f>
        <v/>
      </c>
      <c r="FL275" s="9">
        <f>IF(16&lt;=$G275, FC275+FK275, "")</f>
        <v/>
      </c>
      <c r="FM275" s="9">
        <f>IF(16&lt;=$G275, FG275+FK275, "")</f>
        <v/>
      </c>
      <c r="FN275" s="9">
        <f>IF(16&lt;=$G275, ($G275-16)*$N275, "")</f>
        <v/>
      </c>
      <c r="FO275" s="9">
        <f>IF(17&lt;=$G275, FJ275, "")</f>
        <v/>
      </c>
      <c r="FP275" s="9">
        <f>IF(17&lt;=$G275, ROUND(FO275*$Q275, 2), "")</f>
        <v/>
      </c>
      <c r="FQ275" s="9">
        <f>IF(17&lt;=$G275, $N275, "")</f>
        <v/>
      </c>
      <c r="FR275" s="9">
        <f>IF(17&lt;=$G275, FQ275-FP275, "")</f>
        <v/>
      </c>
      <c r="FS275" s="9">
        <f>IF(17&lt;=$G275, FO275-FR275, "")</f>
        <v/>
      </c>
      <c r="FT275" s="9">
        <f>IF(17&lt;=$G275, ROUND(FL275*$Q275, 2), "")</f>
        <v/>
      </c>
      <c r="FU275" s="9">
        <f>IF(17&lt;=$G275, FL275+FT275, "")</f>
        <v/>
      </c>
      <c r="FV275" s="9">
        <f>IF(17&lt;=$G275, FP275+FT275, "")</f>
        <v/>
      </c>
      <c r="FW275" s="9">
        <f>IF(17&lt;=$G275, ($G275-17)*$N275, "")</f>
        <v/>
      </c>
      <c r="FX275" s="9">
        <f>IF(18&lt;=$G275, FS275, "")</f>
        <v/>
      </c>
      <c r="FY275" s="9">
        <f>IF(18&lt;=$G275, ROUND(FX275*$Q275, 2), "")</f>
        <v/>
      </c>
      <c r="FZ275" s="9">
        <f>IF(18&lt;=$G275, $N275, "")</f>
        <v/>
      </c>
      <c r="GA275" s="9">
        <f>IF(18&lt;=$G275, FZ275-FY275, "")</f>
        <v/>
      </c>
      <c r="GB275" s="9">
        <f>IF(18&lt;=$G275, FX275-GA275, "")</f>
        <v/>
      </c>
      <c r="GC275" s="9">
        <f>IF(18&lt;=$G275, ROUND(FU275*$Q275, 2), "")</f>
        <v/>
      </c>
      <c r="GD275" s="9">
        <f>IF(18&lt;=$G275, FU275+GC275, "")</f>
        <v/>
      </c>
      <c r="GE275" s="9">
        <f>IF(18&lt;=$G275, FY275+GC275, "")</f>
        <v/>
      </c>
      <c r="GF275" s="9">
        <f>IF(18&lt;=$G275, ($G275-18)*$N275, "")</f>
        <v/>
      </c>
      <c r="GG275" s="9">
        <f>IF(19&lt;=$G275, GB275, "")</f>
        <v/>
      </c>
      <c r="GH275" s="9">
        <f>IF(19&lt;=$G275, ROUND(GG275*$Q275, 2), "")</f>
        <v/>
      </c>
      <c r="GI275" s="9">
        <f>IF(19&lt;=$G275, $N275, "")</f>
        <v/>
      </c>
      <c r="GJ275" s="9">
        <f>IF(19&lt;=$G275, GI275-GH275, "")</f>
        <v/>
      </c>
      <c r="GK275" s="9">
        <f>IF(19&lt;=$G275, GG275-GJ275, "")</f>
        <v/>
      </c>
      <c r="GL275" s="9">
        <f>IF(19&lt;=$G275, ROUND(GD275*$Q275, 2), "")</f>
        <v/>
      </c>
      <c r="GM275" s="9">
        <f>IF(19&lt;=$G275, GD275+GL275, "")</f>
        <v/>
      </c>
      <c r="GN275" s="9">
        <f>IF(19&lt;=$G275, GH275+GL275, "")</f>
        <v/>
      </c>
      <c r="GO275" s="9">
        <f>IF(19&lt;=$G275, ($G275-19)*$N275, "")</f>
        <v/>
      </c>
      <c r="GP275" s="9">
        <f>IF(20&lt;=$G275, GK275, "")</f>
        <v/>
      </c>
      <c r="GQ275" s="9">
        <f>IF(20&lt;=$G275, ROUND(GP275*$Q275, 2), "")</f>
        <v/>
      </c>
      <c r="GR275" s="9">
        <f>IF(20&lt;=$G275, $N275, "")</f>
        <v/>
      </c>
      <c r="GS275" s="9">
        <f>IF(20&lt;=$G275, GR275-GQ275, "")</f>
        <v/>
      </c>
      <c r="GT275" s="9">
        <f>IF(20&lt;=$G275, GP275-GS275, "")</f>
        <v/>
      </c>
      <c r="GU275" s="9">
        <f>IF(20&lt;=$G275, ROUND(GM275*$Q275, 2), "")</f>
        <v/>
      </c>
      <c r="GV275" s="9">
        <f>IF(20&lt;=$G275, GM275+GU275, "")</f>
        <v/>
      </c>
      <c r="GW275" s="9">
        <f>IF(20&lt;=$G275, GQ275+GU275, "")</f>
        <v/>
      </c>
      <c r="GX275" s="9">
        <f>IF(20&lt;=$G275, ($G275-20)*$N275, "")</f>
        <v/>
      </c>
      <c r="GY275" s="9">
        <f>IF(21&lt;=$G275, GT275, "")</f>
        <v/>
      </c>
      <c r="GZ275" s="9">
        <f>IF(21&lt;=$G275, ROUND(GY275*$Q275, 2), "")</f>
        <v/>
      </c>
      <c r="HA275" s="9">
        <f>IF(21&lt;=$G275, $N275, "")</f>
        <v/>
      </c>
      <c r="HB275" s="9">
        <f>IF(21&lt;=$G275, HA275-GZ275, "")</f>
        <v/>
      </c>
      <c r="HC275" s="9">
        <f>IF(21&lt;=$G275, GY275-HB275, "")</f>
        <v/>
      </c>
      <c r="HD275" s="9">
        <f>IF(21&lt;=$G275, ROUND(GV275*$Q275, 2), "")</f>
        <v/>
      </c>
      <c r="HE275" s="9">
        <f>IF(21&lt;=$G275, GV275+HD275, "")</f>
        <v/>
      </c>
      <c r="HF275" s="9">
        <f>IF(21&lt;=$G275, GZ275+HD275, "")</f>
        <v/>
      </c>
      <c r="HG275" s="9">
        <f>IF(21&lt;=$G275, ($G275-21)*$N275, "")</f>
        <v/>
      </c>
      <c r="HH275" s="9">
        <f>IF(22&lt;=$G275, HC275, "")</f>
        <v/>
      </c>
      <c r="HI275" s="9">
        <f>IF(22&lt;=$G275, ROUND(HH275*$Q275, 2), "")</f>
        <v/>
      </c>
      <c r="HJ275" s="9">
        <f>IF(22&lt;=$G275, $N275, "")</f>
        <v/>
      </c>
      <c r="HK275" s="9">
        <f>IF(22&lt;=$G275, HJ275-HI275, "")</f>
        <v/>
      </c>
      <c r="HL275" s="9">
        <f>IF(22&lt;=$G275, HH275-HK275, "")</f>
        <v/>
      </c>
      <c r="HM275" s="9">
        <f>IF(22&lt;=$G275, ROUND(HE275*$Q275, 2), "")</f>
        <v/>
      </c>
      <c r="HN275" s="9">
        <f>IF(22&lt;=$G275, HE275+HM275, "")</f>
        <v/>
      </c>
      <c r="HO275" s="9">
        <f>IF(22&lt;=$G275, HI275+HM275, "")</f>
        <v/>
      </c>
      <c r="HP275" s="9">
        <f>IF(22&lt;=$G275, ($G275-22)*$N275, "")</f>
        <v/>
      </c>
      <c r="HQ275" s="9">
        <f>IF(23&lt;=$G275, HL275, "")</f>
        <v/>
      </c>
      <c r="HR275" s="9">
        <f>IF(23&lt;=$G275, ROUND(HQ275*$Q275, 2), "")</f>
        <v/>
      </c>
      <c r="HS275" s="9">
        <f>IF(23&lt;=$G275, $N275, "")</f>
        <v/>
      </c>
      <c r="HT275" s="9">
        <f>IF(23&lt;=$G275, HS275-HR275, "")</f>
        <v/>
      </c>
      <c r="HU275" s="9">
        <f>IF(23&lt;=$G275, HQ275-HT275, "")</f>
        <v/>
      </c>
      <c r="HV275" s="9">
        <f>IF(23&lt;=$G275, ROUND(HN275*$Q275, 2), "")</f>
        <v/>
      </c>
      <c r="HW275" s="9">
        <f>IF(23&lt;=$G275, HN275+HV275, "")</f>
        <v/>
      </c>
      <c r="HX275" s="9">
        <f>IF(23&lt;=$G275, HR275+HV275, "")</f>
        <v/>
      </c>
      <c r="HY275" s="9">
        <f>IF(23&lt;=$G275, ($G275-23)*$N275, "")</f>
        <v/>
      </c>
      <c r="HZ275" s="9">
        <f>IF(24&lt;=$G275, HU275, "")</f>
        <v/>
      </c>
      <c r="IA275" s="9">
        <f>IF(24&lt;=$G275, ROUND(HZ275*$Q275, 2), "")</f>
        <v/>
      </c>
      <c r="IB275" s="9">
        <f>IF(24&lt;=$G275, $N275, "")</f>
        <v/>
      </c>
      <c r="IC275" s="9">
        <f>IF(24&lt;=$G275, IB275-IA275, "")</f>
        <v/>
      </c>
      <c r="ID275" s="9">
        <f>IF(24&lt;=$G275, HZ275-IC275, "")</f>
        <v/>
      </c>
      <c r="IE275" s="9">
        <f>IF(24&lt;=$G275, ROUND(HW275*$Q275, 2), "")</f>
        <v/>
      </c>
      <c r="IF275" s="9">
        <f>IF(24&lt;=$G275, HW275+IE275, "")</f>
        <v/>
      </c>
      <c r="IG275" s="9">
        <f>IF(24&lt;=$G275, IA275+IE275, "")</f>
        <v/>
      </c>
      <c r="IH275" s="9">
        <f>IF(24&lt;=$G275, ($G275-24)*$N275, "")</f>
        <v/>
      </c>
      <c r="II275" s="9">
        <f>IF(25&lt;=$G275, ID275, "")</f>
        <v/>
      </c>
      <c r="IJ275" s="9">
        <f>IF(25&lt;=$G275, ROUND(II275*$Q275, 2), "")</f>
        <v/>
      </c>
      <c r="IK275" s="9">
        <f>IF(25&lt;=$G275, $N275, "")</f>
        <v/>
      </c>
      <c r="IL275" s="9">
        <f>IF(25&lt;=$G275, IK275-IJ275, "")</f>
        <v/>
      </c>
      <c r="IM275" s="9">
        <f>IF(25&lt;=$G275, II275-IL275, "")</f>
        <v/>
      </c>
      <c r="IN275" s="9">
        <f>IF(25&lt;=$G275, ROUND(IF275*$Q275, 2), "")</f>
        <v/>
      </c>
      <c r="IO275" s="9">
        <f>IF(25&lt;=$G275, IF275+IN275, "")</f>
        <v/>
      </c>
      <c r="IP275" s="9">
        <f>IF(25&lt;=$G275, IJ275+IN275, "")</f>
        <v/>
      </c>
      <c r="IQ275" s="9">
        <f>IF(25&lt;=$G275, ($G275-25)*$N275, "")</f>
        <v/>
      </c>
      <c r="IR275" s="9">
        <f>IF(26&lt;=$G275, IM275, "")</f>
        <v/>
      </c>
      <c r="IS275" s="9">
        <f>IF(26&lt;=$G275, ROUND(IR275*$Q275, 2), "")</f>
        <v/>
      </c>
      <c r="IT275" s="9">
        <f>IF(26&lt;=$G275, $N275, "")</f>
        <v/>
      </c>
      <c r="IU275" s="9">
        <f>IF(26&lt;=$G275, IT275-IS275, "")</f>
        <v/>
      </c>
      <c r="IV275" s="9">
        <f>IF(26&lt;=$G275, IR275-IU275, "")</f>
        <v/>
      </c>
      <c r="IW275" s="9">
        <f>IF(26&lt;=$G275, ROUND(IO275*$Q275, 2), "")</f>
        <v/>
      </c>
      <c r="IX275" s="9">
        <f>IF(26&lt;=$G275, IO275+IW275, "")</f>
        <v/>
      </c>
      <c r="IY275" s="9">
        <f>IF(26&lt;=$G275, IS275+IW275, "")</f>
        <v/>
      </c>
      <c r="IZ275" s="9">
        <f>IF(26&lt;=$G275, ($G275-26)*$N275, "")</f>
        <v/>
      </c>
      <c r="JA275" s="9">
        <f>IF(27&lt;=$G275, IV275, "")</f>
        <v/>
      </c>
      <c r="JB275" s="9">
        <f>IF(27&lt;=$G275, ROUND(JA275*$Q275, 2), "")</f>
        <v/>
      </c>
      <c r="JC275" s="9">
        <f>IF(27&lt;=$G275, $N275, "")</f>
        <v/>
      </c>
      <c r="JD275" s="9">
        <f>IF(27&lt;=$G275, JC275-JB275, "")</f>
        <v/>
      </c>
      <c r="JE275" s="9">
        <f>IF(27&lt;=$G275, JA275-JD275, "")</f>
        <v/>
      </c>
      <c r="JF275" s="9">
        <f>IF(27&lt;=$G275, ROUND(IX275*$Q275, 2), "")</f>
        <v/>
      </c>
      <c r="JG275" s="9">
        <f>IF(27&lt;=$G275, IX275+JF275, "")</f>
        <v/>
      </c>
      <c r="JH275" s="9">
        <f>IF(27&lt;=$G275, JB275+JF275, "")</f>
        <v/>
      </c>
      <c r="JI275" s="9">
        <f>IF(27&lt;=$G275, ($G275-27)*$N275, "")</f>
        <v/>
      </c>
      <c r="JJ275" s="9">
        <f>IF(28&lt;=$G275, JE275, "")</f>
        <v/>
      </c>
      <c r="JK275" s="9">
        <f>IF(28&lt;=$G275, ROUND(JJ275*$Q275, 2), "")</f>
        <v/>
      </c>
      <c r="JL275" s="9">
        <f>IF(28&lt;=$G275, $N275, "")</f>
        <v/>
      </c>
      <c r="JM275" s="9">
        <f>IF(28&lt;=$G275, JL275-JK275, "")</f>
        <v/>
      </c>
      <c r="JN275" s="9">
        <f>IF(28&lt;=$G275, JJ275-JM275, "")</f>
        <v/>
      </c>
      <c r="JO275" s="9">
        <f>IF(28&lt;=$G275, ROUND(JG275*$Q275, 2), "")</f>
        <v/>
      </c>
      <c r="JP275" s="9">
        <f>IF(28&lt;=$G275, JG275+JO275, "")</f>
        <v/>
      </c>
      <c r="JQ275" s="9">
        <f>IF(28&lt;=$G275, JK275+JO275, "")</f>
        <v/>
      </c>
      <c r="JR275" s="9">
        <f>IF(28&lt;=$G275, ($G275-28)*$N275, "")</f>
        <v/>
      </c>
      <c r="JS275" s="9">
        <f>IF(29&lt;=$G275, JN275, "")</f>
        <v/>
      </c>
      <c r="JT275" s="9">
        <f>IF(29&lt;=$G275, ROUND(JS275*$Q275, 2), "")</f>
        <v/>
      </c>
      <c r="JU275" s="9">
        <f>IF(29&lt;=$G275, $N275, "")</f>
        <v/>
      </c>
      <c r="JV275" s="9">
        <f>IF(29&lt;=$G275, JU275-JT275, "")</f>
        <v/>
      </c>
      <c r="JW275" s="9">
        <f>IF(29&lt;=$G275, JS275-JV275, "")</f>
        <v/>
      </c>
      <c r="JX275" s="9">
        <f>IF(29&lt;=$G275, ROUND(JP275*$Q275, 2), "")</f>
        <v/>
      </c>
      <c r="JY275" s="9">
        <f>IF(29&lt;=$G275, JP275+JX275, "")</f>
        <v/>
      </c>
      <c r="JZ275" s="9">
        <f>IF(29&lt;=$G275, JT275+JX275, "")</f>
        <v/>
      </c>
      <c r="KA275" s="9">
        <f>IF(29&lt;=$G275, ($G275-29)*$N275, "")</f>
        <v/>
      </c>
      <c r="KB275" s="9">
        <f>IF(30&lt;=$G275, JW275, "")</f>
        <v/>
      </c>
      <c r="KC275" s="9">
        <f>IF(30&lt;=$G275, ROUND(KB275*$Q275, 2), "")</f>
        <v/>
      </c>
      <c r="KD275" s="9">
        <f>IF(30&lt;=$G275, $N275, "")</f>
        <v/>
      </c>
      <c r="KE275" s="9">
        <f>IF(30&lt;=$G275, KD275-KC275, "")</f>
        <v/>
      </c>
      <c r="KF275" s="9">
        <f>IF(30&lt;=$G275, KB275-KE275, "")</f>
        <v/>
      </c>
      <c r="KG275" s="9">
        <f>IF(30&lt;=$G275, ROUND(JY275*$Q275, 2), "")</f>
        <v/>
      </c>
      <c r="KH275" s="9">
        <f>IF(30&lt;=$G275, JY275+KG275, "")</f>
        <v/>
      </c>
      <c r="KI275" s="9">
        <f>IF(30&lt;=$G275, KC275+KG275, "")</f>
        <v/>
      </c>
      <c r="KJ275" s="9">
        <f>IF(30&lt;=$G275, ($G275-30)*$N275, "")</f>
        <v/>
      </c>
      <c r="KK275" s="9">
        <f>IF(31&lt;=$G275, KF275, "")</f>
        <v/>
      </c>
      <c r="KL275" s="9">
        <f>IF(31&lt;=$G275, ROUND(KK275*$Q275, 2), "")</f>
        <v/>
      </c>
      <c r="KM275" s="9">
        <f>IF(31&lt;=$G275, $N275, "")</f>
        <v/>
      </c>
      <c r="KN275" s="9">
        <f>IF(31&lt;=$G275, KM275-KL275, "")</f>
        <v/>
      </c>
      <c r="KO275" s="9">
        <f>IF(31&lt;=$G275, KK275-KN275, "")</f>
        <v/>
      </c>
      <c r="KP275" s="9">
        <f>IF(31&lt;=$G275, ROUND(KH275*$Q275, 2), "")</f>
        <v/>
      </c>
      <c r="KQ275" s="9">
        <f>IF(31&lt;=$G275, KH275+KP275, "")</f>
        <v/>
      </c>
      <c r="KR275" s="9">
        <f>IF(31&lt;=$G275, KL275+KP275, "")</f>
        <v/>
      </c>
      <c r="KS275" s="9">
        <f>IF(31&lt;=$G275, ($G275-31)*$N275, "")</f>
        <v/>
      </c>
      <c r="KT275" s="9">
        <f>IF(32&lt;=$G275, KO275, "")</f>
        <v/>
      </c>
      <c r="KU275" s="9">
        <f>IF(32&lt;=$G275, ROUND(KT275*$Q275, 2), "")</f>
        <v/>
      </c>
      <c r="KV275" s="9">
        <f>IF(32&lt;=$G275, $N275, "")</f>
        <v/>
      </c>
      <c r="KW275" s="9">
        <f>IF(32&lt;=$G275, KV275-KU275, "")</f>
        <v/>
      </c>
      <c r="KX275" s="9">
        <f>IF(32&lt;=$G275, KT275-KW275, "")</f>
        <v/>
      </c>
      <c r="KY275" s="9">
        <f>IF(32&lt;=$G275, ROUND(KQ275*$Q275, 2), "")</f>
        <v/>
      </c>
      <c r="KZ275" s="9">
        <f>IF(32&lt;=$G275, KQ275+KY275, "")</f>
        <v/>
      </c>
      <c r="LA275" s="9">
        <f>IF(32&lt;=$G275, KU275+KY275, "")</f>
        <v/>
      </c>
      <c r="LB275" s="9">
        <f>IF(32&lt;=$G275, ($G275-32)*$N275, "")</f>
        <v/>
      </c>
      <c r="LC275" s="9">
        <f>IF(33&lt;=$G275, KX275, "")</f>
        <v/>
      </c>
      <c r="LD275" s="9">
        <f>IF(33&lt;=$G275, ROUND(LC275*$Q275, 2), "")</f>
        <v/>
      </c>
      <c r="LE275" s="9">
        <f>IF(33&lt;=$G275, $N275, "")</f>
        <v/>
      </c>
      <c r="LF275" s="9">
        <f>IF(33&lt;=$G275, LE275-LD275, "")</f>
        <v/>
      </c>
      <c r="LG275" s="9">
        <f>IF(33&lt;=$G275, LC275-LF275, "")</f>
        <v/>
      </c>
      <c r="LH275" s="9">
        <f>IF(33&lt;=$G275, ROUND(KZ275*$Q275, 2), "")</f>
        <v/>
      </c>
      <c r="LI275" s="9">
        <f>IF(33&lt;=$G275, KZ275+LH275, "")</f>
        <v/>
      </c>
      <c r="LJ275" s="9">
        <f>IF(33&lt;=$G275, LD275+LH275, "")</f>
        <v/>
      </c>
      <c r="LK275" s="9">
        <f>IF(33&lt;=$G275, ($G275-33)*$N275, "")</f>
        <v/>
      </c>
      <c r="LL275" s="9">
        <f>IF(34&lt;=$G275, LG275, "")</f>
        <v/>
      </c>
      <c r="LM275" s="9">
        <f>IF(34&lt;=$G275, ROUND(LL275*$Q275, 2), "")</f>
        <v/>
      </c>
      <c r="LN275" s="9">
        <f>IF(34&lt;=$G275, $N275, "")</f>
        <v/>
      </c>
      <c r="LO275" s="9">
        <f>IF(34&lt;=$G275, LN275-LM275, "")</f>
        <v/>
      </c>
      <c r="LP275" s="9">
        <f>IF(34&lt;=$G275, LL275-LO275, "")</f>
        <v/>
      </c>
      <c r="LQ275" s="9">
        <f>IF(34&lt;=$G275, ROUND(LI275*$Q275, 2), "")</f>
        <v/>
      </c>
      <c r="LR275" s="9">
        <f>IF(34&lt;=$G275, LI275+LQ275, "")</f>
        <v/>
      </c>
      <c r="LS275" s="9">
        <f>IF(34&lt;=$G275, LM275+LQ275, "")</f>
        <v/>
      </c>
      <c r="LT275" s="9">
        <f>IF(34&lt;=$G275, ($G275-34)*$N275, "")</f>
        <v/>
      </c>
      <c r="LU275" s="9">
        <f>IF(35&lt;=$G275, LP275, "")</f>
        <v/>
      </c>
      <c r="LV275" s="9">
        <f>IF(35&lt;=$G275, ROUND(LU275*$Q275, 2), "")</f>
        <v/>
      </c>
      <c r="LW275" s="9">
        <f>IF(35&lt;=$G275, $N275, "")</f>
        <v/>
      </c>
      <c r="LX275" s="9">
        <f>IF(35&lt;=$G275, LW275-LV275, "")</f>
        <v/>
      </c>
      <c r="LY275" s="9">
        <f>IF(35&lt;=$G275, LU275-LX275, "")</f>
        <v/>
      </c>
      <c r="LZ275" s="9">
        <f>IF(35&lt;=$G275, ROUND(LR275*$Q275, 2), "")</f>
        <v/>
      </c>
      <c r="MA275" s="9">
        <f>IF(35&lt;=$G275, LR275+LZ275, "")</f>
        <v/>
      </c>
      <c r="MB275" s="9">
        <f>IF(35&lt;=$G275, LV275+LZ275, "")</f>
        <v/>
      </c>
      <c r="MC275" s="9">
        <f>IF(35&lt;=$G275, ($G275-35)*$N275, "")</f>
        <v/>
      </c>
      <c r="MD275" s="9">
        <f>IF(36&lt;=$G275, LY275, "")</f>
        <v/>
      </c>
      <c r="ME275" s="9">
        <f>IF(36&lt;=$G275, ROUND(MD275*$Q275, 2), "")</f>
        <v/>
      </c>
      <c r="MF275" s="9">
        <f>IF(36&lt;=$G275, $N275, "")</f>
        <v/>
      </c>
      <c r="MG275" s="9">
        <f>IF(36&lt;=$G275, MF275-ME275, "")</f>
        <v/>
      </c>
      <c r="MH275" s="9">
        <f>IF(36&lt;=$G275, MD275-MG275, "")</f>
        <v/>
      </c>
      <c r="MI275" s="9">
        <f>IF(36&lt;=$G275, ROUND(MA275*$Q275, 2), "")</f>
        <v/>
      </c>
      <c r="MJ275" s="9">
        <f>IF(36&lt;=$G275, MA275+MI275, "")</f>
        <v/>
      </c>
      <c r="MK275" s="9">
        <f>IF(36&lt;=$G275, ME275+MI275, "")</f>
        <v/>
      </c>
      <c r="ML275" s="9">
        <f>IF(36&lt;=$G275, ($G275-36)*$N275, "")</f>
        <v/>
      </c>
      <c r="MM275" s="9">
        <f>IF(37&lt;=$G275, MH275, "")</f>
        <v/>
      </c>
      <c r="MN275" s="9">
        <f>IF(37&lt;=$G275, ROUND(MM275*$Q275, 2), "")</f>
        <v/>
      </c>
      <c r="MO275" s="9">
        <f>IF(37&lt;=$G275, $N275, "")</f>
        <v/>
      </c>
      <c r="MP275" s="9">
        <f>IF(37&lt;=$G275, MO275-MN275, "")</f>
        <v/>
      </c>
      <c r="MQ275" s="9">
        <f>IF(37&lt;=$G275, MM275-MP275, "")</f>
        <v/>
      </c>
      <c r="MR275" s="9">
        <f>IF(37&lt;=$G275, ROUND(MJ275*$Q275, 2), "")</f>
        <v/>
      </c>
      <c r="MS275" s="9">
        <f>IF(37&lt;=$G275, MJ275+MR275, "")</f>
        <v/>
      </c>
      <c r="MT275" s="9">
        <f>IF(37&lt;=$G275, MN275+MR275, "")</f>
        <v/>
      </c>
      <c r="MU275" s="9">
        <f>IF(37&lt;=$G275, ($G275-37)*$N275, "")</f>
        <v/>
      </c>
      <c r="MV275" s="9">
        <f>IF(38&lt;=$G275, MQ275, "")</f>
        <v/>
      </c>
      <c r="MW275" s="9">
        <f>IF(38&lt;=$G275, ROUND(MV275*$Q275, 2), "")</f>
        <v/>
      </c>
      <c r="MX275" s="9">
        <f>IF(38&lt;=$G275, $N275, "")</f>
        <v/>
      </c>
      <c r="MY275" s="9">
        <f>IF(38&lt;=$G275, MX275-MW275, "")</f>
        <v/>
      </c>
      <c r="MZ275" s="9">
        <f>IF(38&lt;=$G275, MV275-MY275, "")</f>
        <v/>
      </c>
      <c r="NA275" s="9">
        <f>IF(38&lt;=$G275, ROUND(MS275*$Q275, 2), "")</f>
        <v/>
      </c>
      <c r="NB275" s="9">
        <f>IF(38&lt;=$G275, MS275+NA275, "")</f>
        <v/>
      </c>
      <c r="NC275" s="9">
        <f>IF(38&lt;=$G275, MW275+NA275, "")</f>
        <v/>
      </c>
      <c r="ND275" s="9">
        <f>IF(38&lt;=$G275, ($G275-38)*$N275, "")</f>
        <v/>
      </c>
      <c r="NE275" s="9">
        <f>IF(39&lt;=$G275, MZ275, "")</f>
        <v/>
      </c>
      <c r="NF275" s="9">
        <f>IF(39&lt;=$G275, ROUND(NE275*$Q275, 2), "")</f>
        <v/>
      </c>
      <c r="NG275" s="9">
        <f>IF(39&lt;=$G275, $N275, "")</f>
        <v/>
      </c>
      <c r="NH275" s="9">
        <f>IF(39&lt;=$G275, NG275-NF275, "")</f>
        <v/>
      </c>
      <c r="NI275" s="9">
        <f>IF(39&lt;=$G275, NE275-NH275, "")</f>
        <v/>
      </c>
      <c r="NJ275" s="9">
        <f>IF(39&lt;=$G275, ROUND(NB275*$Q275, 2), "")</f>
        <v/>
      </c>
      <c r="NK275" s="9">
        <f>IF(39&lt;=$G275, NB275+NJ275, "")</f>
        <v/>
      </c>
      <c r="NL275" s="9">
        <f>IF(39&lt;=$G275, NF275+NJ275, "")</f>
        <v/>
      </c>
      <c r="NM275" s="9">
        <f>IF(39&lt;=$G275, ($G275-39)*$N275, "")</f>
        <v/>
      </c>
      <c r="NN275" s="9">
        <f>IF(40&lt;=$G275, NI275, "")</f>
        <v/>
      </c>
      <c r="NO275" s="9">
        <f>IF(40&lt;=$G275, ROUND(NN275*$Q275, 2), "")</f>
        <v/>
      </c>
      <c r="NP275" s="9">
        <f>IF(40&lt;=$G275, $N275, "")</f>
        <v/>
      </c>
      <c r="NQ275" s="9">
        <f>IF(40&lt;=$G275, NP275-NO275, "")</f>
        <v/>
      </c>
      <c r="NR275" s="9">
        <f>IF(40&lt;=$G275, NN275-NQ275, "")</f>
        <v/>
      </c>
      <c r="NS275" s="9">
        <f>IF(40&lt;=$G275, ROUND(NK275*$Q275, 2), "")</f>
        <v/>
      </c>
      <c r="NT275" s="9">
        <f>IF(40&lt;=$G275, NK275+NS275, "")</f>
        <v/>
      </c>
      <c r="NU275" s="9">
        <f>IF(40&lt;=$G275, NO275+NS275, "")</f>
        <v/>
      </c>
      <c r="NV275" s="9">
        <f>IF(40&lt;=$G275, ($G275-40)*$N275, "")</f>
        <v/>
      </c>
      <c r="NW275" s="9">
        <f>IF(41&lt;=$G275, NR275, "")</f>
        <v/>
      </c>
      <c r="NX275" s="9">
        <f>IF(41&lt;=$G275, ROUND(NW275*$Q275, 2), "")</f>
        <v/>
      </c>
      <c r="NY275" s="9">
        <f>IF(41&lt;=$G275, $N275, "")</f>
        <v/>
      </c>
      <c r="NZ275" s="9">
        <f>IF(41&lt;=$G275, NY275-NX275, "")</f>
        <v/>
      </c>
      <c r="OA275" s="9">
        <f>IF(41&lt;=$G275, NW275-NZ275, "")</f>
        <v/>
      </c>
      <c r="OB275" s="9">
        <f>IF(41&lt;=$G275, ROUND(NT275*$Q275, 2), "")</f>
        <v/>
      </c>
      <c r="OC275" s="9">
        <f>IF(41&lt;=$G275, NT275+OB275, "")</f>
        <v/>
      </c>
      <c r="OD275" s="9">
        <f>IF(41&lt;=$G275, NX275+OB275, "")</f>
        <v/>
      </c>
      <c r="OE275" s="9">
        <f>IF(41&lt;=$G275, ($G275-41)*$N275, "")</f>
        <v/>
      </c>
      <c r="OF275" s="9">
        <f>IF(42&lt;=$G275, OA275, "")</f>
        <v/>
      </c>
      <c r="OG275" s="9">
        <f>IF(42&lt;=$G275, ROUND(OF275*$Q275, 2), "")</f>
        <v/>
      </c>
      <c r="OH275" s="9">
        <f>IF(42&lt;=$G275, $N275, "")</f>
        <v/>
      </c>
      <c r="OI275" s="9">
        <f>IF(42&lt;=$G275, OH275-OG275, "")</f>
        <v/>
      </c>
      <c r="OJ275" s="9">
        <f>IF(42&lt;=$G275, OF275-OI275, "")</f>
        <v/>
      </c>
      <c r="OK275" s="9">
        <f>IF(42&lt;=$G275, ROUND(OC275*$Q275, 2), "")</f>
        <v/>
      </c>
      <c r="OL275" s="9">
        <f>IF(42&lt;=$G275, OC275+OK275, "")</f>
        <v/>
      </c>
      <c r="OM275" s="9">
        <f>IF(42&lt;=$G275, OG275+OK275, "")</f>
        <v/>
      </c>
      <c r="ON275" s="9">
        <f>IF(42&lt;=$G275, ($G275-42)*$N275, "")</f>
        <v/>
      </c>
      <c r="OO275" s="9">
        <f>IF(43&lt;=$G275, OJ275, "")</f>
        <v/>
      </c>
      <c r="OP275" s="9">
        <f>IF(43&lt;=$G275, ROUND(OO275*$Q275, 2), "")</f>
        <v/>
      </c>
      <c r="OQ275" s="9">
        <f>IF(43&lt;=$G275, $N275, "")</f>
        <v/>
      </c>
      <c r="OR275" s="9">
        <f>IF(43&lt;=$G275, OQ275-OP275, "")</f>
        <v/>
      </c>
      <c r="OS275" s="9">
        <f>IF(43&lt;=$G275, OO275-OR275, "")</f>
        <v/>
      </c>
      <c r="OT275" s="9">
        <f>IF(43&lt;=$G275, ROUND(OL275*$Q275, 2), "")</f>
        <v/>
      </c>
      <c r="OU275" s="9">
        <f>IF(43&lt;=$G275, OL275+OT275, "")</f>
        <v/>
      </c>
      <c r="OV275" s="9">
        <f>IF(43&lt;=$G275, OP275+OT275, "")</f>
        <v/>
      </c>
      <c r="OW275" s="9">
        <f>IF(43&lt;=$G275, ($G275-43)*$N275, "")</f>
        <v/>
      </c>
      <c r="OX275" s="9">
        <f>IF(44&lt;=$G275, OS275, "")</f>
        <v/>
      </c>
      <c r="OY275" s="9">
        <f>IF(44&lt;=$G275, ROUND(OX275*$Q275, 2), "")</f>
        <v/>
      </c>
      <c r="OZ275" s="9">
        <f>IF(44&lt;=$G275, $N275, "")</f>
        <v/>
      </c>
      <c r="PA275" s="9">
        <f>IF(44&lt;=$G275, OZ275-OY275, "")</f>
        <v/>
      </c>
      <c r="PB275" s="9">
        <f>IF(44&lt;=$G275, OX275-PA275, "")</f>
        <v/>
      </c>
      <c r="PC275" s="9">
        <f>IF(44&lt;=$G275, ROUND(OU275*$Q275, 2), "")</f>
        <v/>
      </c>
      <c r="PD275" s="9">
        <f>IF(44&lt;=$G275, OU275+PC275, "")</f>
        <v/>
      </c>
      <c r="PE275" s="9">
        <f>IF(44&lt;=$G275, OY275+PC275, "")</f>
        <v/>
      </c>
      <c r="PF275" s="9">
        <f>IF(44&lt;=$G275, ($G275-44)*$N275, "")</f>
        <v/>
      </c>
      <c r="PG275" s="9">
        <f>IF(45&lt;=$G275, PB275, "")</f>
        <v/>
      </c>
      <c r="PH275" s="9">
        <f>IF(45&lt;=$G275, ROUND(PG275*$Q275, 2), "")</f>
        <v/>
      </c>
      <c r="PI275" s="9">
        <f>IF(45&lt;=$G275, $N275, "")</f>
        <v/>
      </c>
      <c r="PJ275" s="9">
        <f>IF(45&lt;=$G275, PI275-PH275, "")</f>
        <v/>
      </c>
      <c r="PK275" s="9">
        <f>IF(45&lt;=$G275, PG275-PJ275, "")</f>
        <v/>
      </c>
      <c r="PL275" s="9">
        <f>IF(45&lt;=$G275, ROUND(PD275*$Q275, 2), "")</f>
        <v/>
      </c>
      <c r="PM275" s="9">
        <f>IF(45&lt;=$G275, PD275+PL275, "")</f>
        <v/>
      </c>
      <c r="PN275" s="9">
        <f>IF(45&lt;=$G275, PH275+PL275, "")</f>
        <v/>
      </c>
      <c r="PO275" s="9">
        <f>IF(45&lt;=$G275, ($G275-45)*$N275, "")</f>
        <v/>
      </c>
      <c r="PP275" s="9">
        <f>IF(46&lt;=$G275, PK275, "")</f>
        <v/>
      </c>
      <c r="PQ275" s="9">
        <f>IF(46&lt;=$G275, ROUND(PP275*$Q275, 2), "")</f>
        <v/>
      </c>
      <c r="PR275" s="9">
        <f>IF(46&lt;=$G275, $N275, "")</f>
        <v/>
      </c>
      <c r="PS275" s="9">
        <f>IF(46&lt;=$G275, PR275-PQ275, "")</f>
        <v/>
      </c>
      <c r="PT275" s="9">
        <f>IF(46&lt;=$G275, PP275-PS275, "")</f>
        <v/>
      </c>
      <c r="PU275" s="9">
        <f>IF(46&lt;=$G275, ROUND(PM275*$Q275, 2), "")</f>
        <v/>
      </c>
      <c r="PV275" s="9">
        <f>IF(46&lt;=$G275, PM275+PU275, "")</f>
        <v/>
      </c>
      <c r="PW275" s="9">
        <f>IF(46&lt;=$G275, PQ275+PU275, "")</f>
        <v/>
      </c>
      <c r="PX275" s="9">
        <f>IF(46&lt;=$G275, ($G275-46)*$N275, "")</f>
        <v/>
      </c>
      <c r="PY275" s="9">
        <f>IF(47&lt;=$G275, PT275, "")</f>
        <v/>
      </c>
      <c r="PZ275" s="9">
        <f>IF(47&lt;=$G275, ROUND(PY275*$Q275, 2), "")</f>
        <v/>
      </c>
      <c r="QA275" s="9">
        <f>IF(47&lt;=$G275, $N275, "")</f>
        <v/>
      </c>
      <c r="QB275" s="9">
        <f>IF(47&lt;=$G275, QA275-PZ275, "")</f>
        <v/>
      </c>
      <c r="QC275" s="9">
        <f>IF(47&lt;=$G275, PY275-QB275, "")</f>
        <v/>
      </c>
      <c r="QD275" s="9">
        <f>IF(47&lt;=$G275, ROUND(PV275*$Q275, 2), "")</f>
        <v/>
      </c>
      <c r="QE275" s="9">
        <f>IF(47&lt;=$G275, PV275+QD275, "")</f>
        <v/>
      </c>
      <c r="QF275" s="9">
        <f>IF(47&lt;=$G275, PZ275+QD275, "")</f>
        <v/>
      </c>
      <c r="QG275" s="9">
        <f>IF(47&lt;=$G275, ($G275-47)*$N275, "")</f>
        <v/>
      </c>
      <c r="QH275" s="9">
        <f>IF(48&lt;=$G275, QC275, "")</f>
        <v/>
      </c>
      <c r="QI275" s="9">
        <f>IF(48&lt;=$G275, ROUND(QH275*$Q275, 2), "")</f>
        <v/>
      </c>
      <c r="QJ275" s="9">
        <f>IF(48&lt;=$G275, $N275, "")</f>
        <v/>
      </c>
      <c r="QK275" s="9">
        <f>IF(48&lt;=$G275, QJ275-QI275, "")</f>
        <v/>
      </c>
      <c r="QL275" s="9">
        <f>IF(48&lt;=$G275, QH275-QK275, "")</f>
        <v/>
      </c>
      <c r="QM275" s="9">
        <f>IF(48&lt;=$G275, ROUND(QE275*$Q275, 2), "")</f>
        <v/>
      </c>
      <c r="QN275" s="9">
        <f>IF(48&lt;=$G275, QE275+QM275, "")</f>
        <v/>
      </c>
      <c r="QO275" s="9">
        <f>IF(48&lt;=$G275, QI275+QM275, "")</f>
        <v/>
      </c>
      <c r="QP275" s="9">
        <f>IF(48&lt;=$G275, ($G275-48)*$N275, "")</f>
        <v/>
      </c>
    </row>
    <row r="276">
      <c r="A276" s="12" t="inlineStr">
        <is>
          <t>0780-0001</t>
        </is>
      </c>
      <c r="B276" s="13" t="inlineStr">
        <is>
          <t>David Rosendo Cedeño Guerrero</t>
        </is>
      </c>
      <c r="C276" s="13" t="inlineStr">
        <is>
          <t>Suzuki Jimny 2027</t>
        </is>
      </c>
      <c r="D276" s="12" t="inlineStr">
        <is>
          <t>ACTIVO</t>
        </is>
      </c>
      <c r="E276" s="12" t="inlineStr">
        <is>
          <t>2026-09-03</t>
        </is>
      </c>
      <c r="F276" s="12" t="inlineStr">
        <is>
          <t>2030-09-03</t>
        </is>
      </c>
      <c r="G276" s="14" t="n">
        <v>48</v>
      </c>
      <c r="H276" s="15" t="n">
        <v>464646.55</v>
      </c>
      <c r="I276" s="16" t="n">
        <v>0.1</v>
      </c>
      <c r="J276" s="15">
        <f>ROUND(H276*I276, 2)</f>
        <v/>
      </c>
      <c r="K276" s="15">
        <f>ROUND(H276-J276, 2)</f>
        <v/>
      </c>
      <c r="L276" s="16" t="n">
        <v>0.02</v>
      </c>
      <c r="M276" s="15">
        <f>ROUND(H276*L276, 2)</f>
        <v/>
      </c>
      <c r="N276" s="15" t="n">
        <v>15122.6</v>
      </c>
      <c r="O276" s="16" t="n">
        <v>0.1</v>
      </c>
      <c r="P276" s="15">
        <f>ROUND(H276*O276, 2)</f>
        <v/>
      </c>
      <c r="Q276" s="17" t="n">
        <v>0.02687187</v>
      </c>
      <c r="R276" s="17">
        <f>RATE(G276, -N276, K276, -P276)</f>
        <v/>
      </c>
      <c r="S276" s="17">
        <f>ROUND(Q276*12, 8)</f>
        <v/>
      </c>
      <c r="T276" s="17">
        <f>ROUND(((1+Q276)^12)-1, 8)</f>
        <v/>
      </c>
      <c r="U276" s="15">
        <f>ROUND(PV(Q276, G276, 0, -P276), 2)</f>
        <v/>
      </c>
      <c r="V276" s="15">
        <f>SUMIF($AA$4:$QP$4, "Interes_Leasing", AA276:QP276)</f>
        <v/>
      </c>
      <c r="W276" s="15">
        <f>SUMIF($AA$4:$QP$4, "Interes_Residual", AA276:QP276)</f>
        <v/>
      </c>
      <c r="X276" s="15">
        <f>ROUND(V276+W276, 2)</f>
        <v/>
      </c>
      <c r="Y276" s="15">
        <f>ROUND((N276*G276+P276+M276)-K276, 2)</f>
        <v/>
      </c>
      <c r="Z276" s="16">
        <f>ROUND(Y276/K276, 4)</f>
        <v/>
      </c>
      <c r="AA276" s="15">
        <f>IF(1&lt;=$G276, $K276, "")</f>
        <v/>
      </c>
      <c r="AB276" s="15">
        <f>IF(1&lt;=$G276, ROUND(AA276*$Q276, 2), "")</f>
        <v/>
      </c>
      <c r="AC276" s="15">
        <f>IF(1&lt;=$G276, $N276, "")</f>
        <v/>
      </c>
      <c r="AD276" s="15">
        <f>IF(1&lt;=$G276, AC276-AB276, "")</f>
        <v/>
      </c>
      <c r="AE276" s="15">
        <f>IF(1&lt;=$G276, AA276-AD276, "")</f>
        <v/>
      </c>
      <c r="AF276" s="15">
        <f>IF(1&lt;=$G276, ROUND($U276*$Q276, 2), "")</f>
        <v/>
      </c>
      <c r="AG276" s="15">
        <f>IF(1&lt;=$G276, $U276+AF276, "")</f>
        <v/>
      </c>
      <c r="AH276" s="15">
        <f>IF(1&lt;=$G276, AB276+AF276, "")</f>
        <v/>
      </c>
      <c r="AI276" s="15">
        <f>IF(1&lt;=$G276, ($G276-1)*$N276, "")</f>
        <v/>
      </c>
      <c r="AJ276" s="15">
        <f>IF(2&lt;=$G276, AE276, "")</f>
        <v/>
      </c>
      <c r="AK276" s="15">
        <f>IF(2&lt;=$G276, ROUND(AJ276*$Q276, 2), "")</f>
        <v/>
      </c>
      <c r="AL276" s="15">
        <f>IF(2&lt;=$G276, $N276, "")</f>
        <v/>
      </c>
      <c r="AM276" s="15">
        <f>IF(2&lt;=$G276, AL276-AK276, "")</f>
        <v/>
      </c>
      <c r="AN276" s="15">
        <f>IF(2&lt;=$G276, AJ276-AM276, "")</f>
        <v/>
      </c>
      <c r="AO276" s="15">
        <f>IF(2&lt;=$G276, ROUND(AG276*$Q276, 2), "")</f>
        <v/>
      </c>
      <c r="AP276" s="15">
        <f>IF(2&lt;=$G276, AG276+AO276, "")</f>
        <v/>
      </c>
      <c r="AQ276" s="15">
        <f>IF(2&lt;=$G276, AK276+AO276, "")</f>
        <v/>
      </c>
      <c r="AR276" s="15">
        <f>IF(2&lt;=$G276, ($G276-2)*$N276, "")</f>
        <v/>
      </c>
      <c r="AS276" s="15">
        <f>IF(3&lt;=$G276, AN276, "")</f>
        <v/>
      </c>
      <c r="AT276" s="15">
        <f>IF(3&lt;=$G276, ROUND(AS276*$Q276, 2), "")</f>
        <v/>
      </c>
      <c r="AU276" s="15">
        <f>IF(3&lt;=$G276, $N276, "")</f>
        <v/>
      </c>
      <c r="AV276" s="15">
        <f>IF(3&lt;=$G276, AU276-AT276, "")</f>
        <v/>
      </c>
      <c r="AW276" s="15">
        <f>IF(3&lt;=$G276, AS276-AV276, "")</f>
        <v/>
      </c>
      <c r="AX276" s="15">
        <f>IF(3&lt;=$G276, ROUND(AP276*$Q276, 2), "")</f>
        <v/>
      </c>
      <c r="AY276" s="15">
        <f>IF(3&lt;=$G276, AP276+AX276, "")</f>
        <v/>
      </c>
      <c r="AZ276" s="15">
        <f>IF(3&lt;=$G276, AT276+AX276, "")</f>
        <v/>
      </c>
      <c r="BA276" s="15">
        <f>IF(3&lt;=$G276, ($G276-3)*$N276, "")</f>
        <v/>
      </c>
      <c r="BB276" s="15">
        <f>IF(4&lt;=$G276, AW276, "")</f>
        <v/>
      </c>
      <c r="BC276" s="15">
        <f>IF(4&lt;=$G276, ROUND(BB276*$Q276, 2), "")</f>
        <v/>
      </c>
      <c r="BD276" s="15">
        <f>IF(4&lt;=$G276, $N276, "")</f>
        <v/>
      </c>
      <c r="BE276" s="15">
        <f>IF(4&lt;=$G276, BD276-BC276, "")</f>
        <v/>
      </c>
      <c r="BF276" s="15">
        <f>IF(4&lt;=$G276, BB276-BE276, "")</f>
        <v/>
      </c>
      <c r="BG276" s="15">
        <f>IF(4&lt;=$G276, ROUND(AY276*$Q276, 2), "")</f>
        <v/>
      </c>
      <c r="BH276" s="15">
        <f>IF(4&lt;=$G276, AY276+BG276, "")</f>
        <v/>
      </c>
      <c r="BI276" s="15">
        <f>IF(4&lt;=$G276, BC276+BG276, "")</f>
        <v/>
      </c>
      <c r="BJ276" s="15">
        <f>IF(4&lt;=$G276, ($G276-4)*$N276, "")</f>
        <v/>
      </c>
      <c r="BK276" s="15">
        <f>IF(5&lt;=$G276, BF276, "")</f>
        <v/>
      </c>
      <c r="BL276" s="15">
        <f>IF(5&lt;=$G276, ROUND(BK276*$Q276, 2), "")</f>
        <v/>
      </c>
      <c r="BM276" s="15">
        <f>IF(5&lt;=$G276, $N276, "")</f>
        <v/>
      </c>
      <c r="BN276" s="15">
        <f>IF(5&lt;=$G276, BM276-BL276, "")</f>
        <v/>
      </c>
      <c r="BO276" s="15">
        <f>IF(5&lt;=$G276, BK276-BN276, "")</f>
        <v/>
      </c>
      <c r="BP276" s="15">
        <f>IF(5&lt;=$G276, ROUND(BH276*$Q276, 2), "")</f>
        <v/>
      </c>
      <c r="BQ276" s="15">
        <f>IF(5&lt;=$G276, BH276+BP276, "")</f>
        <v/>
      </c>
      <c r="BR276" s="15">
        <f>IF(5&lt;=$G276, BL276+BP276, "")</f>
        <v/>
      </c>
      <c r="BS276" s="15">
        <f>IF(5&lt;=$G276, ($G276-5)*$N276, "")</f>
        <v/>
      </c>
      <c r="BT276" s="15">
        <f>IF(6&lt;=$G276, BO276, "")</f>
        <v/>
      </c>
      <c r="BU276" s="15">
        <f>IF(6&lt;=$G276, ROUND(BT276*$Q276, 2), "")</f>
        <v/>
      </c>
      <c r="BV276" s="15">
        <f>IF(6&lt;=$G276, $N276, "")</f>
        <v/>
      </c>
      <c r="BW276" s="15">
        <f>IF(6&lt;=$G276, BV276-BU276, "")</f>
        <v/>
      </c>
      <c r="BX276" s="15">
        <f>IF(6&lt;=$G276, BT276-BW276, "")</f>
        <v/>
      </c>
      <c r="BY276" s="15">
        <f>IF(6&lt;=$G276, ROUND(BQ276*$Q276, 2), "")</f>
        <v/>
      </c>
      <c r="BZ276" s="15">
        <f>IF(6&lt;=$G276, BQ276+BY276, "")</f>
        <v/>
      </c>
      <c r="CA276" s="15">
        <f>IF(6&lt;=$G276, BU276+BY276, "")</f>
        <v/>
      </c>
      <c r="CB276" s="15">
        <f>IF(6&lt;=$G276, ($G276-6)*$N276, "")</f>
        <v/>
      </c>
      <c r="CC276" s="15">
        <f>IF(7&lt;=$G276, BX276, "")</f>
        <v/>
      </c>
      <c r="CD276" s="15">
        <f>IF(7&lt;=$G276, ROUND(CC276*$Q276, 2), "")</f>
        <v/>
      </c>
      <c r="CE276" s="15">
        <f>IF(7&lt;=$G276, $N276, "")</f>
        <v/>
      </c>
      <c r="CF276" s="15">
        <f>IF(7&lt;=$G276, CE276-CD276, "")</f>
        <v/>
      </c>
      <c r="CG276" s="15">
        <f>IF(7&lt;=$G276, CC276-CF276, "")</f>
        <v/>
      </c>
      <c r="CH276" s="15">
        <f>IF(7&lt;=$G276, ROUND(BZ276*$Q276, 2), "")</f>
        <v/>
      </c>
      <c r="CI276" s="15">
        <f>IF(7&lt;=$G276, BZ276+CH276, "")</f>
        <v/>
      </c>
      <c r="CJ276" s="15">
        <f>IF(7&lt;=$G276, CD276+CH276, "")</f>
        <v/>
      </c>
      <c r="CK276" s="15">
        <f>IF(7&lt;=$G276, ($G276-7)*$N276, "")</f>
        <v/>
      </c>
      <c r="CL276" s="15">
        <f>IF(8&lt;=$G276, CG276, "")</f>
        <v/>
      </c>
      <c r="CM276" s="15">
        <f>IF(8&lt;=$G276, ROUND(CL276*$Q276, 2), "")</f>
        <v/>
      </c>
      <c r="CN276" s="15">
        <f>IF(8&lt;=$G276, $N276, "")</f>
        <v/>
      </c>
      <c r="CO276" s="15">
        <f>IF(8&lt;=$G276, CN276-CM276, "")</f>
        <v/>
      </c>
      <c r="CP276" s="15">
        <f>IF(8&lt;=$G276, CL276-CO276, "")</f>
        <v/>
      </c>
      <c r="CQ276" s="15">
        <f>IF(8&lt;=$G276, ROUND(CI276*$Q276, 2), "")</f>
        <v/>
      </c>
      <c r="CR276" s="15">
        <f>IF(8&lt;=$G276, CI276+CQ276, "")</f>
        <v/>
      </c>
      <c r="CS276" s="15">
        <f>IF(8&lt;=$G276, CM276+CQ276, "")</f>
        <v/>
      </c>
      <c r="CT276" s="15">
        <f>IF(8&lt;=$G276, ($G276-8)*$N276, "")</f>
        <v/>
      </c>
      <c r="CU276" s="15">
        <f>IF(9&lt;=$G276, CP276, "")</f>
        <v/>
      </c>
      <c r="CV276" s="15">
        <f>IF(9&lt;=$G276, ROUND(CU276*$Q276, 2), "")</f>
        <v/>
      </c>
      <c r="CW276" s="15">
        <f>IF(9&lt;=$G276, $N276, "")</f>
        <v/>
      </c>
      <c r="CX276" s="15">
        <f>IF(9&lt;=$G276, CW276-CV276, "")</f>
        <v/>
      </c>
      <c r="CY276" s="15">
        <f>IF(9&lt;=$G276, CU276-CX276, "")</f>
        <v/>
      </c>
      <c r="CZ276" s="15">
        <f>IF(9&lt;=$G276, ROUND(CR276*$Q276, 2), "")</f>
        <v/>
      </c>
      <c r="DA276" s="15">
        <f>IF(9&lt;=$G276, CR276+CZ276, "")</f>
        <v/>
      </c>
      <c r="DB276" s="15">
        <f>IF(9&lt;=$G276, CV276+CZ276, "")</f>
        <v/>
      </c>
      <c r="DC276" s="15">
        <f>IF(9&lt;=$G276, ($G276-9)*$N276, "")</f>
        <v/>
      </c>
      <c r="DD276" s="15">
        <f>IF(10&lt;=$G276, CY276, "")</f>
        <v/>
      </c>
      <c r="DE276" s="15">
        <f>IF(10&lt;=$G276, ROUND(DD276*$Q276, 2), "")</f>
        <v/>
      </c>
      <c r="DF276" s="15">
        <f>IF(10&lt;=$G276, $N276, "")</f>
        <v/>
      </c>
      <c r="DG276" s="15">
        <f>IF(10&lt;=$G276, DF276-DE276, "")</f>
        <v/>
      </c>
      <c r="DH276" s="15">
        <f>IF(10&lt;=$G276, DD276-DG276, "")</f>
        <v/>
      </c>
      <c r="DI276" s="15">
        <f>IF(10&lt;=$G276, ROUND(DA276*$Q276, 2), "")</f>
        <v/>
      </c>
      <c r="DJ276" s="15">
        <f>IF(10&lt;=$G276, DA276+DI276, "")</f>
        <v/>
      </c>
      <c r="DK276" s="15">
        <f>IF(10&lt;=$G276, DE276+DI276, "")</f>
        <v/>
      </c>
      <c r="DL276" s="15">
        <f>IF(10&lt;=$G276, ($G276-10)*$N276, "")</f>
        <v/>
      </c>
      <c r="DM276" s="15">
        <f>IF(11&lt;=$G276, DH276, "")</f>
        <v/>
      </c>
      <c r="DN276" s="15">
        <f>IF(11&lt;=$G276, ROUND(DM276*$Q276, 2), "")</f>
        <v/>
      </c>
      <c r="DO276" s="15">
        <f>IF(11&lt;=$G276, $N276, "")</f>
        <v/>
      </c>
      <c r="DP276" s="15">
        <f>IF(11&lt;=$G276, DO276-DN276, "")</f>
        <v/>
      </c>
      <c r="DQ276" s="15">
        <f>IF(11&lt;=$G276, DM276-DP276, "")</f>
        <v/>
      </c>
      <c r="DR276" s="15">
        <f>IF(11&lt;=$G276, ROUND(DJ276*$Q276, 2), "")</f>
        <v/>
      </c>
      <c r="DS276" s="15">
        <f>IF(11&lt;=$G276, DJ276+DR276, "")</f>
        <v/>
      </c>
      <c r="DT276" s="15">
        <f>IF(11&lt;=$G276, DN276+DR276, "")</f>
        <v/>
      </c>
      <c r="DU276" s="15">
        <f>IF(11&lt;=$G276, ($G276-11)*$N276, "")</f>
        <v/>
      </c>
      <c r="DV276" s="15">
        <f>IF(12&lt;=$G276, DQ276, "")</f>
        <v/>
      </c>
      <c r="DW276" s="15">
        <f>IF(12&lt;=$G276, ROUND(DV276*$Q276, 2), "")</f>
        <v/>
      </c>
      <c r="DX276" s="15">
        <f>IF(12&lt;=$G276, $N276, "")</f>
        <v/>
      </c>
      <c r="DY276" s="15">
        <f>IF(12&lt;=$G276, DX276-DW276, "")</f>
        <v/>
      </c>
      <c r="DZ276" s="15">
        <f>IF(12&lt;=$G276, DV276-DY276, "")</f>
        <v/>
      </c>
      <c r="EA276" s="15">
        <f>IF(12&lt;=$G276, ROUND(DS276*$Q276, 2), "")</f>
        <v/>
      </c>
      <c r="EB276" s="15">
        <f>IF(12&lt;=$G276, DS276+EA276, "")</f>
        <v/>
      </c>
      <c r="EC276" s="15">
        <f>IF(12&lt;=$G276, DW276+EA276, "")</f>
        <v/>
      </c>
      <c r="ED276" s="15">
        <f>IF(12&lt;=$G276, ($G276-12)*$N276, "")</f>
        <v/>
      </c>
      <c r="EE276" s="15">
        <f>IF(13&lt;=$G276, DZ276, "")</f>
        <v/>
      </c>
      <c r="EF276" s="15">
        <f>IF(13&lt;=$G276, ROUND(EE276*$Q276, 2), "")</f>
        <v/>
      </c>
      <c r="EG276" s="15">
        <f>IF(13&lt;=$G276, $N276, "")</f>
        <v/>
      </c>
      <c r="EH276" s="15">
        <f>IF(13&lt;=$G276, EG276-EF276, "")</f>
        <v/>
      </c>
      <c r="EI276" s="15">
        <f>IF(13&lt;=$G276, EE276-EH276, "")</f>
        <v/>
      </c>
      <c r="EJ276" s="15">
        <f>IF(13&lt;=$G276, ROUND(EB276*$Q276, 2), "")</f>
        <v/>
      </c>
      <c r="EK276" s="15">
        <f>IF(13&lt;=$G276, EB276+EJ276, "")</f>
        <v/>
      </c>
      <c r="EL276" s="15">
        <f>IF(13&lt;=$G276, EF276+EJ276, "")</f>
        <v/>
      </c>
      <c r="EM276" s="15">
        <f>IF(13&lt;=$G276, ($G276-13)*$N276, "")</f>
        <v/>
      </c>
      <c r="EN276" s="15">
        <f>IF(14&lt;=$G276, EI276, "")</f>
        <v/>
      </c>
      <c r="EO276" s="15">
        <f>IF(14&lt;=$G276, ROUND(EN276*$Q276, 2), "")</f>
        <v/>
      </c>
      <c r="EP276" s="15">
        <f>IF(14&lt;=$G276, $N276, "")</f>
        <v/>
      </c>
      <c r="EQ276" s="15">
        <f>IF(14&lt;=$G276, EP276-EO276, "")</f>
        <v/>
      </c>
      <c r="ER276" s="15">
        <f>IF(14&lt;=$G276, EN276-EQ276, "")</f>
        <v/>
      </c>
      <c r="ES276" s="15">
        <f>IF(14&lt;=$G276, ROUND(EK276*$Q276, 2), "")</f>
        <v/>
      </c>
      <c r="ET276" s="15">
        <f>IF(14&lt;=$G276, EK276+ES276, "")</f>
        <v/>
      </c>
      <c r="EU276" s="15">
        <f>IF(14&lt;=$G276, EO276+ES276, "")</f>
        <v/>
      </c>
      <c r="EV276" s="15">
        <f>IF(14&lt;=$G276, ($G276-14)*$N276, "")</f>
        <v/>
      </c>
      <c r="EW276" s="15">
        <f>IF(15&lt;=$G276, ER276, "")</f>
        <v/>
      </c>
      <c r="EX276" s="15">
        <f>IF(15&lt;=$G276, ROUND(EW276*$Q276, 2), "")</f>
        <v/>
      </c>
      <c r="EY276" s="15">
        <f>IF(15&lt;=$G276, $N276, "")</f>
        <v/>
      </c>
      <c r="EZ276" s="15">
        <f>IF(15&lt;=$G276, EY276-EX276, "")</f>
        <v/>
      </c>
      <c r="FA276" s="15">
        <f>IF(15&lt;=$G276, EW276-EZ276, "")</f>
        <v/>
      </c>
      <c r="FB276" s="15">
        <f>IF(15&lt;=$G276, ROUND(ET276*$Q276, 2), "")</f>
        <v/>
      </c>
      <c r="FC276" s="15">
        <f>IF(15&lt;=$G276, ET276+FB276, "")</f>
        <v/>
      </c>
      <c r="FD276" s="15">
        <f>IF(15&lt;=$G276, EX276+FB276, "")</f>
        <v/>
      </c>
      <c r="FE276" s="15">
        <f>IF(15&lt;=$G276, ($G276-15)*$N276, "")</f>
        <v/>
      </c>
      <c r="FF276" s="15">
        <f>IF(16&lt;=$G276, FA276, "")</f>
        <v/>
      </c>
      <c r="FG276" s="15">
        <f>IF(16&lt;=$G276, ROUND(FF276*$Q276, 2), "")</f>
        <v/>
      </c>
      <c r="FH276" s="15">
        <f>IF(16&lt;=$G276, $N276, "")</f>
        <v/>
      </c>
      <c r="FI276" s="15">
        <f>IF(16&lt;=$G276, FH276-FG276, "")</f>
        <v/>
      </c>
      <c r="FJ276" s="15">
        <f>IF(16&lt;=$G276, FF276-FI276, "")</f>
        <v/>
      </c>
      <c r="FK276" s="15">
        <f>IF(16&lt;=$G276, ROUND(FC276*$Q276, 2), "")</f>
        <v/>
      </c>
      <c r="FL276" s="15">
        <f>IF(16&lt;=$G276, FC276+FK276, "")</f>
        <v/>
      </c>
      <c r="FM276" s="15">
        <f>IF(16&lt;=$G276, FG276+FK276, "")</f>
        <v/>
      </c>
      <c r="FN276" s="15">
        <f>IF(16&lt;=$G276, ($G276-16)*$N276, "")</f>
        <v/>
      </c>
      <c r="FO276" s="15">
        <f>IF(17&lt;=$G276, FJ276, "")</f>
        <v/>
      </c>
      <c r="FP276" s="15">
        <f>IF(17&lt;=$G276, ROUND(FO276*$Q276, 2), "")</f>
        <v/>
      </c>
      <c r="FQ276" s="15">
        <f>IF(17&lt;=$G276, $N276, "")</f>
        <v/>
      </c>
      <c r="FR276" s="15">
        <f>IF(17&lt;=$G276, FQ276-FP276, "")</f>
        <v/>
      </c>
      <c r="FS276" s="15">
        <f>IF(17&lt;=$G276, FO276-FR276, "")</f>
        <v/>
      </c>
      <c r="FT276" s="15">
        <f>IF(17&lt;=$G276, ROUND(FL276*$Q276, 2), "")</f>
        <v/>
      </c>
      <c r="FU276" s="15">
        <f>IF(17&lt;=$G276, FL276+FT276, "")</f>
        <v/>
      </c>
      <c r="FV276" s="15">
        <f>IF(17&lt;=$G276, FP276+FT276, "")</f>
        <v/>
      </c>
      <c r="FW276" s="15">
        <f>IF(17&lt;=$G276, ($G276-17)*$N276, "")</f>
        <v/>
      </c>
      <c r="FX276" s="15">
        <f>IF(18&lt;=$G276, FS276, "")</f>
        <v/>
      </c>
      <c r="FY276" s="15">
        <f>IF(18&lt;=$G276, ROUND(FX276*$Q276, 2), "")</f>
        <v/>
      </c>
      <c r="FZ276" s="15">
        <f>IF(18&lt;=$G276, $N276, "")</f>
        <v/>
      </c>
      <c r="GA276" s="15">
        <f>IF(18&lt;=$G276, FZ276-FY276, "")</f>
        <v/>
      </c>
      <c r="GB276" s="15">
        <f>IF(18&lt;=$G276, FX276-GA276, "")</f>
        <v/>
      </c>
      <c r="GC276" s="15">
        <f>IF(18&lt;=$G276, ROUND(FU276*$Q276, 2), "")</f>
        <v/>
      </c>
      <c r="GD276" s="15">
        <f>IF(18&lt;=$G276, FU276+GC276, "")</f>
        <v/>
      </c>
      <c r="GE276" s="15">
        <f>IF(18&lt;=$G276, FY276+GC276, "")</f>
        <v/>
      </c>
      <c r="GF276" s="15">
        <f>IF(18&lt;=$G276, ($G276-18)*$N276, "")</f>
        <v/>
      </c>
      <c r="GG276" s="15">
        <f>IF(19&lt;=$G276, GB276, "")</f>
        <v/>
      </c>
      <c r="GH276" s="15">
        <f>IF(19&lt;=$G276, ROUND(GG276*$Q276, 2), "")</f>
        <v/>
      </c>
      <c r="GI276" s="15">
        <f>IF(19&lt;=$G276, $N276, "")</f>
        <v/>
      </c>
      <c r="GJ276" s="15">
        <f>IF(19&lt;=$G276, GI276-GH276, "")</f>
        <v/>
      </c>
      <c r="GK276" s="15">
        <f>IF(19&lt;=$G276, GG276-GJ276, "")</f>
        <v/>
      </c>
      <c r="GL276" s="15">
        <f>IF(19&lt;=$G276, ROUND(GD276*$Q276, 2), "")</f>
        <v/>
      </c>
      <c r="GM276" s="15">
        <f>IF(19&lt;=$G276, GD276+GL276, "")</f>
        <v/>
      </c>
      <c r="GN276" s="15">
        <f>IF(19&lt;=$G276, GH276+GL276, "")</f>
        <v/>
      </c>
      <c r="GO276" s="15">
        <f>IF(19&lt;=$G276, ($G276-19)*$N276, "")</f>
        <v/>
      </c>
      <c r="GP276" s="15">
        <f>IF(20&lt;=$G276, GK276, "")</f>
        <v/>
      </c>
      <c r="GQ276" s="15">
        <f>IF(20&lt;=$G276, ROUND(GP276*$Q276, 2), "")</f>
        <v/>
      </c>
      <c r="GR276" s="15">
        <f>IF(20&lt;=$G276, $N276, "")</f>
        <v/>
      </c>
      <c r="GS276" s="15">
        <f>IF(20&lt;=$G276, GR276-GQ276, "")</f>
        <v/>
      </c>
      <c r="GT276" s="15">
        <f>IF(20&lt;=$G276, GP276-GS276, "")</f>
        <v/>
      </c>
      <c r="GU276" s="15">
        <f>IF(20&lt;=$G276, ROUND(GM276*$Q276, 2), "")</f>
        <v/>
      </c>
      <c r="GV276" s="15">
        <f>IF(20&lt;=$G276, GM276+GU276, "")</f>
        <v/>
      </c>
      <c r="GW276" s="15">
        <f>IF(20&lt;=$G276, GQ276+GU276, "")</f>
        <v/>
      </c>
      <c r="GX276" s="15">
        <f>IF(20&lt;=$G276, ($G276-20)*$N276, "")</f>
        <v/>
      </c>
      <c r="GY276" s="15">
        <f>IF(21&lt;=$G276, GT276, "")</f>
        <v/>
      </c>
      <c r="GZ276" s="15">
        <f>IF(21&lt;=$G276, ROUND(GY276*$Q276, 2), "")</f>
        <v/>
      </c>
      <c r="HA276" s="15">
        <f>IF(21&lt;=$G276, $N276, "")</f>
        <v/>
      </c>
      <c r="HB276" s="15">
        <f>IF(21&lt;=$G276, HA276-GZ276, "")</f>
        <v/>
      </c>
      <c r="HC276" s="15">
        <f>IF(21&lt;=$G276, GY276-HB276, "")</f>
        <v/>
      </c>
      <c r="HD276" s="15">
        <f>IF(21&lt;=$G276, ROUND(GV276*$Q276, 2), "")</f>
        <v/>
      </c>
      <c r="HE276" s="15">
        <f>IF(21&lt;=$G276, GV276+HD276, "")</f>
        <v/>
      </c>
      <c r="HF276" s="15">
        <f>IF(21&lt;=$G276, GZ276+HD276, "")</f>
        <v/>
      </c>
      <c r="HG276" s="15">
        <f>IF(21&lt;=$G276, ($G276-21)*$N276, "")</f>
        <v/>
      </c>
      <c r="HH276" s="15">
        <f>IF(22&lt;=$G276, HC276, "")</f>
        <v/>
      </c>
      <c r="HI276" s="15">
        <f>IF(22&lt;=$G276, ROUND(HH276*$Q276, 2), "")</f>
        <v/>
      </c>
      <c r="HJ276" s="15">
        <f>IF(22&lt;=$G276, $N276, "")</f>
        <v/>
      </c>
      <c r="HK276" s="15">
        <f>IF(22&lt;=$G276, HJ276-HI276, "")</f>
        <v/>
      </c>
      <c r="HL276" s="15">
        <f>IF(22&lt;=$G276, HH276-HK276, "")</f>
        <v/>
      </c>
      <c r="HM276" s="15">
        <f>IF(22&lt;=$G276, ROUND(HE276*$Q276, 2), "")</f>
        <v/>
      </c>
      <c r="HN276" s="15">
        <f>IF(22&lt;=$G276, HE276+HM276, "")</f>
        <v/>
      </c>
      <c r="HO276" s="15">
        <f>IF(22&lt;=$G276, HI276+HM276, "")</f>
        <v/>
      </c>
      <c r="HP276" s="15">
        <f>IF(22&lt;=$G276, ($G276-22)*$N276, "")</f>
        <v/>
      </c>
      <c r="HQ276" s="15">
        <f>IF(23&lt;=$G276, HL276, "")</f>
        <v/>
      </c>
      <c r="HR276" s="15">
        <f>IF(23&lt;=$G276, ROUND(HQ276*$Q276, 2), "")</f>
        <v/>
      </c>
      <c r="HS276" s="15">
        <f>IF(23&lt;=$G276, $N276, "")</f>
        <v/>
      </c>
      <c r="HT276" s="15">
        <f>IF(23&lt;=$G276, HS276-HR276, "")</f>
        <v/>
      </c>
      <c r="HU276" s="15">
        <f>IF(23&lt;=$G276, HQ276-HT276, "")</f>
        <v/>
      </c>
      <c r="HV276" s="15">
        <f>IF(23&lt;=$G276, ROUND(HN276*$Q276, 2), "")</f>
        <v/>
      </c>
      <c r="HW276" s="15">
        <f>IF(23&lt;=$G276, HN276+HV276, "")</f>
        <v/>
      </c>
      <c r="HX276" s="15">
        <f>IF(23&lt;=$G276, HR276+HV276, "")</f>
        <v/>
      </c>
      <c r="HY276" s="15">
        <f>IF(23&lt;=$G276, ($G276-23)*$N276, "")</f>
        <v/>
      </c>
      <c r="HZ276" s="15">
        <f>IF(24&lt;=$G276, HU276, "")</f>
        <v/>
      </c>
      <c r="IA276" s="15">
        <f>IF(24&lt;=$G276, ROUND(HZ276*$Q276, 2), "")</f>
        <v/>
      </c>
      <c r="IB276" s="15">
        <f>IF(24&lt;=$G276, $N276, "")</f>
        <v/>
      </c>
      <c r="IC276" s="15">
        <f>IF(24&lt;=$G276, IB276-IA276, "")</f>
        <v/>
      </c>
      <c r="ID276" s="15">
        <f>IF(24&lt;=$G276, HZ276-IC276, "")</f>
        <v/>
      </c>
      <c r="IE276" s="15">
        <f>IF(24&lt;=$G276, ROUND(HW276*$Q276, 2), "")</f>
        <v/>
      </c>
      <c r="IF276" s="15">
        <f>IF(24&lt;=$G276, HW276+IE276, "")</f>
        <v/>
      </c>
      <c r="IG276" s="15">
        <f>IF(24&lt;=$G276, IA276+IE276, "")</f>
        <v/>
      </c>
      <c r="IH276" s="15">
        <f>IF(24&lt;=$G276, ($G276-24)*$N276, "")</f>
        <v/>
      </c>
      <c r="II276" s="15">
        <f>IF(25&lt;=$G276, ID276, "")</f>
        <v/>
      </c>
      <c r="IJ276" s="15">
        <f>IF(25&lt;=$G276, ROUND(II276*$Q276, 2), "")</f>
        <v/>
      </c>
      <c r="IK276" s="15">
        <f>IF(25&lt;=$G276, $N276, "")</f>
        <v/>
      </c>
      <c r="IL276" s="15">
        <f>IF(25&lt;=$G276, IK276-IJ276, "")</f>
        <v/>
      </c>
      <c r="IM276" s="15">
        <f>IF(25&lt;=$G276, II276-IL276, "")</f>
        <v/>
      </c>
      <c r="IN276" s="15">
        <f>IF(25&lt;=$G276, ROUND(IF276*$Q276, 2), "")</f>
        <v/>
      </c>
      <c r="IO276" s="15">
        <f>IF(25&lt;=$G276, IF276+IN276, "")</f>
        <v/>
      </c>
      <c r="IP276" s="15">
        <f>IF(25&lt;=$G276, IJ276+IN276, "")</f>
        <v/>
      </c>
      <c r="IQ276" s="15">
        <f>IF(25&lt;=$G276, ($G276-25)*$N276, "")</f>
        <v/>
      </c>
      <c r="IR276" s="15">
        <f>IF(26&lt;=$G276, IM276, "")</f>
        <v/>
      </c>
      <c r="IS276" s="15">
        <f>IF(26&lt;=$G276, ROUND(IR276*$Q276, 2), "")</f>
        <v/>
      </c>
      <c r="IT276" s="15">
        <f>IF(26&lt;=$G276, $N276, "")</f>
        <v/>
      </c>
      <c r="IU276" s="15">
        <f>IF(26&lt;=$G276, IT276-IS276, "")</f>
        <v/>
      </c>
      <c r="IV276" s="15">
        <f>IF(26&lt;=$G276, IR276-IU276, "")</f>
        <v/>
      </c>
      <c r="IW276" s="15">
        <f>IF(26&lt;=$G276, ROUND(IO276*$Q276, 2), "")</f>
        <v/>
      </c>
      <c r="IX276" s="15">
        <f>IF(26&lt;=$G276, IO276+IW276, "")</f>
        <v/>
      </c>
      <c r="IY276" s="15">
        <f>IF(26&lt;=$G276, IS276+IW276, "")</f>
        <v/>
      </c>
      <c r="IZ276" s="15">
        <f>IF(26&lt;=$G276, ($G276-26)*$N276, "")</f>
        <v/>
      </c>
      <c r="JA276" s="15">
        <f>IF(27&lt;=$G276, IV276, "")</f>
        <v/>
      </c>
      <c r="JB276" s="15">
        <f>IF(27&lt;=$G276, ROUND(JA276*$Q276, 2), "")</f>
        <v/>
      </c>
      <c r="JC276" s="15">
        <f>IF(27&lt;=$G276, $N276, "")</f>
        <v/>
      </c>
      <c r="JD276" s="15">
        <f>IF(27&lt;=$G276, JC276-JB276, "")</f>
        <v/>
      </c>
      <c r="JE276" s="15">
        <f>IF(27&lt;=$G276, JA276-JD276, "")</f>
        <v/>
      </c>
      <c r="JF276" s="15">
        <f>IF(27&lt;=$G276, ROUND(IX276*$Q276, 2), "")</f>
        <v/>
      </c>
      <c r="JG276" s="15">
        <f>IF(27&lt;=$G276, IX276+JF276, "")</f>
        <v/>
      </c>
      <c r="JH276" s="15">
        <f>IF(27&lt;=$G276, JB276+JF276, "")</f>
        <v/>
      </c>
      <c r="JI276" s="15">
        <f>IF(27&lt;=$G276, ($G276-27)*$N276, "")</f>
        <v/>
      </c>
      <c r="JJ276" s="15">
        <f>IF(28&lt;=$G276, JE276, "")</f>
        <v/>
      </c>
      <c r="JK276" s="15">
        <f>IF(28&lt;=$G276, ROUND(JJ276*$Q276, 2), "")</f>
        <v/>
      </c>
      <c r="JL276" s="15">
        <f>IF(28&lt;=$G276, $N276, "")</f>
        <v/>
      </c>
      <c r="JM276" s="15">
        <f>IF(28&lt;=$G276, JL276-JK276, "")</f>
        <v/>
      </c>
      <c r="JN276" s="15">
        <f>IF(28&lt;=$G276, JJ276-JM276, "")</f>
        <v/>
      </c>
      <c r="JO276" s="15">
        <f>IF(28&lt;=$G276, ROUND(JG276*$Q276, 2), "")</f>
        <v/>
      </c>
      <c r="JP276" s="15">
        <f>IF(28&lt;=$G276, JG276+JO276, "")</f>
        <v/>
      </c>
      <c r="JQ276" s="15">
        <f>IF(28&lt;=$G276, JK276+JO276, "")</f>
        <v/>
      </c>
      <c r="JR276" s="15">
        <f>IF(28&lt;=$G276, ($G276-28)*$N276, "")</f>
        <v/>
      </c>
      <c r="JS276" s="15">
        <f>IF(29&lt;=$G276, JN276, "")</f>
        <v/>
      </c>
      <c r="JT276" s="15">
        <f>IF(29&lt;=$G276, ROUND(JS276*$Q276, 2), "")</f>
        <v/>
      </c>
      <c r="JU276" s="15">
        <f>IF(29&lt;=$G276, $N276, "")</f>
        <v/>
      </c>
      <c r="JV276" s="15">
        <f>IF(29&lt;=$G276, JU276-JT276, "")</f>
        <v/>
      </c>
      <c r="JW276" s="15">
        <f>IF(29&lt;=$G276, JS276-JV276, "")</f>
        <v/>
      </c>
      <c r="JX276" s="15">
        <f>IF(29&lt;=$G276, ROUND(JP276*$Q276, 2), "")</f>
        <v/>
      </c>
      <c r="JY276" s="15">
        <f>IF(29&lt;=$G276, JP276+JX276, "")</f>
        <v/>
      </c>
      <c r="JZ276" s="15">
        <f>IF(29&lt;=$G276, JT276+JX276, "")</f>
        <v/>
      </c>
      <c r="KA276" s="15">
        <f>IF(29&lt;=$G276, ($G276-29)*$N276, "")</f>
        <v/>
      </c>
      <c r="KB276" s="15">
        <f>IF(30&lt;=$G276, JW276, "")</f>
        <v/>
      </c>
      <c r="KC276" s="15">
        <f>IF(30&lt;=$G276, ROUND(KB276*$Q276, 2), "")</f>
        <v/>
      </c>
      <c r="KD276" s="15">
        <f>IF(30&lt;=$G276, $N276, "")</f>
        <v/>
      </c>
      <c r="KE276" s="15">
        <f>IF(30&lt;=$G276, KD276-KC276, "")</f>
        <v/>
      </c>
      <c r="KF276" s="15">
        <f>IF(30&lt;=$G276, KB276-KE276, "")</f>
        <v/>
      </c>
      <c r="KG276" s="15">
        <f>IF(30&lt;=$G276, ROUND(JY276*$Q276, 2), "")</f>
        <v/>
      </c>
      <c r="KH276" s="15">
        <f>IF(30&lt;=$G276, JY276+KG276, "")</f>
        <v/>
      </c>
      <c r="KI276" s="15">
        <f>IF(30&lt;=$G276, KC276+KG276, "")</f>
        <v/>
      </c>
      <c r="KJ276" s="15">
        <f>IF(30&lt;=$G276, ($G276-30)*$N276, "")</f>
        <v/>
      </c>
      <c r="KK276" s="15">
        <f>IF(31&lt;=$G276, KF276, "")</f>
        <v/>
      </c>
      <c r="KL276" s="15">
        <f>IF(31&lt;=$G276, ROUND(KK276*$Q276, 2), "")</f>
        <v/>
      </c>
      <c r="KM276" s="15">
        <f>IF(31&lt;=$G276, $N276, "")</f>
        <v/>
      </c>
      <c r="KN276" s="15">
        <f>IF(31&lt;=$G276, KM276-KL276, "")</f>
        <v/>
      </c>
      <c r="KO276" s="15">
        <f>IF(31&lt;=$G276, KK276-KN276, "")</f>
        <v/>
      </c>
      <c r="KP276" s="15">
        <f>IF(31&lt;=$G276, ROUND(KH276*$Q276, 2), "")</f>
        <v/>
      </c>
      <c r="KQ276" s="15">
        <f>IF(31&lt;=$G276, KH276+KP276, "")</f>
        <v/>
      </c>
      <c r="KR276" s="15">
        <f>IF(31&lt;=$G276, KL276+KP276, "")</f>
        <v/>
      </c>
      <c r="KS276" s="15">
        <f>IF(31&lt;=$G276, ($G276-31)*$N276, "")</f>
        <v/>
      </c>
      <c r="KT276" s="15">
        <f>IF(32&lt;=$G276, KO276, "")</f>
        <v/>
      </c>
      <c r="KU276" s="15">
        <f>IF(32&lt;=$G276, ROUND(KT276*$Q276, 2), "")</f>
        <v/>
      </c>
      <c r="KV276" s="15">
        <f>IF(32&lt;=$G276, $N276, "")</f>
        <v/>
      </c>
      <c r="KW276" s="15">
        <f>IF(32&lt;=$G276, KV276-KU276, "")</f>
        <v/>
      </c>
      <c r="KX276" s="15">
        <f>IF(32&lt;=$G276, KT276-KW276, "")</f>
        <v/>
      </c>
      <c r="KY276" s="15">
        <f>IF(32&lt;=$G276, ROUND(KQ276*$Q276, 2), "")</f>
        <v/>
      </c>
      <c r="KZ276" s="15">
        <f>IF(32&lt;=$G276, KQ276+KY276, "")</f>
        <v/>
      </c>
      <c r="LA276" s="15">
        <f>IF(32&lt;=$G276, KU276+KY276, "")</f>
        <v/>
      </c>
      <c r="LB276" s="15">
        <f>IF(32&lt;=$G276, ($G276-32)*$N276, "")</f>
        <v/>
      </c>
      <c r="LC276" s="15">
        <f>IF(33&lt;=$G276, KX276, "")</f>
        <v/>
      </c>
      <c r="LD276" s="15">
        <f>IF(33&lt;=$G276, ROUND(LC276*$Q276, 2), "")</f>
        <v/>
      </c>
      <c r="LE276" s="15">
        <f>IF(33&lt;=$G276, $N276, "")</f>
        <v/>
      </c>
      <c r="LF276" s="15">
        <f>IF(33&lt;=$G276, LE276-LD276, "")</f>
        <v/>
      </c>
      <c r="LG276" s="15">
        <f>IF(33&lt;=$G276, LC276-LF276, "")</f>
        <v/>
      </c>
      <c r="LH276" s="15">
        <f>IF(33&lt;=$G276, ROUND(KZ276*$Q276, 2), "")</f>
        <v/>
      </c>
      <c r="LI276" s="15">
        <f>IF(33&lt;=$G276, KZ276+LH276, "")</f>
        <v/>
      </c>
      <c r="LJ276" s="15">
        <f>IF(33&lt;=$G276, LD276+LH276, "")</f>
        <v/>
      </c>
      <c r="LK276" s="15">
        <f>IF(33&lt;=$G276, ($G276-33)*$N276, "")</f>
        <v/>
      </c>
      <c r="LL276" s="15">
        <f>IF(34&lt;=$G276, LG276, "")</f>
        <v/>
      </c>
      <c r="LM276" s="15">
        <f>IF(34&lt;=$G276, ROUND(LL276*$Q276, 2), "")</f>
        <v/>
      </c>
      <c r="LN276" s="15">
        <f>IF(34&lt;=$G276, $N276, "")</f>
        <v/>
      </c>
      <c r="LO276" s="15">
        <f>IF(34&lt;=$G276, LN276-LM276, "")</f>
        <v/>
      </c>
      <c r="LP276" s="15">
        <f>IF(34&lt;=$G276, LL276-LO276, "")</f>
        <v/>
      </c>
      <c r="LQ276" s="15">
        <f>IF(34&lt;=$G276, ROUND(LI276*$Q276, 2), "")</f>
        <v/>
      </c>
      <c r="LR276" s="15">
        <f>IF(34&lt;=$G276, LI276+LQ276, "")</f>
        <v/>
      </c>
      <c r="LS276" s="15">
        <f>IF(34&lt;=$G276, LM276+LQ276, "")</f>
        <v/>
      </c>
      <c r="LT276" s="15">
        <f>IF(34&lt;=$G276, ($G276-34)*$N276, "")</f>
        <v/>
      </c>
      <c r="LU276" s="15">
        <f>IF(35&lt;=$G276, LP276, "")</f>
        <v/>
      </c>
      <c r="LV276" s="15">
        <f>IF(35&lt;=$G276, ROUND(LU276*$Q276, 2), "")</f>
        <v/>
      </c>
      <c r="LW276" s="15">
        <f>IF(35&lt;=$G276, $N276, "")</f>
        <v/>
      </c>
      <c r="LX276" s="15">
        <f>IF(35&lt;=$G276, LW276-LV276, "")</f>
        <v/>
      </c>
      <c r="LY276" s="15">
        <f>IF(35&lt;=$G276, LU276-LX276, "")</f>
        <v/>
      </c>
      <c r="LZ276" s="15">
        <f>IF(35&lt;=$G276, ROUND(LR276*$Q276, 2), "")</f>
        <v/>
      </c>
      <c r="MA276" s="15">
        <f>IF(35&lt;=$G276, LR276+LZ276, "")</f>
        <v/>
      </c>
      <c r="MB276" s="15">
        <f>IF(35&lt;=$G276, LV276+LZ276, "")</f>
        <v/>
      </c>
      <c r="MC276" s="15">
        <f>IF(35&lt;=$G276, ($G276-35)*$N276, "")</f>
        <v/>
      </c>
      <c r="MD276" s="15">
        <f>IF(36&lt;=$G276, LY276, "")</f>
        <v/>
      </c>
      <c r="ME276" s="15">
        <f>IF(36&lt;=$G276, ROUND(MD276*$Q276, 2), "")</f>
        <v/>
      </c>
      <c r="MF276" s="15">
        <f>IF(36&lt;=$G276, $N276, "")</f>
        <v/>
      </c>
      <c r="MG276" s="15">
        <f>IF(36&lt;=$G276, MF276-ME276, "")</f>
        <v/>
      </c>
      <c r="MH276" s="15">
        <f>IF(36&lt;=$G276, MD276-MG276, "")</f>
        <v/>
      </c>
      <c r="MI276" s="15">
        <f>IF(36&lt;=$G276, ROUND(MA276*$Q276, 2), "")</f>
        <v/>
      </c>
      <c r="MJ276" s="15">
        <f>IF(36&lt;=$G276, MA276+MI276, "")</f>
        <v/>
      </c>
      <c r="MK276" s="15">
        <f>IF(36&lt;=$G276, ME276+MI276, "")</f>
        <v/>
      </c>
      <c r="ML276" s="15">
        <f>IF(36&lt;=$G276, ($G276-36)*$N276, "")</f>
        <v/>
      </c>
      <c r="MM276" s="15">
        <f>IF(37&lt;=$G276, MH276, "")</f>
        <v/>
      </c>
      <c r="MN276" s="15">
        <f>IF(37&lt;=$G276, ROUND(MM276*$Q276, 2), "")</f>
        <v/>
      </c>
      <c r="MO276" s="15">
        <f>IF(37&lt;=$G276, $N276, "")</f>
        <v/>
      </c>
      <c r="MP276" s="15">
        <f>IF(37&lt;=$G276, MO276-MN276, "")</f>
        <v/>
      </c>
      <c r="MQ276" s="15">
        <f>IF(37&lt;=$G276, MM276-MP276, "")</f>
        <v/>
      </c>
      <c r="MR276" s="15">
        <f>IF(37&lt;=$G276, ROUND(MJ276*$Q276, 2), "")</f>
        <v/>
      </c>
      <c r="MS276" s="15">
        <f>IF(37&lt;=$G276, MJ276+MR276, "")</f>
        <v/>
      </c>
      <c r="MT276" s="15">
        <f>IF(37&lt;=$G276, MN276+MR276, "")</f>
        <v/>
      </c>
      <c r="MU276" s="15">
        <f>IF(37&lt;=$G276, ($G276-37)*$N276, "")</f>
        <v/>
      </c>
      <c r="MV276" s="15">
        <f>IF(38&lt;=$G276, MQ276, "")</f>
        <v/>
      </c>
      <c r="MW276" s="15">
        <f>IF(38&lt;=$G276, ROUND(MV276*$Q276, 2), "")</f>
        <v/>
      </c>
      <c r="MX276" s="15">
        <f>IF(38&lt;=$G276, $N276, "")</f>
        <v/>
      </c>
      <c r="MY276" s="15">
        <f>IF(38&lt;=$G276, MX276-MW276, "")</f>
        <v/>
      </c>
      <c r="MZ276" s="15">
        <f>IF(38&lt;=$G276, MV276-MY276, "")</f>
        <v/>
      </c>
      <c r="NA276" s="15">
        <f>IF(38&lt;=$G276, ROUND(MS276*$Q276, 2), "")</f>
        <v/>
      </c>
      <c r="NB276" s="15">
        <f>IF(38&lt;=$G276, MS276+NA276, "")</f>
        <v/>
      </c>
      <c r="NC276" s="15">
        <f>IF(38&lt;=$G276, MW276+NA276, "")</f>
        <v/>
      </c>
      <c r="ND276" s="15">
        <f>IF(38&lt;=$G276, ($G276-38)*$N276, "")</f>
        <v/>
      </c>
      <c r="NE276" s="15">
        <f>IF(39&lt;=$G276, MZ276, "")</f>
        <v/>
      </c>
      <c r="NF276" s="15">
        <f>IF(39&lt;=$G276, ROUND(NE276*$Q276, 2), "")</f>
        <v/>
      </c>
      <c r="NG276" s="15">
        <f>IF(39&lt;=$G276, $N276, "")</f>
        <v/>
      </c>
      <c r="NH276" s="15">
        <f>IF(39&lt;=$G276, NG276-NF276, "")</f>
        <v/>
      </c>
      <c r="NI276" s="15">
        <f>IF(39&lt;=$G276, NE276-NH276, "")</f>
        <v/>
      </c>
      <c r="NJ276" s="15">
        <f>IF(39&lt;=$G276, ROUND(NB276*$Q276, 2), "")</f>
        <v/>
      </c>
      <c r="NK276" s="15">
        <f>IF(39&lt;=$G276, NB276+NJ276, "")</f>
        <v/>
      </c>
      <c r="NL276" s="15">
        <f>IF(39&lt;=$G276, NF276+NJ276, "")</f>
        <v/>
      </c>
      <c r="NM276" s="15">
        <f>IF(39&lt;=$G276, ($G276-39)*$N276, "")</f>
        <v/>
      </c>
      <c r="NN276" s="15">
        <f>IF(40&lt;=$G276, NI276, "")</f>
        <v/>
      </c>
      <c r="NO276" s="15">
        <f>IF(40&lt;=$G276, ROUND(NN276*$Q276, 2), "")</f>
        <v/>
      </c>
      <c r="NP276" s="15">
        <f>IF(40&lt;=$G276, $N276, "")</f>
        <v/>
      </c>
      <c r="NQ276" s="15">
        <f>IF(40&lt;=$G276, NP276-NO276, "")</f>
        <v/>
      </c>
      <c r="NR276" s="15">
        <f>IF(40&lt;=$G276, NN276-NQ276, "")</f>
        <v/>
      </c>
      <c r="NS276" s="15">
        <f>IF(40&lt;=$G276, ROUND(NK276*$Q276, 2), "")</f>
        <v/>
      </c>
      <c r="NT276" s="15">
        <f>IF(40&lt;=$G276, NK276+NS276, "")</f>
        <v/>
      </c>
      <c r="NU276" s="15">
        <f>IF(40&lt;=$G276, NO276+NS276, "")</f>
        <v/>
      </c>
      <c r="NV276" s="15">
        <f>IF(40&lt;=$G276, ($G276-40)*$N276, "")</f>
        <v/>
      </c>
      <c r="NW276" s="15">
        <f>IF(41&lt;=$G276, NR276, "")</f>
        <v/>
      </c>
      <c r="NX276" s="15">
        <f>IF(41&lt;=$G276, ROUND(NW276*$Q276, 2), "")</f>
        <v/>
      </c>
      <c r="NY276" s="15">
        <f>IF(41&lt;=$G276, $N276, "")</f>
        <v/>
      </c>
      <c r="NZ276" s="15">
        <f>IF(41&lt;=$G276, NY276-NX276, "")</f>
        <v/>
      </c>
      <c r="OA276" s="15">
        <f>IF(41&lt;=$G276, NW276-NZ276, "")</f>
        <v/>
      </c>
      <c r="OB276" s="15">
        <f>IF(41&lt;=$G276, ROUND(NT276*$Q276, 2), "")</f>
        <v/>
      </c>
      <c r="OC276" s="15">
        <f>IF(41&lt;=$G276, NT276+OB276, "")</f>
        <v/>
      </c>
      <c r="OD276" s="15">
        <f>IF(41&lt;=$G276, NX276+OB276, "")</f>
        <v/>
      </c>
      <c r="OE276" s="15">
        <f>IF(41&lt;=$G276, ($G276-41)*$N276, "")</f>
        <v/>
      </c>
      <c r="OF276" s="15">
        <f>IF(42&lt;=$G276, OA276, "")</f>
        <v/>
      </c>
      <c r="OG276" s="15">
        <f>IF(42&lt;=$G276, ROUND(OF276*$Q276, 2), "")</f>
        <v/>
      </c>
      <c r="OH276" s="15">
        <f>IF(42&lt;=$G276, $N276, "")</f>
        <v/>
      </c>
      <c r="OI276" s="15">
        <f>IF(42&lt;=$G276, OH276-OG276, "")</f>
        <v/>
      </c>
      <c r="OJ276" s="15">
        <f>IF(42&lt;=$G276, OF276-OI276, "")</f>
        <v/>
      </c>
      <c r="OK276" s="15">
        <f>IF(42&lt;=$G276, ROUND(OC276*$Q276, 2), "")</f>
        <v/>
      </c>
      <c r="OL276" s="15">
        <f>IF(42&lt;=$G276, OC276+OK276, "")</f>
        <v/>
      </c>
      <c r="OM276" s="15">
        <f>IF(42&lt;=$G276, OG276+OK276, "")</f>
        <v/>
      </c>
      <c r="ON276" s="15">
        <f>IF(42&lt;=$G276, ($G276-42)*$N276, "")</f>
        <v/>
      </c>
      <c r="OO276" s="15">
        <f>IF(43&lt;=$G276, OJ276, "")</f>
        <v/>
      </c>
      <c r="OP276" s="15">
        <f>IF(43&lt;=$G276, ROUND(OO276*$Q276, 2), "")</f>
        <v/>
      </c>
      <c r="OQ276" s="15">
        <f>IF(43&lt;=$G276, $N276, "")</f>
        <v/>
      </c>
      <c r="OR276" s="15">
        <f>IF(43&lt;=$G276, OQ276-OP276, "")</f>
        <v/>
      </c>
      <c r="OS276" s="15">
        <f>IF(43&lt;=$G276, OO276-OR276, "")</f>
        <v/>
      </c>
      <c r="OT276" s="15">
        <f>IF(43&lt;=$G276, ROUND(OL276*$Q276, 2), "")</f>
        <v/>
      </c>
      <c r="OU276" s="15">
        <f>IF(43&lt;=$G276, OL276+OT276, "")</f>
        <v/>
      </c>
      <c r="OV276" s="15">
        <f>IF(43&lt;=$G276, OP276+OT276, "")</f>
        <v/>
      </c>
      <c r="OW276" s="15">
        <f>IF(43&lt;=$G276, ($G276-43)*$N276, "")</f>
        <v/>
      </c>
      <c r="OX276" s="15">
        <f>IF(44&lt;=$G276, OS276, "")</f>
        <v/>
      </c>
      <c r="OY276" s="15">
        <f>IF(44&lt;=$G276, ROUND(OX276*$Q276, 2), "")</f>
        <v/>
      </c>
      <c r="OZ276" s="15">
        <f>IF(44&lt;=$G276, $N276, "")</f>
        <v/>
      </c>
      <c r="PA276" s="15">
        <f>IF(44&lt;=$G276, OZ276-OY276, "")</f>
        <v/>
      </c>
      <c r="PB276" s="15">
        <f>IF(44&lt;=$G276, OX276-PA276, "")</f>
        <v/>
      </c>
      <c r="PC276" s="15">
        <f>IF(44&lt;=$G276, ROUND(OU276*$Q276, 2), "")</f>
        <v/>
      </c>
      <c r="PD276" s="15">
        <f>IF(44&lt;=$G276, OU276+PC276, "")</f>
        <v/>
      </c>
      <c r="PE276" s="15">
        <f>IF(44&lt;=$G276, OY276+PC276, "")</f>
        <v/>
      </c>
      <c r="PF276" s="15">
        <f>IF(44&lt;=$G276, ($G276-44)*$N276, "")</f>
        <v/>
      </c>
      <c r="PG276" s="15">
        <f>IF(45&lt;=$G276, PB276, "")</f>
        <v/>
      </c>
      <c r="PH276" s="15">
        <f>IF(45&lt;=$G276, ROUND(PG276*$Q276, 2), "")</f>
        <v/>
      </c>
      <c r="PI276" s="15">
        <f>IF(45&lt;=$G276, $N276, "")</f>
        <v/>
      </c>
      <c r="PJ276" s="15">
        <f>IF(45&lt;=$G276, PI276-PH276, "")</f>
        <v/>
      </c>
      <c r="PK276" s="15">
        <f>IF(45&lt;=$G276, PG276-PJ276, "")</f>
        <v/>
      </c>
      <c r="PL276" s="15">
        <f>IF(45&lt;=$G276, ROUND(PD276*$Q276, 2), "")</f>
        <v/>
      </c>
      <c r="PM276" s="15">
        <f>IF(45&lt;=$G276, PD276+PL276, "")</f>
        <v/>
      </c>
      <c r="PN276" s="15">
        <f>IF(45&lt;=$G276, PH276+PL276, "")</f>
        <v/>
      </c>
      <c r="PO276" s="15">
        <f>IF(45&lt;=$G276, ($G276-45)*$N276, "")</f>
        <v/>
      </c>
      <c r="PP276" s="15">
        <f>IF(46&lt;=$G276, PK276, "")</f>
        <v/>
      </c>
      <c r="PQ276" s="15">
        <f>IF(46&lt;=$G276, ROUND(PP276*$Q276, 2), "")</f>
        <v/>
      </c>
      <c r="PR276" s="15">
        <f>IF(46&lt;=$G276, $N276, "")</f>
        <v/>
      </c>
      <c r="PS276" s="15">
        <f>IF(46&lt;=$G276, PR276-PQ276, "")</f>
        <v/>
      </c>
      <c r="PT276" s="15">
        <f>IF(46&lt;=$G276, PP276-PS276, "")</f>
        <v/>
      </c>
      <c r="PU276" s="15">
        <f>IF(46&lt;=$G276, ROUND(PM276*$Q276, 2), "")</f>
        <v/>
      </c>
      <c r="PV276" s="15">
        <f>IF(46&lt;=$G276, PM276+PU276, "")</f>
        <v/>
      </c>
      <c r="PW276" s="15">
        <f>IF(46&lt;=$G276, PQ276+PU276, "")</f>
        <v/>
      </c>
      <c r="PX276" s="15">
        <f>IF(46&lt;=$G276, ($G276-46)*$N276, "")</f>
        <v/>
      </c>
      <c r="PY276" s="15">
        <f>IF(47&lt;=$G276, PT276, "")</f>
        <v/>
      </c>
      <c r="PZ276" s="15">
        <f>IF(47&lt;=$G276, ROUND(PY276*$Q276, 2), "")</f>
        <v/>
      </c>
      <c r="QA276" s="15">
        <f>IF(47&lt;=$G276, $N276, "")</f>
        <v/>
      </c>
      <c r="QB276" s="15">
        <f>IF(47&lt;=$G276, QA276-PZ276, "")</f>
        <v/>
      </c>
      <c r="QC276" s="15">
        <f>IF(47&lt;=$G276, PY276-QB276, "")</f>
        <v/>
      </c>
      <c r="QD276" s="15">
        <f>IF(47&lt;=$G276, ROUND(PV276*$Q276, 2), "")</f>
        <v/>
      </c>
      <c r="QE276" s="15">
        <f>IF(47&lt;=$G276, PV276+QD276, "")</f>
        <v/>
      </c>
      <c r="QF276" s="15">
        <f>IF(47&lt;=$G276, PZ276+QD276, "")</f>
        <v/>
      </c>
      <c r="QG276" s="15">
        <f>IF(47&lt;=$G276, ($G276-47)*$N276, "")</f>
        <v/>
      </c>
      <c r="QH276" s="15">
        <f>IF(48&lt;=$G276, QC276, "")</f>
        <v/>
      </c>
      <c r="QI276" s="15">
        <f>IF(48&lt;=$G276, ROUND(QH276*$Q276, 2), "")</f>
        <v/>
      </c>
      <c r="QJ276" s="15">
        <f>IF(48&lt;=$G276, $N276, "")</f>
        <v/>
      </c>
      <c r="QK276" s="15">
        <f>IF(48&lt;=$G276, QJ276-QI276, "")</f>
        <v/>
      </c>
      <c r="QL276" s="15">
        <f>IF(48&lt;=$G276, QH276-QK276, "")</f>
        <v/>
      </c>
      <c r="QM276" s="15">
        <f>IF(48&lt;=$G276, ROUND(QE276*$Q276, 2), "")</f>
        <v/>
      </c>
      <c r="QN276" s="15">
        <f>IF(48&lt;=$G276, QE276+QM276, "")</f>
        <v/>
      </c>
      <c r="QO276" s="15">
        <f>IF(48&lt;=$G276, QI276+QM276, "")</f>
        <v/>
      </c>
      <c r="QP276" s="15">
        <f>IF(48&lt;=$G276, ($G276-48)*$N276, "")</f>
        <v/>
      </c>
    </row>
    <row r="277">
      <c r="A277" s="6" t="inlineStr">
        <is>
          <t>0781-0001</t>
        </is>
      </c>
      <c r="B277" s="7" t="inlineStr">
        <is>
          <t>Northstar Marine &amp; Civil, S.A. de C.V.</t>
        </is>
      </c>
      <c r="C277" s="7" t="inlineStr">
        <is>
          <t>Sany Motoniveladora 2026</t>
        </is>
      </c>
      <c r="D277" s="6" t="inlineStr">
        <is>
          <t>ACTIVO</t>
        </is>
      </c>
      <c r="E277" s="6" t="inlineStr">
        <is>
          <t>2026-09-25</t>
        </is>
      </c>
      <c r="F277" s="6" t="inlineStr">
        <is>
          <t>2028-09-25</t>
        </is>
      </c>
      <c r="G277" s="8" t="n">
        <v>24</v>
      </c>
      <c r="H277" s="9" t="n">
        <v>3277105.17</v>
      </c>
      <c r="I277" s="10" t="n">
        <v>0.2</v>
      </c>
      <c r="J277" s="9">
        <f>ROUND(H277*I277, 2)</f>
        <v/>
      </c>
      <c r="K277" s="9">
        <f>ROUND(H277-J277, 2)</f>
        <v/>
      </c>
      <c r="L277" s="10" t="n">
        <v>0</v>
      </c>
      <c r="M277" s="9">
        <f>ROUND(H277*L277, 2)</f>
        <v/>
      </c>
      <c r="N277" s="9" t="n">
        <v>139765.45</v>
      </c>
      <c r="O277" s="10" t="n">
        <v>0.02</v>
      </c>
      <c r="P277" s="9">
        <f>ROUND(H277*O277, 2)</f>
        <v/>
      </c>
      <c r="Q277" s="11" t="n">
        <v>0.02205956</v>
      </c>
      <c r="R277" s="11">
        <f>RATE(G277, -N277, K277, -P277)</f>
        <v/>
      </c>
      <c r="S277" s="11">
        <f>ROUND(Q277*12, 8)</f>
        <v/>
      </c>
      <c r="T277" s="11">
        <f>ROUND(((1+Q277)^12)-1, 8)</f>
        <v/>
      </c>
      <c r="U277" s="9">
        <f>ROUND(PV(Q277, G277, 0, -P277), 2)</f>
        <v/>
      </c>
      <c r="V277" s="9">
        <f>SUMIF($AA$4:$QP$4, "Interes_Leasing", AA277:QP277)</f>
        <v/>
      </c>
      <c r="W277" s="9">
        <f>SUMIF($AA$4:$QP$4, "Interes_Residual", AA277:QP277)</f>
        <v/>
      </c>
      <c r="X277" s="9">
        <f>ROUND(V277+W277, 2)</f>
        <v/>
      </c>
      <c r="Y277" s="9">
        <f>ROUND((N277*G277+P277+M277)-K277, 2)</f>
        <v/>
      </c>
      <c r="Z277" s="10">
        <f>ROUND(Y277/K277, 4)</f>
        <v/>
      </c>
      <c r="AA277" s="9">
        <f>IF(1&lt;=$G277, $K277, "")</f>
        <v/>
      </c>
      <c r="AB277" s="9">
        <f>IF(1&lt;=$G277, ROUND(AA277*$Q277, 2), "")</f>
        <v/>
      </c>
      <c r="AC277" s="9">
        <f>IF(1&lt;=$G277, $N277, "")</f>
        <v/>
      </c>
      <c r="AD277" s="9">
        <f>IF(1&lt;=$G277, AC277-AB277, "")</f>
        <v/>
      </c>
      <c r="AE277" s="9">
        <f>IF(1&lt;=$G277, AA277-AD277, "")</f>
        <v/>
      </c>
      <c r="AF277" s="9">
        <f>IF(1&lt;=$G277, ROUND($U277*$Q277, 2), "")</f>
        <v/>
      </c>
      <c r="AG277" s="9">
        <f>IF(1&lt;=$G277, $U277+AF277, "")</f>
        <v/>
      </c>
      <c r="AH277" s="9">
        <f>IF(1&lt;=$G277, AB277+AF277, "")</f>
        <v/>
      </c>
      <c r="AI277" s="9">
        <f>IF(1&lt;=$G277, ($G277-1)*$N277, "")</f>
        <v/>
      </c>
      <c r="AJ277" s="9">
        <f>IF(2&lt;=$G277, AE277, "")</f>
        <v/>
      </c>
      <c r="AK277" s="9">
        <f>IF(2&lt;=$G277, ROUND(AJ277*$Q277, 2), "")</f>
        <v/>
      </c>
      <c r="AL277" s="9">
        <f>IF(2&lt;=$G277, $N277, "")</f>
        <v/>
      </c>
      <c r="AM277" s="9">
        <f>IF(2&lt;=$G277, AL277-AK277, "")</f>
        <v/>
      </c>
      <c r="AN277" s="9">
        <f>IF(2&lt;=$G277, AJ277-AM277, "")</f>
        <v/>
      </c>
      <c r="AO277" s="9">
        <f>IF(2&lt;=$G277, ROUND(AG277*$Q277, 2), "")</f>
        <v/>
      </c>
      <c r="AP277" s="9">
        <f>IF(2&lt;=$G277, AG277+AO277, "")</f>
        <v/>
      </c>
      <c r="AQ277" s="9">
        <f>IF(2&lt;=$G277, AK277+AO277, "")</f>
        <v/>
      </c>
      <c r="AR277" s="9">
        <f>IF(2&lt;=$G277, ($G277-2)*$N277, "")</f>
        <v/>
      </c>
      <c r="AS277" s="9">
        <f>IF(3&lt;=$G277, AN277, "")</f>
        <v/>
      </c>
      <c r="AT277" s="9">
        <f>IF(3&lt;=$G277, ROUND(AS277*$Q277, 2), "")</f>
        <v/>
      </c>
      <c r="AU277" s="9">
        <f>IF(3&lt;=$G277, $N277, "")</f>
        <v/>
      </c>
      <c r="AV277" s="9">
        <f>IF(3&lt;=$G277, AU277-AT277, "")</f>
        <v/>
      </c>
      <c r="AW277" s="9">
        <f>IF(3&lt;=$G277, AS277-AV277, "")</f>
        <v/>
      </c>
      <c r="AX277" s="9">
        <f>IF(3&lt;=$G277, ROUND(AP277*$Q277, 2), "")</f>
        <v/>
      </c>
      <c r="AY277" s="9">
        <f>IF(3&lt;=$G277, AP277+AX277, "")</f>
        <v/>
      </c>
      <c r="AZ277" s="9">
        <f>IF(3&lt;=$G277, AT277+AX277, "")</f>
        <v/>
      </c>
      <c r="BA277" s="9">
        <f>IF(3&lt;=$G277, ($G277-3)*$N277, "")</f>
        <v/>
      </c>
      <c r="BB277" s="9">
        <f>IF(4&lt;=$G277, AW277, "")</f>
        <v/>
      </c>
      <c r="BC277" s="9">
        <f>IF(4&lt;=$G277, ROUND(BB277*$Q277, 2), "")</f>
        <v/>
      </c>
      <c r="BD277" s="9">
        <f>IF(4&lt;=$G277, $N277, "")</f>
        <v/>
      </c>
      <c r="BE277" s="9">
        <f>IF(4&lt;=$G277, BD277-BC277, "")</f>
        <v/>
      </c>
      <c r="BF277" s="9">
        <f>IF(4&lt;=$G277, BB277-BE277, "")</f>
        <v/>
      </c>
      <c r="BG277" s="9">
        <f>IF(4&lt;=$G277, ROUND(AY277*$Q277, 2), "")</f>
        <v/>
      </c>
      <c r="BH277" s="9">
        <f>IF(4&lt;=$G277, AY277+BG277, "")</f>
        <v/>
      </c>
      <c r="BI277" s="9">
        <f>IF(4&lt;=$G277, BC277+BG277, "")</f>
        <v/>
      </c>
      <c r="BJ277" s="9">
        <f>IF(4&lt;=$G277, ($G277-4)*$N277, "")</f>
        <v/>
      </c>
      <c r="BK277" s="9">
        <f>IF(5&lt;=$G277, BF277, "")</f>
        <v/>
      </c>
      <c r="BL277" s="9">
        <f>IF(5&lt;=$G277, ROUND(BK277*$Q277, 2), "")</f>
        <v/>
      </c>
      <c r="BM277" s="9">
        <f>IF(5&lt;=$G277, $N277, "")</f>
        <v/>
      </c>
      <c r="BN277" s="9">
        <f>IF(5&lt;=$G277, BM277-BL277, "")</f>
        <v/>
      </c>
      <c r="BO277" s="9">
        <f>IF(5&lt;=$G277, BK277-BN277, "")</f>
        <v/>
      </c>
      <c r="BP277" s="9">
        <f>IF(5&lt;=$G277, ROUND(BH277*$Q277, 2), "")</f>
        <v/>
      </c>
      <c r="BQ277" s="9">
        <f>IF(5&lt;=$G277, BH277+BP277, "")</f>
        <v/>
      </c>
      <c r="BR277" s="9">
        <f>IF(5&lt;=$G277, BL277+BP277, "")</f>
        <v/>
      </c>
      <c r="BS277" s="9">
        <f>IF(5&lt;=$G277, ($G277-5)*$N277, "")</f>
        <v/>
      </c>
      <c r="BT277" s="9">
        <f>IF(6&lt;=$G277, BO277, "")</f>
        <v/>
      </c>
      <c r="BU277" s="9">
        <f>IF(6&lt;=$G277, ROUND(BT277*$Q277, 2), "")</f>
        <v/>
      </c>
      <c r="BV277" s="9">
        <f>IF(6&lt;=$G277, $N277, "")</f>
        <v/>
      </c>
      <c r="BW277" s="9">
        <f>IF(6&lt;=$G277, BV277-BU277, "")</f>
        <v/>
      </c>
      <c r="BX277" s="9">
        <f>IF(6&lt;=$G277, BT277-BW277, "")</f>
        <v/>
      </c>
      <c r="BY277" s="9">
        <f>IF(6&lt;=$G277, ROUND(BQ277*$Q277, 2), "")</f>
        <v/>
      </c>
      <c r="BZ277" s="9">
        <f>IF(6&lt;=$G277, BQ277+BY277, "")</f>
        <v/>
      </c>
      <c r="CA277" s="9">
        <f>IF(6&lt;=$G277, BU277+BY277, "")</f>
        <v/>
      </c>
      <c r="CB277" s="9">
        <f>IF(6&lt;=$G277, ($G277-6)*$N277, "")</f>
        <v/>
      </c>
      <c r="CC277" s="9">
        <f>IF(7&lt;=$G277, BX277, "")</f>
        <v/>
      </c>
      <c r="CD277" s="9">
        <f>IF(7&lt;=$G277, ROUND(CC277*$Q277, 2), "")</f>
        <v/>
      </c>
      <c r="CE277" s="9">
        <f>IF(7&lt;=$G277, $N277, "")</f>
        <v/>
      </c>
      <c r="CF277" s="9">
        <f>IF(7&lt;=$G277, CE277-CD277, "")</f>
        <v/>
      </c>
      <c r="CG277" s="9">
        <f>IF(7&lt;=$G277, CC277-CF277, "")</f>
        <v/>
      </c>
      <c r="CH277" s="9">
        <f>IF(7&lt;=$G277, ROUND(BZ277*$Q277, 2), "")</f>
        <v/>
      </c>
      <c r="CI277" s="9">
        <f>IF(7&lt;=$G277, BZ277+CH277, "")</f>
        <v/>
      </c>
      <c r="CJ277" s="9">
        <f>IF(7&lt;=$G277, CD277+CH277, "")</f>
        <v/>
      </c>
      <c r="CK277" s="9">
        <f>IF(7&lt;=$G277, ($G277-7)*$N277, "")</f>
        <v/>
      </c>
      <c r="CL277" s="9">
        <f>IF(8&lt;=$G277, CG277, "")</f>
        <v/>
      </c>
      <c r="CM277" s="9">
        <f>IF(8&lt;=$G277, ROUND(CL277*$Q277, 2), "")</f>
        <v/>
      </c>
      <c r="CN277" s="9">
        <f>IF(8&lt;=$G277, $N277, "")</f>
        <v/>
      </c>
      <c r="CO277" s="9">
        <f>IF(8&lt;=$G277, CN277-CM277, "")</f>
        <v/>
      </c>
      <c r="CP277" s="9">
        <f>IF(8&lt;=$G277, CL277-CO277, "")</f>
        <v/>
      </c>
      <c r="CQ277" s="9">
        <f>IF(8&lt;=$G277, ROUND(CI277*$Q277, 2), "")</f>
        <v/>
      </c>
      <c r="CR277" s="9">
        <f>IF(8&lt;=$G277, CI277+CQ277, "")</f>
        <v/>
      </c>
      <c r="CS277" s="9">
        <f>IF(8&lt;=$G277, CM277+CQ277, "")</f>
        <v/>
      </c>
      <c r="CT277" s="9">
        <f>IF(8&lt;=$G277, ($G277-8)*$N277, "")</f>
        <v/>
      </c>
      <c r="CU277" s="9">
        <f>IF(9&lt;=$G277, CP277, "")</f>
        <v/>
      </c>
      <c r="CV277" s="9">
        <f>IF(9&lt;=$G277, ROUND(CU277*$Q277, 2), "")</f>
        <v/>
      </c>
      <c r="CW277" s="9">
        <f>IF(9&lt;=$G277, $N277, "")</f>
        <v/>
      </c>
      <c r="CX277" s="9">
        <f>IF(9&lt;=$G277, CW277-CV277, "")</f>
        <v/>
      </c>
      <c r="CY277" s="9">
        <f>IF(9&lt;=$G277, CU277-CX277, "")</f>
        <v/>
      </c>
      <c r="CZ277" s="9">
        <f>IF(9&lt;=$G277, ROUND(CR277*$Q277, 2), "")</f>
        <v/>
      </c>
      <c r="DA277" s="9">
        <f>IF(9&lt;=$G277, CR277+CZ277, "")</f>
        <v/>
      </c>
      <c r="DB277" s="9">
        <f>IF(9&lt;=$G277, CV277+CZ277, "")</f>
        <v/>
      </c>
      <c r="DC277" s="9">
        <f>IF(9&lt;=$G277, ($G277-9)*$N277, "")</f>
        <v/>
      </c>
      <c r="DD277" s="9">
        <f>IF(10&lt;=$G277, CY277, "")</f>
        <v/>
      </c>
      <c r="DE277" s="9">
        <f>IF(10&lt;=$G277, ROUND(DD277*$Q277, 2), "")</f>
        <v/>
      </c>
      <c r="DF277" s="9">
        <f>IF(10&lt;=$G277, $N277, "")</f>
        <v/>
      </c>
      <c r="DG277" s="9">
        <f>IF(10&lt;=$G277, DF277-DE277, "")</f>
        <v/>
      </c>
      <c r="DH277" s="9">
        <f>IF(10&lt;=$G277, DD277-DG277, "")</f>
        <v/>
      </c>
      <c r="DI277" s="9">
        <f>IF(10&lt;=$G277, ROUND(DA277*$Q277, 2), "")</f>
        <v/>
      </c>
      <c r="DJ277" s="9">
        <f>IF(10&lt;=$G277, DA277+DI277, "")</f>
        <v/>
      </c>
      <c r="DK277" s="9">
        <f>IF(10&lt;=$G277, DE277+DI277, "")</f>
        <v/>
      </c>
      <c r="DL277" s="9">
        <f>IF(10&lt;=$G277, ($G277-10)*$N277, "")</f>
        <v/>
      </c>
      <c r="DM277" s="9">
        <f>IF(11&lt;=$G277, DH277, "")</f>
        <v/>
      </c>
      <c r="DN277" s="9">
        <f>IF(11&lt;=$G277, ROUND(DM277*$Q277, 2), "")</f>
        <v/>
      </c>
      <c r="DO277" s="9">
        <f>IF(11&lt;=$G277, $N277, "")</f>
        <v/>
      </c>
      <c r="DP277" s="9">
        <f>IF(11&lt;=$G277, DO277-DN277, "")</f>
        <v/>
      </c>
      <c r="DQ277" s="9">
        <f>IF(11&lt;=$G277, DM277-DP277, "")</f>
        <v/>
      </c>
      <c r="DR277" s="9">
        <f>IF(11&lt;=$G277, ROUND(DJ277*$Q277, 2), "")</f>
        <v/>
      </c>
      <c r="DS277" s="9">
        <f>IF(11&lt;=$G277, DJ277+DR277, "")</f>
        <v/>
      </c>
      <c r="DT277" s="9">
        <f>IF(11&lt;=$G277, DN277+DR277, "")</f>
        <v/>
      </c>
      <c r="DU277" s="9">
        <f>IF(11&lt;=$G277, ($G277-11)*$N277, "")</f>
        <v/>
      </c>
      <c r="DV277" s="9">
        <f>IF(12&lt;=$G277, DQ277, "")</f>
        <v/>
      </c>
      <c r="DW277" s="9">
        <f>IF(12&lt;=$G277, ROUND(DV277*$Q277, 2), "")</f>
        <v/>
      </c>
      <c r="DX277" s="9">
        <f>IF(12&lt;=$G277, $N277, "")</f>
        <v/>
      </c>
      <c r="DY277" s="9">
        <f>IF(12&lt;=$G277, DX277-DW277, "")</f>
        <v/>
      </c>
      <c r="DZ277" s="9">
        <f>IF(12&lt;=$G277, DV277-DY277, "")</f>
        <v/>
      </c>
      <c r="EA277" s="9">
        <f>IF(12&lt;=$G277, ROUND(DS277*$Q277, 2), "")</f>
        <v/>
      </c>
      <c r="EB277" s="9">
        <f>IF(12&lt;=$G277, DS277+EA277, "")</f>
        <v/>
      </c>
      <c r="EC277" s="9">
        <f>IF(12&lt;=$G277, DW277+EA277, "")</f>
        <v/>
      </c>
      <c r="ED277" s="9">
        <f>IF(12&lt;=$G277, ($G277-12)*$N277, "")</f>
        <v/>
      </c>
      <c r="EE277" s="9">
        <f>IF(13&lt;=$G277, DZ277, "")</f>
        <v/>
      </c>
      <c r="EF277" s="9">
        <f>IF(13&lt;=$G277, ROUND(EE277*$Q277, 2), "")</f>
        <v/>
      </c>
      <c r="EG277" s="9">
        <f>IF(13&lt;=$G277, $N277, "")</f>
        <v/>
      </c>
      <c r="EH277" s="9">
        <f>IF(13&lt;=$G277, EG277-EF277, "")</f>
        <v/>
      </c>
      <c r="EI277" s="9">
        <f>IF(13&lt;=$G277, EE277-EH277, "")</f>
        <v/>
      </c>
      <c r="EJ277" s="9">
        <f>IF(13&lt;=$G277, ROUND(EB277*$Q277, 2), "")</f>
        <v/>
      </c>
      <c r="EK277" s="9">
        <f>IF(13&lt;=$G277, EB277+EJ277, "")</f>
        <v/>
      </c>
      <c r="EL277" s="9">
        <f>IF(13&lt;=$G277, EF277+EJ277, "")</f>
        <v/>
      </c>
      <c r="EM277" s="9">
        <f>IF(13&lt;=$G277, ($G277-13)*$N277, "")</f>
        <v/>
      </c>
      <c r="EN277" s="9">
        <f>IF(14&lt;=$G277, EI277, "")</f>
        <v/>
      </c>
      <c r="EO277" s="9">
        <f>IF(14&lt;=$G277, ROUND(EN277*$Q277, 2), "")</f>
        <v/>
      </c>
      <c r="EP277" s="9">
        <f>IF(14&lt;=$G277, $N277, "")</f>
        <v/>
      </c>
      <c r="EQ277" s="9">
        <f>IF(14&lt;=$G277, EP277-EO277, "")</f>
        <v/>
      </c>
      <c r="ER277" s="9">
        <f>IF(14&lt;=$G277, EN277-EQ277, "")</f>
        <v/>
      </c>
      <c r="ES277" s="9">
        <f>IF(14&lt;=$G277, ROUND(EK277*$Q277, 2), "")</f>
        <v/>
      </c>
      <c r="ET277" s="9">
        <f>IF(14&lt;=$G277, EK277+ES277, "")</f>
        <v/>
      </c>
      <c r="EU277" s="9">
        <f>IF(14&lt;=$G277, EO277+ES277, "")</f>
        <v/>
      </c>
      <c r="EV277" s="9">
        <f>IF(14&lt;=$G277, ($G277-14)*$N277, "")</f>
        <v/>
      </c>
      <c r="EW277" s="9">
        <f>IF(15&lt;=$G277, ER277, "")</f>
        <v/>
      </c>
      <c r="EX277" s="9">
        <f>IF(15&lt;=$G277, ROUND(EW277*$Q277, 2), "")</f>
        <v/>
      </c>
      <c r="EY277" s="9">
        <f>IF(15&lt;=$G277, $N277, "")</f>
        <v/>
      </c>
      <c r="EZ277" s="9">
        <f>IF(15&lt;=$G277, EY277-EX277, "")</f>
        <v/>
      </c>
      <c r="FA277" s="9">
        <f>IF(15&lt;=$G277, EW277-EZ277, "")</f>
        <v/>
      </c>
      <c r="FB277" s="9">
        <f>IF(15&lt;=$G277, ROUND(ET277*$Q277, 2), "")</f>
        <v/>
      </c>
      <c r="FC277" s="9">
        <f>IF(15&lt;=$G277, ET277+FB277, "")</f>
        <v/>
      </c>
      <c r="FD277" s="9">
        <f>IF(15&lt;=$G277, EX277+FB277, "")</f>
        <v/>
      </c>
      <c r="FE277" s="9">
        <f>IF(15&lt;=$G277, ($G277-15)*$N277, "")</f>
        <v/>
      </c>
      <c r="FF277" s="9">
        <f>IF(16&lt;=$G277, FA277, "")</f>
        <v/>
      </c>
      <c r="FG277" s="9">
        <f>IF(16&lt;=$G277, ROUND(FF277*$Q277, 2), "")</f>
        <v/>
      </c>
      <c r="FH277" s="9">
        <f>IF(16&lt;=$G277, $N277, "")</f>
        <v/>
      </c>
      <c r="FI277" s="9">
        <f>IF(16&lt;=$G277, FH277-FG277, "")</f>
        <v/>
      </c>
      <c r="FJ277" s="9">
        <f>IF(16&lt;=$G277, FF277-FI277, "")</f>
        <v/>
      </c>
      <c r="FK277" s="9">
        <f>IF(16&lt;=$G277, ROUND(FC277*$Q277, 2), "")</f>
        <v/>
      </c>
      <c r="FL277" s="9">
        <f>IF(16&lt;=$G277, FC277+FK277, "")</f>
        <v/>
      </c>
      <c r="FM277" s="9">
        <f>IF(16&lt;=$G277, FG277+FK277, "")</f>
        <v/>
      </c>
      <c r="FN277" s="9">
        <f>IF(16&lt;=$G277, ($G277-16)*$N277, "")</f>
        <v/>
      </c>
      <c r="FO277" s="9">
        <f>IF(17&lt;=$G277, FJ277, "")</f>
        <v/>
      </c>
      <c r="FP277" s="9">
        <f>IF(17&lt;=$G277, ROUND(FO277*$Q277, 2), "")</f>
        <v/>
      </c>
      <c r="FQ277" s="9">
        <f>IF(17&lt;=$G277, $N277, "")</f>
        <v/>
      </c>
      <c r="FR277" s="9">
        <f>IF(17&lt;=$G277, FQ277-FP277, "")</f>
        <v/>
      </c>
      <c r="FS277" s="9">
        <f>IF(17&lt;=$G277, FO277-FR277, "")</f>
        <v/>
      </c>
      <c r="FT277" s="9">
        <f>IF(17&lt;=$G277, ROUND(FL277*$Q277, 2), "")</f>
        <v/>
      </c>
      <c r="FU277" s="9">
        <f>IF(17&lt;=$G277, FL277+FT277, "")</f>
        <v/>
      </c>
      <c r="FV277" s="9">
        <f>IF(17&lt;=$G277, FP277+FT277, "")</f>
        <v/>
      </c>
      <c r="FW277" s="9">
        <f>IF(17&lt;=$G277, ($G277-17)*$N277, "")</f>
        <v/>
      </c>
      <c r="FX277" s="9">
        <f>IF(18&lt;=$G277, FS277, "")</f>
        <v/>
      </c>
      <c r="FY277" s="9">
        <f>IF(18&lt;=$G277, ROUND(FX277*$Q277, 2), "")</f>
        <v/>
      </c>
      <c r="FZ277" s="9">
        <f>IF(18&lt;=$G277, $N277, "")</f>
        <v/>
      </c>
      <c r="GA277" s="9">
        <f>IF(18&lt;=$G277, FZ277-FY277, "")</f>
        <v/>
      </c>
      <c r="GB277" s="9">
        <f>IF(18&lt;=$G277, FX277-GA277, "")</f>
        <v/>
      </c>
      <c r="GC277" s="9">
        <f>IF(18&lt;=$G277, ROUND(FU277*$Q277, 2), "")</f>
        <v/>
      </c>
      <c r="GD277" s="9">
        <f>IF(18&lt;=$G277, FU277+GC277, "")</f>
        <v/>
      </c>
      <c r="GE277" s="9">
        <f>IF(18&lt;=$G277, FY277+GC277, "")</f>
        <v/>
      </c>
      <c r="GF277" s="9">
        <f>IF(18&lt;=$G277, ($G277-18)*$N277, "")</f>
        <v/>
      </c>
      <c r="GG277" s="9">
        <f>IF(19&lt;=$G277, GB277, "")</f>
        <v/>
      </c>
      <c r="GH277" s="9">
        <f>IF(19&lt;=$G277, ROUND(GG277*$Q277, 2), "")</f>
        <v/>
      </c>
      <c r="GI277" s="9">
        <f>IF(19&lt;=$G277, $N277, "")</f>
        <v/>
      </c>
      <c r="GJ277" s="9">
        <f>IF(19&lt;=$G277, GI277-GH277, "")</f>
        <v/>
      </c>
      <c r="GK277" s="9">
        <f>IF(19&lt;=$G277, GG277-GJ277, "")</f>
        <v/>
      </c>
      <c r="GL277" s="9">
        <f>IF(19&lt;=$G277, ROUND(GD277*$Q277, 2), "")</f>
        <v/>
      </c>
      <c r="GM277" s="9">
        <f>IF(19&lt;=$G277, GD277+GL277, "")</f>
        <v/>
      </c>
      <c r="GN277" s="9">
        <f>IF(19&lt;=$G277, GH277+GL277, "")</f>
        <v/>
      </c>
      <c r="GO277" s="9">
        <f>IF(19&lt;=$G277, ($G277-19)*$N277, "")</f>
        <v/>
      </c>
      <c r="GP277" s="9">
        <f>IF(20&lt;=$G277, GK277, "")</f>
        <v/>
      </c>
      <c r="GQ277" s="9">
        <f>IF(20&lt;=$G277, ROUND(GP277*$Q277, 2), "")</f>
        <v/>
      </c>
      <c r="GR277" s="9">
        <f>IF(20&lt;=$G277, $N277, "")</f>
        <v/>
      </c>
      <c r="GS277" s="9">
        <f>IF(20&lt;=$G277, GR277-GQ277, "")</f>
        <v/>
      </c>
      <c r="GT277" s="9">
        <f>IF(20&lt;=$G277, GP277-GS277, "")</f>
        <v/>
      </c>
      <c r="GU277" s="9">
        <f>IF(20&lt;=$G277, ROUND(GM277*$Q277, 2), "")</f>
        <v/>
      </c>
      <c r="GV277" s="9">
        <f>IF(20&lt;=$G277, GM277+GU277, "")</f>
        <v/>
      </c>
      <c r="GW277" s="9">
        <f>IF(20&lt;=$G277, GQ277+GU277, "")</f>
        <v/>
      </c>
      <c r="GX277" s="9">
        <f>IF(20&lt;=$G277, ($G277-20)*$N277, "")</f>
        <v/>
      </c>
      <c r="GY277" s="9">
        <f>IF(21&lt;=$G277, GT277, "")</f>
        <v/>
      </c>
      <c r="GZ277" s="9">
        <f>IF(21&lt;=$G277, ROUND(GY277*$Q277, 2), "")</f>
        <v/>
      </c>
      <c r="HA277" s="9">
        <f>IF(21&lt;=$G277, $N277, "")</f>
        <v/>
      </c>
      <c r="HB277" s="9">
        <f>IF(21&lt;=$G277, HA277-GZ277, "")</f>
        <v/>
      </c>
      <c r="HC277" s="9">
        <f>IF(21&lt;=$G277, GY277-HB277, "")</f>
        <v/>
      </c>
      <c r="HD277" s="9">
        <f>IF(21&lt;=$G277, ROUND(GV277*$Q277, 2), "")</f>
        <v/>
      </c>
      <c r="HE277" s="9">
        <f>IF(21&lt;=$G277, GV277+HD277, "")</f>
        <v/>
      </c>
      <c r="HF277" s="9">
        <f>IF(21&lt;=$G277, GZ277+HD277, "")</f>
        <v/>
      </c>
      <c r="HG277" s="9">
        <f>IF(21&lt;=$G277, ($G277-21)*$N277, "")</f>
        <v/>
      </c>
      <c r="HH277" s="9">
        <f>IF(22&lt;=$G277, HC277, "")</f>
        <v/>
      </c>
      <c r="HI277" s="9">
        <f>IF(22&lt;=$G277, ROUND(HH277*$Q277, 2), "")</f>
        <v/>
      </c>
      <c r="HJ277" s="9">
        <f>IF(22&lt;=$G277, $N277, "")</f>
        <v/>
      </c>
      <c r="HK277" s="9">
        <f>IF(22&lt;=$G277, HJ277-HI277, "")</f>
        <v/>
      </c>
      <c r="HL277" s="9">
        <f>IF(22&lt;=$G277, HH277-HK277, "")</f>
        <v/>
      </c>
      <c r="HM277" s="9">
        <f>IF(22&lt;=$G277, ROUND(HE277*$Q277, 2), "")</f>
        <v/>
      </c>
      <c r="HN277" s="9">
        <f>IF(22&lt;=$G277, HE277+HM277, "")</f>
        <v/>
      </c>
      <c r="HO277" s="9">
        <f>IF(22&lt;=$G277, HI277+HM277, "")</f>
        <v/>
      </c>
      <c r="HP277" s="9">
        <f>IF(22&lt;=$G277, ($G277-22)*$N277, "")</f>
        <v/>
      </c>
      <c r="HQ277" s="9">
        <f>IF(23&lt;=$G277, HL277, "")</f>
        <v/>
      </c>
      <c r="HR277" s="9">
        <f>IF(23&lt;=$G277, ROUND(HQ277*$Q277, 2), "")</f>
        <v/>
      </c>
      <c r="HS277" s="9">
        <f>IF(23&lt;=$G277, $N277, "")</f>
        <v/>
      </c>
      <c r="HT277" s="9">
        <f>IF(23&lt;=$G277, HS277-HR277, "")</f>
        <v/>
      </c>
      <c r="HU277" s="9">
        <f>IF(23&lt;=$G277, HQ277-HT277, "")</f>
        <v/>
      </c>
      <c r="HV277" s="9">
        <f>IF(23&lt;=$G277, ROUND(HN277*$Q277, 2), "")</f>
        <v/>
      </c>
      <c r="HW277" s="9">
        <f>IF(23&lt;=$G277, HN277+HV277, "")</f>
        <v/>
      </c>
      <c r="HX277" s="9">
        <f>IF(23&lt;=$G277, HR277+HV277, "")</f>
        <v/>
      </c>
      <c r="HY277" s="9">
        <f>IF(23&lt;=$G277, ($G277-23)*$N277, "")</f>
        <v/>
      </c>
      <c r="HZ277" s="9">
        <f>IF(24&lt;=$G277, HU277, "")</f>
        <v/>
      </c>
      <c r="IA277" s="9">
        <f>IF(24&lt;=$G277, ROUND(HZ277*$Q277, 2), "")</f>
        <v/>
      </c>
      <c r="IB277" s="9">
        <f>IF(24&lt;=$G277, $N277, "")</f>
        <v/>
      </c>
      <c r="IC277" s="9">
        <f>IF(24&lt;=$G277, IB277-IA277, "")</f>
        <v/>
      </c>
      <c r="ID277" s="9">
        <f>IF(24&lt;=$G277, HZ277-IC277, "")</f>
        <v/>
      </c>
      <c r="IE277" s="9">
        <f>IF(24&lt;=$G277, ROUND(HW277*$Q277, 2), "")</f>
        <v/>
      </c>
      <c r="IF277" s="9">
        <f>IF(24&lt;=$G277, HW277+IE277, "")</f>
        <v/>
      </c>
      <c r="IG277" s="9">
        <f>IF(24&lt;=$G277, IA277+IE277, "")</f>
        <v/>
      </c>
      <c r="IH277" s="9">
        <f>IF(24&lt;=$G277, ($G277-24)*$N277, "")</f>
        <v/>
      </c>
      <c r="II277" s="9">
        <f>IF(25&lt;=$G277, ID277, "")</f>
        <v/>
      </c>
      <c r="IJ277" s="9">
        <f>IF(25&lt;=$G277, ROUND(II277*$Q277, 2), "")</f>
        <v/>
      </c>
      <c r="IK277" s="9">
        <f>IF(25&lt;=$G277, $N277, "")</f>
        <v/>
      </c>
      <c r="IL277" s="9">
        <f>IF(25&lt;=$G277, IK277-IJ277, "")</f>
        <v/>
      </c>
      <c r="IM277" s="9">
        <f>IF(25&lt;=$G277, II277-IL277, "")</f>
        <v/>
      </c>
      <c r="IN277" s="9">
        <f>IF(25&lt;=$G277, ROUND(IF277*$Q277, 2), "")</f>
        <v/>
      </c>
      <c r="IO277" s="9">
        <f>IF(25&lt;=$G277, IF277+IN277, "")</f>
        <v/>
      </c>
      <c r="IP277" s="9">
        <f>IF(25&lt;=$G277, IJ277+IN277, "")</f>
        <v/>
      </c>
      <c r="IQ277" s="9">
        <f>IF(25&lt;=$G277, ($G277-25)*$N277, "")</f>
        <v/>
      </c>
      <c r="IR277" s="9">
        <f>IF(26&lt;=$G277, IM277, "")</f>
        <v/>
      </c>
      <c r="IS277" s="9">
        <f>IF(26&lt;=$G277, ROUND(IR277*$Q277, 2), "")</f>
        <v/>
      </c>
      <c r="IT277" s="9">
        <f>IF(26&lt;=$G277, $N277, "")</f>
        <v/>
      </c>
      <c r="IU277" s="9">
        <f>IF(26&lt;=$G277, IT277-IS277, "")</f>
        <v/>
      </c>
      <c r="IV277" s="9">
        <f>IF(26&lt;=$G277, IR277-IU277, "")</f>
        <v/>
      </c>
      <c r="IW277" s="9">
        <f>IF(26&lt;=$G277, ROUND(IO277*$Q277, 2), "")</f>
        <v/>
      </c>
      <c r="IX277" s="9">
        <f>IF(26&lt;=$G277, IO277+IW277, "")</f>
        <v/>
      </c>
      <c r="IY277" s="9">
        <f>IF(26&lt;=$G277, IS277+IW277, "")</f>
        <v/>
      </c>
      <c r="IZ277" s="9">
        <f>IF(26&lt;=$G277, ($G277-26)*$N277, "")</f>
        <v/>
      </c>
      <c r="JA277" s="9">
        <f>IF(27&lt;=$G277, IV277, "")</f>
        <v/>
      </c>
      <c r="JB277" s="9">
        <f>IF(27&lt;=$G277, ROUND(JA277*$Q277, 2), "")</f>
        <v/>
      </c>
      <c r="JC277" s="9">
        <f>IF(27&lt;=$G277, $N277, "")</f>
        <v/>
      </c>
      <c r="JD277" s="9">
        <f>IF(27&lt;=$G277, JC277-JB277, "")</f>
        <v/>
      </c>
      <c r="JE277" s="9">
        <f>IF(27&lt;=$G277, JA277-JD277, "")</f>
        <v/>
      </c>
      <c r="JF277" s="9">
        <f>IF(27&lt;=$G277, ROUND(IX277*$Q277, 2), "")</f>
        <v/>
      </c>
      <c r="JG277" s="9">
        <f>IF(27&lt;=$G277, IX277+JF277, "")</f>
        <v/>
      </c>
      <c r="JH277" s="9">
        <f>IF(27&lt;=$G277, JB277+JF277, "")</f>
        <v/>
      </c>
      <c r="JI277" s="9">
        <f>IF(27&lt;=$G277, ($G277-27)*$N277, "")</f>
        <v/>
      </c>
      <c r="JJ277" s="9">
        <f>IF(28&lt;=$G277, JE277, "")</f>
        <v/>
      </c>
      <c r="JK277" s="9">
        <f>IF(28&lt;=$G277, ROUND(JJ277*$Q277, 2), "")</f>
        <v/>
      </c>
      <c r="JL277" s="9">
        <f>IF(28&lt;=$G277, $N277, "")</f>
        <v/>
      </c>
      <c r="JM277" s="9">
        <f>IF(28&lt;=$G277, JL277-JK277, "")</f>
        <v/>
      </c>
      <c r="JN277" s="9">
        <f>IF(28&lt;=$G277, JJ277-JM277, "")</f>
        <v/>
      </c>
      <c r="JO277" s="9">
        <f>IF(28&lt;=$G277, ROUND(JG277*$Q277, 2), "")</f>
        <v/>
      </c>
      <c r="JP277" s="9">
        <f>IF(28&lt;=$G277, JG277+JO277, "")</f>
        <v/>
      </c>
      <c r="JQ277" s="9">
        <f>IF(28&lt;=$G277, JK277+JO277, "")</f>
        <v/>
      </c>
      <c r="JR277" s="9">
        <f>IF(28&lt;=$G277, ($G277-28)*$N277, "")</f>
        <v/>
      </c>
      <c r="JS277" s="9">
        <f>IF(29&lt;=$G277, JN277, "")</f>
        <v/>
      </c>
      <c r="JT277" s="9">
        <f>IF(29&lt;=$G277, ROUND(JS277*$Q277, 2), "")</f>
        <v/>
      </c>
      <c r="JU277" s="9">
        <f>IF(29&lt;=$G277, $N277, "")</f>
        <v/>
      </c>
      <c r="JV277" s="9">
        <f>IF(29&lt;=$G277, JU277-JT277, "")</f>
        <v/>
      </c>
      <c r="JW277" s="9">
        <f>IF(29&lt;=$G277, JS277-JV277, "")</f>
        <v/>
      </c>
      <c r="JX277" s="9">
        <f>IF(29&lt;=$G277, ROUND(JP277*$Q277, 2), "")</f>
        <v/>
      </c>
      <c r="JY277" s="9">
        <f>IF(29&lt;=$G277, JP277+JX277, "")</f>
        <v/>
      </c>
      <c r="JZ277" s="9">
        <f>IF(29&lt;=$G277, JT277+JX277, "")</f>
        <v/>
      </c>
      <c r="KA277" s="9">
        <f>IF(29&lt;=$G277, ($G277-29)*$N277, "")</f>
        <v/>
      </c>
      <c r="KB277" s="9">
        <f>IF(30&lt;=$G277, JW277, "")</f>
        <v/>
      </c>
      <c r="KC277" s="9">
        <f>IF(30&lt;=$G277, ROUND(KB277*$Q277, 2), "")</f>
        <v/>
      </c>
      <c r="KD277" s="9">
        <f>IF(30&lt;=$G277, $N277, "")</f>
        <v/>
      </c>
      <c r="KE277" s="9">
        <f>IF(30&lt;=$G277, KD277-KC277, "")</f>
        <v/>
      </c>
      <c r="KF277" s="9">
        <f>IF(30&lt;=$G277, KB277-KE277, "")</f>
        <v/>
      </c>
      <c r="KG277" s="9">
        <f>IF(30&lt;=$G277, ROUND(JY277*$Q277, 2), "")</f>
        <v/>
      </c>
      <c r="KH277" s="9">
        <f>IF(30&lt;=$G277, JY277+KG277, "")</f>
        <v/>
      </c>
      <c r="KI277" s="9">
        <f>IF(30&lt;=$G277, KC277+KG277, "")</f>
        <v/>
      </c>
      <c r="KJ277" s="9">
        <f>IF(30&lt;=$G277, ($G277-30)*$N277, "")</f>
        <v/>
      </c>
      <c r="KK277" s="9">
        <f>IF(31&lt;=$G277, KF277, "")</f>
        <v/>
      </c>
      <c r="KL277" s="9">
        <f>IF(31&lt;=$G277, ROUND(KK277*$Q277, 2), "")</f>
        <v/>
      </c>
      <c r="KM277" s="9">
        <f>IF(31&lt;=$G277, $N277, "")</f>
        <v/>
      </c>
      <c r="KN277" s="9">
        <f>IF(31&lt;=$G277, KM277-KL277, "")</f>
        <v/>
      </c>
      <c r="KO277" s="9">
        <f>IF(31&lt;=$G277, KK277-KN277, "")</f>
        <v/>
      </c>
      <c r="KP277" s="9">
        <f>IF(31&lt;=$G277, ROUND(KH277*$Q277, 2), "")</f>
        <v/>
      </c>
      <c r="KQ277" s="9">
        <f>IF(31&lt;=$G277, KH277+KP277, "")</f>
        <v/>
      </c>
      <c r="KR277" s="9">
        <f>IF(31&lt;=$G277, KL277+KP277, "")</f>
        <v/>
      </c>
      <c r="KS277" s="9">
        <f>IF(31&lt;=$G277, ($G277-31)*$N277, "")</f>
        <v/>
      </c>
      <c r="KT277" s="9">
        <f>IF(32&lt;=$G277, KO277, "")</f>
        <v/>
      </c>
      <c r="KU277" s="9">
        <f>IF(32&lt;=$G277, ROUND(KT277*$Q277, 2), "")</f>
        <v/>
      </c>
      <c r="KV277" s="9">
        <f>IF(32&lt;=$G277, $N277, "")</f>
        <v/>
      </c>
      <c r="KW277" s="9">
        <f>IF(32&lt;=$G277, KV277-KU277, "")</f>
        <v/>
      </c>
      <c r="KX277" s="9">
        <f>IF(32&lt;=$G277, KT277-KW277, "")</f>
        <v/>
      </c>
      <c r="KY277" s="9">
        <f>IF(32&lt;=$G277, ROUND(KQ277*$Q277, 2), "")</f>
        <v/>
      </c>
      <c r="KZ277" s="9">
        <f>IF(32&lt;=$G277, KQ277+KY277, "")</f>
        <v/>
      </c>
      <c r="LA277" s="9">
        <f>IF(32&lt;=$G277, KU277+KY277, "")</f>
        <v/>
      </c>
      <c r="LB277" s="9">
        <f>IF(32&lt;=$G277, ($G277-32)*$N277, "")</f>
        <v/>
      </c>
      <c r="LC277" s="9">
        <f>IF(33&lt;=$G277, KX277, "")</f>
        <v/>
      </c>
      <c r="LD277" s="9">
        <f>IF(33&lt;=$G277, ROUND(LC277*$Q277, 2), "")</f>
        <v/>
      </c>
      <c r="LE277" s="9">
        <f>IF(33&lt;=$G277, $N277, "")</f>
        <v/>
      </c>
      <c r="LF277" s="9">
        <f>IF(33&lt;=$G277, LE277-LD277, "")</f>
        <v/>
      </c>
      <c r="LG277" s="9">
        <f>IF(33&lt;=$G277, LC277-LF277, "")</f>
        <v/>
      </c>
      <c r="LH277" s="9">
        <f>IF(33&lt;=$G277, ROUND(KZ277*$Q277, 2), "")</f>
        <v/>
      </c>
      <c r="LI277" s="9">
        <f>IF(33&lt;=$G277, KZ277+LH277, "")</f>
        <v/>
      </c>
      <c r="LJ277" s="9">
        <f>IF(33&lt;=$G277, LD277+LH277, "")</f>
        <v/>
      </c>
      <c r="LK277" s="9">
        <f>IF(33&lt;=$G277, ($G277-33)*$N277, "")</f>
        <v/>
      </c>
      <c r="LL277" s="9">
        <f>IF(34&lt;=$G277, LG277, "")</f>
        <v/>
      </c>
      <c r="LM277" s="9">
        <f>IF(34&lt;=$G277, ROUND(LL277*$Q277, 2), "")</f>
        <v/>
      </c>
      <c r="LN277" s="9">
        <f>IF(34&lt;=$G277, $N277, "")</f>
        <v/>
      </c>
      <c r="LO277" s="9">
        <f>IF(34&lt;=$G277, LN277-LM277, "")</f>
        <v/>
      </c>
      <c r="LP277" s="9">
        <f>IF(34&lt;=$G277, LL277-LO277, "")</f>
        <v/>
      </c>
      <c r="LQ277" s="9">
        <f>IF(34&lt;=$G277, ROUND(LI277*$Q277, 2), "")</f>
        <v/>
      </c>
      <c r="LR277" s="9">
        <f>IF(34&lt;=$G277, LI277+LQ277, "")</f>
        <v/>
      </c>
      <c r="LS277" s="9">
        <f>IF(34&lt;=$G277, LM277+LQ277, "")</f>
        <v/>
      </c>
      <c r="LT277" s="9">
        <f>IF(34&lt;=$G277, ($G277-34)*$N277, "")</f>
        <v/>
      </c>
      <c r="LU277" s="9">
        <f>IF(35&lt;=$G277, LP277, "")</f>
        <v/>
      </c>
      <c r="LV277" s="9">
        <f>IF(35&lt;=$G277, ROUND(LU277*$Q277, 2), "")</f>
        <v/>
      </c>
      <c r="LW277" s="9">
        <f>IF(35&lt;=$G277, $N277, "")</f>
        <v/>
      </c>
      <c r="LX277" s="9">
        <f>IF(35&lt;=$G277, LW277-LV277, "")</f>
        <v/>
      </c>
      <c r="LY277" s="9">
        <f>IF(35&lt;=$G277, LU277-LX277, "")</f>
        <v/>
      </c>
      <c r="LZ277" s="9">
        <f>IF(35&lt;=$G277, ROUND(LR277*$Q277, 2), "")</f>
        <v/>
      </c>
      <c r="MA277" s="9">
        <f>IF(35&lt;=$G277, LR277+LZ277, "")</f>
        <v/>
      </c>
      <c r="MB277" s="9">
        <f>IF(35&lt;=$G277, LV277+LZ277, "")</f>
        <v/>
      </c>
      <c r="MC277" s="9">
        <f>IF(35&lt;=$G277, ($G277-35)*$N277, "")</f>
        <v/>
      </c>
      <c r="MD277" s="9">
        <f>IF(36&lt;=$G277, LY277, "")</f>
        <v/>
      </c>
      <c r="ME277" s="9">
        <f>IF(36&lt;=$G277, ROUND(MD277*$Q277, 2), "")</f>
        <v/>
      </c>
      <c r="MF277" s="9">
        <f>IF(36&lt;=$G277, $N277, "")</f>
        <v/>
      </c>
      <c r="MG277" s="9">
        <f>IF(36&lt;=$G277, MF277-ME277, "")</f>
        <v/>
      </c>
      <c r="MH277" s="9">
        <f>IF(36&lt;=$G277, MD277-MG277, "")</f>
        <v/>
      </c>
      <c r="MI277" s="9">
        <f>IF(36&lt;=$G277, ROUND(MA277*$Q277, 2), "")</f>
        <v/>
      </c>
      <c r="MJ277" s="9">
        <f>IF(36&lt;=$G277, MA277+MI277, "")</f>
        <v/>
      </c>
      <c r="MK277" s="9">
        <f>IF(36&lt;=$G277, ME277+MI277, "")</f>
        <v/>
      </c>
      <c r="ML277" s="9">
        <f>IF(36&lt;=$G277, ($G277-36)*$N277, "")</f>
        <v/>
      </c>
      <c r="MM277" s="9">
        <f>IF(37&lt;=$G277, MH277, "")</f>
        <v/>
      </c>
      <c r="MN277" s="9">
        <f>IF(37&lt;=$G277, ROUND(MM277*$Q277, 2), "")</f>
        <v/>
      </c>
      <c r="MO277" s="9">
        <f>IF(37&lt;=$G277, $N277, "")</f>
        <v/>
      </c>
      <c r="MP277" s="9">
        <f>IF(37&lt;=$G277, MO277-MN277, "")</f>
        <v/>
      </c>
      <c r="MQ277" s="9">
        <f>IF(37&lt;=$G277, MM277-MP277, "")</f>
        <v/>
      </c>
      <c r="MR277" s="9">
        <f>IF(37&lt;=$G277, ROUND(MJ277*$Q277, 2), "")</f>
        <v/>
      </c>
      <c r="MS277" s="9">
        <f>IF(37&lt;=$G277, MJ277+MR277, "")</f>
        <v/>
      </c>
      <c r="MT277" s="9">
        <f>IF(37&lt;=$G277, MN277+MR277, "")</f>
        <v/>
      </c>
      <c r="MU277" s="9">
        <f>IF(37&lt;=$G277, ($G277-37)*$N277, "")</f>
        <v/>
      </c>
      <c r="MV277" s="9">
        <f>IF(38&lt;=$G277, MQ277, "")</f>
        <v/>
      </c>
      <c r="MW277" s="9">
        <f>IF(38&lt;=$G277, ROUND(MV277*$Q277, 2), "")</f>
        <v/>
      </c>
      <c r="MX277" s="9">
        <f>IF(38&lt;=$G277, $N277, "")</f>
        <v/>
      </c>
      <c r="MY277" s="9">
        <f>IF(38&lt;=$G277, MX277-MW277, "")</f>
        <v/>
      </c>
      <c r="MZ277" s="9">
        <f>IF(38&lt;=$G277, MV277-MY277, "")</f>
        <v/>
      </c>
      <c r="NA277" s="9">
        <f>IF(38&lt;=$G277, ROUND(MS277*$Q277, 2), "")</f>
        <v/>
      </c>
      <c r="NB277" s="9">
        <f>IF(38&lt;=$G277, MS277+NA277, "")</f>
        <v/>
      </c>
      <c r="NC277" s="9">
        <f>IF(38&lt;=$G277, MW277+NA277, "")</f>
        <v/>
      </c>
      <c r="ND277" s="9">
        <f>IF(38&lt;=$G277, ($G277-38)*$N277, "")</f>
        <v/>
      </c>
      <c r="NE277" s="9">
        <f>IF(39&lt;=$G277, MZ277, "")</f>
        <v/>
      </c>
      <c r="NF277" s="9">
        <f>IF(39&lt;=$G277, ROUND(NE277*$Q277, 2), "")</f>
        <v/>
      </c>
      <c r="NG277" s="9">
        <f>IF(39&lt;=$G277, $N277, "")</f>
        <v/>
      </c>
      <c r="NH277" s="9">
        <f>IF(39&lt;=$G277, NG277-NF277, "")</f>
        <v/>
      </c>
      <c r="NI277" s="9">
        <f>IF(39&lt;=$G277, NE277-NH277, "")</f>
        <v/>
      </c>
      <c r="NJ277" s="9">
        <f>IF(39&lt;=$G277, ROUND(NB277*$Q277, 2), "")</f>
        <v/>
      </c>
      <c r="NK277" s="9">
        <f>IF(39&lt;=$G277, NB277+NJ277, "")</f>
        <v/>
      </c>
      <c r="NL277" s="9">
        <f>IF(39&lt;=$G277, NF277+NJ277, "")</f>
        <v/>
      </c>
      <c r="NM277" s="9">
        <f>IF(39&lt;=$G277, ($G277-39)*$N277, "")</f>
        <v/>
      </c>
      <c r="NN277" s="9">
        <f>IF(40&lt;=$G277, NI277, "")</f>
        <v/>
      </c>
      <c r="NO277" s="9">
        <f>IF(40&lt;=$G277, ROUND(NN277*$Q277, 2), "")</f>
        <v/>
      </c>
      <c r="NP277" s="9">
        <f>IF(40&lt;=$G277, $N277, "")</f>
        <v/>
      </c>
      <c r="NQ277" s="9">
        <f>IF(40&lt;=$G277, NP277-NO277, "")</f>
        <v/>
      </c>
      <c r="NR277" s="9">
        <f>IF(40&lt;=$G277, NN277-NQ277, "")</f>
        <v/>
      </c>
      <c r="NS277" s="9">
        <f>IF(40&lt;=$G277, ROUND(NK277*$Q277, 2), "")</f>
        <v/>
      </c>
      <c r="NT277" s="9">
        <f>IF(40&lt;=$G277, NK277+NS277, "")</f>
        <v/>
      </c>
      <c r="NU277" s="9">
        <f>IF(40&lt;=$G277, NO277+NS277, "")</f>
        <v/>
      </c>
      <c r="NV277" s="9">
        <f>IF(40&lt;=$G277, ($G277-40)*$N277, "")</f>
        <v/>
      </c>
      <c r="NW277" s="9">
        <f>IF(41&lt;=$G277, NR277, "")</f>
        <v/>
      </c>
      <c r="NX277" s="9">
        <f>IF(41&lt;=$G277, ROUND(NW277*$Q277, 2), "")</f>
        <v/>
      </c>
      <c r="NY277" s="9">
        <f>IF(41&lt;=$G277, $N277, "")</f>
        <v/>
      </c>
      <c r="NZ277" s="9">
        <f>IF(41&lt;=$G277, NY277-NX277, "")</f>
        <v/>
      </c>
      <c r="OA277" s="9">
        <f>IF(41&lt;=$G277, NW277-NZ277, "")</f>
        <v/>
      </c>
      <c r="OB277" s="9">
        <f>IF(41&lt;=$G277, ROUND(NT277*$Q277, 2), "")</f>
        <v/>
      </c>
      <c r="OC277" s="9">
        <f>IF(41&lt;=$G277, NT277+OB277, "")</f>
        <v/>
      </c>
      <c r="OD277" s="9">
        <f>IF(41&lt;=$G277, NX277+OB277, "")</f>
        <v/>
      </c>
      <c r="OE277" s="9">
        <f>IF(41&lt;=$G277, ($G277-41)*$N277, "")</f>
        <v/>
      </c>
      <c r="OF277" s="9">
        <f>IF(42&lt;=$G277, OA277, "")</f>
        <v/>
      </c>
      <c r="OG277" s="9">
        <f>IF(42&lt;=$G277, ROUND(OF277*$Q277, 2), "")</f>
        <v/>
      </c>
      <c r="OH277" s="9">
        <f>IF(42&lt;=$G277, $N277, "")</f>
        <v/>
      </c>
      <c r="OI277" s="9">
        <f>IF(42&lt;=$G277, OH277-OG277, "")</f>
        <v/>
      </c>
      <c r="OJ277" s="9">
        <f>IF(42&lt;=$G277, OF277-OI277, "")</f>
        <v/>
      </c>
      <c r="OK277" s="9">
        <f>IF(42&lt;=$G277, ROUND(OC277*$Q277, 2), "")</f>
        <v/>
      </c>
      <c r="OL277" s="9">
        <f>IF(42&lt;=$G277, OC277+OK277, "")</f>
        <v/>
      </c>
      <c r="OM277" s="9">
        <f>IF(42&lt;=$G277, OG277+OK277, "")</f>
        <v/>
      </c>
      <c r="ON277" s="9">
        <f>IF(42&lt;=$G277, ($G277-42)*$N277, "")</f>
        <v/>
      </c>
      <c r="OO277" s="9">
        <f>IF(43&lt;=$G277, OJ277, "")</f>
        <v/>
      </c>
      <c r="OP277" s="9">
        <f>IF(43&lt;=$G277, ROUND(OO277*$Q277, 2), "")</f>
        <v/>
      </c>
      <c r="OQ277" s="9">
        <f>IF(43&lt;=$G277, $N277, "")</f>
        <v/>
      </c>
      <c r="OR277" s="9">
        <f>IF(43&lt;=$G277, OQ277-OP277, "")</f>
        <v/>
      </c>
      <c r="OS277" s="9">
        <f>IF(43&lt;=$G277, OO277-OR277, "")</f>
        <v/>
      </c>
      <c r="OT277" s="9">
        <f>IF(43&lt;=$G277, ROUND(OL277*$Q277, 2), "")</f>
        <v/>
      </c>
      <c r="OU277" s="9">
        <f>IF(43&lt;=$G277, OL277+OT277, "")</f>
        <v/>
      </c>
      <c r="OV277" s="9">
        <f>IF(43&lt;=$G277, OP277+OT277, "")</f>
        <v/>
      </c>
      <c r="OW277" s="9">
        <f>IF(43&lt;=$G277, ($G277-43)*$N277, "")</f>
        <v/>
      </c>
      <c r="OX277" s="9">
        <f>IF(44&lt;=$G277, OS277, "")</f>
        <v/>
      </c>
      <c r="OY277" s="9">
        <f>IF(44&lt;=$G277, ROUND(OX277*$Q277, 2), "")</f>
        <v/>
      </c>
      <c r="OZ277" s="9">
        <f>IF(44&lt;=$G277, $N277, "")</f>
        <v/>
      </c>
      <c r="PA277" s="9">
        <f>IF(44&lt;=$G277, OZ277-OY277, "")</f>
        <v/>
      </c>
      <c r="PB277" s="9">
        <f>IF(44&lt;=$G277, OX277-PA277, "")</f>
        <v/>
      </c>
      <c r="PC277" s="9">
        <f>IF(44&lt;=$G277, ROUND(OU277*$Q277, 2), "")</f>
        <v/>
      </c>
      <c r="PD277" s="9">
        <f>IF(44&lt;=$G277, OU277+PC277, "")</f>
        <v/>
      </c>
      <c r="PE277" s="9">
        <f>IF(44&lt;=$G277, OY277+PC277, "")</f>
        <v/>
      </c>
      <c r="PF277" s="9">
        <f>IF(44&lt;=$G277, ($G277-44)*$N277, "")</f>
        <v/>
      </c>
      <c r="PG277" s="9">
        <f>IF(45&lt;=$G277, PB277, "")</f>
        <v/>
      </c>
      <c r="PH277" s="9">
        <f>IF(45&lt;=$G277, ROUND(PG277*$Q277, 2), "")</f>
        <v/>
      </c>
      <c r="PI277" s="9">
        <f>IF(45&lt;=$G277, $N277, "")</f>
        <v/>
      </c>
      <c r="PJ277" s="9">
        <f>IF(45&lt;=$G277, PI277-PH277, "")</f>
        <v/>
      </c>
      <c r="PK277" s="9">
        <f>IF(45&lt;=$G277, PG277-PJ277, "")</f>
        <v/>
      </c>
      <c r="PL277" s="9">
        <f>IF(45&lt;=$G277, ROUND(PD277*$Q277, 2), "")</f>
        <v/>
      </c>
      <c r="PM277" s="9">
        <f>IF(45&lt;=$G277, PD277+PL277, "")</f>
        <v/>
      </c>
      <c r="PN277" s="9">
        <f>IF(45&lt;=$G277, PH277+PL277, "")</f>
        <v/>
      </c>
      <c r="PO277" s="9">
        <f>IF(45&lt;=$G277, ($G277-45)*$N277, "")</f>
        <v/>
      </c>
      <c r="PP277" s="9">
        <f>IF(46&lt;=$G277, PK277, "")</f>
        <v/>
      </c>
      <c r="PQ277" s="9">
        <f>IF(46&lt;=$G277, ROUND(PP277*$Q277, 2), "")</f>
        <v/>
      </c>
      <c r="PR277" s="9">
        <f>IF(46&lt;=$G277, $N277, "")</f>
        <v/>
      </c>
      <c r="PS277" s="9">
        <f>IF(46&lt;=$G277, PR277-PQ277, "")</f>
        <v/>
      </c>
      <c r="PT277" s="9">
        <f>IF(46&lt;=$G277, PP277-PS277, "")</f>
        <v/>
      </c>
      <c r="PU277" s="9">
        <f>IF(46&lt;=$G277, ROUND(PM277*$Q277, 2), "")</f>
        <v/>
      </c>
      <c r="PV277" s="9">
        <f>IF(46&lt;=$G277, PM277+PU277, "")</f>
        <v/>
      </c>
      <c r="PW277" s="9">
        <f>IF(46&lt;=$G277, PQ277+PU277, "")</f>
        <v/>
      </c>
      <c r="PX277" s="9">
        <f>IF(46&lt;=$G277, ($G277-46)*$N277, "")</f>
        <v/>
      </c>
      <c r="PY277" s="9">
        <f>IF(47&lt;=$G277, PT277, "")</f>
        <v/>
      </c>
      <c r="PZ277" s="9">
        <f>IF(47&lt;=$G277, ROUND(PY277*$Q277, 2), "")</f>
        <v/>
      </c>
      <c r="QA277" s="9">
        <f>IF(47&lt;=$G277, $N277, "")</f>
        <v/>
      </c>
      <c r="QB277" s="9">
        <f>IF(47&lt;=$G277, QA277-PZ277, "")</f>
        <v/>
      </c>
      <c r="QC277" s="9">
        <f>IF(47&lt;=$G277, PY277-QB277, "")</f>
        <v/>
      </c>
      <c r="QD277" s="9">
        <f>IF(47&lt;=$G277, ROUND(PV277*$Q277, 2), "")</f>
        <v/>
      </c>
      <c r="QE277" s="9">
        <f>IF(47&lt;=$G277, PV277+QD277, "")</f>
        <v/>
      </c>
      <c r="QF277" s="9">
        <f>IF(47&lt;=$G277, PZ277+QD277, "")</f>
        <v/>
      </c>
      <c r="QG277" s="9">
        <f>IF(47&lt;=$G277, ($G277-47)*$N277, "")</f>
        <v/>
      </c>
      <c r="QH277" s="9">
        <f>IF(48&lt;=$G277, QC277, "")</f>
        <v/>
      </c>
      <c r="QI277" s="9">
        <f>IF(48&lt;=$G277, ROUND(QH277*$Q277, 2), "")</f>
        <v/>
      </c>
      <c r="QJ277" s="9">
        <f>IF(48&lt;=$G277, $N277, "")</f>
        <v/>
      </c>
      <c r="QK277" s="9">
        <f>IF(48&lt;=$G277, QJ277-QI277, "")</f>
        <v/>
      </c>
      <c r="QL277" s="9">
        <f>IF(48&lt;=$G277, QH277-QK277, "")</f>
        <v/>
      </c>
      <c r="QM277" s="9">
        <f>IF(48&lt;=$G277, ROUND(QE277*$Q277, 2), "")</f>
        <v/>
      </c>
      <c r="QN277" s="9">
        <f>IF(48&lt;=$G277, QE277+QM277, "")</f>
        <v/>
      </c>
      <c r="QO277" s="9">
        <f>IF(48&lt;=$G277, QI277+QM277, "")</f>
        <v/>
      </c>
      <c r="QP277" s="9">
        <f>IF(48&lt;=$G277, ($G277-48)*$N277, "")</f>
        <v/>
      </c>
    </row>
    <row r="278">
      <c r="A278" s="12" t="inlineStr">
        <is>
          <t>0783-0001</t>
        </is>
      </c>
      <c r="B278" s="13" t="inlineStr">
        <is>
          <t>Nuup Trading, S.A. de C.V.</t>
        </is>
      </c>
      <c r="C278" s="13" t="inlineStr">
        <is>
          <t>Jeep Renegade 2026</t>
        </is>
      </c>
      <c r="D278" s="12" t="inlineStr">
        <is>
          <t>ACTIVO</t>
        </is>
      </c>
      <c r="E278" s="12" t="inlineStr">
        <is>
          <t>2026-09-22</t>
        </is>
      </c>
      <c r="F278" s="12" t="inlineStr">
        <is>
          <t>2028-09-22</t>
        </is>
      </c>
      <c r="G278" s="14" t="n">
        <v>24</v>
      </c>
      <c r="H278" s="15" t="n">
        <v>432672.41</v>
      </c>
      <c r="I278" s="16" t="n">
        <v>0.3</v>
      </c>
      <c r="J278" s="15">
        <f>ROUND(H278*I278, 2)</f>
        <v/>
      </c>
      <c r="K278" s="15">
        <f>ROUND(H278-J278, 2)</f>
        <v/>
      </c>
      <c r="L278" s="16" t="n">
        <v>0.02</v>
      </c>
      <c r="M278" s="15">
        <f>ROUND(H278*L278, 2)</f>
        <v/>
      </c>
      <c r="N278" s="15" t="n">
        <v>14513.72</v>
      </c>
      <c r="O278" s="16" t="n">
        <v>0.2</v>
      </c>
      <c r="P278" s="15">
        <f>ROUND(H278*O278, 2)</f>
        <v/>
      </c>
      <c r="Q278" s="17" t="n">
        <v>0.02615301</v>
      </c>
      <c r="R278" s="17">
        <f>RATE(G278, -N278, K278, -P278)</f>
        <v/>
      </c>
      <c r="S278" s="17">
        <f>ROUND(Q278*12, 8)</f>
        <v/>
      </c>
      <c r="T278" s="17">
        <f>ROUND(((1+Q278)^12)-1, 8)</f>
        <v/>
      </c>
      <c r="U278" s="15">
        <f>ROUND(PV(Q278, G278, 0, -P278), 2)</f>
        <v/>
      </c>
      <c r="V278" s="15">
        <f>SUMIF($AA$4:$QP$4, "Interes_Leasing", AA278:QP278)</f>
        <v/>
      </c>
      <c r="W278" s="15">
        <f>SUMIF($AA$4:$QP$4, "Interes_Residual", AA278:QP278)</f>
        <v/>
      </c>
      <c r="X278" s="15">
        <f>ROUND(V278+W278, 2)</f>
        <v/>
      </c>
      <c r="Y278" s="15">
        <f>ROUND((N278*G278+P278+M278)-K278, 2)</f>
        <v/>
      </c>
      <c r="Z278" s="16">
        <f>ROUND(Y278/K278, 4)</f>
        <v/>
      </c>
      <c r="AA278" s="15">
        <f>IF(1&lt;=$G278, $K278, "")</f>
        <v/>
      </c>
      <c r="AB278" s="15">
        <f>IF(1&lt;=$G278, ROUND(AA278*$Q278, 2), "")</f>
        <v/>
      </c>
      <c r="AC278" s="15">
        <f>IF(1&lt;=$G278, $N278, "")</f>
        <v/>
      </c>
      <c r="AD278" s="15">
        <f>IF(1&lt;=$G278, AC278-AB278, "")</f>
        <v/>
      </c>
      <c r="AE278" s="15">
        <f>IF(1&lt;=$G278, AA278-AD278, "")</f>
        <v/>
      </c>
      <c r="AF278" s="15">
        <f>IF(1&lt;=$G278, ROUND($U278*$Q278, 2), "")</f>
        <v/>
      </c>
      <c r="AG278" s="15">
        <f>IF(1&lt;=$G278, $U278+AF278, "")</f>
        <v/>
      </c>
      <c r="AH278" s="15">
        <f>IF(1&lt;=$G278, AB278+AF278, "")</f>
        <v/>
      </c>
      <c r="AI278" s="15">
        <f>IF(1&lt;=$G278, ($G278-1)*$N278, "")</f>
        <v/>
      </c>
      <c r="AJ278" s="15">
        <f>IF(2&lt;=$G278, AE278, "")</f>
        <v/>
      </c>
      <c r="AK278" s="15">
        <f>IF(2&lt;=$G278, ROUND(AJ278*$Q278, 2), "")</f>
        <v/>
      </c>
      <c r="AL278" s="15">
        <f>IF(2&lt;=$G278, $N278, "")</f>
        <v/>
      </c>
      <c r="AM278" s="15">
        <f>IF(2&lt;=$G278, AL278-AK278, "")</f>
        <v/>
      </c>
      <c r="AN278" s="15">
        <f>IF(2&lt;=$G278, AJ278-AM278, "")</f>
        <v/>
      </c>
      <c r="AO278" s="15">
        <f>IF(2&lt;=$G278, ROUND(AG278*$Q278, 2), "")</f>
        <v/>
      </c>
      <c r="AP278" s="15">
        <f>IF(2&lt;=$G278, AG278+AO278, "")</f>
        <v/>
      </c>
      <c r="AQ278" s="15">
        <f>IF(2&lt;=$G278, AK278+AO278, "")</f>
        <v/>
      </c>
      <c r="AR278" s="15">
        <f>IF(2&lt;=$G278, ($G278-2)*$N278, "")</f>
        <v/>
      </c>
      <c r="AS278" s="15">
        <f>IF(3&lt;=$G278, AN278, "")</f>
        <v/>
      </c>
      <c r="AT278" s="15">
        <f>IF(3&lt;=$G278, ROUND(AS278*$Q278, 2), "")</f>
        <v/>
      </c>
      <c r="AU278" s="15">
        <f>IF(3&lt;=$G278, $N278, "")</f>
        <v/>
      </c>
      <c r="AV278" s="15">
        <f>IF(3&lt;=$G278, AU278-AT278, "")</f>
        <v/>
      </c>
      <c r="AW278" s="15">
        <f>IF(3&lt;=$G278, AS278-AV278, "")</f>
        <v/>
      </c>
      <c r="AX278" s="15">
        <f>IF(3&lt;=$G278, ROUND(AP278*$Q278, 2), "")</f>
        <v/>
      </c>
      <c r="AY278" s="15">
        <f>IF(3&lt;=$G278, AP278+AX278, "")</f>
        <v/>
      </c>
      <c r="AZ278" s="15">
        <f>IF(3&lt;=$G278, AT278+AX278, "")</f>
        <v/>
      </c>
      <c r="BA278" s="15">
        <f>IF(3&lt;=$G278, ($G278-3)*$N278, "")</f>
        <v/>
      </c>
      <c r="BB278" s="15">
        <f>IF(4&lt;=$G278, AW278, "")</f>
        <v/>
      </c>
      <c r="BC278" s="15">
        <f>IF(4&lt;=$G278, ROUND(BB278*$Q278, 2), "")</f>
        <v/>
      </c>
      <c r="BD278" s="15">
        <f>IF(4&lt;=$G278, $N278, "")</f>
        <v/>
      </c>
      <c r="BE278" s="15">
        <f>IF(4&lt;=$G278, BD278-BC278, "")</f>
        <v/>
      </c>
      <c r="BF278" s="15">
        <f>IF(4&lt;=$G278, BB278-BE278, "")</f>
        <v/>
      </c>
      <c r="BG278" s="15">
        <f>IF(4&lt;=$G278, ROUND(AY278*$Q278, 2), "")</f>
        <v/>
      </c>
      <c r="BH278" s="15">
        <f>IF(4&lt;=$G278, AY278+BG278, "")</f>
        <v/>
      </c>
      <c r="BI278" s="15">
        <f>IF(4&lt;=$G278, BC278+BG278, "")</f>
        <v/>
      </c>
      <c r="BJ278" s="15">
        <f>IF(4&lt;=$G278, ($G278-4)*$N278, "")</f>
        <v/>
      </c>
      <c r="BK278" s="15">
        <f>IF(5&lt;=$G278, BF278, "")</f>
        <v/>
      </c>
      <c r="BL278" s="15">
        <f>IF(5&lt;=$G278, ROUND(BK278*$Q278, 2), "")</f>
        <v/>
      </c>
      <c r="BM278" s="15">
        <f>IF(5&lt;=$G278, $N278, "")</f>
        <v/>
      </c>
      <c r="BN278" s="15">
        <f>IF(5&lt;=$G278, BM278-BL278, "")</f>
        <v/>
      </c>
      <c r="BO278" s="15">
        <f>IF(5&lt;=$G278, BK278-BN278, "")</f>
        <v/>
      </c>
      <c r="BP278" s="15">
        <f>IF(5&lt;=$G278, ROUND(BH278*$Q278, 2), "")</f>
        <v/>
      </c>
      <c r="BQ278" s="15">
        <f>IF(5&lt;=$G278, BH278+BP278, "")</f>
        <v/>
      </c>
      <c r="BR278" s="15">
        <f>IF(5&lt;=$G278, BL278+BP278, "")</f>
        <v/>
      </c>
      <c r="BS278" s="15">
        <f>IF(5&lt;=$G278, ($G278-5)*$N278, "")</f>
        <v/>
      </c>
      <c r="BT278" s="15">
        <f>IF(6&lt;=$G278, BO278, "")</f>
        <v/>
      </c>
      <c r="BU278" s="15">
        <f>IF(6&lt;=$G278, ROUND(BT278*$Q278, 2), "")</f>
        <v/>
      </c>
      <c r="BV278" s="15">
        <f>IF(6&lt;=$G278, $N278, "")</f>
        <v/>
      </c>
      <c r="BW278" s="15">
        <f>IF(6&lt;=$G278, BV278-BU278, "")</f>
        <v/>
      </c>
      <c r="BX278" s="15">
        <f>IF(6&lt;=$G278, BT278-BW278, "")</f>
        <v/>
      </c>
      <c r="BY278" s="15">
        <f>IF(6&lt;=$G278, ROUND(BQ278*$Q278, 2), "")</f>
        <v/>
      </c>
      <c r="BZ278" s="15">
        <f>IF(6&lt;=$G278, BQ278+BY278, "")</f>
        <v/>
      </c>
      <c r="CA278" s="15">
        <f>IF(6&lt;=$G278, BU278+BY278, "")</f>
        <v/>
      </c>
      <c r="CB278" s="15">
        <f>IF(6&lt;=$G278, ($G278-6)*$N278, "")</f>
        <v/>
      </c>
      <c r="CC278" s="15">
        <f>IF(7&lt;=$G278, BX278, "")</f>
        <v/>
      </c>
      <c r="CD278" s="15">
        <f>IF(7&lt;=$G278, ROUND(CC278*$Q278, 2), "")</f>
        <v/>
      </c>
      <c r="CE278" s="15">
        <f>IF(7&lt;=$G278, $N278, "")</f>
        <v/>
      </c>
      <c r="CF278" s="15">
        <f>IF(7&lt;=$G278, CE278-CD278, "")</f>
        <v/>
      </c>
      <c r="CG278" s="15">
        <f>IF(7&lt;=$G278, CC278-CF278, "")</f>
        <v/>
      </c>
      <c r="CH278" s="15">
        <f>IF(7&lt;=$G278, ROUND(BZ278*$Q278, 2), "")</f>
        <v/>
      </c>
      <c r="CI278" s="15">
        <f>IF(7&lt;=$G278, BZ278+CH278, "")</f>
        <v/>
      </c>
      <c r="CJ278" s="15">
        <f>IF(7&lt;=$G278, CD278+CH278, "")</f>
        <v/>
      </c>
      <c r="CK278" s="15">
        <f>IF(7&lt;=$G278, ($G278-7)*$N278, "")</f>
        <v/>
      </c>
      <c r="CL278" s="15">
        <f>IF(8&lt;=$G278, CG278, "")</f>
        <v/>
      </c>
      <c r="CM278" s="15">
        <f>IF(8&lt;=$G278, ROUND(CL278*$Q278, 2), "")</f>
        <v/>
      </c>
      <c r="CN278" s="15">
        <f>IF(8&lt;=$G278, $N278, "")</f>
        <v/>
      </c>
      <c r="CO278" s="15">
        <f>IF(8&lt;=$G278, CN278-CM278, "")</f>
        <v/>
      </c>
      <c r="CP278" s="15">
        <f>IF(8&lt;=$G278, CL278-CO278, "")</f>
        <v/>
      </c>
      <c r="CQ278" s="15">
        <f>IF(8&lt;=$G278, ROUND(CI278*$Q278, 2), "")</f>
        <v/>
      </c>
      <c r="CR278" s="15">
        <f>IF(8&lt;=$G278, CI278+CQ278, "")</f>
        <v/>
      </c>
      <c r="CS278" s="15">
        <f>IF(8&lt;=$G278, CM278+CQ278, "")</f>
        <v/>
      </c>
      <c r="CT278" s="15">
        <f>IF(8&lt;=$G278, ($G278-8)*$N278, "")</f>
        <v/>
      </c>
      <c r="CU278" s="15">
        <f>IF(9&lt;=$G278, CP278, "")</f>
        <v/>
      </c>
      <c r="CV278" s="15">
        <f>IF(9&lt;=$G278, ROUND(CU278*$Q278, 2), "")</f>
        <v/>
      </c>
      <c r="CW278" s="15">
        <f>IF(9&lt;=$G278, $N278, "")</f>
        <v/>
      </c>
      <c r="CX278" s="15">
        <f>IF(9&lt;=$G278, CW278-CV278, "")</f>
        <v/>
      </c>
      <c r="CY278" s="15">
        <f>IF(9&lt;=$G278, CU278-CX278, "")</f>
        <v/>
      </c>
      <c r="CZ278" s="15">
        <f>IF(9&lt;=$G278, ROUND(CR278*$Q278, 2), "")</f>
        <v/>
      </c>
      <c r="DA278" s="15">
        <f>IF(9&lt;=$G278, CR278+CZ278, "")</f>
        <v/>
      </c>
      <c r="DB278" s="15">
        <f>IF(9&lt;=$G278, CV278+CZ278, "")</f>
        <v/>
      </c>
      <c r="DC278" s="15">
        <f>IF(9&lt;=$G278, ($G278-9)*$N278, "")</f>
        <v/>
      </c>
      <c r="DD278" s="15">
        <f>IF(10&lt;=$G278, CY278, "")</f>
        <v/>
      </c>
      <c r="DE278" s="15">
        <f>IF(10&lt;=$G278, ROUND(DD278*$Q278, 2), "")</f>
        <v/>
      </c>
      <c r="DF278" s="15">
        <f>IF(10&lt;=$G278, $N278, "")</f>
        <v/>
      </c>
      <c r="DG278" s="15">
        <f>IF(10&lt;=$G278, DF278-DE278, "")</f>
        <v/>
      </c>
      <c r="DH278" s="15">
        <f>IF(10&lt;=$G278, DD278-DG278, "")</f>
        <v/>
      </c>
      <c r="DI278" s="15">
        <f>IF(10&lt;=$G278, ROUND(DA278*$Q278, 2), "")</f>
        <v/>
      </c>
      <c r="DJ278" s="15">
        <f>IF(10&lt;=$G278, DA278+DI278, "")</f>
        <v/>
      </c>
      <c r="DK278" s="15">
        <f>IF(10&lt;=$G278, DE278+DI278, "")</f>
        <v/>
      </c>
      <c r="DL278" s="15">
        <f>IF(10&lt;=$G278, ($G278-10)*$N278, "")</f>
        <v/>
      </c>
      <c r="DM278" s="15">
        <f>IF(11&lt;=$G278, DH278, "")</f>
        <v/>
      </c>
      <c r="DN278" s="15">
        <f>IF(11&lt;=$G278, ROUND(DM278*$Q278, 2), "")</f>
        <v/>
      </c>
      <c r="DO278" s="15">
        <f>IF(11&lt;=$G278, $N278, "")</f>
        <v/>
      </c>
      <c r="DP278" s="15">
        <f>IF(11&lt;=$G278, DO278-DN278, "")</f>
        <v/>
      </c>
      <c r="DQ278" s="15">
        <f>IF(11&lt;=$G278, DM278-DP278, "")</f>
        <v/>
      </c>
      <c r="DR278" s="15">
        <f>IF(11&lt;=$G278, ROUND(DJ278*$Q278, 2), "")</f>
        <v/>
      </c>
      <c r="DS278" s="15">
        <f>IF(11&lt;=$G278, DJ278+DR278, "")</f>
        <v/>
      </c>
      <c r="DT278" s="15">
        <f>IF(11&lt;=$G278, DN278+DR278, "")</f>
        <v/>
      </c>
      <c r="DU278" s="15">
        <f>IF(11&lt;=$G278, ($G278-11)*$N278, "")</f>
        <v/>
      </c>
      <c r="DV278" s="15">
        <f>IF(12&lt;=$G278, DQ278, "")</f>
        <v/>
      </c>
      <c r="DW278" s="15">
        <f>IF(12&lt;=$G278, ROUND(DV278*$Q278, 2), "")</f>
        <v/>
      </c>
      <c r="DX278" s="15">
        <f>IF(12&lt;=$G278, $N278, "")</f>
        <v/>
      </c>
      <c r="DY278" s="15">
        <f>IF(12&lt;=$G278, DX278-DW278, "")</f>
        <v/>
      </c>
      <c r="DZ278" s="15">
        <f>IF(12&lt;=$G278, DV278-DY278, "")</f>
        <v/>
      </c>
      <c r="EA278" s="15">
        <f>IF(12&lt;=$G278, ROUND(DS278*$Q278, 2), "")</f>
        <v/>
      </c>
      <c r="EB278" s="15">
        <f>IF(12&lt;=$G278, DS278+EA278, "")</f>
        <v/>
      </c>
      <c r="EC278" s="15">
        <f>IF(12&lt;=$G278, DW278+EA278, "")</f>
        <v/>
      </c>
      <c r="ED278" s="15">
        <f>IF(12&lt;=$G278, ($G278-12)*$N278, "")</f>
        <v/>
      </c>
      <c r="EE278" s="15">
        <f>IF(13&lt;=$G278, DZ278, "")</f>
        <v/>
      </c>
      <c r="EF278" s="15">
        <f>IF(13&lt;=$G278, ROUND(EE278*$Q278, 2), "")</f>
        <v/>
      </c>
      <c r="EG278" s="15">
        <f>IF(13&lt;=$G278, $N278, "")</f>
        <v/>
      </c>
      <c r="EH278" s="15">
        <f>IF(13&lt;=$G278, EG278-EF278, "")</f>
        <v/>
      </c>
      <c r="EI278" s="15">
        <f>IF(13&lt;=$G278, EE278-EH278, "")</f>
        <v/>
      </c>
      <c r="EJ278" s="15">
        <f>IF(13&lt;=$G278, ROUND(EB278*$Q278, 2), "")</f>
        <v/>
      </c>
      <c r="EK278" s="15">
        <f>IF(13&lt;=$G278, EB278+EJ278, "")</f>
        <v/>
      </c>
      <c r="EL278" s="15">
        <f>IF(13&lt;=$G278, EF278+EJ278, "")</f>
        <v/>
      </c>
      <c r="EM278" s="15">
        <f>IF(13&lt;=$G278, ($G278-13)*$N278, "")</f>
        <v/>
      </c>
      <c r="EN278" s="15">
        <f>IF(14&lt;=$G278, EI278, "")</f>
        <v/>
      </c>
      <c r="EO278" s="15">
        <f>IF(14&lt;=$G278, ROUND(EN278*$Q278, 2), "")</f>
        <v/>
      </c>
      <c r="EP278" s="15">
        <f>IF(14&lt;=$G278, $N278, "")</f>
        <v/>
      </c>
      <c r="EQ278" s="15">
        <f>IF(14&lt;=$G278, EP278-EO278, "")</f>
        <v/>
      </c>
      <c r="ER278" s="15">
        <f>IF(14&lt;=$G278, EN278-EQ278, "")</f>
        <v/>
      </c>
      <c r="ES278" s="15">
        <f>IF(14&lt;=$G278, ROUND(EK278*$Q278, 2), "")</f>
        <v/>
      </c>
      <c r="ET278" s="15">
        <f>IF(14&lt;=$G278, EK278+ES278, "")</f>
        <v/>
      </c>
      <c r="EU278" s="15">
        <f>IF(14&lt;=$G278, EO278+ES278, "")</f>
        <v/>
      </c>
      <c r="EV278" s="15">
        <f>IF(14&lt;=$G278, ($G278-14)*$N278, "")</f>
        <v/>
      </c>
      <c r="EW278" s="15">
        <f>IF(15&lt;=$G278, ER278, "")</f>
        <v/>
      </c>
      <c r="EX278" s="15">
        <f>IF(15&lt;=$G278, ROUND(EW278*$Q278, 2), "")</f>
        <v/>
      </c>
      <c r="EY278" s="15">
        <f>IF(15&lt;=$G278, $N278, "")</f>
        <v/>
      </c>
      <c r="EZ278" s="15">
        <f>IF(15&lt;=$G278, EY278-EX278, "")</f>
        <v/>
      </c>
      <c r="FA278" s="15">
        <f>IF(15&lt;=$G278, EW278-EZ278, "")</f>
        <v/>
      </c>
      <c r="FB278" s="15">
        <f>IF(15&lt;=$G278, ROUND(ET278*$Q278, 2), "")</f>
        <v/>
      </c>
      <c r="FC278" s="15">
        <f>IF(15&lt;=$G278, ET278+FB278, "")</f>
        <v/>
      </c>
      <c r="FD278" s="15">
        <f>IF(15&lt;=$G278, EX278+FB278, "")</f>
        <v/>
      </c>
      <c r="FE278" s="15">
        <f>IF(15&lt;=$G278, ($G278-15)*$N278, "")</f>
        <v/>
      </c>
      <c r="FF278" s="15">
        <f>IF(16&lt;=$G278, FA278, "")</f>
        <v/>
      </c>
      <c r="FG278" s="15">
        <f>IF(16&lt;=$G278, ROUND(FF278*$Q278, 2), "")</f>
        <v/>
      </c>
      <c r="FH278" s="15">
        <f>IF(16&lt;=$G278, $N278, "")</f>
        <v/>
      </c>
      <c r="FI278" s="15">
        <f>IF(16&lt;=$G278, FH278-FG278, "")</f>
        <v/>
      </c>
      <c r="FJ278" s="15">
        <f>IF(16&lt;=$G278, FF278-FI278, "")</f>
        <v/>
      </c>
      <c r="FK278" s="15">
        <f>IF(16&lt;=$G278, ROUND(FC278*$Q278, 2), "")</f>
        <v/>
      </c>
      <c r="FL278" s="15">
        <f>IF(16&lt;=$G278, FC278+FK278, "")</f>
        <v/>
      </c>
      <c r="FM278" s="15">
        <f>IF(16&lt;=$G278, FG278+FK278, "")</f>
        <v/>
      </c>
      <c r="FN278" s="15">
        <f>IF(16&lt;=$G278, ($G278-16)*$N278, "")</f>
        <v/>
      </c>
      <c r="FO278" s="15">
        <f>IF(17&lt;=$G278, FJ278, "")</f>
        <v/>
      </c>
      <c r="FP278" s="15">
        <f>IF(17&lt;=$G278, ROUND(FO278*$Q278, 2), "")</f>
        <v/>
      </c>
      <c r="FQ278" s="15">
        <f>IF(17&lt;=$G278, $N278, "")</f>
        <v/>
      </c>
      <c r="FR278" s="15">
        <f>IF(17&lt;=$G278, FQ278-FP278, "")</f>
        <v/>
      </c>
      <c r="FS278" s="15">
        <f>IF(17&lt;=$G278, FO278-FR278, "")</f>
        <v/>
      </c>
      <c r="FT278" s="15">
        <f>IF(17&lt;=$G278, ROUND(FL278*$Q278, 2), "")</f>
        <v/>
      </c>
      <c r="FU278" s="15">
        <f>IF(17&lt;=$G278, FL278+FT278, "")</f>
        <v/>
      </c>
      <c r="FV278" s="15">
        <f>IF(17&lt;=$G278, FP278+FT278, "")</f>
        <v/>
      </c>
      <c r="FW278" s="15">
        <f>IF(17&lt;=$G278, ($G278-17)*$N278, "")</f>
        <v/>
      </c>
      <c r="FX278" s="15">
        <f>IF(18&lt;=$G278, FS278, "")</f>
        <v/>
      </c>
      <c r="FY278" s="15">
        <f>IF(18&lt;=$G278, ROUND(FX278*$Q278, 2), "")</f>
        <v/>
      </c>
      <c r="FZ278" s="15">
        <f>IF(18&lt;=$G278, $N278, "")</f>
        <v/>
      </c>
      <c r="GA278" s="15">
        <f>IF(18&lt;=$G278, FZ278-FY278, "")</f>
        <v/>
      </c>
      <c r="GB278" s="15">
        <f>IF(18&lt;=$G278, FX278-GA278, "")</f>
        <v/>
      </c>
      <c r="GC278" s="15">
        <f>IF(18&lt;=$G278, ROUND(FU278*$Q278, 2), "")</f>
        <v/>
      </c>
      <c r="GD278" s="15">
        <f>IF(18&lt;=$G278, FU278+GC278, "")</f>
        <v/>
      </c>
      <c r="GE278" s="15">
        <f>IF(18&lt;=$G278, FY278+GC278, "")</f>
        <v/>
      </c>
      <c r="GF278" s="15">
        <f>IF(18&lt;=$G278, ($G278-18)*$N278, "")</f>
        <v/>
      </c>
      <c r="GG278" s="15">
        <f>IF(19&lt;=$G278, GB278, "")</f>
        <v/>
      </c>
      <c r="GH278" s="15">
        <f>IF(19&lt;=$G278, ROUND(GG278*$Q278, 2), "")</f>
        <v/>
      </c>
      <c r="GI278" s="15">
        <f>IF(19&lt;=$G278, $N278, "")</f>
        <v/>
      </c>
      <c r="GJ278" s="15">
        <f>IF(19&lt;=$G278, GI278-GH278, "")</f>
        <v/>
      </c>
      <c r="GK278" s="15">
        <f>IF(19&lt;=$G278, GG278-GJ278, "")</f>
        <v/>
      </c>
      <c r="GL278" s="15">
        <f>IF(19&lt;=$G278, ROUND(GD278*$Q278, 2), "")</f>
        <v/>
      </c>
      <c r="GM278" s="15">
        <f>IF(19&lt;=$G278, GD278+GL278, "")</f>
        <v/>
      </c>
      <c r="GN278" s="15">
        <f>IF(19&lt;=$G278, GH278+GL278, "")</f>
        <v/>
      </c>
      <c r="GO278" s="15">
        <f>IF(19&lt;=$G278, ($G278-19)*$N278, "")</f>
        <v/>
      </c>
      <c r="GP278" s="15">
        <f>IF(20&lt;=$G278, GK278, "")</f>
        <v/>
      </c>
      <c r="GQ278" s="15">
        <f>IF(20&lt;=$G278, ROUND(GP278*$Q278, 2), "")</f>
        <v/>
      </c>
      <c r="GR278" s="15">
        <f>IF(20&lt;=$G278, $N278, "")</f>
        <v/>
      </c>
      <c r="GS278" s="15">
        <f>IF(20&lt;=$G278, GR278-GQ278, "")</f>
        <v/>
      </c>
      <c r="GT278" s="15">
        <f>IF(20&lt;=$G278, GP278-GS278, "")</f>
        <v/>
      </c>
      <c r="GU278" s="15">
        <f>IF(20&lt;=$G278, ROUND(GM278*$Q278, 2), "")</f>
        <v/>
      </c>
      <c r="GV278" s="15">
        <f>IF(20&lt;=$G278, GM278+GU278, "")</f>
        <v/>
      </c>
      <c r="GW278" s="15">
        <f>IF(20&lt;=$G278, GQ278+GU278, "")</f>
        <v/>
      </c>
      <c r="GX278" s="15">
        <f>IF(20&lt;=$G278, ($G278-20)*$N278, "")</f>
        <v/>
      </c>
      <c r="GY278" s="15">
        <f>IF(21&lt;=$G278, GT278, "")</f>
        <v/>
      </c>
      <c r="GZ278" s="15">
        <f>IF(21&lt;=$G278, ROUND(GY278*$Q278, 2), "")</f>
        <v/>
      </c>
      <c r="HA278" s="15">
        <f>IF(21&lt;=$G278, $N278, "")</f>
        <v/>
      </c>
      <c r="HB278" s="15">
        <f>IF(21&lt;=$G278, HA278-GZ278, "")</f>
        <v/>
      </c>
      <c r="HC278" s="15">
        <f>IF(21&lt;=$G278, GY278-HB278, "")</f>
        <v/>
      </c>
      <c r="HD278" s="15">
        <f>IF(21&lt;=$G278, ROUND(GV278*$Q278, 2), "")</f>
        <v/>
      </c>
      <c r="HE278" s="15">
        <f>IF(21&lt;=$G278, GV278+HD278, "")</f>
        <v/>
      </c>
      <c r="HF278" s="15">
        <f>IF(21&lt;=$G278, GZ278+HD278, "")</f>
        <v/>
      </c>
      <c r="HG278" s="15">
        <f>IF(21&lt;=$G278, ($G278-21)*$N278, "")</f>
        <v/>
      </c>
      <c r="HH278" s="15">
        <f>IF(22&lt;=$G278, HC278, "")</f>
        <v/>
      </c>
      <c r="HI278" s="15">
        <f>IF(22&lt;=$G278, ROUND(HH278*$Q278, 2), "")</f>
        <v/>
      </c>
      <c r="HJ278" s="15">
        <f>IF(22&lt;=$G278, $N278, "")</f>
        <v/>
      </c>
      <c r="HK278" s="15">
        <f>IF(22&lt;=$G278, HJ278-HI278, "")</f>
        <v/>
      </c>
      <c r="HL278" s="15">
        <f>IF(22&lt;=$G278, HH278-HK278, "")</f>
        <v/>
      </c>
      <c r="HM278" s="15">
        <f>IF(22&lt;=$G278, ROUND(HE278*$Q278, 2), "")</f>
        <v/>
      </c>
      <c r="HN278" s="15">
        <f>IF(22&lt;=$G278, HE278+HM278, "")</f>
        <v/>
      </c>
      <c r="HO278" s="15">
        <f>IF(22&lt;=$G278, HI278+HM278, "")</f>
        <v/>
      </c>
      <c r="HP278" s="15">
        <f>IF(22&lt;=$G278, ($G278-22)*$N278, "")</f>
        <v/>
      </c>
      <c r="HQ278" s="15">
        <f>IF(23&lt;=$G278, HL278, "")</f>
        <v/>
      </c>
      <c r="HR278" s="15">
        <f>IF(23&lt;=$G278, ROUND(HQ278*$Q278, 2), "")</f>
        <v/>
      </c>
      <c r="HS278" s="15">
        <f>IF(23&lt;=$G278, $N278, "")</f>
        <v/>
      </c>
      <c r="HT278" s="15">
        <f>IF(23&lt;=$G278, HS278-HR278, "")</f>
        <v/>
      </c>
      <c r="HU278" s="15">
        <f>IF(23&lt;=$G278, HQ278-HT278, "")</f>
        <v/>
      </c>
      <c r="HV278" s="15">
        <f>IF(23&lt;=$G278, ROUND(HN278*$Q278, 2), "")</f>
        <v/>
      </c>
      <c r="HW278" s="15">
        <f>IF(23&lt;=$G278, HN278+HV278, "")</f>
        <v/>
      </c>
      <c r="HX278" s="15">
        <f>IF(23&lt;=$G278, HR278+HV278, "")</f>
        <v/>
      </c>
      <c r="HY278" s="15">
        <f>IF(23&lt;=$G278, ($G278-23)*$N278, "")</f>
        <v/>
      </c>
      <c r="HZ278" s="15">
        <f>IF(24&lt;=$G278, HU278, "")</f>
        <v/>
      </c>
      <c r="IA278" s="15">
        <f>IF(24&lt;=$G278, ROUND(HZ278*$Q278, 2), "")</f>
        <v/>
      </c>
      <c r="IB278" s="15">
        <f>IF(24&lt;=$G278, $N278, "")</f>
        <v/>
      </c>
      <c r="IC278" s="15">
        <f>IF(24&lt;=$G278, IB278-IA278, "")</f>
        <v/>
      </c>
      <c r="ID278" s="15">
        <f>IF(24&lt;=$G278, HZ278-IC278, "")</f>
        <v/>
      </c>
      <c r="IE278" s="15">
        <f>IF(24&lt;=$G278, ROUND(HW278*$Q278, 2), "")</f>
        <v/>
      </c>
      <c r="IF278" s="15">
        <f>IF(24&lt;=$G278, HW278+IE278, "")</f>
        <v/>
      </c>
      <c r="IG278" s="15">
        <f>IF(24&lt;=$G278, IA278+IE278, "")</f>
        <v/>
      </c>
      <c r="IH278" s="15">
        <f>IF(24&lt;=$G278, ($G278-24)*$N278, "")</f>
        <v/>
      </c>
      <c r="II278" s="15">
        <f>IF(25&lt;=$G278, ID278, "")</f>
        <v/>
      </c>
      <c r="IJ278" s="15">
        <f>IF(25&lt;=$G278, ROUND(II278*$Q278, 2), "")</f>
        <v/>
      </c>
      <c r="IK278" s="15">
        <f>IF(25&lt;=$G278, $N278, "")</f>
        <v/>
      </c>
      <c r="IL278" s="15">
        <f>IF(25&lt;=$G278, IK278-IJ278, "")</f>
        <v/>
      </c>
      <c r="IM278" s="15">
        <f>IF(25&lt;=$G278, II278-IL278, "")</f>
        <v/>
      </c>
      <c r="IN278" s="15">
        <f>IF(25&lt;=$G278, ROUND(IF278*$Q278, 2), "")</f>
        <v/>
      </c>
      <c r="IO278" s="15">
        <f>IF(25&lt;=$G278, IF278+IN278, "")</f>
        <v/>
      </c>
      <c r="IP278" s="15">
        <f>IF(25&lt;=$G278, IJ278+IN278, "")</f>
        <v/>
      </c>
      <c r="IQ278" s="15">
        <f>IF(25&lt;=$G278, ($G278-25)*$N278, "")</f>
        <v/>
      </c>
      <c r="IR278" s="15">
        <f>IF(26&lt;=$G278, IM278, "")</f>
        <v/>
      </c>
      <c r="IS278" s="15">
        <f>IF(26&lt;=$G278, ROUND(IR278*$Q278, 2), "")</f>
        <v/>
      </c>
      <c r="IT278" s="15">
        <f>IF(26&lt;=$G278, $N278, "")</f>
        <v/>
      </c>
      <c r="IU278" s="15">
        <f>IF(26&lt;=$G278, IT278-IS278, "")</f>
        <v/>
      </c>
      <c r="IV278" s="15">
        <f>IF(26&lt;=$G278, IR278-IU278, "")</f>
        <v/>
      </c>
      <c r="IW278" s="15">
        <f>IF(26&lt;=$G278, ROUND(IO278*$Q278, 2), "")</f>
        <v/>
      </c>
      <c r="IX278" s="15">
        <f>IF(26&lt;=$G278, IO278+IW278, "")</f>
        <v/>
      </c>
      <c r="IY278" s="15">
        <f>IF(26&lt;=$G278, IS278+IW278, "")</f>
        <v/>
      </c>
      <c r="IZ278" s="15">
        <f>IF(26&lt;=$G278, ($G278-26)*$N278, "")</f>
        <v/>
      </c>
      <c r="JA278" s="15">
        <f>IF(27&lt;=$G278, IV278, "")</f>
        <v/>
      </c>
      <c r="JB278" s="15">
        <f>IF(27&lt;=$G278, ROUND(JA278*$Q278, 2), "")</f>
        <v/>
      </c>
      <c r="JC278" s="15">
        <f>IF(27&lt;=$G278, $N278, "")</f>
        <v/>
      </c>
      <c r="JD278" s="15">
        <f>IF(27&lt;=$G278, JC278-JB278, "")</f>
        <v/>
      </c>
      <c r="JE278" s="15">
        <f>IF(27&lt;=$G278, JA278-JD278, "")</f>
        <v/>
      </c>
      <c r="JF278" s="15">
        <f>IF(27&lt;=$G278, ROUND(IX278*$Q278, 2), "")</f>
        <v/>
      </c>
      <c r="JG278" s="15">
        <f>IF(27&lt;=$G278, IX278+JF278, "")</f>
        <v/>
      </c>
      <c r="JH278" s="15">
        <f>IF(27&lt;=$G278, JB278+JF278, "")</f>
        <v/>
      </c>
      <c r="JI278" s="15">
        <f>IF(27&lt;=$G278, ($G278-27)*$N278, "")</f>
        <v/>
      </c>
      <c r="JJ278" s="15">
        <f>IF(28&lt;=$G278, JE278, "")</f>
        <v/>
      </c>
      <c r="JK278" s="15">
        <f>IF(28&lt;=$G278, ROUND(JJ278*$Q278, 2), "")</f>
        <v/>
      </c>
      <c r="JL278" s="15">
        <f>IF(28&lt;=$G278, $N278, "")</f>
        <v/>
      </c>
      <c r="JM278" s="15">
        <f>IF(28&lt;=$G278, JL278-JK278, "")</f>
        <v/>
      </c>
      <c r="JN278" s="15">
        <f>IF(28&lt;=$G278, JJ278-JM278, "")</f>
        <v/>
      </c>
      <c r="JO278" s="15">
        <f>IF(28&lt;=$G278, ROUND(JG278*$Q278, 2), "")</f>
        <v/>
      </c>
      <c r="JP278" s="15">
        <f>IF(28&lt;=$G278, JG278+JO278, "")</f>
        <v/>
      </c>
      <c r="JQ278" s="15">
        <f>IF(28&lt;=$G278, JK278+JO278, "")</f>
        <v/>
      </c>
      <c r="JR278" s="15">
        <f>IF(28&lt;=$G278, ($G278-28)*$N278, "")</f>
        <v/>
      </c>
      <c r="JS278" s="15">
        <f>IF(29&lt;=$G278, JN278, "")</f>
        <v/>
      </c>
      <c r="JT278" s="15">
        <f>IF(29&lt;=$G278, ROUND(JS278*$Q278, 2), "")</f>
        <v/>
      </c>
      <c r="JU278" s="15">
        <f>IF(29&lt;=$G278, $N278, "")</f>
        <v/>
      </c>
      <c r="JV278" s="15">
        <f>IF(29&lt;=$G278, JU278-JT278, "")</f>
        <v/>
      </c>
      <c r="JW278" s="15">
        <f>IF(29&lt;=$G278, JS278-JV278, "")</f>
        <v/>
      </c>
      <c r="JX278" s="15">
        <f>IF(29&lt;=$G278, ROUND(JP278*$Q278, 2), "")</f>
        <v/>
      </c>
      <c r="JY278" s="15">
        <f>IF(29&lt;=$G278, JP278+JX278, "")</f>
        <v/>
      </c>
      <c r="JZ278" s="15">
        <f>IF(29&lt;=$G278, JT278+JX278, "")</f>
        <v/>
      </c>
      <c r="KA278" s="15">
        <f>IF(29&lt;=$G278, ($G278-29)*$N278, "")</f>
        <v/>
      </c>
      <c r="KB278" s="15">
        <f>IF(30&lt;=$G278, JW278, "")</f>
        <v/>
      </c>
      <c r="KC278" s="15">
        <f>IF(30&lt;=$G278, ROUND(KB278*$Q278, 2), "")</f>
        <v/>
      </c>
      <c r="KD278" s="15">
        <f>IF(30&lt;=$G278, $N278, "")</f>
        <v/>
      </c>
      <c r="KE278" s="15">
        <f>IF(30&lt;=$G278, KD278-KC278, "")</f>
        <v/>
      </c>
      <c r="KF278" s="15">
        <f>IF(30&lt;=$G278, KB278-KE278, "")</f>
        <v/>
      </c>
      <c r="KG278" s="15">
        <f>IF(30&lt;=$G278, ROUND(JY278*$Q278, 2), "")</f>
        <v/>
      </c>
      <c r="KH278" s="15">
        <f>IF(30&lt;=$G278, JY278+KG278, "")</f>
        <v/>
      </c>
      <c r="KI278" s="15">
        <f>IF(30&lt;=$G278, KC278+KG278, "")</f>
        <v/>
      </c>
      <c r="KJ278" s="15">
        <f>IF(30&lt;=$G278, ($G278-30)*$N278, "")</f>
        <v/>
      </c>
      <c r="KK278" s="15">
        <f>IF(31&lt;=$G278, KF278, "")</f>
        <v/>
      </c>
      <c r="KL278" s="15">
        <f>IF(31&lt;=$G278, ROUND(KK278*$Q278, 2), "")</f>
        <v/>
      </c>
      <c r="KM278" s="15">
        <f>IF(31&lt;=$G278, $N278, "")</f>
        <v/>
      </c>
      <c r="KN278" s="15">
        <f>IF(31&lt;=$G278, KM278-KL278, "")</f>
        <v/>
      </c>
      <c r="KO278" s="15">
        <f>IF(31&lt;=$G278, KK278-KN278, "")</f>
        <v/>
      </c>
      <c r="KP278" s="15">
        <f>IF(31&lt;=$G278, ROUND(KH278*$Q278, 2), "")</f>
        <v/>
      </c>
      <c r="KQ278" s="15">
        <f>IF(31&lt;=$G278, KH278+KP278, "")</f>
        <v/>
      </c>
      <c r="KR278" s="15">
        <f>IF(31&lt;=$G278, KL278+KP278, "")</f>
        <v/>
      </c>
      <c r="KS278" s="15">
        <f>IF(31&lt;=$G278, ($G278-31)*$N278, "")</f>
        <v/>
      </c>
      <c r="KT278" s="15">
        <f>IF(32&lt;=$G278, KO278, "")</f>
        <v/>
      </c>
      <c r="KU278" s="15">
        <f>IF(32&lt;=$G278, ROUND(KT278*$Q278, 2), "")</f>
        <v/>
      </c>
      <c r="KV278" s="15">
        <f>IF(32&lt;=$G278, $N278, "")</f>
        <v/>
      </c>
      <c r="KW278" s="15">
        <f>IF(32&lt;=$G278, KV278-KU278, "")</f>
        <v/>
      </c>
      <c r="KX278" s="15">
        <f>IF(32&lt;=$G278, KT278-KW278, "")</f>
        <v/>
      </c>
      <c r="KY278" s="15">
        <f>IF(32&lt;=$G278, ROUND(KQ278*$Q278, 2), "")</f>
        <v/>
      </c>
      <c r="KZ278" s="15">
        <f>IF(32&lt;=$G278, KQ278+KY278, "")</f>
        <v/>
      </c>
      <c r="LA278" s="15">
        <f>IF(32&lt;=$G278, KU278+KY278, "")</f>
        <v/>
      </c>
      <c r="LB278" s="15">
        <f>IF(32&lt;=$G278, ($G278-32)*$N278, "")</f>
        <v/>
      </c>
      <c r="LC278" s="15">
        <f>IF(33&lt;=$G278, KX278, "")</f>
        <v/>
      </c>
      <c r="LD278" s="15">
        <f>IF(33&lt;=$G278, ROUND(LC278*$Q278, 2), "")</f>
        <v/>
      </c>
      <c r="LE278" s="15">
        <f>IF(33&lt;=$G278, $N278, "")</f>
        <v/>
      </c>
      <c r="LF278" s="15">
        <f>IF(33&lt;=$G278, LE278-LD278, "")</f>
        <v/>
      </c>
      <c r="LG278" s="15">
        <f>IF(33&lt;=$G278, LC278-LF278, "")</f>
        <v/>
      </c>
      <c r="LH278" s="15">
        <f>IF(33&lt;=$G278, ROUND(KZ278*$Q278, 2), "")</f>
        <v/>
      </c>
      <c r="LI278" s="15">
        <f>IF(33&lt;=$G278, KZ278+LH278, "")</f>
        <v/>
      </c>
      <c r="LJ278" s="15">
        <f>IF(33&lt;=$G278, LD278+LH278, "")</f>
        <v/>
      </c>
      <c r="LK278" s="15">
        <f>IF(33&lt;=$G278, ($G278-33)*$N278, "")</f>
        <v/>
      </c>
      <c r="LL278" s="15">
        <f>IF(34&lt;=$G278, LG278, "")</f>
        <v/>
      </c>
      <c r="LM278" s="15">
        <f>IF(34&lt;=$G278, ROUND(LL278*$Q278, 2), "")</f>
        <v/>
      </c>
      <c r="LN278" s="15">
        <f>IF(34&lt;=$G278, $N278, "")</f>
        <v/>
      </c>
      <c r="LO278" s="15">
        <f>IF(34&lt;=$G278, LN278-LM278, "")</f>
        <v/>
      </c>
      <c r="LP278" s="15">
        <f>IF(34&lt;=$G278, LL278-LO278, "")</f>
        <v/>
      </c>
      <c r="LQ278" s="15">
        <f>IF(34&lt;=$G278, ROUND(LI278*$Q278, 2), "")</f>
        <v/>
      </c>
      <c r="LR278" s="15">
        <f>IF(34&lt;=$G278, LI278+LQ278, "")</f>
        <v/>
      </c>
      <c r="LS278" s="15">
        <f>IF(34&lt;=$G278, LM278+LQ278, "")</f>
        <v/>
      </c>
      <c r="LT278" s="15">
        <f>IF(34&lt;=$G278, ($G278-34)*$N278, "")</f>
        <v/>
      </c>
      <c r="LU278" s="15">
        <f>IF(35&lt;=$G278, LP278, "")</f>
        <v/>
      </c>
      <c r="LV278" s="15">
        <f>IF(35&lt;=$G278, ROUND(LU278*$Q278, 2), "")</f>
        <v/>
      </c>
      <c r="LW278" s="15">
        <f>IF(35&lt;=$G278, $N278, "")</f>
        <v/>
      </c>
      <c r="LX278" s="15">
        <f>IF(35&lt;=$G278, LW278-LV278, "")</f>
        <v/>
      </c>
      <c r="LY278" s="15">
        <f>IF(35&lt;=$G278, LU278-LX278, "")</f>
        <v/>
      </c>
      <c r="LZ278" s="15">
        <f>IF(35&lt;=$G278, ROUND(LR278*$Q278, 2), "")</f>
        <v/>
      </c>
      <c r="MA278" s="15">
        <f>IF(35&lt;=$G278, LR278+LZ278, "")</f>
        <v/>
      </c>
      <c r="MB278" s="15">
        <f>IF(35&lt;=$G278, LV278+LZ278, "")</f>
        <v/>
      </c>
      <c r="MC278" s="15">
        <f>IF(35&lt;=$G278, ($G278-35)*$N278, "")</f>
        <v/>
      </c>
      <c r="MD278" s="15">
        <f>IF(36&lt;=$G278, LY278, "")</f>
        <v/>
      </c>
      <c r="ME278" s="15">
        <f>IF(36&lt;=$G278, ROUND(MD278*$Q278, 2), "")</f>
        <v/>
      </c>
      <c r="MF278" s="15">
        <f>IF(36&lt;=$G278, $N278, "")</f>
        <v/>
      </c>
      <c r="MG278" s="15">
        <f>IF(36&lt;=$G278, MF278-ME278, "")</f>
        <v/>
      </c>
      <c r="MH278" s="15">
        <f>IF(36&lt;=$G278, MD278-MG278, "")</f>
        <v/>
      </c>
      <c r="MI278" s="15">
        <f>IF(36&lt;=$G278, ROUND(MA278*$Q278, 2), "")</f>
        <v/>
      </c>
      <c r="MJ278" s="15">
        <f>IF(36&lt;=$G278, MA278+MI278, "")</f>
        <v/>
      </c>
      <c r="MK278" s="15">
        <f>IF(36&lt;=$G278, ME278+MI278, "")</f>
        <v/>
      </c>
      <c r="ML278" s="15">
        <f>IF(36&lt;=$G278, ($G278-36)*$N278, "")</f>
        <v/>
      </c>
      <c r="MM278" s="15">
        <f>IF(37&lt;=$G278, MH278, "")</f>
        <v/>
      </c>
      <c r="MN278" s="15">
        <f>IF(37&lt;=$G278, ROUND(MM278*$Q278, 2), "")</f>
        <v/>
      </c>
      <c r="MO278" s="15">
        <f>IF(37&lt;=$G278, $N278, "")</f>
        <v/>
      </c>
      <c r="MP278" s="15">
        <f>IF(37&lt;=$G278, MO278-MN278, "")</f>
        <v/>
      </c>
      <c r="MQ278" s="15">
        <f>IF(37&lt;=$G278, MM278-MP278, "")</f>
        <v/>
      </c>
      <c r="MR278" s="15">
        <f>IF(37&lt;=$G278, ROUND(MJ278*$Q278, 2), "")</f>
        <v/>
      </c>
      <c r="MS278" s="15">
        <f>IF(37&lt;=$G278, MJ278+MR278, "")</f>
        <v/>
      </c>
      <c r="MT278" s="15">
        <f>IF(37&lt;=$G278, MN278+MR278, "")</f>
        <v/>
      </c>
      <c r="MU278" s="15">
        <f>IF(37&lt;=$G278, ($G278-37)*$N278, "")</f>
        <v/>
      </c>
      <c r="MV278" s="15">
        <f>IF(38&lt;=$G278, MQ278, "")</f>
        <v/>
      </c>
      <c r="MW278" s="15">
        <f>IF(38&lt;=$G278, ROUND(MV278*$Q278, 2), "")</f>
        <v/>
      </c>
      <c r="MX278" s="15">
        <f>IF(38&lt;=$G278, $N278, "")</f>
        <v/>
      </c>
      <c r="MY278" s="15">
        <f>IF(38&lt;=$G278, MX278-MW278, "")</f>
        <v/>
      </c>
      <c r="MZ278" s="15">
        <f>IF(38&lt;=$G278, MV278-MY278, "")</f>
        <v/>
      </c>
      <c r="NA278" s="15">
        <f>IF(38&lt;=$G278, ROUND(MS278*$Q278, 2), "")</f>
        <v/>
      </c>
      <c r="NB278" s="15">
        <f>IF(38&lt;=$G278, MS278+NA278, "")</f>
        <v/>
      </c>
      <c r="NC278" s="15">
        <f>IF(38&lt;=$G278, MW278+NA278, "")</f>
        <v/>
      </c>
      <c r="ND278" s="15">
        <f>IF(38&lt;=$G278, ($G278-38)*$N278, "")</f>
        <v/>
      </c>
      <c r="NE278" s="15">
        <f>IF(39&lt;=$G278, MZ278, "")</f>
        <v/>
      </c>
      <c r="NF278" s="15">
        <f>IF(39&lt;=$G278, ROUND(NE278*$Q278, 2), "")</f>
        <v/>
      </c>
      <c r="NG278" s="15">
        <f>IF(39&lt;=$G278, $N278, "")</f>
        <v/>
      </c>
      <c r="NH278" s="15">
        <f>IF(39&lt;=$G278, NG278-NF278, "")</f>
        <v/>
      </c>
      <c r="NI278" s="15">
        <f>IF(39&lt;=$G278, NE278-NH278, "")</f>
        <v/>
      </c>
      <c r="NJ278" s="15">
        <f>IF(39&lt;=$G278, ROUND(NB278*$Q278, 2), "")</f>
        <v/>
      </c>
      <c r="NK278" s="15">
        <f>IF(39&lt;=$G278, NB278+NJ278, "")</f>
        <v/>
      </c>
      <c r="NL278" s="15">
        <f>IF(39&lt;=$G278, NF278+NJ278, "")</f>
        <v/>
      </c>
      <c r="NM278" s="15">
        <f>IF(39&lt;=$G278, ($G278-39)*$N278, "")</f>
        <v/>
      </c>
      <c r="NN278" s="15">
        <f>IF(40&lt;=$G278, NI278, "")</f>
        <v/>
      </c>
      <c r="NO278" s="15">
        <f>IF(40&lt;=$G278, ROUND(NN278*$Q278, 2), "")</f>
        <v/>
      </c>
      <c r="NP278" s="15">
        <f>IF(40&lt;=$G278, $N278, "")</f>
        <v/>
      </c>
      <c r="NQ278" s="15">
        <f>IF(40&lt;=$G278, NP278-NO278, "")</f>
        <v/>
      </c>
      <c r="NR278" s="15">
        <f>IF(40&lt;=$G278, NN278-NQ278, "")</f>
        <v/>
      </c>
      <c r="NS278" s="15">
        <f>IF(40&lt;=$G278, ROUND(NK278*$Q278, 2), "")</f>
        <v/>
      </c>
      <c r="NT278" s="15">
        <f>IF(40&lt;=$G278, NK278+NS278, "")</f>
        <v/>
      </c>
      <c r="NU278" s="15">
        <f>IF(40&lt;=$G278, NO278+NS278, "")</f>
        <v/>
      </c>
      <c r="NV278" s="15">
        <f>IF(40&lt;=$G278, ($G278-40)*$N278, "")</f>
        <v/>
      </c>
      <c r="NW278" s="15">
        <f>IF(41&lt;=$G278, NR278, "")</f>
        <v/>
      </c>
      <c r="NX278" s="15">
        <f>IF(41&lt;=$G278, ROUND(NW278*$Q278, 2), "")</f>
        <v/>
      </c>
      <c r="NY278" s="15">
        <f>IF(41&lt;=$G278, $N278, "")</f>
        <v/>
      </c>
      <c r="NZ278" s="15">
        <f>IF(41&lt;=$G278, NY278-NX278, "")</f>
        <v/>
      </c>
      <c r="OA278" s="15">
        <f>IF(41&lt;=$G278, NW278-NZ278, "")</f>
        <v/>
      </c>
      <c r="OB278" s="15">
        <f>IF(41&lt;=$G278, ROUND(NT278*$Q278, 2), "")</f>
        <v/>
      </c>
      <c r="OC278" s="15">
        <f>IF(41&lt;=$G278, NT278+OB278, "")</f>
        <v/>
      </c>
      <c r="OD278" s="15">
        <f>IF(41&lt;=$G278, NX278+OB278, "")</f>
        <v/>
      </c>
      <c r="OE278" s="15">
        <f>IF(41&lt;=$G278, ($G278-41)*$N278, "")</f>
        <v/>
      </c>
      <c r="OF278" s="15">
        <f>IF(42&lt;=$G278, OA278, "")</f>
        <v/>
      </c>
      <c r="OG278" s="15">
        <f>IF(42&lt;=$G278, ROUND(OF278*$Q278, 2), "")</f>
        <v/>
      </c>
      <c r="OH278" s="15">
        <f>IF(42&lt;=$G278, $N278, "")</f>
        <v/>
      </c>
      <c r="OI278" s="15">
        <f>IF(42&lt;=$G278, OH278-OG278, "")</f>
        <v/>
      </c>
      <c r="OJ278" s="15">
        <f>IF(42&lt;=$G278, OF278-OI278, "")</f>
        <v/>
      </c>
      <c r="OK278" s="15">
        <f>IF(42&lt;=$G278, ROUND(OC278*$Q278, 2), "")</f>
        <v/>
      </c>
      <c r="OL278" s="15">
        <f>IF(42&lt;=$G278, OC278+OK278, "")</f>
        <v/>
      </c>
      <c r="OM278" s="15">
        <f>IF(42&lt;=$G278, OG278+OK278, "")</f>
        <v/>
      </c>
      <c r="ON278" s="15">
        <f>IF(42&lt;=$G278, ($G278-42)*$N278, "")</f>
        <v/>
      </c>
      <c r="OO278" s="15">
        <f>IF(43&lt;=$G278, OJ278, "")</f>
        <v/>
      </c>
      <c r="OP278" s="15">
        <f>IF(43&lt;=$G278, ROUND(OO278*$Q278, 2), "")</f>
        <v/>
      </c>
      <c r="OQ278" s="15">
        <f>IF(43&lt;=$G278, $N278, "")</f>
        <v/>
      </c>
      <c r="OR278" s="15">
        <f>IF(43&lt;=$G278, OQ278-OP278, "")</f>
        <v/>
      </c>
      <c r="OS278" s="15">
        <f>IF(43&lt;=$G278, OO278-OR278, "")</f>
        <v/>
      </c>
      <c r="OT278" s="15">
        <f>IF(43&lt;=$G278, ROUND(OL278*$Q278, 2), "")</f>
        <v/>
      </c>
      <c r="OU278" s="15">
        <f>IF(43&lt;=$G278, OL278+OT278, "")</f>
        <v/>
      </c>
      <c r="OV278" s="15">
        <f>IF(43&lt;=$G278, OP278+OT278, "")</f>
        <v/>
      </c>
      <c r="OW278" s="15">
        <f>IF(43&lt;=$G278, ($G278-43)*$N278, "")</f>
        <v/>
      </c>
      <c r="OX278" s="15">
        <f>IF(44&lt;=$G278, OS278, "")</f>
        <v/>
      </c>
      <c r="OY278" s="15">
        <f>IF(44&lt;=$G278, ROUND(OX278*$Q278, 2), "")</f>
        <v/>
      </c>
      <c r="OZ278" s="15">
        <f>IF(44&lt;=$G278, $N278, "")</f>
        <v/>
      </c>
      <c r="PA278" s="15">
        <f>IF(44&lt;=$G278, OZ278-OY278, "")</f>
        <v/>
      </c>
      <c r="PB278" s="15">
        <f>IF(44&lt;=$G278, OX278-PA278, "")</f>
        <v/>
      </c>
      <c r="PC278" s="15">
        <f>IF(44&lt;=$G278, ROUND(OU278*$Q278, 2), "")</f>
        <v/>
      </c>
      <c r="PD278" s="15">
        <f>IF(44&lt;=$G278, OU278+PC278, "")</f>
        <v/>
      </c>
      <c r="PE278" s="15">
        <f>IF(44&lt;=$G278, OY278+PC278, "")</f>
        <v/>
      </c>
      <c r="PF278" s="15">
        <f>IF(44&lt;=$G278, ($G278-44)*$N278, "")</f>
        <v/>
      </c>
      <c r="PG278" s="15">
        <f>IF(45&lt;=$G278, PB278, "")</f>
        <v/>
      </c>
      <c r="PH278" s="15">
        <f>IF(45&lt;=$G278, ROUND(PG278*$Q278, 2), "")</f>
        <v/>
      </c>
      <c r="PI278" s="15">
        <f>IF(45&lt;=$G278, $N278, "")</f>
        <v/>
      </c>
      <c r="PJ278" s="15">
        <f>IF(45&lt;=$G278, PI278-PH278, "")</f>
        <v/>
      </c>
      <c r="PK278" s="15">
        <f>IF(45&lt;=$G278, PG278-PJ278, "")</f>
        <v/>
      </c>
      <c r="PL278" s="15">
        <f>IF(45&lt;=$G278, ROUND(PD278*$Q278, 2), "")</f>
        <v/>
      </c>
      <c r="PM278" s="15">
        <f>IF(45&lt;=$G278, PD278+PL278, "")</f>
        <v/>
      </c>
      <c r="PN278" s="15">
        <f>IF(45&lt;=$G278, PH278+PL278, "")</f>
        <v/>
      </c>
      <c r="PO278" s="15">
        <f>IF(45&lt;=$G278, ($G278-45)*$N278, "")</f>
        <v/>
      </c>
      <c r="PP278" s="15">
        <f>IF(46&lt;=$G278, PK278, "")</f>
        <v/>
      </c>
      <c r="PQ278" s="15">
        <f>IF(46&lt;=$G278, ROUND(PP278*$Q278, 2), "")</f>
        <v/>
      </c>
      <c r="PR278" s="15">
        <f>IF(46&lt;=$G278, $N278, "")</f>
        <v/>
      </c>
      <c r="PS278" s="15">
        <f>IF(46&lt;=$G278, PR278-PQ278, "")</f>
        <v/>
      </c>
      <c r="PT278" s="15">
        <f>IF(46&lt;=$G278, PP278-PS278, "")</f>
        <v/>
      </c>
      <c r="PU278" s="15">
        <f>IF(46&lt;=$G278, ROUND(PM278*$Q278, 2), "")</f>
        <v/>
      </c>
      <c r="PV278" s="15">
        <f>IF(46&lt;=$G278, PM278+PU278, "")</f>
        <v/>
      </c>
      <c r="PW278" s="15">
        <f>IF(46&lt;=$G278, PQ278+PU278, "")</f>
        <v/>
      </c>
      <c r="PX278" s="15">
        <f>IF(46&lt;=$G278, ($G278-46)*$N278, "")</f>
        <v/>
      </c>
      <c r="PY278" s="15">
        <f>IF(47&lt;=$G278, PT278, "")</f>
        <v/>
      </c>
      <c r="PZ278" s="15">
        <f>IF(47&lt;=$G278, ROUND(PY278*$Q278, 2), "")</f>
        <v/>
      </c>
      <c r="QA278" s="15">
        <f>IF(47&lt;=$G278, $N278, "")</f>
        <v/>
      </c>
      <c r="QB278" s="15">
        <f>IF(47&lt;=$G278, QA278-PZ278, "")</f>
        <v/>
      </c>
      <c r="QC278" s="15">
        <f>IF(47&lt;=$G278, PY278-QB278, "")</f>
        <v/>
      </c>
      <c r="QD278" s="15">
        <f>IF(47&lt;=$G278, ROUND(PV278*$Q278, 2), "")</f>
        <v/>
      </c>
      <c r="QE278" s="15">
        <f>IF(47&lt;=$G278, PV278+QD278, "")</f>
        <v/>
      </c>
      <c r="QF278" s="15">
        <f>IF(47&lt;=$G278, PZ278+QD278, "")</f>
        <v/>
      </c>
      <c r="QG278" s="15">
        <f>IF(47&lt;=$G278, ($G278-47)*$N278, "")</f>
        <v/>
      </c>
      <c r="QH278" s="15">
        <f>IF(48&lt;=$G278, QC278, "")</f>
        <v/>
      </c>
      <c r="QI278" s="15">
        <f>IF(48&lt;=$G278, ROUND(QH278*$Q278, 2), "")</f>
        <v/>
      </c>
      <c r="QJ278" s="15">
        <f>IF(48&lt;=$G278, $N278, "")</f>
        <v/>
      </c>
      <c r="QK278" s="15">
        <f>IF(48&lt;=$G278, QJ278-QI278, "")</f>
        <v/>
      </c>
      <c r="QL278" s="15">
        <f>IF(48&lt;=$G278, QH278-QK278, "")</f>
        <v/>
      </c>
      <c r="QM278" s="15">
        <f>IF(48&lt;=$G278, ROUND(QE278*$Q278, 2), "")</f>
        <v/>
      </c>
      <c r="QN278" s="15">
        <f>IF(48&lt;=$G278, QE278+QM278, "")</f>
        <v/>
      </c>
      <c r="QO278" s="15">
        <f>IF(48&lt;=$G278, QI278+QM278, "")</f>
        <v/>
      </c>
      <c r="QP278" s="15">
        <f>IF(48&lt;=$G278, ($G278-48)*$N278, "")</f>
        <v/>
      </c>
    </row>
    <row r="279">
      <c r="A279" s="6" t="inlineStr">
        <is>
          <t>0784-0001</t>
        </is>
      </c>
      <c r="B279" s="7" t="inlineStr">
        <is>
          <t>Enruta App, S.A. de C.V.</t>
        </is>
      </c>
      <c r="C279" s="7" t="inlineStr">
        <is>
          <t>Dodge Attitude GT 2026</t>
        </is>
      </c>
      <c r="D279" s="6" t="inlineStr">
        <is>
          <t>ACTIVO</t>
        </is>
      </c>
      <c r="E279" s="6" t="inlineStr">
        <is>
          <t>2026-09-22</t>
        </is>
      </c>
      <c r="F279" s="6" t="inlineStr">
        <is>
          <t>2027-09-22</t>
        </is>
      </c>
      <c r="G279" s="8" t="n">
        <v>12</v>
      </c>
      <c r="H279" s="9" t="n">
        <v>397950.86</v>
      </c>
      <c r="I279" s="10" t="n">
        <v>0.2</v>
      </c>
      <c r="J279" s="9">
        <f>ROUND(H279*I279, 2)</f>
        <v/>
      </c>
      <c r="K279" s="9">
        <f>ROUND(H279-J279, 2)</f>
        <v/>
      </c>
      <c r="L279" s="10" t="n">
        <v>0.02</v>
      </c>
      <c r="M279" s="9">
        <f>ROUND(H279*L279, 2)</f>
        <v/>
      </c>
      <c r="N279" s="9" t="n">
        <v>21723.01</v>
      </c>
      <c r="O279" s="10" t="n">
        <v>0.3</v>
      </c>
      <c r="P279" s="9">
        <f>ROUND(H279*O279, 2)</f>
        <v/>
      </c>
      <c r="Q279" s="11" t="n">
        <v>0.02221054</v>
      </c>
      <c r="R279" s="11">
        <f>RATE(G279, -N279, K279, -P279)</f>
        <v/>
      </c>
      <c r="S279" s="11">
        <f>ROUND(Q279*12, 8)</f>
        <v/>
      </c>
      <c r="T279" s="11">
        <f>ROUND(((1+Q279)^12)-1, 8)</f>
        <v/>
      </c>
      <c r="U279" s="9">
        <f>ROUND(PV(Q279, G279, 0, -P279), 2)</f>
        <v/>
      </c>
      <c r="V279" s="9">
        <f>SUMIF($AA$4:$QP$4, "Interes_Leasing", AA279:QP279)</f>
        <v/>
      </c>
      <c r="W279" s="9">
        <f>SUMIF($AA$4:$QP$4, "Interes_Residual", AA279:QP279)</f>
        <v/>
      </c>
      <c r="X279" s="9">
        <f>ROUND(V279+W279, 2)</f>
        <v/>
      </c>
      <c r="Y279" s="9">
        <f>ROUND((N279*G279+P279+M279)-K279, 2)</f>
        <v/>
      </c>
      <c r="Z279" s="10">
        <f>ROUND(Y279/K279, 4)</f>
        <v/>
      </c>
      <c r="AA279" s="9">
        <f>IF(1&lt;=$G279, $K279, "")</f>
        <v/>
      </c>
      <c r="AB279" s="9">
        <f>IF(1&lt;=$G279, ROUND(AA279*$Q279, 2), "")</f>
        <v/>
      </c>
      <c r="AC279" s="9">
        <f>IF(1&lt;=$G279, $N279, "")</f>
        <v/>
      </c>
      <c r="AD279" s="9">
        <f>IF(1&lt;=$G279, AC279-AB279, "")</f>
        <v/>
      </c>
      <c r="AE279" s="9">
        <f>IF(1&lt;=$G279, AA279-AD279, "")</f>
        <v/>
      </c>
      <c r="AF279" s="9">
        <f>IF(1&lt;=$G279, ROUND($U279*$Q279, 2), "")</f>
        <v/>
      </c>
      <c r="AG279" s="9">
        <f>IF(1&lt;=$G279, $U279+AF279, "")</f>
        <v/>
      </c>
      <c r="AH279" s="9">
        <f>IF(1&lt;=$G279, AB279+AF279, "")</f>
        <v/>
      </c>
      <c r="AI279" s="9">
        <f>IF(1&lt;=$G279, ($G279-1)*$N279, "")</f>
        <v/>
      </c>
      <c r="AJ279" s="9">
        <f>IF(2&lt;=$G279, AE279, "")</f>
        <v/>
      </c>
      <c r="AK279" s="9">
        <f>IF(2&lt;=$G279, ROUND(AJ279*$Q279, 2), "")</f>
        <v/>
      </c>
      <c r="AL279" s="9">
        <f>IF(2&lt;=$G279, $N279, "")</f>
        <v/>
      </c>
      <c r="AM279" s="9">
        <f>IF(2&lt;=$G279, AL279-AK279, "")</f>
        <v/>
      </c>
      <c r="AN279" s="9">
        <f>IF(2&lt;=$G279, AJ279-AM279, "")</f>
        <v/>
      </c>
      <c r="AO279" s="9">
        <f>IF(2&lt;=$G279, ROUND(AG279*$Q279, 2), "")</f>
        <v/>
      </c>
      <c r="AP279" s="9">
        <f>IF(2&lt;=$G279, AG279+AO279, "")</f>
        <v/>
      </c>
      <c r="AQ279" s="9">
        <f>IF(2&lt;=$G279, AK279+AO279, "")</f>
        <v/>
      </c>
      <c r="AR279" s="9">
        <f>IF(2&lt;=$G279, ($G279-2)*$N279, "")</f>
        <v/>
      </c>
      <c r="AS279" s="9">
        <f>IF(3&lt;=$G279, AN279, "")</f>
        <v/>
      </c>
      <c r="AT279" s="9">
        <f>IF(3&lt;=$G279, ROUND(AS279*$Q279, 2), "")</f>
        <v/>
      </c>
      <c r="AU279" s="9">
        <f>IF(3&lt;=$G279, $N279, "")</f>
        <v/>
      </c>
      <c r="AV279" s="9">
        <f>IF(3&lt;=$G279, AU279-AT279, "")</f>
        <v/>
      </c>
      <c r="AW279" s="9">
        <f>IF(3&lt;=$G279, AS279-AV279, "")</f>
        <v/>
      </c>
      <c r="AX279" s="9">
        <f>IF(3&lt;=$G279, ROUND(AP279*$Q279, 2), "")</f>
        <v/>
      </c>
      <c r="AY279" s="9">
        <f>IF(3&lt;=$G279, AP279+AX279, "")</f>
        <v/>
      </c>
      <c r="AZ279" s="9">
        <f>IF(3&lt;=$G279, AT279+AX279, "")</f>
        <v/>
      </c>
      <c r="BA279" s="9">
        <f>IF(3&lt;=$G279, ($G279-3)*$N279, "")</f>
        <v/>
      </c>
      <c r="BB279" s="9">
        <f>IF(4&lt;=$G279, AW279, "")</f>
        <v/>
      </c>
      <c r="BC279" s="9">
        <f>IF(4&lt;=$G279, ROUND(BB279*$Q279, 2), "")</f>
        <v/>
      </c>
      <c r="BD279" s="9">
        <f>IF(4&lt;=$G279, $N279, "")</f>
        <v/>
      </c>
      <c r="BE279" s="9">
        <f>IF(4&lt;=$G279, BD279-BC279, "")</f>
        <v/>
      </c>
      <c r="BF279" s="9">
        <f>IF(4&lt;=$G279, BB279-BE279, "")</f>
        <v/>
      </c>
      <c r="BG279" s="9">
        <f>IF(4&lt;=$G279, ROUND(AY279*$Q279, 2), "")</f>
        <v/>
      </c>
      <c r="BH279" s="9">
        <f>IF(4&lt;=$G279, AY279+BG279, "")</f>
        <v/>
      </c>
      <c r="BI279" s="9">
        <f>IF(4&lt;=$G279, BC279+BG279, "")</f>
        <v/>
      </c>
      <c r="BJ279" s="9">
        <f>IF(4&lt;=$G279, ($G279-4)*$N279, "")</f>
        <v/>
      </c>
      <c r="BK279" s="9">
        <f>IF(5&lt;=$G279, BF279, "")</f>
        <v/>
      </c>
      <c r="BL279" s="9">
        <f>IF(5&lt;=$G279, ROUND(BK279*$Q279, 2), "")</f>
        <v/>
      </c>
      <c r="BM279" s="9">
        <f>IF(5&lt;=$G279, $N279, "")</f>
        <v/>
      </c>
      <c r="BN279" s="9">
        <f>IF(5&lt;=$G279, BM279-BL279, "")</f>
        <v/>
      </c>
      <c r="BO279" s="9">
        <f>IF(5&lt;=$G279, BK279-BN279, "")</f>
        <v/>
      </c>
      <c r="BP279" s="9">
        <f>IF(5&lt;=$G279, ROUND(BH279*$Q279, 2), "")</f>
        <v/>
      </c>
      <c r="BQ279" s="9">
        <f>IF(5&lt;=$G279, BH279+BP279, "")</f>
        <v/>
      </c>
      <c r="BR279" s="9">
        <f>IF(5&lt;=$G279, BL279+BP279, "")</f>
        <v/>
      </c>
      <c r="BS279" s="9">
        <f>IF(5&lt;=$G279, ($G279-5)*$N279, "")</f>
        <v/>
      </c>
      <c r="BT279" s="9">
        <f>IF(6&lt;=$G279, BO279, "")</f>
        <v/>
      </c>
      <c r="BU279" s="9">
        <f>IF(6&lt;=$G279, ROUND(BT279*$Q279, 2), "")</f>
        <v/>
      </c>
      <c r="BV279" s="9">
        <f>IF(6&lt;=$G279, $N279, "")</f>
        <v/>
      </c>
      <c r="BW279" s="9">
        <f>IF(6&lt;=$G279, BV279-BU279, "")</f>
        <v/>
      </c>
      <c r="BX279" s="9">
        <f>IF(6&lt;=$G279, BT279-BW279, "")</f>
        <v/>
      </c>
      <c r="BY279" s="9">
        <f>IF(6&lt;=$G279, ROUND(BQ279*$Q279, 2), "")</f>
        <v/>
      </c>
      <c r="BZ279" s="9">
        <f>IF(6&lt;=$G279, BQ279+BY279, "")</f>
        <v/>
      </c>
      <c r="CA279" s="9">
        <f>IF(6&lt;=$G279, BU279+BY279, "")</f>
        <v/>
      </c>
      <c r="CB279" s="9">
        <f>IF(6&lt;=$G279, ($G279-6)*$N279, "")</f>
        <v/>
      </c>
      <c r="CC279" s="9">
        <f>IF(7&lt;=$G279, BX279, "")</f>
        <v/>
      </c>
      <c r="CD279" s="9">
        <f>IF(7&lt;=$G279, ROUND(CC279*$Q279, 2), "")</f>
        <v/>
      </c>
      <c r="CE279" s="9">
        <f>IF(7&lt;=$G279, $N279, "")</f>
        <v/>
      </c>
      <c r="CF279" s="9">
        <f>IF(7&lt;=$G279, CE279-CD279, "")</f>
        <v/>
      </c>
      <c r="CG279" s="9">
        <f>IF(7&lt;=$G279, CC279-CF279, "")</f>
        <v/>
      </c>
      <c r="CH279" s="9">
        <f>IF(7&lt;=$G279, ROUND(BZ279*$Q279, 2), "")</f>
        <v/>
      </c>
      <c r="CI279" s="9">
        <f>IF(7&lt;=$G279, BZ279+CH279, "")</f>
        <v/>
      </c>
      <c r="CJ279" s="9">
        <f>IF(7&lt;=$G279, CD279+CH279, "")</f>
        <v/>
      </c>
      <c r="CK279" s="9">
        <f>IF(7&lt;=$G279, ($G279-7)*$N279, "")</f>
        <v/>
      </c>
      <c r="CL279" s="9">
        <f>IF(8&lt;=$G279, CG279, "")</f>
        <v/>
      </c>
      <c r="CM279" s="9">
        <f>IF(8&lt;=$G279, ROUND(CL279*$Q279, 2), "")</f>
        <v/>
      </c>
      <c r="CN279" s="9">
        <f>IF(8&lt;=$G279, $N279, "")</f>
        <v/>
      </c>
      <c r="CO279" s="9">
        <f>IF(8&lt;=$G279, CN279-CM279, "")</f>
        <v/>
      </c>
      <c r="CP279" s="9">
        <f>IF(8&lt;=$G279, CL279-CO279, "")</f>
        <v/>
      </c>
      <c r="CQ279" s="9">
        <f>IF(8&lt;=$G279, ROUND(CI279*$Q279, 2), "")</f>
        <v/>
      </c>
      <c r="CR279" s="9">
        <f>IF(8&lt;=$G279, CI279+CQ279, "")</f>
        <v/>
      </c>
      <c r="CS279" s="9">
        <f>IF(8&lt;=$G279, CM279+CQ279, "")</f>
        <v/>
      </c>
      <c r="CT279" s="9">
        <f>IF(8&lt;=$G279, ($G279-8)*$N279, "")</f>
        <v/>
      </c>
      <c r="CU279" s="9">
        <f>IF(9&lt;=$G279, CP279, "")</f>
        <v/>
      </c>
      <c r="CV279" s="9">
        <f>IF(9&lt;=$G279, ROUND(CU279*$Q279, 2), "")</f>
        <v/>
      </c>
      <c r="CW279" s="9">
        <f>IF(9&lt;=$G279, $N279, "")</f>
        <v/>
      </c>
      <c r="CX279" s="9">
        <f>IF(9&lt;=$G279, CW279-CV279, "")</f>
        <v/>
      </c>
      <c r="CY279" s="9">
        <f>IF(9&lt;=$G279, CU279-CX279, "")</f>
        <v/>
      </c>
      <c r="CZ279" s="9">
        <f>IF(9&lt;=$G279, ROUND(CR279*$Q279, 2), "")</f>
        <v/>
      </c>
      <c r="DA279" s="9">
        <f>IF(9&lt;=$G279, CR279+CZ279, "")</f>
        <v/>
      </c>
      <c r="DB279" s="9">
        <f>IF(9&lt;=$G279, CV279+CZ279, "")</f>
        <v/>
      </c>
      <c r="DC279" s="9">
        <f>IF(9&lt;=$G279, ($G279-9)*$N279, "")</f>
        <v/>
      </c>
      <c r="DD279" s="9">
        <f>IF(10&lt;=$G279, CY279, "")</f>
        <v/>
      </c>
      <c r="DE279" s="9">
        <f>IF(10&lt;=$G279, ROUND(DD279*$Q279, 2), "")</f>
        <v/>
      </c>
      <c r="DF279" s="9">
        <f>IF(10&lt;=$G279, $N279, "")</f>
        <v/>
      </c>
      <c r="DG279" s="9">
        <f>IF(10&lt;=$G279, DF279-DE279, "")</f>
        <v/>
      </c>
      <c r="DH279" s="9">
        <f>IF(10&lt;=$G279, DD279-DG279, "")</f>
        <v/>
      </c>
      <c r="DI279" s="9">
        <f>IF(10&lt;=$G279, ROUND(DA279*$Q279, 2), "")</f>
        <v/>
      </c>
      <c r="DJ279" s="9">
        <f>IF(10&lt;=$G279, DA279+DI279, "")</f>
        <v/>
      </c>
      <c r="DK279" s="9">
        <f>IF(10&lt;=$G279, DE279+DI279, "")</f>
        <v/>
      </c>
      <c r="DL279" s="9">
        <f>IF(10&lt;=$G279, ($G279-10)*$N279, "")</f>
        <v/>
      </c>
      <c r="DM279" s="9">
        <f>IF(11&lt;=$G279, DH279, "")</f>
        <v/>
      </c>
      <c r="DN279" s="9">
        <f>IF(11&lt;=$G279, ROUND(DM279*$Q279, 2), "")</f>
        <v/>
      </c>
      <c r="DO279" s="9">
        <f>IF(11&lt;=$G279, $N279, "")</f>
        <v/>
      </c>
      <c r="DP279" s="9">
        <f>IF(11&lt;=$G279, DO279-DN279, "")</f>
        <v/>
      </c>
      <c r="DQ279" s="9">
        <f>IF(11&lt;=$G279, DM279-DP279, "")</f>
        <v/>
      </c>
      <c r="DR279" s="9">
        <f>IF(11&lt;=$G279, ROUND(DJ279*$Q279, 2), "")</f>
        <v/>
      </c>
      <c r="DS279" s="9">
        <f>IF(11&lt;=$G279, DJ279+DR279, "")</f>
        <v/>
      </c>
      <c r="DT279" s="9">
        <f>IF(11&lt;=$G279, DN279+DR279, "")</f>
        <v/>
      </c>
      <c r="DU279" s="9">
        <f>IF(11&lt;=$G279, ($G279-11)*$N279, "")</f>
        <v/>
      </c>
      <c r="DV279" s="9">
        <f>IF(12&lt;=$G279, DQ279, "")</f>
        <v/>
      </c>
      <c r="DW279" s="9">
        <f>IF(12&lt;=$G279, ROUND(DV279*$Q279, 2), "")</f>
        <v/>
      </c>
      <c r="DX279" s="9">
        <f>IF(12&lt;=$G279, $N279, "")</f>
        <v/>
      </c>
      <c r="DY279" s="9">
        <f>IF(12&lt;=$G279, DX279-DW279, "")</f>
        <v/>
      </c>
      <c r="DZ279" s="9">
        <f>IF(12&lt;=$G279, DV279-DY279, "")</f>
        <v/>
      </c>
      <c r="EA279" s="9">
        <f>IF(12&lt;=$G279, ROUND(DS279*$Q279, 2), "")</f>
        <v/>
      </c>
      <c r="EB279" s="9">
        <f>IF(12&lt;=$G279, DS279+EA279, "")</f>
        <v/>
      </c>
      <c r="EC279" s="9">
        <f>IF(12&lt;=$G279, DW279+EA279, "")</f>
        <v/>
      </c>
      <c r="ED279" s="9">
        <f>IF(12&lt;=$G279, ($G279-12)*$N279, "")</f>
        <v/>
      </c>
      <c r="EE279" s="9">
        <f>IF(13&lt;=$G279, DZ279, "")</f>
        <v/>
      </c>
      <c r="EF279" s="9">
        <f>IF(13&lt;=$G279, ROUND(EE279*$Q279, 2), "")</f>
        <v/>
      </c>
      <c r="EG279" s="9">
        <f>IF(13&lt;=$G279, $N279, "")</f>
        <v/>
      </c>
      <c r="EH279" s="9">
        <f>IF(13&lt;=$G279, EG279-EF279, "")</f>
        <v/>
      </c>
      <c r="EI279" s="9">
        <f>IF(13&lt;=$G279, EE279-EH279, "")</f>
        <v/>
      </c>
      <c r="EJ279" s="9">
        <f>IF(13&lt;=$G279, ROUND(EB279*$Q279, 2), "")</f>
        <v/>
      </c>
      <c r="EK279" s="9">
        <f>IF(13&lt;=$G279, EB279+EJ279, "")</f>
        <v/>
      </c>
      <c r="EL279" s="9">
        <f>IF(13&lt;=$G279, EF279+EJ279, "")</f>
        <v/>
      </c>
      <c r="EM279" s="9">
        <f>IF(13&lt;=$G279, ($G279-13)*$N279, "")</f>
        <v/>
      </c>
      <c r="EN279" s="9">
        <f>IF(14&lt;=$G279, EI279, "")</f>
        <v/>
      </c>
      <c r="EO279" s="9">
        <f>IF(14&lt;=$G279, ROUND(EN279*$Q279, 2), "")</f>
        <v/>
      </c>
      <c r="EP279" s="9">
        <f>IF(14&lt;=$G279, $N279, "")</f>
        <v/>
      </c>
      <c r="EQ279" s="9">
        <f>IF(14&lt;=$G279, EP279-EO279, "")</f>
        <v/>
      </c>
      <c r="ER279" s="9">
        <f>IF(14&lt;=$G279, EN279-EQ279, "")</f>
        <v/>
      </c>
      <c r="ES279" s="9">
        <f>IF(14&lt;=$G279, ROUND(EK279*$Q279, 2), "")</f>
        <v/>
      </c>
      <c r="ET279" s="9">
        <f>IF(14&lt;=$G279, EK279+ES279, "")</f>
        <v/>
      </c>
      <c r="EU279" s="9">
        <f>IF(14&lt;=$G279, EO279+ES279, "")</f>
        <v/>
      </c>
      <c r="EV279" s="9">
        <f>IF(14&lt;=$G279, ($G279-14)*$N279, "")</f>
        <v/>
      </c>
      <c r="EW279" s="9">
        <f>IF(15&lt;=$G279, ER279, "")</f>
        <v/>
      </c>
      <c r="EX279" s="9">
        <f>IF(15&lt;=$G279, ROUND(EW279*$Q279, 2), "")</f>
        <v/>
      </c>
      <c r="EY279" s="9">
        <f>IF(15&lt;=$G279, $N279, "")</f>
        <v/>
      </c>
      <c r="EZ279" s="9">
        <f>IF(15&lt;=$G279, EY279-EX279, "")</f>
        <v/>
      </c>
      <c r="FA279" s="9">
        <f>IF(15&lt;=$G279, EW279-EZ279, "")</f>
        <v/>
      </c>
      <c r="FB279" s="9">
        <f>IF(15&lt;=$G279, ROUND(ET279*$Q279, 2), "")</f>
        <v/>
      </c>
      <c r="FC279" s="9">
        <f>IF(15&lt;=$G279, ET279+FB279, "")</f>
        <v/>
      </c>
      <c r="FD279" s="9">
        <f>IF(15&lt;=$G279, EX279+FB279, "")</f>
        <v/>
      </c>
      <c r="FE279" s="9">
        <f>IF(15&lt;=$G279, ($G279-15)*$N279, "")</f>
        <v/>
      </c>
      <c r="FF279" s="9">
        <f>IF(16&lt;=$G279, FA279, "")</f>
        <v/>
      </c>
      <c r="FG279" s="9">
        <f>IF(16&lt;=$G279, ROUND(FF279*$Q279, 2), "")</f>
        <v/>
      </c>
      <c r="FH279" s="9">
        <f>IF(16&lt;=$G279, $N279, "")</f>
        <v/>
      </c>
      <c r="FI279" s="9">
        <f>IF(16&lt;=$G279, FH279-FG279, "")</f>
        <v/>
      </c>
      <c r="FJ279" s="9">
        <f>IF(16&lt;=$G279, FF279-FI279, "")</f>
        <v/>
      </c>
      <c r="FK279" s="9">
        <f>IF(16&lt;=$G279, ROUND(FC279*$Q279, 2), "")</f>
        <v/>
      </c>
      <c r="FL279" s="9">
        <f>IF(16&lt;=$G279, FC279+FK279, "")</f>
        <v/>
      </c>
      <c r="FM279" s="9">
        <f>IF(16&lt;=$G279, FG279+FK279, "")</f>
        <v/>
      </c>
      <c r="FN279" s="9">
        <f>IF(16&lt;=$G279, ($G279-16)*$N279, "")</f>
        <v/>
      </c>
      <c r="FO279" s="9">
        <f>IF(17&lt;=$G279, FJ279, "")</f>
        <v/>
      </c>
      <c r="FP279" s="9">
        <f>IF(17&lt;=$G279, ROUND(FO279*$Q279, 2), "")</f>
        <v/>
      </c>
      <c r="FQ279" s="9">
        <f>IF(17&lt;=$G279, $N279, "")</f>
        <v/>
      </c>
      <c r="FR279" s="9">
        <f>IF(17&lt;=$G279, FQ279-FP279, "")</f>
        <v/>
      </c>
      <c r="FS279" s="9">
        <f>IF(17&lt;=$G279, FO279-FR279, "")</f>
        <v/>
      </c>
      <c r="FT279" s="9">
        <f>IF(17&lt;=$G279, ROUND(FL279*$Q279, 2), "")</f>
        <v/>
      </c>
      <c r="FU279" s="9">
        <f>IF(17&lt;=$G279, FL279+FT279, "")</f>
        <v/>
      </c>
      <c r="FV279" s="9">
        <f>IF(17&lt;=$G279, FP279+FT279, "")</f>
        <v/>
      </c>
      <c r="FW279" s="9">
        <f>IF(17&lt;=$G279, ($G279-17)*$N279, "")</f>
        <v/>
      </c>
      <c r="FX279" s="9">
        <f>IF(18&lt;=$G279, FS279, "")</f>
        <v/>
      </c>
      <c r="FY279" s="9">
        <f>IF(18&lt;=$G279, ROUND(FX279*$Q279, 2), "")</f>
        <v/>
      </c>
      <c r="FZ279" s="9">
        <f>IF(18&lt;=$G279, $N279, "")</f>
        <v/>
      </c>
      <c r="GA279" s="9">
        <f>IF(18&lt;=$G279, FZ279-FY279, "")</f>
        <v/>
      </c>
      <c r="GB279" s="9">
        <f>IF(18&lt;=$G279, FX279-GA279, "")</f>
        <v/>
      </c>
      <c r="GC279" s="9">
        <f>IF(18&lt;=$G279, ROUND(FU279*$Q279, 2), "")</f>
        <v/>
      </c>
      <c r="GD279" s="9">
        <f>IF(18&lt;=$G279, FU279+GC279, "")</f>
        <v/>
      </c>
      <c r="GE279" s="9">
        <f>IF(18&lt;=$G279, FY279+GC279, "")</f>
        <v/>
      </c>
      <c r="GF279" s="9">
        <f>IF(18&lt;=$G279, ($G279-18)*$N279, "")</f>
        <v/>
      </c>
      <c r="GG279" s="9">
        <f>IF(19&lt;=$G279, GB279, "")</f>
        <v/>
      </c>
      <c r="GH279" s="9">
        <f>IF(19&lt;=$G279, ROUND(GG279*$Q279, 2), "")</f>
        <v/>
      </c>
      <c r="GI279" s="9">
        <f>IF(19&lt;=$G279, $N279, "")</f>
        <v/>
      </c>
      <c r="GJ279" s="9">
        <f>IF(19&lt;=$G279, GI279-GH279, "")</f>
        <v/>
      </c>
      <c r="GK279" s="9">
        <f>IF(19&lt;=$G279, GG279-GJ279, "")</f>
        <v/>
      </c>
      <c r="GL279" s="9">
        <f>IF(19&lt;=$G279, ROUND(GD279*$Q279, 2), "")</f>
        <v/>
      </c>
      <c r="GM279" s="9">
        <f>IF(19&lt;=$G279, GD279+GL279, "")</f>
        <v/>
      </c>
      <c r="GN279" s="9">
        <f>IF(19&lt;=$G279, GH279+GL279, "")</f>
        <v/>
      </c>
      <c r="GO279" s="9">
        <f>IF(19&lt;=$G279, ($G279-19)*$N279, "")</f>
        <v/>
      </c>
      <c r="GP279" s="9">
        <f>IF(20&lt;=$G279, GK279, "")</f>
        <v/>
      </c>
      <c r="GQ279" s="9">
        <f>IF(20&lt;=$G279, ROUND(GP279*$Q279, 2), "")</f>
        <v/>
      </c>
      <c r="GR279" s="9">
        <f>IF(20&lt;=$G279, $N279, "")</f>
        <v/>
      </c>
      <c r="GS279" s="9">
        <f>IF(20&lt;=$G279, GR279-GQ279, "")</f>
        <v/>
      </c>
      <c r="GT279" s="9">
        <f>IF(20&lt;=$G279, GP279-GS279, "")</f>
        <v/>
      </c>
      <c r="GU279" s="9">
        <f>IF(20&lt;=$G279, ROUND(GM279*$Q279, 2), "")</f>
        <v/>
      </c>
      <c r="GV279" s="9">
        <f>IF(20&lt;=$G279, GM279+GU279, "")</f>
        <v/>
      </c>
      <c r="GW279" s="9">
        <f>IF(20&lt;=$G279, GQ279+GU279, "")</f>
        <v/>
      </c>
      <c r="GX279" s="9">
        <f>IF(20&lt;=$G279, ($G279-20)*$N279, "")</f>
        <v/>
      </c>
      <c r="GY279" s="9">
        <f>IF(21&lt;=$G279, GT279, "")</f>
        <v/>
      </c>
      <c r="GZ279" s="9">
        <f>IF(21&lt;=$G279, ROUND(GY279*$Q279, 2), "")</f>
        <v/>
      </c>
      <c r="HA279" s="9">
        <f>IF(21&lt;=$G279, $N279, "")</f>
        <v/>
      </c>
      <c r="HB279" s="9">
        <f>IF(21&lt;=$G279, HA279-GZ279, "")</f>
        <v/>
      </c>
      <c r="HC279" s="9">
        <f>IF(21&lt;=$G279, GY279-HB279, "")</f>
        <v/>
      </c>
      <c r="HD279" s="9">
        <f>IF(21&lt;=$G279, ROUND(GV279*$Q279, 2), "")</f>
        <v/>
      </c>
      <c r="HE279" s="9">
        <f>IF(21&lt;=$G279, GV279+HD279, "")</f>
        <v/>
      </c>
      <c r="HF279" s="9">
        <f>IF(21&lt;=$G279, GZ279+HD279, "")</f>
        <v/>
      </c>
      <c r="HG279" s="9">
        <f>IF(21&lt;=$G279, ($G279-21)*$N279, "")</f>
        <v/>
      </c>
      <c r="HH279" s="9">
        <f>IF(22&lt;=$G279, HC279, "")</f>
        <v/>
      </c>
      <c r="HI279" s="9">
        <f>IF(22&lt;=$G279, ROUND(HH279*$Q279, 2), "")</f>
        <v/>
      </c>
      <c r="HJ279" s="9">
        <f>IF(22&lt;=$G279, $N279, "")</f>
        <v/>
      </c>
      <c r="HK279" s="9">
        <f>IF(22&lt;=$G279, HJ279-HI279, "")</f>
        <v/>
      </c>
      <c r="HL279" s="9">
        <f>IF(22&lt;=$G279, HH279-HK279, "")</f>
        <v/>
      </c>
      <c r="HM279" s="9">
        <f>IF(22&lt;=$G279, ROUND(HE279*$Q279, 2), "")</f>
        <v/>
      </c>
      <c r="HN279" s="9">
        <f>IF(22&lt;=$G279, HE279+HM279, "")</f>
        <v/>
      </c>
      <c r="HO279" s="9">
        <f>IF(22&lt;=$G279, HI279+HM279, "")</f>
        <v/>
      </c>
      <c r="HP279" s="9">
        <f>IF(22&lt;=$G279, ($G279-22)*$N279, "")</f>
        <v/>
      </c>
      <c r="HQ279" s="9">
        <f>IF(23&lt;=$G279, HL279, "")</f>
        <v/>
      </c>
      <c r="HR279" s="9">
        <f>IF(23&lt;=$G279, ROUND(HQ279*$Q279, 2), "")</f>
        <v/>
      </c>
      <c r="HS279" s="9">
        <f>IF(23&lt;=$G279, $N279, "")</f>
        <v/>
      </c>
      <c r="HT279" s="9">
        <f>IF(23&lt;=$G279, HS279-HR279, "")</f>
        <v/>
      </c>
      <c r="HU279" s="9">
        <f>IF(23&lt;=$G279, HQ279-HT279, "")</f>
        <v/>
      </c>
      <c r="HV279" s="9">
        <f>IF(23&lt;=$G279, ROUND(HN279*$Q279, 2), "")</f>
        <v/>
      </c>
      <c r="HW279" s="9">
        <f>IF(23&lt;=$G279, HN279+HV279, "")</f>
        <v/>
      </c>
      <c r="HX279" s="9">
        <f>IF(23&lt;=$G279, HR279+HV279, "")</f>
        <v/>
      </c>
      <c r="HY279" s="9">
        <f>IF(23&lt;=$G279, ($G279-23)*$N279, "")</f>
        <v/>
      </c>
      <c r="HZ279" s="9">
        <f>IF(24&lt;=$G279, HU279, "")</f>
        <v/>
      </c>
      <c r="IA279" s="9">
        <f>IF(24&lt;=$G279, ROUND(HZ279*$Q279, 2), "")</f>
        <v/>
      </c>
      <c r="IB279" s="9">
        <f>IF(24&lt;=$G279, $N279, "")</f>
        <v/>
      </c>
      <c r="IC279" s="9">
        <f>IF(24&lt;=$G279, IB279-IA279, "")</f>
        <v/>
      </c>
      <c r="ID279" s="9">
        <f>IF(24&lt;=$G279, HZ279-IC279, "")</f>
        <v/>
      </c>
      <c r="IE279" s="9">
        <f>IF(24&lt;=$G279, ROUND(HW279*$Q279, 2), "")</f>
        <v/>
      </c>
      <c r="IF279" s="9">
        <f>IF(24&lt;=$G279, HW279+IE279, "")</f>
        <v/>
      </c>
      <c r="IG279" s="9">
        <f>IF(24&lt;=$G279, IA279+IE279, "")</f>
        <v/>
      </c>
      <c r="IH279" s="9">
        <f>IF(24&lt;=$G279, ($G279-24)*$N279, "")</f>
        <v/>
      </c>
      <c r="II279" s="9">
        <f>IF(25&lt;=$G279, ID279, "")</f>
        <v/>
      </c>
      <c r="IJ279" s="9">
        <f>IF(25&lt;=$G279, ROUND(II279*$Q279, 2), "")</f>
        <v/>
      </c>
      <c r="IK279" s="9">
        <f>IF(25&lt;=$G279, $N279, "")</f>
        <v/>
      </c>
      <c r="IL279" s="9">
        <f>IF(25&lt;=$G279, IK279-IJ279, "")</f>
        <v/>
      </c>
      <c r="IM279" s="9">
        <f>IF(25&lt;=$G279, II279-IL279, "")</f>
        <v/>
      </c>
      <c r="IN279" s="9">
        <f>IF(25&lt;=$G279, ROUND(IF279*$Q279, 2), "")</f>
        <v/>
      </c>
      <c r="IO279" s="9">
        <f>IF(25&lt;=$G279, IF279+IN279, "")</f>
        <v/>
      </c>
      <c r="IP279" s="9">
        <f>IF(25&lt;=$G279, IJ279+IN279, "")</f>
        <v/>
      </c>
      <c r="IQ279" s="9">
        <f>IF(25&lt;=$G279, ($G279-25)*$N279, "")</f>
        <v/>
      </c>
      <c r="IR279" s="9">
        <f>IF(26&lt;=$G279, IM279, "")</f>
        <v/>
      </c>
      <c r="IS279" s="9">
        <f>IF(26&lt;=$G279, ROUND(IR279*$Q279, 2), "")</f>
        <v/>
      </c>
      <c r="IT279" s="9">
        <f>IF(26&lt;=$G279, $N279, "")</f>
        <v/>
      </c>
      <c r="IU279" s="9">
        <f>IF(26&lt;=$G279, IT279-IS279, "")</f>
        <v/>
      </c>
      <c r="IV279" s="9">
        <f>IF(26&lt;=$G279, IR279-IU279, "")</f>
        <v/>
      </c>
      <c r="IW279" s="9">
        <f>IF(26&lt;=$G279, ROUND(IO279*$Q279, 2), "")</f>
        <v/>
      </c>
      <c r="IX279" s="9">
        <f>IF(26&lt;=$G279, IO279+IW279, "")</f>
        <v/>
      </c>
      <c r="IY279" s="9">
        <f>IF(26&lt;=$G279, IS279+IW279, "")</f>
        <v/>
      </c>
      <c r="IZ279" s="9">
        <f>IF(26&lt;=$G279, ($G279-26)*$N279, "")</f>
        <v/>
      </c>
      <c r="JA279" s="9">
        <f>IF(27&lt;=$G279, IV279, "")</f>
        <v/>
      </c>
      <c r="JB279" s="9">
        <f>IF(27&lt;=$G279, ROUND(JA279*$Q279, 2), "")</f>
        <v/>
      </c>
      <c r="JC279" s="9">
        <f>IF(27&lt;=$G279, $N279, "")</f>
        <v/>
      </c>
      <c r="JD279" s="9">
        <f>IF(27&lt;=$G279, JC279-JB279, "")</f>
        <v/>
      </c>
      <c r="JE279" s="9">
        <f>IF(27&lt;=$G279, JA279-JD279, "")</f>
        <v/>
      </c>
      <c r="JF279" s="9">
        <f>IF(27&lt;=$G279, ROUND(IX279*$Q279, 2), "")</f>
        <v/>
      </c>
      <c r="JG279" s="9">
        <f>IF(27&lt;=$G279, IX279+JF279, "")</f>
        <v/>
      </c>
      <c r="JH279" s="9">
        <f>IF(27&lt;=$G279, JB279+JF279, "")</f>
        <v/>
      </c>
      <c r="JI279" s="9">
        <f>IF(27&lt;=$G279, ($G279-27)*$N279, "")</f>
        <v/>
      </c>
      <c r="JJ279" s="9">
        <f>IF(28&lt;=$G279, JE279, "")</f>
        <v/>
      </c>
      <c r="JK279" s="9">
        <f>IF(28&lt;=$G279, ROUND(JJ279*$Q279, 2), "")</f>
        <v/>
      </c>
      <c r="JL279" s="9">
        <f>IF(28&lt;=$G279, $N279, "")</f>
        <v/>
      </c>
      <c r="JM279" s="9">
        <f>IF(28&lt;=$G279, JL279-JK279, "")</f>
        <v/>
      </c>
      <c r="JN279" s="9">
        <f>IF(28&lt;=$G279, JJ279-JM279, "")</f>
        <v/>
      </c>
      <c r="JO279" s="9">
        <f>IF(28&lt;=$G279, ROUND(JG279*$Q279, 2), "")</f>
        <v/>
      </c>
      <c r="JP279" s="9">
        <f>IF(28&lt;=$G279, JG279+JO279, "")</f>
        <v/>
      </c>
      <c r="JQ279" s="9">
        <f>IF(28&lt;=$G279, JK279+JO279, "")</f>
        <v/>
      </c>
      <c r="JR279" s="9">
        <f>IF(28&lt;=$G279, ($G279-28)*$N279, "")</f>
        <v/>
      </c>
      <c r="JS279" s="9">
        <f>IF(29&lt;=$G279, JN279, "")</f>
        <v/>
      </c>
      <c r="JT279" s="9">
        <f>IF(29&lt;=$G279, ROUND(JS279*$Q279, 2), "")</f>
        <v/>
      </c>
      <c r="JU279" s="9">
        <f>IF(29&lt;=$G279, $N279, "")</f>
        <v/>
      </c>
      <c r="JV279" s="9">
        <f>IF(29&lt;=$G279, JU279-JT279, "")</f>
        <v/>
      </c>
      <c r="JW279" s="9">
        <f>IF(29&lt;=$G279, JS279-JV279, "")</f>
        <v/>
      </c>
      <c r="JX279" s="9">
        <f>IF(29&lt;=$G279, ROUND(JP279*$Q279, 2), "")</f>
        <v/>
      </c>
      <c r="JY279" s="9">
        <f>IF(29&lt;=$G279, JP279+JX279, "")</f>
        <v/>
      </c>
      <c r="JZ279" s="9">
        <f>IF(29&lt;=$G279, JT279+JX279, "")</f>
        <v/>
      </c>
      <c r="KA279" s="9">
        <f>IF(29&lt;=$G279, ($G279-29)*$N279, "")</f>
        <v/>
      </c>
      <c r="KB279" s="9">
        <f>IF(30&lt;=$G279, JW279, "")</f>
        <v/>
      </c>
      <c r="KC279" s="9">
        <f>IF(30&lt;=$G279, ROUND(KB279*$Q279, 2), "")</f>
        <v/>
      </c>
      <c r="KD279" s="9">
        <f>IF(30&lt;=$G279, $N279, "")</f>
        <v/>
      </c>
      <c r="KE279" s="9">
        <f>IF(30&lt;=$G279, KD279-KC279, "")</f>
        <v/>
      </c>
      <c r="KF279" s="9">
        <f>IF(30&lt;=$G279, KB279-KE279, "")</f>
        <v/>
      </c>
      <c r="KG279" s="9">
        <f>IF(30&lt;=$G279, ROUND(JY279*$Q279, 2), "")</f>
        <v/>
      </c>
      <c r="KH279" s="9">
        <f>IF(30&lt;=$G279, JY279+KG279, "")</f>
        <v/>
      </c>
      <c r="KI279" s="9">
        <f>IF(30&lt;=$G279, KC279+KG279, "")</f>
        <v/>
      </c>
      <c r="KJ279" s="9">
        <f>IF(30&lt;=$G279, ($G279-30)*$N279, "")</f>
        <v/>
      </c>
      <c r="KK279" s="9">
        <f>IF(31&lt;=$G279, KF279, "")</f>
        <v/>
      </c>
      <c r="KL279" s="9">
        <f>IF(31&lt;=$G279, ROUND(KK279*$Q279, 2), "")</f>
        <v/>
      </c>
      <c r="KM279" s="9">
        <f>IF(31&lt;=$G279, $N279, "")</f>
        <v/>
      </c>
      <c r="KN279" s="9">
        <f>IF(31&lt;=$G279, KM279-KL279, "")</f>
        <v/>
      </c>
      <c r="KO279" s="9">
        <f>IF(31&lt;=$G279, KK279-KN279, "")</f>
        <v/>
      </c>
      <c r="KP279" s="9">
        <f>IF(31&lt;=$G279, ROUND(KH279*$Q279, 2), "")</f>
        <v/>
      </c>
      <c r="KQ279" s="9">
        <f>IF(31&lt;=$G279, KH279+KP279, "")</f>
        <v/>
      </c>
      <c r="KR279" s="9">
        <f>IF(31&lt;=$G279, KL279+KP279, "")</f>
        <v/>
      </c>
      <c r="KS279" s="9">
        <f>IF(31&lt;=$G279, ($G279-31)*$N279, "")</f>
        <v/>
      </c>
      <c r="KT279" s="9">
        <f>IF(32&lt;=$G279, KO279, "")</f>
        <v/>
      </c>
      <c r="KU279" s="9">
        <f>IF(32&lt;=$G279, ROUND(KT279*$Q279, 2), "")</f>
        <v/>
      </c>
      <c r="KV279" s="9">
        <f>IF(32&lt;=$G279, $N279, "")</f>
        <v/>
      </c>
      <c r="KW279" s="9">
        <f>IF(32&lt;=$G279, KV279-KU279, "")</f>
        <v/>
      </c>
      <c r="KX279" s="9">
        <f>IF(32&lt;=$G279, KT279-KW279, "")</f>
        <v/>
      </c>
      <c r="KY279" s="9">
        <f>IF(32&lt;=$G279, ROUND(KQ279*$Q279, 2), "")</f>
        <v/>
      </c>
      <c r="KZ279" s="9">
        <f>IF(32&lt;=$G279, KQ279+KY279, "")</f>
        <v/>
      </c>
      <c r="LA279" s="9">
        <f>IF(32&lt;=$G279, KU279+KY279, "")</f>
        <v/>
      </c>
      <c r="LB279" s="9">
        <f>IF(32&lt;=$G279, ($G279-32)*$N279, "")</f>
        <v/>
      </c>
      <c r="LC279" s="9">
        <f>IF(33&lt;=$G279, KX279, "")</f>
        <v/>
      </c>
      <c r="LD279" s="9">
        <f>IF(33&lt;=$G279, ROUND(LC279*$Q279, 2), "")</f>
        <v/>
      </c>
      <c r="LE279" s="9">
        <f>IF(33&lt;=$G279, $N279, "")</f>
        <v/>
      </c>
      <c r="LF279" s="9">
        <f>IF(33&lt;=$G279, LE279-LD279, "")</f>
        <v/>
      </c>
      <c r="LG279" s="9">
        <f>IF(33&lt;=$G279, LC279-LF279, "")</f>
        <v/>
      </c>
      <c r="LH279" s="9">
        <f>IF(33&lt;=$G279, ROUND(KZ279*$Q279, 2), "")</f>
        <v/>
      </c>
      <c r="LI279" s="9">
        <f>IF(33&lt;=$G279, KZ279+LH279, "")</f>
        <v/>
      </c>
      <c r="LJ279" s="9">
        <f>IF(33&lt;=$G279, LD279+LH279, "")</f>
        <v/>
      </c>
      <c r="LK279" s="9">
        <f>IF(33&lt;=$G279, ($G279-33)*$N279, "")</f>
        <v/>
      </c>
      <c r="LL279" s="9">
        <f>IF(34&lt;=$G279, LG279, "")</f>
        <v/>
      </c>
      <c r="LM279" s="9">
        <f>IF(34&lt;=$G279, ROUND(LL279*$Q279, 2), "")</f>
        <v/>
      </c>
      <c r="LN279" s="9">
        <f>IF(34&lt;=$G279, $N279, "")</f>
        <v/>
      </c>
      <c r="LO279" s="9">
        <f>IF(34&lt;=$G279, LN279-LM279, "")</f>
        <v/>
      </c>
      <c r="LP279" s="9">
        <f>IF(34&lt;=$G279, LL279-LO279, "")</f>
        <v/>
      </c>
      <c r="LQ279" s="9">
        <f>IF(34&lt;=$G279, ROUND(LI279*$Q279, 2), "")</f>
        <v/>
      </c>
      <c r="LR279" s="9">
        <f>IF(34&lt;=$G279, LI279+LQ279, "")</f>
        <v/>
      </c>
      <c r="LS279" s="9">
        <f>IF(34&lt;=$G279, LM279+LQ279, "")</f>
        <v/>
      </c>
      <c r="LT279" s="9">
        <f>IF(34&lt;=$G279, ($G279-34)*$N279, "")</f>
        <v/>
      </c>
      <c r="LU279" s="9">
        <f>IF(35&lt;=$G279, LP279, "")</f>
        <v/>
      </c>
      <c r="LV279" s="9">
        <f>IF(35&lt;=$G279, ROUND(LU279*$Q279, 2), "")</f>
        <v/>
      </c>
      <c r="LW279" s="9">
        <f>IF(35&lt;=$G279, $N279, "")</f>
        <v/>
      </c>
      <c r="LX279" s="9">
        <f>IF(35&lt;=$G279, LW279-LV279, "")</f>
        <v/>
      </c>
      <c r="LY279" s="9">
        <f>IF(35&lt;=$G279, LU279-LX279, "")</f>
        <v/>
      </c>
      <c r="LZ279" s="9">
        <f>IF(35&lt;=$G279, ROUND(LR279*$Q279, 2), "")</f>
        <v/>
      </c>
      <c r="MA279" s="9">
        <f>IF(35&lt;=$G279, LR279+LZ279, "")</f>
        <v/>
      </c>
      <c r="MB279" s="9">
        <f>IF(35&lt;=$G279, LV279+LZ279, "")</f>
        <v/>
      </c>
      <c r="MC279" s="9">
        <f>IF(35&lt;=$G279, ($G279-35)*$N279, "")</f>
        <v/>
      </c>
      <c r="MD279" s="9">
        <f>IF(36&lt;=$G279, LY279, "")</f>
        <v/>
      </c>
      <c r="ME279" s="9">
        <f>IF(36&lt;=$G279, ROUND(MD279*$Q279, 2), "")</f>
        <v/>
      </c>
      <c r="MF279" s="9">
        <f>IF(36&lt;=$G279, $N279, "")</f>
        <v/>
      </c>
      <c r="MG279" s="9">
        <f>IF(36&lt;=$G279, MF279-ME279, "")</f>
        <v/>
      </c>
      <c r="MH279" s="9">
        <f>IF(36&lt;=$G279, MD279-MG279, "")</f>
        <v/>
      </c>
      <c r="MI279" s="9">
        <f>IF(36&lt;=$G279, ROUND(MA279*$Q279, 2), "")</f>
        <v/>
      </c>
      <c r="MJ279" s="9">
        <f>IF(36&lt;=$G279, MA279+MI279, "")</f>
        <v/>
      </c>
      <c r="MK279" s="9">
        <f>IF(36&lt;=$G279, ME279+MI279, "")</f>
        <v/>
      </c>
      <c r="ML279" s="9">
        <f>IF(36&lt;=$G279, ($G279-36)*$N279, "")</f>
        <v/>
      </c>
      <c r="MM279" s="9">
        <f>IF(37&lt;=$G279, MH279, "")</f>
        <v/>
      </c>
      <c r="MN279" s="9">
        <f>IF(37&lt;=$G279, ROUND(MM279*$Q279, 2), "")</f>
        <v/>
      </c>
      <c r="MO279" s="9">
        <f>IF(37&lt;=$G279, $N279, "")</f>
        <v/>
      </c>
      <c r="MP279" s="9">
        <f>IF(37&lt;=$G279, MO279-MN279, "")</f>
        <v/>
      </c>
      <c r="MQ279" s="9">
        <f>IF(37&lt;=$G279, MM279-MP279, "")</f>
        <v/>
      </c>
      <c r="MR279" s="9">
        <f>IF(37&lt;=$G279, ROUND(MJ279*$Q279, 2), "")</f>
        <v/>
      </c>
      <c r="MS279" s="9">
        <f>IF(37&lt;=$G279, MJ279+MR279, "")</f>
        <v/>
      </c>
      <c r="MT279" s="9">
        <f>IF(37&lt;=$G279, MN279+MR279, "")</f>
        <v/>
      </c>
      <c r="MU279" s="9">
        <f>IF(37&lt;=$G279, ($G279-37)*$N279, "")</f>
        <v/>
      </c>
      <c r="MV279" s="9">
        <f>IF(38&lt;=$G279, MQ279, "")</f>
        <v/>
      </c>
      <c r="MW279" s="9">
        <f>IF(38&lt;=$G279, ROUND(MV279*$Q279, 2), "")</f>
        <v/>
      </c>
      <c r="MX279" s="9">
        <f>IF(38&lt;=$G279, $N279, "")</f>
        <v/>
      </c>
      <c r="MY279" s="9">
        <f>IF(38&lt;=$G279, MX279-MW279, "")</f>
        <v/>
      </c>
      <c r="MZ279" s="9">
        <f>IF(38&lt;=$G279, MV279-MY279, "")</f>
        <v/>
      </c>
      <c r="NA279" s="9">
        <f>IF(38&lt;=$G279, ROUND(MS279*$Q279, 2), "")</f>
        <v/>
      </c>
      <c r="NB279" s="9">
        <f>IF(38&lt;=$G279, MS279+NA279, "")</f>
        <v/>
      </c>
      <c r="NC279" s="9">
        <f>IF(38&lt;=$G279, MW279+NA279, "")</f>
        <v/>
      </c>
      <c r="ND279" s="9">
        <f>IF(38&lt;=$G279, ($G279-38)*$N279, "")</f>
        <v/>
      </c>
      <c r="NE279" s="9">
        <f>IF(39&lt;=$G279, MZ279, "")</f>
        <v/>
      </c>
      <c r="NF279" s="9">
        <f>IF(39&lt;=$G279, ROUND(NE279*$Q279, 2), "")</f>
        <v/>
      </c>
      <c r="NG279" s="9">
        <f>IF(39&lt;=$G279, $N279, "")</f>
        <v/>
      </c>
      <c r="NH279" s="9">
        <f>IF(39&lt;=$G279, NG279-NF279, "")</f>
        <v/>
      </c>
      <c r="NI279" s="9">
        <f>IF(39&lt;=$G279, NE279-NH279, "")</f>
        <v/>
      </c>
      <c r="NJ279" s="9">
        <f>IF(39&lt;=$G279, ROUND(NB279*$Q279, 2), "")</f>
        <v/>
      </c>
      <c r="NK279" s="9">
        <f>IF(39&lt;=$G279, NB279+NJ279, "")</f>
        <v/>
      </c>
      <c r="NL279" s="9">
        <f>IF(39&lt;=$G279, NF279+NJ279, "")</f>
        <v/>
      </c>
      <c r="NM279" s="9">
        <f>IF(39&lt;=$G279, ($G279-39)*$N279, "")</f>
        <v/>
      </c>
      <c r="NN279" s="9">
        <f>IF(40&lt;=$G279, NI279, "")</f>
        <v/>
      </c>
      <c r="NO279" s="9">
        <f>IF(40&lt;=$G279, ROUND(NN279*$Q279, 2), "")</f>
        <v/>
      </c>
      <c r="NP279" s="9">
        <f>IF(40&lt;=$G279, $N279, "")</f>
        <v/>
      </c>
      <c r="NQ279" s="9">
        <f>IF(40&lt;=$G279, NP279-NO279, "")</f>
        <v/>
      </c>
      <c r="NR279" s="9">
        <f>IF(40&lt;=$G279, NN279-NQ279, "")</f>
        <v/>
      </c>
      <c r="NS279" s="9">
        <f>IF(40&lt;=$G279, ROUND(NK279*$Q279, 2), "")</f>
        <v/>
      </c>
      <c r="NT279" s="9">
        <f>IF(40&lt;=$G279, NK279+NS279, "")</f>
        <v/>
      </c>
      <c r="NU279" s="9">
        <f>IF(40&lt;=$G279, NO279+NS279, "")</f>
        <v/>
      </c>
      <c r="NV279" s="9">
        <f>IF(40&lt;=$G279, ($G279-40)*$N279, "")</f>
        <v/>
      </c>
      <c r="NW279" s="9">
        <f>IF(41&lt;=$G279, NR279, "")</f>
        <v/>
      </c>
      <c r="NX279" s="9">
        <f>IF(41&lt;=$G279, ROUND(NW279*$Q279, 2), "")</f>
        <v/>
      </c>
      <c r="NY279" s="9">
        <f>IF(41&lt;=$G279, $N279, "")</f>
        <v/>
      </c>
      <c r="NZ279" s="9">
        <f>IF(41&lt;=$G279, NY279-NX279, "")</f>
        <v/>
      </c>
      <c r="OA279" s="9">
        <f>IF(41&lt;=$G279, NW279-NZ279, "")</f>
        <v/>
      </c>
      <c r="OB279" s="9">
        <f>IF(41&lt;=$G279, ROUND(NT279*$Q279, 2), "")</f>
        <v/>
      </c>
      <c r="OC279" s="9">
        <f>IF(41&lt;=$G279, NT279+OB279, "")</f>
        <v/>
      </c>
      <c r="OD279" s="9">
        <f>IF(41&lt;=$G279, NX279+OB279, "")</f>
        <v/>
      </c>
      <c r="OE279" s="9">
        <f>IF(41&lt;=$G279, ($G279-41)*$N279, "")</f>
        <v/>
      </c>
      <c r="OF279" s="9">
        <f>IF(42&lt;=$G279, OA279, "")</f>
        <v/>
      </c>
      <c r="OG279" s="9">
        <f>IF(42&lt;=$G279, ROUND(OF279*$Q279, 2), "")</f>
        <v/>
      </c>
      <c r="OH279" s="9">
        <f>IF(42&lt;=$G279, $N279, "")</f>
        <v/>
      </c>
      <c r="OI279" s="9">
        <f>IF(42&lt;=$G279, OH279-OG279, "")</f>
        <v/>
      </c>
      <c r="OJ279" s="9">
        <f>IF(42&lt;=$G279, OF279-OI279, "")</f>
        <v/>
      </c>
      <c r="OK279" s="9">
        <f>IF(42&lt;=$G279, ROUND(OC279*$Q279, 2), "")</f>
        <v/>
      </c>
      <c r="OL279" s="9">
        <f>IF(42&lt;=$G279, OC279+OK279, "")</f>
        <v/>
      </c>
      <c r="OM279" s="9">
        <f>IF(42&lt;=$G279, OG279+OK279, "")</f>
        <v/>
      </c>
      <c r="ON279" s="9">
        <f>IF(42&lt;=$G279, ($G279-42)*$N279, "")</f>
        <v/>
      </c>
      <c r="OO279" s="9">
        <f>IF(43&lt;=$G279, OJ279, "")</f>
        <v/>
      </c>
      <c r="OP279" s="9">
        <f>IF(43&lt;=$G279, ROUND(OO279*$Q279, 2), "")</f>
        <v/>
      </c>
      <c r="OQ279" s="9">
        <f>IF(43&lt;=$G279, $N279, "")</f>
        <v/>
      </c>
      <c r="OR279" s="9">
        <f>IF(43&lt;=$G279, OQ279-OP279, "")</f>
        <v/>
      </c>
      <c r="OS279" s="9">
        <f>IF(43&lt;=$G279, OO279-OR279, "")</f>
        <v/>
      </c>
      <c r="OT279" s="9">
        <f>IF(43&lt;=$G279, ROUND(OL279*$Q279, 2), "")</f>
        <v/>
      </c>
      <c r="OU279" s="9">
        <f>IF(43&lt;=$G279, OL279+OT279, "")</f>
        <v/>
      </c>
      <c r="OV279" s="9">
        <f>IF(43&lt;=$G279, OP279+OT279, "")</f>
        <v/>
      </c>
      <c r="OW279" s="9">
        <f>IF(43&lt;=$G279, ($G279-43)*$N279, "")</f>
        <v/>
      </c>
      <c r="OX279" s="9">
        <f>IF(44&lt;=$G279, OS279, "")</f>
        <v/>
      </c>
      <c r="OY279" s="9">
        <f>IF(44&lt;=$G279, ROUND(OX279*$Q279, 2), "")</f>
        <v/>
      </c>
      <c r="OZ279" s="9">
        <f>IF(44&lt;=$G279, $N279, "")</f>
        <v/>
      </c>
      <c r="PA279" s="9">
        <f>IF(44&lt;=$G279, OZ279-OY279, "")</f>
        <v/>
      </c>
      <c r="PB279" s="9">
        <f>IF(44&lt;=$G279, OX279-PA279, "")</f>
        <v/>
      </c>
      <c r="PC279" s="9">
        <f>IF(44&lt;=$G279, ROUND(OU279*$Q279, 2), "")</f>
        <v/>
      </c>
      <c r="PD279" s="9">
        <f>IF(44&lt;=$G279, OU279+PC279, "")</f>
        <v/>
      </c>
      <c r="PE279" s="9">
        <f>IF(44&lt;=$G279, OY279+PC279, "")</f>
        <v/>
      </c>
      <c r="PF279" s="9">
        <f>IF(44&lt;=$G279, ($G279-44)*$N279, "")</f>
        <v/>
      </c>
      <c r="PG279" s="9">
        <f>IF(45&lt;=$G279, PB279, "")</f>
        <v/>
      </c>
      <c r="PH279" s="9">
        <f>IF(45&lt;=$G279, ROUND(PG279*$Q279, 2), "")</f>
        <v/>
      </c>
      <c r="PI279" s="9">
        <f>IF(45&lt;=$G279, $N279, "")</f>
        <v/>
      </c>
      <c r="PJ279" s="9">
        <f>IF(45&lt;=$G279, PI279-PH279, "")</f>
        <v/>
      </c>
      <c r="PK279" s="9">
        <f>IF(45&lt;=$G279, PG279-PJ279, "")</f>
        <v/>
      </c>
      <c r="PL279" s="9">
        <f>IF(45&lt;=$G279, ROUND(PD279*$Q279, 2), "")</f>
        <v/>
      </c>
      <c r="PM279" s="9">
        <f>IF(45&lt;=$G279, PD279+PL279, "")</f>
        <v/>
      </c>
      <c r="PN279" s="9">
        <f>IF(45&lt;=$G279, PH279+PL279, "")</f>
        <v/>
      </c>
      <c r="PO279" s="9">
        <f>IF(45&lt;=$G279, ($G279-45)*$N279, "")</f>
        <v/>
      </c>
      <c r="PP279" s="9">
        <f>IF(46&lt;=$G279, PK279, "")</f>
        <v/>
      </c>
      <c r="PQ279" s="9">
        <f>IF(46&lt;=$G279, ROUND(PP279*$Q279, 2), "")</f>
        <v/>
      </c>
      <c r="PR279" s="9">
        <f>IF(46&lt;=$G279, $N279, "")</f>
        <v/>
      </c>
      <c r="PS279" s="9">
        <f>IF(46&lt;=$G279, PR279-PQ279, "")</f>
        <v/>
      </c>
      <c r="PT279" s="9">
        <f>IF(46&lt;=$G279, PP279-PS279, "")</f>
        <v/>
      </c>
      <c r="PU279" s="9">
        <f>IF(46&lt;=$G279, ROUND(PM279*$Q279, 2), "")</f>
        <v/>
      </c>
      <c r="PV279" s="9">
        <f>IF(46&lt;=$G279, PM279+PU279, "")</f>
        <v/>
      </c>
      <c r="PW279" s="9">
        <f>IF(46&lt;=$G279, PQ279+PU279, "")</f>
        <v/>
      </c>
      <c r="PX279" s="9">
        <f>IF(46&lt;=$G279, ($G279-46)*$N279, "")</f>
        <v/>
      </c>
      <c r="PY279" s="9">
        <f>IF(47&lt;=$G279, PT279, "")</f>
        <v/>
      </c>
      <c r="PZ279" s="9">
        <f>IF(47&lt;=$G279, ROUND(PY279*$Q279, 2), "")</f>
        <v/>
      </c>
      <c r="QA279" s="9">
        <f>IF(47&lt;=$G279, $N279, "")</f>
        <v/>
      </c>
      <c r="QB279" s="9">
        <f>IF(47&lt;=$G279, QA279-PZ279, "")</f>
        <v/>
      </c>
      <c r="QC279" s="9">
        <f>IF(47&lt;=$G279, PY279-QB279, "")</f>
        <v/>
      </c>
      <c r="QD279" s="9">
        <f>IF(47&lt;=$G279, ROUND(PV279*$Q279, 2), "")</f>
        <v/>
      </c>
      <c r="QE279" s="9">
        <f>IF(47&lt;=$G279, PV279+QD279, "")</f>
        <v/>
      </c>
      <c r="QF279" s="9">
        <f>IF(47&lt;=$G279, PZ279+QD279, "")</f>
        <v/>
      </c>
      <c r="QG279" s="9">
        <f>IF(47&lt;=$G279, ($G279-47)*$N279, "")</f>
        <v/>
      </c>
      <c r="QH279" s="9">
        <f>IF(48&lt;=$G279, QC279, "")</f>
        <v/>
      </c>
      <c r="QI279" s="9">
        <f>IF(48&lt;=$G279, ROUND(QH279*$Q279, 2), "")</f>
        <v/>
      </c>
      <c r="QJ279" s="9">
        <f>IF(48&lt;=$G279, $N279, "")</f>
        <v/>
      </c>
      <c r="QK279" s="9">
        <f>IF(48&lt;=$G279, QJ279-QI279, "")</f>
        <v/>
      </c>
      <c r="QL279" s="9">
        <f>IF(48&lt;=$G279, QH279-QK279, "")</f>
        <v/>
      </c>
      <c r="QM279" s="9">
        <f>IF(48&lt;=$G279, ROUND(QE279*$Q279, 2), "")</f>
        <v/>
      </c>
      <c r="QN279" s="9">
        <f>IF(48&lt;=$G279, QE279+QM279, "")</f>
        <v/>
      </c>
      <c r="QO279" s="9">
        <f>IF(48&lt;=$G279, QI279+QM279, "")</f>
        <v/>
      </c>
      <c r="QP279" s="9">
        <f>IF(48&lt;=$G279, ($G279-48)*$N279, "")</f>
        <v/>
      </c>
    </row>
    <row r="280">
      <c r="A280" s="12" t="inlineStr">
        <is>
          <t>0785-0001</t>
        </is>
      </c>
      <c r="B280" s="13" t="inlineStr">
        <is>
          <t>Velazquez Guerrero y Asociados, S.C.</t>
        </is>
      </c>
      <c r="C280" s="13" t="inlineStr">
        <is>
          <t>Peugeot Rifter Allure Pack 2027</t>
        </is>
      </c>
      <c r="D280" s="12" t="inlineStr">
        <is>
          <t>ACTIVO</t>
        </is>
      </c>
      <c r="E280" s="12" t="inlineStr">
        <is>
          <t>2026-09-28</t>
        </is>
      </c>
      <c r="F280" s="12" t="inlineStr">
        <is>
          <t>2028-09-28</t>
        </is>
      </c>
      <c r="G280" s="14" t="n">
        <v>24</v>
      </c>
      <c r="H280" s="15" t="n">
        <v>424709.48</v>
      </c>
      <c r="I280" s="16" t="n">
        <v>0.2</v>
      </c>
      <c r="J280" s="15">
        <f>ROUND(H280*I280, 2)</f>
        <v/>
      </c>
      <c r="K280" s="15">
        <f>ROUND(H280-J280, 2)</f>
        <v/>
      </c>
      <c r="L280" s="16" t="n">
        <v>0.02</v>
      </c>
      <c r="M280" s="15">
        <f>ROUND(H280*L280, 2)</f>
        <v/>
      </c>
      <c r="N280" s="15" t="n">
        <v>16641.73</v>
      </c>
      <c r="O280" s="16" t="n">
        <v>0.2</v>
      </c>
      <c r="P280" s="15">
        <f>ROUND(H280*O280, 2)</f>
        <v/>
      </c>
      <c r="Q280" s="17" t="n">
        <v>0.02611236</v>
      </c>
      <c r="R280" s="17">
        <f>RATE(G280, -N280, K280, -P280)</f>
        <v/>
      </c>
      <c r="S280" s="17">
        <f>ROUND(Q280*12, 8)</f>
        <v/>
      </c>
      <c r="T280" s="17">
        <f>ROUND(((1+Q280)^12)-1, 8)</f>
        <v/>
      </c>
      <c r="U280" s="15">
        <f>ROUND(PV(Q280, G280, 0, -P280), 2)</f>
        <v/>
      </c>
      <c r="V280" s="15">
        <f>SUMIF($AA$4:$QP$4, "Interes_Leasing", AA280:QP280)</f>
        <v/>
      </c>
      <c r="W280" s="15">
        <f>SUMIF($AA$4:$QP$4, "Interes_Residual", AA280:QP280)</f>
        <v/>
      </c>
      <c r="X280" s="15">
        <f>ROUND(V280+W280, 2)</f>
        <v/>
      </c>
      <c r="Y280" s="15">
        <f>ROUND((N280*G280+P280+M280)-K280, 2)</f>
        <v/>
      </c>
      <c r="Z280" s="16">
        <f>ROUND(Y280/K280, 4)</f>
        <v/>
      </c>
      <c r="AA280" s="15">
        <f>IF(1&lt;=$G280, $K280, "")</f>
        <v/>
      </c>
      <c r="AB280" s="15">
        <f>IF(1&lt;=$G280, ROUND(AA280*$Q280, 2), "")</f>
        <v/>
      </c>
      <c r="AC280" s="15">
        <f>IF(1&lt;=$G280, $N280, "")</f>
        <v/>
      </c>
      <c r="AD280" s="15">
        <f>IF(1&lt;=$G280, AC280-AB280, "")</f>
        <v/>
      </c>
      <c r="AE280" s="15">
        <f>IF(1&lt;=$G280, AA280-AD280, "")</f>
        <v/>
      </c>
      <c r="AF280" s="15">
        <f>IF(1&lt;=$G280, ROUND($U280*$Q280, 2), "")</f>
        <v/>
      </c>
      <c r="AG280" s="15">
        <f>IF(1&lt;=$G280, $U280+AF280, "")</f>
        <v/>
      </c>
      <c r="AH280" s="15">
        <f>IF(1&lt;=$G280, AB280+AF280, "")</f>
        <v/>
      </c>
      <c r="AI280" s="15">
        <f>IF(1&lt;=$G280, ($G280-1)*$N280, "")</f>
        <v/>
      </c>
      <c r="AJ280" s="15">
        <f>IF(2&lt;=$G280, AE280, "")</f>
        <v/>
      </c>
      <c r="AK280" s="15">
        <f>IF(2&lt;=$G280, ROUND(AJ280*$Q280, 2), "")</f>
        <v/>
      </c>
      <c r="AL280" s="15">
        <f>IF(2&lt;=$G280, $N280, "")</f>
        <v/>
      </c>
      <c r="AM280" s="15">
        <f>IF(2&lt;=$G280, AL280-AK280, "")</f>
        <v/>
      </c>
      <c r="AN280" s="15">
        <f>IF(2&lt;=$G280, AJ280-AM280, "")</f>
        <v/>
      </c>
      <c r="AO280" s="15">
        <f>IF(2&lt;=$G280, ROUND(AG280*$Q280, 2), "")</f>
        <v/>
      </c>
      <c r="AP280" s="15">
        <f>IF(2&lt;=$G280, AG280+AO280, "")</f>
        <v/>
      </c>
      <c r="AQ280" s="15">
        <f>IF(2&lt;=$G280, AK280+AO280, "")</f>
        <v/>
      </c>
      <c r="AR280" s="15">
        <f>IF(2&lt;=$G280, ($G280-2)*$N280, "")</f>
        <v/>
      </c>
      <c r="AS280" s="15">
        <f>IF(3&lt;=$G280, AN280, "")</f>
        <v/>
      </c>
      <c r="AT280" s="15">
        <f>IF(3&lt;=$G280, ROUND(AS280*$Q280, 2), "")</f>
        <v/>
      </c>
      <c r="AU280" s="15">
        <f>IF(3&lt;=$G280, $N280, "")</f>
        <v/>
      </c>
      <c r="AV280" s="15">
        <f>IF(3&lt;=$G280, AU280-AT280, "")</f>
        <v/>
      </c>
      <c r="AW280" s="15">
        <f>IF(3&lt;=$G280, AS280-AV280, "")</f>
        <v/>
      </c>
      <c r="AX280" s="15">
        <f>IF(3&lt;=$G280, ROUND(AP280*$Q280, 2), "")</f>
        <v/>
      </c>
      <c r="AY280" s="15">
        <f>IF(3&lt;=$G280, AP280+AX280, "")</f>
        <v/>
      </c>
      <c r="AZ280" s="15">
        <f>IF(3&lt;=$G280, AT280+AX280, "")</f>
        <v/>
      </c>
      <c r="BA280" s="15">
        <f>IF(3&lt;=$G280, ($G280-3)*$N280, "")</f>
        <v/>
      </c>
      <c r="BB280" s="15">
        <f>IF(4&lt;=$G280, AW280, "")</f>
        <v/>
      </c>
      <c r="BC280" s="15">
        <f>IF(4&lt;=$G280, ROUND(BB280*$Q280, 2), "")</f>
        <v/>
      </c>
      <c r="BD280" s="15">
        <f>IF(4&lt;=$G280, $N280, "")</f>
        <v/>
      </c>
      <c r="BE280" s="15">
        <f>IF(4&lt;=$G280, BD280-BC280, "")</f>
        <v/>
      </c>
      <c r="BF280" s="15">
        <f>IF(4&lt;=$G280, BB280-BE280, "")</f>
        <v/>
      </c>
      <c r="BG280" s="15">
        <f>IF(4&lt;=$G280, ROUND(AY280*$Q280, 2), "")</f>
        <v/>
      </c>
      <c r="BH280" s="15">
        <f>IF(4&lt;=$G280, AY280+BG280, "")</f>
        <v/>
      </c>
      <c r="BI280" s="15">
        <f>IF(4&lt;=$G280, BC280+BG280, "")</f>
        <v/>
      </c>
      <c r="BJ280" s="15">
        <f>IF(4&lt;=$G280, ($G280-4)*$N280, "")</f>
        <v/>
      </c>
      <c r="BK280" s="15">
        <f>IF(5&lt;=$G280, BF280, "")</f>
        <v/>
      </c>
      <c r="BL280" s="15">
        <f>IF(5&lt;=$G280, ROUND(BK280*$Q280, 2), "")</f>
        <v/>
      </c>
      <c r="BM280" s="15">
        <f>IF(5&lt;=$G280, $N280, "")</f>
        <v/>
      </c>
      <c r="BN280" s="15">
        <f>IF(5&lt;=$G280, BM280-BL280, "")</f>
        <v/>
      </c>
      <c r="BO280" s="15">
        <f>IF(5&lt;=$G280, BK280-BN280, "")</f>
        <v/>
      </c>
      <c r="BP280" s="15">
        <f>IF(5&lt;=$G280, ROUND(BH280*$Q280, 2), "")</f>
        <v/>
      </c>
      <c r="BQ280" s="15">
        <f>IF(5&lt;=$G280, BH280+BP280, "")</f>
        <v/>
      </c>
      <c r="BR280" s="15">
        <f>IF(5&lt;=$G280, BL280+BP280, "")</f>
        <v/>
      </c>
      <c r="BS280" s="15">
        <f>IF(5&lt;=$G280, ($G280-5)*$N280, "")</f>
        <v/>
      </c>
      <c r="BT280" s="15">
        <f>IF(6&lt;=$G280, BO280, "")</f>
        <v/>
      </c>
      <c r="BU280" s="15">
        <f>IF(6&lt;=$G280, ROUND(BT280*$Q280, 2), "")</f>
        <v/>
      </c>
      <c r="BV280" s="15">
        <f>IF(6&lt;=$G280, $N280, "")</f>
        <v/>
      </c>
      <c r="BW280" s="15">
        <f>IF(6&lt;=$G280, BV280-BU280, "")</f>
        <v/>
      </c>
      <c r="BX280" s="15">
        <f>IF(6&lt;=$G280, BT280-BW280, "")</f>
        <v/>
      </c>
      <c r="BY280" s="15">
        <f>IF(6&lt;=$G280, ROUND(BQ280*$Q280, 2), "")</f>
        <v/>
      </c>
      <c r="BZ280" s="15">
        <f>IF(6&lt;=$G280, BQ280+BY280, "")</f>
        <v/>
      </c>
      <c r="CA280" s="15">
        <f>IF(6&lt;=$G280, BU280+BY280, "")</f>
        <v/>
      </c>
      <c r="CB280" s="15">
        <f>IF(6&lt;=$G280, ($G280-6)*$N280, "")</f>
        <v/>
      </c>
      <c r="CC280" s="15">
        <f>IF(7&lt;=$G280, BX280, "")</f>
        <v/>
      </c>
      <c r="CD280" s="15">
        <f>IF(7&lt;=$G280, ROUND(CC280*$Q280, 2), "")</f>
        <v/>
      </c>
      <c r="CE280" s="15">
        <f>IF(7&lt;=$G280, $N280, "")</f>
        <v/>
      </c>
      <c r="CF280" s="15">
        <f>IF(7&lt;=$G280, CE280-CD280, "")</f>
        <v/>
      </c>
      <c r="CG280" s="15">
        <f>IF(7&lt;=$G280, CC280-CF280, "")</f>
        <v/>
      </c>
      <c r="CH280" s="15">
        <f>IF(7&lt;=$G280, ROUND(BZ280*$Q280, 2), "")</f>
        <v/>
      </c>
      <c r="CI280" s="15">
        <f>IF(7&lt;=$G280, BZ280+CH280, "")</f>
        <v/>
      </c>
      <c r="CJ280" s="15">
        <f>IF(7&lt;=$G280, CD280+CH280, "")</f>
        <v/>
      </c>
      <c r="CK280" s="15">
        <f>IF(7&lt;=$G280, ($G280-7)*$N280, "")</f>
        <v/>
      </c>
      <c r="CL280" s="15">
        <f>IF(8&lt;=$G280, CG280, "")</f>
        <v/>
      </c>
      <c r="CM280" s="15">
        <f>IF(8&lt;=$G280, ROUND(CL280*$Q280, 2), "")</f>
        <v/>
      </c>
      <c r="CN280" s="15">
        <f>IF(8&lt;=$G280, $N280, "")</f>
        <v/>
      </c>
      <c r="CO280" s="15">
        <f>IF(8&lt;=$G280, CN280-CM280, "")</f>
        <v/>
      </c>
      <c r="CP280" s="15">
        <f>IF(8&lt;=$G280, CL280-CO280, "")</f>
        <v/>
      </c>
      <c r="CQ280" s="15">
        <f>IF(8&lt;=$G280, ROUND(CI280*$Q280, 2), "")</f>
        <v/>
      </c>
      <c r="CR280" s="15">
        <f>IF(8&lt;=$G280, CI280+CQ280, "")</f>
        <v/>
      </c>
      <c r="CS280" s="15">
        <f>IF(8&lt;=$G280, CM280+CQ280, "")</f>
        <v/>
      </c>
      <c r="CT280" s="15">
        <f>IF(8&lt;=$G280, ($G280-8)*$N280, "")</f>
        <v/>
      </c>
      <c r="CU280" s="15">
        <f>IF(9&lt;=$G280, CP280, "")</f>
        <v/>
      </c>
      <c r="CV280" s="15">
        <f>IF(9&lt;=$G280, ROUND(CU280*$Q280, 2), "")</f>
        <v/>
      </c>
      <c r="CW280" s="15">
        <f>IF(9&lt;=$G280, $N280, "")</f>
        <v/>
      </c>
      <c r="CX280" s="15">
        <f>IF(9&lt;=$G280, CW280-CV280, "")</f>
        <v/>
      </c>
      <c r="CY280" s="15">
        <f>IF(9&lt;=$G280, CU280-CX280, "")</f>
        <v/>
      </c>
      <c r="CZ280" s="15">
        <f>IF(9&lt;=$G280, ROUND(CR280*$Q280, 2), "")</f>
        <v/>
      </c>
      <c r="DA280" s="15">
        <f>IF(9&lt;=$G280, CR280+CZ280, "")</f>
        <v/>
      </c>
      <c r="DB280" s="15">
        <f>IF(9&lt;=$G280, CV280+CZ280, "")</f>
        <v/>
      </c>
      <c r="DC280" s="15">
        <f>IF(9&lt;=$G280, ($G280-9)*$N280, "")</f>
        <v/>
      </c>
      <c r="DD280" s="15">
        <f>IF(10&lt;=$G280, CY280, "")</f>
        <v/>
      </c>
      <c r="DE280" s="15">
        <f>IF(10&lt;=$G280, ROUND(DD280*$Q280, 2), "")</f>
        <v/>
      </c>
      <c r="DF280" s="15">
        <f>IF(10&lt;=$G280, $N280, "")</f>
        <v/>
      </c>
      <c r="DG280" s="15">
        <f>IF(10&lt;=$G280, DF280-DE280, "")</f>
        <v/>
      </c>
      <c r="DH280" s="15">
        <f>IF(10&lt;=$G280, DD280-DG280, "")</f>
        <v/>
      </c>
      <c r="DI280" s="15">
        <f>IF(10&lt;=$G280, ROUND(DA280*$Q280, 2), "")</f>
        <v/>
      </c>
      <c r="DJ280" s="15">
        <f>IF(10&lt;=$G280, DA280+DI280, "")</f>
        <v/>
      </c>
      <c r="DK280" s="15">
        <f>IF(10&lt;=$G280, DE280+DI280, "")</f>
        <v/>
      </c>
      <c r="DL280" s="15">
        <f>IF(10&lt;=$G280, ($G280-10)*$N280, "")</f>
        <v/>
      </c>
      <c r="DM280" s="15">
        <f>IF(11&lt;=$G280, DH280, "")</f>
        <v/>
      </c>
      <c r="DN280" s="15">
        <f>IF(11&lt;=$G280, ROUND(DM280*$Q280, 2), "")</f>
        <v/>
      </c>
      <c r="DO280" s="15">
        <f>IF(11&lt;=$G280, $N280, "")</f>
        <v/>
      </c>
      <c r="DP280" s="15">
        <f>IF(11&lt;=$G280, DO280-DN280, "")</f>
        <v/>
      </c>
      <c r="DQ280" s="15">
        <f>IF(11&lt;=$G280, DM280-DP280, "")</f>
        <v/>
      </c>
      <c r="DR280" s="15">
        <f>IF(11&lt;=$G280, ROUND(DJ280*$Q280, 2), "")</f>
        <v/>
      </c>
      <c r="DS280" s="15">
        <f>IF(11&lt;=$G280, DJ280+DR280, "")</f>
        <v/>
      </c>
      <c r="DT280" s="15">
        <f>IF(11&lt;=$G280, DN280+DR280, "")</f>
        <v/>
      </c>
      <c r="DU280" s="15">
        <f>IF(11&lt;=$G280, ($G280-11)*$N280, "")</f>
        <v/>
      </c>
      <c r="DV280" s="15">
        <f>IF(12&lt;=$G280, DQ280, "")</f>
        <v/>
      </c>
      <c r="DW280" s="15">
        <f>IF(12&lt;=$G280, ROUND(DV280*$Q280, 2), "")</f>
        <v/>
      </c>
      <c r="DX280" s="15">
        <f>IF(12&lt;=$G280, $N280, "")</f>
        <v/>
      </c>
      <c r="DY280" s="15">
        <f>IF(12&lt;=$G280, DX280-DW280, "")</f>
        <v/>
      </c>
      <c r="DZ280" s="15">
        <f>IF(12&lt;=$G280, DV280-DY280, "")</f>
        <v/>
      </c>
      <c r="EA280" s="15">
        <f>IF(12&lt;=$G280, ROUND(DS280*$Q280, 2), "")</f>
        <v/>
      </c>
      <c r="EB280" s="15">
        <f>IF(12&lt;=$G280, DS280+EA280, "")</f>
        <v/>
      </c>
      <c r="EC280" s="15">
        <f>IF(12&lt;=$G280, DW280+EA280, "")</f>
        <v/>
      </c>
      <c r="ED280" s="15">
        <f>IF(12&lt;=$G280, ($G280-12)*$N280, "")</f>
        <v/>
      </c>
      <c r="EE280" s="15">
        <f>IF(13&lt;=$G280, DZ280, "")</f>
        <v/>
      </c>
      <c r="EF280" s="15">
        <f>IF(13&lt;=$G280, ROUND(EE280*$Q280, 2), "")</f>
        <v/>
      </c>
      <c r="EG280" s="15">
        <f>IF(13&lt;=$G280, $N280, "")</f>
        <v/>
      </c>
      <c r="EH280" s="15">
        <f>IF(13&lt;=$G280, EG280-EF280, "")</f>
        <v/>
      </c>
      <c r="EI280" s="15">
        <f>IF(13&lt;=$G280, EE280-EH280, "")</f>
        <v/>
      </c>
      <c r="EJ280" s="15">
        <f>IF(13&lt;=$G280, ROUND(EB280*$Q280, 2), "")</f>
        <v/>
      </c>
      <c r="EK280" s="15">
        <f>IF(13&lt;=$G280, EB280+EJ280, "")</f>
        <v/>
      </c>
      <c r="EL280" s="15">
        <f>IF(13&lt;=$G280, EF280+EJ280, "")</f>
        <v/>
      </c>
      <c r="EM280" s="15">
        <f>IF(13&lt;=$G280, ($G280-13)*$N280, "")</f>
        <v/>
      </c>
      <c r="EN280" s="15">
        <f>IF(14&lt;=$G280, EI280, "")</f>
        <v/>
      </c>
      <c r="EO280" s="15">
        <f>IF(14&lt;=$G280, ROUND(EN280*$Q280, 2), "")</f>
        <v/>
      </c>
      <c r="EP280" s="15">
        <f>IF(14&lt;=$G280, $N280, "")</f>
        <v/>
      </c>
      <c r="EQ280" s="15">
        <f>IF(14&lt;=$G280, EP280-EO280, "")</f>
        <v/>
      </c>
      <c r="ER280" s="15">
        <f>IF(14&lt;=$G280, EN280-EQ280, "")</f>
        <v/>
      </c>
      <c r="ES280" s="15">
        <f>IF(14&lt;=$G280, ROUND(EK280*$Q280, 2), "")</f>
        <v/>
      </c>
      <c r="ET280" s="15">
        <f>IF(14&lt;=$G280, EK280+ES280, "")</f>
        <v/>
      </c>
      <c r="EU280" s="15">
        <f>IF(14&lt;=$G280, EO280+ES280, "")</f>
        <v/>
      </c>
      <c r="EV280" s="15">
        <f>IF(14&lt;=$G280, ($G280-14)*$N280, "")</f>
        <v/>
      </c>
      <c r="EW280" s="15">
        <f>IF(15&lt;=$G280, ER280, "")</f>
        <v/>
      </c>
      <c r="EX280" s="15">
        <f>IF(15&lt;=$G280, ROUND(EW280*$Q280, 2), "")</f>
        <v/>
      </c>
      <c r="EY280" s="15">
        <f>IF(15&lt;=$G280, $N280, "")</f>
        <v/>
      </c>
      <c r="EZ280" s="15">
        <f>IF(15&lt;=$G280, EY280-EX280, "")</f>
        <v/>
      </c>
      <c r="FA280" s="15">
        <f>IF(15&lt;=$G280, EW280-EZ280, "")</f>
        <v/>
      </c>
      <c r="FB280" s="15">
        <f>IF(15&lt;=$G280, ROUND(ET280*$Q280, 2), "")</f>
        <v/>
      </c>
      <c r="FC280" s="15">
        <f>IF(15&lt;=$G280, ET280+FB280, "")</f>
        <v/>
      </c>
      <c r="FD280" s="15">
        <f>IF(15&lt;=$G280, EX280+FB280, "")</f>
        <v/>
      </c>
      <c r="FE280" s="15">
        <f>IF(15&lt;=$G280, ($G280-15)*$N280, "")</f>
        <v/>
      </c>
      <c r="FF280" s="15">
        <f>IF(16&lt;=$G280, FA280, "")</f>
        <v/>
      </c>
      <c r="FG280" s="15">
        <f>IF(16&lt;=$G280, ROUND(FF280*$Q280, 2), "")</f>
        <v/>
      </c>
      <c r="FH280" s="15">
        <f>IF(16&lt;=$G280, $N280, "")</f>
        <v/>
      </c>
      <c r="FI280" s="15">
        <f>IF(16&lt;=$G280, FH280-FG280, "")</f>
        <v/>
      </c>
      <c r="FJ280" s="15">
        <f>IF(16&lt;=$G280, FF280-FI280, "")</f>
        <v/>
      </c>
      <c r="FK280" s="15">
        <f>IF(16&lt;=$G280, ROUND(FC280*$Q280, 2), "")</f>
        <v/>
      </c>
      <c r="FL280" s="15">
        <f>IF(16&lt;=$G280, FC280+FK280, "")</f>
        <v/>
      </c>
      <c r="FM280" s="15">
        <f>IF(16&lt;=$G280, FG280+FK280, "")</f>
        <v/>
      </c>
      <c r="FN280" s="15">
        <f>IF(16&lt;=$G280, ($G280-16)*$N280, "")</f>
        <v/>
      </c>
      <c r="FO280" s="15">
        <f>IF(17&lt;=$G280, FJ280, "")</f>
        <v/>
      </c>
      <c r="FP280" s="15">
        <f>IF(17&lt;=$G280, ROUND(FO280*$Q280, 2), "")</f>
        <v/>
      </c>
      <c r="FQ280" s="15">
        <f>IF(17&lt;=$G280, $N280, "")</f>
        <v/>
      </c>
      <c r="FR280" s="15">
        <f>IF(17&lt;=$G280, FQ280-FP280, "")</f>
        <v/>
      </c>
      <c r="FS280" s="15">
        <f>IF(17&lt;=$G280, FO280-FR280, "")</f>
        <v/>
      </c>
      <c r="FT280" s="15">
        <f>IF(17&lt;=$G280, ROUND(FL280*$Q280, 2), "")</f>
        <v/>
      </c>
      <c r="FU280" s="15">
        <f>IF(17&lt;=$G280, FL280+FT280, "")</f>
        <v/>
      </c>
      <c r="FV280" s="15">
        <f>IF(17&lt;=$G280, FP280+FT280, "")</f>
        <v/>
      </c>
      <c r="FW280" s="15">
        <f>IF(17&lt;=$G280, ($G280-17)*$N280, "")</f>
        <v/>
      </c>
      <c r="FX280" s="15">
        <f>IF(18&lt;=$G280, FS280, "")</f>
        <v/>
      </c>
      <c r="FY280" s="15">
        <f>IF(18&lt;=$G280, ROUND(FX280*$Q280, 2), "")</f>
        <v/>
      </c>
      <c r="FZ280" s="15">
        <f>IF(18&lt;=$G280, $N280, "")</f>
        <v/>
      </c>
      <c r="GA280" s="15">
        <f>IF(18&lt;=$G280, FZ280-FY280, "")</f>
        <v/>
      </c>
      <c r="GB280" s="15">
        <f>IF(18&lt;=$G280, FX280-GA280, "")</f>
        <v/>
      </c>
      <c r="GC280" s="15">
        <f>IF(18&lt;=$G280, ROUND(FU280*$Q280, 2), "")</f>
        <v/>
      </c>
      <c r="GD280" s="15">
        <f>IF(18&lt;=$G280, FU280+GC280, "")</f>
        <v/>
      </c>
      <c r="GE280" s="15">
        <f>IF(18&lt;=$G280, FY280+GC280, "")</f>
        <v/>
      </c>
      <c r="GF280" s="15">
        <f>IF(18&lt;=$G280, ($G280-18)*$N280, "")</f>
        <v/>
      </c>
      <c r="GG280" s="15">
        <f>IF(19&lt;=$G280, GB280, "")</f>
        <v/>
      </c>
      <c r="GH280" s="15">
        <f>IF(19&lt;=$G280, ROUND(GG280*$Q280, 2), "")</f>
        <v/>
      </c>
      <c r="GI280" s="15">
        <f>IF(19&lt;=$G280, $N280, "")</f>
        <v/>
      </c>
      <c r="GJ280" s="15">
        <f>IF(19&lt;=$G280, GI280-GH280, "")</f>
        <v/>
      </c>
      <c r="GK280" s="15">
        <f>IF(19&lt;=$G280, GG280-GJ280, "")</f>
        <v/>
      </c>
      <c r="GL280" s="15">
        <f>IF(19&lt;=$G280, ROUND(GD280*$Q280, 2), "")</f>
        <v/>
      </c>
      <c r="GM280" s="15">
        <f>IF(19&lt;=$G280, GD280+GL280, "")</f>
        <v/>
      </c>
      <c r="GN280" s="15">
        <f>IF(19&lt;=$G280, GH280+GL280, "")</f>
        <v/>
      </c>
      <c r="GO280" s="15">
        <f>IF(19&lt;=$G280, ($G280-19)*$N280, "")</f>
        <v/>
      </c>
      <c r="GP280" s="15">
        <f>IF(20&lt;=$G280, GK280, "")</f>
        <v/>
      </c>
      <c r="GQ280" s="15">
        <f>IF(20&lt;=$G280, ROUND(GP280*$Q280, 2), "")</f>
        <v/>
      </c>
      <c r="GR280" s="15">
        <f>IF(20&lt;=$G280, $N280, "")</f>
        <v/>
      </c>
      <c r="GS280" s="15">
        <f>IF(20&lt;=$G280, GR280-GQ280, "")</f>
        <v/>
      </c>
      <c r="GT280" s="15">
        <f>IF(20&lt;=$G280, GP280-GS280, "")</f>
        <v/>
      </c>
      <c r="GU280" s="15">
        <f>IF(20&lt;=$G280, ROUND(GM280*$Q280, 2), "")</f>
        <v/>
      </c>
      <c r="GV280" s="15">
        <f>IF(20&lt;=$G280, GM280+GU280, "")</f>
        <v/>
      </c>
      <c r="GW280" s="15">
        <f>IF(20&lt;=$G280, GQ280+GU280, "")</f>
        <v/>
      </c>
      <c r="GX280" s="15">
        <f>IF(20&lt;=$G280, ($G280-20)*$N280, "")</f>
        <v/>
      </c>
      <c r="GY280" s="15">
        <f>IF(21&lt;=$G280, GT280, "")</f>
        <v/>
      </c>
      <c r="GZ280" s="15">
        <f>IF(21&lt;=$G280, ROUND(GY280*$Q280, 2), "")</f>
        <v/>
      </c>
      <c r="HA280" s="15">
        <f>IF(21&lt;=$G280, $N280, "")</f>
        <v/>
      </c>
      <c r="HB280" s="15">
        <f>IF(21&lt;=$G280, HA280-GZ280, "")</f>
        <v/>
      </c>
      <c r="HC280" s="15">
        <f>IF(21&lt;=$G280, GY280-HB280, "")</f>
        <v/>
      </c>
      <c r="HD280" s="15">
        <f>IF(21&lt;=$G280, ROUND(GV280*$Q280, 2), "")</f>
        <v/>
      </c>
      <c r="HE280" s="15">
        <f>IF(21&lt;=$G280, GV280+HD280, "")</f>
        <v/>
      </c>
      <c r="HF280" s="15">
        <f>IF(21&lt;=$G280, GZ280+HD280, "")</f>
        <v/>
      </c>
      <c r="HG280" s="15">
        <f>IF(21&lt;=$G280, ($G280-21)*$N280, "")</f>
        <v/>
      </c>
      <c r="HH280" s="15">
        <f>IF(22&lt;=$G280, HC280, "")</f>
        <v/>
      </c>
      <c r="HI280" s="15">
        <f>IF(22&lt;=$G280, ROUND(HH280*$Q280, 2), "")</f>
        <v/>
      </c>
      <c r="HJ280" s="15">
        <f>IF(22&lt;=$G280, $N280, "")</f>
        <v/>
      </c>
      <c r="HK280" s="15">
        <f>IF(22&lt;=$G280, HJ280-HI280, "")</f>
        <v/>
      </c>
      <c r="HL280" s="15">
        <f>IF(22&lt;=$G280, HH280-HK280, "")</f>
        <v/>
      </c>
      <c r="HM280" s="15">
        <f>IF(22&lt;=$G280, ROUND(HE280*$Q280, 2), "")</f>
        <v/>
      </c>
      <c r="HN280" s="15">
        <f>IF(22&lt;=$G280, HE280+HM280, "")</f>
        <v/>
      </c>
      <c r="HO280" s="15">
        <f>IF(22&lt;=$G280, HI280+HM280, "")</f>
        <v/>
      </c>
      <c r="HP280" s="15">
        <f>IF(22&lt;=$G280, ($G280-22)*$N280, "")</f>
        <v/>
      </c>
      <c r="HQ280" s="15">
        <f>IF(23&lt;=$G280, HL280, "")</f>
        <v/>
      </c>
      <c r="HR280" s="15">
        <f>IF(23&lt;=$G280, ROUND(HQ280*$Q280, 2), "")</f>
        <v/>
      </c>
      <c r="HS280" s="15">
        <f>IF(23&lt;=$G280, $N280, "")</f>
        <v/>
      </c>
      <c r="HT280" s="15">
        <f>IF(23&lt;=$G280, HS280-HR280, "")</f>
        <v/>
      </c>
      <c r="HU280" s="15">
        <f>IF(23&lt;=$G280, HQ280-HT280, "")</f>
        <v/>
      </c>
      <c r="HV280" s="15">
        <f>IF(23&lt;=$G280, ROUND(HN280*$Q280, 2), "")</f>
        <v/>
      </c>
      <c r="HW280" s="15">
        <f>IF(23&lt;=$G280, HN280+HV280, "")</f>
        <v/>
      </c>
      <c r="HX280" s="15">
        <f>IF(23&lt;=$G280, HR280+HV280, "")</f>
        <v/>
      </c>
      <c r="HY280" s="15">
        <f>IF(23&lt;=$G280, ($G280-23)*$N280, "")</f>
        <v/>
      </c>
      <c r="HZ280" s="15">
        <f>IF(24&lt;=$G280, HU280, "")</f>
        <v/>
      </c>
      <c r="IA280" s="15">
        <f>IF(24&lt;=$G280, ROUND(HZ280*$Q280, 2), "")</f>
        <v/>
      </c>
      <c r="IB280" s="15">
        <f>IF(24&lt;=$G280, $N280, "")</f>
        <v/>
      </c>
      <c r="IC280" s="15">
        <f>IF(24&lt;=$G280, IB280-IA280, "")</f>
        <v/>
      </c>
      <c r="ID280" s="15">
        <f>IF(24&lt;=$G280, HZ280-IC280, "")</f>
        <v/>
      </c>
      <c r="IE280" s="15">
        <f>IF(24&lt;=$G280, ROUND(HW280*$Q280, 2), "")</f>
        <v/>
      </c>
      <c r="IF280" s="15">
        <f>IF(24&lt;=$G280, HW280+IE280, "")</f>
        <v/>
      </c>
      <c r="IG280" s="15">
        <f>IF(24&lt;=$G280, IA280+IE280, "")</f>
        <v/>
      </c>
      <c r="IH280" s="15">
        <f>IF(24&lt;=$G280, ($G280-24)*$N280, "")</f>
        <v/>
      </c>
      <c r="II280" s="15">
        <f>IF(25&lt;=$G280, ID280, "")</f>
        <v/>
      </c>
      <c r="IJ280" s="15">
        <f>IF(25&lt;=$G280, ROUND(II280*$Q280, 2), "")</f>
        <v/>
      </c>
      <c r="IK280" s="15">
        <f>IF(25&lt;=$G280, $N280, "")</f>
        <v/>
      </c>
      <c r="IL280" s="15">
        <f>IF(25&lt;=$G280, IK280-IJ280, "")</f>
        <v/>
      </c>
      <c r="IM280" s="15">
        <f>IF(25&lt;=$G280, II280-IL280, "")</f>
        <v/>
      </c>
      <c r="IN280" s="15">
        <f>IF(25&lt;=$G280, ROUND(IF280*$Q280, 2), "")</f>
        <v/>
      </c>
      <c r="IO280" s="15">
        <f>IF(25&lt;=$G280, IF280+IN280, "")</f>
        <v/>
      </c>
      <c r="IP280" s="15">
        <f>IF(25&lt;=$G280, IJ280+IN280, "")</f>
        <v/>
      </c>
      <c r="IQ280" s="15">
        <f>IF(25&lt;=$G280, ($G280-25)*$N280, "")</f>
        <v/>
      </c>
      <c r="IR280" s="15">
        <f>IF(26&lt;=$G280, IM280, "")</f>
        <v/>
      </c>
      <c r="IS280" s="15">
        <f>IF(26&lt;=$G280, ROUND(IR280*$Q280, 2), "")</f>
        <v/>
      </c>
      <c r="IT280" s="15">
        <f>IF(26&lt;=$G280, $N280, "")</f>
        <v/>
      </c>
      <c r="IU280" s="15">
        <f>IF(26&lt;=$G280, IT280-IS280, "")</f>
        <v/>
      </c>
      <c r="IV280" s="15">
        <f>IF(26&lt;=$G280, IR280-IU280, "")</f>
        <v/>
      </c>
      <c r="IW280" s="15">
        <f>IF(26&lt;=$G280, ROUND(IO280*$Q280, 2), "")</f>
        <v/>
      </c>
      <c r="IX280" s="15">
        <f>IF(26&lt;=$G280, IO280+IW280, "")</f>
        <v/>
      </c>
      <c r="IY280" s="15">
        <f>IF(26&lt;=$G280, IS280+IW280, "")</f>
        <v/>
      </c>
      <c r="IZ280" s="15">
        <f>IF(26&lt;=$G280, ($G280-26)*$N280, "")</f>
        <v/>
      </c>
      <c r="JA280" s="15">
        <f>IF(27&lt;=$G280, IV280, "")</f>
        <v/>
      </c>
      <c r="JB280" s="15">
        <f>IF(27&lt;=$G280, ROUND(JA280*$Q280, 2), "")</f>
        <v/>
      </c>
      <c r="JC280" s="15">
        <f>IF(27&lt;=$G280, $N280, "")</f>
        <v/>
      </c>
      <c r="JD280" s="15">
        <f>IF(27&lt;=$G280, JC280-JB280, "")</f>
        <v/>
      </c>
      <c r="JE280" s="15">
        <f>IF(27&lt;=$G280, JA280-JD280, "")</f>
        <v/>
      </c>
      <c r="JF280" s="15">
        <f>IF(27&lt;=$G280, ROUND(IX280*$Q280, 2), "")</f>
        <v/>
      </c>
      <c r="JG280" s="15">
        <f>IF(27&lt;=$G280, IX280+JF280, "")</f>
        <v/>
      </c>
      <c r="JH280" s="15">
        <f>IF(27&lt;=$G280, JB280+JF280, "")</f>
        <v/>
      </c>
      <c r="JI280" s="15">
        <f>IF(27&lt;=$G280, ($G280-27)*$N280, "")</f>
        <v/>
      </c>
      <c r="JJ280" s="15">
        <f>IF(28&lt;=$G280, JE280, "")</f>
        <v/>
      </c>
      <c r="JK280" s="15">
        <f>IF(28&lt;=$G280, ROUND(JJ280*$Q280, 2), "")</f>
        <v/>
      </c>
      <c r="JL280" s="15">
        <f>IF(28&lt;=$G280, $N280, "")</f>
        <v/>
      </c>
      <c r="JM280" s="15">
        <f>IF(28&lt;=$G280, JL280-JK280, "")</f>
        <v/>
      </c>
      <c r="JN280" s="15">
        <f>IF(28&lt;=$G280, JJ280-JM280, "")</f>
        <v/>
      </c>
      <c r="JO280" s="15">
        <f>IF(28&lt;=$G280, ROUND(JG280*$Q280, 2), "")</f>
        <v/>
      </c>
      <c r="JP280" s="15">
        <f>IF(28&lt;=$G280, JG280+JO280, "")</f>
        <v/>
      </c>
      <c r="JQ280" s="15">
        <f>IF(28&lt;=$G280, JK280+JO280, "")</f>
        <v/>
      </c>
      <c r="JR280" s="15">
        <f>IF(28&lt;=$G280, ($G280-28)*$N280, "")</f>
        <v/>
      </c>
      <c r="JS280" s="15">
        <f>IF(29&lt;=$G280, JN280, "")</f>
        <v/>
      </c>
      <c r="JT280" s="15">
        <f>IF(29&lt;=$G280, ROUND(JS280*$Q280, 2), "")</f>
        <v/>
      </c>
      <c r="JU280" s="15">
        <f>IF(29&lt;=$G280, $N280, "")</f>
        <v/>
      </c>
      <c r="JV280" s="15">
        <f>IF(29&lt;=$G280, JU280-JT280, "")</f>
        <v/>
      </c>
      <c r="JW280" s="15">
        <f>IF(29&lt;=$G280, JS280-JV280, "")</f>
        <v/>
      </c>
      <c r="JX280" s="15">
        <f>IF(29&lt;=$G280, ROUND(JP280*$Q280, 2), "")</f>
        <v/>
      </c>
      <c r="JY280" s="15">
        <f>IF(29&lt;=$G280, JP280+JX280, "")</f>
        <v/>
      </c>
      <c r="JZ280" s="15">
        <f>IF(29&lt;=$G280, JT280+JX280, "")</f>
        <v/>
      </c>
      <c r="KA280" s="15">
        <f>IF(29&lt;=$G280, ($G280-29)*$N280, "")</f>
        <v/>
      </c>
      <c r="KB280" s="15">
        <f>IF(30&lt;=$G280, JW280, "")</f>
        <v/>
      </c>
      <c r="KC280" s="15">
        <f>IF(30&lt;=$G280, ROUND(KB280*$Q280, 2), "")</f>
        <v/>
      </c>
      <c r="KD280" s="15">
        <f>IF(30&lt;=$G280, $N280, "")</f>
        <v/>
      </c>
      <c r="KE280" s="15">
        <f>IF(30&lt;=$G280, KD280-KC280, "")</f>
        <v/>
      </c>
      <c r="KF280" s="15">
        <f>IF(30&lt;=$G280, KB280-KE280, "")</f>
        <v/>
      </c>
      <c r="KG280" s="15">
        <f>IF(30&lt;=$G280, ROUND(JY280*$Q280, 2), "")</f>
        <v/>
      </c>
      <c r="KH280" s="15">
        <f>IF(30&lt;=$G280, JY280+KG280, "")</f>
        <v/>
      </c>
      <c r="KI280" s="15">
        <f>IF(30&lt;=$G280, KC280+KG280, "")</f>
        <v/>
      </c>
      <c r="KJ280" s="15">
        <f>IF(30&lt;=$G280, ($G280-30)*$N280, "")</f>
        <v/>
      </c>
      <c r="KK280" s="15">
        <f>IF(31&lt;=$G280, KF280, "")</f>
        <v/>
      </c>
      <c r="KL280" s="15">
        <f>IF(31&lt;=$G280, ROUND(KK280*$Q280, 2), "")</f>
        <v/>
      </c>
      <c r="KM280" s="15">
        <f>IF(31&lt;=$G280, $N280, "")</f>
        <v/>
      </c>
      <c r="KN280" s="15">
        <f>IF(31&lt;=$G280, KM280-KL280, "")</f>
        <v/>
      </c>
      <c r="KO280" s="15">
        <f>IF(31&lt;=$G280, KK280-KN280, "")</f>
        <v/>
      </c>
      <c r="KP280" s="15">
        <f>IF(31&lt;=$G280, ROUND(KH280*$Q280, 2), "")</f>
        <v/>
      </c>
      <c r="KQ280" s="15">
        <f>IF(31&lt;=$G280, KH280+KP280, "")</f>
        <v/>
      </c>
      <c r="KR280" s="15">
        <f>IF(31&lt;=$G280, KL280+KP280, "")</f>
        <v/>
      </c>
      <c r="KS280" s="15">
        <f>IF(31&lt;=$G280, ($G280-31)*$N280, "")</f>
        <v/>
      </c>
      <c r="KT280" s="15">
        <f>IF(32&lt;=$G280, KO280, "")</f>
        <v/>
      </c>
      <c r="KU280" s="15">
        <f>IF(32&lt;=$G280, ROUND(KT280*$Q280, 2), "")</f>
        <v/>
      </c>
      <c r="KV280" s="15">
        <f>IF(32&lt;=$G280, $N280, "")</f>
        <v/>
      </c>
      <c r="KW280" s="15">
        <f>IF(32&lt;=$G280, KV280-KU280, "")</f>
        <v/>
      </c>
      <c r="KX280" s="15">
        <f>IF(32&lt;=$G280, KT280-KW280, "")</f>
        <v/>
      </c>
      <c r="KY280" s="15">
        <f>IF(32&lt;=$G280, ROUND(KQ280*$Q280, 2), "")</f>
        <v/>
      </c>
      <c r="KZ280" s="15">
        <f>IF(32&lt;=$G280, KQ280+KY280, "")</f>
        <v/>
      </c>
      <c r="LA280" s="15">
        <f>IF(32&lt;=$G280, KU280+KY280, "")</f>
        <v/>
      </c>
      <c r="LB280" s="15">
        <f>IF(32&lt;=$G280, ($G280-32)*$N280, "")</f>
        <v/>
      </c>
      <c r="LC280" s="15">
        <f>IF(33&lt;=$G280, KX280, "")</f>
        <v/>
      </c>
      <c r="LD280" s="15">
        <f>IF(33&lt;=$G280, ROUND(LC280*$Q280, 2), "")</f>
        <v/>
      </c>
      <c r="LE280" s="15">
        <f>IF(33&lt;=$G280, $N280, "")</f>
        <v/>
      </c>
      <c r="LF280" s="15">
        <f>IF(33&lt;=$G280, LE280-LD280, "")</f>
        <v/>
      </c>
      <c r="LG280" s="15">
        <f>IF(33&lt;=$G280, LC280-LF280, "")</f>
        <v/>
      </c>
      <c r="LH280" s="15">
        <f>IF(33&lt;=$G280, ROUND(KZ280*$Q280, 2), "")</f>
        <v/>
      </c>
      <c r="LI280" s="15">
        <f>IF(33&lt;=$G280, KZ280+LH280, "")</f>
        <v/>
      </c>
      <c r="LJ280" s="15">
        <f>IF(33&lt;=$G280, LD280+LH280, "")</f>
        <v/>
      </c>
      <c r="LK280" s="15">
        <f>IF(33&lt;=$G280, ($G280-33)*$N280, "")</f>
        <v/>
      </c>
      <c r="LL280" s="15">
        <f>IF(34&lt;=$G280, LG280, "")</f>
        <v/>
      </c>
      <c r="LM280" s="15">
        <f>IF(34&lt;=$G280, ROUND(LL280*$Q280, 2), "")</f>
        <v/>
      </c>
      <c r="LN280" s="15">
        <f>IF(34&lt;=$G280, $N280, "")</f>
        <v/>
      </c>
      <c r="LO280" s="15">
        <f>IF(34&lt;=$G280, LN280-LM280, "")</f>
        <v/>
      </c>
      <c r="LP280" s="15">
        <f>IF(34&lt;=$G280, LL280-LO280, "")</f>
        <v/>
      </c>
      <c r="LQ280" s="15">
        <f>IF(34&lt;=$G280, ROUND(LI280*$Q280, 2), "")</f>
        <v/>
      </c>
      <c r="LR280" s="15">
        <f>IF(34&lt;=$G280, LI280+LQ280, "")</f>
        <v/>
      </c>
      <c r="LS280" s="15">
        <f>IF(34&lt;=$G280, LM280+LQ280, "")</f>
        <v/>
      </c>
      <c r="LT280" s="15">
        <f>IF(34&lt;=$G280, ($G280-34)*$N280, "")</f>
        <v/>
      </c>
      <c r="LU280" s="15">
        <f>IF(35&lt;=$G280, LP280, "")</f>
        <v/>
      </c>
      <c r="LV280" s="15">
        <f>IF(35&lt;=$G280, ROUND(LU280*$Q280, 2), "")</f>
        <v/>
      </c>
      <c r="LW280" s="15">
        <f>IF(35&lt;=$G280, $N280, "")</f>
        <v/>
      </c>
      <c r="LX280" s="15">
        <f>IF(35&lt;=$G280, LW280-LV280, "")</f>
        <v/>
      </c>
      <c r="LY280" s="15">
        <f>IF(35&lt;=$G280, LU280-LX280, "")</f>
        <v/>
      </c>
      <c r="LZ280" s="15">
        <f>IF(35&lt;=$G280, ROUND(LR280*$Q280, 2), "")</f>
        <v/>
      </c>
      <c r="MA280" s="15">
        <f>IF(35&lt;=$G280, LR280+LZ280, "")</f>
        <v/>
      </c>
      <c r="MB280" s="15">
        <f>IF(35&lt;=$G280, LV280+LZ280, "")</f>
        <v/>
      </c>
      <c r="MC280" s="15">
        <f>IF(35&lt;=$G280, ($G280-35)*$N280, "")</f>
        <v/>
      </c>
      <c r="MD280" s="15">
        <f>IF(36&lt;=$G280, LY280, "")</f>
        <v/>
      </c>
      <c r="ME280" s="15">
        <f>IF(36&lt;=$G280, ROUND(MD280*$Q280, 2), "")</f>
        <v/>
      </c>
      <c r="MF280" s="15">
        <f>IF(36&lt;=$G280, $N280, "")</f>
        <v/>
      </c>
      <c r="MG280" s="15">
        <f>IF(36&lt;=$G280, MF280-ME280, "")</f>
        <v/>
      </c>
      <c r="MH280" s="15">
        <f>IF(36&lt;=$G280, MD280-MG280, "")</f>
        <v/>
      </c>
      <c r="MI280" s="15">
        <f>IF(36&lt;=$G280, ROUND(MA280*$Q280, 2), "")</f>
        <v/>
      </c>
      <c r="MJ280" s="15">
        <f>IF(36&lt;=$G280, MA280+MI280, "")</f>
        <v/>
      </c>
      <c r="MK280" s="15">
        <f>IF(36&lt;=$G280, ME280+MI280, "")</f>
        <v/>
      </c>
      <c r="ML280" s="15">
        <f>IF(36&lt;=$G280, ($G280-36)*$N280, "")</f>
        <v/>
      </c>
      <c r="MM280" s="15">
        <f>IF(37&lt;=$G280, MH280, "")</f>
        <v/>
      </c>
      <c r="MN280" s="15">
        <f>IF(37&lt;=$G280, ROUND(MM280*$Q280, 2), "")</f>
        <v/>
      </c>
      <c r="MO280" s="15">
        <f>IF(37&lt;=$G280, $N280, "")</f>
        <v/>
      </c>
      <c r="MP280" s="15">
        <f>IF(37&lt;=$G280, MO280-MN280, "")</f>
        <v/>
      </c>
      <c r="MQ280" s="15">
        <f>IF(37&lt;=$G280, MM280-MP280, "")</f>
        <v/>
      </c>
      <c r="MR280" s="15">
        <f>IF(37&lt;=$G280, ROUND(MJ280*$Q280, 2), "")</f>
        <v/>
      </c>
      <c r="MS280" s="15">
        <f>IF(37&lt;=$G280, MJ280+MR280, "")</f>
        <v/>
      </c>
      <c r="MT280" s="15">
        <f>IF(37&lt;=$G280, MN280+MR280, "")</f>
        <v/>
      </c>
      <c r="MU280" s="15">
        <f>IF(37&lt;=$G280, ($G280-37)*$N280, "")</f>
        <v/>
      </c>
      <c r="MV280" s="15">
        <f>IF(38&lt;=$G280, MQ280, "")</f>
        <v/>
      </c>
      <c r="MW280" s="15">
        <f>IF(38&lt;=$G280, ROUND(MV280*$Q280, 2), "")</f>
        <v/>
      </c>
      <c r="MX280" s="15">
        <f>IF(38&lt;=$G280, $N280, "")</f>
        <v/>
      </c>
      <c r="MY280" s="15">
        <f>IF(38&lt;=$G280, MX280-MW280, "")</f>
        <v/>
      </c>
      <c r="MZ280" s="15">
        <f>IF(38&lt;=$G280, MV280-MY280, "")</f>
        <v/>
      </c>
      <c r="NA280" s="15">
        <f>IF(38&lt;=$G280, ROUND(MS280*$Q280, 2), "")</f>
        <v/>
      </c>
      <c r="NB280" s="15">
        <f>IF(38&lt;=$G280, MS280+NA280, "")</f>
        <v/>
      </c>
      <c r="NC280" s="15">
        <f>IF(38&lt;=$G280, MW280+NA280, "")</f>
        <v/>
      </c>
      <c r="ND280" s="15">
        <f>IF(38&lt;=$G280, ($G280-38)*$N280, "")</f>
        <v/>
      </c>
      <c r="NE280" s="15">
        <f>IF(39&lt;=$G280, MZ280, "")</f>
        <v/>
      </c>
      <c r="NF280" s="15">
        <f>IF(39&lt;=$G280, ROUND(NE280*$Q280, 2), "")</f>
        <v/>
      </c>
      <c r="NG280" s="15">
        <f>IF(39&lt;=$G280, $N280, "")</f>
        <v/>
      </c>
      <c r="NH280" s="15">
        <f>IF(39&lt;=$G280, NG280-NF280, "")</f>
        <v/>
      </c>
      <c r="NI280" s="15">
        <f>IF(39&lt;=$G280, NE280-NH280, "")</f>
        <v/>
      </c>
      <c r="NJ280" s="15">
        <f>IF(39&lt;=$G280, ROUND(NB280*$Q280, 2), "")</f>
        <v/>
      </c>
      <c r="NK280" s="15">
        <f>IF(39&lt;=$G280, NB280+NJ280, "")</f>
        <v/>
      </c>
      <c r="NL280" s="15">
        <f>IF(39&lt;=$G280, NF280+NJ280, "")</f>
        <v/>
      </c>
      <c r="NM280" s="15">
        <f>IF(39&lt;=$G280, ($G280-39)*$N280, "")</f>
        <v/>
      </c>
      <c r="NN280" s="15">
        <f>IF(40&lt;=$G280, NI280, "")</f>
        <v/>
      </c>
      <c r="NO280" s="15">
        <f>IF(40&lt;=$G280, ROUND(NN280*$Q280, 2), "")</f>
        <v/>
      </c>
      <c r="NP280" s="15">
        <f>IF(40&lt;=$G280, $N280, "")</f>
        <v/>
      </c>
      <c r="NQ280" s="15">
        <f>IF(40&lt;=$G280, NP280-NO280, "")</f>
        <v/>
      </c>
      <c r="NR280" s="15">
        <f>IF(40&lt;=$G280, NN280-NQ280, "")</f>
        <v/>
      </c>
      <c r="NS280" s="15">
        <f>IF(40&lt;=$G280, ROUND(NK280*$Q280, 2), "")</f>
        <v/>
      </c>
      <c r="NT280" s="15">
        <f>IF(40&lt;=$G280, NK280+NS280, "")</f>
        <v/>
      </c>
      <c r="NU280" s="15">
        <f>IF(40&lt;=$G280, NO280+NS280, "")</f>
        <v/>
      </c>
      <c r="NV280" s="15">
        <f>IF(40&lt;=$G280, ($G280-40)*$N280, "")</f>
        <v/>
      </c>
      <c r="NW280" s="15">
        <f>IF(41&lt;=$G280, NR280, "")</f>
        <v/>
      </c>
      <c r="NX280" s="15">
        <f>IF(41&lt;=$G280, ROUND(NW280*$Q280, 2), "")</f>
        <v/>
      </c>
      <c r="NY280" s="15">
        <f>IF(41&lt;=$G280, $N280, "")</f>
        <v/>
      </c>
      <c r="NZ280" s="15">
        <f>IF(41&lt;=$G280, NY280-NX280, "")</f>
        <v/>
      </c>
      <c r="OA280" s="15">
        <f>IF(41&lt;=$G280, NW280-NZ280, "")</f>
        <v/>
      </c>
      <c r="OB280" s="15">
        <f>IF(41&lt;=$G280, ROUND(NT280*$Q280, 2), "")</f>
        <v/>
      </c>
      <c r="OC280" s="15">
        <f>IF(41&lt;=$G280, NT280+OB280, "")</f>
        <v/>
      </c>
      <c r="OD280" s="15">
        <f>IF(41&lt;=$G280, NX280+OB280, "")</f>
        <v/>
      </c>
      <c r="OE280" s="15">
        <f>IF(41&lt;=$G280, ($G280-41)*$N280, "")</f>
        <v/>
      </c>
      <c r="OF280" s="15">
        <f>IF(42&lt;=$G280, OA280, "")</f>
        <v/>
      </c>
      <c r="OG280" s="15">
        <f>IF(42&lt;=$G280, ROUND(OF280*$Q280, 2), "")</f>
        <v/>
      </c>
      <c r="OH280" s="15">
        <f>IF(42&lt;=$G280, $N280, "")</f>
        <v/>
      </c>
      <c r="OI280" s="15">
        <f>IF(42&lt;=$G280, OH280-OG280, "")</f>
        <v/>
      </c>
      <c r="OJ280" s="15">
        <f>IF(42&lt;=$G280, OF280-OI280, "")</f>
        <v/>
      </c>
      <c r="OK280" s="15">
        <f>IF(42&lt;=$G280, ROUND(OC280*$Q280, 2), "")</f>
        <v/>
      </c>
      <c r="OL280" s="15">
        <f>IF(42&lt;=$G280, OC280+OK280, "")</f>
        <v/>
      </c>
      <c r="OM280" s="15">
        <f>IF(42&lt;=$G280, OG280+OK280, "")</f>
        <v/>
      </c>
      <c r="ON280" s="15">
        <f>IF(42&lt;=$G280, ($G280-42)*$N280, "")</f>
        <v/>
      </c>
      <c r="OO280" s="15">
        <f>IF(43&lt;=$G280, OJ280, "")</f>
        <v/>
      </c>
      <c r="OP280" s="15">
        <f>IF(43&lt;=$G280, ROUND(OO280*$Q280, 2), "")</f>
        <v/>
      </c>
      <c r="OQ280" s="15">
        <f>IF(43&lt;=$G280, $N280, "")</f>
        <v/>
      </c>
      <c r="OR280" s="15">
        <f>IF(43&lt;=$G280, OQ280-OP280, "")</f>
        <v/>
      </c>
      <c r="OS280" s="15">
        <f>IF(43&lt;=$G280, OO280-OR280, "")</f>
        <v/>
      </c>
      <c r="OT280" s="15">
        <f>IF(43&lt;=$G280, ROUND(OL280*$Q280, 2), "")</f>
        <v/>
      </c>
      <c r="OU280" s="15">
        <f>IF(43&lt;=$G280, OL280+OT280, "")</f>
        <v/>
      </c>
      <c r="OV280" s="15">
        <f>IF(43&lt;=$G280, OP280+OT280, "")</f>
        <v/>
      </c>
      <c r="OW280" s="15">
        <f>IF(43&lt;=$G280, ($G280-43)*$N280, "")</f>
        <v/>
      </c>
      <c r="OX280" s="15">
        <f>IF(44&lt;=$G280, OS280, "")</f>
        <v/>
      </c>
      <c r="OY280" s="15">
        <f>IF(44&lt;=$G280, ROUND(OX280*$Q280, 2), "")</f>
        <v/>
      </c>
      <c r="OZ280" s="15">
        <f>IF(44&lt;=$G280, $N280, "")</f>
        <v/>
      </c>
      <c r="PA280" s="15">
        <f>IF(44&lt;=$G280, OZ280-OY280, "")</f>
        <v/>
      </c>
      <c r="PB280" s="15">
        <f>IF(44&lt;=$G280, OX280-PA280, "")</f>
        <v/>
      </c>
      <c r="PC280" s="15">
        <f>IF(44&lt;=$G280, ROUND(OU280*$Q280, 2), "")</f>
        <v/>
      </c>
      <c r="PD280" s="15">
        <f>IF(44&lt;=$G280, OU280+PC280, "")</f>
        <v/>
      </c>
      <c r="PE280" s="15">
        <f>IF(44&lt;=$G280, OY280+PC280, "")</f>
        <v/>
      </c>
      <c r="PF280" s="15">
        <f>IF(44&lt;=$G280, ($G280-44)*$N280, "")</f>
        <v/>
      </c>
      <c r="PG280" s="15">
        <f>IF(45&lt;=$G280, PB280, "")</f>
        <v/>
      </c>
      <c r="PH280" s="15">
        <f>IF(45&lt;=$G280, ROUND(PG280*$Q280, 2), "")</f>
        <v/>
      </c>
      <c r="PI280" s="15">
        <f>IF(45&lt;=$G280, $N280, "")</f>
        <v/>
      </c>
      <c r="PJ280" s="15">
        <f>IF(45&lt;=$G280, PI280-PH280, "")</f>
        <v/>
      </c>
      <c r="PK280" s="15">
        <f>IF(45&lt;=$G280, PG280-PJ280, "")</f>
        <v/>
      </c>
      <c r="PL280" s="15">
        <f>IF(45&lt;=$G280, ROUND(PD280*$Q280, 2), "")</f>
        <v/>
      </c>
      <c r="PM280" s="15">
        <f>IF(45&lt;=$G280, PD280+PL280, "")</f>
        <v/>
      </c>
      <c r="PN280" s="15">
        <f>IF(45&lt;=$G280, PH280+PL280, "")</f>
        <v/>
      </c>
      <c r="PO280" s="15">
        <f>IF(45&lt;=$G280, ($G280-45)*$N280, "")</f>
        <v/>
      </c>
      <c r="PP280" s="15">
        <f>IF(46&lt;=$G280, PK280, "")</f>
        <v/>
      </c>
      <c r="PQ280" s="15">
        <f>IF(46&lt;=$G280, ROUND(PP280*$Q280, 2), "")</f>
        <v/>
      </c>
      <c r="PR280" s="15">
        <f>IF(46&lt;=$G280, $N280, "")</f>
        <v/>
      </c>
      <c r="PS280" s="15">
        <f>IF(46&lt;=$G280, PR280-PQ280, "")</f>
        <v/>
      </c>
      <c r="PT280" s="15">
        <f>IF(46&lt;=$G280, PP280-PS280, "")</f>
        <v/>
      </c>
      <c r="PU280" s="15">
        <f>IF(46&lt;=$G280, ROUND(PM280*$Q280, 2), "")</f>
        <v/>
      </c>
      <c r="PV280" s="15">
        <f>IF(46&lt;=$G280, PM280+PU280, "")</f>
        <v/>
      </c>
      <c r="PW280" s="15">
        <f>IF(46&lt;=$G280, PQ280+PU280, "")</f>
        <v/>
      </c>
      <c r="PX280" s="15">
        <f>IF(46&lt;=$G280, ($G280-46)*$N280, "")</f>
        <v/>
      </c>
      <c r="PY280" s="15">
        <f>IF(47&lt;=$G280, PT280, "")</f>
        <v/>
      </c>
      <c r="PZ280" s="15">
        <f>IF(47&lt;=$G280, ROUND(PY280*$Q280, 2), "")</f>
        <v/>
      </c>
      <c r="QA280" s="15">
        <f>IF(47&lt;=$G280, $N280, "")</f>
        <v/>
      </c>
      <c r="QB280" s="15">
        <f>IF(47&lt;=$G280, QA280-PZ280, "")</f>
        <v/>
      </c>
      <c r="QC280" s="15">
        <f>IF(47&lt;=$G280, PY280-QB280, "")</f>
        <v/>
      </c>
      <c r="QD280" s="15">
        <f>IF(47&lt;=$G280, ROUND(PV280*$Q280, 2), "")</f>
        <v/>
      </c>
      <c r="QE280" s="15">
        <f>IF(47&lt;=$G280, PV280+QD280, "")</f>
        <v/>
      </c>
      <c r="QF280" s="15">
        <f>IF(47&lt;=$G280, PZ280+QD280, "")</f>
        <v/>
      </c>
      <c r="QG280" s="15">
        <f>IF(47&lt;=$G280, ($G280-47)*$N280, "")</f>
        <v/>
      </c>
      <c r="QH280" s="15">
        <f>IF(48&lt;=$G280, QC280, "")</f>
        <v/>
      </c>
      <c r="QI280" s="15">
        <f>IF(48&lt;=$G280, ROUND(QH280*$Q280, 2), "")</f>
        <v/>
      </c>
      <c r="QJ280" s="15">
        <f>IF(48&lt;=$G280, $N280, "")</f>
        <v/>
      </c>
      <c r="QK280" s="15">
        <f>IF(48&lt;=$G280, QJ280-QI280, "")</f>
        <v/>
      </c>
      <c r="QL280" s="15">
        <f>IF(48&lt;=$G280, QH280-QK280, "")</f>
        <v/>
      </c>
      <c r="QM280" s="15">
        <f>IF(48&lt;=$G280, ROUND(QE280*$Q280, 2), "")</f>
        <v/>
      </c>
      <c r="QN280" s="15">
        <f>IF(48&lt;=$G280, QE280+QM280, "")</f>
        <v/>
      </c>
      <c r="QO280" s="15">
        <f>IF(48&lt;=$G280, QI280+QM280, "")</f>
        <v/>
      </c>
      <c r="QP280" s="15">
        <f>IF(48&lt;=$G280, ($G280-48)*$N280, "")</f>
        <v/>
      </c>
    </row>
    <row r="281">
      <c r="A281" s="6" t="inlineStr">
        <is>
          <t>0786-0001</t>
        </is>
      </c>
      <c r="B281" s="7" t="inlineStr">
        <is>
          <t>Consejería Jurídico Empresarial, S.C.</t>
        </is>
      </c>
      <c r="C281" s="7" t="inlineStr">
        <is>
          <t>Mitsubishi Outlander Sport Limited 2027</t>
        </is>
      </c>
      <c r="D281" s="6" t="inlineStr">
        <is>
          <t>ACTIVO</t>
        </is>
      </c>
      <c r="E281" s="6" t="inlineStr">
        <is>
          <t>2026-09-28</t>
        </is>
      </c>
      <c r="F281" s="6" t="inlineStr">
        <is>
          <t>2028-09-28</t>
        </is>
      </c>
      <c r="G281" s="8" t="n">
        <v>24</v>
      </c>
      <c r="H281" s="9" t="n">
        <v>475727.59</v>
      </c>
      <c r="I281" s="10" t="n">
        <v>0.3</v>
      </c>
      <c r="J281" s="9">
        <f>ROUND(H281*I281, 2)</f>
        <v/>
      </c>
      <c r="K281" s="9">
        <f>ROUND(H281-J281, 2)</f>
        <v/>
      </c>
      <c r="L281" s="10" t="n">
        <v>0.02</v>
      </c>
      <c r="M281" s="9">
        <f>ROUND(H281*L281, 2)</f>
        <v/>
      </c>
      <c r="N281" s="9" t="n">
        <v>15957.97</v>
      </c>
      <c r="O281" s="10" t="n">
        <v>0.2</v>
      </c>
      <c r="P281" s="9">
        <f>ROUND(H281*O281, 2)</f>
        <v/>
      </c>
      <c r="Q281" s="11" t="n">
        <v>0.02615301</v>
      </c>
      <c r="R281" s="11">
        <f>RATE(G281, -N281, K281, -P281)</f>
        <v/>
      </c>
      <c r="S281" s="11">
        <f>ROUND(Q281*12, 8)</f>
        <v/>
      </c>
      <c r="T281" s="11">
        <f>ROUND(((1+Q281)^12)-1, 8)</f>
        <v/>
      </c>
      <c r="U281" s="9">
        <f>ROUND(PV(Q281, G281, 0, -P281), 2)</f>
        <v/>
      </c>
      <c r="V281" s="9">
        <f>SUMIF($AA$4:$QP$4, "Interes_Leasing", AA281:QP281)</f>
        <v/>
      </c>
      <c r="W281" s="9">
        <f>SUMIF($AA$4:$QP$4, "Interes_Residual", AA281:QP281)</f>
        <v/>
      </c>
      <c r="X281" s="9">
        <f>ROUND(V281+W281, 2)</f>
        <v/>
      </c>
      <c r="Y281" s="9">
        <f>ROUND((N281*G281+P281+M281)-K281, 2)</f>
        <v/>
      </c>
      <c r="Z281" s="10">
        <f>ROUND(Y281/K281, 4)</f>
        <v/>
      </c>
      <c r="AA281" s="9">
        <f>IF(1&lt;=$G281, $K281, "")</f>
        <v/>
      </c>
      <c r="AB281" s="9">
        <f>IF(1&lt;=$G281, ROUND(AA281*$Q281, 2), "")</f>
        <v/>
      </c>
      <c r="AC281" s="9">
        <f>IF(1&lt;=$G281, $N281, "")</f>
        <v/>
      </c>
      <c r="AD281" s="9">
        <f>IF(1&lt;=$G281, AC281-AB281, "")</f>
        <v/>
      </c>
      <c r="AE281" s="9">
        <f>IF(1&lt;=$G281, AA281-AD281, "")</f>
        <v/>
      </c>
      <c r="AF281" s="9">
        <f>IF(1&lt;=$G281, ROUND($U281*$Q281, 2), "")</f>
        <v/>
      </c>
      <c r="AG281" s="9">
        <f>IF(1&lt;=$G281, $U281+AF281, "")</f>
        <v/>
      </c>
      <c r="AH281" s="9">
        <f>IF(1&lt;=$G281, AB281+AF281, "")</f>
        <v/>
      </c>
      <c r="AI281" s="9">
        <f>IF(1&lt;=$G281, ($G281-1)*$N281, "")</f>
        <v/>
      </c>
      <c r="AJ281" s="9">
        <f>IF(2&lt;=$G281, AE281, "")</f>
        <v/>
      </c>
      <c r="AK281" s="9">
        <f>IF(2&lt;=$G281, ROUND(AJ281*$Q281, 2), "")</f>
        <v/>
      </c>
      <c r="AL281" s="9">
        <f>IF(2&lt;=$G281, $N281, "")</f>
        <v/>
      </c>
      <c r="AM281" s="9">
        <f>IF(2&lt;=$G281, AL281-AK281, "")</f>
        <v/>
      </c>
      <c r="AN281" s="9">
        <f>IF(2&lt;=$G281, AJ281-AM281, "")</f>
        <v/>
      </c>
      <c r="AO281" s="9">
        <f>IF(2&lt;=$G281, ROUND(AG281*$Q281, 2), "")</f>
        <v/>
      </c>
      <c r="AP281" s="9">
        <f>IF(2&lt;=$G281, AG281+AO281, "")</f>
        <v/>
      </c>
      <c r="AQ281" s="9">
        <f>IF(2&lt;=$G281, AK281+AO281, "")</f>
        <v/>
      </c>
      <c r="AR281" s="9">
        <f>IF(2&lt;=$G281, ($G281-2)*$N281, "")</f>
        <v/>
      </c>
      <c r="AS281" s="9">
        <f>IF(3&lt;=$G281, AN281, "")</f>
        <v/>
      </c>
      <c r="AT281" s="9">
        <f>IF(3&lt;=$G281, ROUND(AS281*$Q281, 2), "")</f>
        <v/>
      </c>
      <c r="AU281" s="9">
        <f>IF(3&lt;=$G281, $N281, "")</f>
        <v/>
      </c>
      <c r="AV281" s="9">
        <f>IF(3&lt;=$G281, AU281-AT281, "")</f>
        <v/>
      </c>
      <c r="AW281" s="9">
        <f>IF(3&lt;=$G281, AS281-AV281, "")</f>
        <v/>
      </c>
      <c r="AX281" s="9">
        <f>IF(3&lt;=$G281, ROUND(AP281*$Q281, 2), "")</f>
        <v/>
      </c>
      <c r="AY281" s="9">
        <f>IF(3&lt;=$G281, AP281+AX281, "")</f>
        <v/>
      </c>
      <c r="AZ281" s="9">
        <f>IF(3&lt;=$G281, AT281+AX281, "")</f>
        <v/>
      </c>
      <c r="BA281" s="9">
        <f>IF(3&lt;=$G281, ($G281-3)*$N281, "")</f>
        <v/>
      </c>
      <c r="BB281" s="9">
        <f>IF(4&lt;=$G281, AW281, "")</f>
        <v/>
      </c>
      <c r="BC281" s="9">
        <f>IF(4&lt;=$G281, ROUND(BB281*$Q281, 2), "")</f>
        <v/>
      </c>
      <c r="BD281" s="9">
        <f>IF(4&lt;=$G281, $N281, "")</f>
        <v/>
      </c>
      <c r="BE281" s="9">
        <f>IF(4&lt;=$G281, BD281-BC281, "")</f>
        <v/>
      </c>
      <c r="BF281" s="9">
        <f>IF(4&lt;=$G281, BB281-BE281, "")</f>
        <v/>
      </c>
      <c r="BG281" s="9">
        <f>IF(4&lt;=$G281, ROUND(AY281*$Q281, 2), "")</f>
        <v/>
      </c>
      <c r="BH281" s="9">
        <f>IF(4&lt;=$G281, AY281+BG281, "")</f>
        <v/>
      </c>
      <c r="BI281" s="9">
        <f>IF(4&lt;=$G281, BC281+BG281, "")</f>
        <v/>
      </c>
      <c r="BJ281" s="9">
        <f>IF(4&lt;=$G281, ($G281-4)*$N281, "")</f>
        <v/>
      </c>
      <c r="BK281" s="9">
        <f>IF(5&lt;=$G281, BF281, "")</f>
        <v/>
      </c>
      <c r="BL281" s="9">
        <f>IF(5&lt;=$G281, ROUND(BK281*$Q281, 2), "")</f>
        <v/>
      </c>
      <c r="BM281" s="9">
        <f>IF(5&lt;=$G281, $N281, "")</f>
        <v/>
      </c>
      <c r="BN281" s="9">
        <f>IF(5&lt;=$G281, BM281-BL281, "")</f>
        <v/>
      </c>
      <c r="BO281" s="9">
        <f>IF(5&lt;=$G281, BK281-BN281, "")</f>
        <v/>
      </c>
      <c r="BP281" s="9">
        <f>IF(5&lt;=$G281, ROUND(BH281*$Q281, 2), "")</f>
        <v/>
      </c>
      <c r="BQ281" s="9">
        <f>IF(5&lt;=$G281, BH281+BP281, "")</f>
        <v/>
      </c>
      <c r="BR281" s="9">
        <f>IF(5&lt;=$G281, BL281+BP281, "")</f>
        <v/>
      </c>
      <c r="BS281" s="9">
        <f>IF(5&lt;=$G281, ($G281-5)*$N281, "")</f>
        <v/>
      </c>
      <c r="BT281" s="9">
        <f>IF(6&lt;=$G281, BO281, "")</f>
        <v/>
      </c>
      <c r="BU281" s="9">
        <f>IF(6&lt;=$G281, ROUND(BT281*$Q281, 2), "")</f>
        <v/>
      </c>
      <c r="BV281" s="9">
        <f>IF(6&lt;=$G281, $N281, "")</f>
        <v/>
      </c>
      <c r="BW281" s="9">
        <f>IF(6&lt;=$G281, BV281-BU281, "")</f>
        <v/>
      </c>
      <c r="BX281" s="9">
        <f>IF(6&lt;=$G281, BT281-BW281, "")</f>
        <v/>
      </c>
      <c r="BY281" s="9">
        <f>IF(6&lt;=$G281, ROUND(BQ281*$Q281, 2), "")</f>
        <v/>
      </c>
      <c r="BZ281" s="9">
        <f>IF(6&lt;=$G281, BQ281+BY281, "")</f>
        <v/>
      </c>
      <c r="CA281" s="9">
        <f>IF(6&lt;=$G281, BU281+BY281, "")</f>
        <v/>
      </c>
      <c r="CB281" s="9">
        <f>IF(6&lt;=$G281, ($G281-6)*$N281, "")</f>
        <v/>
      </c>
      <c r="CC281" s="9">
        <f>IF(7&lt;=$G281, BX281, "")</f>
        <v/>
      </c>
      <c r="CD281" s="9">
        <f>IF(7&lt;=$G281, ROUND(CC281*$Q281, 2), "")</f>
        <v/>
      </c>
      <c r="CE281" s="9">
        <f>IF(7&lt;=$G281, $N281, "")</f>
        <v/>
      </c>
      <c r="CF281" s="9">
        <f>IF(7&lt;=$G281, CE281-CD281, "")</f>
        <v/>
      </c>
      <c r="CG281" s="9">
        <f>IF(7&lt;=$G281, CC281-CF281, "")</f>
        <v/>
      </c>
      <c r="CH281" s="9">
        <f>IF(7&lt;=$G281, ROUND(BZ281*$Q281, 2), "")</f>
        <v/>
      </c>
      <c r="CI281" s="9">
        <f>IF(7&lt;=$G281, BZ281+CH281, "")</f>
        <v/>
      </c>
      <c r="CJ281" s="9">
        <f>IF(7&lt;=$G281, CD281+CH281, "")</f>
        <v/>
      </c>
      <c r="CK281" s="9">
        <f>IF(7&lt;=$G281, ($G281-7)*$N281, "")</f>
        <v/>
      </c>
      <c r="CL281" s="9">
        <f>IF(8&lt;=$G281, CG281, "")</f>
        <v/>
      </c>
      <c r="CM281" s="9">
        <f>IF(8&lt;=$G281, ROUND(CL281*$Q281, 2), "")</f>
        <v/>
      </c>
      <c r="CN281" s="9">
        <f>IF(8&lt;=$G281, $N281, "")</f>
        <v/>
      </c>
      <c r="CO281" s="9">
        <f>IF(8&lt;=$G281, CN281-CM281, "")</f>
        <v/>
      </c>
      <c r="CP281" s="9">
        <f>IF(8&lt;=$G281, CL281-CO281, "")</f>
        <v/>
      </c>
      <c r="CQ281" s="9">
        <f>IF(8&lt;=$G281, ROUND(CI281*$Q281, 2), "")</f>
        <v/>
      </c>
      <c r="CR281" s="9">
        <f>IF(8&lt;=$G281, CI281+CQ281, "")</f>
        <v/>
      </c>
      <c r="CS281" s="9">
        <f>IF(8&lt;=$G281, CM281+CQ281, "")</f>
        <v/>
      </c>
      <c r="CT281" s="9">
        <f>IF(8&lt;=$G281, ($G281-8)*$N281, "")</f>
        <v/>
      </c>
      <c r="CU281" s="9">
        <f>IF(9&lt;=$G281, CP281, "")</f>
        <v/>
      </c>
      <c r="CV281" s="9">
        <f>IF(9&lt;=$G281, ROUND(CU281*$Q281, 2), "")</f>
        <v/>
      </c>
      <c r="CW281" s="9">
        <f>IF(9&lt;=$G281, $N281, "")</f>
        <v/>
      </c>
      <c r="CX281" s="9">
        <f>IF(9&lt;=$G281, CW281-CV281, "")</f>
        <v/>
      </c>
      <c r="CY281" s="9">
        <f>IF(9&lt;=$G281, CU281-CX281, "")</f>
        <v/>
      </c>
      <c r="CZ281" s="9">
        <f>IF(9&lt;=$G281, ROUND(CR281*$Q281, 2), "")</f>
        <v/>
      </c>
      <c r="DA281" s="9">
        <f>IF(9&lt;=$G281, CR281+CZ281, "")</f>
        <v/>
      </c>
      <c r="DB281" s="9">
        <f>IF(9&lt;=$G281, CV281+CZ281, "")</f>
        <v/>
      </c>
      <c r="DC281" s="9">
        <f>IF(9&lt;=$G281, ($G281-9)*$N281, "")</f>
        <v/>
      </c>
      <c r="DD281" s="9">
        <f>IF(10&lt;=$G281, CY281, "")</f>
        <v/>
      </c>
      <c r="DE281" s="9">
        <f>IF(10&lt;=$G281, ROUND(DD281*$Q281, 2), "")</f>
        <v/>
      </c>
      <c r="DF281" s="9">
        <f>IF(10&lt;=$G281, $N281, "")</f>
        <v/>
      </c>
      <c r="DG281" s="9">
        <f>IF(10&lt;=$G281, DF281-DE281, "")</f>
        <v/>
      </c>
      <c r="DH281" s="9">
        <f>IF(10&lt;=$G281, DD281-DG281, "")</f>
        <v/>
      </c>
      <c r="DI281" s="9">
        <f>IF(10&lt;=$G281, ROUND(DA281*$Q281, 2), "")</f>
        <v/>
      </c>
      <c r="DJ281" s="9">
        <f>IF(10&lt;=$G281, DA281+DI281, "")</f>
        <v/>
      </c>
      <c r="DK281" s="9">
        <f>IF(10&lt;=$G281, DE281+DI281, "")</f>
        <v/>
      </c>
      <c r="DL281" s="9">
        <f>IF(10&lt;=$G281, ($G281-10)*$N281, "")</f>
        <v/>
      </c>
      <c r="DM281" s="9">
        <f>IF(11&lt;=$G281, DH281, "")</f>
        <v/>
      </c>
      <c r="DN281" s="9">
        <f>IF(11&lt;=$G281, ROUND(DM281*$Q281, 2), "")</f>
        <v/>
      </c>
      <c r="DO281" s="9">
        <f>IF(11&lt;=$G281, $N281, "")</f>
        <v/>
      </c>
      <c r="DP281" s="9">
        <f>IF(11&lt;=$G281, DO281-DN281, "")</f>
        <v/>
      </c>
      <c r="DQ281" s="9">
        <f>IF(11&lt;=$G281, DM281-DP281, "")</f>
        <v/>
      </c>
      <c r="DR281" s="9">
        <f>IF(11&lt;=$G281, ROUND(DJ281*$Q281, 2), "")</f>
        <v/>
      </c>
      <c r="DS281" s="9">
        <f>IF(11&lt;=$G281, DJ281+DR281, "")</f>
        <v/>
      </c>
      <c r="DT281" s="9">
        <f>IF(11&lt;=$G281, DN281+DR281, "")</f>
        <v/>
      </c>
      <c r="DU281" s="9">
        <f>IF(11&lt;=$G281, ($G281-11)*$N281, "")</f>
        <v/>
      </c>
      <c r="DV281" s="9">
        <f>IF(12&lt;=$G281, DQ281, "")</f>
        <v/>
      </c>
      <c r="DW281" s="9">
        <f>IF(12&lt;=$G281, ROUND(DV281*$Q281, 2), "")</f>
        <v/>
      </c>
      <c r="DX281" s="9">
        <f>IF(12&lt;=$G281, $N281, "")</f>
        <v/>
      </c>
      <c r="DY281" s="9">
        <f>IF(12&lt;=$G281, DX281-DW281, "")</f>
        <v/>
      </c>
      <c r="DZ281" s="9">
        <f>IF(12&lt;=$G281, DV281-DY281, "")</f>
        <v/>
      </c>
      <c r="EA281" s="9">
        <f>IF(12&lt;=$G281, ROUND(DS281*$Q281, 2), "")</f>
        <v/>
      </c>
      <c r="EB281" s="9">
        <f>IF(12&lt;=$G281, DS281+EA281, "")</f>
        <v/>
      </c>
      <c r="EC281" s="9">
        <f>IF(12&lt;=$G281, DW281+EA281, "")</f>
        <v/>
      </c>
      <c r="ED281" s="9">
        <f>IF(12&lt;=$G281, ($G281-12)*$N281, "")</f>
        <v/>
      </c>
      <c r="EE281" s="9">
        <f>IF(13&lt;=$G281, DZ281, "")</f>
        <v/>
      </c>
      <c r="EF281" s="9">
        <f>IF(13&lt;=$G281, ROUND(EE281*$Q281, 2), "")</f>
        <v/>
      </c>
      <c r="EG281" s="9">
        <f>IF(13&lt;=$G281, $N281, "")</f>
        <v/>
      </c>
      <c r="EH281" s="9">
        <f>IF(13&lt;=$G281, EG281-EF281, "")</f>
        <v/>
      </c>
      <c r="EI281" s="9">
        <f>IF(13&lt;=$G281, EE281-EH281, "")</f>
        <v/>
      </c>
      <c r="EJ281" s="9">
        <f>IF(13&lt;=$G281, ROUND(EB281*$Q281, 2), "")</f>
        <v/>
      </c>
      <c r="EK281" s="9">
        <f>IF(13&lt;=$G281, EB281+EJ281, "")</f>
        <v/>
      </c>
      <c r="EL281" s="9">
        <f>IF(13&lt;=$G281, EF281+EJ281, "")</f>
        <v/>
      </c>
      <c r="EM281" s="9">
        <f>IF(13&lt;=$G281, ($G281-13)*$N281, "")</f>
        <v/>
      </c>
      <c r="EN281" s="9">
        <f>IF(14&lt;=$G281, EI281, "")</f>
        <v/>
      </c>
      <c r="EO281" s="9">
        <f>IF(14&lt;=$G281, ROUND(EN281*$Q281, 2), "")</f>
        <v/>
      </c>
      <c r="EP281" s="9">
        <f>IF(14&lt;=$G281, $N281, "")</f>
        <v/>
      </c>
      <c r="EQ281" s="9">
        <f>IF(14&lt;=$G281, EP281-EO281, "")</f>
        <v/>
      </c>
      <c r="ER281" s="9">
        <f>IF(14&lt;=$G281, EN281-EQ281, "")</f>
        <v/>
      </c>
      <c r="ES281" s="9">
        <f>IF(14&lt;=$G281, ROUND(EK281*$Q281, 2), "")</f>
        <v/>
      </c>
      <c r="ET281" s="9">
        <f>IF(14&lt;=$G281, EK281+ES281, "")</f>
        <v/>
      </c>
      <c r="EU281" s="9">
        <f>IF(14&lt;=$G281, EO281+ES281, "")</f>
        <v/>
      </c>
      <c r="EV281" s="9">
        <f>IF(14&lt;=$G281, ($G281-14)*$N281, "")</f>
        <v/>
      </c>
      <c r="EW281" s="9">
        <f>IF(15&lt;=$G281, ER281, "")</f>
        <v/>
      </c>
      <c r="EX281" s="9">
        <f>IF(15&lt;=$G281, ROUND(EW281*$Q281, 2), "")</f>
        <v/>
      </c>
      <c r="EY281" s="9">
        <f>IF(15&lt;=$G281, $N281, "")</f>
        <v/>
      </c>
      <c r="EZ281" s="9">
        <f>IF(15&lt;=$G281, EY281-EX281, "")</f>
        <v/>
      </c>
      <c r="FA281" s="9">
        <f>IF(15&lt;=$G281, EW281-EZ281, "")</f>
        <v/>
      </c>
      <c r="FB281" s="9">
        <f>IF(15&lt;=$G281, ROUND(ET281*$Q281, 2), "")</f>
        <v/>
      </c>
      <c r="FC281" s="9">
        <f>IF(15&lt;=$G281, ET281+FB281, "")</f>
        <v/>
      </c>
      <c r="FD281" s="9">
        <f>IF(15&lt;=$G281, EX281+FB281, "")</f>
        <v/>
      </c>
      <c r="FE281" s="9">
        <f>IF(15&lt;=$G281, ($G281-15)*$N281, "")</f>
        <v/>
      </c>
      <c r="FF281" s="9">
        <f>IF(16&lt;=$G281, FA281, "")</f>
        <v/>
      </c>
      <c r="FG281" s="9">
        <f>IF(16&lt;=$G281, ROUND(FF281*$Q281, 2), "")</f>
        <v/>
      </c>
      <c r="FH281" s="9">
        <f>IF(16&lt;=$G281, $N281, "")</f>
        <v/>
      </c>
      <c r="FI281" s="9">
        <f>IF(16&lt;=$G281, FH281-FG281, "")</f>
        <v/>
      </c>
      <c r="FJ281" s="9">
        <f>IF(16&lt;=$G281, FF281-FI281, "")</f>
        <v/>
      </c>
      <c r="FK281" s="9">
        <f>IF(16&lt;=$G281, ROUND(FC281*$Q281, 2), "")</f>
        <v/>
      </c>
      <c r="FL281" s="9">
        <f>IF(16&lt;=$G281, FC281+FK281, "")</f>
        <v/>
      </c>
      <c r="FM281" s="9">
        <f>IF(16&lt;=$G281, FG281+FK281, "")</f>
        <v/>
      </c>
      <c r="FN281" s="9">
        <f>IF(16&lt;=$G281, ($G281-16)*$N281, "")</f>
        <v/>
      </c>
      <c r="FO281" s="9">
        <f>IF(17&lt;=$G281, FJ281, "")</f>
        <v/>
      </c>
      <c r="FP281" s="9">
        <f>IF(17&lt;=$G281, ROUND(FO281*$Q281, 2), "")</f>
        <v/>
      </c>
      <c r="FQ281" s="9">
        <f>IF(17&lt;=$G281, $N281, "")</f>
        <v/>
      </c>
      <c r="FR281" s="9">
        <f>IF(17&lt;=$G281, FQ281-FP281, "")</f>
        <v/>
      </c>
      <c r="FS281" s="9">
        <f>IF(17&lt;=$G281, FO281-FR281, "")</f>
        <v/>
      </c>
      <c r="FT281" s="9">
        <f>IF(17&lt;=$G281, ROUND(FL281*$Q281, 2), "")</f>
        <v/>
      </c>
      <c r="FU281" s="9">
        <f>IF(17&lt;=$G281, FL281+FT281, "")</f>
        <v/>
      </c>
      <c r="FV281" s="9">
        <f>IF(17&lt;=$G281, FP281+FT281, "")</f>
        <v/>
      </c>
      <c r="FW281" s="9">
        <f>IF(17&lt;=$G281, ($G281-17)*$N281, "")</f>
        <v/>
      </c>
      <c r="FX281" s="9">
        <f>IF(18&lt;=$G281, FS281, "")</f>
        <v/>
      </c>
      <c r="FY281" s="9">
        <f>IF(18&lt;=$G281, ROUND(FX281*$Q281, 2), "")</f>
        <v/>
      </c>
      <c r="FZ281" s="9">
        <f>IF(18&lt;=$G281, $N281, "")</f>
        <v/>
      </c>
      <c r="GA281" s="9">
        <f>IF(18&lt;=$G281, FZ281-FY281, "")</f>
        <v/>
      </c>
      <c r="GB281" s="9">
        <f>IF(18&lt;=$G281, FX281-GA281, "")</f>
        <v/>
      </c>
      <c r="GC281" s="9">
        <f>IF(18&lt;=$G281, ROUND(FU281*$Q281, 2), "")</f>
        <v/>
      </c>
      <c r="GD281" s="9">
        <f>IF(18&lt;=$G281, FU281+GC281, "")</f>
        <v/>
      </c>
      <c r="GE281" s="9">
        <f>IF(18&lt;=$G281, FY281+GC281, "")</f>
        <v/>
      </c>
      <c r="GF281" s="9">
        <f>IF(18&lt;=$G281, ($G281-18)*$N281, "")</f>
        <v/>
      </c>
      <c r="GG281" s="9">
        <f>IF(19&lt;=$G281, GB281, "")</f>
        <v/>
      </c>
      <c r="GH281" s="9">
        <f>IF(19&lt;=$G281, ROUND(GG281*$Q281, 2), "")</f>
        <v/>
      </c>
      <c r="GI281" s="9">
        <f>IF(19&lt;=$G281, $N281, "")</f>
        <v/>
      </c>
      <c r="GJ281" s="9">
        <f>IF(19&lt;=$G281, GI281-GH281, "")</f>
        <v/>
      </c>
      <c r="GK281" s="9">
        <f>IF(19&lt;=$G281, GG281-GJ281, "")</f>
        <v/>
      </c>
      <c r="GL281" s="9">
        <f>IF(19&lt;=$G281, ROUND(GD281*$Q281, 2), "")</f>
        <v/>
      </c>
      <c r="GM281" s="9">
        <f>IF(19&lt;=$G281, GD281+GL281, "")</f>
        <v/>
      </c>
      <c r="GN281" s="9">
        <f>IF(19&lt;=$G281, GH281+GL281, "")</f>
        <v/>
      </c>
      <c r="GO281" s="9">
        <f>IF(19&lt;=$G281, ($G281-19)*$N281, "")</f>
        <v/>
      </c>
      <c r="GP281" s="9">
        <f>IF(20&lt;=$G281, GK281, "")</f>
        <v/>
      </c>
      <c r="GQ281" s="9">
        <f>IF(20&lt;=$G281, ROUND(GP281*$Q281, 2), "")</f>
        <v/>
      </c>
      <c r="GR281" s="9">
        <f>IF(20&lt;=$G281, $N281, "")</f>
        <v/>
      </c>
      <c r="GS281" s="9">
        <f>IF(20&lt;=$G281, GR281-GQ281, "")</f>
        <v/>
      </c>
      <c r="GT281" s="9">
        <f>IF(20&lt;=$G281, GP281-GS281, "")</f>
        <v/>
      </c>
      <c r="GU281" s="9">
        <f>IF(20&lt;=$G281, ROUND(GM281*$Q281, 2), "")</f>
        <v/>
      </c>
      <c r="GV281" s="9">
        <f>IF(20&lt;=$G281, GM281+GU281, "")</f>
        <v/>
      </c>
      <c r="GW281" s="9">
        <f>IF(20&lt;=$G281, GQ281+GU281, "")</f>
        <v/>
      </c>
      <c r="GX281" s="9">
        <f>IF(20&lt;=$G281, ($G281-20)*$N281, "")</f>
        <v/>
      </c>
      <c r="GY281" s="9">
        <f>IF(21&lt;=$G281, GT281, "")</f>
        <v/>
      </c>
      <c r="GZ281" s="9">
        <f>IF(21&lt;=$G281, ROUND(GY281*$Q281, 2), "")</f>
        <v/>
      </c>
      <c r="HA281" s="9">
        <f>IF(21&lt;=$G281, $N281, "")</f>
        <v/>
      </c>
      <c r="HB281" s="9">
        <f>IF(21&lt;=$G281, HA281-GZ281, "")</f>
        <v/>
      </c>
      <c r="HC281" s="9">
        <f>IF(21&lt;=$G281, GY281-HB281, "")</f>
        <v/>
      </c>
      <c r="HD281" s="9">
        <f>IF(21&lt;=$G281, ROUND(GV281*$Q281, 2), "")</f>
        <v/>
      </c>
      <c r="HE281" s="9">
        <f>IF(21&lt;=$G281, GV281+HD281, "")</f>
        <v/>
      </c>
      <c r="HF281" s="9">
        <f>IF(21&lt;=$G281, GZ281+HD281, "")</f>
        <v/>
      </c>
      <c r="HG281" s="9">
        <f>IF(21&lt;=$G281, ($G281-21)*$N281, "")</f>
        <v/>
      </c>
      <c r="HH281" s="9">
        <f>IF(22&lt;=$G281, HC281, "")</f>
        <v/>
      </c>
      <c r="HI281" s="9">
        <f>IF(22&lt;=$G281, ROUND(HH281*$Q281, 2), "")</f>
        <v/>
      </c>
      <c r="HJ281" s="9">
        <f>IF(22&lt;=$G281, $N281, "")</f>
        <v/>
      </c>
      <c r="HK281" s="9">
        <f>IF(22&lt;=$G281, HJ281-HI281, "")</f>
        <v/>
      </c>
      <c r="HL281" s="9">
        <f>IF(22&lt;=$G281, HH281-HK281, "")</f>
        <v/>
      </c>
      <c r="HM281" s="9">
        <f>IF(22&lt;=$G281, ROUND(HE281*$Q281, 2), "")</f>
        <v/>
      </c>
      <c r="HN281" s="9">
        <f>IF(22&lt;=$G281, HE281+HM281, "")</f>
        <v/>
      </c>
      <c r="HO281" s="9">
        <f>IF(22&lt;=$G281, HI281+HM281, "")</f>
        <v/>
      </c>
      <c r="HP281" s="9">
        <f>IF(22&lt;=$G281, ($G281-22)*$N281, "")</f>
        <v/>
      </c>
      <c r="HQ281" s="9">
        <f>IF(23&lt;=$G281, HL281, "")</f>
        <v/>
      </c>
      <c r="HR281" s="9">
        <f>IF(23&lt;=$G281, ROUND(HQ281*$Q281, 2), "")</f>
        <v/>
      </c>
      <c r="HS281" s="9">
        <f>IF(23&lt;=$G281, $N281, "")</f>
        <v/>
      </c>
      <c r="HT281" s="9">
        <f>IF(23&lt;=$G281, HS281-HR281, "")</f>
        <v/>
      </c>
      <c r="HU281" s="9">
        <f>IF(23&lt;=$G281, HQ281-HT281, "")</f>
        <v/>
      </c>
      <c r="HV281" s="9">
        <f>IF(23&lt;=$G281, ROUND(HN281*$Q281, 2), "")</f>
        <v/>
      </c>
      <c r="HW281" s="9">
        <f>IF(23&lt;=$G281, HN281+HV281, "")</f>
        <v/>
      </c>
      <c r="HX281" s="9">
        <f>IF(23&lt;=$G281, HR281+HV281, "")</f>
        <v/>
      </c>
      <c r="HY281" s="9">
        <f>IF(23&lt;=$G281, ($G281-23)*$N281, "")</f>
        <v/>
      </c>
      <c r="HZ281" s="9">
        <f>IF(24&lt;=$G281, HU281, "")</f>
        <v/>
      </c>
      <c r="IA281" s="9">
        <f>IF(24&lt;=$G281, ROUND(HZ281*$Q281, 2), "")</f>
        <v/>
      </c>
      <c r="IB281" s="9">
        <f>IF(24&lt;=$G281, $N281, "")</f>
        <v/>
      </c>
      <c r="IC281" s="9">
        <f>IF(24&lt;=$G281, IB281-IA281, "")</f>
        <v/>
      </c>
      <c r="ID281" s="9">
        <f>IF(24&lt;=$G281, HZ281-IC281, "")</f>
        <v/>
      </c>
      <c r="IE281" s="9">
        <f>IF(24&lt;=$G281, ROUND(HW281*$Q281, 2), "")</f>
        <v/>
      </c>
      <c r="IF281" s="9">
        <f>IF(24&lt;=$G281, HW281+IE281, "")</f>
        <v/>
      </c>
      <c r="IG281" s="9">
        <f>IF(24&lt;=$G281, IA281+IE281, "")</f>
        <v/>
      </c>
      <c r="IH281" s="9">
        <f>IF(24&lt;=$G281, ($G281-24)*$N281, "")</f>
        <v/>
      </c>
      <c r="II281" s="9">
        <f>IF(25&lt;=$G281, ID281, "")</f>
        <v/>
      </c>
      <c r="IJ281" s="9">
        <f>IF(25&lt;=$G281, ROUND(II281*$Q281, 2), "")</f>
        <v/>
      </c>
      <c r="IK281" s="9">
        <f>IF(25&lt;=$G281, $N281, "")</f>
        <v/>
      </c>
      <c r="IL281" s="9">
        <f>IF(25&lt;=$G281, IK281-IJ281, "")</f>
        <v/>
      </c>
      <c r="IM281" s="9">
        <f>IF(25&lt;=$G281, II281-IL281, "")</f>
        <v/>
      </c>
      <c r="IN281" s="9">
        <f>IF(25&lt;=$G281, ROUND(IF281*$Q281, 2), "")</f>
        <v/>
      </c>
      <c r="IO281" s="9">
        <f>IF(25&lt;=$G281, IF281+IN281, "")</f>
        <v/>
      </c>
      <c r="IP281" s="9">
        <f>IF(25&lt;=$G281, IJ281+IN281, "")</f>
        <v/>
      </c>
      <c r="IQ281" s="9">
        <f>IF(25&lt;=$G281, ($G281-25)*$N281, "")</f>
        <v/>
      </c>
      <c r="IR281" s="9">
        <f>IF(26&lt;=$G281, IM281, "")</f>
        <v/>
      </c>
      <c r="IS281" s="9">
        <f>IF(26&lt;=$G281, ROUND(IR281*$Q281, 2), "")</f>
        <v/>
      </c>
      <c r="IT281" s="9">
        <f>IF(26&lt;=$G281, $N281, "")</f>
        <v/>
      </c>
      <c r="IU281" s="9">
        <f>IF(26&lt;=$G281, IT281-IS281, "")</f>
        <v/>
      </c>
      <c r="IV281" s="9">
        <f>IF(26&lt;=$G281, IR281-IU281, "")</f>
        <v/>
      </c>
      <c r="IW281" s="9">
        <f>IF(26&lt;=$G281, ROUND(IO281*$Q281, 2), "")</f>
        <v/>
      </c>
      <c r="IX281" s="9">
        <f>IF(26&lt;=$G281, IO281+IW281, "")</f>
        <v/>
      </c>
      <c r="IY281" s="9">
        <f>IF(26&lt;=$G281, IS281+IW281, "")</f>
        <v/>
      </c>
      <c r="IZ281" s="9">
        <f>IF(26&lt;=$G281, ($G281-26)*$N281, "")</f>
        <v/>
      </c>
      <c r="JA281" s="9">
        <f>IF(27&lt;=$G281, IV281, "")</f>
        <v/>
      </c>
      <c r="JB281" s="9">
        <f>IF(27&lt;=$G281, ROUND(JA281*$Q281, 2), "")</f>
        <v/>
      </c>
      <c r="JC281" s="9">
        <f>IF(27&lt;=$G281, $N281, "")</f>
        <v/>
      </c>
      <c r="JD281" s="9">
        <f>IF(27&lt;=$G281, JC281-JB281, "")</f>
        <v/>
      </c>
      <c r="JE281" s="9">
        <f>IF(27&lt;=$G281, JA281-JD281, "")</f>
        <v/>
      </c>
      <c r="JF281" s="9">
        <f>IF(27&lt;=$G281, ROUND(IX281*$Q281, 2), "")</f>
        <v/>
      </c>
      <c r="JG281" s="9">
        <f>IF(27&lt;=$G281, IX281+JF281, "")</f>
        <v/>
      </c>
      <c r="JH281" s="9">
        <f>IF(27&lt;=$G281, JB281+JF281, "")</f>
        <v/>
      </c>
      <c r="JI281" s="9">
        <f>IF(27&lt;=$G281, ($G281-27)*$N281, "")</f>
        <v/>
      </c>
      <c r="JJ281" s="9">
        <f>IF(28&lt;=$G281, JE281, "")</f>
        <v/>
      </c>
      <c r="JK281" s="9">
        <f>IF(28&lt;=$G281, ROUND(JJ281*$Q281, 2), "")</f>
        <v/>
      </c>
      <c r="JL281" s="9">
        <f>IF(28&lt;=$G281, $N281, "")</f>
        <v/>
      </c>
      <c r="JM281" s="9">
        <f>IF(28&lt;=$G281, JL281-JK281, "")</f>
        <v/>
      </c>
      <c r="JN281" s="9">
        <f>IF(28&lt;=$G281, JJ281-JM281, "")</f>
        <v/>
      </c>
      <c r="JO281" s="9">
        <f>IF(28&lt;=$G281, ROUND(JG281*$Q281, 2), "")</f>
        <v/>
      </c>
      <c r="JP281" s="9">
        <f>IF(28&lt;=$G281, JG281+JO281, "")</f>
        <v/>
      </c>
      <c r="JQ281" s="9">
        <f>IF(28&lt;=$G281, JK281+JO281, "")</f>
        <v/>
      </c>
      <c r="JR281" s="9">
        <f>IF(28&lt;=$G281, ($G281-28)*$N281, "")</f>
        <v/>
      </c>
      <c r="JS281" s="9">
        <f>IF(29&lt;=$G281, JN281, "")</f>
        <v/>
      </c>
      <c r="JT281" s="9">
        <f>IF(29&lt;=$G281, ROUND(JS281*$Q281, 2), "")</f>
        <v/>
      </c>
      <c r="JU281" s="9">
        <f>IF(29&lt;=$G281, $N281, "")</f>
        <v/>
      </c>
      <c r="JV281" s="9">
        <f>IF(29&lt;=$G281, JU281-JT281, "")</f>
        <v/>
      </c>
      <c r="JW281" s="9">
        <f>IF(29&lt;=$G281, JS281-JV281, "")</f>
        <v/>
      </c>
      <c r="JX281" s="9">
        <f>IF(29&lt;=$G281, ROUND(JP281*$Q281, 2), "")</f>
        <v/>
      </c>
      <c r="JY281" s="9">
        <f>IF(29&lt;=$G281, JP281+JX281, "")</f>
        <v/>
      </c>
      <c r="JZ281" s="9">
        <f>IF(29&lt;=$G281, JT281+JX281, "")</f>
        <v/>
      </c>
      <c r="KA281" s="9">
        <f>IF(29&lt;=$G281, ($G281-29)*$N281, "")</f>
        <v/>
      </c>
      <c r="KB281" s="9">
        <f>IF(30&lt;=$G281, JW281, "")</f>
        <v/>
      </c>
      <c r="KC281" s="9">
        <f>IF(30&lt;=$G281, ROUND(KB281*$Q281, 2), "")</f>
        <v/>
      </c>
      <c r="KD281" s="9">
        <f>IF(30&lt;=$G281, $N281, "")</f>
        <v/>
      </c>
      <c r="KE281" s="9">
        <f>IF(30&lt;=$G281, KD281-KC281, "")</f>
        <v/>
      </c>
      <c r="KF281" s="9">
        <f>IF(30&lt;=$G281, KB281-KE281, "")</f>
        <v/>
      </c>
      <c r="KG281" s="9">
        <f>IF(30&lt;=$G281, ROUND(JY281*$Q281, 2), "")</f>
        <v/>
      </c>
      <c r="KH281" s="9">
        <f>IF(30&lt;=$G281, JY281+KG281, "")</f>
        <v/>
      </c>
      <c r="KI281" s="9">
        <f>IF(30&lt;=$G281, KC281+KG281, "")</f>
        <v/>
      </c>
      <c r="KJ281" s="9">
        <f>IF(30&lt;=$G281, ($G281-30)*$N281, "")</f>
        <v/>
      </c>
      <c r="KK281" s="9">
        <f>IF(31&lt;=$G281, KF281, "")</f>
        <v/>
      </c>
      <c r="KL281" s="9">
        <f>IF(31&lt;=$G281, ROUND(KK281*$Q281, 2), "")</f>
        <v/>
      </c>
      <c r="KM281" s="9">
        <f>IF(31&lt;=$G281, $N281, "")</f>
        <v/>
      </c>
      <c r="KN281" s="9">
        <f>IF(31&lt;=$G281, KM281-KL281, "")</f>
        <v/>
      </c>
      <c r="KO281" s="9">
        <f>IF(31&lt;=$G281, KK281-KN281, "")</f>
        <v/>
      </c>
      <c r="KP281" s="9">
        <f>IF(31&lt;=$G281, ROUND(KH281*$Q281, 2), "")</f>
        <v/>
      </c>
      <c r="KQ281" s="9">
        <f>IF(31&lt;=$G281, KH281+KP281, "")</f>
        <v/>
      </c>
      <c r="KR281" s="9">
        <f>IF(31&lt;=$G281, KL281+KP281, "")</f>
        <v/>
      </c>
      <c r="KS281" s="9">
        <f>IF(31&lt;=$G281, ($G281-31)*$N281, "")</f>
        <v/>
      </c>
      <c r="KT281" s="9">
        <f>IF(32&lt;=$G281, KO281, "")</f>
        <v/>
      </c>
      <c r="KU281" s="9">
        <f>IF(32&lt;=$G281, ROUND(KT281*$Q281, 2), "")</f>
        <v/>
      </c>
      <c r="KV281" s="9">
        <f>IF(32&lt;=$G281, $N281, "")</f>
        <v/>
      </c>
      <c r="KW281" s="9">
        <f>IF(32&lt;=$G281, KV281-KU281, "")</f>
        <v/>
      </c>
      <c r="KX281" s="9">
        <f>IF(32&lt;=$G281, KT281-KW281, "")</f>
        <v/>
      </c>
      <c r="KY281" s="9">
        <f>IF(32&lt;=$G281, ROUND(KQ281*$Q281, 2), "")</f>
        <v/>
      </c>
      <c r="KZ281" s="9">
        <f>IF(32&lt;=$G281, KQ281+KY281, "")</f>
        <v/>
      </c>
      <c r="LA281" s="9">
        <f>IF(32&lt;=$G281, KU281+KY281, "")</f>
        <v/>
      </c>
      <c r="LB281" s="9">
        <f>IF(32&lt;=$G281, ($G281-32)*$N281, "")</f>
        <v/>
      </c>
      <c r="LC281" s="9">
        <f>IF(33&lt;=$G281, KX281, "")</f>
        <v/>
      </c>
      <c r="LD281" s="9">
        <f>IF(33&lt;=$G281, ROUND(LC281*$Q281, 2), "")</f>
        <v/>
      </c>
      <c r="LE281" s="9">
        <f>IF(33&lt;=$G281, $N281, "")</f>
        <v/>
      </c>
      <c r="LF281" s="9">
        <f>IF(33&lt;=$G281, LE281-LD281, "")</f>
        <v/>
      </c>
      <c r="LG281" s="9">
        <f>IF(33&lt;=$G281, LC281-LF281, "")</f>
        <v/>
      </c>
      <c r="LH281" s="9">
        <f>IF(33&lt;=$G281, ROUND(KZ281*$Q281, 2), "")</f>
        <v/>
      </c>
      <c r="LI281" s="9">
        <f>IF(33&lt;=$G281, KZ281+LH281, "")</f>
        <v/>
      </c>
      <c r="LJ281" s="9">
        <f>IF(33&lt;=$G281, LD281+LH281, "")</f>
        <v/>
      </c>
      <c r="LK281" s="9">
        <f>IF(33&lt;=$G281, ($G281-33)*$N281, "")</f>
        <v/>
      </c>
      <c r="LL281" s="9">
        <f>IF(34&lt;=$G281, LG281, "")</f>
        <v/>
      </c>
      <c r="LM281" s="9">
        <f>IF(34&lt;=$G281, ROUND(LL281*$Q281, 2), "")</f>
        <v/>
      </c>
      <c r="LN281" s="9">
        <f>IF(34&lt;=$G281, $N281, "")</f>
        <v/>
      </c>
      <c r="LO281" s="9">
        <f>IF(34&lt;=$G281, LN281-LM281, "")</f>
        <v/>
      </c>
      <c r="LP281" s="9">
        <f>IF(34&lt;=$G281, LL281-LO281, "")</f>
        <v/>
      </c>
      <c r="LQ281" s="9">
        <f>IF(34&lt;=$G281, ROUND(LI281*$Q281, 2), "")</f>
        <v/>
      </c>
      <c r="LR281" s="9">
        <f>IF(34&lt;=$G281, LI281+LQ281, "")</f>
        <v/>
      </c>
      <c r="LS281" s="9">
        <f>IF(34&lt;=$G281, LM281+LQ281, "")</f>
        <v/>
      </c>
      <c r="LT281" s="9">
        <f>IF(34&lt;=$G281, ($G281-34)*$N281, "")</f>
        <v/>
      </c>
      <c r="LU281" s="9">
        <f>IF(35&lt;=$G281, LP281, "")</f>
        <v/>
      </c>
      <c r="LV281" s="9">
        <f>IF(35&lt;=$G281, ROUND(LU281*$Q281, 2), "")</f>
        <v/>
      </c>
      <c r="LW281" s="9">
        <f>IF(35&lt;=$G281, $N281, "")</f>
        <v/>
      </c>
      <c r="LX281" s="9">
        <f>IF(35&lt;=$G281, LW281-LV281, "")</f>
        <v/>
      </c>
      <c r="LY281" s="9">
        <f>IF(35&lt;=$G281, LU281-LX281, "")</f>
        <v/>
      </c>
      <c r="LZ281" s="9">
        <f>IF(35&lt;=$G281, ROUND(LR281*$Q281, 2), "")</f>
        <v/>
      </c>
      <c r="MA281" s="9">
        <f>IF(35&lt;=$G281, LR281+LZ281, "")</f>
        <v/>
      </c>
      <c r="MB281" s="9">
        <f>IF(35&lt;=$G281, LV281+LZ281, "")</f>
        <v/>
      </c>
      <c r="MC281" s="9">
        <f>IF(35&lt;=$G281, ($G281-35)*$N281, "")</f>
        <v/>
      </c>
      <c r="MD281" s="9">
        <f>IF(36&lt;=$G281, LY281, "")</f>
        <v/>
      </c>
      <c r="ME281" s="9">
        <f>IF(36&lt;=$G281, ROUND(MD281*$Q281, 2), "")</f>
        <v/>
      </c>
      <c r="MF281" s="9">
        <f>IF(36&lt;=$G281, $N281, "")</f>
        <v/>
      </c>
      <c r="MG281" s="9">
        <f>IF(36&lt;=$G281, MF281-ME281, "")</f>
        <v/>
      </c>
      <c r="MH281" s="9">
        <f>IF(36&lt;=$G281, MD281-MG281, "")</f>
        <v/>
      </c>
      <c r="MI281" s="9">
        <f>IF(36&lt;=$G281, ROUND(MA281*$Q281, 2), "")</f>
        <v/>
      </c>
      <c r="MJ281" s="9">
        <f>IF(36&lt;=$G281, MA281+MI281, "")</f>
        <v/>
      </c>
      <c r="MK281" s="9">
        <f>IF(36&lt;=$G281, ME281+MI281, "")</f>
        <v/>
      </c>
      <c r="ML281" s="9">
        <f>IF(36&lt;=$G281, ($G281-36)*$N281, "")</f>
        <v/>
      </c>
      <c r="MM281" s="9">
        <f>IF(37&lt;=$G281, MH281, "")</f>
        <v/>
      </c>
      <c r="MN281" s="9">
        <f>IF(37&lt;=$G281, ROUND(MM281*$Q281, 2), "")</f>
        <v/>
      </c>
      <c r="MO281" s="9">
        <f>IF(37&lt;=$G281, $N281, "")</f>
        <v/>
      </c>
      <c r="MP281" s="9">
        <f>IF(37&lt;=$G281, MO281-MN281, "")</f>
        <v/>
      </c>
      <c r="MQ281" s="9">
        <f>IF(37&lt;=$G281, MM281-MP281, "")</f>
        <v/>
      </c>
      <c r="MR281" s="9">
        <f>IF(37&lt;=$G281, ROUND(MJ281*$Q281, 2), "")</f>
        <v/>
      </c>
      <c r="MS281" s="9">
        <f>IF(37&lt;=$G281, MJ281+MR281, "")</f>
        <v/>
      </c>
      <c r="MT281" s="9">
        <f>IF(37&lt;=$G281, MN281+MR281, "")</f>
        <v/>
      </c>
      <c r="MU281" s="9">
        <f>IF(37&lt;=$G281, ($G281-37)*$N281, "")</f>
        <v/>
      </c>
      <c r="MV281" s="9">
        <f>IF(38&lt;=$G281, MQ281, "")</f>
        <v/>
      </c>
      <c r="MW281" s="9">
        <f>IF(38&lt;=$G281, ROUND(MV281*$Q281, 2), "")</f>
        <v/>
      </c>
      <c r="MX281" s="9">
        <f>IF(38&lt;=$G281, $N281, "")</f>
        <v/>
      </c>
      <c r="MY281" s="9">
        <f>IF(38&lt;=$G281, MX281-MW281, "")</f>
        <v/>
      </c>
      <c r="MZ281" s="9">
        <f>IF(38&lt;=$G281, MV281-MY281, "")</f>
        <v/>
      </c>
      <c r="NA281" s="9">
        <f>IF(38&lt;=$G281, ROUND(MS281*$Q281, 2), "")</f>
        <v/>
      </c>
      <c r="NB281" s="9">
        <f>IF(38&lt;=$G281, MS281+NA281, "")</f>
        <v/>
      </c>
      <c r="NC281" s="9">
        <f>IF(38&lt;=$G281, MW281+NA281, "")</f>
        <v/>
      </c>
      <c r="ND281" s="9">
        <f>IF(38&lt;=$G281, ($G281-38)*$N281, "")</f>
        <v/>
      </c>
      <c r="NE281" s="9">
        <f>IF(39&lt;=$G281, MZ281, "")</f>
        <v/>
      </c>
      <c r="NF281" s="9">
        <f>IF(39&lt;=$G281, ROUND(NE281*$Q281, 2), "")</f>
        <v/>
      </c>
      <c r="NG281" s="9">
        <f>IF(39&lt;=$G281, $N281, "")</f>
        <v/>
      </c>
      <c r="NH281" s="9">
        <f>IF(39&lt;=$G281, NG281-NF281, "")</f>
        <v/>
      </c>
      <c r="NI281" s="9">
        <f>IF(39&lt;=$G281, NE281-NH281, "")</f>
        <v/>
      </c>
      <c r="NJ281" s="9">
        <f>IF(39&lt;=$G281, ROUND(NB281*$Q281, 2), "")</f>
        <v/>
      </c>
      <c r="NK281" s="9">
        <f>IF(39&lt;=$G281, NB281+NJ281, "")</f>
        <v/>
      </c>
      <c r="NL281" s="9">
        <f>IF(39&lt;=$G281, NF281+NJ281, "")</f>
        <v/>
      </c>
      <c r="NM281" s="9">
        <f>IF(39&lt;=$G281, ($G281-39)*$N281, "")</f>
        <v/>
      </c>
      <c r="NN281" s="9">
        <f>IF(40&lt;=$G281, NI281, "")</f>
        <v/>
      </c>
      <c r="NO281" s="9">
        <f>IF(40&lt;=$G281, ROUND(NN281*$Q281, 2), "")</f>
        <v/>
      </c>
      <c r="NP281" s="9">
        <f>IF(40&lt;=$G281, $N281, "")</f>
        <v/>
      </c>
      <c r="NQ281" s="9">
        <f>IF(40&lt;=$G281, NP281-NO281, "")</f>
        <v/>
      </c>
      <c r="NR281" s="9">
        <f>IF(40&lt;=$G281, NN281-NQ281, "")</f>
        <v/>
      </c>
      <c r="NS281" s="9">
        <f>IF(40&lt;=$G281, ROUND(NK281*$Q281, 2), "")</f>
        <v/>
      </c>
      <c r="NT281" s="9">
        <f>IF(40&lt;=$G281, NK281+NS281, "")</f>
        <v/>
      </c>
      <c r="NU281" s="9">
        <f>IF(40&lt;=$G281, NO281+NS281, "")</f>
        <v/>
      </c>
      <c r="NV281" s="9">
        <f>IF(40&lt;=$G281, ($G281-40)*$N281, "")</f>
        <v/>
      </c>
      <c r="NW281" s="9">
        <f>IF(41&lt;=$G281, NR281, "")</f>
        <v/>
      </c>
      <c r="NX281" s="9">
        <f>IF(41&lt;=$G281, ROUND(NW281*$Q281, 2), "")</f>
        <v/>
      </c>
      <c r="NY281" s="9">
        <f>IF(41&lt;=$G281, $N281, "")</f>
        <v/>
      </c>
      <c r="NZ281" s="9">
        <f>IF(41&lt;=$G281, NY281-NX281, "")</f>
        <v/>
      </c>
      <c r="OA281" s="9">
        <f>IF(41&lt;=$G281, NW281-NZ281, "")</f>
        <v/>
      </c>
      <c r="OB281" s="9">
        <f>IF(41&lt;=$G281, ROUND(NT281*$Q281, 2), "")</f>
        <v/>
      </c>
      <c r="OC281" s="9">
        <f>IF(41&lt;=$G281, NT281+OB281, "")</f>
        <v/>
      </c>
      <c r="OD281" s="9">
        <f>IF(41&lt;=$G281, NX281+OB281, "")</f>
        <v/>
      </c>
      <c r="OE281" s="9">
        <f>IF(41&lt;=$G281, ($G281-41)*$N281, "")</f>
        <v/>
      </c>
      <c r="OF281" s="9">
        <f>IF(42&lt;=$G281, OA281, "")</f>
        <v/>
      </c>
      <c r="OG281" s="9">
        <f>IF(42&lt;=$G281, ROUND(OF281*$Q281, 2), "")</f>
        <v/>
      </c>
      <c r="OH281" s="9">
        <f>IF(42&lt;=$G281, $N281, "")</f>
        <v/>
      </c>
      <c r="OI281" s="9">
        <f>IF(42&lt;=$G281, OH281-OG281, "")</f>
        <v/>
      </c>
      <c r="OJ281" s="9">
        <f>IF(42&lt;=$G281, OF281-OI281, "")</f>
        <v/>
      </c>
      <c r="OK281" s="9">
        <f>IF(42&lt;=$G281, ROUND(OC281*$Q281, 2), "")</f>
        <v/>
      </c>
      <c r="OL281" s="9">
        <f>IF(42&lt;=$G281, OC281+OK281, "")</f>
        <v/>
      </c>
      <c r="OM281" s="9">
        <f>IF(42&lt;=$G281, OG281+OK281, "")</f>
        <v/>
      </c>
      <c r="ON281" s="9">
        <f>IF(42&lt;=$G281, ($G281-42)*$N281, "")</f>
        <v/>
      </c>
      <c r="OO281" s="9">
        <f>IF(43&lt;=$G281, OJ281, "")</f>
        <v/>
      </c>
      <c r="OP281" s="9">
        <f>IF(43&lt;=$G281, ROUND(OO281*$Q281, 2), "")</f>
        <v/>
      </c>
      <c r="OQ281" s="9">
        <f>IF(43&lt;=$G281, $N281, "")</f>
        <v/>
      </c>
      <c r="OR281" s="9">
        <f>IF(43&lt;=$G281, OQ281-OP281, "")</f>
        <v/>
      </c>
      <c r="OS281" s="9">
        <f>IF(43&lt;=$G281, OO281-OR281, "")</f>
        <v/>
      </c>
      <c r="OT281" s="9">
        <f>IF(43&lt;=$G281, ROUND(OL281*$Q281, 2), "")</f>
        <v/>
      </c>
      <c r="OU281" s="9">
        <f>IF(43&lt;=$G281, OL281+OT281, "")</f>
        <v/>
      </c>
      <c r="OV281" s="9">
        <f>IF(43&lt;=$G281, OP281+OT281, "")</f>
        <v/>
      </c>
      <c r="OW281" s="9">
        <f>IF(43&lt;=$G281, ($G281-43)*$N281, "")</f>
        <v/>
      </c>
      <c r="OX281" s="9">
        <f>IF(44&lt;=$G281, OS281, "")</f>
        <v/>
      </c>
      <c r="OY281" s="9">
        <f>IF(44&lt;=$G281, ROUND(OX281*$Q281, 2), "")</f>
        <v/>
      </c>
      <c r="OZ281" s="9">
        <f>IF(44&lt;=$G281, $N281, "")</f>
        <v/>
      </c>
      <c r="PA281" s="9">
        <f>IF(44&lt;=$G281, OZ281-OY281, "")</f>
        <v/>
      </c>
      <c r="PB281" s="9">
        <f>IF(44&lt;=$G281, OX281-PA281, "")</f>
        <v/>
      </c>
      <c r="PC281" s="9">
        <f>IF(44&lt;=$G281, ROUND(OU281*$Q281, 2), "")</f>
        <v/>
      </c>
      <c r="PD281" s="9">
        <f>IF(44&lt;=$G281, OU281+PC281, "")</f>
        <v/>
      </c>
      <c r="PE281" s="9">
        <f>IF(44&lt;=$G281, OY281+PC281, "")</f>
        <v/>
      </c>
      <c r="PF281" s="9">
        <f>IF(44&lt;=$G281, ($G281-44)*$N281, "")</f>
        <v/>
      </c>
      <c r="PG281" s="9">
        <f>IF(45&lt;=$G281, PB281, "")</f>
        <v/>
      </c>
      <c r="PH281" s="9">
        <f>IF(45&lt;=$G281, ROUND(PG281*$Q281, 2), "")</f>
        <v/>
      </c>
      <c r="PI281" s="9">
        <f>IF(45&lt;=$G281, $N281, "")</f>
        <v/>
      </c>
      <c r="PJ281" s="9">
        <f>IF(45&lt;=$G281, PI281-PH281, "")</f>
        <v/>
      </c>
      <c r="PK281" s="9">
        <f>IF(45&lt;=$G281, PG281-PJ281, "")</f>
        <v/>
      </c>
      <c r="PL281" s="9">
        <f>IF(45&lt;=$G281, ROUND(PD281*$Q281, 2), "")</f>
        <v/>
      </c>
      <c r="PM281" s="9">
        <f>IF(45&lt;=$G281, PD281+PL281, "")</f>
        <v/>
      </c>
      <c r="PN281" s="9">
        <f>IF(45&lt;=$G281, PH281+PL281, "")</f>
        <v/>
      </c>
      <c r="PO281" s="9">
        <f>IF(45&lt;=$G281, ($G281-45)*$N281, "")</f>
        <v/>
      </c>
      <c r="PP281" s="9">
        <f>IF(46&lt;=$G281, PK281, "")</f>
        <v/>
      </c>
      <c r="PQ281" s="9">
        <f>IF(46&lt;=$G281, ROUND(PP281*$Q281, 2), "")</f>
        <v/>
      </c>
      <c r="PR281" s="9">
        <f>IF(46&lt;=$G281, $N281, "")</f>
        <v/>
      </c>
      <c r="PS281" s="9">
        <f>IF(46&lt;=$G281, PR281-PQ281, "")</f>
        <v/>
      </c>
      <c r="PT281" s="9">
        <f>IF(46&lt;=$G281, PP281-PS281, "")</f>
        <v/>
      </c>
      <c r="PU281" s="9">
        <f>IF(46&lt;=$G281, ROUND(PM281*$Q281, 2), "")</f>
        <v/>
      </c>
      <c r="PV281" s="9">
        <f>IF(46&lt;=$G281, PM281+PU281, "")</f>
        <v/>
      </c>
      <c r="PW281" s="9">
        <f>IF(46&lt;=$G281, PQ281+PU281, "")</f>
        <v/>
      </c>
      <c r="PX281" s="9">
        <f>IF(46&lt;=$G281, ($G281-46)*$N281, "")</f>
        <v/>
      </c>
      <c r="PY281" s="9">
        <f>IF(47&lt;=$G281, PT281, "")</f>
        <v/>
      </c>
      <c r="PZ281" s="9">
        <f>IF(47&lt;=$G281, ROUND(PY281*$Q281, 2), "")</f>
        <v/>
      </c>
      <c r="QA281" s="9">
        <f>IF(47&lt;=$G281, $N281, "")</f>
        <v/>
      </c>
      <c r="QB281" s="9">
        <f>IF(47&lt;=$G281, QA281-PZ281, "")</f>
        <v/>
      </c>
      <c r="QC281" s="9">
        <f>IF(47&lt;=$G281, PY281-QB281, "")</f>
        <v/>
      </c>
      <c r="QD281" s="9">
        <f>IF(47&lt;=$G281, ROUND(PV281*$Q281, 2), "")</f>
        <v/>
      </c>
      <c r="QE281" s="9">
        <f>IF(47&lt;=$G281, PV281+QD281, "")</f>
        <v/>
      </c>
      <c r="QF281" s="9">
        <f>IF(47&lt;=$G281, PZ281+QD281, "")</f>
        <v/>
      </c>
      <c r="QG281" s="9">
        <f>IF(47&lt;=$G281, ($G281-47)*$N281, "")</f>
        <v/>
      </c>
      <c r="QH281" s="9">
        <f>IF(48&lt;=$G281, QC281, "")</f>
        <v/>
      </c>
      <c r="QI281" s="9">
        <f>IF(48&lt;=$G281, ROUND(QH281*$Q281, 2), "")</f>
        <v/>
      </c>
      <c r="QJ281" s="9">
        <f>IF(48&lt;=$G281, $N281, "")</f>
        <v/>
      </c>
      <c r="QK281" s="9">
        <f>IF(48&lt;=$G281, QJ281-QI281, "")</f>
        <v/>
      </c>
      <c r="QL281" s="9">
        <f>IF(48&lt;=$G281, QH281-QK281, "")</f>
        <v/>
      </c>
      <c r="QM281" s="9">
        <f>IF(48&lt;=$G281, ROUND(QE281*$Q281, 2), "")</f>
        <v/>
      </c>
      <c r="QN281" s="9">
        <f>IF(48&lt;=$G281, QE281+QM281, "")</f>
        <v/>
      </c>
      <c r="QO281" s="9">
        <f>IF(48&lt;=$G281, QI281+QM281, "")</f>
        <v/>
      </c>
      <c r="QP281" s="9">
        <f>IF(48&lt;=$G281, ($G281-48)*$N281, "")</f>
        <v/>
      </c>
    </row>
    <row r="282">
      <c r="A282" s="18" t="inlineStr">
        <is>
          <t>TOTAL CARTERA</t>
        </is>
      </c>
      <c r="B282" s="19" t="inlineStr">
        <is>
          <t>277 Contratos</t>
        </is>
      </c>
      <c r="C282" s="20" t="n"/>
      <c r="D282" s="20" t="n"/>
      <c r="E282" s="20" t="n"/>
      <c r="F282" s="20" t="n"/>
      <c r="G282" s="21">
        <f>AVERAGE(G5:G281)</f>
        <v/>
      </c>
      <c r="H282" s="22">
        <f>SUM(H5:H281)</f>
        <v/>
      </c>
      <c r="I282" s="23">
        <f>AVERAGE(I5:I281)</f>
        <v/>
      </c>
      <c r="J282" s="22">
        <f>SUM(J5:J281)</f>
        <v/>
      </c>
      <c r="K282" s="22">
        <f>SUM(K5:K281)</f>
        <v/>
      </c>
      <c r="L282" s="23">
        <f>AVERAGE(L5:L281)</f>
        <v/>
      </c>
      <c r="M282" s="22">
        <f>SUM(M5:M281)</f>
        <v/>
      </c>
      <c r="N282" s="22">
        <f>SUM(N5:N281)</f>
        <v/>
      </c>
      <c r="O282" s="23">
        <f>AVERAGE(O5:O281)</f>
        <v/>
      </c>
      <c r="P282" s="22">
        <f>SUM(P5:P281)</f>
        <v/>
      </c>
      <c r="Q282" s="24">
        <f>AVERAGE(Q5:Q281)</f>
        <v/>
      </c>
      <c r="R282" s="24">
        <f>AVERAGE(R5:R281)</f>
        <v/>
      </c>
      <c r="S282" s="24">
        <f>AVERAGE(S5:S281)</f>
        <v/>
      </c>
      <c r="T282" s="24">
        <f>AVERAGE(T5:T281)</f>
        <v/>
      </c>
      <c r="U282" s="22">
        <f>SUM(U5:U281)</f>
        <v/>
      </c>
      <c r="V282" s="22">
        <f>SUM(V5:V281)</f>
        <v/>
      </c>
      <c r="W282" s="22">
        <f>SUM(W5:W281)</f>
        <v/>
      </c>
      <c r="X282" s="22">
        <f>SUM(X5:X281)</f>
        <v/>
      </c>
      <c r="Y282" s="22">
        <f>SUM(Y5:Y281)</f>
        <v/>
      </c>
      <c r="Z282" s="23">
        <f>AVERAGE(Z5:Z281)</f>
        <v/>
      </c>
      <c r="AA282" s="22">
        <f>SUM(AA5:AA281)</f>
        <v/>
      </c>
      <c r="AB282" s="22">
        <f>SUM(AB5:AB281)</f>
        <v/>
      </c>
      <c r="AC282" s="22">
        <f>SUM(AC5:AC281)</f>
        <v/>
      </c>
      <c r="AD282" s="22">
        <f>SUM(AD5:AD281)</f>
        <v/>
      </c>
      <c r="AE282" s="22">
        <f>SUM(AE5:AE281)</f>
        <v/>
      </c>
      <c r="AF282" s="22">
        <f>SUM(AF5:AF281)</f>
        <v/>
      </c>
      <c r="AG282" s="22">
        <f>SUM(AG5:AG281)</f>
        <v/>
      </c>
      <c r="AH282" s="22">
        <f>SUM(AH5:AH281)</f>
        <v/>
      </c>
      <c r="AI282" s="22">
        <f>SUM(AI5:AI281)</f>
        <v/>
      </c>
      <c r="AJ282" s="22">
        <f>SUM(AJ5:AJ281)</f>
        <v/>
      </c>
      <c r="AK282" s="22">
        <f>SUM(AK5:AK281)</f>
        <v/>
      </c>
      <c r="AL282" s="22">
        <f>SUM(AL5:AL281)</f>
        <v/>
      </c>
      <c r="AM282" s="22">
        <f>SUM(AM5:AM281)</f>
        <v/>
      </c>
      <c r="AN282" s="22">
        <f>SUM(AN5:AN281)</f>
        <v/>
      </c>
      <c r="AO282" s="22">
        <f>SUM(AO5:AO281)</f>
        <v/>
      </c>
      <c r="AP282" s="22">
        <f>SUM(AP5:AP281)</f>
        <v/>
      </c>
      <c r="AQ282" s="22">
        <f>SUM(AQ5:AQ281)</f>
        <v/>
      </c>
      <c r="AR282" s="22">
        <f>SUM(AR5:AR281)</f>
        <v/>
      </c>
      <c r="AS282" s="22">
        <f>SUM(AS5:AS281)</f>
        <v/>
      </c>
      <c r="AT282" s="22">
        <f>SUM(AT5:AT281)</f>
        <v/>
      </c>
      <c r="AU282" s="22">
        <f>SUM(AU5:AU281)</f>
        <v/>
      </c>
      <c r="AV282" s="22">
        <f>SUM(AV5:AV281)</f>
        <v/>
      </c>
      <c r="AW282" s="22">
        <f>SUM(AW5:AW281)</f>
        <v/>
      </c>
      <c r="AX282" s="22">
        <f>SUM(AX5:AX281)</f>
        <v/>
      </c>
      <c r="AY282" s="22">
        <f>SUM(AY5:AY281)</f>
        <v/>
      </c>
      <c r="AZ282" s="22">
        <f>SUM(AZ5:AZ281)</f>
        <v/>
      </c>
      <c r="BA282" s="22">
        <f>SUM(BA5:BA281)</f>
        <v/>
      </c>
      <c r="BB282" s="22">
        <f>SUM(BB5:BB281)</f>
        <v/>
      </c>
      <c r="BC282" s="22">
        <f>SUM(BC5:BC281)</f>
        <v/>
      </c>
      <c r="BD282" s="22">
        <f>SUM(BD5:BD281)</f>
        <v/>
      </c>
      <c r="BE282" s="22">
        <f>SUM(BE5:BE281)</f>
        <v/>
      </c>
      <c r="BF282" s="22">
        <f>SUM(BF5:BF281)</f>
        <v/>
      </c>
      <c r="BG282" s="22">
        <f>SUM(BG5:BG281)</f>
        <v/>
      </c>
      <c r="BH282" s="22">
        <f>SUM(BH5:BH281)</f>
        <v/>
      </c>
      <c r="BI282" s="22">
        <f>SUM(BI5:BI281)</f>
        <v/>
      </c>
      <c r="BJ282" s="22">
        <f>SUM(BJ5:BJ281)</f>
        <v/>
      </c>
      <c r="BK282" s="22">
        <f>SUM(BK5:BK281)</f>
        <v/>
      </c>
      <c r="BL282" s="22">
        <f>SUM(BL5:BL281)</f>
        <v/>
      </c>
      <c r="BM282" s="22">
        <f>SUM(BM5:BM281)</f>
        <v/>
      </c>
      <c r="BN282" s="22">
        <f>SUM(BN5:BN281)</f>
        <v/>
      </c>
      <c r="BO282" s="22">
        <f>SUM(BO5:BO281)</f>
        <v/>
      </c>
      <c r="BP282" s="22">
        <f>SUM(BP5:BP281)</f>
        <v/>
      </c>
      <c r="BQ282" s="22">
        <f>SUM(BQ5:BQ281)</f>
        <v/>
      </c>
      <c r="BR282" s="22">
        <f>SUM(BR5:BR281)</f>
        <v/>
      </c>
      <c r="BS282" s="22">
        <f>SUM(BS5:BS281)</f>
        <v/>
      </c>
      <c r="BT282" s="22">
        <f>SUM(BT5:BT281)</f>
        <v/>
      </c>
      <c r="BU282" s="22">
        <f>SUM(BU5:BU281)</f>
        <v/>
      </c>
      <c r="BV282" s="22">
        <f>SUM(BV5:BV281)</f>
        <v/>
      </c>
      <c r="BW282" s="22">
        <f>SUM(BW5:BW281)</f>
        <v/>
      </c>
      <c r="BX282" s="22">
        <f>SUM(BX5:BX281)</f>
        <v/>
      </c>
      <c r="BY282" s="22">
        <f>SUM(BY5:BY281)</f>
        <v/>
      </c>
      <c r="BZ282" s="22">
        <f>SUM(BZ5:BZ281)</f>
        <v/>
      </c>
      <c r="CA282" s="22">
        <f>SUM(CA5:CA281)</f>
        <v/>
      </c>
      <c r="CB282" s="22">
        <f>SUM(CB5:CB281)</f>
        <v/>
      </c>
      <c r="CC282" s="22">
        <f>SUM(CC5:CC281)</f>
        <v/>
      </c>
      <c r="CD282" s="22">
        <f>SUM(CD5:CD281)</f>
        <v/>
      </c>
      <c r="CE282" s="22">
        <f>SUM(CE5:CE281)</f>
        <v/>
      </c>
      <c r="CF282" s="22">
        <f>SUM(CF5:CF281)</f>
        <v/>
      </c>
      <c r="CG282" s="22">
        <f>SUM(CG5:CG281)</f>
        <v/>
      </c>
      <c r="CH282" s="22">
        <f>SUM(CH5:CH281)</f>
        <v/>
      </c>
      <c r="CI282" s="22">
        <f>SUM(CI5:CI281)</f>
        <v/>
      </c>
      <c r="CJ282" s="22">
        <f>SUM(CJ5:CJ281)</f>
        <v/>
      </c>
      <c r="CK282" s="22">
        <f>SUM(CK5:CK281)</f>
        <v/>
      </c>
      <c r="CL282" s="22">
        <f>SUM(CL5:CL281)</f>
        <v/>
      </c>
      <c r="CM282" s="22">
        <f>SUM(CM5:CM281)</f>
        <v/>
      </c>
      <c r="CN282" s="22">
        <f>SUM(CN5:CN281)</f>
        <v/>
      </c>
      <c r="CO282" s="22">
        <f>SUM(CO5:CO281)</f>
        <v/>
      </c>
      <c r="CP282" s="22">
        <f>SUM(CP5:CP281)</f>
        <v/>
      </c>
      <c r="CQ282" s="22">
        <f>SUM(CQ5:CQ281)</f>
        <v/>
      </c>
      <c r="CR282" s="22">
        <f>SUM(CR5:CR281)</f>
        <v/>
      </c>
      <c r="CS282" s="22">
        <f>SUM(CS5:CS281)</f>
        <v/>
      </c>
      <c r="CT282" s="22">
        <f>SUM(CT5:CT281)</f>
        <v/>
      </c>
      <c r="CU282" s="22">
        <f>SUM(CU5:CU281)</f>
        <v/>
      </c>
      <c r="CV282" s="22">
        <f>SUM(CV5:CV281)</f>
        <v/>
      </c>
      <c r="CW282" s="22">
        <f>SUM(CW5:CW281)</f>
        <v/>
      </c>
      <c r="CX282" s="22">
        <f>SUM(CX5:CX281)</f>
        <v/>
      </c>
      <c r="CY282" s="22">
        <f>SUM(CY5:CY281)</f>
        <v/>
      </c>
      <c r="CZ282" s="22">
        <f>SUM(CZ5:CZ281)</f>
        <v/>
      </c>
      <c r="DA282" s="22">
        <f>SUM(DA5:DA281)</f>
        <v/>
      </c>
      <c r="DB282" s="22">
        <f>SUM(DB5:DB281)</f>
        <v/>
      </c>
      <c r="DC282" s="22">
        <f>SUM(DC5:DC281)</f>
        <v/>
      </c>
      <c r="DD282" s="22">
        <f>SUM(DD5:DD281)</f>
        <v/>
      </c>
      <c r="DE282" s="22">
        <f>SUM(DE5:DE281)</f>
        <v/>
      </c>
      <c r="DF282" s="22">
        <f>SUM(DF5:DF281)</f>
        <v/>
      </c>
      <c r="DG282" s="22">
        <f>SUM(DG5:DG281)</f>
        <v/>
      </c>
      <c r="DH282" s="22">
        <f>SUM(DH5:DH281)</f>
        <v/>
      </c>
      <c r="DI282" s="22">
        <f>SUM(DI5:DI281)</f>
        <v/>
      </c>
      <c r="DJ282" s="22">
        <f>SUM(DJ5:DJ281)</f>
        <v/>
      </c>
      <c r="DK282" s="22">
        <f>SUM(DK5:DK281)</f>
        <v/>
      </c>
      <c r="DL282" s="22">
        <f>SUM(DL5:DL281)</f>
        <v/>
      </c>
      <c r="DM282" s="22">
        <f>SUM(DM5:DM281)</f>
        <v/>
      </c>
      <c r="DN282" s="22">
        <f>SUM(DN5:DN281)</f>
        <v/>
      </c>
      <c r="DO282" s="22">
        <f>SUM(DO5:DO281)</f>
        <v/>
      </c>
      <c r="DP282" s="22">
        <f>SUM(DP5:DP281)</f>
        <v/>
      </c>
      <c r="DQ282" s="22">
        <f>SUM(DQ5:DQ281)</f>
        <v/>
      </c>
      <c r="DR282" s="22">
        <f>SUM(DR5:DR281)</f>
        <v/>
      </c>
      <c r="DS282" s="22">
        <f>SUM(DS5:DS281)</f>
        <v/>
      </c>
      <c r="DT282" s="22">
        <f>SUM(DT5:DT281)</f>
        <v/>
      </c>
      <c r="DU282" s="22">
        <f>SUM(DU5:DU281)</f>
        <v/>
      </c>
      <c r="DV282" s="22">
        <f>SUM(DV5:DV281)</f>
        <v/>
      </c>
      <c r="DW282" s="22">
        <f>SUM(DW5:DW281)</f>
        <v/>
      </c>
      <c r="DX282" s="22">
        <f>SUM(DX5:DX281)</f>
        <v/>
      </c>
      <c r="DY282" s="22">
        <f>SUM(DY5:DY281)</f>
        <v/>
      </c>
      <c r="DZ282" s="22">
        <f>SUM(DZ5:DZ281)</f>
        <v/>
      </c>
      <c r="EA282" s="22">
        <f>SUM(EA5:EA281)</f>
        <v/>
      </c>
      <c r="EB282" s="22">
        <f>SUM(EB5:EB281)</f>
        <v/>
      </c>
      <c r="EC282" s="22">
        <f>SUM(EC5:EC281)</f>
        <v/>
      </c>
      <c r="ED282" s="22">
        <f>SUM(ED5:ED281)</f>
        <v/>
      </c>
      <c r="EE282" s="22">
        <f>SUM(EE5:EE281)</f>
        <v/>
      </c>
      <c r="EF282" s="22">
        <f>SUM(EF5:EF281)</f>
        <v/>
      </c>
      <c r="EG282" s="22">
        <f>SUM(EG5:EG281)</f>
        <v/>
      </c>
      <c r="EH282" s="22">
        <f>SUM(EH5:EH281)</f>
        <v/>
      </c>
      <c r="EI282" s="22">
        <f>SUM(EI5:EI281)</f>
        <v/>
      </c>
      <c r="EJ282" s="22">
        <f>SUM(EJ5:EJ281)</f>
        <v/>
      </c>
      <c r="EK282" s="22">
        <f>SUM(EK5:EK281)</f>
        <v/>
      </c>
      <c r="EL282" s="22">
        <f>SUM(EL5:EL281)</f>
        <v/>
      </c>
      <c r="EM282" s="22">
        <f>SUM(EM5:EM281)</f>
        <v/>
      </c>
      <c r="EN282" s="22">
        <f>SUM(EN5:EN281)</f>
        <v/>
      </c>
      <c r="EO282" s="22">
        <f>SUM(EO5:EO281)</f>
        <v/>
      </c>
      <c r="EP282" s="22">
        <f>SUM(EP5:EP281)</f>
        <v/>
      </c>
      <c r="EQ282" s="22">
        <f>SUM(EQ5:EQ281)</f>
        <v/>
      </c>
      <c r="ER282" s="22">
        <f>SUM(ER5:ER281)</f>
        <v/>
      </c>
      <c r="ES282" s="22">
        <f>SUM(ES5:ES281)</f>
        <v/>
      </c>
      <c r="ET282" s="22">
        <f>SUM(ET5:ET281)</f>
        <v/>
      </c>
      <c r="EU282" s="22">
        <f>SUM(EU5:EU281)</f>
        <v/>
      </c>
      <c r="EV282" s="22">
        <f>SUM(EV5:EV281)</f>
        <v/>
      </c>
      <c r="EW282" s="22">
        <f>SUM(EW5:EW281)</f>
        <v/>
      </c>
      <c r="EX282" s="22">
        <f>SUM(EX5:EX281)</f>
        <v/>
      </c>
      <c r="EY282" s="22">
        <f>SUM(EY5:EY281)</f>
        <v/>
      </c>
      <c r="EZ282" s="22">
        <f>SUM(EZ5:EZ281)</f>
        <v/>
      </c>
      <c r="FA282" s="22">
        <f>SUM(FA5:FA281)</f>
        <v/>
      </c>
      <c r="FB282" s="22">
        <f>SUM(FB5:FB281)</f>
        <v/>
      </c>
      <c r="FC282" s="22">
        <f>SUM(FC5:FC281)</f>
        <v/>
      </c>
      <c r="FD282" s="22">
        <f>SUM(FD5:FD281)</f>
        <v/>
      </c>
      <c r="FE282" s="22">
        <f>SUM(FE5:FE281)</f>
        <v/>
      </c>
      <c r="FF282" s="22">
        <f>SUM(FF5:FF281)</f>
        <v/>
      </c>
      <c r="FG282" s="22">
        <f>SUM(FG5:FG281)</f>
        <v/>
      </c>
      <c r="FH282" s="22">
        <f>SUM(FH5:FH281)</f>
        <v/>
      </c>
      <c r="FI282" s="22">
        <f>SUM(FI5:FI281)</f>
        <v/>
      </c>
      <c r="FJ282" s="22">
        <f>SUM(FJ5:FJ281)</f>
        <v/>
      </c>
      <c r="FK282" s="22">
        <f>SUM(FK5:FK281)</f>
        <v/>
      </c>
      <c r="FL282" s="22">
        <f>SUM(FL5:FL281)</f>
        <v/>
      </c>
      <c r="FM282" s="22">
        <f>SUM(FM5:FM281)</f>
        <v/>
      </c>
      <c r="FN282" s="22">
        <f>SUM(FN5:FN281)</f>
        <v/>
      </c>
      <c r="FO282" s="22">
        <f>SUM(FO5:FO281)</f>
        <v/>
      </c>
      <c r="FP282" s="22">
        <f>SUM(FP5:FP281)</f>
        <v/>
      </c>
      <c r="FQ282" s="22">
        <f>SUM(FQ5:FQ281)</f>
        <v/>
      </c>
      <c r="FR282" s="22">
        <f>SUM(FR5:FR281)</f>
        <v/>
      </c>
      <c r="FS282" s="22">
        <f>SUM(FS5:FS281)</f>
        <v/>
      </c>
      <c r="FT282" s="22">
        <f>SUM(FT5:FT281)</f>
        <v/>
      </c>
      <c r="FU282" s="22">
        <f>SUM(FU5:FU281)</f>
        <v/>
      </c>
      <c r="FV282" s="22">
        <f>SUM(FV5:FV281)</f>
        <v/>
      </c>
      <c r="FW282" s="22">
        <f>SUM(FW5:FW281)</f>
        <v/>
      </c>
      <c r="FX282" s="22">
        <f>SUM(FX5:FX281)</f>
        <v/>
      </c>
      <c r="FY282" s="22">
        <f>SUM(FY5:FY281)</f>
        <v/>
      </c>
      <c r="FZ282" s="22">
        <f>SUM(FZ5:FZ281)</f>
        <v/>
      </c>
      <c r="GA282" s="22">
        <f>SUM(GA5:GA281)</f>
        <v/>
      </c>
      <c r="GB282" s="22">
        <f>SUM(GB5:GB281)</f>
        <v/>
      </c>
      <c r="GC282" s="22">
        <f>SUM(GC5:GC281)</f>
        <v/>
      </c>
      <c r="GD282" s="22">
        <f>SUM(GD5:GD281)</f>
        <v/>
      </c>
      <c r="GE282" s="22">
        <f>SUM(GE5:GE281)</f>
        <v/>
      </c>
      <c r="GF282" s="22">
        <f>SUM(GF5:GF281)</f>
        <v/>
      </c>
      <c r="GG282" s="22">
        <f>SUM(GG5:GG281)</f>
        <v/>
      </c>
      <c r="GH282" s="22">
        <f>SUM(GH5:GH281)</f>
        <v/>
      </c>
      <c r="GI282" s="22">
        <f>SUM(GI5:GI281)</f>
        <v/>
      </c>
      <c r="GJ282" s="22">
        <f>SUM(GJ5:GJ281)</f>
        <v/>
      </c>
      <c r="GK282" s="22">
        <f>SUM(GK5:GK281)</f>
        <v/>
      </c>
      <c r="GL282" s="22">
        <f>SUM(GL5:GL281)</f>
        <v/>
      </c>
      <c r="GM282" s="22">
        <f>SUM(GM5:GM281)</f>
        <v/>
      </c>
      <c r="GN282" s="22">
        <f>SUM(GN5:GN281)</f>
        <v/>
      </c>
      <c r="GO282" s="22">
        <f>SUM(GO5:GO281)</f>
        <v/>
      </c>
      <c r="GP282" s="22">
        <f>SUM(GP5:GP281)</f>
        <v/>
      </c>
      <c r="GQ282" s="22">
        <f>SUM(GQ5:GQ281)</f>
        <v/>
      </c>
      <c r="GR282" s="22">
        <f>SUM(GR5:GR281)</f>
        <v/>
      </c>
      <c r="GS282" s="22">
        <f>SUM(GS5:GS281)</f>
        <v/>
      </c>
      <c r="GT282" s="22">
        <f>SUM(GT5:GT281)</f>
        <v/>
      </c>
      <c r="GU282" s="22">
        <f>SUM(GU5:GU281)</f>
        <v/>
      </c>
      <c r="GV282" s="22">
        <f>SUM(GV5:GV281)</f>
        <v/>
      </c>
      <c r="GW282" s="22">
        <f>SUM(GW5:GW281)</f>
        <v/>
      </c>
      <c r="GX282" s="22">
        <f>SUM(GX5:GX281)</f>
        <v/>
      </c>
      <c r="GY282" s="22">
        <f>SUM(GY5:GY281)</f>
        <v/>
      </c>
      <c r="GZ282" s="22">
        <f>SUM(GZ5:GZ281)</f>
        <v/>
      </c>
      <c r="HA282" s="22">
        <f>SUM(HA5:HA281)</f>
        <v/>
      </c>
      <c r="HB282" s="22">
        <f>SUM(HB5:HB281)</f>
        <v/>
      </c>
      <c r="HC282" s="22">
        <f>SUM(HC5:HC281)</f>
        <v/>
      </c>
      <c r="HD282" s="22">
        <f>SUM(HD5:HD281)</f>
        <v/>
      </c>
      <c r="HE282" s="22">
        <f>SUM(HE5:HE281)</f>
        <v/>
      </c>
      <c r="HF282" s="22">
        <f>SUM(HF5:HF281)</f>
        <v/>
      </c>
      <c r="HG282" s="22">
        <f>SUM(HG5:HG281)</f>
        <v/>
      </c>
      <c r="HH282" s="22">
        <f>SUM(HH5:HH281)</f>
        <v/>
      </c>
      <c r="HI282" s="22">
        <f>SUM(HI5:HI281)</f>
        <v/>
      </c>
      <c r="HJ282" s="22">
        <f>SUM(HJ5:HJ281)</f>
        <v/>
      </c>
      <c r="HK282" s="22">
        <f>SUM(HK5:HK281)</f>
        <v/>
      </c>
      <c r="HL282" s="22">
        <f>SUM(HL5:HL281)</f>
        <v/>
      </c>
      <c r="HM282" s="22">
        <f>SUM(HM5:HM281)</f>
        <v/>
      </c>
      <c r="HN282" s="22">
        <f>SUM(HN5:HN281)</f>
        <v/>
      </c>
      <c r="HO282" s="22">
        <f>SUM(HO5:HO281)</f>
        <v/>
      </c>
      <c r="HP282" s="22">
        <f>SUM(HP5:HP281)</f>
        <v/>
      </c>
      <c r="HQ282" s="22">
        <f>SUM(HQ5:HQ281)</f>
        <v/>
      </c>
      <c r="HR282" s="22">
        <f>SUM(HR5:HR281)</f>
        <v/>
      </c>
      <c r="HS282" s="22">
        <f>SUM(HS5:HS281)</f>
        <v/>
      </c>
      <c r="HT282" s="22">
        <f>SUM(HT5:HT281)</f>
        <v/>
      </c>
      <c r="HU282" s="22">
        <f>SUM(HU5:HU281)</f>
        <v/>
      </c>
      <c r="HV282" s="22">
        <f>SUM(HV5:HV281)</f>
        <v/>
      </c>
      <c r="HW282" s="22">
        <f>SUM(HW5:HW281)</f>
        <v/>
      </c>
      <c r="HX282" s="22">
        <f>SUM(HX5:HX281)</f>
        <v/>
      </c>
      <c r="HY282" s="22">
        <f>SUM(HY5:HY281)</f>
        <v/>
      </c>
      <c r="HZ282" s="22">
        <f>SUM(HZ5:HZ281)</f>
        <v/>
      </c>
      <c r="IA282" s="22">
        <f>SUM(IA5:IA281)</f>
        <v/>
      </c>
      <c r="IB282" s="22">
        <f>SUM(IB5:IB281)</f>
        <v/>
      </c>
      <c r="IC282" s="22">
        <f>SUM(IC5:IC281)</f>
        <v/>
      </c>
      <c r="ID282" s="22">
        <f>SUM(ID5:ID281)</f>
        <v/>
      </c>
      <c r="IE282" s="22">
        <f>SUM(IE5:IE281)</f>
        <v/>
      </c>
      <c r="IF282" s="22">
        <f>SUM(IF5:IF281)</f>
        <v/>
      </c>
      <c r="IG282" s="22">
        <f>SUM(IG5:IG281)</f>
        <v/>
      </c>
      <c r="IH282" s="22">
        <f>SUM(IH5:IH281)</f>
        <v/>
      </c>
      <c r="II282" s="22">
        <f>SUM(II5:II281)</f>
        <v/>
      </c>
      <c r="IJ282" s="22">
        <f>SUM(IJ5:IJ281)</f>
        <v/>
      </c>
      <c r="IK282" s="22">
        <f>SUM(IK5:IK281)</f>
        <v/>
      </c>
      <c r="IL282" s="22">
        <f>SUM(IL5:IL281)</f>
        <v/>
      </c>
      <c r="IM282" s="22">
        <f>SUM(IM5:IM281)</f>
        <v/>
      </c>
      <c r="IN282" s="22">
        <f>SUM(IN5:IN281)</f>
        <v/>
      </c>
      <c r="IO282" s="22">
        <f>SUM(IO5:IO281)</f>
        <v/>
      </c>
      <c r="IP282" s="22">
        <f>SUM(IP5:IP281)</f>
        <v/>
      </c>
      <c r="IQ282" s="22">
        <f>SUM(IQ5:IQ281)</f>
        <v/>
      </c>
      <c r="IR282" s="22">
        <f>SUM(IR5:IR281)</f>
        <v/>
      </c>
      <c r="IS282" s="22">
        <f>SUM(IS5:IS281)</f>
        <v/>
      </c>
      <c r="IT282" s="22">
        <f>SUM(IT5:IT281)</f>
        <v/>
      </c>
      <c r="IU282" s="22">
        <f>SUM(IU5:IU281)</f>
        <v/>
      </c>
      <c r="IV282" s="22">
        <f>SUM(IV5:IV281)</f>
        <v/>
      </c>
      <c r="IW282" s="22">
        <f>SUM(IW5:IW281)</f>
        <v/>
      </c>
      <c r="IX282" s="22">
        <f>SUM(IX5:IX281)</f>
        <v/>
      </c>
      <c r="IY282" s="22">
        <f>SUM(IY5:IY281)</f>
        <v/>
      </c>
      <c r="IZ282" s="22">
        <f>SUM(IZ5:IZ281)</f>
        <v/>
      </c>
      <c r="JA282" s="22">
        <f>SUM(JA5:JA281)</f>
        <v/>
      </c>
      <c r="JB282" s="22">
        <f>SUM(JB5:JB281)</f>
        <v/>
      </c>
      <c r="JC282" s="22">
        <f>SUM(JC5:JC281)</f>
        <v/>
      </c>
      <c r="JD282" s="22">
        <f>SUM(JD5:JD281)</f>
        <v/>
      </c>
      <c r="JE282" s="22">
        <f>SUM(JE5:JE281)</f>
        <v/>
      </c>
      <c r="JF282" s="22">
        <f>SUM(JF5:JF281)</f>
        <v/>
      </c>
      <c r="JG282" s="22">
        <f>SUM(JG5:JG281)</f>
        <v/>
      </c>
      <c r="JH282" s="22">
        <f>SUM(JH5:JH281)</f>
        <v/>
      </c>
      <c r="JI282" s="22">
        <f>SUM(JI5:JI281)</f>
        <v/>
      </c>
      <c r="JJ282" s="22">
        <f>SUM(JJ5:JJ281)</f>
        <v/>
      </c>
      <c r="JK282" s="22">
        <f>SUM(JK5:JK281)</f>
        <v/>
      </c>
      <c r="JL282" s="22">
        <f>SUM(JL5:JL281)</f>
        <v/>
      </c>
      <c r="JM282" s="22">
        <f>SUM(JM5:JM281)</f>
        <v/>
      </c>
      <c r="JN282" s="22">
        <f>SUM(JN5:JN281)</f>
        <v/>
      </c>
      <c r="JO282" s="22">
        <f>SUM(JO5:JO281)</f>
        <v/>
      </c>
      <c r="JP282" s="22">
        <f>SUM(JP5:JP281)</f>
        <v/>
      </c>
      <c r="JQ282" s="22">
        <f>SUM(JQ5:JQ281)</f>
        <v/>
      </c>
      <c r="JR282" s="22">
        <f>SUM(JR5:JR281)</f>
        <v/>
      </c>
      <c r="JS282" s="22">
        <f>SUM(JS5:JS281)</f>
        <v/>
      </c>
      <c r="JT282" s="22">
        <f>SUM(JT5:JT281)</f>
        <v/>
      </c>
      <c r="JU282" s="22">
        <f>SUM(JU5:JU281)</f>
        <v/>
      </c>
      <c r="JV282" s="22">
        <f>SUM(JV5:JV281)</f>
        <v/>
      </c>
      <c r="JW282" s="22">
        <f>SUM(JW5:JW281)</f>
        <v/>
      </c>
      <c r="JX282" s="22">
        <f>SUM(JX5:JX281)</f>
        <v/>
      </c>
      <c r="JY282" s="22">
        <f>SUM(JY5:JY281)</f>
        <v/>
      </c>
      <c r="JZ282" s="22">
        <f>SUM(JZ5:JZ281)</f>
        <v/>
      </c>
      <c r="KA282" s="22">
        <f>SUM(KA5:KA281)</f>
        <v/>
      </c>
      <c r="KB282" s="22">
        <f>SUM(KB5:KB281)</f>
        <v/>
      </c>
      <c r="KC282" s="22">
        <f>SUM(KC5:KC281)</f>
        <v/>
      </c>
      <c r="KD282" s="22">
        <f>SUM(KD5:KD281)</f>
        <v/>
      </c>
      <c r="KE282" s="22">
        <f>SUM(KE5:KE281)</f>
        <v/>
      </c>
      <c r="KF282" s="22">
        <f>SUM(KF5:KF281)</f>
        <v/>
      </c>
      <c r="KG282" s="22">
        <f>SUM(KG5:KG281)</f>
        <v/>
      </c>
      <c r="KH282" s="22">
        <f>SUM(KH5:KH281)</f>
        <v/>
      </c>
      <c r="KI282" s="22">
        <f>SUM(KI5:KI281)</f>
        <v/>
      </c>
      <c r="KJ282" s="22">
        <f>SUM(KJ5:KJ281)</f>
        <v/>
      </c>
      <c r="KK282" s="22">
        <f>SUM(KK5:KK281)</f>
        <v/>
      </c>
      <c r="KL282" s="22">
        <f>SUM(KL5:KL281)</f>
        <v/>
      </c>
      <c r="KM282" s="22">
        <f>SUM(KM5:KM281)</f>
        <v/>
      </c>
      <c r="KN282" s="22">
        <f>SUM(KN5:KN281)</f>
        <v/>
      </c>
      <c r="KO282" s="22">
        <f>SUM(KO5:KO281)</f>
        <v/>
      </c>
      <c r="KP282" s="22">
        <f>SUM(KP5:KP281)</f>
        <v/>
      </c>
      <c r="KQ282" s="22">
        <f>SUM(KQ5:KQ281)</f>
        <v/>
      </c>
      <c r="KR282" s="22">
        <f>SUM(KR5:KR281)</f>
        <v/>
      </c>
      <c r="KS282" s="22">
        <f>SUM(KS5:KS281)</f>
        <v/>
      </c>
      <c r="KT282" s="22">
        <f>SUM(KT5:KT281)</f>
        <v/>
      </c>
      <c r="KU282" s="22">
        <f>SUM(KU5:KU281)</f>
        <v/>
      </c>
      <c r="KV282" s="22">
        <f>SUM(KV5:KV281)</f>
        <v/>
      </c>
      <c r="KW282" s="22">
        <f>SUM(KW5:KW281)</f>
        <v/>
      </c>
      <c r="KX282" s="22">
        <f>SUM(KX5:KX281)</f>
        <v/>
      </c>
      <c r="KY282" s="22">
        <f>SUM(KY5:KY281)</f>
        <v/>
      </c>
      <c r="KZ282" s="22">
        <f>SUM(KZ5:KZ281)</f>
        <v/>
      </c>
      <c r="LA282" s="22">
        <f>SUM(LA5:LA281)</f>
        <v/>
      </c>
      <c r="LB282" s="22">
        <f>SUM(LB5:LB281)</f>
        <v/>
      </c>
      <c r="LC282" s="22">
        <f>SUM(LC5:LC281)</f>
        <v/>
      </c>
      <c r="LD282" s="22">
        <f>SUM(LD5:LD281)</f>
        <v/>
      </c>
      <c r="LE282" s="22">
        <f>SUM(LE5:LE281)</f>
        <v/>
      </c>
      <c r="LF282" s="22">
        <f>SUM(LF5:LF281)</f>
        <v/>
      </c>
      <c r="LG282" s="22">
        <f>SUM(LG5:LG281)</f>
        <v/>
      </c>
      <c r="LH282" s="22">
        <f>SUM(LH5:LH281)</f>
        <v/>
      </c>
      <c r="LI282" s="22">
        <f>SUM(LI5:LI281)</f>
        <v/>
      </c>
      <c r="LJ282" s="22">
        <f>SUM(LJ5:LJ281)</f>
        <v/>
      </c>
      <c r="LK282" s="22">
        <f>SUM(LK5:LK281)</f>
        <v/>
      </c>
      <c r="LL282" s="22">
        <f>SUM(LL5:LL281)</f>
        <v/>
      </c>
      <c r="LM282" s="22">
        <f>SUM(LM5:LM281)</f>
        <v/>
      </c>
      <c r="LN282" s="22">
        <f>SUM(LN5:LN281)</f>
        <v/>
      </c>
      <c r="LO282" s="22">
        <f>SUM(LO5:LO281)</f>
        <v/>
      </c>
      <c r="LP282" s="22">
        <f>SUM(LP5:LP281)</f>
        <v/>
      </c>
      <c r="LQ282" s="22">
        <f>SUM(LQ5:LQ281)</f>
        <v/>
      </c>
      <c r="LR282" s="22">
        <f>SUM(LR5:LR281)</f>
        <v/>
      </c>
      <c r="LS282" s="22">
        <f>SUM(LS5:LS281)</f>
        <v/>
      </c>
      <c r="LT282" s="22">
        <f>SUM(LT5:LT281)</f>
        <v/>
      </c>
      <c r="LU282" s="22">
        <f>SUM(LU5:LU281)</f>
        <v/>
      </c>
      <c r="LV282" s="22">
        <f>SUM(LV5:LV281)</f>
        <v/>
      </c>
      <c r="LW282" s="22">
        <f>SUM(LW5:LW281)</f>
        <v/>
      </c>
      <c r="LX282" s="22">
        <f>SUM(LX5:LX281)</f>
        <v/>
      </c>
      <c r="LY282" s="22">
        <f>SUM(LY5:LY281)</f>
        <v/>
      </c>
      <c r="LZ282" s="22">
        <f>SUM(LZ5:LZ281)</f>
        <v/>
      </c>
      <c r="MA282" s="22">
        <f>SUM(MA5:MA281)</f>
        <v/>
      </c>
      <c r="MB282" s="22">
        <f>SUM(MB5:MB281)</f>
        <v/>
      </c>
      <c r="MC282" s="22">
        <f>SUM(MC5:MC281)</f>
        <v/>
      </c>
      <c r="MD282" s="22">
        <f>SUM(MD5:MD281)</f>
        <v/>
      </c>
      <c r="ME282" s="22">
        <f>SUM(ME5:ME281)</f>
        <v/>
      </c>
      <c r="MF282" s="22">
        <f>SUM(MF5:MF281)</f>
        <v/>
      </c>
      <c r="MG282" s="22">
        <f>SUM(MG5:MG281)</f>
        <v/>
      </c>
      <c r="MH282" s="22">
        <f>SUM(MH5:MH281)</f>
        <v/>
      </c>
      <c r="MI282" s="22">
        <f>SUM(MI5:MI281)</f>
        <v/>
      </c>
      <c r="MJ282" s="22">
        <f>SUM(MJ5:MJ281)</f>
        <v/>
      </c>
      <c r="MK282" s="22">
        <f>SUM(MK5:MK281)</f>
        <v/>
      </c>
      <c r="ML282" s="22">
        <f>SUM(ML5:ML281)</f>
        <v/>
      </c>
      <c r="MM282" s="22">
        <f>SUM(MM5:MM281)</f>
        <v/>
      </c>
      <c r="MN282" s="22">
        <f>SUM(MN5:MN281)</f>
        <v/>
      </c>
      <c r="MO282" s="22">
        <f>SUM(MO5:MO281)</f>
        <v/>
      </c>
      <c r="MP282" s="22">
        <f>SUM(MP5:MP281)</f>
        <v/>
      </c>
      <c r="MQ282" s="22">
        <f>SUM(MQ5:MQ281)</f>
        <v/>
      </c>
      <c r="MR282" s="22">
        <f>SUM(MR5:MR281)</f>
        <v/>
      </c>
      <c r="MS282" s="22">
        <f>SUM(MS5:MS281)</f>
        <v/>
      </c>
      <c r="MT282" s="22">
        <f>SUM(MT5:MT281)</f>
        <v/>
      </c>
      <c r="MU282" s="22">
        <f>SUM(MU5:MU281)</f>
        <v/>
      </c>
      <c r="MV282" s="22">
        <f>SUM(MV5:MV281)</f>
        <v/>
      </c>
      <c r="MW282" s="22">
        <f>SUM(MW5:MW281)</f>
        <v/>
      </c>
      <c r="MX282" s="22">
        <f>SUM(MX5:MX281)</f>
        <v/>
      </c>
      <c r="MY282" s="22">
        <f>SUM(MY5:MY281)</f>
        <v/>
      </c>
      <c r="MZ282" s="22">
        <f>SUM(MZ5:MZ281)</f>
        <v/>
      </c>
      <c r="NA282" s="22">
        <f>SUM(NA5:NA281)</f>
        <v/>
      </c>
      <c r="NB282" s="22">
        <f>SUM(NB5:NB281)</f>
        <v/>
      </c>
      <c r="NC282" s="22">
        <f>SUM(NC5:NC281)</f>
        <v/>
      </c>
      <c r="ND282" s="22">
        <f>SUM(ND5:ND281)</f>
        <v/>
      </c>
      <c r="NE282" s="22">
        <f>SUM(NE5:NE281)</f>
        <v/>
      </c>
      <c r="NF282" s="22">
        <f>SUM(NF5:NF281)</f>
        <v/>
      </c>
      <c r="NG282" s="22">
        <f>SUM(NG5:NG281)</f>
        <v/>
      </c>
      <c r="NH282" s="22">
        <f>SUM(NH5:NH281)</f>
        <v/>
      </c>
      <c r="NI282" s="22">
        <f>SUM(NI5:NI281)</f>
        <v/>
      </c>
      <c r="NJ282" s="22">
        <f>SUM(NJ5:NJ281)</f>
        <v/>
      </c>
      <c r="NK282" s="22">
        <f>SUM(NK5:NK281)</f>
        <v/>
      </c>
      <c r="NL282" s="22">
        <f>SUM(NL5:NL281)</f>
        <v/>
      </c>
      <c r="NM282" s="22">
        <f>SUM(NM5:NM281)</f>
        <v/>
      </c>
      <c r="NN282" s="22">
        <f>SUM(NN5:NN281)</f>
        <v/>
      </c>
      <c r="NO282" s="22">
        <f>SUM(NO5:NO281)</f>
        <v/>
      </c>
      <c r="NP282" s="22">
        <f>SUM(NP5:NP281)</f>
        <v/>
      </c>
      <c r="NQ282" s="22">
        <f>SUM(NQ5:NQ281)</f>
        <v/>
      </c>
      <c r="NR282" s="22">
        <f>SUM(NR5:NR281)</f>
        <v/>
      </c>
      <c r="NS282" s="22">
        <f>SUM(NS5:NS281)</f>
        <v/>
      </c>
      <c r="NT282" s="22">
        <f>SUM(NT5:NT281)</f>
        <v/>
      </c>
      <c r="NU282" s="22">
        <f>SUM(NU5:NU281)</f>
        <v/>
      </c>
      <c r="NV282" s="22">
        <f>SUM(NV5:NV281)</f>
        <v/>
      </c>
      <c r="NW282" s="22">
        <f>SUM(NW5:NW281)</f>
        <v/>
      </c>
      <c r="NX282" s="22">
        <f>SUM(NX5:NX281)</f>
        <v/>
      </c>
      <c r="NY282" s="22">
        <f>SUM(NY5:NY281)</f>
        <v/>
      </c>
      <c r="NZ282" s="22">
        <f>SUM(NZ5:NZ281)</f>
        <v/>
      </c>
      <c r="OA282" s="22">
        <f>SUM(OA5:OA281)</f>
        <v/>
      </c>
      <c r="OB282" s="22">
        <f>SUM(OB5:OB281)</f>
        <v/>
      </c>
      <c r="OC282" s="22">
        <f>SUM(OC5:OC281)</f>
        <v/>
      </c>
      <c r="OD282" s="22">
        <f>SUM(OD5:OD281)</f>
        <v/>
      </c>
      <c r="OE282" s="22">
        <f>SUM(OE5:OE281)</f>
        <v/>
      </c>
      <c r="OF282" s="22">
        <f>SUM(OF5:OF281)</f>
        <v/>
      </c>
      <c r="OG282" s="22">
        <f>SUM(OG5:OG281)</f>
        <v/>
      </c>
      <c r="OH282" s="22">
        <f>SUM(OH5:OH281)</f>
        <v/>
      </c>
      <c r="OI282" s="22">
        <f>SUM(OI5:OI281)</f>
        <v/>
      </c>
      <c r="OJ282" s="22">
        <f>SUM(OJ5:OJ281)</f>
        <v/>
      </c>
      <c r="OK282" s="22">
        <f>SUM(OK5:OK281)</f>
        <v/>
      </c>
      <c r="OL282" s="22">
        <f>SUM(OL5:OL281)</f>
        <v/>
      </c>
      <c r="OM282" s="22">
        <f>SUM(OM5:OM281)</f>
        <v/>
      </c>
      <c r="ON282" s="22">
        <f>SUM(ON5:ON281)</f>
        <v/>
      </c>
      <c r="OO282" s="22">
        <f>SUM(OO5:OO281)</f>
        <v/>
      </c>
      <c r="OP282" s="22">
        <f>SUM(OP5:OP281)</f>
        <v/>
      </c>
      <c r="OQ282" s="22">
        <f>SUM(OQ5:OQ281)</f>
        <v/>
      </c>
      <c r="OR282" s="22">
        <f>SUM(OR5:OR281)</f>
        <v/>
      </c>
      <c r="OS282" s="22">
        <f>SUM(OS5:OS281)</f>
        <v/>
      </c>
      <c r="OT282" s="22">
        <f>SUM(OT5:OT281)</f>
        <v/>
      </c>
      <c r="OU282" s="22">
        <f>SUM(OU5:OU281)</f>
        <v/>
      </c>
      <c r="OV282" s="22">
        <f>SUM(OV5:OV281)</f>
        <v/>
      </c>
      <c r="OW282" s="22">
        <f>SUM(OW5:OW281)</f>
        <v/>
      </c>
      <c r="OX282" s="22">
        <f>SUM(OX5:OX281)</f>
        <v/>
      </c>
      <c r="OY282" s="22">
        <f>SUM(OY5:OY281)</f>
        <v/>
      </c>
      <c r="OZ282" s="22">
        <f>SUM(OZ5:OZ281)</f>
        <v/>
      </c>
      <c r="PA282" s="22">
        <f>SUM(PA5:PA281)</f>
        <v/>
      </c>
      <c r="PB282" s="22">
        <f>SUM(PB5:PB281)</f>
        <v/>
      </c>
      <c r="PC282" s="22">
        <f>SUM(PC5:PC281)</f>
        <v/>
      </c>
      <c r="PD282" s="22">
        <f>SUM(PD5:PD281)</f>
        <v/>
      </c>
      <c r="PE282" s="22">
        <f>SUM(PE5:PE281)</f>
        <v/>
      </c>
      <c r="PF282" s="22">
        <f>SUM(PF5:PF281)</f>
        <v/>
      </c>
      <c r="PG282" s="22">
        <f>SUM(PG5:PG281)</f>
        <v/>
      </c>
      <c r="PH282" s="22">
        <f>SUM(PH5:PH281)</f>
        <v/>
      </c>
      <c r="PI282" s="22">
        <f>SUM(PI5:PI281)</f>
        <v/>
      </c>
      <c r="PJ282" s="22">
        <f>SUM(PJ5:PJ281)</f>
        <v/>
      </c>
      <c r="PK282" s="22">
        <f>SUM(PK5:PK281)</f>
        <v/>
      </c>
      <c r="PL282" s="22">
        <f>SUM(PL5:PL281)</f>
        <v/>
      </c>
      <c r="PM282" s="22">
        <f>SUM(PM5:PM281)</f>
        <v/>
      </c>
      <c r="PN282" s="22">
        <f>SUM(PN5:PN281)</f>
        <v/>
      </c>
      <c r="PO282" s="22">
        <f>SUM(PO5:PO281)</f>
        <v/>
      </c>
      <c r="PP282" s="22">
        <f>SUM(PP5:PP281)</f>
        <v/>
      </c>
      <c r="PQ282" s="22">
        <f>SUM(PQ5:PQ281)</f>
        <v/>
      </c>
      <c r="PR282" s="22">
        <f>SUM(PR5:PR281)</f>
        <v/>
      </c>
      <c r="PS282" s="22">
        <f>SUM(PS5:PS281)</f>
        <v/>
      </c>
      <c r="PT282" s="22">
        <f>SUM(PT5:PT281)</f>
        <v/>
      </c>
      <c r="PU282" s="22">
        <f>SUM(PU5:PU281)</f>
        <v/>
      </c>
      <c r="PV282" s="22">
        <f>SUM(PV5:PV281)</f>
        <v/>
      </c>
      <c r="PW282" s="22">
        <f>SUM(PW5:PW281)</f>
        <v/>
      </c>
      <c r="PX282" s="22">
        <f>SUM(PX5:PX281)</f>
        <v/>
      </c>
      <c r="PY282" s="22">
        <f>SUM(PY5:PY281)</f>
        <v/>
      </c>
      <c r="PZ282" s="22">
        <f>SUM(PZ5:PZ281)</f>
        <v/>
      </c>
      <c r="QA282" s="22">
        <f>SUM(QA5:QA281)</f>
        <v/>
      </c>
      <c r="QB282" s="22">
        <f>SUM(QB5:QB281)</f>
        <v/>
      </c>
      <c r="QC282" s="22">
        <f>SUM(QC5:QC281)</f>
        <v/>
      </c>
      <c r="QD282" s="22">
        <f>SUM(QD5:QD281)</f>
        <v/>
      </c>
      <c r="QE282" s="22">
        <f>SUM(QE5:QE281)</f>
        <v/>
      </c>
      <c r="QF282" s="22">
        <f>SUM(QF5:QF281)</f>
        <v/>
      </c>
      <c r="QG282" s="22">
        <f>SUM(QG5:QG281)</f>
        <v/>
      </c>
      <c r="QH282" s="22">
        <f>SUM(QH5:QH281)</f>
        <v/>
      </c>
      <c r="QI282" s="22">
        <f>SUM(QI5:QI281)</f>
        <v/>
      </c>
      <c r="QJ282" s="22">
        <f>SUM(QJ5:QJ281)</f>
        <v/>
      </c>
      <c r="QK282" s="22">
        <f>SUM(QK5:QK281)</f>
        <v/>
      </c>
      <c r="QL282" s="22">
        <f>SUM(QL5:QL281)</f>
        <v/>
      </c>
      <c r="QM282" s="22">
        <f>SUM(QM5:QM281)</f>
        <v/>
      </c>
      <c r="QN282" s="22">
        <f>SUM(QN5:QN281)</f>
        <v/>
      </c>
      <c r="QO282" s="22">
        <f>SUM(QO5:QO281)</f>
        <v/>
      </c>
      <c r="QP282" s="22">
        <f>SUM(QP5:QP281)</f>
        <v/>
      </c>
    </row>
  </sheetData>
  <autoFilter ref="A4:QP281"/>
  <mergeCells count="51">
    <mergeCell ref="JS3:KA3"/>
    <mergeCell ref="MD3:ML3"/>
    <mergeCell ref="NE3:NM3"/>
    <mergeCell ref="LU3:MC3"/>
    <mergeCell ref="OF3:ON3"/>
    <mergeCell ref="DV3:ED3"/>
    <mergeCell ref="KB3:KJ3"/>
    <mergeCell ref="FX3:GF3"/>
    <mergeCell ref="BT3:CB3"/>
    <mergeCell ref="HZ3:IH3"/>
    <mergeCell ref="BK3:BS3"/>
    <mergeCell ref="AJ3:AR3"/>
    <mergeCell ref="KK3:KS3"/>
    <mergeCell ref="A2:O2"/>
    <mergeCell ref="MM3:MU3"/>
    <mergeCell ref="NN3:NV3"/>
    <mergeCell ref="OO3:OW3"/>
    <mergeCell ref="QH3:QP3"/>
    <mergeCell ref="AA3:AI3"/>
    <mergeCell ref="GG3:GO3"/>
    <mergeCell ref="IR3:IZ3"/>
    <mergeCell ref="CC3:CK3"/>
    <mergeCell ref="HH3:HP3"/>
    <mergeCell ref="II3:IQ3"/>
    <mergeCell ref="AS3:BA3"/>
    <mergeCell ref="EE3:EM3"/>
    <mergeCell ref="MV3:ND3"/>
    <mergeCell ref="CU3:DC3"/>
    <mergeCell ref="A3:Z3"/>
    <mergeCell ref="FF3:FN3"/>
    <mergeCell ref="NW3:OE3"/>
    <mergeCell ref="EW3:FE3"/>
    <mergeCell ref="PY3:QG3"/>
    <mergeCell ref="OX3:PF3"/>
    <mergeCell ref="JJ3:JR3"/>
    <mergeCell ref="KT3:LB3"/>
    <mergeCell ref="GY3:HG3"/>
    <mergeCell ref="LL3:LT3"/>
    <mergeCell ref="GP3:GX3"/>
    <mergeCell ref="JA3:JI3"/>
    <mergeCell ref="BB3:BJ3"/>
    <mergeCell ref="DM3:DU3"/>
    <mergeCell ref="CL3:CT3"/>
    <mergeCell ref="DD3:DL3"/>
    <mergeCell ref="EN3:EV3"/>
    <mergeCell ref="A1:O1"/>
    <mergeCell ref="PP3:PX3"/>
    <mergeCell ref="FO3:FW3"/>
    <mergeCell ref="PG3:PO3"/>
    <mergeCell ref="HQ3:HY3"/>
    <mergeCell ref="LC3:LK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1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6" customWidth="1" min="4" max="4"/>
    <col width="16" customWidth="1" min="5" max="5"/>
    <col width="16" customWidth="1" min="6" max="6"/>
    <col width="18" customWidth="1" min="7" max="7"/>
    <col width="18" customWidth="1" min="8" max="8"/>
    <col width="16" customWidth="1" min="9" max="9"/>
    <col width="18" customWidth="1" min="10" max="10"/>
    <col width="20" customWidth="1" min="11" max="11"/>
    <col width="22" customWidth="1" min="12" max="12"/>
    <col width="18" customWidth="1" min="13" max="13"/>
    <col width="18" customWidth="1" min="14" max="14"/>
  </cols>
  <sheetData>
    <row r="1" ht="24" customHeight="1">
      <c r="A1" s="1" t="inlineStr">
        <is>
          <t>O-LEASING · UNA APP DE ORANGE CREW · Modelo de Amortización Dinámica con Fórmulas Nativas</t>
        </is>
      </c>
    </row>
    <row r="2" ht="16" customHeight="1">
      <c r="A2" s="2" t="inlineStr">
        <is>
          <t>Seleccione cualquier contrato en la lista desplegable; la tabla actualiza todos los datos y se corta al mes exacto de terminación · Auditoría Financiera NIF C-15 / IFRS 16 · Desarrollado por Orange Crew</t>
        </is>
      </c>
    </row>
    <row r="4" ht="24" customHeight="1">
      <c r="B4" s="25" t="inlineStr">
        <is>
          <t>SELECCIONAR CONTRATO:</t>
        </is>
      </c>
      <c r="C4" s="26" t="inlineStr">
        <is>
          <t>0326-0003</t>
        </is>
      </c>
      <c r="D4" s="27" t="inlineStr">
        <is>
          <t>&lt;-- Seleccione de la lista desplegable o escriba el ID del contrato para actualizar toda la tabla</t>
        </is>
      </c>
    </row>
    <row r="5">
      <c r="B5" s="28" t="inlineStr">
        <is>
          <t>Cliente:</t>
        </is>
      </c>
      <c r="C5" s="29">
        <f>IFERROR(VLOOKUP($C$4, 'Reporte_Lineal'!$A$5:$Z$281, 2, FALSE), "")</f>
        <v/>
      </c>
      <c r="F5" s="28" t="inlineStr">
        <is>
          <t>Unidad / Vehículo:</t>
        </is>
      </c>
      <c r="G5" s="29">
        <f>IFERROR(VLOOKUP($C$4, 'Reporte_Lineal'!$A$5:$Z$281, 3, FALSE), "")</f>
        <v/>
      </c>
      <c r="J5" s="28" t="inlineStr">
        <is>
          <t>Estatus:</t>
        </is>
      </c>
      <c r="K5" s="29">
        <f>IFERROR(VLOOKUP($C$4, 'Reporte_Lineal'!$A$5:$Z$281, 4, FALSE), "")</f>
        <v/>
      </c>
    </row>
    <row r="6">
      <c r="B6" s="28" t="inlineStr">
        <is>
          <t>Fecha Alta:</t>
        </is>
      </c>
      <c r="C6" s="29">
        <f>IFERROR(VLOOKUP($C$4, 'Reporte_Lineal'!$A$5:$Z$281, 5, FALSE), "")</f>
        <v/>
      </c>
      <c r="D6" s="28" t="inlineStr">
        <is>
          <t>Fecha Vencimiento:</t>
        </is>
      </c>
      <c r="E6" s="29">
        <f>IFERROR(VLOOKUP($C$4, 'Reporte_Lineal'!$A$5:$Z$281, 6, FALSE), "")</f>
        <v/>
      </c>
      <c r="F6" s="28" t="inlineStr">
        <is>
          <t>Plazo (Meses):</t>
        </is>
      </c>
      <c r="G6" s="30">
        <f>IFERROR(VLOOKUP($C$4, 'Reporte_Lineal'!$A$5:$Z$281, 7, FALSE), 0)</f>
        <v/>
      </c>
      <c r="H6" s="28" t="inlineStr">
        <is>
          <t>Valor Sin IVA:</t>
        </is>
      </c>
      <c r="I6" s="31">
        <f>IFERROR(VLOOKUP($C$4, 'Reporte_Lineal'!$A$5:$Z$281, 8, FALSE), 0)</f>
        <v/>
      </c>
    </row>
    <row r="7">
      <c r="B7" s="28" t="inlineStr">
        <is>
          <t>Inversión Neta:</t>
        </is>
      </c>
      <c r="C7" s="31">
        <f>IFERROR(VLOOKUP($C$4, 'Reporte_Lineal'!$A$5:$Z$281, 11, FALSE), 0)</f>
        <v/>
      </c>
      <c r="D7" s="28" t="inlineStr">
        <is>
          <t>Renta Mensual:</t>
        </is>
      </c>
      <c r="E7" s="31">
        <f>IFERROR(VLOOKUP($C$4, 'Reporte_Lineal'!$A$5:$Z$281, 14, FALSE), 0)</f>
        <v/>
      </c>
      <c r="F7" s="28" t="inlineStr">
        <is>
          <t>Residual Pactado:</t>
        </is>
      </c>
      <c r="G7" s="31">
        <f>IFERROR(VLOOKUP($C$4, 'Reporte_Lineal'!$A$5:$Z$281, 16, FALSE), 0)</f>
        <v/>
      </c>
      <c r="H7" s="28" t="inlineStr">
        <is>
          <t>VP Residual Inicial:</t>
        </is>
      </c>
      <c r="I7" s="31">
        <f>IFERROR(VLOOKUP($C$4, 'Reporte_Lineal'!$A$5:$Z$281, 21, FALSE), 0)</f>
        <v/>
      </c>
    </row>
    <row r="8">
      <c r="B8" s="28" t="inlineStr">
        <is>
          <t>Tasa Mensual:</t>
        </is>
      </c>
      <c r="C8" s="32">
        <f>IFERROR(VLOOKUP($C$4, 'Reporte_Lineal'!$A$5:$Z$281, 17, FALSE), 0)</f>
        <v/>
      </c>
      <c r="D8" s="28" t="inlineStr">
        <is>
          <t>Tasa Nominal Anual:</t>
        </is>
      </c>
      <c r="E8" s="32">
        <f>IFERROR(VLOOKUP($C$4, 'Reporte_Lineal'!$A$5:$Z$281, 19, FALSE), 0)</f>
        <v/>
      </c>
      <c r="F8" s="28" t="inlineStr">
        <is>
          <t>TIR Anual Efectiva:</t>
        </is>
      </c>
      <c r="G8" s="32">
        <f>IFERROR(VLOOKUP($C$4, 'Reporte_Lineal'!$A$5:$Z$281, 20, FALSE), 0)</f>
        <v/>
      </c>
      <c r="H8" s="28" t="inlineStr">
        <is>
          <t>Ingreso Financiero:</t>
        </is>
      </c>
      <c r="I8" s="31">
        <f>IFERROR(VLOOKUP($C$4, 'Reporte_Lineal'!$A$5:$Z$281, 24, FALSE), 0)</f>
        <v/>
      </c>
    </row>
    <row r="9">
      <c r="A9" s="2" t="inlineStr">
        <is>
          <t>FÓRMULAS VIVAS DE AMORTIZACIÓN Y SALDOS: Interés = Saldo_Inicial * Tasa | Capital = Renta - Interés | Saldo Capital = Saldo_Inicial - Capital | Interés Residual = VP_Residual * Tasa | VP_Residual_Final = VP_Inicial + Interés_Residual | Saldo Intereses = SUM(Futuros) | Saldo Cartera = Saldo_Capital + Saldo_Intereses | Saldo Global = Saldo_Cartera + VP_Residual. La tabla se corta automáticamente al plazo contractual ($G$6 meses).</t>
        </is>
      </c>
    </row>
    <row r="10" ht="24" customHeight="1">
      <c r="A10" s="33" t="inlineStr">
        <is>
          <t>Mes</t>
        </is>
      </c>
      <c r="B10" s="33" t="inlineStr">
        <is>
          <t>Saldo_Inicial_Capital</t>
        </is>
      </c>
      <c r="C10" s="33" t="inlineStr">
        <is>
          <t>Tasa_Mensual</t>
        </is>
      </c>
      <c r="D10" s="33" t="inlineStr">
        <is>
          <t>Interes_Leasing</t>
        </is>
      </c>
      <c r="E10" s="33" t="inlineStr">
        <is>
          <t>Renta_Sin_IVA</t>
        </is>
      </c>
      <c r="F10" s="33" t="inlineStr">
        <is>
          <t>Capital_Amortizado</t>
        </is>
      </c>
      <c r="G10" s="33" t="inlineStr">
        <is>
          <t>Saldo_Final_Capital</t>
        </is>
      </c>
      <c r="H10" s="33" t="inlineStr">
        <is>
          <t>VP_Residual_Inicial</t>
        </is>
      </c>
      <c r="I10" s="33" t="inlineStr">
        <is>
          <t>Interes_Residual</t>
        </is>
      </c>
      <c r="J10" s="33" t="inlineStr">
        <is>
          <t>VP_Residual_Final</t>
        </is>
      </c>
      <c r="K10" s="33" t="inlineStr">
        <is>
          <t>Ingreso_Financiero_Total</t>
        </is>
      </c>
      <c r="L10" s="33" t="inlineStr">
        <is>
          <t>Saldo_Intereses_Remanentes</t>
        </is>
      </c>
      <c r="M10" s="33" t="inlineStr">
        <is>
          <t>Saldo_Cartera_Total</t>
        </is>
      </c>
      <c r="N10" s="33" t="inlineStr">
        <is>
          <t>Saldo_Global_Exigible</t>
        </is>
      </c>
    </row>
    <row r="11">
      <c r="A11" s="6">
        <f>IF(ROW()-10&lt;=$G$6, ROW()-10, "")</f>
        <v/>
      </c>
      <c r="B11" s="9">
        <f>IF($A11="", "", $C$7)</f>
        <v/>
      </c>
      <c r="C11" s="11">
        <f>IF($A11="", "", $C$8)</f>
        <v/>
      </c>
      <c r="D11" s="9">
        <f>IF($A11="", "", ROUND(B11*C11, 2))</f>
        <v/>
      </c>
      <c r="E11" s="9">
        <f>IF($A11="", "", $E$7)</f>
        <v/>
      </c>
      <c r="F11" s="9">
        <f>IF($A11="", "", E11-D11)</f>
        <v/>
      </c>
      <c r="G11" s="9">
        <f>IF($A11="", "", B11-F11)</f>
        <v/>
      </c>
      <c r="H11" s="9">
        <f>IF($A11="", "", $I$7)</f>
        <v/>
      </c>
      <c r="I11" s="9">
        <f>IF($A11="", "", ROUND(H11*C11, 2))</f>
        <v/>
      </c>
      <c r="J11" s="9">
        <f>IF($A11="", "", H11+I11)</f>
        <v/>
      </c>
      <c r="K11" s="9">
        <f>IF($A11="", "", D11+I11)</f>
        <v/>
      </c>
      <c r="L11" s="9">
        <f>IF($A11="", "", SUM(D12:$D$82))</f>
        <v/>
      </c>
      <c r="M11" s="9">
        <f>IF($A11="", "", G11+L11)</f>
        <v/>
      </c>
      <c r="N11" s="9">
        <f>IF($A11="", "", M11+J11)</f>
        <v/>
      </c>
    </row>
    <row r="12">
      <c r="A12" s="12">
        <f>IF(ROW()-10&lt;=$G$6, ROW()-10, "")</f>
        <v/>
      </c>
      <c r="B12" s="15">
        <f>IF($A12="", "", G11)</f>
        <v/>
      </c>
      <c r="C12" s="17">
        <f>IF($A12="", "", $C$8)</f>
        <v/>
      </c>
      <c r="D12" s="15">
        <f>IF($A12="", "", ROUND(B12*C12, 2))</f>
        <v/>
      </c>
      <c r="E12" s="15">
        <f>IF($A12="", "", $E$7)</f>
        <v/>
      </c>
      <c r="F12" s="15">
        <f>IF($A12="", "", E12-D12)</f>
        <v/>
      </c>
      <c r="G12" s="15">
        <f>IF($A12="", "", B12-F12)</f>
        <v/>
      </c>
      <c r="H12" s="15">
        <f>IF($A12="", "", J11)</f>
        <v/>
      </c>
      <c r="I12" s="15">
        <f>IF($A12="", "", ROUND(H12*C12, 2))</f>
        <v/>
      </c>
      <c r="J12" s="15">
        <f>IF($A12="", "", H12+I12)</f>
        <v/>
      </c>
      <c r="K12" s="15">
        <f>IF($A12="", "", D12+I12)</f>
        <v/>
      </c>
      <c r="L12" s="15">
        <f>IF($A12="", "", SUM(D13:$D$82))</f>
        <v/>
      </c>
      <c r="M12" s="15">
        <f>IF($A12="", "", G12+L12)</f>
        <v/>
      </c>
      <c r="N12" s="15">
        <f>IF($A12="", "", M12+J12)</f>
        <v/>
      </c>
    </row>
    <row r="13">
      <c r="A13" s="6">
        <f>IF(ROW()-10&lt;=$G$6, ROW()-10, "")</f>
        <v/>
      </c>
      <c r="B13" s="9">
        <f>IF($A13="", "", G12)</f>
        <v/>
      </c>
      <c r="C13" s="11">
        <f>IF($A13="", "", $C$8)</f>
        <v/>
      </c>
      <c r="D13" s="9">
        <f>IF($A13="", "", ROUND(B13*C13, 2))</f>
        <v/>
      </c>
      <c r="E13" s="9">
        <f>IF($A13="", "", $E$7)</f>
        <v/>
      </c>
      <c r="F13" s="9">
        <f>IF($A13="", "", E13-D13)</f>
        <v/>
      </c>
      <c r="G13" s="9">
        <f>IF($A13="", "", B13-F13)</f>
        <v/>
      </c>
      <c r="H13" s="9">
        <f>IF($A13="", "", J12)</f>
        <v/>
      </c>
      <c r="I13" s="9">
        <f>IF($A13="", "", ROUND(H13*C13, 2))</f>
        <v/>
      </c>
      <c r="J13" s="9">
        <f>IF($A13="", "", H13+I13)</f>
        <v/>
      </c>
      <c r="K13" s="9">
        <f>IF($A13="", "", D13+I13)</f>
        <v/>
      </c>
      <c r="L13" s="9">
        <f>IF($A13="", "", SUM(D14:$D$82))</f>
        <v/>
      </c>
      <c r="M13" s="9">
        <f>IF($A13="", "", G13+L13)</f>
        <v/>
      </c>
      <c r="N13" s="9">
        <f>IF($A13="", "", M13+J13)</f>
        <v/>
      </c>
    </row>
    <row r="14">
      <c r="A14" s="12">
        <f>IF(ROW()-10&lt;=$G$6, ROW()-10, "")</f>
        <v/>
      </c>
      <c r="B14" s="15">
        <f>IF($A14="", "", G13)</f>
        <v/>
      </c>
      <c r="C14" s="17">
        <f>IF($A14="", "", $C$8)</f>
        <v/>
      </c>
      <c r="D14" s="15">
        <f>IF($A14="", "", ROUND(B14*C14, 2))</f>
        <v/>
      </c>
      <c r="E14" s="15">
        <f>IF($A14="", "", $E$7)</f>
        <v/>
      </c>
      <c r="F14" s="15">
        <f>IF($A14="", "", E14-D14)</f>
        <v/>
      </c>
      <c r="G14" s="15">
        <f>IF($A14="", "", B14-F14)</f>
        <v/>
      </c>
      <c r="H14" s="15">
        <f>IF($A14="", "", J13)</f>
        <v/>
      </c>
      <c r="I14" s="15">
        <f>IF($A14="", "", ROUND(H14*C14, 2))</f>
        <v/>
      </c>
      <c r="J14" s="15">
        <f>IF($A14="", "", H14+I14)</f>
        <v/>
      </c>
      <c r="K14" s="15">
        <f>IF($A14="", "", D14+I14)</f>
        <v/>
      </c>
      <c r="L14" s="15">
        <f>IF($A14="", "", SUM(D15:$D$82))</f>
        <v/>
      </c>
      <c r="M14" s="15">
        <f>IF($A14="", "", G14+L14)</f>
        <v/>
      </c>
      <c r="N14" s="15">
        <f>IF($A14="", "", M14+J14)</f>
        <v/>
      </c>
    </row>
    <row r="15">
      <c r="A15" s="6">
        <f>IF(ROW()-10&lt;=$G$6, ROW()-10, "")</f>
        <v/>
      </c>
      <c r="B15" s="9">
        <f>IF($A15="", "", G14)</f>
        <v/>
      </c>
      <c r="C15" s="11">
        <f>IF($A15="", "", $C$8)</f>
        <v/>
      </c>
      <c r="D15" s="9">
        <f>IF($A15="", "", ROUND(B15*C15, 2))</f>
        <v/>
      </c>
      <c r="E15" s="9">
        <f>IF($A15="", "", $E$7)</f>
        <v/>
      </c>
      <c r="F15" s="9">
        <f>IF($A15="", "", E15-D15)</f>
        <v/>
      </c>
      <c r="G15" s="9">
        <f>IF($A15="", "", B15-F15)</f>
        <v/>
      </c>
      <c r="H15" s="9">
        <f>IF($A15="", "", J14)</f>
        <v/>
      </c>
      <c r="I15" s="9">
        <f>IF($A15="", "", ROUND(H15*C15, 2))</f>
        <v/>
      </c>
      <c r="J15" s="9">
        <f>IF($A15="", "", H15+I15)</f>
        <v/>
      </c>
      <c r="K15" s="9">
        <f>IF($A15="", "", D15+I15)</f>
        <v/>
      </c>
      <c r="L15" s="9">
        <f>IF($A15="", "", SUM(D16:$D$82))</f>
        <v/>
      </c>
      <c r="M15" s="9">
        <f>IF($A15="", "", G15+L15)</f>
        <v/>
      </c>
      <c r="N15" s="9">
        <f>IF($A15="", "", M15+J15)</f>
        <v/>
      </c>
    </row>
    <row r="16">
      <c r="A16" s="12">
        <f>IF(ROW()-10&lt;=$G$6, ROW()-10, "")</f>
        <v/>
      </c>
      <c r="B16" s="15">
        <f>IF($A16="", "", G15)</f>
        <v/>
      </c>
      <c r="C16" s="17">
        <f>IF($A16="", "", $C$8)</f>
        <v/>
      </c>
      <c r="D16" s="15">
        <f>IF($A16="", "", ROUND(B16*C16, 2))</f>
        <v/>
      </c>
      <c r="E16" s="15">
        <f>IF($A16="", "", $E$7)</f>
        <v/>
      </c>
      <c r="F16" s="15">
        <f>IF($A16="", "", E16-D16)</f>
        <v/>
      </c>
      <c r="G16" s="15">
        <f>IF($A16="", "", B16-F16)</f>
        <v/>
      </c>
      <c r="H16" s="15">
        <f>IF($A16="", "", J15)</f>
        <v/>
      </c>
      <c r="I16" s="15">
        <f>IF($A16="", "", ROUND(H16*C16, 2))</f>
        <v/>
      </c>
      <c r="J16" s="15">
        <f>IF($A16="", "", H16+I16)</f>
        <v/>
      </c>
      <c r="K16" s="15">
        <f>IF($A16="", "", D16+I16)</f>
        <v/>
      </c>
      <c r="L16" s="15">
        <f>IF($A16="", "", SUM(D17:$D$82))</f>
        <v/>
      </c>
      <c r="M16" s="15">
        <f>IF($A16="", "", G16+L16)</f>
        <v/>
      </c>
      <c r="N16" s="15">
        <f>IF($A16="", "", M16+J16)</f>
        <v/>
      </c>
    </row>
    <row r="17">
      <c r="A17" s="6">
        <f>IF(ROW()-10&lt;=$G$6, ROW()-10, "")</f>
        <v/>
      </c>
      <c r="B17" s="9">
        <f>IF($A17="", "", G16)</f>
        <v/>
      </c>
      <c r="C17" s="11">
        <f>IF($A17="", "", $C$8)</f>
        <v/>
      </c>
      <c r="D17" s="9">
        <f>IF($A17="", "", ROUND(B17*C17, 2))</f>
        <v/>
      </c>
      <c r="E17" s="9">
        <f>IF($A17="", "", $E$7)</f>
        <v/>
      </c>
      <c r="F17" s="9">
        <f>IF($A17="", "", E17-D17)</f>
        <v/>
      </c>
      <c r="G17" s="9">
        <f>IF($A17="", "", B17-F17)</f>
        <v/>
      </c>
      <c r="H17" s="9">
        <f>IF($A17="", "", J16)</f>
        <v/>
      </c>
      <c r="I17" s="9">
        <f>IF($A17="", "", ROUND(H17*C17, 2))</f>
        <v/>
      </c>
      <c r="J17" s="9">
        <f>IF($A17="", "", H17+I17)</f>
        <v/>
      </c>
      <c r="K17" s="9">
        <f>IF($A17="", "", D17+I17)</f>
        <v/>
      </c>
      <c r="L17" s="9">
        <f>IF($A17="", "", SUM(D18:$D$82))</f>
        <v/>
      </c>
      <c r="M17" s="9">
        <f>IF($A17="", "", G17+L17)</f>
        <v/>
      </c>
      <c r="N17" s="9">
        <f>IF($A17="", "", M17+J17)</f>
        <v/>
      </c>
    </row>
    <row r="18">
      <c r="A18" s="12">
        <f>IF(ROW()-10&lt;=$G$6, ROW()-10, "")</f>
        <v/>
      </c>
      <c r="B18" s="15">
        <f>IF($A18="", "", G17)</f>
        <v/>
      </c>
      <c r="C18" s="17">
        <f>IF($A18="", "", $C$8)</f>
        <v/>
      </c>
      <c r="D18" s="15">
        <f>IF($A18="", "", ROUND(B18*C18, 2))</f>
        <v/>
      </c>
      <c r="E18" s="15">
        <f>IF($A18="", "", $E$7)</f>
        <v/>
      </c>
      <c r="F18" s="15">
        <f>IF($A18="", "", E18-D18)</f>
        <v/>
      </c>
      <c r="G18" s="15">
        <f>IF($A18="", "", B18-F18)</f>
        <v/>
      </c>
      <c r="H18" s="15">
        <f>IF($A18="", "", J17)</f>
        <v/>
      </c>
      <c r="I18" s="15">
        <f>IF($A18="", "", ROUND(H18*C18, 2))</f>
        <v/>
      </c>
      <c r="J18" s="15">
        <f>IF($A18="", "", H18+I18)</f>
        <v/>
      </c>
      <c r="K18" s="15">
        <f>IF($A18="", "", D18+I18)</f>
        <v/>
      </c>
      <c r="L18" s="15">
        <f>IF($A18="", "", SUM(D19:$D$82))</f>
        <v/>
      </c>
      <c r="M18" s="15">
        <f>IF($A18="", "", G18+L18)</f>
        <v/>
      </c>
      <c r="N18" s="15">
        <f>IF($A18="", "", M18+J18)</f>
        <v/>
      </c>
    </row>
    <row r="19">
      <c r="A19" s="6">
        <f>IF(ROW()-10&lt;=$G$6, ROW()-10, "")</f>
        <v/>
      </c>
      <c r="B19" s="9">
        <f>IF($A19="", "", G18)</f>
        <v/>
      </c>
      <c r="C19" s="11">
        <f>IF($A19="", "", $C$8)</f>
        <v/>
      </c>
      <c r="D19" s="9">
        <f>IF($A19="", "", ROUND(B19*C19, 2))</f>
        <v/>
      </c>
      <c r="E19" s="9">
        <f>IF($A19="", "", $E$7)</f>
        <v/>
      </c>
      <c r="F19" s="9">
        <f>IF($A19="", "", E19-D19)</f>
        <v/>
      </c>
      <c r="G19" s="9">
        <f>IF($A19="", "", B19-F19)</f>
        <v/>
      </c>
      <c r="H19" s="9">
        <f>IF($A19="", "", J18)</f>
        <v/>
      </c>
      <c r="I19" s="9">
        <f>IF($A19="", "", ROUND(H19*C19, 2))</f>
        <v/>
      </c>
      <c r="J19" s="9">
        <f>IF($A19="", "", H19+I19)</f>
        <v/>
      </c>
      <c r="K19" s="9">
        <f>IF($A19="", "", D19+I19)</f>
        <v/>
      </c>
      <c r="L19" s="9">
        <f>IF($A19="", "", SUM(D20:$D$82))</f>
        <v/>
      </c>
      <c r="M19" s="9">
        <f>IF($A19="", "", G19+L19)</f>
        <v/>
      </c>
      <c r="N19" s="9">
        <f>IF($A19="", "", M19+J19)</f>
        <v/>
      </c>
    </row>
    <row r="20">
      <c r="A20" s="12">
        <f>IF(ROW()-10&lt;=$G$6, ROW()-10, "")</f>
        <v/>
      </c>
      <c r="B20" s="15">
        <f>IF($A20="", "", G19)</f>
        <v/>
      </c>
      <c r="C20" s="17">
        <f>IF($A20="", "", $C$8)</f>
        <v/>
      </c>
      <c r="D20" s="15">
        <f>IF($A20="", "", ROUND(B20*C20, 2))</f>
        <v/>
      </c>
      <c r="E20" s="15">
        <f>IF($A20="", "", $E$7)</f>
        <v/>
      </c>
      <c r="F20" s="15">
        <f>IF($A20="", "", E20-D20)</f>
        <v/>
      </c>
      <c r="G20" s="15">
        <f>IF($A20="", "", B20-F20)</f>
        <v/>
      </c>
      <c r="H20" s="15">
        <f>IF($A20="", "", J19)</f>
        <v/>
      </c>
      <c r="I20" s="15">
        <f>IF($A20="", "", ROUND(H20*C20, 2))</f>
        <v/>
      </c>
      <c r="J20" s="15">
        <f>IF($A20="", "", H20+I20)</f>
        <v/>
      </c>
      <c r="K20" s="15">
        <f>IF($A20="", "", D20+I20)</f>
        <v/>
      </c>
      <c r="L20" s="15">
        <f>IF($A20="", "", SUM(D21:$D$82))</f>
        <v/>
      </c>
      <c r="M20" s="15">
        <f>IF($A20="", "", G20+L20)</f>
        <v/>
      </c>
      <c r="N20" s="15">
        <f>IF($A20="", "", M20+J20)</f>
        <v/>
      </c>
    </row>
    <row r="21">
      <c r="A21" s="6">
        <f>IF(ROW()-10&lt;=$G$6, ROW()-10, "")</f>
        <v/>
      </c>
      <c r="B21" s="9">
        <f>IF($A21="", "", G20)</f>
        <v/>
      </c>
      <c r="C21" s="11">
        <f>IF($A21="", "", $C$8)</f>
        <v/>
      </c>
      <c r="D21" s="9">
        <f>IF($A21="", "", ROUND(B21*C21, 2))</f>
        <v/>
      </c>
      <c r="E21" s="9">
        <f>IF($A21="", "", $E$7)</f>
        <v/>
      </c>
      <c r="F21" s="9">
        <f>IF($A21="", "", E21-D21)</f>
        <v/>
      </c>
      <c r="G21" s="9">
        <f>IF($A21="", "", B21-F21)</f>
        <v/>
      </c>
      <c r="H21" s="9">
        <f>IF($A21="", "", J20)</f>
        <v/>
      </c>
      <c r="I21" s="9">
        <f>IF($A21="", "", ROUND(H21*C21, 2))</f>
        <v/>
      </c>
      <c r="J21" s="9">
        <f>IF($A21="", "", H21+I21)</f>
        <v/>
      </c>
      <c r="K21" s="9">
        <f>IF($A21="", "", D21+I21)</f>
        <v/>
      </c>
      <c r="L21" s="9">
        <f>IF($A21="", "", SUM(D22:$D$82))</f>
        <v/>
      </c>
      <c r="M21" s="9">
        <f>IF($A21="", "", G21+L21)</f>
        <v/>
      </c>
      <c r="N21" s="9">
        <f>IF($A21="", "", M21+J21)</f>
        <v/>
      </c>
    </row>
    <row r="22">
      <c r="A22" s="12">
        <f>IF(ROW()-10&lt;=$G$6, ROW()-10, "")</f>
        <v/>
      </c>
      <c r="B22" s="15">
        <f>IF($A22="", "", G21)</f>
        <v/>
      </c>
      <c r="C22" s="17">
        <f>IF($A22="", "", $C$8)</f>
        <v/>
      </c>
      <c r="D22" s="15">
        <f>IF($A22="", "", ROUND(B22*C22, 2))</f>
        <v/>
      </c>
      <c r="E22" s="15">
        <f>IF($A22="", "", $E$7)</f>
        <v/>
      </c>
      <c r="F22" s="15">
        <f>IF($A22="", "", E22-D22)</f>
        <v/>
      </c>
      <c r="G22" s="15">
        <f>IF($A22="", "", B22-F22)</f>
        <v/>
      </c>
      <c r="H22" s="15">
        <f>IF($A22="", "", J21)</f>
        <v/>
      </c>
      <c r="I22" s="15">
        <f>IF($A22="", "", ROUND(H22*C22, 2))</f>
        <v/>
      </c>
      <c r="J22" s="15">
        <f>IF($A22="", "", H22+I22)</f>
        <v/>
      </c>
      <c r="K22" s="15">
        <f>IF($A22="", "", D22+I22)</f>
        <v/>
      </c>
      <c r="L22" s="15">
        <f>IF($A22="", "", SUM(D23:$D$82))</f>
        <v/>
      </c>
      <c r="M22" s="15">
        <f>IF($A22="", "", G22+L22)</f>
        <v/>
      </c>
      <c r="N22" s="15">
        <f>IF($A22="", "", M22+J22)</f>
        <v/>
      </c>
    </row>
    <row r="23">
      <c r="A23" s="6">
        <f>IF(ROW()-10&lt;=$G$6, ROW()-10, "")</f>
        <v/>
      </c>
      <c r="B23" s="9">
        <f>IF($A23="", "", G22)</f>
        <v/>
      </c>
      <c r="C23" s="11">
        <f>IF($A23="", "", $C$8)</f>
        <v/>
      </c>
      <c r="D23" s="9">
        <f>IF($A23="", "", ROUND(B23*C23, 2))</f>
        <v/>
      </c>
      <c r="E23" s="9">
        <f>IF($A23="", "", $E$7)</f>
        <v/>
      </c>
      <c r="F23" s="9">
        <f>IF($A23="", "", E23-D23)</f>
        <v/>
      </c>
      <c r="G23" s="9">
        <f>IF($A23="", "", B23-F23)</f>
        <v/>
      </c>
      <c r="H23" s="9">
        <f>IF($A23="", "", J22)</f>
        <v/>
      </c>
      <c r="I23" s="9">
        <f>IF($A23="", "", ROUND(H23*C23, 2))</f>
        <v/>
      </c>
      <c r="J23" s="9">
        <f>IF($A23="", "", H23+I23)</f>
        <v/>
      </c>
      <c r="K23" s="9">
        <f>IF($A23="", "", D23+I23)</f>
        <v/>
      </c>
      <c r="L23" s="9">
        <f>IF($A23="", "", SUM(D24:$D$82))</f>
        <v/>
      </c>
      <c r="M23" s="9">
        <f>IF($A23="", "", G23+L23)</f>
        <v/>
      </c>
      <c r="N23" s="9">
        <f>IF($A23="", "", M23+J23)</f>
        <v/>
      </c>
    </row>
    <row r="24">
      <c r="A24" s="12">
        <f>IF(ROW()-10&lt;=$G$6, ROW()-10, "")</f>
        <v/>
      </c>
      <c r="B24" s="15">
        <f>IF($A24="", "", G23)</f>
        <v/>
      </c>
      <c r="C24" s="17">
        <f>IF($A24="", "", $C$8)</f>
        <v/>
      </c>
      <c r="D24" s="15">
        <f>IF($A24="", "", ROUND(B24*C24, 2))</f>
        <v/>
      </c>
      <c r="E24" s="15">
        <f>IF($A24="", "", $E$7)</f>
        <v/>
      </c>
      <c r="F24" s="15">
        <f>IF($A24="", "", E24-D24)</f>
        <v/>
      </c>
      <c r="G24" s="15">
        <f>IF($A24="", "", B24-F24)</f>
        <v/>
      </c>
      <c r="H24" s="15">
        <f>IF($A24="", "", J23)</f>
        <v/>
      </c>
      <c r="I24" s="15">
        <f>IF($A24="", "", ROUND(H24*C24, 2))</f>
        <v/>
      </c>
      <c r="J24" s="15">
        <f>IF($A24="", "", H24+I24)</f>
        <v/>
      </c>
      <c r="K24" s="15">
        <f>IF($A24="", "", D24+I24)</f>
        <v/>
      </c>
      <c r="L24" s="15">
        <f>IF($A24="", "", SUM(D25:$D$82))</f>
        <v/>
      </c>
      <c r="M24" s="15">
        <f>IF($A24="", "", G24+L24)</f>
        <v/>
      </c>
      <c r="N24" s="15">
        <f>IF($A24="", "", M24+J24)</f>
        <v/>
      </c>
    </row>
    <row r="25">
      <c r="A25" s="6">
        <f>IF(ROW()-10&lt;=$G$6, ROW()-10, "")</f>
        <v/>
      </c>
      <c r="B25" s="9">
        <f>IF($A25="", "", G24)</f>
        <v/>
      </c>
      <c r="C25" s="11">
        <f>IF($A25="", "", $C$8)</f>
        <v/>
      </c>
      <c r="D25" s="9">
        <f>IF($A25="", "", ROUND(B25*C25, 2))</f>
        <v/>
      </c>
      <c r="E25" s="9">
        <f>IF($A25="", "", $E$7)</f>
        <v/>
      </c>
      <c r="F25" s="9">
        <f>IF($A25="", "", E25-D25)</f>
        <v/>
      </c>
      <c r="G25" s="9">
        <f>IF($A25="", "", B25-F25)</f>
        <v/>
      </c>
      <c r="H25" s="9">
        <f>IF($A25="", "", J24)</f>
        <v/>
      </c>
      <c r="I25" s="9">
        <f>IF($A25="", "", ROUND(H25*C25, 2))</f>
        <v/>
      </c>
      <c r="J25" s="9">
        <f>IF($A25="", "", H25+I25)</f>
        <v/>
      </c>
      <c r="K25" s="9">
        <f>IF($A25="", "", D25+I25)</f>
        <v/>
      </c>
      <c r="L25" s="9">
        <f>IF($A25="", "", SUM(D26:$D$82))</f>
        <v/>
      </c>
      <c r="M25" s="9">
        <f>IF($A25="", "", G25+L25)</f>
        <v/>
      </c>
      <c r="N25" s="9">
        <f>IF($A25="", "", M25+J25)</f>
        <v/>
      </c>
    </row>
    <row r="26">
      <c r="A26" s="12">
        <f>IF(ROW()-10&lt;=$G$6, ROW()-10, "")</f>
        <v/>
      </c>
      <c r="B26" s="15">
        <f>IF($A26="", "", G25)</f>
        <v/>
      </c>
      <c r="C26" s="17">
        <f>IF($A26="", "", $C$8)</f>
        <v/>
      </c>
      <c r="D26" s="15">
        <f>IF($A26="", "", ROUND(B26*C26, 2))</f>
        <v/>
      </c>
      <c r="E26" s="15">
        <f>IF($A26="", "", $E$7)</f>
        <v/>
      </c>
      <c r="F26" s="15">
        <f>IF($A26="", "", E26-D26)</f>
        <v/>
      </c>
      <c r="G26" s="15">
        <f>IF($A26="", "", B26-F26)</f>
        <v/>
      </c>
      <c r="H26" s="15">
        <f>IF($A26="", "", J25)</f>
        <v/>
      </c>
      <c r="I26" s="15">
        <f>IF($A26="", "", ROUND(H26*C26, 2))</f>
        <v/>
      </c>
      <c r="J26" s="15">
        <f>IF($A26="", "", H26+I26)</f>
        <v/>
      </c>
      <c r="K26" s="15">
        <f>IF($A26="", "", D26+I26)</f>
        <v/>
      </c>
      <c r="L26" s="15">
        <f>IF($A26="", "", SUM(D27:$D$82))</f>
        <v/>
      </c>
      <c r="M26" s="15">
        <f>IF($A26="", "", G26+L26)</f>
        <v/>
      </c>
      <c r="N26" s="15">
        <f>IF($A26="", "", M26+J26)</f>
        <v/>
      </c>
    </row>
    <row r="27">
      <c r="A27" s="6">
        <f>IF(ROW()-10&lt;=$G$6, ROW()-10, "")</f>
        <v/>
      </c>
      <c r="B27" s="9">
        <f>IF($A27="", "", G26)</f>
        <v/>
      </c>
      <c r="C27" s="11">
        <f>IF($A27="", "", $C$8)</f>
        <v/>
      </c>
      <c r="D27" s="9">
        <f>IF($A27="", "", ROUND(B27*C27, 2))</f>
        <v/>
      </c>
      <c r="E27" s="9">
        <f>IF($A27="", "", $E$7)</f>
        <v/>
      </c>
      <c r="F27" s="9">
        <f>IF($A27="", "", E27-D27)</f>
        <v/>
      </c>
      <c r="G27" s="9">
        <f>IF($A27="", "", B27-F27)</f>
        <v/>
      </c>
      <c r="H27" s="9">
        <f>IF($A27="", "", J26)</f>
        <v/>
      </c>
      <c r="I27" s="9">
        <f>IF($A27="", "", ROUND(H27*C27, 2))</f>
        <v/>
      </c>
      <c r="J27" s="9">
        <f>IF($A27="", "", H27+I27)</f>
        <v/>
      </c>
      <c r="K27" s="9">
        <f>IF($A27="", "", D27+I27)</f>
        <v/>
      </c>
      <c r="L27" s="9">
        <f>IF($A27="", "", SUM(D28:$D$82))</f>
        <v/>
      </c>
      <c r="M27" s="9">
        <f>IF($A27="", "", G27+L27)</f>
        <v/>
      </c>
      <c r="N27" s="9">
        <f>IF($A27="", "", M27+J27)</f>
        <v/>
      </c>
    </row>
    <row r="28">
      <c r="A28" s="12">
        <f>IF(ROW()-10&lt;=$G$6, ROW()-10, "")</f>
        <v/>
      </c>
      <c r="B28" s="15">
        <f>IF($A28="", "", G27)</f>
        <v/>
      </c>
      <c r="C28" s="17">
        <f>IF($A28="", "", $C$8)</f>
        <v/>
      </c>
      <c r="D28" s="15">
        <f>IF($A28="", "", ROUND(B28*C28, 2))</f>
        <v/>
      </c>
      <c r="E28" s="15">
        <f>IF($A28="", "", $E$7)</f>
        <v/>
      </c>
      <c r="F28" s="15">
        <f>IF($A28="", "", E28-D28)</f>
        <v/>
      </c>
      <c r="G28" s="15">
        <f>IF($A28="", "", B28-F28)</f>
        <v/>
      </c>
      <c r="H28" s="15">
        <f>IF($A28="", "", J27)</f>
        <v/>
      </c>
      <c r="I28" s="15">
        <f>IF($A28="", "", ROUND(H28*C28, 2))</f>
        <v/>
      </c>
      <c r="J28" s="15">
        <f>IF($A28="", "", H28+I28)</f>
        <v/>
      </c>
      <c r="K28" s="15">
        <f>IF($A28="", "", D28+I28)</f>
        <v/>
      </c>
      <c r="L28" s="15">
        <f>IF($A28="", "", SUM(D29:$D$82))</f>
        <v/>
      </c>
      <c r="M28" s="15">
        <f>IF($A28="", "", G28+L28)</f>
        <v/>
      </c>
      <c r="N28" s="15">
        <f>IF($A28="", "", M28+J28)</f>
        <v/>
      </c>
    </row>
    <row r="29">
      <c r="A29" s="6">
        <f>IF(ROW()-10&lt;=$G$6, ROW()-10, "")</f>
        <v/>
      </c>
      <c r="B29" s="9">
        <f>IF($A29="", "", G28)</f>
        <v/>
      </c>
      <c r="C29" s="11">
        <f>IF($A29="", "", $C$8)</f>
        <v/>
      </c>
      <c r="D29" s="9">
        <f>IF($A29="", "", ROUND(B29*C29, 2))</f>
        <v/>
      </c>
      <c r="E29" s="9">
        <f>IF($A29="", "", $E$7)</f>
        <v/>
      </c>
      <c r="F29" s="9">
        <f>IF($A29="", "", E29-D29)</f>
        <v/>
      </c>
      <c r="G29" s="9">
        <f>IF($A29="", "", B29-F29)</f>
        <v/>
      </c>
      <c r="H29" s="9">
        <f>IF($A29="", "", J28)</f>
        <v/>
      </c>
      <c r="I29" s="9">
        <f>IF($A29="", "", ROUND(H29*C29, 2))</f>
        <v/>
      </c>
      <c r="J29" s="9">
        <f>IF($A29="", "", H29+I29)</f>
        <v/>
      </c>
      <c r="K29" s="9">
        <f>IF($A29="", "", D29+I29)</f>
        <v/>
      </c>
      <c r="L29" s="9">
        <f>IF($A29="", "", SUM(D30:$D$82))</f>
        <v/>
      </c>
      <c r="M29" s="9">
        <f>IF($A29="", "", G29+L29)</f>
        <v/>
      </c>
      <c r="N29" s="9">
        <f>IF($A29="", "", M29+J29)</f>
        <v/>
      </c>
    </row>
    <row r="30">
      <c r="A30" s="12">
        <f>IF(ROW()-10&lt;=$G$6, ROW()-10, "")</f>
        <v/>
      </c>
      <c r="B30" s="15">
        <f>IF($A30="", "", G29)</f>
        <v/>
      </c>
      <c r="C30" s="17">
        <f>IF($A30="", "", $C$8)</f>
        <v/>
      </c>
      <c r="D30" s="15">
        <f>IF($A30="", "", ROUND(B30*C30, 2))</f>
        <v/>
      </c>
      <c r="E30" s="15">
        <f>IF($A30="", "", $E$7)</f>
        <v/>
      </c>
      <c r="F30" s="15">
        <f>IF($A30="", "", E30-D30)</f>
        <v/>
      </c>
      <c r="G30" s="15">
        <f>IF($A30="", "", B30-F30)</f>
        <v/>
      </c>
      <c r="H30" s="15">
        <f>IF($A30="", "", J29)</f>
        <v/>
      </c>
      <c r="I30" s="15">
        <f>IF($A30="", "", ROUND(H30*C30, 2))</f>
        <v/>
      </c>
      <c r="J30" s="15">
        <f>IF($A30="", "", H30+I30)</f>
        <v/>
      </c>
      <c r="K30" s="15">
        <f>IF($A30="", "", D30+I30)</f>
        <v/>
      </c>
      <c r="L30" s="15">
        <f>IF($A30="", "", SUM(D31:$D$82))</f>
        <v/>
      </c>
      <c r="M30" s="15">
        <f>IF($A30="", "", G30+L30)</f>
        <v/>
      </c>
      <c r="N30" s="15">
        <f>IF($A30="", "", M30+J30)</f>
        <v/>
      </c>
    </row>
    <row r="31">
      <c r="A31" s="6">
        <f>IF(ROW()-10&lt;=$G$6, ROW()-10, "")</f>
        <v/>
      </c>
      <c r="B31" s="9">
        <f>IF($A31="", "", G30)</f>
        <v/>
      </c>
      <c r="C31" s="11">
        <f>IF($A31="", "", $C$8)</f>
        <v/>
      </c>
      <c r="D31" s="9">
        <f>IF($A31="", "", ROUND(B31*C31, 2))</f>
        <v/>
      </c>
      <c r="E31" s="9">
        <f>IF($A31="", "", $E$7)</f>
        <v/>
      </c>
      <c r="F31" s="9">
        <f>IF($A31="", "", E31-D31)</f>
        <v/>
      </c>
      <c r="G31" s="9">
        <f>IF($A31="", "", B31-F31)</f>
        <v/>
      </c>
      <c r="H31" s="9">
        <f>IF($A31="", "", J30)</f>
        <v/>
      </c>
      <c r="I31" s="9">
        <f>IF($A31="", "", ROUND(H31*C31, 2))</f>
        <v/>
      </c>
      <c r="J31" s="9">
        <f>IF($A31="", "", H31+I31)</f>
        <v/>
      </c>
      <c r="K31" s="9">
        <f>IF($A31="", "", D31+I31)</f>
        <v/>
      </c>
      <c r="L31" s="9">
        <f>IF($A31="", "", SUM(D32:$D$82))</f>
        <v/>
      </c>
      <c r="M31" s="9">
        <f>IF($A31="", "", G31+L31)</f>
        <v/>
      </c>
      <c r="N31" s="9">
        <f>IF($A31="", "", M31+J31)</f>
        <v/>
      </c>
    </row>
    <row r="32">
      <c r="A32" s="12">
        <f>IF(ROW()-10&lt;=$G$6, ROW()-10, "")</f>
        <v/>
      </c>
      <c r="B32" s="15">
        <f>IF($A32="", "", G31)</f>
        <v/>
      </c>
      <c r="C32" s="17">
        <f>IF($A32="", "", $C$8)</f>
        <v/>
      </c>
      <c r="D32" s="15">
        <f>IF($A32="", "", ROUND(B32*C32, 2))</f>
        <v/>
      </c>
      <c r="E32" s="15">
        <f>IF($A32="", "", $E$7)</f>
        <v/>
      </c>
      <c r="F32" s="15">
        <f>IF($A32="", "", E32-D32)</f>
        <v/>
      </c>
      <c r="G32" s="15">
        <f>IF($A32="", "", B32-F32)</f>
        <v/>
      </c>
      <c r="H32" s="15">
        <f>IF($A32="", "", J31)</f>
        <v/>
      </c>
      <c r="I32" s="15">
        <f>IF($A32="", "", ROUND(H32*C32, 2))</f>
        <v/>
      </c>
      <c r="J32" s="15">
        <f>IF($A32="", "", H32+I32)</f>
        <v/>
      </c>
      <c r="K32" s="15">
        <f>IF($A32="", "", D32+I32)</f>
        <v/>
      </c>
      <c r="L32" s="15">
        <f>IF($A32="", "", SUM(D33:$D$82))</f>
        <v/>
      </c>
      <c r="M32" s="15">
        <f>IF($A32="", "", G32+L32)</f>
        <v/>
      </c>
      <c r="N32" s="15">
        <f>IF($A32="", "", M32+J32)</f>
        <v/>
      </c>
    </row>
    <row r="33">
      <c r="A33" s="6">
        <f>IF(ROW()-10&lt;=$G$6, ROW()-10, "")</f>
        <v/>
      </c>
      <c r="B33" s="9">
        <f>IF($A33="", "", G32)</f>
        <v/>
      </c>
      <c r="C33" s="11">
        <f>IF($A33="", "", $C$8)</f>
        <v/>
      </c>
      <c r="D33" s="9">
        <f>IF($A33="", "", ROUND(B33*C33, 2))</f>
        <v/>
      </c>
      <c r="E33" s="9">
        <f>IF($A33="", "", $E$7)</f>
        <v/>
      </c>
      <c r="F33" s="9">
        <f>IF($A33="", "", E33-D33)</f>
        <v/>
      </c>
      <c r="G33" s="9">
        <f>IF($A33="", "", B33-F33)</f>
        <v/>
      </c>
      <c r="H33" s="9">
        <f>IF($A33="", "", J32)</f>
        <v/>
      </c>
      <c r="I33" s="9">
        <f>IF($A33="", "", ROUND(H33*C33, 2))</f>
        <v/>
      </c>
      <c r="J33" s="9">
        <f>IF($A33="", "", H33+I33)</f>
        <v/>
      </c>
      <c r="K33" s="9">
        <f>IF($A33="", "", D33+I33)</f>
        <v/>
      </c>
      <c r="L33" s="9">
        <f>IF($A33="", "", SUM(D34:$D$82))</f>
        <v/>
      </c>
      <c r="M33" s="9">
        <f>IF($A33="", "", G33+L33)</f>
        <v/>
      </c>
      <c r="N33" s="9">
        <f>IF($A33="", "", M33+J33)</f>
        <v/>
      </c>
    </row>
    <row r="34">
      <c r="A34" s="12">
        <f>IF(ROW()-10&lt;=$G$6, ROW()-10, "")</f>
        <v/>
      </c>
      <c r="B34" s="15">
        <f>IF($A34="", "", G33)</f>
        <v/>
      </c>
      <c r="C34" s="17">
        <f>IF($A34="", "", $C$8)</f>
        <v/>
      </c>
      <c r="D34" s="15">
        <f>IF($A34="", "", ROUND(B34*C34, 2))</f>
        <v/>
      </c>
      <c r="E34" s="15">
        <f>IF($A34="", "", $E$7)</f>
        <v/>
      </c>
      <c r="F34" s="15">
        <f>IF($A34="", "", E34-D34)</f>
        <v/>
      </c>
      <c r="G34" s="15">
        <f>IF($A34="", "", B34-F34)</f>
        <v/>
      </c>
      <c r="H34" s="15">
        <f>IF($A34="", "", J33)</f>
        <v/>
      </c>
      <c r="I34" s="15">
        <f>IF($A34="", "", ROUND(H34*C34, 2))</f>
        <v/>
      </c>
      <c r="J34" s="15">
        <f>IF($A34="", "", H34+I34)</f>
        <v/>
      </c>
      <c r="K34" s="15">
        <f>IF($A34="", "", D34+I34)</f>
        <v/>
      </c>
      <c r="L34" s="15">
        <f>IF($A34="", "", SUM(D35:$D$82))</f>
        <v/>
      </c>
      <c r="M34" s="15">
        <f>IF($A34="", "", G34+L34)</f>
        <v/>
      </c>
      <c r="N34" s="15">
        <f>IF($A34="", "", M34+J34)</f>
        <v/>
      </c>
    </row>
    <row r="35">
      <c r="A35" s="6">
        <f>IF(ROW()-10&lt;=$G$6, ROW()-10, "")</f>
        <v/>
      </c>
      <c r="B35" s="9">
        <f>IF($A35="", "", G34)</f>
        <v/>
      </c>
      <c r="C35" s="11">
        <f>IF($A35="", "", $C$8)</f>
        <v/>
      </c>
      <c r="D35" s="9">
        <f>IF($A35="", "", ROUND(B35*C35, 2))</f>
        <v/>
      </c>
      <c r="E35" s="9">
        <f>IF($A35="", "", $E$7)</f>
        <v/>
      </c>
      <c r="F35" s="9">
        <f>IF($A35="", "", E35-D35)</f>
        <v/>
      </c>
      <c r="G35" s="9">
        <f>IF($A35="", "", B35-F35)</f>
        <v/>
      </c>
      <c r="H35" s="9">
        <f>IF($A35="", "", J34)</f>
        <v/>
      </c>
      <c r="I35" s="9">
        <f>IF($A35="", "", ROUND(H35*C35, 2))</f>
        <v/>
      </c>
      <c r="J35" s="9">
        <f>IF($A35="", "", H35+I35)</f>
        <v/>
      </c>
      <c r="K35" s="9">
        <f>IF($A35="", "", D35+I35)</f>
        <v/>
      </c>
      <c r="L35" s="9">
        <f>IF($A35="", "", SUM(D36:$D$82))</f>
        <v/>
      </c>
      <c r="M35" s="9">
        <f>IF($A35="", "", G35+L35)</f>
        <v/>
      </c>
      <c r="N35" s="9">
        <f>IF($A35="", "", M35+J35)</f>
        <v/>
      </c>
    </row>
    <row r="36">
      <c r="A36" s="12">
        <f>IF(ROW()-10&lt;=$G$6, ROW()-10, "")</f>
        <v/>
      </c>
      <c r="B36" s="15">
        <f>IF($A36="", "", G35)</f>
        <v/>
      </c>
      <c r="C36" s="17">
        <f>IF($A36="", "", $C$8)</f>
        <v/>
      </c>
      <c r="D36" s="15">
        <f>IF($A36="", "", ROUND(B36*C36, 2))</f>
        <v/>
      </c>
      <c r="E36" s="15">
        <f>IF($A36="", "", $E$7)</f>
        <v/>
      </c>
      <c r="F36" s="15">
        <f>IF($A36="", "", E36-D36)</f>
        <v/>
      </c>
      <c r="G36" s="15">
        <f>IF($A36="", "", B36-F36)</f>
        <v/>
      </c>
      <c r="H36" s="15">
        <f>IF($A36="", "", J35)</f>
        <v/>
      </c>
      <c r="I36" s="15">
        <f>IF($A36="", "", ROUND(H36*C36, 2))</f>
        <v/>
      </c>
      <c r="J36" s="15">
        <f>IF($A36="", "", H36+I36)</f>
        <v/>
      </c>
      <c r="K36" s="15">
        <f>IF($A36="", "", D36+I36)</f>
        <v/>
      </c>
      <c r="L36" s="15">
        <f>IF($A36="", "", SUM(D37:$D$82))</f>
        <v/>
      </c>
      <c r="M36" s="15">
        <f>IF($A36="", "", G36+L36)</f>
        <v/>
      </c>
      <c r="N36" s="15">
        <f>IF($A36="", "", M36+J36)</f>
        <v/>
      </c>
    </row>
    <row r="37">
      <c r="A37" s="6">
        <f>IF(ROW()-10&lt;=$G$6, ROW()-10, "")</f>
        <v/>
      </c>
      <c r="B37" s="9">
        <f>IF($A37="", "", G36)</f>
        <v/>
      </c>
      <c r="C37" s="11">
        <f>IF($A37="", "", $C$8)</f>
        <v/>
      </c>
      <c r="D37" s="9">
        <f>IF($A37="", "", ROUND(B37*C37, 2))</f>
        <v/>
      </c>
      <c r="E37" s="9">
        <f>IF($A37="", "", $E$7)</f>
        <v/>
      </c>
      <c r="F37" s="9">
        <f>IF($A37="", "", E37-D37)</f>
        <v/>
      </c>
      <c r="G37" s="9">
        <f>IF($A37="", "", B37-F37)</f>
        <v/>
      </c>
      <c r="H37" s="9">
        <f>IF($A37="", "", J36)</f>
        <v/>
      </c>
      <c r="I37" s="9">
        <f>IF($A37="", "", ROUND(H37*C37, 2))</f>
        <v/>
      </c>
      <c r="J37" s="9">
        <f>IF($A37="", "", H37+I37)</f>
        <v/>
      </c>
      <c r="K37" s="9">
        <f>IF($A37="", "", D37+I37)</f>
        <v/>
      </c>
      <c r="L37" s="9">
        <f>IF($A37="", "", SUM(D38:$D$82))</f>
        <v/>
      </c>
      <c r="M37" s="9">
        <f>IF($A37="", "", G37+L37)</f>
        <v/>
      </c>
      <c r="N37" s="9">
        <f>IF($A37="", "", M37+J37)</f>
        <v/>
      </c>
    </row>
    <row r="38">
      <c r="A38" s="12">
        <f>IF(ROW()-10&lt;=$G$6, ROW()-10, "")</f>
        <v/>
      </c>
      <c r="B38" s="15">
        <f>IF($A38="", "", G37)</f>
        <v/>
      </c>
      <c r="C38" s="17">
        <f>IF($A38="", "", $C$8)</f>
        <v/>
      </c>
      <c r="D38" s="15">
        <f>IF($A38="", "", ROUND(B38*C38, 2))</f>
        <v/>
      </c>
      <c r="E38" s="15">
        <f>IF($A38="", "", $E$7)</f>
        <v/>
      </c>
      <c r="F38" s="15">
        <f>IF($A38="", "", E38-D38)</f>
        <v/>
      </c>
      <c r="G38" s="15">
        <f>IF($A38="", "", B38-F38)</f>
        <v/>
      </c>
      <c r="H38" s="15">
        <f>IF($A38="", "", J37)</f>
        <v/>
      </c>
      <c r="I38" s="15">
        <f>IF($A38="", "", ROUND(H38*C38, 2))</f>
        <v/>
      </c>
      <c r="J38" s="15">
        <f>IF($A38="", "", H38+I38)</f>
        <v/>
      </c>
      <c r="K38" s="15">
        <f>IF($A38="", "", D38+I38)</f>
        <v/>
      </c>
      <c r="L38" s="15">
        <f>IF($A38="", "", SUM(D39:$D$82))</f>
        <v/>
      </c>
      <c r="M38" s="15">
        <f>IF($A38="", "", G38+L38)</f>
        <v/>
      </c>
      <c r="N38" s="15">
        <f>IF($A38="", "", M38+J38)</f>
        <v/>
      </c>
    </row>
    <row r="39">
      <c r="A39" s="6">
        <f>IF(ROW()-10&lt;=$G$6, ROW()-10, "")</f>
        <v/>
      </c>
      <c r="B39" s="9">
        <f>IF($A39="", "", G38)</f>
        <v/>
      </c>
      <c r="C39" s="11">
        <f>IF($A39="", "", $C$8)</f>
        <v/>
      </c>
      <c r="D39" s="9">
        <f>IF($A39="", "", ROUND(B39*C39, 2))</f>
        <v/>
      </c>
      <c r="E39" s="9">
        <f>IF($A39="", "", $E$7)</f>
        <v/>
      </c>
      <c r="F39" s="9">
        <f>IF($A39="", "", E39-D39)</f>
        <v/>
      </c>
      <c r="G39" s="9">
        <f>IF($A39="", "", B39-F39)</f>
        <v/>
      </c>
      <c r="H39" s="9">
        <f>IF($A39="", "", J38)</f>
        <v/>
      </c>
      <c r="I39" s="9">
        <f>IF($A39="", "", ROUND(H39*C39, 2))</f>
        <v/>
      </c>
      <c r="J39" s="9">
        <f>IF($A39="", "", H39+I39)</f>
        <v/>
      </c>
      <c r="K39" s="9">
        <f>IF($A39="", "", D39+I39)</f>
        <v/>
      </c>
      <c r="L39" s="9">
        <f>IF($A39="", "", SUM(D40:$D$82))</f>
        <v/>
      </c>
      <c r="M39" s="9">
        <f>IF($A39="", "", G39+L39)</f>
        <v/>
      </c>
      <c r="N39" s="9">
        <f>IF($A39="", "", M39+J39)</f>
        <v/>
      </c>
    </row>
    <row r="40">
      <c r="A40" s="12">
        <f>IF(ROW()-10&lt;=$G$6, ROW()-10, "")</f>
        <v/>
      </c>
      <c r="B40" s="15">
        <f>IF($A40="", "", G39)</f>
        <v/>
      </c>
      <c r="C40" s="17">
        <f>IF($A40="", "", $C$8)</f>
        <v/>
      </c>
      <c r="D40" s="15">
        <f>IF($A40="", "", ROUND(B40*C40, 2))</f>
        <v/>
      </c>
      <c r="E40" s="15">
        <f>IF($A40="", "", $E$7)</f>
        <v/>
      </c>
      <c r="F40" s="15">
        <f>IF($A40="", "", E40-D40)</f>
        <v/>
      </c>
      <c r="G40" s="15">
        <f>IF($A40="", "", B40-F40)</f>
        <v/>
      </c>
      <c r="H40" s="15">
        <f>IF($A40="", "", J39)</f>
        <v/>
      </c>
      <c r="I40" s="15">
        <f>IF($A40="", "", ROUND(H40*C40, 2))</f>
        <v/>
      </c>
      <c r="J40" s="15">
        <f>IF($A40="", "", H40+I40)</f>
        <v/>
      </c>
      <c r="K40" s="15">
        <f>IF($A40="", "", D40+I40)</f>
        <v/>
      </c>
      <c r="L40" s="15">
        <f>IF($A40="", "", SUM(D41:$D$82))</f>
        <v/>
      </c>
      <c r="M40" s="15">
        <f>IF($A40="", "", G40+L40)</f>
        <v/>
      </c>
      <c r="N40" s="15">
        <f>IF($A40="", "", M40+J40)</f>
        <v/>
      </c>
    </row>
    <row r="41">
      <c r="A41" s="6">
        <f>IF(ROW()-10&lt;=$G$6, ROW()-10, "")</f>
        <v/>
      </c>
      <c r="B41" s="9">
        <f>IF($A41="", "", G40)</f>
        <v/>
      </c>
      <c r="C41" s="11">
        <f>IF($A41="", "", $C$8)</f>
        <v/>
      </c>
      <c r="D41" s="9">
        <f>IF($A41="", "", ROUND(B41*C41, 2))</f>
        <v/>
      </c>
      <c r="E41" s="9">
        <f>IF($A41="", "", $E$7)</f>
        <v/>
      </c>
      <c r="F41" s="9">
        <f>IF($A41="", "", E41-D41)</f>
        <v/>
      </c>
      <c r="G41" s="9">
        <f>IF($A41="", "", B41-F41)</f>
        <v/>
      </c>
      <c r="H41" s="9">
        <f>IF($A41="", "", J40)</f>
        <v/>
      </c>
      <c r="I41" s="9">
        <f>IF($A41="", "", ROUND(H41*C41, 2))</f>
        <v/>
      </c>
      <c r="J41" s="9">
        <f>IF($A41="", "", H41+I41)</f>
        <v/>
      </c>
      <c r="K41" s="9">
        <f>IF($A41="", "", D41+I41)</f>
        <v/>
      </c>
      <c r="L41" s="9">
        <f>IF($A41="", "", SUM(D42:$D$82))</f>
        <v/>
      </c>
      <c r="M41" s="9">
        <f>IF($A41="", "", G41+L41)</f>
        <v/>
      </c>
      <c r="N41" s="9">
        <f>IF($A41="", "", M41+J41)</f>
        <v/>
      </c>
    </row>
    <row r="42">
      <c r="A42" s="12">
        <f>IF(ROW()-10&lt;=$G$6, ROW()-10, "")</f>
        <v/>
      </c>
      <c r="B42" s="15">
        <f>IF($A42="", "", G41)</f>
        <v/>
      </c>
      <c r="C42" s="17">
        <f>IF($A42="", "", $C$8)</f>
        <v/>
      </c>
      <c r="D42" s="15">
        <f>IF($A42="", "", ROUND(B42*C42, 2))</f>
        <v/>
      </c>
      <c r="E42" s="15">
        <f>IF($A42="", "", $E$7)</f>
        <v/>
      </c>
      <c r="F42" s="15">
        <f>IF($A42="", "", E42-D42)</f>
        <v/>
      </c>
      <c r="G42" s="15">
        <f>IF($A42="", "", B42-F42)</f>
        <v/>
      </c>
      <c r="H42" s="15">
        <f>IF($A42="", "", J41)</f>
        <v/>
      </c>
      <c r="I42" s="15">
        <f>IF($A42="", "", ROUND(H42*C42, 2))</f>
        <v/>
      </c>
      <c r="J42" s="15">
        <f>IF($A42="", "", H42+I42)</f>
        <v/>
      </c>
      <c r="K42" s="15">
        <f>IF($A42="", "", D42+I42)</f>
        <v/>
      </c>
      <c r="L42" s="15">
        <f>IF($A42="", "", SUM(D43:$D$82))</f>
        <v/>
      </c>
      <c r="M42" s="15">
        <f>IF($A42="", "", G42+L42)</f>
        <v/>
      </c>
      <c r="N42" s="15">
        <f>IF($A42="", "", M42+J42)</f>
        <v/>
      </c>
    </row>
    <row r="43">
      <c r="A43" s="6">
        <f>IF(ROW()-10&lt;=$G$6, ROW()-10, "")</f>
        <v/>
      </c>
      <c r="B43" s="9">
        <f>IF($A43="", "", G42)</f>
        <v/>
      </c>
      <c r="C43" s="11">
        <f>IF($A43="", "", $C$8)</f>
        <v/>
      </c>
      <c r="D43" s="9">
        <f>IF($A43="", "", ROUND(B43*C43, 2))</f>
        <v/>
      </c>
      <c r="E43" s="9">
        <f>IF($A43="", "", $E$7)</f>
        <v/>
      </c>
      <c r="F43" s="9">
        <f>IF($A43="", "", E43-D43)</f>
        <v/>
      </c>
      <c r="G43" s="9">
        <f>IF($A43="", "", B43-F43)</f>
        <v/>
      </c>
      <c r="H43" s="9">
        <f>IF($A43="", "", J42)</f>
        <v/>
      </c>
      <c r="I43" s="9">
        <f>IF($A43="", "", ROUND(H43*C43, 2))</f>
        <v/>
      </c>
      <c r="J43" s="9">
        <f>IF($A43="", "", H43+I43)</f>
        <v/>
      </c>
      <c r="K43" s="9">
        <f>IF($A43="", "", D43+I43)</f>
        <v/>
      </c>
      <c r="L43" s="9">
        <f>IF($A43="", "", SUM(D44:$D$82))</f>
        <v/>
      </c>
      <c r="M43" s="9">
        <f>IF($A43="", "", G43+L43)</f>
        <v/>
      </c>
      <c r="N43" s="9">
        <f>IF($A43="", "", M43+J43)</f>
        <v/>
      </c>
    </row>
    <row r="44">
      <c r="A44" s="12">
        <f>IF(ROW()-10&lt;=$G$6, ROW()-10, "")</f>
        <v/>
      </c>
      <c r="B44" s="15">
        <f>IF($A44="", "", G43)</f>
        <v/>
      </c>
      <c r="C44" s="17">
        <f>IF($A44="", "", $C$8)</f>
        <v/>
      </c>
      <c r="D44" s="15">
        <f>IF($A44="", "", ROUND(B44*C44, 2))</f>
        <v/>
      </c>
      <c r="E44" s="15">
        <f>IF($A44="", "", $E$7)</f>
        <v/>
      </c>
      <c r="F44" s="15">
        <f>IF($A44="", "", E44-D44)</f>
        <v/>
      </c>
      <c r="G44" s="15">
        <f>IF($A44="", "", B44-F44)</f>
        <v/>
      </c>
      <c r="H44" s="15">
        <f>IF($A44="", "", J43)</f>
        <v/>
      </c>
      <c r="I44" s="15">
        <f>IF($A44="", "", ROUND(H44*C44, 2))</f>
        <v/>
      </c>
      <c r="J44" s="15">
        <f>IF($A44="", "", H44+I44)</f>
        <v/>
      </c>
      <c r="K44" s="15">
        <f>IF($A44="", "", D44+I44)</f>
        <v/>
      </c>
      <c r="L44" s="15">
        <f>IF($A44="", "", SUM(D45:$D$82))</f>
        <v/>
      </c>
      <c r="M44" s="15">
        <f>IF($A44="", "", G44+L44)</f>
        <v/>
      </c>
      <c r="N44" s="15">
        <f>IF($A44="", "", M44+J44)</f>
        <v/>
      </c>
    </row>
    <row r="45">
      <c r="A45" s="6">
        <f>IF(ROW()-10&lt;=$G$6, ROW()-10, "")</f>
        <v/>
      </c>
      <c r="B45" s="9">
        <f>IF($A45="", "", G44)</f>
        <v/>
      </c>
      <c r="C45" s="11">
        <f>IF($A45="", "", $C$8)</f>
        <v/>
      </c>
      <c r="D45" s="9">
        <f>IF($A45="", "", ROUND(B45*C45, 2))</f>
        <v/>
      </c>
      <c r="E45" s="9">
        <f>IF($A45="", "", $E$7)</f>
        <v/>
      </c>
      <c r="F45" s="9">
        <f>IF($A45="", "", E45-D45)</f>
        <v/>
      </c>
      <c r="G45" s="9">
        <f>IF($A45="", "", B45-F45)</f>
        <v/>
      </c>
      <c r="H45" s="9">
        <f>IF($A45="", "", J44)</f>
        <v/>
      </c>
      <c r="I45" s="9">
        <f>IF($A45="", "", ROUND(H45*C45, 2))</f>
        <v/>
      </c>
      <c r="J45" s="9">
        <f>IF($A45="", "", H45+I45)</f>
        <v/>
      </c>
      <c r="K45" s="9">
        <f>IF($A45="", "", D45+I45)</f>
        <v/>
      </c>
      <c r="L45" s="9">
        <f>IF($A45="", "", SUM(D46:$D$82))</f>
        <v/>
      </c>
      <c r="M45" s="9">
        <f>IF($A45="", "", G45+L45)</f>
        <v/>
      </c>
      <c r="N45" s="9">
        <f>IF($A45="", "", M45+J45)</f>
        <v/>
      </c>
    </row>
    <row r="46">
      <c r="A46" s="12">
        <f>IF(ROW()-10&lt;=$G$6, ROW()-10, "")</f>
        <v/>
      </c>
      <c r="B46" s="15">
        <f>IF($A46="", "", G45)</f>
        <v/>
      </c>
      <c r="C46" s="17">
        <f>IF($A46="", "", $C$8)</f>
        <v/>
      </c>
      <c r="D46" s="15">
        <f>IF($A46="", "", ROUND(B46*C46, 2))</f>
        <v/>
      </c>
      <c r="E46" s="15">
        <f>IF($A46="", "", $E$7)</f>
        <v/>
      </c>
      <c r="F46" s="15">
        <f>IF($A46="", "", E46-D46)</f>
        <v/>
      </c>
      <c r="G46" s="15">
        <f>IF($A46="", "", B46-F46)</f>
        <v/>
      </c>
      <c r="H46" s="15">
        <f>IF($A46="", "", J45)</f>
        <v/>
      </c>
      <c r="I46" s="15">
        <f>IF($A46="", "", ROUND(H46*C46, 2))</f>
        <v/>
      </c>
      <c r="J46" s="15">
        <f>IF($A46="", "", H46+I46)</f>
        <v/>
      </c>
      <c r="K46" s="15">
        <f>IF($A46="", "", D46+I46)</f>
        <v/>
      </c>
      <c r="L46" s="15">
        <f>IF($A46="", "", SUM(D47:$D$82))</f>
        <v/>
      </c>
      <c r="M46" s="15">
        <f>IF($A46="", "", G46+L46)</f>
        <v/>
      </c>
      <c r="N46" s="15">
        <f>IF($A46="", "", M46+J46)</f>
        <v/>
      </c>
    </row>
    <row r="47">
      <c r="A47" s="6">
        <f>IF(ROW()-10&lt;=$G$6, ROW()-10, "")</f>
        <v/>
      </c>
      <c r="B47" s="9">
        <f>IF($A47="", "", G46)</f>
        <v/>
      </c>
      <c r="C47" s="11">
        <f>IF($A47="", "", $C$8)</f>
        <v/>
      </c>
      <c r="D47" s="9">
        <f>IF($A47="", "", ROUND(B47*C47, 2))</f>
        <v/>
      </c>
      <c r="E47" s="9">
        <f>IF($A47="", "", $E$7)</f>
        <v/>
      </c>
      <c r="F47" s="9">
        <f>IF($A47="", "", E47-D47)</f>
        <v/>
      </c>
      <c r="G47" s="9">
        <f>IF($A47="", "", B47-F47)</f>
        <v/>
      </c>
      <c r="H47" s="9">
        <f>IF($A47="", "", J46)</f>
        <v/>
      </c>
      <c r="I47" s="9">
        <f>IF($A47="", "", ROUND(H47*C47, 2))</f>
        <v/>
      </c>
      <c r="J47" s="9">
        <f>IF($A47="", "", H47+I47)</f>
        <v/>
      </c>
      <c r="K47" s="9">
        <f>IF($A47="", "", D47+I47)</f>
        <v/>
      </c>
      <c r="L47" s="9">
        <f>IF($A47="", "", SUM(D48:$D$82))</f>
        <v/>
      </c>
      <c r="M47" s="9">
        <f>IF($A47="", "", G47+L47)</f>
        <v/>
      </c>
      <c r="N47" s="9">
        <f>IF($A47="", "", M47+J47)</f>
        <v/>
      </c>
    </row>
    <row r="48">
      <c r="A48" s="12">
        <f>IF(ROW()-10&lt;=$G$6, ROW()-10, "")</f>
        <v/>
      </c>
      <c r="B48" s="15">
        <f>IF($A48="", "", G47)</f>
        <v/>
      </c>
      <c r="C48" s="17">
        <f>IF($A48="", "", $C$8)</f>
        <v/>
      </c>
      <c r="D48" s="15">
        <f>IF($A48="", "", ROUND(B48*C48, 2))</f>
        <v/>
      </c>
      <c r="E48" s="15">
        <f>IF($A48="", "", $E$7)</f>
        <v/>
      </c>
      <c r="F48" s="15">
        <f>IF($A48="", "", E48-D48)</f>
        <v/>
      </c>
      <c r="G48" s="15">
        <f>IF($A48="", "", B48-F48)</f>
        <v/>
      </c>
      <c r="H48" s="15">
        <f>IF($A48="", "", J47)</f>
        <v/>
      </c>
      <c r="I48" s="15">
        <f>IF($A48="", "", ROUND(H48*C48, 2))</f>
        <v/>
      </c>
      <c r="J48" s="15">
        <f>IF($A48="", "", H48+I48)</f>
        <v/>
      </c>
      <c r="K48" s="15">
        <f>IF($A48="", "", D48+I48)</f>
        <v/>
      </c>
      <c r="L48" s="15">
        <f>IF($A48="", "", SUM(D49:$D$82))</f>
        <v/>
      </c>
      <c r="M48" s="15">
        <f>IF($A48="", "", G48+L48)</f>
        <v/>
      </c>
      <c r="N48" s="15">
        <f>IF($A48="", "", M48+J48)</f>
        <v/>
      </c>
    </row>
    <row r="49">
      <c r="A49" s="6">
        <f>IF(ROW()-10&lt;=$G$6, ROW()-10, "")</f>
        <v/>
      </c>
      <c r="B49" s="9">
        <f>IF($A49="", "", G48)</f>
        <v/>
      </c>
      <c r="C49" s="11">
        <f>IF($A49="", "", $C$8)</f>
        <v/>
      </c>
      <c r="D49" s="9">
        <f>IF($A49="", "", ROUND(B49*C49, 2))</f>
        <v/>
      </c>
      <c r="E49" s="9">
        <f>IF($A49="", "", $E$7)</f>
        <v/>
      </c>
      <c r="F49" s="9">
        <f>IF($A49="", "", E49-D49)</f>
        <v/>
      </c>
      <c r="G49" s="9">
        <f>IF($A49="", "", B49-F49)</f>
        <v/>
      </c>
      <c r="H49" s="9">
        <f>IF($A49="", "", J48)</f>
        <v/>
      </c>
      <c r="I49" s="9">
        <f>IF($A49="", "", ROUND(H49*C49, 2))</f>
        <v/>
      </c>
      <c r="J49" s="9">
        <f>IF($A49="", "", H49+I49)</f>
        <v/>
      </c>
      <c r="K49" s="9">
        <f>IF($A49="", "", D49+I49)</f>
        <v/>
      </c>
      <c r="L49" s="9">
        <f>IF($A49="", "", SUM(D50:$D$82))</f>
        <v/>
      </c>
      <c r="M49" s="9">
        <f>IF($A49="", "", G49+L49)</f>
        <v/>
      </c>
      <c r="N49" s="9">
        <f>IF($A49="", "", M49+J49)</f>
        <v/>
      </c>
    </row>
    <row r="50">
      <c r="A50" s="12">
        <f>IF(ROW()-10&lt;=$G$6, ROW()-10, "")</f>
        <v/>
      </c>
      <c r="B50" s="15">
        <f>IF($A50="", "", G49)</f>
        <v/>
      </c>
      <c r="C50" s="17">
        <f>IF($A50="", "", $C$8)</f>
        <v/>
      </c>
      <c r="D50" s="15">
        <f>IF($A50="", "", ROUND(B50*C50, 2))</f>
        <v/>
      </c>
      <c r="E50" s="15">
        <f>IF($A50="", "", $E$7)</f>
        <v/>
      </c>
      <c r="F50" s="15">
        <f>IF($A50="", "", E50-D50)</f>
        <v/>
      </c>
      <c r="G50" s="15">
        <f>IF($A50="", "", B50-F50)</f>
        <v/>
      </c>
      <c r="H50" s="15">
        <f>IF($A50="", "", J49)</f>
        <v/>
      </c>
      <c r="I50" s="15">
        <f>IF($A50="", "", ROUND(H50*C50, 2))</f>
        <v/>
      </c>
      <c r="J50" s="15">
        <f>IF($A50="", "", H50+I50)</f>
        <v/>
      </c>
      <c r="K50" s="15">
        <f>IF($A50="", "", D50+I50)</f>
        <v/>
      </c>
      <c r="L50" s="15">
        <f>IF($A50="", "", SUM(D51:$D$82))</f>
        <v/>
      </c>
      <c r="M50" s="15">
        <f>IF($A50="", "", G50+L50)</f>
        <v/>
      </c>
      <c r="N50" s="15">
        <f>IF($A50="", "", M50+J50)</f>
        <v/>
      </c>
    </row>
    <row r="51">
      <c r="A51" s="6">
        <f>IF(ROW()-10&lt;=$G$6, ROW()-10, "")</f>
        <v/>
      </c>
      <c r="B51" s="9">
        <f>IF($A51="", "", G50)</f>
        <v/>
      </c>
      <c r="C51" s="11">
        <f>IF($A51="", "", $C$8)</f>
        <v/>
      </c>
      <c r="D51" s="9">
        <f>IF($A51="", "", ROUND(B51*C51, 2))</f>
        <v/>
      </c>
      <c r="E51" s="9">
        <f>IF($A51="", "", $E$7)</f>
        <v/>
      </c>
      <c r="F51" s="9">
        <f>IF($A51="", "", E51-D51)</f>
        <v/>
      </c>
      <c r="G51" s="9">
        <f>IF($A51="", "", B51-F51)</f>
        <v/>
      </c>
      <c r="H51" s="9">
        <f>IF($A51="", "", J50)</f>
        <v/>
      </c>
      <c r="I51" s="9">
        <f>IF($A51="", "", ROUND(H51*C51, 2))</f>
        <v/>
      </c>
      <c r="J51" s="9">
        <f>IF($A51="", "", H51+I51)</f>
        <v/>
      </c>
      <c r="K51" s="9">
        <f>IF($A51="", "", D51+I51)</f>
        <v/>
      </c>
      <c r="L51" s="9">
        <f>IF($A51="", "", SUM(D52:$D$82))</f>
        <v/>
      </c>
      <c r="M51" s="9">
        <f>IF($A51="", "", G51+L51)</f>
        <v/>
      </c>
      <c r="N51" s="9">
        <f>IF($A51="", "", M51+J51)</f>
        <v/>
      </c>
    </row>
    <row r="52">
      <c r="A52" s="12">
        <f>IF(ROW()-10&lt;=$G$6, ROW()-10, "")</f>
        <v/>
      </c>
      <c r="B52" s="15">
        <f>IF($A52="", "", G51)</f>
        <v/>
      </c>
      <c r="C52" s="17">
        <f>IF($A52="", "", $C$8)</f>
        <v/>
      </c>
      <c r="D52" s="15">
        <f>IF($A52="", "", ROUND(B52*C52, 2))</f>
        <v/>
      </c>
      <c r="E52" s="15">
        <f>IF($A52="", "", $E$7)</f>
        <v/>
      </c>
      <c r="F52" s="15">
        <f>IF($A52="", "", E52-D52)</f>
        <v/>
      </c>
      <c r="G52" s="15">
        <f>IF($A52="", "", B52-F52)</f>
        <v/>
      </c>
      <c r="H52" s="15">
        <f>IF($A52="", "", J51)</f>
        <v/>
      </c>
      <c r="I52" s="15">
        <f>IF($A52="", "", ROUND(H52*C52, 2))</f>
        <v/>
      </c>
      <c r="J52" s="15">
        <f>IF($A52="", "", H52+I52)</f>
        <v/>
      </c>
      <c r="K52" s="15">
        <f>IF($A52="", "", D52+I52)</f>
        <v/>
      </c>
      <c r="L52" s="15">
        <f>IF($A52="", "", SUM(D53:$D$82))</f>
        <v/>
      </c>
      <c r="M52" s="15">
        <f>IF($A52="", "", G52+L52)</f>
        <v/>
      </c>
      <c r="N52" s="15">
        <f>IF($A52="", "", M52+J52)</f>
        <v/>
      </c>
    </row>
    <row r="53">
      <c r="A53" s="6">
        <f>IF(ROW()-10&lt;=$G$6, ROW()-10, "")</f>
        <v/>
      </c>
      <c r="B53" s="9">
        <f>IF($A53="", "", G52)</f>
        <v/>
      </c>
      <c r="C53" s="11">
        <f>IF($A53="", "", $C$8)</f>
        <v/>
      </c>
      <c r="D53" s="9">
        <f>IF($A53="", "", ROUND(B53*C53, 2))</f>
        <v/>
      </c>
      <c r="E53" s="9">
        <f>IF($A53="", "", $E$7)</f>
        <v/>
      </c>
      <c r="F53" s="9">
        <f>IF($A53="", "", E53-D53)</f>
        <v/>
      </c>
      <c r="G53" s="9">
        <f>IF($A53="", "", B53-F53)</f>
        <v/>
      </c>
      <c r="H53" s="9">
        <f>IF($A53="", "", J52)</f>
        <v/>
      </c>
      <c r="I53" s="9">
        <f>IF($A53="", "", ROUND(H53*C53, 2))</f>
        <v/>
      </c>
      <c r="J53" s="9">
        <f>IF($A53="", "", H53+I53)</f>
        <v/>
      </c>
      <c r="K53" s="9">
        <f>IF($A53="", "", D53+I53)</f>
        <v/>
      </c>
      <c r="L53" s="9">
        <f>IF($A53="", "", SUM(D54:$D$82))</f>
        <v/>
      </c>
      <c r="M53" s="9">
        <f>IF($A53="", "", G53+L53)</f>
        <v/>
      </c>
      <c r="N53" s="9">
        <f>IF($A53="", "", M53+J53)</f>
        <v/>
      </c>
    </row>
    <row r="54">
      <c r="A54" s="12">
        <f>IF(ROW()-10&lt;=$G$6, ROW()-10, "")</f>
        <v/>
      </c>
      <c r="B54" s="15">
        <f>IF($A54="", "", G53)</f>
        <v/>
      </c>
      <c r="C54" s="17">
        <f>IF($A54="", "", $C$8)</f>
        <v/>
      </c>
      <c r="D54" s="15">
        <f>IF($A54="", "", ROUND(B54*C54, 2))</f>
        <v/>
      </c>
      <c r="E54" s="15">
        <f>IF($A54="", "", $E$7)</f>
        <v/>
      </c>
      <c r="F54" s="15">
        <f>IF($A54="", "", E54-D54)</f>
        <v/>
      </c>
      <c r="G54" s="15">
        <f>IF($A54="", "", B54-F54)</f>
        <v/>
      </c>
      <c r="H54" s="15">
        <f>IF($A54="", "", J53)</f>
        <v/>
      </c>
      <c r="I54" s="15">
        <f>IF($A54="", "", ROUND(H54*C54, 2))</f>
        <v/>
      </c>
      <c r="J54" s="15">
        <f>IF($A54="", "", H54+I54)</f>
        <v/>
      </c>
      <c r="K54" s="15">
        <f>IF($A54="", "", D54+I54)</f>
        <v/>
      </c>
      <c r="L54" s="15">
        <f>IF($A54="", "", SUM(D55:$D$82))</f>
        <v/>
      </c>
      <c r="M54" s="15">
        <f>IF($A54="", "", G54+L54)</f>
        <v/>
      </c>
      <c r="N54" s="15">
        <f>IF($A54="", "", M54+J54)</f>
        <v/>
      </c>
    </row>
    <row r="55">
      <c r="A55" s="6">
        <f>IF(ROW()-10&lt;=$G$6, ROW()-10, "")</f>
        <v/>
      </c>
      <c r="B55" s="9">
        <f>IF($A55="", "", G54)</f>
        <v/>
      </c>
      <c r="C55" s="11">
        <f>IF($A55="", "", $C$8)</f>
        <v/>
      </c>
      <c r="D55" s="9">
        <f>IF($A55="", "", ROUND(B55*C55, 2))</f>
        <v/>
      </c>
      <c r="E55" s="9">
        <f>IF($A55="", "", $E$7)</f>
        <v/>
      </c>
      <c r="F55" s="9">
        <f>IF($A55="", "", E55-D55)</f>
        <v/>
      </c>
      <c r="G55" s="9">
        <f>IF($A55="", "", B55-F55)</f>
        <v/>
      </c>
      <c r="H55" s="9">
        <f>IF($A55="", "", J54)</f>
        <v/>
      </c>
      <c r="I55" s="9">
        <f>IF($A55="", "", ROUND(H55*C55, 2))</f>
        <v/>
      </c>
      <c r="J55" s="9">
        <f>IF($A55="", "", H55+I55)</f>
        <v/>
      </c>
      <c r="K55" s="9">
        <f>IF($A55="", "", D55+I55)</f>
        <v/>
      </c>
      <c r="L55" s="9">
        <f>IF($A55="", "", SUM(D56:$D$82))</f>
        <v/>
      </c>
      <c r="M55" s="9">
        <f>IF($A55="", "", G55+L55)</f>
        <v/>
      </c>
      <c r="N55" s="9">
        <f>IF($A55="", "", M55+J55)</f>
        <v/>
      </c>
    </row>
    <row r="56">
      <c r="A56" s="12">
        <f>IF(ROW()-10&lt;=$G$6, ROW()-10, "")</f>
        <v/>
      </c>
      <c r="B56" s="15">
        <f>IF($A56="", "", G55)</f>
        <v/>
      </c>
      <c r="C56" s="17">
        <f>IF($A56="", "", $C$8)</f>
        <v/>
      </c>
      <c r="D56" s="15">
        <f>IF($A56="", "", ROUND(B56*C56, 2))</f>
        <v/>
      </c>
      <c r="E56" s="15">
        <f>IF($A56="", "", $E$7)</f>
        <v/>
      </c>
      <c r="F56" s="15">
        <f>IF($A56="", "", E56-D56)</f>
        <v/>
      </c>
      <c r="G56" s="15">
        <f>IF($A56="", "", B56-F56)</f>
        <v/>
      </c>
      <c r="H56" s="15">
        <f>IF($A56="", "", J55)</f>
        <v/>
      </c>
      <c r="I56" s="15">
        <f>IF($A56="", "", ROUND(H56*C56, 2))</f>
        <v/>
      </c>
      <c r="J56" s="15">
        <f>IF($A56="", "", H56+I56)</f>
        <v/>
      </c>
      <c r="K56" s="15">
        <f>IF($A56="", "", D56+I56)</f>
        <v/>
      </c>
      <c r="L56" s="15">
        <f>IF($A56="", "", SUM(D57:$D$82))</f>
        <v/>
      </c>
      <c r="M56" s="15">
        <f>IF($A56="", "", G56+L56)</f>
        <v/>
      </c>
      <c r="N56" s="15">
        <f>IF($A56="", "", M56+J56)</f>
        <v/>
      </c>
    </row>
    <row r="57">
      <c r="A57" s="6">
        <f>IF(ROW()-10&lt;=$G$6, ROW()-10, "")</f>
        <v/>
      </c>
      <c r="B57" s="9">
        <f>IF($A57="", "", G56)</f>
        <v/>
      </c>
      <c r="C57" s="11">
        <f>IF($A57="", "", $C$8)</f>
        <v/>
      </c>
      <c r="D57" s="9">
        <f>IF($A57="", "", ROUND(B57*C57, 2))</f>
        <v/>
      </c>
      <c r="E57" s="9">
        <f>IF($A57="", "", $E$7)</f>
        <v/>
      </c>
      <c r="F57" s="9">
        <f>IF($A57="", "", E57-D57)</f>
        <v/>
      </c>
      <c r="G57" s="9">
        <f>IF($A57="", "", B57-F57)</f>
        <v/>
      </c>
      <c r="H57" s="9">
        <f>IF($A57="", "", J56)</f>
        <v/>
      </c>
      <c r="I57" s="9">
        <f>IF($A57="", "", ROUND(H57*C57, 2))</f>
        <v/>
      </c>
      <c r="J57" s="9">
        <f>IF($A57="", "", H57+I57)</f>
        <v/>
      </c>
      <c r="K57" s="9">
        <f>IF($A57="", "", D57+I57)</f>
        <v/>
      </c>
      <c r="L57" s="9">
        <f>IF($A57="", "", SUM(D58:$D$82))</f>
        <v/>
      </c>
      <c r="M57" s="9">
        <f>IF($A57="", "", G57+L57)</f>
        <v/>
      </c>
      <c r="N57" s="9">
        <f>IF($A57="", "", M57+J57)</f>
        <v/>
      </c>
    </row>
    <row r="58">
      <c r="A58" s="12">
        <f>IF(ROW()-10&lt;=$G$6, ROW()-10, "")</f>
        <v/>
      </c>
      <c r="B58" s="15">
        <f>IF($A58="", "", G57)</f>
        <v/>
      </c>
      <c r="C58" s="17">
        <f>IF($A58="", "", $C$8)</f>
        <v/>
      </c>
      <c r="D58" s="15">
        <f>IF($A58="", "", ROUND(B58*C58, 2))</f>
        <v/>
      </c>
      <c r="E58" s="15">
        <f>IF($A58="", "", $E$7)</f>
        <v/>
      </c>
      <c r="F58" s="15">
        <f>IF($A58="", "", E58-D58)</f>
        <v/>
      </c>
      <c r="G58" s="15">
        <f>IF($A58="", "", B58-F58)</f>
        <v/>
      </c>
      <c r="H58" s="15">
        <f>IF($A58="", "", J57)</f>
        <v/>
      </c>
      <c r="I58" s="15">
        <f>IF($A58="", "", ROUND(H58*C58, 2))</f>
        <v/>
      </c>
      <c r="J58" s="15">
        <f>IF($A58="", "", H58+I58)</f>
        <v/>
      </c>
      <c r="K58" s="15">
        <f>IF($A58="", "", D58+I58)</f>
        <v/>
      </c>
      <c r="L58" s="15">
        <f>IF($A58="", "", SUM(D59:$D$82))</f>
        <v/>
      </c>
      <c r="M58" s="15">
        <f>IF($A58="", "", G58+L58)</f>
        <v/>
      </c>
      <c r="N58" s="15">
        <f>IF($A58="", "", M58+J58)</f>
        <v/>
      </c>
    </row>
    <row r="59">
      <c r="A59" s="6">
        <f>IF(ROW()-10&lt;=$G$6, ROW()-10, "")</f>
        <v/>
      </c>
      <c r="B59" s="9">
        <f>IF($A59="", "", G58)</f>
        <v/>
      </c>
      <c r="C59" s="11">
        <f>IF($A59="", "", $C$8)</f>
        <v/>
      </c>
      <c r="D59" s="9">
        <f>IF($A59="", "", ROUND(B59*C59, 2))</f>
        <v/>
      </c>
      <c r="E59" s="9">
        <f>IF($A59="", "", $E$7)</f>
        <v/>
      </c>
      <c r="F59" s="9">
        <f>IF($A59="", "", E59-D59)</f>
        <v/>
      </c>
      <c r="G59" s="9">
        <f>IF($A59="", "", B59-F59)</f>
        <v/>
      </c>
      <c r="H59" s="9">
        <f>IF($A59="", "", J58)</f>
        <v/>
      </c>
      <c r="I59" s="9">
        <f>IF($A59="", "", ROUND(H59*C59, 2))</f>
        <v/>
      </c>
      <c r="J59" s="9">
        <f>IF($A59="", "", H59+I59)</f>
        <v/>
      </c>
      <c r="K59" s="9">
        <f>IF($A59="", "", D59+I59)</f>
        <v/>
      </c>
      <c r="L59" s="9">
        <f>IF($A59="", "", SUM(D60:$D$82))</f>
        <v/>
      </c>
      <c r="M59" s="9">
        <f>IF($A59="", "", G59+L59)</f>
        <v/>
      </c>
      <c r="N59" s="9">
        <f>IF($A59="", "", M59+J59)</f>
        <v/>
      </c>
    </row>
    <row r="60">
      <c r="A60" s="12">
        <f>IF(ROW()-10&lt;=$G$6, ROW()-10, "")</f>
        <v/>
      </c>
      <c r="B60" s="15">
        <f>IF($A60="", "", G59)</f>
        <v/>
      </c>
      <c r="C60" s="17">
        <f>IF($A60="", "", $C$8)</f>
        <v/>
      </c>
      <c r="D60" s="15">
        <f>IF($A60="", "", ROUND(B60*C60, 2))</f>
        <v/>
      </c>
      <c r="E60" s="15">
        <f>IF($A60="", "", $E$7)</f>
        <v/>
      </c>
      <c r="F60" s="15">
        <f>IF($A60="", "", E60-D60)</f>
        <v/>
      </c>
      <c r="G60" s="15">
        <f>IF($A60="", "", B60-F60)</f>
        <v/>
      </c>
      <c r="H60" s="15">
        <f>IF($A60="", "", J59)</f>
        <v/>
      </c>
      <c r="I60" s="15">
        <f>IF($A60="", "", ROUND(H60*C60, 2))</f>
        <v/>
      </c>
      <c r="J60" s="15">
        <f>IF($A60="", "", H60+I60)</f>
        <v/>
      </c>
      <c r="K60" s="15">
        <f>IF($A60="", "", D60+I60)</f>
        <v/>
      </c>
      <c r="L60" s="15">
        <f>IF($A60="", "", SUM(D61:$D$82))</f>
        <v/>
      </c>
      <c r="M60" s="15">
        <f>IF($A60="", "", G60+L60)</f>
        <v/>
      </c>
      <c r="N60" s="15">
        <f>IF($A60="", "", M60+J60)</f>
        <v/>
      </c>
    </row>
    <row r="61">
      <c r="A61" s="6">
        <f>IF(ROW()-10&lt;=$G$6, ROW()-10, "")</f>
        <v/>
      </c>
      <c r="B61" s="9">
        <f>IF($A61="", "", G60)</f>
        <v/>
      </c>
      <c r="C61" s="11">
        <f>IF($A61="", "", $C$8)</f>
        <v/>
      </c>
      <c r="D61" s="9">
        <f>IF($A61="", "", ROUND(B61*C61, 2))</f>
        <v/>
      </c>
      <c r="E61" s="9">
        <f>IF($A61="", "", $E$7)</f>
        <v/>
      </c>
      <c r="F61" s="9">
        <f>IF($A61="", "", E61-D61)</f>
        <v/>
      </c>
      <c r="G61" s="9">
        <f>IF($A61="", "", B61-F61)</f>
        <v/>
      </c>
      <c r="H61" s="9">
        <f>IF($A61="", "", J60)</f>
        <v/>
      </c>
      <c r="I61" s="9">
        <f>IF($A61="", "", ROUND(H61*C61, 2))</f>
        <v/>
      </c>
      <c r="J61" s="9">
        <f>IF($A61="", "", H61+I61)</f>
        <v/>
      </c>
      <c r="K61" s="9">
        <f>IF($A61="", "", D61+I61)</f>
        <v/>
      </c>
      <c r="L61" s="9">
        <f>IF($A61="", "", SUM(D62:$D$82))</f>
        <v/>
      </c>
      <c r="M61" s="9">
        <f>IF($A61="", "", G61+L61)</f>
        <v/>
      </c>
      <c r="N61" s="9">
        <f>IF($A61="", "", M61+J61)</f>
        <v/>
      </c>
    </row>
    <row r="62">
      <c r="A62" s="12">
        <f>IF(ROW()-10&lt;=$G$6, ROW()-10, "")</f>
        <v/>
      </c>
      <c r="B62" s="15">
        <f>IF($A62="", "", G61)</f>
        <v/>
      </c>
      <c r="C62" s="17">
        <f>IF($A62="", "", $C$8)</f>
        <v/>
      </c>
      <c r="D62" s="15">
        <f>IF($A62="", "", ROUND(B62*C62, 2))</f>
        <v/>
      </c>
      <c r="E62" s="15">
        <f>IF($A62="", "", $E$7)</f>
        <v/>
      </c>
      <c r="F62" s="15">
        <f>IF($A62="", "", E62-D62)</f>
        <v/>
      </c>
      <c r="G62" s="15">
        <f>IF($A62="", "", B62-F62)</f>
        <v/>
      </c>
      <c r="H62" s="15">
        <f>IF($A62="", "", J61)</f>
        <v/>
      </c>
      <c r="I62" s="15">
        <f>IF($A62="", "", ROUND(H62*C62, 2))</f>
        <v/>
      </c>
      <c r="J62" s="15">
        <f>IF($A62="", "", H62+I62)</f>
        <v/>
      </c>
      <c r="K62" s="15">
        <f>IF($A62="", "", D62+I62)</f>
        <v/>
      </c>
      <c r="L62" s="15">
        <f>IF($A62="", "", SUM(D63:$D$82))</f>
        <v/>
      </c>
      <c r="M62" s="15">
        <f>IF($A62="", "", G62+L62)</f>
        <v/>
      </c>
      <c r="N62" s="15">
        <f>IF($A62="", "", M62+J62)</f>
        <v/>
      </c>
    </row>
    <row r="63">
      <c r="A63" s="6">
        <f>IF(ROW()-10&lt;=$G$6, ROW()-10, "")</f>
        <v/>
      </c>
      <c r="B63" s="9">
        <f>IF($A63="", "", G62)</f>
        <v/>
      </c>
      <c r="C63" s="11">
        <f>IF($A63="", "", $C$8)</f>
        <v/>
      </c>
      <c r="D63" s="9">
        <f>IF($A63="", "", ROUND(B63*C63, 2))</f>
        <v/>
      </c>
      <c r="E63" s="9">
        <f>IF($A63="", "", $E$7)</f>
        <v/>
      </c>
      <c r="F63" s="9">
        <f>IF($A63="", "", E63-D63)</f>
        <v/>
      </c>
      <c r="G63" s="9">
        <f>IF($A63="", "", B63-F63)</f>
        <v/>
      </c>
      <c r="H63" s="9">
        <f>IF($A63="", "", J62)</f>
        <v/>
      </c>
      <c r="I63" s="9">
        <f>IF($A63="", "", ROUND(H63*C63, 2))</f>
        <v/>
      </c>
      <c r="J63" s="9">
        <f>IF($A63="", "", H63+I63)</f>
        <v/>
      </c>
      <c r="K63" s="9">
        <f>IF($A63="", "", D63+I63)</f>
        <v/>
      </c>
      <c r="L63" s="9">
        <f>IF($A63="", "", SUM(D64:$D$82))</f>
        <v/>
      </c>
      <c r="M63" s="9">
        <f>IF($A63="", "", G63+L63)</f>
        <v/>
      </c>
      <c r="N63" s="9">
        <f>IF($A63="", "", M63+J63)</f>
        <v/>
      </c>
    </row>
    <row r="64">
      <c r="A64" s="12">
        <f>IF(ROW()-10&lt;=$G$6, ROW()-10, "")</f>
        <v/>
      </c>
      <c r="B64" s="15">
        <f>IF($A64="", "", G63)</f>
        <v/>
      </c>
      <c r="C64" s="17">
        <f>IF($A64="", "", $C$8)</f>
        <v/>
      </c>
      <c r="D64" s="15">
        <f>IF($A64="", "", ROUND(B64*C64, 2))</f>
        <v/>
      </c>
      <c r="E64" s="15">
        <f>IF($A64="", "", $E$7)</f>
        <v/>
      </c>
      <c r="F64" s="15">
        <f>IF($A64="", "", E64-D64)</f>
        <v/>
      </c>
      <c r="G64" s="15">
        <f>IF($A64="", "", B64-F64)</f>
        <v/>
      </c>
      <c r="H64" s="15">
        <f>IF($A64="", "", J63)</f>
        <v/>
      </c>
      <c r="I64" s="15">
        <f>IF($A64="", "", ROUND(H64*C64, 2))</f>
        <v/>
      </c>
      <c r="J64" s="15">
        <f>IF($A64="", "", H64+I64)</f>
        <v/>
      </c>
      <c r="K64" s="15">
        <f>IF($A64="", "", D64+I64)</f>
        <v/>
      </c>
      <c r="L64" s="15">
        <f>IF($A64="", "", SUM(D65:$D$82))</f>
        <v/>
      </c>
      <c r="M64" s="15">
        <f>IF($A64="", "", G64+L64)</f>
        <v/>
      </c>
      <c r="N64" s="15">
        <f>IF($A64="", "", M64+J64)</f>
        <v/>
      </c>
    </row>
    <row r="65">
      <c r="A65" s="6">
        <f>IF(ROW()-10&lt;=$G$6, ROW()-10, "")</f>
        <v/>
      </c>
      <c r="B65" s="9">
        <f>IF($A65="", "", G64)</f>
        <v/>
      </c>
      <c r="C65" s="11">
        <f>IF($A65="", "", $C$8)</f>
        <v/>
      </c>
      <c r="D65" s="9">
        <f>IF($A65="", "", ROUND(B65*C65, 2))</f>
        <v/>
      </c>
      <c r="E65" s="9">
        <f>IF($A65="", "", $E$7)</f>
        <v/>
      </c>
      <c r="F65" s="9">
        <f>IF($A65="", "", E65-D65)</f>
        <v/>
      </c>
      <c r="G65" s="9">
        <f>IF($A65="", "", B65-F65)</f>
        <v/>
      </c>
      <c r="H65" s="9">
        <f>IF($A65="", "", J64)</f>
        <v/>
      </c>
      <c r="I65" s="9">
        <f>IF($A65="", "", ROUND(H65*C65, 2))</f>
        <v/>
      </c>
      <c r="J65" s="9">
        <f>IF($A65="", "", H65+I65)</f>
        <v/>
      </c>
      <c r="K65" s="9">
        <f>IF($A65="", "", D65+I65)</f>
        <v/>
      </c>
      <c r="L65" s="9">
        <f>IF($A65="", "", SUM(D66:$D$82))</f>
        <v/>
      </c>
      <c r="M65" s="9">
        <f>IF($A65="", "", G65+L65)</f>
        <v/>
      </c>
      <c r="N65" s="9">
        <f>IF($A65="", "", M65+J65)</f>
        <v/>
      </c>
    </row>
    <row r="66">
      <c r="A66" s="12">
        <f>IF(ROW()-10&lt;=$G$6, ROW()-10, "")</f>
        <v/>
      </c>
      <c r="B66" s="15">
        <f>IF($A66="", "", G65)</f>
        <v/>
      </c>
      <c r="C66" s="17">
        <f>IF($A66="", "", $C$8)</f>
        <v/>
      </c>
      <c r="D66" s="15">
        <f>IF($A66="", "", ROUND(B66*C66, 2))</f>
        <v/>
      </c>
      <c r="E66" s="15">
        <f>IF($A66="", "", $E$7)</f>
        <v/>
      </c>
      <c r="F66" s="15">
        <f>IF($A66="", "", E66-D66)</f>
        <v/>
      </c>
      <c r="G66" s="15">
        <f>IF($A66="", "", B66-F66)</f>
        <v/>
      </c>
      <c r="H66" s="15">
        <f>IF($A66="", "", J65)</f>
        <v/>
      </c>
      <c r="I66" s="15">
        <f>IF($A66="", "", ROUND(H66*C66, 2))</f>
        <v/>
      </c>
      <c r="J66" s="15">
        <f>IF($A66="", "", H66+I66)</f>
        <v/>
      </c>
      <c r="K66" s="15">
        <f>IF($A66="", "", D66+I66)</f>
        <v/>
      </c>
      <c r="L66" s="15">
        <f>IF($A66="", "", SUM(D67:$D$82))</f>
        <v/>
      </c>
      <c r="M66" s="15">
        <f>IF($A66="", "", G66+L66)</f>
        <v/>
      </c>
      <c r="N66" s="15">
        <f>IF($A66="", "", M66+J66)</f>
        <v/>
      </c>
    </row>
    <row r="67">
      <c r="A67" s="6">
        <f>IF(ROW()-10&lt;=$G$6, ROW()-10, "")</f>
        <v/>
      </c>
      <c r="B67" s="9">
        <f>IF($A67="", "", G66)</f>
        <v/>
      </c>
      <c r="C67" s="11">
        <f>IF($A67="", "", $C$8)</f>
        <v/>
      </c>
      <c r="D67" s="9">
        <f>IF($A67="", "", ROUND(B67*C67, 2))</f>
        <v/>
      </c>
      <c r="E67" s="9">
        <f>IF($A67="", "", $E$7)</f>
        <v/>
      </c>
      <c r="F67" s="9">
        <f>IF($A67="", "", E67-D67)</f>
        <v/>
      </c>
      <c r="G67" s="9">
        <f>IF($A67="", "", B67-F67)</f>
        <v/>
      </c>
      <c r="H67" s="9">
        <f>IF($A67="", "", J66)</f>
        <v/>
      </c>
      <c r="I67" s="9">
        <f>IF($A67="", "", ROUND(H67*C67, 2))</f>
        <v/>
      </c>
      <c r="J67" s="9">
        <f>IF($A67="", "", H67+I67)</f>
        <v/>
      </c>
      <c r="K67" s="9">
        <f>IF($A67="", "", D67+I67)</f>
        <v/>
      </c>
      <c r="L67" s="9">
        <f>IF($A67="", "", SUM(D68:$D$82))</f>
        <v/>
      </c>
      <c r="M67" s="9">
        <f>IF($A67="", "", G67+L67)</f>
        <v/>
      </c>
      <c r="N67" s="9">
        <f>IF($A67="", "", M67+J67)</f>
        <v/>
      </c>
    </row>
    <row r="68">
      <c r="A68" s="12">
        <f>IF(ROW()-10&lt;=$G$6, ROW()-10, "")</f>
        <v/>
      </c>
      <c r="B68" s="15">
        <f>IF($A68="", "", G67)</f>
        <v/>
      </c>
      <c r="C68" s="17">
        <f>IF($A68="", "", $C$8)</f>
        <v/>
      </c>
      <c r="D68" s="15">
        <f>IF($A68="", "", ROUND(B68*C68, 2))</f>
        <v/>
      </c>
      <c r="E68" s="15">
        <f>IF($A68="", "", $E$7)</f>
        <v/>
      </c>
      <c r="F68" s="15">
        <f>IF($A68="", "", E68-D68)</f>
        <v/>
      </c>
      <c r="G68" s="15">
        <f>IF($A68="", "", B68-F68)</f>
        <v/>
      </c>
      <c r="H68" s="15">
        <f>IF($A68="", "", J67)</f>
        <v/>
      </c>
      <c r="I68" s="15">
        <f>IF($A68="", "", ROUND(H68*C68, 2))</f>
        <v/>
      </c>
      <c r="J68" s="15">
        <f>IF($A68="", "", H68+I68)</f>
        <v/>
      </c>
      <c r="K68" s="15">
        <f>IF($A68="", "", D68+I68)</f>
        <v/>
      </c>
      <c r="L68" s="15">
        <f>IF($A68="", "", SUM(D69:$D$82))</f>
        <v/>
      </c>
      <c r="M68" s="15">
        <f>IF($A68="", "", G68+L68)</f>
        <v/>
      </c>
      <c r="N68" s="15">
        <f>IF($A68="", "", M68+J68)</f>
        <v/>
      </c>
    </row>
    <row r="69">
      <c r="A69" s="6">
        <f>IF(ROW()-10&lt;=$G$6, ROW()-10, "")</f>
        <v/>
      </c>
      <c r="B69" s="9">
        <f>IF($A69="", "", G68)</f>
        <v/>
      </c>
      <c r="C69" s="11">
        <f>IF($A69="", "", $C$8)</f>
        <v/>
      </c>
      <c r="D69" s="9">
        <f>IF($A69="", "", ROUND(B69*C69, 2))</f>
        <v/>
      </c>
      <c r="E69" s="9">
        <f>IF($A69="", "", $E$7)</f>
        <v/>
      </c>
      <c r="F69" s="9">
        <f>IF($A69="", "", E69-D69)</f>
        <v/>
      </c>
      <c r="G69" s="9">
        <f>IF($A69="", "", B69-F69)</f>
        <v/>
      </c>
      <c r="H69" s="9">
        <f>IF($A69="", "", J68)</f>
        <v/>
      </c>
      <c r="I69" s="9">
        <f>IF($A69="", "", ROUND(H69*C69, 2))</f>
        <v/>
      </c>
      <c r="J69" s="9">
        <f>IF($A69="", "", H69+I69)</f>
        <v/>
      </c>
      <c r="K69" s="9">
        <f>IF($A69="", "", D69+I69)</f>
        <v/>
      </c>
      <c r="L69" s="9">
        <f>IF($A69="", "", SUM(D70:$D$82))</f>
        <v/>
      </c>
      <c r="M69" s="9">
        <f>IF($A69="", "", G69+L69)</f>
        <v/>
      </c>
      <c r="N69" s="9">
        <f>IF($A69="", "", M69+J69)</f>
        <v/>
      </c>
    </row>
    <row r="70">
      <c r="A70" s="12">
        <f>IF(ROW()-10&lt;=$G$6, ROW()-10, "")</f>
        <v/>
      </c>
      <c r="B70" s="15">
        <f>IF($A70="", "", G69)</f>
        <v/>
      </c>
      <c r="C70" s="17">
        <f>IF($A70="", "", $C$8)</f>
        <v/>
      </c>
      <c r="D70" s="15">
        <f>IF($A70="", "", ROUND(B70*C70, 2))</f>
        <v/>
      </c>
      <c r="E70" s="15">
        <f>IF($A70="", "", $E$7)</f>
        <v/>
      </c>
      <c r="F70" s="15">
        <f>IF($A70="", "", E70-D70)</f>
        <v/>
      </c>
      <c r="G70" s="15">
        <f>IF($A70="", "", B70-F70)</f>
        <v/>
      </c>
      <c r="H70" s="15">
        <f>IF($A70="", "", J69)</f>
        <v/>
      </c>
      <c r="I70" s="15">
        <f>IF($A70="", "", ROUND(H70*C70, 2))</f>
        <v/>
      </c>
      <c r="J70" s="15">
        <f>IF($A70="", "", H70+I70)</f>
        <v/>
      </c>
      <c r="K70" s="15">
        <f>IF($A70="", "", D70+I70)</f>
        <v/>
      </c>
      <c r="L70" s="15">
        <f>IF($A70="", "", SUM(D71:$D$82))</f>
        <v/>
      </c>
      <c r="M70" s="15">
        <f>IF($A70="", "", G70+L70)</f>
        <v/>
      </c>
      <c r="N70" s="15">
        <f>IF($A70="", "", M70+J70)</f>
        <v/>
      </c>
    </row>
    <row r="71">
      <c r="A71" s="6">
        <f>IF(ROW()-10&lt;=$G$6, ROW()-10, "")</f>
        <v/>
      </c>
      <c r="B71" s="9">
        <f>IF($A71="", "", G70)</f>
        <v/>
      </c>
      <c r="C71" s="11">
        <f>IF($A71="", "", $C$8)</f>
        <v/>
      </c>
      <c r="D71" s="9">
        <f>IF($A71="", "", ROUND(B71*C71, 2))</f>
        <v/>
      </c>
      <c r="E71" s="9">
        <f>IF($A71="", "", $E$7)</f>
        <v/>
      </c>
      <c r="F71" s="9">
        <f>IF($A71="", "", E71-D71)</f>
        <v/>
      </c>
      <c r="G71" s="9">
        <f>IF($A71="", "", B71-F71)</f>
        <v/>
      </c>
      <c r="H71" s="9">
        <f>IF($A71="", "", J70)</f>
        <v/>
      </c>
      <c r="I71" s="9">
        <f>IF($A71="", "", ROUND(H71*C71, 2))</f>
        <v/>
      </c>
      <c r="J71" s="9">
        <f>IF($A71="", "", H71+I71)</f>
        <v/>
      </c>
      <c r="K71" s="9">
        <f>IF($A71="", "", D71+I71)</f>
        <v/>
      </c>
      <c r="L71" s="9">
        <f>IF($A71="", "", SUM(D72:$D$82))</f>
        <v/>
      </c>
      <c r="M71" s="9">
        <f>IF($A71="", "", G71+L71)</f>
        <v/>
      </c>
      <c r="N71" s="9">
        <f>IF($A71="", "", M71+J71)</f>
        <v/>
      </c>
    </row>
    <row r="72">
      <c r="A72" s="12">
        <f>IF(ROW()-10&lt;=$G$6, ROW()-10, "")</f>
        <v/>
      </c>
      <c r="B72" s="15">
        <f>IF($A72="", "", G71)</f>
        <v/>
      </c>
      <c r="C72" s="17">
        <f>IF($A72="", "", $C$8)</f>
        <v/>
      </c>
      <c r="D72" s="15">
        <f>IF($A72="", "", ROUND(B72*C72, 2))</f>
        <v/>
      </c>
      <c r="E72" s="15">
        <f>IF($A72="", "", $E$7)</f>
        <v/>
      </c>
      <c r="F72" s="15">
        <f>IF($A72="", "", E72-D72)</f>
        <v/>
      </c>
      <c r="G72" s="15">
        <f>IF($A72="", "", B72-F72)</f>
        <v/>
      </c>
      <c r="H72" s="15">
        <f>IF($A72="", "", J71)</f>
        <v/>
      </c>
      <c r="I72" s="15">
        <f>IF($A72="", "", ROUND(H72*C72, 2))</f>
        <v/>
      </c>
      <c r="J72" s="15">
        <f>IF($A72="", "", H72+I72)</f>
        <v/>
      </c>
      <c r="K72" s="15">
        <f>IF($A72="", "", D72+I72)</f>
        <v/>
      </c>
      <c r="L72" s="15">
        <f>IF($A72="", "", SUM(D73:$D$82))</f>
        <v/>
      </c>
      <c r="M72" s="15">
        <f>IF($A72="", "", G72+L72)</f>
        <v/>
      </c>
      <c r="N72" s="15">
        <f>IF($A72="", "", M72+J72)</f>
        <v/>
      </c>
    </row>
    <row r="73">
      <c r="A73" s="6">
        <f>IF(ROW()-10&lt;=$G$6, ROW()-10, "")</f>
        <v/>
      </c>
      <c r="B73" s="9">
        <f>IF($A73="", "", G72)</f>
        <v/>
      </c>
      <c r="C73" s="11">
        <f>IF($A73="", "", $C$8)</f>
        <v/>
      </c>
      <c r="D73" s="9">
        <f>IF($A73="", "", ROUND(B73*C73, 2))</f>
        <v/>
      </c>
      <c r="E73" s="9">
        <f>IF($A73="", "", $E$7)</f>
        <v/>
      </c>
      <c r="F73" s="9">
        <f>IF($A73="", "", E73-D73)</f>
        <v/>
      </c>
      <c r="G73" s="9">
        <f>IF($A73="", "", B73-F73)</f>
        <v/>
      </c>
      <c r="H73" s="9">
        <f>IF($A73="", "", J72)</f>
        <v/>
      </c>
      <c r="I73" s="9">
        <f>IF($A73="", "", ROUND(H73*C73, 2))</f>
        <v/>
      </c>
      <c r="J73" s="9">
        <f>IF($A73="", "", H73+I73)</f>
        <v/>
      </c>
      <c r="K73" s="9">
        <f>IF($A73="", "", D73+I73)</f>
        <v/>
      </c>
      <c r="L73" s="9">
        <f>IF($A73="", "", SUM(D74:$D$82))</f>
        <v/>
      </c>
      <c r="M73" s="9">
        <f>IF($A73="", "", G73+L73)</f>
        <v/>
      </c>
      <c r="N73" s="9">
        <f>IF($A73="", "", M73+J73)</f>
        <v/>
      </c>
    </row>
    <row r="74">
      <c r="A74" s="12">
        <f>IF(ROW()-10&lt;=$G$6, ROW()-10, "")</f>
        <v/>
      </c>
      <c r="B74" s="15">
        <f>IF($A74="", "", G73)</f>
        <v/>
      </c>
      <c r="C74" s="17">
        <f>IF($A74="", "", $C$8)</f>
        <v/>
      </c>
      <c r="D74" s="15">
        <f>IF($A74="", "", ROUND(B74*C74, 2))</f>
        <v/>
      </c>
      <c r="E74" s="15">
        <f>IF($A74="", "", $E$7)</f>
        <v/>
      </c>
      <c r="F74" s="15">
        <f>IF($A74="", "", E74-D74)</f>
        <v/>
      </c>
      <c r="G74" s="15">
        <f>IF($A74="", "", B74-F74)</f>
        <v/>
      </c>
      <c r="H74" s="15">
        <f>IF($A74="", "", J73)</f>
        <v/>
      </c>
      <c r="I74" s="15">
        <f>IF($A74="", "", ROUND(H74*C74, 2))</f>
        <v/>
      </c>
      <c r="J74" s="15">
        <f>IF($A74="", "", H74+I74)</f>
        <v/>
      </c>
      <c r="K74" s="15">
        <f>IF($A74="", "", D74+I74)</f>
        <v/>
      </c>
      <c r="L74" s="15">
        <f>IF($A74="", "", SUM(D75:$D$82))</f>
        <v/>
      </c>
      <c r="M74" s="15">
        <f>IF($A74="", "", G74+L74)</f>
        <v/>
      </c>
      <c r="N74" s="15">
        <f>IF($A74="", "", M74+J74)</f>
        <v/>
      </c>
    </row>
    <row r="75">
      <c r="A75" s="6">
        <f>IF(ROW()-10&lt;=$G$6, ROW()-10, "")</f>
        <v/>
      </c>
      <c r="B75" s="9">
        <f>IF($A75="", "", G74)</f>
        <v/>
      </c>
      <c r="C75" s="11">
        <f>IF($A75="", "", $C$8)</f>
        <v/>
      </c>
      <c r="D75" s="9">
        <f>IF($A75="", "", ROUND(B75*C75, 2))</f>
        <v/>
      </c>
      <c r="E75" s="9">
        <f>IF($A75="", "", $E$7)</f>
        <v/>
      </c>
      <c r="F75" s="9">
        <f>IF($A75="", "", E75-D75)</f>
        <v/>
      </c>
      <c r="G75" s="9">
        <f>IF($A75="", "", B75-F75)</f>
        <v/>
      </c>
      <c r="H75" s="9">
        <f>IF($A75="", "", J74)</f>
        <v/>
      </c>
      <c r="I75" s="9">
        <f>IF($A75="", "", ROUND(H75*C75, 2))</f>
        <v/>
      </c>
      <c r="J75" s="9">
        <f>IF($A75="", "", H75+I75)</f>
        <v/>
      </c>
      <c r="K75" s="9">
        <f>IF($A75="", "", D75+I75)</f>
        <v/>
      </c>
      <c r="L75" s="9">
        <f>IF($A75="", "", SUM(D76:$D$82))</f>
        <v/>
      </c>
      <c r="M75" s="9">
        <f>IF($A75="", "", G75+L75)</f>
        <v/>
      </c>
      <c r="N75" s="9">
        <f>IF($A75="", "", M75+J75)</f>
        <v/>
      </c>
    </row>
    <row r="76">
      <c r="A76" s="12">
        <f>IF(ROW()-10&lt;=$G$6, ROW()-10, "")</f>
        <v/>
      </c>
      <c r="B76" s="15">
        <f>IF($A76="", "", G75)</f>
        <v/>
      </c>
      <c r="C76" s="17">
        <f>IF($A76="", "", $C$8)</f>
        <v/>
      </c>
      <c r="D76" s="15">
        <f>IF($A76="", "", ROUND(B76*C76, 2))</f>
        <v/>
      </c>
      <c r="E76" s="15">
        <f>IF($A76="", "", $E$7)</f>
        <v/>
      </c>
      <c r="F76" s="15">
        <f>IF($A76="", "", E76-D76)</f>
        <v/>
      </c>
      <c r="G76" s="15">
        <f>IF($A76="", "", B76-F76)</f>
        <v/>
      </c>
      <c r="H76" s="15">
        <f>IF($A76="", "", J75)</f>
        <v/>
      </c>
      <c r="I76" s="15">
        <f>IF($A76="", "", ROUND(H76*C76, 2))</f>
        <v/>
      </c>
      <c r="J76" s="15">
        <f>IF($A76="", "", H76+I76)</f>
        <v/>
      </c>
      <c r="K76" s="15">
        <f>IF($A76="", "", D76+I76)</f>
        <v/>
      </c>
      <c r="L76" s="15">
        <f>IF($A76="", "", SUM(D77:$D$82))</f>
        <v/>
      </c>
      <c r="M76" s="15">
        <f>IF($A76="", "", G76+L76)</f>
        <v/>
      </c>
      <c r="N76" s="15">
        <f>IF($A76="", "", M76+J76)</f>
        <v/>
      </c>
    </row>
    <row r="77">
      <c r="A77" s="6">
        <f>IF(ROW()-10&lt;=$G$6, ROW()-10, "")</f>
        <v/>
      </c>
      <c r="B77" s="9">
        <f>IF($A77="", "", G76)</f>
        <v/>
      </c>
      <c r="C77" s="11">
        <f>IF($A77="", "", $C$8)</f>
        <v/>
      </c>
      <c r="D77" s="9">
        <f>IF($A77="", "", ROUND(B77*C77, 2))</f>
        <v/>
      </c>
      <c r="E77" s="9">
        <f>IF($A77="", "", $E$7)</f>
        <v/>
      </c>
      <c r="F77" s="9">
        <f>IF($A77="", "", E77-D77)</f>
        <v/>
      </c>
      <c r="G77" s="9">
        <f>IF($A77="", "", B77-F77)</f>
        <v/>
      </c>
      <c r="H77" s="9">
        <f>IF($A77="", "", J76)</f>
        <v/>
      </c>
      <c r="I77" s="9">
        <f>IF($A77="", "", ROUND(H77*C77, 2))</f>
        <v/>
      </c>
      <c r="J77" s="9">
        <f>IF($A77="", "", H77+I77)</f>
        <v/>
      </c>
      <c r="K77" s="9">
        <f>IF($A77="", "", D77+I77)</f>
        <v/>
      </c>
      <c r="L77" s="9">
        <f>IF($A77="", "", SUM(D78:$D$82))</f>
        <v/>
      </c>
      <c r="M77" s="9">
        <f>IF($A77="", "", G77+L77)</f>
        <v/>
      </c>
      <c r="N77" s="9">
        <f>IF($A77="", "", M77+J77)</f>
        <v/>
      </c>
    </row>
    <row r="78">
      <c r="A78" s="12">
        <f>IF(ROW()-10&lt;=$G$6, ROW()-10, "")</f>
        <v/>
      </c>
      <c r="B78" s="15">
        <f>IF($A78="", "", G77)</f>
        <v/>
      </c>
      <c r="C78" s="17">
        <f>IF($A78="", "", $C$8)</f>
        <v/>
      </c>
      <c r="D78" s="15">
        <f>IF($A78="", "", ROUND(B78*C78, 2))</f>
        <v/>
      </c>
      <c r="E78" s="15">
        <f>IF($A78="", "", $E$7)</f>
        <v/>
      </c>
      <c r="F78" s="15">
        <f>IF($A78="", "", E78-D78)</f>
        <v/>
      </c>
      <c r="G78" s="15">
        <f>IF($A78="", "", B78-F78)</f>
        <v/>
      </c>
      <c r="H78" s="15">
        <f>IF($A78="", "", J77)</f>
        <v/>
      </c>
      <c r="I78" s="15">
        <f>IF($A78="", "", ROUND(H78*C78, 2))</f>
        <v/>
      </c>
      <c r="J78" s="15">
        <f>IF($A78="", "", H78+I78)</f>
        <v/>
      </c>
      <c r="K78" s="15">
        <f>IF($A78="", "", D78+I78)</f>
        <v/>
      </c>
      <c r="L78" s="15">
        <f>IF($A78="", "", SUM(D79:$D$82))</f>
        <v/>
      </c>
      <c r="M78" s="15">
        <f>IF($A78="", "", G78+L78)</f>
        <v/>
      </c>
      <c r="N78" s="15">
        <f>IF($A78="", "", M78+J78)</f>
        <v/>
      </c>
    </row>
    <row r="79">
      <c r="A79" s="6">
        <f>IF(ROW()-10&lt;=$G$6, ROW()-10, "")</f>
        <v/>
      </c>
      <c r="B79" s="9">
        <f>IF($A79="", "", G78)</f>
        <v/>
      </c>
      <c r="C79" s="11">
        <f>IF($A79="", "", $C$8)</f>
        <v/>
      </c>
      <c r="D79" s="9">
        <f>IF($A79="", "", ROUND(B79*C79, 2))</f>
        <v/>
      </c>
      <c r="E79" s="9">
        <f>IF($A79="", "", $E$7)</f>
        <v/>
      </c>
      <c r="F79" s="9">
        <f>IF($A79="", "", E79-D79)</f>
        <v/>
      </c>
      <c r="G79" s="9">
        <f>IF($A79="", "", B79-F79)</f>
        <v/>
      </c>
      <c r="H79" s="9">
        <f>IF($A79="", "", J78)</f>
        <v/>
      </c>
      <c r="I79" s="9">
        <f>IF($A79="", "", ROUND(H79*C79, 2))</f>
        <v/>
      </c>
      <c r="J79" s="9">
        <f>IF($A79="", "", H79+I79)</f>
        <v/>
      </c>
      <c r="K79" s="9">
        <f>IF($A79="", "", D79+I79)</f>
        <v/>
      </c>
      <c r="L79" s="9">
        <f>IF($A79="", "", SUM(D80:$D$82))</f>
        <v/>
      </c>
      <c r="M79" s="9">
        <f>IF($A79="", "", G79+L79)</f>
        <v/>
      </c>
      <c r="N79" s="9">
        <f>IF($A79="", "", M79+J79)</f>
        <v/>
      </c>
    </row>
    <row r="80">
      <c r="A80" s="12">
        <f>IF(ROW()-10&lt;=$G$6, ROW()-10, "")</f>
        <v/>
      </c>
      <c r="B80" s="15">
        <f>IF($A80="", "", G79)</f>
        <v/>
      </c>
      <c r="C80" s="17">
        <f>IF($A80="", "", $C$8)</f>
        <v/>
      </c>
      <c r="D80" s="15">
        <f>IF($A80="", "", ROUND(B80*C80, 2))</f>
        <v/>
      </c>
      <c r="E80" s="15">
        <f>IF($A80="", "", $E$7)</f>
        <v/>
      </c>
      <c r="F80" s="15">
        <f>IF($A80="", "", E80-D80)</f>
        <v/>
      </c>
      <c r="G80" s="15">
        <f>IF($A80="", "", B80-F80)</f>
        <v/>
      </c>
      <c r="H80" s="15">
        <f>IF($A80="", "", J79)</f>
        <v/>
      </c>
      <c r="I80" s="15">
        <f>IF($A80="", "", ROUND(H80*C80, 2))</f>
        <v/>
      </c>
      <c r="J80" s="15">
        <f>IF($A80="", "", H80+I80)</f>
        <v/>
      </c>
      <c r="K80" s="15">
        <f>IF($A80="", "", D80+I80)</f>
        <v/>
      </c>
      <c r="L80" s="15">
        <f>IF($A80="", "", SUM(D81:$D$82))</f>
        <v/>
      </c>
      <c r="M80" s="15">
        <f>IF($A80="", "", G80+L80)</f>
        <v/>
      </c>
      <c r="N80" s="15">
        <f>IF($A80="", "", M80+J80)</f>
        <v/>
      </c>
    </row>
    <row r="81">
      <c r="A81" s="6">
        <f>IF(ROW()-10&lt;=$G$6, ROW()-10, "")</f>
        <v/>
      </c>
      <c r="B81" s="9">
        <f>IF($A81="", "", G80)</f>
        <v/>
      </c>
      <c r="C81" s="11">
        <f>IF($A81="", "", $C$8)</f>
        <v/>
      </c>
      <c r="D81" s="9">
        <f>IF($A81="", "", ROUND(B81*C81, 2))</f>
        <v/>
      </c>
      <c r="E81" s="9">
        <f>IF($A81="", "", $E$7)</f>
        <v/>
      </c>
      <c r="F81" s="9">
        <f>IF($A81="", "", E81-D81)</f>
        <v/>
      </c>
      <c r="G81" s="9">
        <f>IF($A81="", "", B81-F81)</f>
        <v/>
      </c>
      <c r="H81" s="9">
        <f>IF($A81="", "", J80)</f>
        <v/>
      </c>
      <c r="I81" s="9">
        <f>IF($A81="", "", ROUND(H81*C81, 2))</f>
        <v/>
      </c>
      <c r="J81" s="9">
        <f>IF($A81="", "", H81+I81)</f>
        <v/>
      </c>
      <c r="K81" s="9">
        <f>IF($A81="", "", D81+I81)</f>
        <v/>
      </c>
      <c r="L81" s="9">
        <f>IF($A81="", "", SUM(D82:$D$82))</f>
        <v/>
      </c>
      <c r="M81" s="9">
        <f>IF($A81="", "", G81+L81)</f>
        <v/>
      </c>
      <c r="N81" s="9">
        <f>IF($A81="", "", M81+J81)</f>
        <v/>
      </c>
    </row>
    <row r="82">
      <c r="A82" s="12">
        <f>IF(ROW()-10&lt;=$G$6, ROW()-10, "")</f>
        <v/>
      </c>
      <c r="B82" s="15">
        <f>IF($A82="", "", G81)</f>
        <v/>
      </c>
      <c r="C82" s="17">
        <f>IF($A82="", "", $C$8)</f>
        <v/>
      </c>
      <c r="D82" s="15">
        <f>IF($A82="", "", ROUND(B82*C82, 2))</f>
        <v/>
      </c>
      <c r="E82" s="15">
        <f>IF($A82="", "", $E$7)</f>
        <v/>
      </c>
      <c r="F82" s="15">
        <f>IF($A82="", "", E82-D82)</f>
        <v/>
      </c>
      <c r="G82" s="15">
        <f>IF($A82="", "", B82-F82)</f>
        <v/>
      </c>
      <c r="H82" s="15">
        <f>IF($A82="", "", J81)</f>
        <v/>
      </c>
      <c r="I82" s="15">
        <f>IF($A82="", "", ROUND(H82*C82, 2))</f>
        <v/>
      </c>
      <c r="J82" s="15">
        <f>IF($A82="", "", H82+I82)</f>
        <v/>
      </c>
      <c r="K82" s="15">
        <f>IF($A82="", "", D82+I82)</f>
        <v/>
      </c>
      <c r="L82" s="15">
        <f>IF($A82="", "", 0)</f>
        <v/>
      </c>
      <c r="M82" s="15">
        <f>IF($A82="", "", G82+L82)</f>
        <v/>
      </c>
      <c r="N82" s="15">
        <f>IF($A82="", "", M82+J82)</f>
        <v/>
      </c>
    </row>
    <row r="83">
      <c r="A83" s="18" t="inlineStr">
        <is>
          <t>TOTALES DEL CONTRATO</t>
        </is>
      </c>
      <c r="B83" s="20" t="n"/>
      <c r="C83" s="20" t="n"/>
      <c r="D83" s="22">
        <f>SUM(D11:D82)</f>
        <v/>
      </c>
      <c r="E83" s="22">
        <f>SUM(E11:E82)</f>
        <v/>
      </c>
      <c r="F83" s="22">
        <f>SUM(F11:F82)</f>
        <v/>
      </c>
      <c r="G83" s="20" t="n"/>
      <c r="H83" s="20" t="n"/>
      <c r="I83" s="22">
        <f>SUM(I11:I82)</f>
        <v/>
      </c>
      <c r="J83" s="20" t="n"/>
      <c r="K83" s="22">
        <f>SUM(K11:K82)</f>
        <v/>
      </c>
      <c r="L83" s="20" t="n"/>
      <c r="M83" s="20" t="n"/>
      <c r="N83" s="20" t="n"/>
    </row>
  </sheetData>
  <mergeCells count="5">
    <mergeCell ref="A9:N9"/>
    <mergeCell ref="A2:N2"/>
    <mergeCell ref="A83:C83"/>
    <mergeCell ref="D4:K4"/>
    <mergeCell ref="A1:N1"/>
  </mergeCells>
  <dataValidations count="1">
    <dataValidation sqref="C4" showDropDown="0" showInputMessage="0" showErrorMessage="0" allowBlank="0" type="list">
      <formula1>=CONTRATOS_LISTA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4:H17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8" customWidth="1" min="3" max="3"/>
    <col width="46" customWidth="1" min="4" max="4"/>
  </cols>
  <sheetData>
    <row r="1" ht="10" customHeight="1"/>
    <row r="2" ht="44" customHeight="1"/>
    <row r="3" ht="10" customHeight="1"/>
    <row r="4" ht="24" customHeight="1">
      <c r="B4" s="34" t="inlineStr">
        <is>
          <t>O-LEASING · UNA APP DE ORANGE CREW</t>
        </is>
      </c>
    </row>
    <row r="5" ht="22" customHeight="1">
      <c r="B5" s="35" t="inlineStr">
        <is>
          <t>REPORTE LINEAL DE CARTERA Y AMORTIZACIÓN HORIZONTAL</t>
        </is>
      </c>
    </row>
    <row r="6" ht="18" customHeight="1">
      <c r="B6" s="2" t="inlineStr">
        <is>
          <t>Estructura Lineal por Contrato (Mes 1 a Mes 48) · Fórmulas Vivas de Excel · Histórico Consolidado Multianual</t>
        </is>
      </c>
    </row>
    <row r="9">
      <c r="B9" s="36" t="inlineStr">
        <is>
          <t>CONTRATOS AUDITADOS</t>
        </is>
      </c>
      <c r="D9" s="36" t="inlineStr">
        <is>
          <t>INVERSIÓN NETA TOTAL</t>
        </is>
      </c>
      <c r="F9" s="36" t="inlineStr">
        <is>
          <t>RENTA MENSUAL TOTAL</t>
        </is>
      </c>
      <c r="H9" s="36" t="inlineStr">
        <is>
          <t>RESIDUAL TOTAL PACTADO</t>
        </is>
      </c>
    </row>
    <row r="10">
      <c r="B10" s="37" t="inlineStr">
        <is>
          <t>277</t>
        </is>
      </c>
      <c r="D10" s="38">
        <f>'Reporte_Lineal'!K282</f>
        <v/>
      </c>
      <c r="F10" s="38">
        <f>'Reporte_Lineal'!N282</f>
        <v/>
      </c>
      <c r="H10" s="38">
        <f>'Reporte_Lineal'!P282</f>
        <v/>
      </c>
    </row>
    <row r="11">
      <c r="B11" s="36" t="inlineStr">
        <is>
          <t>TASA MENSUAL PROMEDIO</t>
        </is>
      </c>
      <c r="D11" s="36" t="inlineStr">
        <is>
          <t>TOTAL INTERÉS LEASING</t>
        </is>
      </c>
      <c r="F11" s="36" t="inlineStr">
        <is>
          <t>TOTAL INTERÉS RESIDUAL</t>
        </is>
      </c>
      <c r="H11" s="36" t="inlineStr">
        <is>
          <t>INGRESO FINANCIERO TOTAL</t>
        </is>
      </c>
    </row>
    <row r="12">
      <c r="B12" s="39">
        <f>'Reporte_Lineal'!Q282</f>
        <v/>
      </c>
      <c r="D12" s="38">
        <f>'Reporte_Lineal'!V282</f>
        <v/>
      </c>
      <c r="F12" s="38">
        <f>'Reporte_Lineal'!W282</f>
        <v/>
      </c>
      <c r="H12" s="38">
        <f>'Reporte_Lineal'!X282</f>
        <v/>
      </c>
    </row>
    <row r="14">
      <c r="B14" s="40" t="inlineStr">
        <is>
          <t>ÍNDICE DE HOJAS DEL LIBRO:</t>
        </is>
      </c>
    </row>
    <row r="15">
      <c r="B15" s="41" t="inlineStr">
        <is>
          <t>1</t>
        </is>
      </c>
      <c r="C15" s="42" t="inlineStr">
        <is>
          <t>Reporte_Lineal</t>
        </is>
      </c>
      <c r="D15" s="43" t="inlineStr">
        <is>
          <t>Contratos hacia abajo y amortización horizontal mes 1 a N con fórmulas completas</t>
        </is>
      </c>
    </row>
    <row r="16">
      <c r="B16" s="41" t="inlineStr">
        <is>
          <t>2</t>
        </is>
      </c>
      <c r="C16" s="42" t="inlineStr">
        <is>
          <t>Modelo_Amortizacion_Tipo</t>
        </is>
      </c>
      <c r="D16" s="43" t="inlineStr">
        <is>
          <t>Modelo interactivo con lista desplegable y corte automático al mes del plazo</t>
        </is>
      </c>
    </row>
    <row r="17">
      <c r="B17" s="41" t="inlineStr">
        <is>
          <t>3</t>
        </is>
      </c>
      <c r="C17" s="42" t="inlineStr">
        <is>
          <t>Caratula_Ejecutiva</t>
        </is>
      </c>
      <c r="D17" s="43" t="inlineStr">
        <is>
          <t>Ficha técnica, logotipos institucionales y KPIs consolidados de la cartera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2026-10-15T23:07:16Z</dcterms:created>
  <dcterms:modified xmlns:dcterms="http://purl.org/dc/terms/" xmlns:xsi="http://www.w3.org/2001/XMLSchema-instance" xsi:type="dcterms:W3CDTF">2026-10-15T23:07:21Z</dcterms:modified>
</cp:coreProperties>
</file>